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su-my.sharepoint.com/personal/mnf2984_fsu_edu/Documents/Documents/Projects/Recon Demo/Final/"/>
    </mc:Choice>
  </mc:AlternateContent>
  <xr:revisionPtr revIDLastSave="0" documentId="8_{B8D7F935-6821-4DC7-852F-A42A196A3B82}" xr6:coauthVersionLast="47" xr6:coauthVersionMax="47" xr10:uidLastSave="{00000000-0000-0000-0000-000000000000}"/>
  <bookViews>
    <workbookView xWindow="51600" yWindow="1560" windowWidth="28800" windowHeight="15375" tabRatio="787" firstSheet="1" activeTab="1" xr2:uid="{00000000-000D-0000-FFFF-FFFF00000000}"/>
  </bookViews>
  <sheets>
    <sheet name="E&amp;G Summary" sheetId="85" state="hidden" r:id="rId1"/>
    <sheet name="Project Summary" sheetId="77" r:id="rId2"/>
    <sheet name="GL_Expense" sheetId="5" r:id="rId3"/>
    <sheet name="GL_Encumbrance" sheetId="1" r:id="rId4"/>
    <sheet name="HR_GL_Detail" sheetId="2" r:id="rId5"/>
    <sheet name="Salary Account Codes" sheetId="7" state="hidden" r:id="rId6"/>
    <sheet name="PCard_Detail" sheetId="8" state="hidden" r:id="rId7"/>
    <sheet name="Projected Expenses" sheetId="12" r:id="rId8"/>
    <sheet name="Projects" sheetId="33" r:id="rId9"/>
    <sheet name="Project Budgets" sheetId="79" r:id="rId10"/>
    <sheet name="Budget Category Lookup" sheetId="80" state="hidden" r:id="rId11"/>
    <sheet name="Actives" sheetId="81" state="hidden" r:id="rId12"/>
    <sheet name="Payroll Encumbrances" sheetId="82" state="hidden" r:id="rId13"/>
    <sheet name="E&amp;G Budgets" sheetId="86" state="hidden" r:id="rId14"/>
    <sheet name="Dept-Fund Crosswalks" sheetId="88" state="hidden" r:id="rId15"/>
    <sheet name="SR Expense Type Lookup" sheetId="78" state="hidden" r:id="rId16"/>
    <sheet name="E&amp;G Expense Type Lookup" sheetId="87" state="hidden" r:id="rId17"/>
  </sheets>
  <externalReferences>
    <externalReference r:id="rId18"/>
    <externalReference r:id="rId19"/>
    <externalReference r:id="rId20"/>
    <externalReference r:id="rId21"/>
  </externalReferences>
  <definedNames>
    <definedName name="AsOfDate" localSheetId="11">#REF!</definedName>
    <definedName name="AsOfDate" localSheetId="0">#REF!</definedName>
    <definedName name="AsOfDate" localSheetId="12">#REF!</definedName>
    <definedName name="AsOfDate">#REF!</definedName>
    <definedName name="DES_FDESCR_QDEPTID" localSheetId="11">#REF!</definedName>
    <definedName name="DES_FDESCR_QDEPTID" localSheetId="0">#REF!</definedName>
    <definedName name="DES_FDESCR_QDEPTID" localSheetId="12">#REF!</definedName>
    <definedName name="DES_FDESCR_QDEPTID">#REF!</definedName>
    <definedName name="DES_FDESCR_QFUND_CODE" localSheetId="11">#REF!</definedName>
    <definedName name="DES_FDESCR_QFUND_CODE" localSheetId="0">#REF!</definedName>
    <definedName name="DES_FDESCR_QFUND_CODE" localSheetId="12">#REF!</definedName>
    <definedName name="DES_FDESCR_QFUND_CODE">#REF!</definedName>
    <definedName name="DES_FDESCR_QPROJECT_ID" localSheetId="11">#REF!</definedName>
    <definedName name="DES_FDESCR_QPROJECT_ID" localSheetId="0">#REF!</definedName>
    <definedName name="DES_FDESCR_QPROJECT_ID" localSheetId="12">#REF!</definedName>
    <definedName name="DES_FDESCR_QPROJECT_ID">#REF!</definedName>
    <definedName name="EncumbrancesAmountRange" localSheetId="11">[1]Encumbrances!$S$2:$S$98</definedName>
    <definedName name="EncumbrancesAmountRange" localSheetId="12">[1]Encumbrances!$S$2:$S$98</definedName>
    <definedName name="EncumbrancesAmountRange">[2]Encumbrances!$S$2:$S$74</definedName>
    <definedName name="EncumbrancesCategoryRange" localSheetId="11">[1]Encumbrances!$T$2:$T$98</definedName>
    <definedName name="EncumbrancesCategoryRange" localSheetId="12">[1]Encumbrances!$T$2:$T$98</definedName>
    <definedName name="EncumbrancesCategoryRange">[2]Encumbrances!$T$2:$T$74</definedName>
    <definedName name="Fund_Code_LookUp" localSheetId="11">#REF!</definedName>
    <definedName name="Fund_Code_LookUp" localSheetId="0">#REF!</definedName>
    <definedName name="Fund_Code_LookUp" localSheetId="12">#REF!</definedName>
    <definedName name="Fund_Code_LookUp">#REF!</definedName>
    <definedName name="kjj" localSheetId="0">#REF!</definedName>
    <definedName name="kjj">#REF!</definedName>
    <definedName name="LastRow" localSheetId="0">MAX(LOOKUP(2,1/('[3]Summary_GL Tie Out'!$F$2:$F$10000&lt;&gt;""),ROW('[3]Summary_GL Tie Out'!$F$2:$F$10000)),LOOKUP(2,1/('[3]Summary_GL Tie Out'!$M$2:$M$10000&lt;&gt;""),ROW('[3]Summary_GL Tie Out'!$M$2:$M$10000)),LOOKUP(2,1/('[3]Summary_GL Tie Out'!$S$2:$S$10000&lt;&gt;""),ROW('[3]Summary_GL Tie Out'!$S$2:$S$10000)))</definedName>
    <definedName name="LastRow" localSheetId="1">MAX(LOOKUP(2,1/('[3]Summary_GL Tie Out'!$F$2:$F$10000&lt;&gt;""),ROW('[3]Summary_GL Tie Out'!$F$2:$F$10000)),LOOKUP(2,1/('[3]Summary_GL Tie Out'!$M$2:$M$10000&lt;&gt;""),ROW('[3]Summary_GL Tie Out'!$M$2:$M$10000)),LOOKUP(2,1/('[3]Summary_GL Tie Out'!$S$2:$S$10000&lt;&gt;""),ROW('[3]Summary_GL Tie Out'!$S$2:$S$10000)))</definedName>
    <definedName name="LastRow">MAX(LOOKUP(2,1/(#REF!&lt;&gt;""),ROW(#REF!)),LOOKUP(2,1/(#REF!&lt;&gt;""),ROW(#REF!)),LOOKUP(2,1/(#REF!&lt;&gt;""),ROW(#REF!)))</definedName>
    <definedName name="NvsElapsedTime">0.000127314815472346</definedName>
    <definedName name="PendingAmountRange" localSheetId="11">[1]Pending!$F$2:$F$100</definedName>
    <definedName name="PendingAmountRange" localSheetId="12">[1]Pending!$F$2:$F$100</definedName>
    <definedName name="PendingAmountRange">[2]Pending!$F$2:$F$91</definedName>
    <definedName name="PendingCategoryRange" localSheetId="11">[1]Pending!$G$2:$G$100</definedName>
    <definedName name="PendingCategoryRange" localSheetId="12">[1]Pending!$G$2:$G$100</definedName>
    <definedName name="PendingCategoryRange">[2]Pending!$G$2:$G$91</definedName>
    <definedName name="PostedExpenseAmountRange" localSheetId="11">'[1]Posted Expenses '!$X$2:$X$4999</definedName>
    <definedName name="PostedExpenseAmountRange" localSheetId="12">'[1]Posted Expenses '!$X$2:$X$4999</definedName>
    <definedName name="PostedExpenseAmountRange">'[2]Posted Expenses '!$X$2:$X$4842</definedName>
    <definedName name="PostedExpenseCategoryRange" localSheetId="11">'[1]Posted Expenses '!$Y$2:$Y$4999</definedName>
    <definedName name="PostedExpenseCategoryRange" localSheetId="12">'[1]Posted Expenses '!$Y$2:$Y$4999</definedName>
    <definedName name="PostedExpenseCategoryRange">'[2]Posted Expenses '!$AG$2:$AG$4842</definedName>
    <definedName name="_xlnm.Print_Area" localSheetId="0">'E&amp;G Summary'!$A$1:$I$45</definedName>
    <definedName name="_xlnm.Print_Area" localSheetId="1">'Project Summary'!$A$1:$J$56</definedName>
    <definedName name="s">'[4]FSU SRS Budget Admendment Form '!$D:$D</definedName>
    <definedName name="SFV_QDEPTID" localSheetId="11">#REF!</definedName>
    <definedName name="SFV_QDEPTID" localSheetId="0">#REF!</definedName>
    <definedName name="SFV_QDEPTID" localSheetId="12">#REF!</definedName>
    <definedName name="SFV_QDEPTID">#REF!</definedName>
    <definedName name="SFV_QFUND_CODE" localSheetId="11">#REF!</definedName>
    <definedName name="SFV_QFUND_CODE" localSheetId="0">#REF!</definedName>
    <definedName name="SFV_QFUND_CODE" localSheetId="12">#REF!</definedName>
    <definedName name="SFV_QFUND_CODE">#REF!</definedName>
    <definedName name="SFV_QPROJECT_ID" localSheetId="11">#REF!</definedName>
    <definedName name="SFV_QPROJECT_ID" localSheetId="0">#REF!</definedName>
    <definedName name="SFV_QPROJECT_ID" localSheetId="12">#REF!</definedName>
    <definedName name="SFV_QPROJECT_ID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" i="33" l="1"/>
  <c r="U3" i="33"/>
  <c r="U4" i="33"/>
  <c r="V4" i="33" s="1"/>
  <c r="U5" i="33"/>
  <c r="T3" i="33"/>
  <c r="T4" i="33"/>
  <c r="T5" i="33"/>
  <c r="S3" i="33"/>
  <c r="S4" i="33"/>
  <c r="S5" i="33"/>
  <c r="AA138" i="5"/>
  <c r="AB138" i="5" s="1"/>
  <c r="AC138" i="5"/>
  <c r="AD138" i="5"/>
  <c r="AE138" i="5"/>
  <c r="AF138" i="5" s="1"/>
  <c r="AK138" i="5" s="1"/>
  <c r="AL138" i="5" s="1"/>
  <c r="AG138" i="5"/>
  <c r="AH138" i="5"/>
  <c r="AI138" i="5"/>
  <c r="AQ138" i="5"/>
  <c r="AR138" i="5"/>
  <c r="AS138" i="5"/>
  <c r="AT138" i="5"/>
  <c r="AU138" i="5"/>
  <c r="AA139" i="5"/>
  <c r="AB139" i="5" s="1"/>
  <c r="AC139" i="5"/>
  <c r="AD139" i="5"/>
  <c r="AE139" i="5"/>
  <c r="AF139" i="5" s="1"/>
  <c r="AK139" i="5" s="1"/>
  <c r="AL139" i="5" s="1"/>
  <c r="AG139" i="5"/>
  <c r="AH139" i="5"/>
  <c r="AI139" i="5"/>
  <c r="AQ139" i="5"/>
  <c r="AR139" i="5"/>
  <c r="AS139" i="5"/>
  <c r="AT139" i="5"/>
  <c r="AU139" i="5"/>
  <c r="AA140" i="5"/>
  <c r="AB140" i="5" s="1"/>
  <c r="AC140" i="5"/>
  <c r="AD140" i="5"/>
  <c r="AE140" i="5"/>
  <c r="AF140" i="5" s="1"/>
  <c r="AK140" i="5" s="1"/>
  <c r="AL140" i="5" s="1"/>
  <c r="AG140" i="5"/>
  <c r="AH140" i="5"/>
  <c r="AI140" i="5"/>
  <c r="AQ140" i="5"/>
  <c r="AR140" i="5"/>
  <c r="AS140" i="5"/>
  <c r="AT140" i="5"/>
  <c r="AU140" i="5"/>
  <c r="AA141" i="5"/>
  <c r="AB141" i="5" s="1"/>
  <c r="AC141" i="5"/>
  <c r="AD141" i="5"/>
  <c r="AE141" i="5"/>
  <c r="AF141" i="5" s="1"/>
  <c r="AK141" i="5" s="1"/>
  <c r="AL141" i="5" s="1"/>
  <c r="AG141" i="5"/>
  <c r="AH141" i="5"/>
  <c r="AI141" i="5"/>
  <c r="AJ141" i="5" s="1"/>
  <c r="AQ141" i="5"/>
  <c r="AR141" i="5"/>
  <c r="AS141" i="5"/>
  <c r="AT141" i="5"/>
  <c r="AU141" i="5"/>
  <c r="AA142" i="5"/>
  <c r="AB142" i="5" s="1"/>
  <c r="AC142" i="5"/>
  <c r="AD142" i="5"/>
  <c r="AE142" i="5"/>
  <c r="AF142" i="5" s="1"/>
  <c r="AK142" i="5" s="1"/>
  <c r="AL142" i="5" s="1"/>
  <c r="AG142" i="5"/>
  <c r="AH142" i="5"/>
  <c r="AI142" i="5"/>
  <c r="AQ142" i="5"/>
  <c r="AR142" i="5"/>
  <c r="AS142" i="5"/>
  <c r="AT142" i="5"/>
  <c r="AU142" i="5"/>
  <c r="AA143" i="5"/>
  <c r="AB143" i="5" s="1"/>
  <c r="AC143" i="5"/>
  <c r="AD143" i="5"/>
  <c r="AE143" i="5"/>
  <c r="AF143" i="5" s="1"/>
  <c r="AK143" i="5" s="1"/>
  <c r="AL143" i="5" s="1"/>
  <c r="AG143" i="5"/>
  <c r="AH143" i="5"/>
  <c r="AI143" i="5"/>
  <c r="AQ143" i="5"/>
  <c r="AR143" i="5"/>
  <c r="AS143" i="5"/>
  <c r="AT143" i="5"/>
  <c r="AU143" i="5"/>
  <c r="AA144" i="5"/>
  <c r="AB144" i="5" s="1"/>
  <c r="AC144" i="5"/>
  <c r="AD144" i="5"/>
  <c r="AE144" i="5"/>
  <c r="AF144" i="5" s="1"/>
  <c r="AK144" i="5" s="1"/>
  <c r="AL144" i="5" s="1"/>
  <c r="AG144" i="5"/>
  <c r="AH144" i="5"/>
  <c r="AI144" i="5"/>
  <c r="AQ144" i="5"/>
  <c r="AR144" i="5"/>
  <c r="AS144" i="5"/>
  <c r="AT144" i="5"/>
  <c r="AU144" i="5"/>
  <c r="AA145" i="5"/>
  <c r="AB145" i="5" s="1"/>
  <c r="AC145" i="5"/>
  <c r="AD145" i="5"/>
  <c r="AE145" i="5"/>
  <c r="AF145" i="5" s="1"/>
  <c r="AK145" i="5" s="1"/>
  <c r="AL145" i="5" s="1"/>
  <c r="AG145" i="5"/>
  <c r="AH145" i="5"/>
  <c r="AI145" i="5"/>
  <c r="AJ145" i="5" s="1"/>
  <c r="AQ145" i="5"/>
  <c r="AR145" i="5"/>
  <c r="AS145" i="5"/>
  <c r="AT145" i="5"/>
  <c r="AU145" i="5"/>
  <c r="AA146" i="5"/>
  <c r="AB146" i="5" s="1"/>
  <c r="AC146" i="5"/>
  <c r="AD146" i="5"/>
  <c r="AE146" i="5"/>
  <c r="AF146" i="5" s="1"/>
  <c r="AK146" i="5" s="1"/>
  <c r="AL146" i="5" s="1"/>
  <c r="AG146" i="5"/>
  <c r="AH146" i="5"/>
  <c r="AI146" i="5"/>
  <c r="AQ146" i="5"/>
  <c r="AR146" i="5"/>
  <c r="AS146" i="5"/>
  <c r="AT146" i="5"/>
  <c r="AU146" i="5"/>
  <c r="AA147" i="5"/>
  <c r="AB147" i="5" s="1"/>
  <c r="AC147" i="5"/>
  <c r="AD147" i="5"/>
  <c r="AE147" i="5"/>
  <c r="AF147" i="5" s="1"/>
  <c r="AK147" i="5" s="1"/>
  <c r="AL147" i="5" s="1"/>
  <c r="AG147" i="5"/>
  <c r="AH147" i="5"/>
  <c r="AI147" i="5"/>
  <c r="AQ147" i="5"/>
  <c r="AR147" i="5"/>
  <c r="AS147" i="5"/>
  <c r="AT147" i="5"/>
  <c r="AU147" i="5"/>
  <c r="AA148" i="5"/>
  <c r="AB148" i="5" s="1"/>
  <c r="AC148" i="5"/>
  <c r="AD148" i="5"/>
  <c r="AE148" i="5"/>
  <c r="AF148" i="5" s="1"/>
  <c r="AK148" i="5" s="1"/>
  <c r="AL148" i="5" s="1"/>
  <c r="AG148" i="5"/>
  <c r="AH148" i="5"/>
  <c r="AI148" i="5"/>
  <c r="AQ148" i="5"/>
  <c r="AR148" i="5"/>
  <c r="AS148" i="5"/>
  <c r="AT148" i="5"/>
  <c r="AU148" i="5"/>
  <c r="AA149" i="5"/>
  <c r="AB149" i="5" s="1"/>
  <c r="AC149" i="5"/>
  <c r="AD149" i="5"/>
  <c r="AE149" i="5"/>
  <c r="AF149" i="5" s="1"/>
  <c r="AK149" i="5" s="1"/>
  <c r="AL149" i="5" s="1"/>
  <c r="AG149" i="5"/>
  <c r="AH149" i="5"/>
  <c r="AI149" i="5"/>
  <c r="AJ149" i="5" s="1"/>
  <c r="AQ149" i="5"/>
  <c r="AR149" i="5"/>
  <c r="AS149" i="5"/>
  <c r="AT149" i="5"/>
  <c r="AU149" i="5"/>
  <c r="AA150" i="5"/>
  <c r="AB150" i="5" s="1"/>
  <c r="AC150" i="5"/>
  <c r="AD150" i="5"/>
  <c r="AE150" i="5"/>
  <c r="AF150" i="5" s="1"/>
  <c r="AK150" i="5" s="1"/>
  <c r="AL150" i="5" s="1"/>
  <c r="AG150" i="5"/>
  <c r="AH150" i="5"/>
  <c r="AI150" i="5"/>
  <c r="AQ150" i="5"/>
  <c r="AR150" i="5"/>
  <c r="AS150" i="5"/>
  <c r="AT150" i="5"/>
  <c r="AU150" i="5"/>
  <c r="AA151" i="5"/>
  <c r="AB151" i="5" s="1"/>
  <c r="AC151" i="5"/>
  <c r="AD151" i="5"/>
  <c r="AE151" i="5"/>
  <c r="AF151" i="5" s="1"/>
  <c r="AK151" i="5" s="1"/>
  <c r="AL151" i="5" s="1"/>
  <c r="AG151" i="5"/>
  <c r="AH151" i="5"/>
  <c r="AI151" i="5"/>
  <c r="AQ151" i="5"/>
  <c r="AR151" i="5"/>
  <c r="AS151" i="5"/>
  <c r="AT151" i="5"/>
  <c r="AU151" i="5"/>
  <c r="AA152" i="5"/>
  <c r="AB152" i="5" s="1"/>
  <c r="AC152" i="5"/>
  <c r="AD152" i="5"/>
  <c r="AE152" i="5"/>
  <c r="AF152" i="5" s="1"/>
  <c r="AK152" i="5" s="1"/>
  <c r="AL152" i="5" s="1"/>
  <c r="AG152" i="5"/>
  <c r="AH152" i="5"/>
  <c r="AI152" i="5"/>
  <c r="AQ152" i="5"/>
  <c r="AR152" i="5"/>
  <c r="AS152" i="5"/>
  <c r="AT152" i="5"/>
  <c r="AU152" i="5"/>
  <c r="AA153" i="5"/>
  <c r="AB153" i="5" s="1"/>
  <c r="AC153" i="5"/>
  <c r="AD153" i="5"/>
  <c r="AE153" i="5"/>
  <c r="AF153" i="5" s="1"/>
  <c r="AK153" i="5" s="1"/>
  <c r="AL153" i="5" s="1"/>
  <c r="AG153" i="5"/>
  <c r="AH153" i="5"/>
  <c r="AI153" i="5"/>
  <c r="AQ153" i="5"/>
  <c r="AR153" i="5"/>
  <c r="AS153" i="5"/>
  <c r="AT153" i="5"/>
  <c r="AU153" i="5"/>
  <c r="AA154" i="5"/>
  <c r="AB154" i="5" s="1"/>
  <c r="AC154" i="5"/>
  <c r="AD154" i="5"/>
  <c r="AE154" i="5"/>
  <c r="AF154" i="5" s="1"/>
  <c r="AK154" i="5" s="1"/>
  <c r="AL154" i="5" s="1"/>
  <c r="AG154" i="5"/>
  <c r="AH154" i="5"/>
  <c r="AI154" i="5"/>
  <c r="AQ154" i="5"/>
  <c r="AR154" i="5"/>
  <c r="AS154" i="5"/>
  <c r="AT154" i="5"/>
  <c r="AU154" i="5"/>
  <c r="AA155" i="5"/>
  <c r="AB155" i="5" s="1"/>
  <c r="AC155" i="5"/>
  <c r="AD155" i="5"/>
  <c r="AE155" i="5"/>
  <c r="AF155" i="5" s="1"/>
  <c r="AK155" i="5" s="1"/>
  <c r="AL155" i="5" s="1"/>
  <c r="AG155" i="5"/>
  <c r="AH155" i="5"/>
  <c r="AI155" i="5"/>
  <c r="AQ155" i="5"/>
  <c r="AR155" i="5"/>
  <c r="AS155" i="5"/>
  <c r="AT155" i="5"/>
  <c r="AU155" i="5"/>
  <c r="AA156" i="5"/>
  <c r="AB156" i="5" s="1"/>
  <c r="AC156" i="5"/>
  <c r="AD156" i="5"/>
  <c r="AE156" i="5"/>
  <c r="AF156" i="5" s="1"/>
  <c r="AK156" i="5" s="1"/>
  <c r="AL156" i="5" s="1"/>
  <c r="AG156" i="5"/>
  <c r="AH156" i="5"/>
  <c r="AI156" i="5"/>
  <c r="AQ156" i="5"/>
  <c r="AR156" i="5"/>
  <c r="AS156" i="5"/>
  <c r="AT156" i="5"/>
  <c r="AU156" i="5"/>
  <c r="AA157" i="5"/>
  <c r="AB157" i="5" s="1"/>
  <c r="AC157" i="5"/>
  <c r="AD157" i="5"/>
  <c r="AE157" i="5"/>
  <c r="AF157" i="5" s="1"/>
  <c r="AK157" i="5" s="1"/>
  <c r="AL157" i="5" s="1"/>
  <c r="AG157" i="5"/>
  <c r="AH157" i="5"/>
  <c r="AI157" i="5"/>
  <c r="AQ157" i="5"/>
  <c r="AR157" i="5"/>
  <c r="AS157" i="5"/>
  <c r="AT157" i="5"/>
  <c r="AU157" i="5"/>
  <c r="AA158" i="5"/>
  <c r="AB158" i="5" s="1"/>
  <c r="AC158" i="5"/>
  <c r="AD158" i="5"/>
  <c r="AE158" i="5"/>
  <c r="AF158" i="5" s="1"/>
  <c r="AK158" i="5" s="1"/>
  <c r="AL158" i="5" s="1"/>
  <c r="AG158" i="5"/>
  <c r="AH158" i="5"/>
  <c r="AI158" i="5"/>
  <c r="AQ158" i="5"/>
  <c r="AR158" i="5"/>
  <c r="AS158" i="5"/>
  <c r="AT158" i="5"/>
  <c r="AU158" i="5"/>
  <c r="AA159" i="5"/>
  <c r="AB159" i="5" s="1"/>
  <c r="AC159" i="5"/>
  <c r="AD159" i="5"/>
  <c r="AE159" i="5"/>
  <c r="AF159" i="5" s="1"/>
  <c r="AK159" i="5" s="1"/>
  <c r="AL159" i="5" s="1"/>
  <c r="AG159" i="5"/>
  <c r="AH159" i="5"/>
  <c r="AI159" i="5"/>
  <c r="AQ159" i="5"/>
  <c r="AR159" i="5"/>
  <c r="AS159" i="5"/>
  <c r="AT159" i="5"/>
  <c r="AU159" i="5"/>
  <c r="AA160" i="5"/>
  <c r="AB160" i="5" s="1"/>
  <c r="AC160" i="5"/>
  <c r="AD160" i="5"/>
  <c r="AE160" i="5"/>
  <c r="AF160" i="5" s="1"/>
  <c r="AK160" i="5" s="1"/>
  <c r="AL160" i="5" s="1"/>
  <c r="AG160" i="5"/>
  <c r="AH160" i="5"/>
  <c r="AI160" i="5"/>
  <c r="AQ160" i="5"/>
  <c r="AR160" i="5"/>
  <c r="AS160" i="5"/>
  <c r="AT160" i="5"/>
  <c r="AU160" i="5"/>
  <c r="AA161" i="5"/>
  <c r="AB161" i="5" s="1"/>
  <c r="AC161" i="5"/>
  <c r="AD161" i="5"/>
  <c r="AE161" i="5"/>
  <c r="AF161" i="5" s="1"/>
  <c r="AK161" i="5" s="1"/>
  <c r="AL161" i="5" s="1"/>
  <c r="AG161" i="5"/>
  <c r="AH161" i="5"/>
  <c r="AI161" i="5"/>
  <c r="AQ161" i="5"/>
  <c r="AR161" i="5"/>
  <c r="AS161" i="5"/>
  <c r="AT161" i="5"/>
  <c r="AU161" i="5"/>
  <c r="AA162" i="5"/>
  <c r="AB162" i="5" s="1"/>
  <c r="AC162" i="5"/>
  <c r="AD162" i="5"/>
  <c r="AE162" i="5"/>
  <c r="AF162" i="5" s="1"/>
  <c r="AK162" i="5" s="1"/>
  <c r="AL162" i="5" s="1"/>
  <c r="AG162" i="5"/>
  <c r="AH162" i="5"/>
  <c r="AI162" i="5"/>
  <c r="AQ162" i="5"/>
  <c r="AR162" i="5"/>
  <c r="AS162" i="5"/>
  <c r="AT162" i="5"/>
  <c r="AU162" i="5"/>
  <c r="AA163" i="5"/>
  <c r="AB163" i="5" s="1"/>
  <c r="AC163" i="5"/>
  <c r="AD163" i="5"/>
  <c r="AE163" i="5"/>
  <c r="AF163" i="5" s="1"/>
  <c r="AK163" i="5" s="1"/>
  <c r="AL163" i="5" s="1"/>
  <c r="AG163" i="5"/>
  <c r="AH163" i="5"/>
  <c r="AI163" i="5"/>
  <c r="AQ163" i="5"/>
  <c r="AR163" i="5"/>
  <c r="AS163" i="5"/>
  <c r="AT163" i="5"/>
  <c r="AU163" i="5"/>
  <c r="AA164" i="5"/>
  <c r="AB164" i="5" s="1"/>
  <c r="AC164" i="5"/>
  <c r="AD164" i="5"/>
  <c r="AE164" i="5"/>
  <c r="AF164" i="5" s="1"/>
  <c r="AK164" i="5" s="1"/>
  <c r="AL164" i="5" s="1"/>
  <c r="AG164" i="5"/>
  <c r="AH164" i="5"/>
  <c r="AI164" i="5"/>
  <c r="AQ164" i="5"/>
  <c r="AR164" i="5"/>
  <c r="AS164" i="5"/>
  <c r="AT164" i="5"/>
  <c r="AU164" i="5"/>
  <c r="AA165" i="5"/>
  <c r="AB165" i="5" s="1"/>
  <c r="AC165" i="5"/>
  <c r="AD165" i="5"/>
  <c r="AE165" i="5"/>
  <c r="AF165" i="5" s="1"/>
  <c r="AK165" i="5" s="1"/>
  <c r="AL165" i="5" s="1"/>
  <c r="AG165" i="5"/>
  <c r="AH165" i="5"/>
  <c r="AI165" i="5"/>
  <c r="AQ165" i="5"/>
  <c r="AR165" i="5"/>
  <c r="AS165" i="5"/>
  <c r="AT165" i="5"/>
  <c r="AU165" i="5"/>
  <c r="AA166" i="5"/>
  <c r="AB166" i="5" s="1"/>
  <c r="AC166" i="5"/>
  <c r="AD166" i="5"/>
  <c r="AE166" i="5"/>
  <c r="AF166" i="5" s="1"/>
  <c r="AK166" i="5" s="1"/>
  <c r="AL166" i="5" s="1"/>
  <c r="AG166" i="5"/>
  <c r="AH166" i="5"/>
  <c r="AI166" i="5"/>
  <c r="AQ166" i="5"/>
  <c r="AR166" i="5"/>
  <c r="AS166" i="5"/>
  <c r="AT166" i="5"/>
  <c r="AU166" i="5"/>
  <c r="AA167" i="5"/>
  <c r="AB167" i="5" s="1"/>
  <c r="AC167" i="5"/>
  <c r="AD167" i="5"/>
  <c r="AE167" i="5"/>
  <c r="AF167" i="5" s="1"/>
  <c r="AK167" i="5" s="1"/>
  <c r="AL167" i="5" s="1"/>
  <c r="AG167" i="5"/>
  <c r="AH167" i="5"/>
  <c r="AI167" i="5"/>
  <c r="AQ167" i="5"/>
  <c r="AR167" i="5"/>
  <c r="AS167" i="5"/>
  <c r="AT167" i="5"/>
  <c r="AU167" i="5"/>
  <c r="AA168" i="5"/>
  <c r="AB168" i="5" s="1"/>
  <c r="AC168" i="5"/>
  <c r="AD168" i="5"/>
  <c r="AE168" i="5"/>
  <c r="AF168" i="5" s="1"/>
  <c r="AK168" i="5" s="1"/>
  <c r="AL168" i="5" s="1"/>
  <c r="AG168" i="5"/>
  <c r="AH168" i="5"/>
  <c r="AI168" i="5"/>
  <c r="AQ168" i="5"/>
  <c r="AR168" i="5"/>
  <c r="AS168" i="5"/>
  <c r="AT168" i="5"/>
  <c r="AU168" i="5"/>
  <c r="AA169" i="5"/>
  <c r="AB169" i="5" s="1"/>
  <c r="AC169" i="5"/>
  <c r="AD169" i="5"/>
  <c r="AE169" i="5"/>
  <c r="AF169" i="5" s="1"/>
  <c r="AK169" i="5" s="1"/>
  <c r="AL169" i="5" s="1"/>
  <c r="AG169" i="5"/>
  <c r="AH169" i="5"/>
  <c r="AI169" i="5"/>
  <c r="AQ169" i="5"/>
  <c r="AR169" i="5"/>
  <c r="AS169" i="5"/>
  <c r="AT169" i="5"/>
  <c r="AU169" i="5"/>
  <c r="AA170" i="5"/>
  <c r="AB170" i="5" s="1"/>
  <c r="AC170" i="5"/>
  <c r="AD170" i="5"/>
  <c r="AE170" i="5"/>
  <c r="AF170" i="5" s="1"/>
  <c r="AK170" i="5" s="1"/>
  <c r="AL170" i="5" s="1"/>
  <c r="AG170" i="5"/>
  <c r="AH170" i="5"/>
  <c r="AI170" i="5"/>
  <c r="AQ170" i="5"/>
  <c r="AR170" i="5"/>
  <c r="AS170" i="5"/>
  <c r="AT170" i="5"/>
  <c r="AU170" i="5"/>
  <c r="AA171" i="5"/>
  <c r="AB171" i="5" s="1"/>
  <c r="AC171" i="5"/>
  <c r="AD171" i="5"/>
  <c r="AE171" i="5"/>
  <c r="AF171" i="5" s="1"/>
  <c r="AK171" i="5" s="1"/>
  <c r="AL171" i="5" s="1"/>
  <c r="AG171" i="5"/>
  <c r="AH171" i="5"/>
  <c r="AI171" i="5"/>
  <c r="AQ171" i="5"/>
  <c r="AR171" i="5"/>
  <c r="AS171" i="5"/>
  <c r="AT171" i="5"/>
  <c r="AU171" i="5"/>
  <c r="AA172" i="5"/>
  <c r="AB172" i="5" s="1"/>
  <c r="AC172" i="5"/>
  <c r="AD172" i="5"/>
  <c r="AE172" i="5"/>
  <c r="AF172" i="5" s="1"/>
  <c r="AK172" i="5" s="1"/>
  <c r="AL172" i="5" s="1"/>
  <c r="AG172" i="5"/>
  <c r="AH172" i="5"/>
  <c r="AI172" i="5"/>
  <c r="AQ172" i="5"/>
  <c r="AR172" i="5"/>
  <c r="AS172" i="5"/>
  <c r="AT172" i="5"/>
  <c r="AU172" i="5"/>
  <c r="AA173" i="5"/>
  <c r="AB173" i="5" s="1"/>
  <c r="AC173" i="5"/>
  <c r="AD173" i="5"/>
  <c r="AE173" i="5"/>
  <c r="AF173" i="5" s="1"/>
  <c r="AK173" i="5" s="1"/>
  <c r="AL173" i="5" s="1"/>
  <c r="AG173" i="5"/>
  <c r="AH173" i="5"/>
  <c r="AI173" i="5"/>
  <c r="AQ173" i="5"/>
  <c r="AR173" i="5"/>
  <c r="AS173" i="5"/>
  <c r="AT173" i="5"/>
  <c r="AU173" i="5"/>
  <c r="AA174" i="5"/>
  <c r="AB174" i="5" s="1"/>
  <c r="AC174" i="5"/>
  <c r="AD174" i="5"/>
  <c r="AE174" i="5"/>
  <c r="AF174" i="5" s="1"/>
  <c r="AK174" i="5" s="1"/>
  <c r="AL174" i="5" s="1"/>
  <c r="AG174" i="5"/>
  <c r="AH174" i="5"/>
  <c r="AI174" i="5"/>
  <c r="AQ174" i="5"/>
  <c r="AR174" i="5"/>
  <c r="AS174" i="5"/>
  <c r="AT174" i="5"/>
  <c r="AU174" i="5"/>
  <c r="AA175" i="5"/>
  <c r="AB175" i="5" s="1"/>
  <c r="AC175" i="5"/>
  <c r="AD175" i="5"/>
  <c r="AE175" i="5"/>
  <c r="AF175" i="5" s="1"/>
  <c r="AK175" i="5" s="1"/>
  <c r="AL175" i="5" s="1"/>
  <c r="AG175" i="5"/>
  <c r="AH175" i="5"/>
  <c r="AI175" i="5"/>
  <c r="AQ175" i="5"/>
  <c r="AR175" i="5"/>
  <c r="AS175" i="5"/>
  <c r="AT175" i="5"/>
  <c r="AU175" i="5"/>
  <c r="AA176" i="5"/>
  <c r="AB176" i="5" s="1"/>
  <c r="AC176" i="5"/>
  <c r="AD176" i="5"/>
  <c r="AE176" i="5"/>
  <c r="AF176" i="5" s="1"/>
  <c r="AK176" i="5" s="1"/>
  <c r="AL176" i="5" s="1"/>
  <c r="AG176" i="5"/>
  <c r="AH176" i="5"/>
  <c r="AI176" i="5"/>
  <c r="AQ176" i="5"/>
  <c r="AR176" i="5"/>
  <c r="AS176" i="5"/>
  <c r="AT176" i="5"/>
  <c r="AU176" i="5"/>
  <c r="AA177" i="5"/>
  <c r="AB177" i="5" s="1"/>
  <c r="AC177" i="5"/>
  <c r="AD177" i="5"/>
  <c r="AE177" i="5"/>
  <c r="AF177" i="5" s="1"/>
  <c r="AK177" i="5" s="1"/>
  <c r="AL177" i="5" s="1"/>
  <c r="AG177" i="5"/>
  <c r="AH177" i="5"/>
  <c r="AI177" i="5"/>
  <c r="AQ177" i="5"/>
  <c r="AR177" i="5"/>
  <c r="AS177" i="5"/>
  <c r="AT177" i="5"/>
  <c r="AU177" i="5"/>
  <c r="AA178" i="5"/>
  <c r="AB178" i="5" s="1"/>
  <c r="AC178" i="5"/>
  <c r="AD178" i="5"/>
  <c r="AE178" i="5"/>
  <c r="AF178" i="5" s="1"/>
  <c r="AK178" i="5" s="1"/>
  <c r="AL178" i="5" s="1"/>
  <c r="AG178" i="5"/>
  <c r="AH178" i="5"/>
  <c r="AI178" i="5"/>
  <c r="AQ178" i="5"/>
  <c r="AR178" i="5"/>
  <c r="AS178" i="5"/>
  <c r="AT178" i="5"/>
  <c r="AU178" i="5"/>
  <c r="AA179" i="5"/>
  <c r="AB179" i="5" s="1"/>
  <c r="AC179" i="5"/>
  <c r="AD179" i="5"/>
  <c r="AE179" i="5"/>
  <c r="AF179" i="5" s="1"/>
  <c r="AK179" i="5" s="1"/>
  <c r="AL179" i="5" s="1"/>
  <c r="AG179" i="5"/>
  <c r="AH179" i="5"/>
  <c r="AI179" i="5"/>
  <c r="AQ179" i="5"/>
  <c r="AR179" i="5"/>
  <c r="AS179" i="5"/>
  <c r="AT179" i="5"/>
  <c r="AU179" i="5"/>
  <c r="AA180" i="5"/>
  <c r="AB180" i="5" s="1"/>
  <c r="AC180" i="5"/>
  <c r="AD180" i="5"/>
  <c r="AE180" i="5"/>
  <c r="AF180" i="5" s="1"/>
  <c r="AK180" i="5" s="1"/>
  <c r="AL180" i="5" s="1"/>
  <c r="AG180" i="5"/>
  <c r="AH180" i="5"/>
  <c r="AI180" i="5"/>
  <c r="AQ180" i="5"/>
  <c r="AR180" i="5"/>
  <c r="AS180" i="5"/>
  <c r="AT180" i="5"/>
  <c r="AU180" i="5"/>
  <c r="AA181" i="5"/>
  <c r="AB181" i="5" s="1"/>
  <c r="AC181" i="5"/>
  <c r="AD181" i="5"/>
  <c r="AE181" i="5"/>
  <c r="AF181" i="5" s="1"/>
  <c r="AK181" i="5" s="1"/>
  <c r="AL181" i="5" s="1"/>
  <c r="AG181" i="5"/>
  <c r="AH181" i="5"/>
  <c r="AI181" i="5"/>
  <c r="AQ181" i="5"/>
  <c r="AR181" i="5"/>
  <c r="AS181" i="5"/>
  <c r="AT181" i="5"/>
  <c r="AU181" i="5"/>
  <c r="AA182" i="5"/>
  <c r="AB182" i="5" s="1"/>
  <c r="AC182" i="5"/>
  <c r="AD182" i="5"/>
  <c r="AE182" i="5"/>
  <c r="AF182" i="5" s="1"/>
  <c r="AK182" i="5" s="1"/>
  <c r="AL182" i="5" s="1"/>
  <c r="AG182" i="5"/>
  <c r="AH182" i="5"/>
  <c r="AI182" i="5"/>
  <c r="AQ182" i="5"/>
  <c r="AR182" i="5"/>
  <c r="AS182" i="5"/>
  <c r="AT182" i="5"/>
  <c r="AU182" i="5"/>
  <c r="AA183" i="5"/>
  <c r="AB183" i="5" s="1"/>
  <c r="AC183" i="5"/>
  <c r="AD183" i="5"/>
  <c r="AE183" i="5"/>
  <c r="AF183" i="5" s="1"/>
  <c r="AK183" i="5" s="1"/>
  <c r="AL183" i="5" s="1"/>
  <c r="AG183" i="5"/>
  <c r="AH183" i="5"/>
  <c r="AI183" i="5"/>
  <c r="AQ183" i="5"/>
  <c r="AR183" i="5"/>
  <c r="AS183" i="5"/>
  <c r="AT183" i="5"/>
  <c r="AU183" i="5"/>
  <c r="AA184" i="5"/>
  <c r="AB184" i="5" s="1"/>
  <c r="AC184" i="5"/>
  <c r="AD184" i="5"/>
  <c r="AE184" i="5"/>
  <c r="AF184" i="5" s="1"/>
  <c r="AK184" i="5" s="1"/>
  <c r="AL184" i="5" s="1"/>
  <c r="AG184" i="5"/>
  <c r="AH184" i="5"/>
  <c r="AI184" i="5"/>
  <c r="AQ184" i="5"/>
  <c r="AR184" i="5"/>
  <c r="AS184" i="5"/>
  <c r="AT184" i="5"/>
  <c r="AU184" i="5"/>
  <c r="AA185" i="5"/>
  <c r="AB185" i="5" s="1"/>
  <c r="AC185" i="5"/>
  <c r="AD185" i="5"/>
  <c r="AE185" i="5"/>
  <c r="AF185" i="5" s="1"/>
  <c r="AK185" i="5" s="1"/>
  <c r="AL185" i="5" s="1"/>
  <c r="AG185" i="5"/>
  <c r="AH185" i="5"/>
  <c r="AI185" i="5"/>
  <c r="AQ185" i="5"/>
  <c r="AR185" i="5"/>
  <c r="AS185" i="5"/>
  <c r="AT185" i="5"/>
  <c r="AU185" i="5"/>
  <c r="AA186" i="5"/>
  <c r="AB186" i="5" s="1"/>
  <c r="AC186" i="5"/>
  <c r="AD186" i="5"/>
  <c r="AE186" i="5"/>
  <c r="AF186" i="5" s="1"/>
  <c r="AK186" i="5" s="1"/>
  <c r="AL186" i="5" s="1"/>
  <c r="AG186" i="5"/>
  <c r="AH186" i="5"/>
  <c r="AI186" i="5"/>
  <c r="AQ186" i="5"/>
  <c r="AR186" i="5"/>
  <c r="AS186" i="5"/>
  <c r="AT186" i="5"/>
  <c r="AU186" i="5"/>
  <c r="AA187" i="5"/>
  <c r="AB187" i="5" s="1"/>
  <c r="AC187" i="5"/>
  <c r="AD187" i="5"/>
  <c r="AE187" i="5"/>
  <c r="AF187" i="5" s="1"/>
  <c r="AK187" i="5" s="1"/>
  <c r="AL187" i="5" s="1"/>
  <c r="AG187" i="5"/>
  <c r="AH187" i="5"/>
  <c r="AI187" i="5"/>
  <c r="AQ187" i="5"/>
  <c r="AR187" i="5"/>
  <c r="AS187" i="5"/>
  <c r="AT187" i="5"/>
  <c r="AU187" i="5"/>
  <c r="AA188" i="5"/>
  <c r="AB188" i="5" s="1"/>
  <c r="AC188" i="5"/>
  <c r="AD188" i="5"/>
  <c r="AE188" i="5"/>
  <c r="AF188" i="5" s="1"/>
  <c r="AK188" i="5" s="1"/>
  <c r="AL188" i="5" s="1"/>
  <c r="AG188" i="5"/>
  <c r="AH188" i="5"/>
  <c r="AI188" i="5"/>
  <c r="AQ188" i="5"/>
  <c r="AR188" i="5"/>
  <c r="AS188" i="5"/>
  <c r="AT188" i="5"/>
  <c r="AU188" i="5"/>
  <c r="AA189" i="5"/>
  <c r="AB189" i="5" s="1"/>
  <c r="AC189" i="5"/>
  <c r="AD189" i="5"/>
  <c r="AE189" i="5"/>
  <c r="AF189" i="5" s="1"/>
  <c r="AK189" i="5" s="1"/>
  <c r="AL189" i="5" s="1"/>
  <c r="AG189" i="5"/>
  <c r="AH189" i="5"/>
  <c r="AI189" i="5"/>
  <c r="AQ189" i="5"/>
  <c r="AR189" i="5"/>
  <c r="AS189" i="5"/>
  <c r="AT189" i="5"/>
  <c r="AU189" i="5"/>
  <c r="AA190" i="5"/>
  <c r="AB190" i="5" s="1"/>
  <c r="AC190" i="5"/>
  <c r="AD190" i="5"/>
  <c r="AE190" i="5"/>
  <c r="AF190" i="5" s="1"/>
  <c r="AK190" i="5" s="1"/>
  <c r="AL190" i="5" s="1"/>
  <c r="AG190" i="5"/>
  <c r="AH190" i="5"/>
  <c r="AI190" i="5"/>
  <c r="AQ190" i="5"/>
  <c r="AR190" i="5"/>
  <c r="AS190" i="5"/>
  <c r="AT190" i="5"/>
  <c r="AU190" i="5"/>
  <c r="AA191" i="5"/>
  <c r="AB191" i="5" s="1"/>
  <c r="AC191" i="5"/>
  <c r="AD191" i="5"/>
  <c r="AE191" i="5"/>
  <c r="AF191" i="5" s="1"/>
  <c r="AK191" i="5" s="1"/>
  <c r="AL191" i="5" s="1"/>
  <c r="AG191" i="5"/>
  <c r="AH191" i="5"/>
  <c r="AI191" i="5"/>
  <c r="AQ191" i="5"/>
  <c r="AR191" i="5"/>
  <c r="AS191" i="5"/>
  <c r="AT191" i="5"/>
  <c r="AU191" i="5"/>
  <c r="AA192" i="5"/>
  <c r="AB192" i="5" s="1"/>
  <c r="AC192" i="5"/>
  <c r="AD192" i="5"/>
  <c r="AE192" i="5"/>
  <c r="AF192" i="5" s="1"/>
  <c r="AK192" i="5" s="1"/>
  <c r="AL192" i="5" s="1"/>
  <c r="AG192" i="5"/>
  <c r="AH192" i="5"/>
  <c r="AI192" i="5"/>
  <c r="AQ192" i="5"/>
  <c r="AR192" i="5"/>
  <c r="AS192" i="5"/>
  <c r="AT192" i="5"/>
  <c r="AU192" i="5"/>
  <c r="AA193" i="5"/>
  <c r="AB193" i="5" s="1"/>
  <c r="AC193" i="5"/>
  <c r="AD193" i="5"/>
  <c r="AE193" i="5"/>
  <c r="AF193" i="5" s="1"/>
  <c r="AK193" i="5" s="1"/>
  <c r="AL193" i="5" s="1"/>
  <c r="AG193" i="5"/>
  <c r="AH193" i="5"/>
  <c r="AI193" i="5"/>
  <c r="AQ193" i="5"/>
  <c r="AR193" i="5"/>
  <c r="AS193" i="5"/>
  <c r="AT193" i="5"/>
  <c r="AU193" i="5"/>
  <c r="AA194" i="5"/>
  <c r="AB194" i="5" s="1"/>
  <c r="AC194" i="5"/>
  <c r="AD194" i="5"/>
  <c r="AE194" i="5"/>
  <c r="AF194" i="5" s="1"/>
  <c r="AK194" i="5" s="1"/>
  <c r="AL194" i="5" s="1"/>
  <c r="AG194" i="5"/>
  <c r="AH194" i="5"/>
  <c r="AI194" i="5"/>
  <c r="AQ194" i="5"/>
  <c r="AR194" i="5"/>
  <c r="AS194" i="5"/>
  <c r="AT194" i="5"/>
  <c r="AU194" i="5"/>
  <c r="AA195" i="5"/>
  <c r="AB195" i="5" s="1"/>
  <c r="AC195" i="5"/>
  <c r="AD195" i="5"/>
  <c r="AE195" i="5"/>
  <c r="AF195" i="5" s="1"/>
  <c r="AK195" i="5" s="1"/>
  <c r="AL195" i="5" s="1"/>
  <c r="AG195" i="5"/>
  <c r="AH195" i="5"/>
  <c r="AI195" i="5"/>
  <c r="AQ195" i="5"/>
  <c r="AR195" i="5"/>
  <c r="AS195" i="5"/>
  <c r="AT195" i="5"/>
  <c r="AU195" i="5"/>
  <c r="AA196" i="5"/>
  <c r="AB196" i="5" s="1"/>
  <c r="AC196" i="5"/>
  <c r="AD196" i="5"/>
  <c r="AE196" i="5"/>
  <c r="AF196" i="5" s="1"/>
  <c r="AK196" i="5" s="1"/>
  <c r="AL196" i="5" s="1"/>
  <c r="AG196" i="5"/>
  <c r="AH196" i="5"/>
  <c r="AI196" i="5"/>
  <c r="AQ196" i="5"/>
  <c r="AR196" i="5"/>
  <c r="AS196" i="5"/>
  <c r="AT196" i="5"/>
  <c r="AU196" i="5"/>
  <c r="AA197" i="5"/>
  <c r="AB197" i="5" s="1"/>
  <c r="AC197" i="5"/>
  <c r="AD197" i="5"/>
  <c r="AE197" i="5"/>
  <c r="AF197" i="5" s="1"/>
  <c r="AK197" i="5" s="1"/>
  <c r="AL197" i="5" s="1"/>
  <c r="AG197" i="5"/>
  <c r="AH197" i="5"/>
  <c r="AI197" i="5"/>
  <c r="AQ197" i="5"/>
  <c r="AR197" i="5"/>
  <c r="AS197" i="5"/>
  <c r="AT197" i="5"/>
  <c r="AU197" i="5"/>
  <c r="AA198" i="5"/>
  <c r="AB198" i="5" s="1"/>
  <c r="AC198" i="5"/>
  <c r="AD198" i="5"/>
  <c r="AE198" i="5"/>
  <c r="AF198" i="5" s="1"/>
  <c r="AK198" i="5" s="1"/>
  <c r="AL198" i="5" s="1"/>
  <c r="AG198" i="5"/>
  <c r="AH198" i="5"/>
  <c r="AI198" i="5"/>
  <c r="AQ198" i="5"/>
  <c r="AR198" i="5"/>
  <c r="AS198" i="5"/>
  <c r="AT198" i="5"/>
  <c r="AU198" i="5"/>
  <c r="AA199" i="5"/>
  <c r="AB199" i="5" s="1"/>
  <c r="AC199" i="5"/>
  <c r="AD199" i="5"/>
  <c r="AE199" i="5"/>
  <c r="AF199" i="5" s="1"/>
  <c r="AK199" i="5" s="1"/>
  <c r="AL199" i="5" s="1"/>
  <c r="AG199" i="5"/>
  <c r="AH199" i="5"/>
  <c r="AI199" i="5"/>
  <c r="AQ199" i="5"/>
  <c r="AR199" i="5"/>
  <c r="AS199" i="5"/>
  <c r="AT199" i="5"/>
  <c r="AU199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4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3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50" i="5"/>
  <c r="AA51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8" i="5"/>
  <c r="W5" i="33" l="1"/>
  <c r="V3" i="33"/>
  <c r="B4" i="77"/>
  <c r="W4" i="33"/>
  <c r="W3" i="33"/>
  <c r="D28" i="77"/>
  <c r="AJ180" i="5"/>
  <c r="AJ178" i="5"/>
  <c r="AJ189" i="5"/>
  <c r="AJ192" i="5"/>
  <c r="AJ190" i="5"/>
  <c r="AJ184" i="5"/>
  <c r="AJ197" i="5"/>
  <c r="AJ183" i="5"/>
  <c r="AJ181" i="5"/>
  <c r="AJ160" i="5"/>
  <c r="AJ198" i="5"/>
  <c r="AJ176" i="5"/>
  <c r="AJ154" i="5"/>
  <c r="AJ152" i="5"/>
  <c r="AJ150" i="5"/>
  <c r="AJ179" i="5"/>
  <c r="AJ166" i="5"/>
  <c r="AJ151" i="5"/>
  <c r="AJ169" i="5"/>
  <c r="AJ143" i="5"/>
  <c r="AJ191" i="5"/>
  <c r="AJ162" i="5"/>
  <c r="AJ140" i="5"/>
  <c r="AJ199" i="5"/>
  <c r="AJ194" i="5"/>
  <c r="AJ171" i="5"/>
  <c r="AJ188" i="5"/>
  <c r="AJ186" i="5"/>
  <c r="AJ165" i="5"/>
  <c r="AJ147" i="5"/>
  <c r="AJ159" i="5"/>
  <c r="AJ175" i="5"/>
  <c r="AJ157" i="5"/>
  <c r="AJ155" i="5"/>
  <c r="AJ148" i="5"/>
  <c r="AJ173" i="5"/>
  <c r="AJ168" i="5"/>
  <c r="AJ153" i="5"/>
  <c r="AJ144" i="5"/>
  <c r="AJ142" i="5"/>
  <c r="AJ196" i="5"/>
  <c r="AJ185" i="5"/>
  <c r="AJ163" i="5"/>
  <c r="AJ146" i="5"/>
  <c r="AJ138" i="5"/>
  <c r="AJ172" i="5"/>
  <c r="AJ161" i="5"/>
  <c r="AJ158" i="5"/>
  <c r="AJ182" i="5"/>
  <c r="AJ164" i="5"/>
  <c r="AJ139" i="5"/>
  <c r="AJ187" i="5"/>
  <c r="AJ195" i="5"/>
  <c r="AJ177" i="5"/>
  <c r="AJ167" i="5"/>
  <c r="AJ156" i="5"/>
  <c r="AJ193" i="5"/>
  <c r="AJ170" i="5"/>
  <c r="AJ174" i="5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G104" i="79"/>
  <c r="G105" i="79"/>
  <c r="G106" i="79"/>
  <c r="G107" i="79"/>
  <c r="G108" i="79"/>
  <c r="G109" i="79"/>
  <c r="G110" i="79"/>
  <c r="G111" i="79"/>
  <c r="G112" i="79"/>
  <c r="G113" i="79"/>
  <c r="G114" i="79"/>
  <c r="G115" i="79"/>
  <c r="G116" i="79"/>
  <c r="G117" i="79"/>
  <c r="G118" i="79"/>
  <c r="G119" i="79"/>
  <c r="G120" i="79"/>
  <c r="G121" i="79"/>
  <c r="G122" i="79"/>
  <c r="G123" i="79"/>
  <c r="G124" i="79"/>
  <c r="G125" i="79"/>
  <c r="G126" i="79"/>
  <c r="G127" i="79"/>
  <c r="G128" i="79"/>
  <c r="G129" i="79"/>
  <c r="G130" i="79"/>
  <c r="G131" i="79"/>
  <c r="G132" i="79"/>
  <c r="G133" i="79"/>
  <c r="G134" i="79"/>
  <c r="G135" i="79"/>
  <c r="G136" i="79"/>
  <c r="G137" i="79"/>
  <c r="G138" i="79"/>
  <c r="G139" i="79"/>
  <c r="G140" i="79"/>
  <c r="G141" i="79"/>
  <c r="G142" i="79"/>
  <c r="G143" i="79"/>
  <c r="G144" i="79"/>
  <c r="G145" i="79"/>
  <c r="G146" i="79"/>
  <c r="G147" i="79"/>
  <c r="G148" i="79"/>
  <c r="G149" i="79"/>
  <c r="G150" i="79"/>
  <c r="G151" i="79"/>
  <c r="G152" i="79"/>
  <c r="G153" i="79"/>
  <c r="G154" i="79"/>
  <c r="G155" i="79"/>
  <c r="G156" i="79"/>
  <c r="G157" i="79"/>
  <c r="G158" i="79"/>
  <c r="G159" i="79"/>
  <c r="G160" i="79"/>
  <c r="G161" i="79"/>
  <c r="G162" i="79"/>
  <c r="G163" i="79"/>
  <c r="G164" i="79"/>
  <c r="G165" i="79"/>
  <c r="G166" i="79"/>
  <c r="G167" i="79"/>
  <c r="G168" i="79"/>
  <c r="G169" i="79"/>
  <c r="G170" i="79"/>
  <c r="G171" i="79"/>
  <c r="G172" i="79"/>
  <c r="G173" i="79"/>
  <c r="G174" i="79"/>
  <c r="G175" i="79"/>
  <c r="G176" i="79"/>
  <c r="G177" i="79"/>
  <c r="G178" i="79"/>
  <c r="G179" i="79"/>
  <c r="G180" i="79"/>
  <c r="G181" i="79"/>
  <c r="G182" i="79"/>
  <c r="G183" i="79"/>
  <c r="G184" i="79"/>
  <c r="G185" i="79"/>
  <c r="G186" i="79"/>
  <c r="G187" i="79"/>
  <c r="G188" i="79"/>
  <c r="G189" i="79"/>
  <c r="G190" i="79"/>
  <c r="G191" i="79"/>
  <c r="G192" i="79"/>
  <c r="G193" i="79"/>
  <c r="G194" i="79"/>
  <c r="G195" i="79"/>
  <c r="G196" i="79"/>
  <c r="G197" i="79"/>
  <c r="G198" i="79"/>
  <c r="G199" i="79"/>
  <c r="G200" i="79"/>
  <c r="G201" i="79"/>
  <c r="G202" i="79"/>
  <c r="G203" i="79"/>
  <c r="G204" i="79"/>
  <c r="G205" i="79"/>
  <c r="G206" i="79"/>
  <c r="G207" i="79"/>
  <c r="G208" i="79"/>
  <c r="G209" i="79"/>
  <c r="G210" i="79"/>
  <c r="G211" i="79"/>
  <c r="G212" i="79"/>
  <c r="G213" i="79"/>
  <c r="G214" i="79"/>
  <c r="G215" i="79"/>
  <c r="G216" i="79"/>
  <c r="G217" i="79"/>
  <c r="G218" i="79"/>
  <c r="G219" i="79"/>
  <c r="G220" i="79"/>
  <c r="G221" i="79"/>
  <c r="G222" i="79"/>
  <c r="G223" i="79"/>
  <c r="G224" i="79"/>
  <c r="G225" i="79"/>
  <c r="G226" i="79"/>
  <c r="G227" i="79"/>
  <c r="G228" i="79"/>
  <c r="G229" i="79"/>
  <c r="G230" i="79"/>
  <c r="G231" i="79"/>
  <c r="G232" i="79"/>
  <c r="G233" i="79"/>
  <c r="G234" i="79"/>
  <c r="G235" i="79"/>
  <c r="G236" i="79"/>
  <c r="G237" i="79"/>
  <c r="G238" i="79"/>
  <c r="G239" i="79"/>
  <c r="G240" i="79"/>
  <c r="G241" i="79"/>
  <c r="G242" i="79"/>
  <c r="G243" i="79"/>
  <c r="G244" i="79"/>
  <c r="G245" i="79"/>
  <c r="G246" i="79"/>
  <c r="G247" i="79"/>
  <c r="G248" i="79"/>
  <c r="G249" i="79"/>
  <c r="G250" i="79"/>
  <c r="G251" i="79"/>
  <c r="G252" i="79"/>
  <c r="G253" i="79"/>
  <c r="G254" i="79"/>
  <c r="G255" i="79"/>
  <c r="G256" i="79"/>
  <c r="G257" i="79"/>
  <c r="G258" i="79"/>
  <c r="G259" i="79"/>
  <c r="G260" i="79"/>
  <c r="G261" i="79"/>
  <c r="G262" i="79"/>
  <c r="G263" i="79"/>
  <c r="G264" i="79"/>
  <c r="G265" i="79"/>
  <c r="G266" i="79"/>
  <c r="G267" i="79"/>
  <c r="G268" i="79"/>
  <c r="G269" i="79"/>
  <c r="G270" i="79"/>
  <c r="G271" i="79"/>
  <c r="G272" i="79"/>
  <c r="G273" i="79"/>
  <c r="G274" i="79"/>
  <c r="G275" i="79"/>
  <c r="G276" i="79"/>
  <c r="G277" i="79"/>
  <c r="G278" i="79"/>
  <c r="G279" i="79"/>
  <c r="G280" i="79"/>
  <c r="G281" i="79"/>
  <c r="G282" i="79"/>
  <c r="G283" i="79"/>
  <c r="G284" i="79"/>
  <c r="G285" i="79"/>
  <c r="G286" i="79"/>
  <c r="G287" i="79"/>
  <c r="G288" i="79"/>
  <c r="G289" i="79"/>
  <c r="G290" i="79"/>
  <c r="G291" i="79"/>
  <c r="G292" i="79"/>
  <c r="G293" i="79"/>
  <c r="G294" i="79"/>
  <c r="G295" i="79"/>
  <c r="G296" i="79"/>
  <c r="G297" i="79"/>
  <c r="G298" i="79"/>
  <c r="G299" i="79"/>
  <c r="G300" i="79"/>
  <c r="G301" i="79"/>
  <c r="G302" i="79"/>
  <c r="G303" i="79"/>
  <c r="G304" i="79"/>
  <c r="G305" i="79"/>
  <c r="G306" i="79"/>
  <c r="G307" i="79"/>
  <c r="G308" i="79"/>
  <c r="G309" i="79"/>
  <c r="G310" i="79"/>
  <c r="G311" i="79"/>
  <c r="G312" i="79"/>
  <c r="G313" i="79"/>
  <c r="G314" i="79"/>
  <c r="G315" i="79"/>
  <c r="G316" i="79"/>
  <c r="G317" i="79"/>
  <c r="G318" i="79"/>
  <c r="G319" i="79"/>
  <c r="G320" i="79"/>
  <c r="G321" i="79"/>
  <c r="G322" i="79"/>
  <c r="G323" i="79"/>
  <c r="G324" i="79"/>
  <c r="G325" i="79"/>
  <c r="G326" i="79"/>
  <c r="G327" i="79"/>
  <c r="G328" i="79"/>
  <c r="G329" i="79"/>
  <c r="G330" i="79"/>
  <c r="G331" i="79"/>
  <c r="G332" i="79"/>
  <c r="G333" i="79"/>
  <c r="G334" i="79"/>
  <c r="G335" i="79"/>
  <c r="G336" i="79"/>
  <c r="G337" i="79"/>
  <c r="G338" i="79"/>
  <c r="G339" i="79"/>
  <c r="G340" i="79"/>
  <c r="G341" i="79"/>
  <c r="G342" i="79"/>
  <c r="G343" i="79"/>
  <c r="G344" i="79"/>
  <c r="G345" i="79"/>
  <c r="G346" i="79"/>
  <c r="G347" i="79"/>
  <c r="G348" i="79"/>
  <c r="G349" i="79"/>
  <c r="G350" i="79"/>
  <c r="G351" i="79"/>
  <c r="G352" i="79"/>
  <c r="G353" i="79"/>
  <c r="G354" i="79"/>
  <c r="G355" i="79"/>
  <c r="G356" i="79"/>
  <c r="G357" i="79"/>
  <c r="G358" i="79"/>
  <c r="G359" i="79"/>
  <c r="G360" i="79"/>
  <c r="G361" i="79"/>
  <c r="G362" i="79"/>
  <c r="G363" i="79"/>
  <c r="G364" i="79"/>
  <c r="G365" i="79"/>
  <c r="G366" i="79"/>
  <c r="G367" i="79"/>
  <c r="G368" i="79"/>
  <c r="G369" i="79"/>
  <c r="G370" i="79"/>
  <c r="G371" i="79"/>
  <c r="G372" i="79"/>
  <c r="G373" i="79"/>
  <c r="G374" i="79"/>
  <c r="G375" i="79"/>
  <c r="G376" i="79"/>
  <c r="G377" i="79"/>
  <c r="G378" i="79"/>
  <c r="G379" i="79"/>
  <c r="G380" i="79"/>
  <c r="G381" i="79"/>
  <c r="G382" i="79"/>
  <c r="G383" i="79"/>
  <c r="G384" i="79"/>
  <c r="G385" i="79"/>
  <c r="G386" i="79"/>
  <c r="G387" i="79"/>
  <c r="G388" i="79"/>
  <c r="G389" i="79"/>
  <c r="G390" i="79"/>
  <c r="G391" i="79"/>
  <c r="G392" i="79"/>
  <c r="G393" i="79"/>
  <c r="G394" i="79"/>
  <c r="G395" i="79"/>
  <c r="G396" i="79"/>
  <c r="G397" i="79"/>
  <c r="G398" i="79"/>
  <c r="G399" i="79"/>
  <c r="G400" i="79"/>
  <c r="G401" i="79"/>
  <c r="G402" i="79"/>
  <c r="G403" i="79"/>
  <c r="G404" i="79"/>
  <c r="G405" i="79"/>
  <c r="G406" i="79"/>
  <c r="G407" i="79"/>
  <c r="G408" i="79"/>
  <c r="G409" i="79"/>
  <c r="G410" i="79"/>
  <c r="G411" i="79"/>
  <c r="G412" i="79"/>
  <c r="G413" i="79"/>
  <c r="G414" i="79"/>
  <c r="G415" i="79"/>
  <c r="G416" i="79"/>
  <c r="G417" i="79"/>
  <c r="G418" i="79"/>
  <c r="G419" i="79"/>
  <c r="G420" i="79"/>
  <c r="G421" i="79"/>
  <c r="G422" i="79"/>
  <c r="G423" i="79"/>
  <c r="G424" i="79"/>
  <c r="G425" i="79"/>
  <c r="G426" i="79"/>
  <c r="G427" i="79"/>
  <c r="G428" i="79"/>
  <c r="G429" i="79"/>
  <c r="G430" i="79"/>
  <c r="G431" i="79"/>
  <c r="G432" i="79"/>
  <c r="G433" i="79"/>
  <c r="G434" i="79"/>
  <c r="G435" i="79"/>
  <c r="G436" i="79"/>
  <c r="G437" i="79"/>
  <c r="G438" i="79"/>
  <c r="G439" i="79"/>
  <c r="G440" i="79"/>
  <c r="G441" i="79"/>
  <c r="G442" i="79"/>
  <c r="G443" i="79"/>
  <c r="G444" i="79"/>
  <c r="G445" i="79"/>
  <c r="G446" i="79"/>
  <c r="G447" i="79"/>
  <c r="G448" i="79"/>
  <c r="G449" i="79"/>
  <c r="G450" i="79"/>
  <c r="G451" i="79"/>
  <c r="G452" i="79"/>
  <c r="G453" i="79"/>
  <c r="G454" i="79"/>
  <c r="G455" i="79"/>
  <c r="G456" i="79"/>
  <c r="G457" i="79"/>
  <c r="G458" i="79"/>
  <c r="G459" i="79"/>
  <c r="G460" i="79"/>
  <c r="G461" i="79"/>
  <c r="G462" i="79"/>
  <c r="G463" i="79"/>
  <c r="G464" i="79"/>
  <c r="G465" i="79"/>
  <c r="G466" i="79"/>
  <c r="G467" i="79"/>
  <c r="G468" i="79"/>
  <c r="G469" i="79"/>
  <c r="G470" i="79"/>
  <c r="G471" i="79"/>
  <c r="G472" i="79"/>
  <c r="G473" i="79"/>
  <c r="G474" i="79"/>
  <c r="G475" i="79"/>
  <c r="G476" i="79"/>
  <c r="G477" i="79"/>
  <c r="G478" i="79"/>
  <c r="G479" i="79"/>
  <c r="G480" i="79"/>
  <c r="G481" i="79"/>
  <c r="G482" i="79"/>
  <c r="G483" i="79"/>
  <c r="G484" i="79"/>
  <c r="G485" i="79"/>
  <c r="G486" i="79"/>
  <c r="G487" i="79"/>
  <c r="G488" i="79"/>
  <c r="G489" i="79"/>
  <c r="G490" i="79"/>
  <c r="G491" i="79"/>
  <c r="G492" i="79"/>
  <c r="G493" i="79"/>
  <c r="G494" i="79"/>
  <c r="G495" i="79"/>
  <c r="G496" i="79"/>
  <c r="G497" i="79"/>
  <c r="G498" i="79"/>
  <c r="G499" i="79"/>
  <c r="G500" i="79"/>
  <c r="G501" i="79"/>
  <c r="G502" i="79"/>
  <c r="G503" i="79"/>
  <c r="G504" i="79"/>
  <c r="G505" i="79"/>
  <c r="G506" i="79"/>
  <c r="G507" i="79"/>
  <c r="G508" i="79"/>
  <c r="G509" i="79"/>
  <c r="G510" i="79"/>
  <c r="G511" i="79"/>
  <c r="G512" i="79"/>
  <c r="G513" i="79"/>
  <c r="G514" i="79"/>
  <c r="G515" i="79"/>
  <c r="G516" i="79"/>
  <c r="G517" i="79"/>
  <c r="G518" i="79"/>
  <c r="G519" i="79"/>
  <c r="G520" i="79"/>
  <c r="G521" i="79"/>
  <c r="G522" i="79"/>
  <c r="G523" i="79"/>
  <c r="G524" i="79"/>
  <c r="G525" i="79"/>
  <c r="G526" i="79"/>
  <c r="G527" i="79"/>
  <c r="G528" i="79"/>
  <c r="G529" i="79"/>
  <c r="G530" i="79"/>
  <c r="G531" i="79"/>
  <c r="G532" i="79"/>
  <c r="G533" i="79"/>
  <c r="G534" i="79"/>
  <c r="G535" i="79"/>
  <c r="G536" i="79"/>
  <c r="G537" i="79"/>
  <c r="G538" i="79"/>
  <c r="G539" i="79"/>
  <c r="G540" i="79"/>
  <c r="G541" i="79"/>
  <c r="G542" i="79"/>
  <c r="G543" i="79"/>
  <c r="G544" i="79"/>
  <c r="G545" i="79"/>
  <c r="G546" i="79"/>
  <c r="G547" i="79"/>
  <c r="G548" i="79"/>
  <c r="G549" i="79"/>
  <c r="G550" i="79"/>
  <c r="G551" i="79"/>
  <c r="G552" i="79"/>
  <c r="G553" i="79"/>
  <c r="G554" i="79"/>
  <c r="G555" i="79"/>
  <c r="G556" i="79"/>
  <c r="G557" i="79"/>
  <c r="G558" i="79"/>
  <c r="G559" i="79"/>
  <c r="G560" i="79"/>
  <c r="G561" i="79"/>
  <c r="G562" i="79"/>
  <c r="G563" i="79"/>
  <c r="G564" i="79"/>
  <c r="G565" i="79"/>
  <c r="G566" i="79"/>
  <c r="G567" i="79"/>
  <c r="G568" i="79"/>
  <c r="G569" i="79"/>
  <c r="G570" i="79"/>
  <c r="G571" i="79"/>
  <c r="G572" i="79"/>
  <c r="G573" i="79"/>
  <c r="G574" i="79"/>
  <c r="G575" i="79"/>
  <c r="H12" i="79"/>
  <c r="H13" i="79"/>
  <c r="H14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58" i="79"/>
  <c r="H59" i="79"/>
  <c r="H60" i="79"/>
  <c r="H61" i="79"/>
  <c r="H62" i="79"/>
  <c r="H63" i="79"/>
  <c r="H64" i="79"/>
  <c r="H65" i="79"/>
  <c r="H66" i="79"/>
  <c r="H67" i="79"/>
  <c r="H68" i="79"/>
  <c r="H69" i="79"/>
  <c r="H70" i="79"/>
  <c r="H71" i="79"/>
  <c r="H72" i="79"/>
  <c r="H73" i="79"/>
  <c r="H74" i="79"/>
  <c r="H75" i="79"/>
  <c r="H76" i="79"/>
  <c r="H77" i="79"/>
  <c r="H78" i="79"/>
  <c r="H79" i="79"/>
  <c r="H80" i="79"/>
  <c r="H81" i="79"/>
  <c r="H82" i="79"/>
  <c r="H83" i="79"/>
  <c r="H84" i="79"/>
  <c r="H85" i="79"/>
  <c r="H86" i="79"/>
  <c r="H87" i="79"/>
  <c r="H88" i="79"/>
  <c r="H89" i="79"/>
  <c r="H90" i="79"/>
  <c r="H91" i="79"/>
  <c r="H92" i="79"/>
  <c r="H93" i="79"/>
  <c r="H94" i="79"/>
  <c r="H95" i="79"/>
  <c r="H96" i="79"/>
  <c r="H97" i="79"/>
  <c r="H98" i="79"/>
  <c r="H99" i="79"/>
  <c r="H100" i="79"/>
  <c r="H101" i="79"/>
  <c r="H102" i="79"/>
  <c r="H103" i="79"/>
  <c r="H104" i="79"/>
  <c r="H105" i="79"/>
  <c r="H106" i="79"/>
  <c r="H107" i="79"/>
  <c r="H108" i="79"/>
  <c r="H109" i="79"/>
  <c r="H110" i="79"/>
  <c r="H111" i="79"/>
  <c r="H112" i="79"/>
  <c r="H113" i="79"/>
  <c r="H114" i="79"/>
  <c r="H115" i="79"/>
  <c r="H116" i="79"/>
  <c r="H117" i="79"/>
  <c r="H118" i="79"/>
  <c r="H119" i="79"/>
  <c r="H120" i="79"/>
  <c r="H121" i="79"/>
  <c r="H122" i="79"/>
  <c r="H123" i="79"/>
  <c r="H124" i="79"/>
  <c r="H125" i="79"/>
  <c r="H126" i="79"/>
  <c r="H127" i="79"/>
  <c r="H128" i="79"/>
  <c r="H129" i="79"/>
  <c r="H130" i="79"/>
  <c r="H131" i="79"/>
  <c r="H132" i="79"/>
  <c r="H133" i="79"/>
  <c r="H134" i="79"/>
  <c r="H135" i="79"/>
  <c r="H136" i="79"/>
  <c r="H137" i="79"/>
  <c r="H138" i="79"/>
  <c r="H139" i="79"/>
  <c r="H140" i="79"/>
  <c r="H141" i="79"/>
  <c r="H142" i="79"/>
  <c r="H143" i="79"/>
  <c r="H144" i="79"/>
  <c r="H145" i="79"/>
  <c r="H146" i="79"/>
  <c r="H147" i="79"/>
  <c r="H148" i="79"/>
  <c r="H149" i="79"/>
  <c r="H150" i="79"/>
  <c r="H151" i="79"/>
  <c r="H152" i="79"/>
  <c r="H153" i="79"/>
  <c r="H154" i="79"/>
  <c r="H155" i="79"/>
  <c r="H156" i="79"/>
  <c r="H157" i="79"/>
  <c r="H158" i="79"/>
  <c r="H159" i="79"/>
  <c r="H160" i="79"/>
  <c r="H161" i="79"/>
  <c r="H162" i="79"/>
  <c r="H163" i="79"/>
  <c r="H164" i="79"/>
  <c r="H165" i="79"/>
  <c r="H166" i="79"/>
  <c r="H167" i="79"/>
  <c r="H168" i="79"/>
  <c r="H169" i="79"/>
  <c r="H170" i="79"/>
  <c r="H171" i="79"/>
  <c r="H172" i="79"/>
  <c r="H173" i="79"/>
  <c r="H174" i="79"/>
  <c r="H175" i="79"/>
  <c r="H176" i="79"/>
  <c r="H177" i="79"/>
  <c r="H178" i="79"/>
  <c r="H179" i="79"/>
  <c r="H180" i="79"/>
  <c r="H181" i="79"/>
  <c r="H182" i="79"/>
  <c r="H183" i="79"/>
  <c r="H184" i="79"/>
  <c r="H185" i="79"/>
  <c r="H186" i="79"/>
  <c r="H187" i="79"/>
  <c r="H188" i="79"/>
  <c r="H189" i="79"/>
  <c r="H190" i="79"/>
  <c r="H191" i="79"/>
  <c r="H192" i="79"/>
  <c r="H193" i="79"/>
  <c r="H194" i="79"/>
  <c r="H195" i="79"/>
  <c r="H196" i="79"/>
  <c r="H197" i="79"/>
  <c r="H198" i="79"/>
  <c r="H199" i="79"/>
  <c r="H200" i="79"/>
  <c r="H201" i="79"/>
  <c r="H202" i="79"/>
  <c r="H203" i="79"/>
  <c r="H204" i="79"/>
  <c r="H205" i="79"/>
  <c r="H206" i="79"/>
  <c r="H207" i="79"/>
  <c r="H208" i="79"/>
  <c r="H209" i="79"/>
  <c r="H210" i="79"/>
  <c r="H211" i="79"/>
  <c r="H212" i="79"/>
  <c r="H213" i="79"/>
  <c r="H214" i="79"/>
  <c r="H215" i="79"/>
  <c r="H216" i="79"/>
  <c r="H217" i="79"/>
  <c r="H218" i="79"/>
  <c r="H219" i="79"/>
  <c r="H220" i="79"/>
  <c r="H221" i="79"/>
  <c r="H222" i="79"/>
  <c r="H223" i="79"/>
  <c r="H224" i="79"/>
  <c r="H225" i="79"/>
  <c r="H226" i="79"/>
  <c r="H227" i="79"/>
  <c r="H228" i="79"/>
  <c r="H229" i="79"/>
  <c r="H230" i="79"/>
  <c r="H231" i="79"/>
  <c r="H232" i="79"/>
  <c r="H233" i="79"/>
  <c r="H234" i="79"/>
  <c r="H235" i="79"/>
  <c r="H236" i="79"/>
  <c r="H237" i="79"/>
  <c r="H238" i="79"/>
  <c r="H239" i="79"/>
  <c r="H240" i="79"/>
  <c r="H241" i="79"/>
  <c r="H242" i="79"/>
  <c r="H243" i="79"/>
  <c r="H244" i="79"/>
  <c r="H245" i="79"/>
  <c r="H246" i="79"/>
  <c r="H247" i="79"/>
  <c r="H248" i="79"/>
  <c r="H249" i="79"/>
  <c r="H250" i="79"/>
  <c r="H251" i="79"/>
  <c r="H252" i="79"/>
  <c r="H253" i="79"/>
  <c r="H254" i="79"/>
  <c r="H255" i="79"/>
  <c r="H256" i="79"/>
  <c r="H257" i="79"/>
  <c r="H258" i="79"/>
  <c r="H259" i="79"/>
  <c r="H260" i="79"/>
  <c r="H261" i="79"/>
  <c r="H262" i="79"/>
  <c r="H263" i="79"/>
  <c r="H264" i="79"/>
  <c r="H265" i="79"/>
  <c r="H266" i="79"/>
  <c r="H267" i="79"/>
  <c r="H268" i="79"/>
  <c r="H269" i="79"/>
  <c r="H270" i="79"/>
  <c r="H271" i="79"/>
  <c r="H272" i="79"/>
  <c r="H273" i="79"/>
  <c r="H274" i="79"/>
  <c r="H275" i="79"/>
  <c r="H276" i="79"/>
  <c r="H277" i="79"/>
  <c r="H278" i="79"/>
  <c r="H279" i="79"/>
  <c r="H280" i="79"/>
  <c r="H281" i="79"/>
  <c r="H282" i="79"/>
  <c r="H283" i="79"/>
  <c r="H284" i="79"/>
  <c r="H285" i="79"/>
  <c r="H286" i="79"/>
  <c r="H287" i="79"/>
  <c r="H288" i="79"/>
  <c r="H289" i="79"/>
  <c r="H290" i="79"/>
  <c r="H291" i="79"/>
  <c r="H292" i="79"/>
  <c r="H293" i="79"/>
  <c r="H294" i="79"/>
  <c r="H295" i="79"/>
  <c r="H296" i="79"/>
  <c r="H297" i="79"/>
  <c r="H298" i="79"/>
  <c r="H299" i="79"/>
  <c r="H300" i="79"/>
  <c r="H301" i="79"/>
  <c r="H302" i="79"/>
  <c r="H303" i="79"/>
  <c r="H304" i="79"/>
  <c r="H305" i="79"/>
  <c r="H306" i="79"/>
  <c r="H307" i="79"/>
  <c r="H308" i="79"/>
  <c r="H309" i="79"/>
  <c r="H310" i="79"/>
  <c r="H311" i="79"/>
  <c r="H312" i="79"/>
  <c r="H313" i="79"/>
  <c r="H314" i="79"/>
  <c r="H315" i="79"/>
  <c r="H316" i="79"/>
  <c r="H317" i="79"/>
  <c r="H318" i="79"/>
  <c r="H319" i="79"/>
  <c r="H320" i="79"/>
  <c r="H321" i="79"/>
  <c r="H322" i="79"/>
  <c r="H323" i="79"/>
  <c r="H324" i="79"/>
  <c r="H325" i="79"/>
  <c r="H326" i="79"/>
  <c r="H327" i="79"/>
  <c r="H328" i="79"/>
  <c r="H329" i="79"/>
  <c r="H330" i="79"/>
  <c r="H331" i="79"/>
  <c r="H332" i="79"/>
  <c r="H333" i="79"/>
  <c r="H334" i="79"/>
  <c r="H335" i="79"/>
  <c r="H336" i="79"/>
  <c r="H337" i="79"/>
  <c r="H338" i="79"/>
  <c r="H339" i="79"/>
  <c r="H340" i="79"/>
  <c r="H341" i="79"/>
  <c r="H342" i="79"/>
  <c r="H343" i="79"/>
  <c r="H344" i="79"/>
  <c r="H345" i="79"/>
  <c r="H346" i="79"/>
  <c r="H347" i="79"/>
  <c r="H348" i="79"/>
  <c r="H349" i="79"/>
  <c r="H350" i="79"/>
  <c r="H351" i="79"/>
  <c r="H352" i="79"/>
  <c r="H353" i="79"/>
  <c r="H354" i="79"/>
  <c r="H355" i="79"/>
  <c r="H356" i="79"/>
  <c r="H357" i="79"/>
  <c r="H358" i="79"/>
  <c r="H359" i="79"/>
  <c r="H360" i="79"/>
  <c r="H361" i="79"/>
  <c r="H362" i="79"/>
  <c r="H363" i="79"/>
  <c r="H364" i="79"/>
  <c r="H365" i="79"/>
  <c r="H366" i="79"/>
  <c r="H367" i="79"/>
  <c r="H368" i="79"/>
  <c r="H369" i="79"/>
  <c r="H370" i="79"/>
  <c r="H371" i="79"/>
  <c r="H372" i="79"/>
  <c r="H373" i="79"/>
  <c r="H374" i="79"/>
  <c r="H375" i="79"/>
  <c r="H376" i="79"/>
  <c r="H377" i="79"/>
  <c r="H378" i="79"/>
  <c r="H379" i="79"/>
  <c r="H380" i="79"/>
  <c r="H381" i="79"/>
  <c r="H382" i="79"/>
  <c r="H383" i="79"/>
  <c r="H384" i="79"/>
  <c r="H385" i="79"/>
  <c r="H386" i="79"/>
  <c r="H387" i="79"/>
  <c r="H388" i="79"/>
  <c r="H389" i="79"/>
  <c r="H390" i="79"/>
  <c r="H391" i="79"/>
  <c r="H392" i="79"/>
  <c r="H393" i="79"/>
  <c r="H394" i="79"/>
  <c r="H395" i="79"/>
  <c r="H396" i="79"/>
  <c r="H397" i="79"/>
  <c r="H398" i="79"/>
  <c r="H399" i="79"/>
  <c r="H400" i="79"/>
  <c r="H401" i="79"/>
  <c r="H402" i="79"/>
  <c r="H403" i="79"/>
  <c r="H404" i="79"/>
  <c r="H405" i="79"/>
  <c r="H406" i="79"/>
  <c r="H407" i="79"/>
  <c r="H408" i="79"/>
  <c r="H409" i="79"/>
  <c r="H410" i="79"/>
  <c r="H411" i="79"/>
  <c r="H412" i="79"/>
  <c r="H413" i="79"/>
  <c r="H414" i="79"/>
  <c r="H415" i="79"/>
  <c r="H416" i="79"/>
  <c r="H417" i="79"/>
  <c r="H418" i="79"/>
  <c r="H419" i="79"/>
  <c r="H420" i="79"/>
  <c r="H421" i="79"/>
  <c r="H422" i="79"/>
  <c r="H423" i="79"/>
  <c r="H424" i="79"/>
  <c r="H425" i="79"/>
  <c r="H426" i="79"/>
  <c r="H427" i="79"/>
  <c r="H428" i="79"/>
  <c r="H429" i="79"/>
  <c r="H430" i="79"/>
  <c r="H431" i="79"/>
  <c r="H432" i="79"/>
  <c r="H433" i="79"/>
  <c r="H434" i="79"/>
  <c r="H435" i="79"/>
  <c r="H436" i="79"/>
  <c r="H437" i="79"/>
  <c r="H438" i="79"/>
  <c r="H439" i="79"/>
  <c r="H440" i="79"/>
  <c r="H441" i="79"/>
  <c r="H442" i="79"/>
  <c r="H443" i="79"/>
  <c r="H444" i="79"/>
  <c r="H445" i="79"/>
  <c r="H446" i="79"/>
  <c r="H447" i="79"/>
  <c r="H448" i="79"/>
  <c r="H449" i="79"/>
  <c r="H450" i="79"/>
  <c r="H451" i="79"/>
  <c r="H452" i="79"/>
  <c r="H453" i="79"/>
  <c r="H454" i="79"/>
  <c r="H455" i="79"/>
  <c r="H456" i="79"/>
  <c r="H457" i="79"/>
  <c r="H458" i="79"/>
  <c r="H459" i="79"/>
  <c r="H460" i="79"/>
  <c r="H461" i="79"/>
  <c r="H462" i="79"/>
  <c r="H463" i="79"/>
  <c r="H464" i="79"/>
  <c r="H465" i="79"/>
  <c r="H466" i="79"/>
  <c r="H467" i="79"/>
  <c r="H468" i="79"/>
  <c r="H469" i="79"/>
  <c r="H470" i="79"/>
  <c r="H471" i="79"/>
  <c r="H472" i="79"/>
  <c r="H473" i="79"/>
  <c r="H474" i="79"/>
  <c r="H475" i="79"/>
  <c r="H476" i="79"/>
  <c r="H477" i="79"/>
  <c r="H478" i="79"/>
  <c r="H479" i="79"/>
  <c r="H480" i="79"/>
  <c r="H481" i="79"/>
  <c r="H482" i="79"/>
  <c r="H483" i="79"/>
  <c r="H484" i="79"/>
  <c r="H485" i="79"/>
  <c r="H486" i="79"/>
  <c r="H487" i="79"/>
  <c r="H488" i="79"/>
  <c r="H489" i="79"/>
  <c r="H490" i="79"/>
  <c r="H491" i="79"/>
  <c r="H492" i="79"/>
  <c r="H493" i="79"/>
  <c r="H494" i="79"/>
  <c r="H495" i="79"/>
  <c r="H496" i="79"/>
  <c r="H497" i="79"/>
  <c r="H498" i="79"/>
  <c r="H499" i="79"/>
  <c r="H500" i="79"/>
  <c r="H501" i="79"/>
  <c r="H502" i="79"/>
  <c r="H503" i="79"/>
  <c r="H504" i="79"/>
  <c r="H505" i="79"/>
  <c r="H506" i="79"/>
  <c r="H507" i="79"/>
  <c r="H508" i="79"/>
  <c r="H509" i="79"/>
  <c r="H510" i="79"/>
  <c r="H511" i="79"/>
  <c r="H512" i="79"/>
  <c r="H513" i="79"/>
  <c r="H514" i="79"/>
  <c r="H515" i="79"/>
  <c r="H516" i="79"/>
  <c r="H517" i="79"/>
  <c r="H518" i="79"/>
  <c r="H519" i="79"/>
  <c r="H520" i="79"/>
  <c r="H521" i="79"/>
  <c r="H522" i="79"/>
  <c r="H523" i="79"/>
  <c r="H524" i="79"/>
  <c r="H525" i="79"/>
  <c r="H526" i="79"/>
  <c r="H527" i="79"/>
  <c r="H528" i="79"/>
  <c r="H529" i="79"/>
  <c r="H530" i="79"/>
  <c r="H531" i="79"/>
  <c r="H532" i="79"/>
  <c r="H533" i="79"/>
  <c r="H534" i="79"/>
  <c r="H535" i="79"/>
  <c r="H536" i="79"/>
  <c r="H537" i="79"/>
  <c r="H538" i="79"/>
  <c r="H539" i="79"/>
  <c r="H540" i="79"/>
  <c r="H541" i="79"/>
  <c r="H542" i="79"/>
  <c r="H543" i="79"/>
  <c r="H544" i="79"/>
  <c r="H545" i="79"/>
  <c r="H546" i="79"/>
  <c r="H547" i="79"/>
  <c r="H548" i="79"/>
  <c r="H549" i="79"/>
  <c r="H550" i="79"/>
  <c r="H551" i="79"/>
  <c r="H552" i="79"/>
  <c r="H553" i="79"/>
  <c r="H554" i="79"/>
  <c r="H555" i="79"/>
  <c r="H556" i="79"/>
  <c r="H557" i="79"/>
  <c r="H558" i="79"/>
  <c r="H559" i="79"/>
  <c r="H560" i="79"/>
  <c r="H561" i="79"/>
  <c r="H562" i="79"/>
  <c r="H563" i="79"/>
  <c r="H564" i="79"/>
  <c r="H565" i="79"/>
  <c r="H566" i="79"/>
  <c r="H567" i="79"/>
  <c r="H568" i="79"/>
  <c r="H569" i="79"/>
  <c r="H570" i="79"/>
  <c r="H571" i="79"/>
  <c r="H572" i="79"/>
  <c r="H573" i="79"/>
  <c r="H574" i="79"/>
  <c r="H575" i="79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B11" i="5"/>
  <c r="AB13" i="5"/>
  <c r="AB15" i="5"/>
  <c r="AB16" i="5"/>
  <c r="AB17" i="5"/>
  <c r="AB19" i="5"/>
  <c r="AB21" i="5"/>
  <c r="AB23" i="5"/>
  <c r="AB24" i="5"/>
  <c r="AB25" i="5"/>
  <c r="AB27" i="5"/>
  <c r="AB29" i="5"/>
  <c r="AB31" i="5"/>
  <c r="AB32" i="5"/>
  <c r="AB33" i="5"/>
  <c r="AB35" i="5"/>
  <c r="AB37" i="5"/>
  <c r="AB39" i="5"/>
  <c r="AB40" i="5"/>
  <c r="AB41" i="5"/>
  <c r="AB43" i="5"/>
  <c r="AB45" i="5"/>
  <c r="AB47" i="5"/>
  <c r="AB48" i="5"/>
  <c r="AB49" i="5"/>
  <c r="AB51" i="5"/>
  <c r="AB53" i="5"/>
  <c r="AB55" i="5"/>
  <c r="AB56" i="5"/>
  <c r="AB57" i="5"/>
  <c r="AB59" i="5"/>
  <c r="AB61" i="5"/>
  <c r="AB63" i="5"/>
  <c r="AB64" i="5"/>
  <c r="AB65" i="5"/>
  <c r="AB67" i="5"/>
  <c r="AB69" i="5"/>
  <c r="AB71" i="5"/>
  <c r="AB72" i="5"/>
  <c r="AB73" i="5"/>
  <c r="AB75" i="5"/>
  <c r="AB77" i="5"/>
  <c r="AB79" i="5"/>
  <c r="AB80" i="5"/>
  <c r="AB81" i="5"/>
  <c r="AB83" i="5"/>
  <c r="AB85" i="5"/>
  <c r="AB87" i="5"/>
  <c r="AB88" i="5"/>
  <c r="AB89" i="5"/>
  <c r="AB91" i="5"/>
  <c r="AB93" i="5"/>
  <c r="AB95" i="5"/>
  <c r="AB96" i="5"/>
  <c r="AB97" i="5"/>
  <c r="AB99" i="5"/>
  <c r="AB101" i="5"/>
  <c r="AB103" i="5"/>
  <c r="AB104" i="5"/>
  <c r="AB105" i="5"/>
  <c r="AB107" i="5"/>
  <c r="AB109" i="5"/>
  <c r="AB111" i="5"/>
  <c r="AB112" i="5"/>
  <c r="AB113" i="5"/>
  <c r="AB115" i="5"/>
  <c r="AB117" i="5"/>
  <c r="AB119" i="5"/>
  <c r="AB121" i="5"/>
  <c r="AB123" i="5"/>
  <c r="AB125" i="5"/>
  <c r="AB127" i="5"/>
  <c r="AB128" i="5"/>
  <c r="AB129" i="5"/>
  <c r="AB131" i="5"/>
  <c r="AB133" i="5"/>
  <c r="AB135" i="5"/>
  <c r="AB137" i="5"/>
  <c r="AA200" i="5"/>
  <c r="AB200" i="5" s="1"/>
  <c r="AA201" i="5"/>
  <c r="AB201" i="5" s="1"/>
  <c r="AA202" i="5"/>
  <c r="AA203" i="5"/>
  <c r="AB203" i="5" s="1"/>
  <c r="AA204" i="5"/>
  <c r="AA205" i="5"/>
  <c r="AB205" i="5" s="1"/>
  <c r="AA206" i="5"/>
  <c r="AB206" i="5" s="1"/>
  <c r="AA207" i="5"/>
  <c r="AB207" i="5" s="1"/>
  <c r="AA208" i="5"/>
  <c r="AB208" i="5" s="1"/>
  <c r="AA209" i="5"/>
  <c r="AB209" i="5" s="1"/>
  <c r="AA210" i="5"/>
  <c r="AA211" i="5"/>
  <c r="AB211" i="5" s="1"/>
  <c r="AA212" i="5"/>
  <c r="AB212" i="5" s="1"/>
  <c r="AA213" i="5"/>
  <c r="AB213" i="5" s="1"/>
  <c r="AA214" i="5"/>
  <c r="AB214" i="5" s="1"/>
  <c r="AA215" i="5"/>
  <c r="AB215" i="5" s="1"/>
  <c r="AA216" i="5"/>
  <c r="AB216" i="5" s="1"/>
  <c r="AA217" i="5"/>
  <c r="AB217" i="5" s="1"/>
  <c r="AA218" i="5"/>
  <c r="AA219" i="5"/>
  <c r="AB219" i="5" s="1"/>
  <c r="AA220" i="5"/>
  <c r="AB220" i="5" s="1"/>
  <c r="AA221" i="5"/>
  <c r="AB221" i="5" s="1"/>
  <c r="AA222" i="5"/>
  <c r="AB222" i="5" s="1"/>
  <c r="AA223" i="5"/>
  <c r="AB223" i="5" s="1"/>
  <c r="AA224" i="5"/>
  <c r="AB224" i="5" s="1"/>
  <c r="AA225" i="5"/>
  <c r="AB225" i="5" s="1"/>
  <c r="AA226" i="5"/>
  <c r="AA227" i="5"/>
  <c r="AB227" i="5" s="1"/>
  <c r="AA228" i="5"/>
  <c r="AB228" i="5" s="1"/>
  <c r="AA229" i="5"/>
  <c r="AB229" i="5" s="1"/>
  <c r="AA230" i="5"/>
  <c r="AB230" i="5" s="1"/>
  <c r="AA231" i="5"/>
  <c r="AB231" i="5" s="1"/>
  <c r="AA232" i="5"/>
  <c r="AB232" i="5" s="1"/>
  <c r="AA233" i="5"/>
  <c r="AB233" i="5" s="1"/>
  <c r="AA234" i="5"/>
  <c r="AA235" i="5"/>
  <c r="AB235" i="5" s="1"/>
  <c r="AA236" i="5"/>
  <c r="AB236" i="5" s="1"/>
  <c r="AA237" i="5"/>
  <c r="AB237" i="5" s="1"/>
  <c r="AA238" i="5"/>
  <c r="AB238" i="5" s="1"/>
  <c r="AA239" i="5"/>
  <c r="AB239" i="5" s="1"/>
  <c r="AA240" i="5"/>
  <c r="AB240" i="5" s="1"/>
  <c r="AA241" i="5"/>
  <c r="AB241" i="5" s="1"/>
  <c r="AA242" i="5"/>
  <c r="AA243" i="5"/>
  <c r="AB243" i="5" s="1"/>
  <c r="AA244" i="5"/>
  <c r="AB244" i="5" s="1"/>
  <c r="AA245" i="5"/>
  <c r="AB245" i="5" s="1"/>
  <c r="AA246" i="5"/>
  <c r="AB246" i="5" s="1"/>
  <c r="AA247" i="5"/>
  <c r="AB247" i="5" s="1"/>
  <c r="AA248" i="5"/>
  <c r="AA249" i="5"/>
  <c r="AB249" i="5" s="1"/>
  <c r="AA250" i="5"/>
  <c r="AA251" i="5"/>
  <c r="AB251" i="5" s="1"/>
  <c r="AA252" i="5"/>
  <c r="AB252" i="5" s="1"/>
  <c r="AA253" i="5"/>
  <c r="AB253" i="5" s="1"/>
  <c r="AA254" i="5"/>
  <c r="AB254" i="5" s="1"/>
  <c r="AA255" i="5"/>
  <c r="AB255" i="5" s="1"/>
  <c r="AA256" i="5"/>
  <c r="AB256" i="5" s="1"/>
  <c r="AA257" i="5"/>
  <c r="AB257" i="5" s="1"/>
  <c r="AA258" i="5"/>
  <c r="AA259" i="5"/>
  <c r="AB259" i="5" s="1"/>
  <c r="AA260" i="5"/>
  <c r="AB260" i="5" s="1"/>
  <c r="AA261" i="5"/>
  <c r="AB261" i="5" s="1"/>
  <c r="AA262" i="5"/>
  <c r="AB262" i="5" s="1"/>
  <c r="AA263" i="5"/>
  <c r="AB263" i="5" s="1"/>
  <c r="AA264" i="5"/>
  <c r="AA265" i="5"/>
  <c r="AB265" i="5" s="1"/>
  <c r="AA266" i="5"/>
  <c r="AA267" i="5"/>
  <c r="AB267" i="5" s="1"/>
  <c r="AA268" i="5"/>
  <c r="AA269" i="5"/>
  <c r="AB269" i="5" s="1"/>
  <c r="AA270" i="5"/>
  <c r="AB270" i="5" s="1"/>
  <c r="AA271" i="5"/>
  <c r="AB271" i="5" s="1"/>
  <c r="AA272" i="5"/>
  <c r="AB272" i="5" s="1"/>
  <c r="AA273" i="5"/>
  <c r="AB273" i="5" s="1"/>
  <c r="AA274" i="5"/>
  <c r="AA275" i="5"/>
  <c r="AB275" i="5" s="1"/>
  <c r="AA276" i="5"/>
  <c r="AB276" i="5" s="1"/>
  <c r="AA277" i="5"/>
  <c r="AB277" i="5" s="1"/>
  <c r="AA278" i="5"/>
  <c r="AB278" i="5" s="1"/>
  <c r="AA279" i="5"/>
  <c r="AB279" i="5" s="1"/>
  <c r="AA280" i="5"/>
  <c r="AB280" i="5" s="1"/>
  <c r="AA281" i="5"/>
  <c r="AB281" i="5" s="1"/>
  <c r="AA282" i="5"/>
  <c r="AA283" i="5"/>
  <c r="AB283" i="5" s="1"/>
  <c r="AA284" i="5"/>
  <c r="AA285" i="5"/>
  <c r="AB285" i="5" s="1"/>
  <c r="AA286" i="5"/>
  <c r="AB286" i="5" s="1"/>
  <c r="AA287" i="5"/>
  <c r="AB287" i="5" s="1"/>
  <c r="AA288" i="5"/>
  <c r="AA289" i="5"/>
  <c r="AB289" i="5" s="1"/>
  <c r="AA290" i="5"/>
  <c r="AA291" i="5"/>
  <c r="AB291" i="5" s="1"/>
  <c r="AA292" i="5"/>
  <c r="AB292" i="5" s="1"/>
  <c r="AA293" i="5"/>
  <c r="AB293" i="5" s="1"/>
  <c r="AA294" i="5"/>
  <c r="AB294" i="5" s="1"/>
  <c r="AA295" i="5"/>
  <c r="AB295" i="5" s="1"/>
  <c r="AA296" i="5"/>
  <c r="AA297" i="5"/>
  <c r="AB297" i="5" s="1"/>
  <c r="AA298" i="5"/>
  <c r="AA299" i="5"/>
  <c r="AB299" i="5" s="1"/>
  <c r="AA300" i="5"/>
  <c r="AB300" i="5" s="1"/>
  <c r="AA301" i="5"/>
  <c r="AB301" i="5" s="1"/>
  <c r="AA302" i="5"/>
  <c r="AB302" i="5" s="1"/>
  <c r="AA303" i="5"/>
  <c r="AB303" i="5" s="1"/>
  <c r="AA304" i="5"/>
  <c r="AA305" i="5"/>
  <c r="AB305" i="5" s="1"/>
  <c r="AA306" i="5"/>
  <c r="AA307" i="5"/>
  <c r="AB307" i="5" s="1"/>
  <c r="AA308" i="5"/>
  <c r="AB308" i="5" s="1"/>
  <c r="AA309" i="5"/>
  <c r="AB309" i="5" s="1"/>
  <c r="AA310" i="5"/>
  <c r="AB310" i="5" s="1"/>
  <c r="AA311" i="5"/>
  <c r="AB311" i="5" s="1"/>
  <c r="AA312" i="5"/>
  <c r="AA313" i="5"/>
  <c r="AB313" i="5" s="1"/>
  <c r="AA314" i="5"/>
  <c r="AA315" i="5"/>
  <c r="AB315" i="5" s="1"/>
  <c r="AA316" i="5"/>
  <c r="AB316" i="5" s="1"/>
  <c r="AA317" i="5"/>
  <c r="AB317" i="5" s="1"/>
  <c r="AA318" i="5"/>
  <c r="AB318" i="5" s="1"/>
  <c r="AA319" i="5"/>
  <c r="AB319" i="5" s="1"/>
  <c r="AA320" i="5"/>
  <c r="AA321" i="5"/>
  <c r="AB321" i="5" s="1"/>
  <c r="AA322" i="5"/>
  <c r="AB323" i="5"/>
  <c r="AB324" i="5"/>
  <c r="AB325" i="5"/>
  <c r="AB327" i="5"/>
  <c r="AB329" i="5"/>
  <c r="AB331" i="5"/>
  <c r="AB333" i="5"/>
  <c r="AB335" i="5"/>
  <c r="AB337" i="5"/>
  <c r="AB339" i="5"/>
  <c r="AB340" i="5"/>
  <c r="AB341" i="5"/>
  <c r="AB343" i="5"/>
  <c r="AB345" i="5"/>
  <c r="AB347" i="5"/>
  <c r="AB348" i="5"/>
  <c r="AB349" i="5"/>
  <c r="AB351" i="5"/>
  <c r="AB353" i="5"/>
  <c r="AB355" i="5"/>
  <c r="AB356" i="5"/>
  <c r="AB357" i="5"/>
  <c r="AB359" i="5"/>
  <c r="AB361" i="5"/>
  <c r="AB363" i="5"/>
  <c r="AB364" i="5"/>
  <c r="AB365" i="5"/>
  <c r="AB367" i="5"/>
  <c r="AB369" i="5"/>
  <c r="AA370" i="5"/>
  <c r="AA371" i="5"/>
  <c r="AB371" i="5" s="1"/>
  <c r="AA372" i="5"/>
  <c r="AB372" i="5" s="1"/>
  <c r="AA373" i="5"/>
  <c r="AB373" i="5" s="1"/>
  <c r="AA374" i="5"/>
  <c r="AA375" i="5"/>
  <c r="AB375" i="5" s="1"/>
  <c r="AA376" i="5"/>
  <c r="AB376" i="5" s="1"/>
  <c r="AA377" i="5"/>
  <c r="AB377" i="5" s="1"/>
  <c r="AA378" i="5"/>
  <c r="AA379" i="5"/>
  <c r="AB379" i="5" s="1"/>
  <c r="AA380" i="5"/>
  <c r="AA381" i="5"/>
  <c r="AB381" i="5" s="1"/>
  <c r="AA382" i="5"/>
  <c r="AA383" i="5"/>
  <c r="AB383" i="5" s="1"/>
  <c r="AA384" i="5"/>
  <c r="AB384" i="5" s="1"/>
  <c r="AA385" i="5"/>
  <c r="AB385" i="5" s="1"/>
  <c r="AA386" i="5"/>
  <c r="AA387" i="5"/>
  <c r="AB387" i="5" s="1"/>
  <c r="AA388" i="5"/>
  <c r="AB388" i="5" s="1"/>
  <c r="AA389" i="5"/>
  <c r="AB389" i="5" s="1"/>
  <c r="AA390" i="5"/>
  <c r="AA391" i="5"/>
  <c r="AB391" i="5" s="1"/>
  <c r="AA392" i="5"/>
  <c r="AB392" i="5" s="1"/>
  <c r="AA393" i="5"/>
  <c r="AB393" i="5" s="1"/>
  <c r="AA394" i="5"/>
  <c r="AA395" i="5"/>
  <c r="AB395" i="5" s="1"/>
  <c r="AA396" i="5"/>
  <c r="AB396" i="5" s="1"/>
  <c r="AA397" i="5"/>
  <c r="AB397" i="5" s="1"/>
  <c r="AA398" i="5"/>
  <c r="AA399" i="5"/>
  <c r="AB399" i="5" s="1"/>
  <c r="AA400" i="5"/>
  <c r="AB400" i="5" s="1"/>
  <c r="AA401" i="5"/>
  <c r="AB401" i="5" s="1"/>
  <c r="AA402" i="5"/>
  <c r="AA403" i="5"/>
  <c r="AB403" i="5" s="1"/>
  <c r="AA404" i="5"/>
  <c r="AB404" i="5" s="1"/>
  <c r="AA405" i="5"/>
  <c r="AB405" i="5" s="1"/>
  <c r="AA406" i="5"/>
  <c r="AA407" i="5"/>
  <c r="AB407" i="5" s="1"/>
  <c r="AA408" i="5"/>
  <c r="AB408" i="5" s="1"/>
  <c r="AA409" i="5"/>
  <c r="AB409" i="5" s="1"/>
  <c r="AA410" i="5"/>
  <c r="AA411" i="5"/>
  <c r="AB411" i="5" s="1"/>
  <c r="AA412" i="5"/>
  <c r="AA413" i="5"/>
  <c r="AB413" i="5" s="1"/>
  <c r="AA414" i="5"/>
  <c r="AA415" i="5"/>
  <c r="AB415" i="5" s="1"/>
  <c r="AA416" i="5"/>
  <c r="AB416" i="5" s="1"/>
  <c r="AA417" i="5"/>
  <c r="AB417" i="5" s="1"/>
  <c r="AA418" i="5"/>
  <c r="AA419" i="5"/>
  <c r="AB419" i="5" s="1"/>
  <c r="AA420" i="5"/>
  <c r="AB420" i="5" s="1"/>
  <c r="AA421" i="5"/>
  <c r="AB421" i="5" s="1"/>
  <c r="AA422" i="5"/>
  <c r="AA423" i="5"/>
  <c r="AB423" i="5" s="1"/>
  <c r="AA424" i="5"/>
  <c r="AB424" i="5" s="1"/>
  <c r="AA425" i="5"/>
  <c r="AB425" i="5" s="1"/>
  <c r="AA426" i="5"/>
  <c r="AA427" i="5"/>
  <c r="AB427" i="5" s="1"/>
  <c r="AA428" i="5"/>
  <c r="AB428" i="5" s="1"/>
  <c r="AA429" i="5"/>
  <c r="AB429" i="5" s="1"/>
  <c r="AA430" i="5"/>
  <c r="AA431" i="5"/>
  <c r="AB431" i="5" s="1"/>
  <c r="AA432" i="5"/>
  <c r="AB432" i="5" s="1"/>
  <c r="AA433" i="5"/>
  <c r="AB433" i="5" s="1"/>
  <c r="AA434" i="5"/>
  <c r="AA435" i="5"/>
  <c r="AB435" i="5" s="1"/>
  <c r="AA436" i="5"/>
  <c r="AB436" i="5" s="1"/>
  <c r="AA437" i="5"/>
  <c r="AB437" i="5" s="1"/>
  <c r="AA438" i="5"/>
  <c r="AA439" i="5"/>
  <c r="AB439" i="5" s="1"/>
  <c r="AA440" i="5"/>
  <c r="AB440" i="5" s="1"/>
  <c r="AA441" i="5"/>
  <c r="AB441" i="5" s="1"/>
  <c r="AA442" i="5"/>
  <c r="AA443" i="5"/>
  <c r="AB443" i="5" s="1"/>
  <c r="AA444" i="5"/>
  <c r="AB444" i="5" s="1"/>
  <c r="AA445" i="5"/>
  <c r="AB445" i="5" s="1"/>
  <c r="AA446" i="5"/>
  <c r="AA447" i="5"/>
  <c r="AB447" i="5" s="1"/>
  <c r="AA448" i="5"/>
  <c r="AB448" i="5" s="1"/>
  <c r="AA449" i="5"/>
  <c r="AB449" i="5" s="1"/>
  <c r="AA450" i="5"/>
  <c r="AA451" i="5"/>
  <c r="AB451" i="5" s="1"/>
  <c r="AA452" i="5"/>
  <c r="AB452" i="5" s="1"/>
  <c r="AA453" i="5"/>
  <c r="AB453" i="5" s="1"/>
  <c r="AA454" i="5"/>
  <c r="AA455" i="5"/>
  <c r="AB455" i="5" s="1"/>
  <c r="AA456" i="5"/>
  <c r="AB456" i="5" s="1"/>
  <c r="AA457" i="5"/>
  <c r="AB457" i="5" s="1"/>
  <c r="AA458" i="5"/>
  <c r="AA459" i="5"/>
  <c r="AB459" i="5" s="1"/>
  <c r="AA460" i="5"/>
  <c r="AA461" i="5"/>
  <c r="AB461" i="5" s="1"/>
  <c r="AA462" i="5"/>
  <c r="AA463" i="5"/>
  <c r="AB463" i="5" s="1"/>
  <c r="AA464" i="5"/>
  <c r="AB464" i="5" s="1"/>
  <c r="AA465" i="5"/>
  <c r="AB465" i="5" s="1"/>
  <c r="AA466" i="5"/>
  <c r="AA467" i="5"/>
  <c r="AB467" i="5" s="1"/>
  <c r="AB468" i="5"/>
  <c r="AB469" i="5"/>
  <c r="AB471" i="5"/>
  <c r="AB473" i="5"/>
  <c r="AB475" i="5"/>
  <c r="AB476" i="5"/>
  <c r="AB477" i="5"/>
  <c r="AB479" i="5"/>
  <c r="AB481" i="5"/>
  <c r="AB483" i="5"/>
  <c r="AA484" i="5"/>
  <c r="AB484" i="5" s="1"/>
  <c r="AA485" i="5"/>
  <c r="AB485" i="5" s="1"/>
  <c r="AA486" i="5"/>
  <c r="AB486" i="5" s="1"/>
  <c r="AA487" i="5"/>
  <c r="AB487" i="5" s="1"/>
  <c r="AA488" i="5"/>
  <c r="AA489" i="5"/>
  <c r="AB489" i="5" s="1"/>
  <c r="AA490" i="5"/>
  <c r="AA491" i="5"/>
  <c r="AB491" i="5" s="1"/>
  <c r="AA492" i="5"/>
  <c r="AB492" i="5" s="1"/>
  <c r="AA493" i="5"/>
  <c r="AB493" i="5" s="1"/>
  <c r="AA494" i="5"/>
  <c r="AB494" i="5" s="1"/>
  <c r="AA495" i="5"/>
  <c r="AB495" i="5" s="1"/>
  <c r="AA496" i="5"/>
  <c r="AA497" i="5"/>
  <c r="AB497" i="5" s="1"/>
  <c r="AA498" i="5"/>
  <c r="AA499" i="5"/>
  <c r="AB499" i="5" s="1"/>
  <c r="AA500" i="5"/>
  <c r="AB500" i="5" s="1"/>
  <c r="AA501" i="5"/>
  <c r="AB501" i="5" s="1"/>
  <c r="AA502" i="5"/>
  <c r="AB502" i="5" s="1"/>
  <c r="AA503" i="5"/>
  <c r="AB503" i="5" s="1"/>
  <c r="AA504" i="5"/>
  <c r="AA505" i="5"/>
  <c r="AB505" i="5" s="1"/>
  <c r="AA506" i="5"/>
  <c r="AA507" i="5"/>
  <c r="AB507" i="5" s="1"/>
  <c r="AA508" i="5"/>
  <c r="AB508" i="5" s="1"/>
  <c r="AA509" i="5"/>
  <c r="AB509" i="5" s="1"/>
  <c r="AA510" i="5"/>
  <c r="AB510" i="5" s="1"/>
  <c r="AA511" i="5"/>
  <c r="AB511" i="5" s="1"/>
  <c r="AA512" i="5"/>
  <c r="AA513" i="5"/>
  <c r="AB513" i="5" s="1"/>
  <c r="AA514" i="5"/>
  <c r="AA515" i="5"/>
  <c r="AB515" i="5" s="1"/>
  <c r="AA516" i="5"/>
  <c r="AB516" i="5" s="1"/>
  <c r="AA517" i="5"/>
  <c r="AB517" i="5" s="1"/>
  <c r="AA518" i="5"/>
  <c r="AB518" i="5" s="1"/>
  <c r="AA519" i="5"/>
  <c r="AB519" i="5" s="1"/>
  <c r="AA520" i="5"/>
  <c r="AA521" i="5"/>
  <c r="AB521" i="5" s="1"/>
  <c r="AA522" i="5"/>
  <c r="AA523" i="5"/>
  <c r="AB523" i="5" s="1"/>
  <c r="AA524" i="5"/>
  <c r="AB524" i="5" s="1"/>
  <c r="AA525" i="5"/>
  <c r="AB525" i="5" s="1"/>
  <c r="AA526" i="5"/>
  <c r="AB526" i="5" s="1"/>
  <c r="AA527" i="5"/>
  <c r="AB527" i="5" s="1"/>
  <c r="AA528" i="5"/>
  <c r="AA529" i="5"/>
  <c r="AB529" i="5" s="1"/>
  <c r="AA530" i="5"/>
  <c r="AA531" i="5"/>
  <c r="AB531" i="5" s="1"/>
  <c r="AA532" i="5"/>
  <c r="AB532" i="5" s="1"/>
  <c r="AA533" i="5"/>
  <c r="AB533" i="5" s="1"/>
  <c r="AA534" i="5"/>
  <c r="AB534" i="5" s="1"/>
  <c r="AA535" i="5"/>
  <c r="AB535" i="5" s="1"/>
  <c r="AA536" i="5"/>
  <c r="AA537" i="5"/>
  <c r="AB537" i="5" s="1"/>
  <c r="AA538" i="5"/>
  <c r="AA539" i="5"/>
  <c r="AB539" i="5" s="1"/>
  <c r="AA540" i="5"/>
  <c r="AA541" i="5"/>
  <c r="AB541" i="5" s="1"/>
  <c r="AA542" i="5"/>
  <c r="AB542" i="5" s="1"/>
  <c r="AA543" i="5"/>
  <c r="AB543" i="5" s="1"/>
  <c r="AA544" i="5"/>
  <c r="AA545" i="5"/>
  <c r="AB545" i="5" s="1"/>
  <c r="AA546" i="5"/>
  <c r="AA547" i="5"/>
  <c r="AB547" i="5" s="1"/>
  <c r="AA548" i="5"/>
  <c r="AB548" i="5" s="1"/>
  <c r="AA549" i="5"/>
  <c r="AB549" i="5" s="1"/>
  <c r="AA550" i="5"/>
  <c r="AB550" i="5" s="1"/>
  <c r="AA551" i="5"/>
  <c r="AB551" i="5" s="1"/>
  <c r="AA552" i="5"/>
  <c r="AA553" i="5"/>
  <c r="AB553" i="5" s="1"/>
  <c r="AA554" i="5"/>
  <c r="AA555" i="5"/>
  <c r="AB555" i="5" s="1"/>
  <c r="AA556" i="5"/>
  <c r="AB556" i="5" s="1"/>
  <c r="AA557" i="5"/>
  <c r="AB557" i="5" s="1"/>
  <c r="AA558" i="5"/>
  <c r="AB558" i="5" s="1"/>
  <c r="AA559" i="5"/>
  <c r="AB559" i="5" s="1"/>
  <c r="AA560" i="5"/>
  <c r="AA561" i="5"/>
  <c r="AB561" i="5" s="1"/>
  <c r="AA562" i="5"/>
  <c r="AA563" i="5"/>
  <c r="AB563" i="5" s="1"/>
  <c r="AA564" i="5"/>
  <c r="AB564" i="5" s="1"/>
  <c r="AA565" i="5"/>
  <c r="AB565" i="5" s="1"/>
  <c r="AA566" i="5"/>
  <c r="AB566" i="5" s="1"/>
  <c r="AA567" i="5"/>
  <c r="AB567" i="5" s="1"/>
  <c r="AA568" i="5"/>
  <c r="AA569" i="5"/>
  <c r="AB569" i="5" s="1"/>
  <c r="AA570" i="5"/>
  <c r="AA571" i="5"/>
  <c r="AB571" i="5" s="1"/>
  <c r="AA572" i="5"/>
  <c r="AB572" i="5" s="1"/>
  <c r="AA573" i="5"/>
  <c r="AB573" i="5" s="1"/>
  <c r="AA574" i="5"/>
  <c r="AB574" i="5" s="1"/>
  <c r="AA575" i="5"/>
  <c r="AB575" i="5" s="1"/>
  <c r="AB577" i="5"/>
  <c r="AB579" i="5"/>
  <c r="AB580" i="5"/>
  <c r="AB581" i="5"/>
  <c r="AB583" i="5"/>
  <c r="AA585" i="5"/>
  <c r="AB585" i="5" s="1"/>
  <c r="AA586" i="5"/>
  <c r="AB586" i="5" s="1"/>
  <c r="AA587" i="5"/>
  <c r="AB587" i="5" s="1"/>
  <c r="AA588" i="5"/>
  <c r="AA589" i="5"/>
  <c r="AB589" i="5" s="1"/>
  <c r="AA590" i="5"/>
  <c r="AA591" i="5"/>
  <c r="AB591" i="5" s="1"/>
  <c r="AA592" i="5"/>
  <c r="AA593" i="5"/>
  <c r="AB593" i="5" s="1"/>
  <c r="AA594" i="5"/>
  <c r="AB594" i="5" s="1"/>
  <c r="AA595" i="5"/>
  <c r="AB595" i="5" s="1"/>
  <c r="AA596" i="5"/>
  <c r="AB596" i="5" s="1"/>
  <c r="AA597" i="5"/>
  <c r="AB597" i="5" s="1"/>
  <c r="AA598" i="5"/>
  <c r="AA599" i="5"/>
  <c r="AB599" i="5" s="1"/>
  <c r="AA600" i="5"/>
  <c r="AA601" i="5"/>
  <c r="AB601" i="5" s="1"/>
  <c r="AA602" i="5"/>
  <c r="AB602" i="5" s="1"/>
  <c r="AA603" i="5"/>
  <c r="AB603" i="5" s="1"/>
  <c r="AA604" i="5"/>
  <c r="AB604" i="5" s="1"/>
  <c r="AA605" i="5"/>
  <c r="AB605" i="5" s="1"/>
  <c r="AA606" i="5"/>
  <c r="AA607" i="5"/>
  <c r="AB607" i="5" s="1"/>
  <c r="AA608" i="5"/>
  <c r="AA609" i="5"/>
  <c r="AB609" i="5" s="1"/>
  <c r="AA610" i="5"/>
  <c r="AB610" i="5" s="1"/>
  <c r="AA611" i="5"/>
  <c r="AB611" i="5" s="1"/>
  <c r="AA612" i="5"/>
  <c r="AB612" i="5" s="1"/>
  <c r="AA613" i="5"/>
  <c r="AB613" i="5" s="1"/>
  <c r="AA614" i="5"/>
  <c r="AA615" i="5"/>
  <c r="AB615" i="5" s="1"/>
  <c r="AA616" i="5"/>
  <c r="AA617" i="5"/>
  <c r="AB617" i="5" s="1"/>
  <c r="AA618" i="5"/>
  <c r="AB618" i="5" s="1"/>
  <c r="AA619" i="5"/>
  <c r="AB619" i="5" s="1"/>
  <c r="AA620" i="5"/>
  <c r="AB620" i="5" s="1"/>
  <c r="AA621" i="5"/>
  <c r="AB621" i="5" s="1"/>
  <c r="AA622" i="5"/>
  <c r="AA623" i="5"/>
  <c r="AB623" i="5" s="1"/>
  <c r="AA624" i="5"/>
  <c r="AA625" i="5"/>
  <c r="AB625" i="5" s="1"/>
  <c r="AA626" i="5"/>
  <c r="AB626" i="5" s="1"/>
  <c r="AA627" i="5"/>
  <c r="AB627" i="5" s="1"/>
  <c r="AA628" i="5"/>
  <c r="AB628" i="5" s="1"/>
  <c r="AA629" i="5"/>
  <c r="AB629" i="5" s="1"/>
  <c r="AA630" i="5"/>
  <c r="AA631" i="5"/>
  <c r="AB631" i="5" s="1"/>
  <c r="AA632" i="5"/>
  <c r="AA633" i="5"/>
  <c r="AB633" i="5" s="1"/>
  <c r="AA634" i="5"/>
  <c r="AB634" i="5" s="1"/>
  <c r="AA635" i="5"/>
  <c r="AB635" i="5" s="1"/>
  <c r="AA636" i="5"/>
  <c r="AB636" i="5" s="1"/>
  <c r="AA637" i="5"/>
  <c r="AB637" i="5" s="1"/>
  <c r="AA638" i="5"/>
  <c r="AA639" i="5"/>
  <c r="AB639" i="5" s="1"/>
  <c r="AA640" i="5"/>
  <c r="AA641" i="5"/>
  <c r="AB641" i="5" s="1"/>
  <c r="AA642" i="5"/>
  <c r="AB642" i="5" s="1"/>
  <c r="AA643" i="5"/>
  <c r="AB643" i="5" s="1"/>
  <c r="AA644" i="5"/>
  <c r="AB644" i="5" s="1"/>
  <c r="AA645" i="5"/>
  <c r="AB645" i="5" s="1"/>
  <c r="AA646" i="5"/>
  <c r="AA647" i="5"/>
  <c r="AB647" i="5" s="1"/>
  <c r="AA648" i="5"/>
  <c r="AA649" i="5"/>
  <c r="AB649" i="5" s="1"/>
  <c r="AA650" i="5"/>
  <c r="AB650" i="5" s="1"/>
  <c r="AA651" i="5"/>
  <c r="AB651" i="5" s="1"/>
  <c r="AA652" i="5"/>
  <c r="AB652" i="5" s="1"/>
  <c r="AA653" i="5"/>
  <c r="AB653" i="5" s="1"/>
  <c r="AA654" i="5"/>
  <c r="AA655" i="5"/>
  <c r="AB655" i="5" s="1"/>
  <c r="AA656" i="5"/>
  <c r="AA657" i="5"/>
  <c r="AB657" i="5" s="1"/>
  <c r="AA658" i="5"/>
  <c r="AB658" i="5" s="1"/>
  <c r="AA659" i="5"/>
  <c r="AB659" i="5" s="1"/>
  <c r="AA660" i="5"/>
  <c r="AB660" i="5" s="1"/>
  <c r="AA661" i="5"/>
  <c r="AB661" i="5" s="1"/>
  <c r="AA662" i="5"/>
  <c r="AA663" i="5"/>
  <c r="AB663" i="5" s="1"/>
  <c r="AA664" i="5"/>
  <c r="AB665" i="5"/>
  <c r="AB667" i="5"/>
  <c r="AB669" i="5"/>
  <c r="AB671" i="5"/>
  <c r="AB673" i="5"/>
  <c r="AB675" i="5"/>
  <c r="AB676" i="5"/>
  <c r="AB677" i="5"/>
  <c r="AA678" i="5"/>
  <c r="AA679" i="5"/>
  <c r="AB679" i="5" s="1"/>
  <c r="AA680" i="5"/>
  <c r="AB680" i="5" s="1"/>
  <c r="AA681" i="5"/>
  <c r="AB681" i="5" s="1"/>
  <c r="AA682" i="5"/>
  <c r="AB682" i="5" s="1"/>
  <c r="AA683" i="5"/>
  <c r="AB683" i="5" s="1"/>
  <c r="AA684" i="5"/>
  <c r="AB684" i="5" s="1"/>
  <c r="AA685" i="5"/>
  <c r="AB685" i="5" s="1"/>
  <c r="AA686" i="5"/>
  <c r="AA687" i="5"/>
  <c r="AB687" i="5" s="1"/>
  <c r="AA688" i="5"/>
  <c r="AB688" i="5" s="1"/>
  <c r="AA689" i="5"/>
  <c r="AB689" i="5" s="1"/>
  <c r="AA690" i="5"/>
  <c r="AA691" i="5"/>
  <c r="AB691" i="5" s="1"/>
  <c r="AA692" i="5"/>
  <c r="AB692" i="5" s="1"/>
  <c r="AA693" i="5"/>
  <c r="AB693" i="5" s="1"/>
  <c r="AA694" i="5"/>
  <c r="AA695" i="5"/>
  <c r="AB695" i="5" s="1"/>
  <c r="AA696" i="5"/>
  <c r="AB696" i="5" s="1"/>
  <c r="AA697" i="5"/>
  <c r="AB697" i="5" s="1"/>
  <c r="AA698" i="5"/>
  <c r="AB698" i="5" s="1"/>
  <c r="AA699" i="5"/>
  <c r="AB699" i="5" s="1"/>
  <c r="AA700" i="5"/>
  <c r="AB700" i="5" s="1"/>
  <c r="AA701" i="5"/>
  <c r="AB701" i="5" s="1"/>
  <c r="AA702" i="5"/>
  <c r="AA703" i="5"/>
  <c r="AB703" i="5" s="1"/>
  <c r="AA704" i="5"/>
  <c r="AB704" i="5" s="1"/>
  <c r="AA705" i="5"/>
  <c r="AB705" i="5" s="1"/>
  <c r="AA706" i="5"/>
  <c r="AB706" i="5" s="1"/>
  <c r="AA707" i="5"/>
  <c r="AB707" i="5" s="1"/>
  <c r="AA708" i="5"/>
  <c r="AB708" i="5" s="1"/>
  <c r="AA709" i="5"/>
  <c r="AB709" i="5" s="1"/>
  <c r="AA710" i="5"/>
  <c r="AA711" i="5"/>
  <c r="AB711" i="5" s="1"/>
  <c r="AA712" i="5"/>
  <c r="AB712" i="5" s="1"/>
  <c r="AA713" i="5"/>
  <c r="AB713" i="5" s="1"/>
  <c r="AA714" i="5"/>
  <c r="AB714" i="5" s="1"/>
  <c r="AA715" i="5"/>
  <c r="AB715" i="5" s="1"/>
  <c r="AA716" i="5"/>
  <c r="AB716" i="5" s="1"/>
  <c r="AA717" i="5"/>
  <c r="AB717" i="5" s="1"/>
  <c r="AA718" i="5"/>
  <c r="AA719" i="5"/>
  <c r="AB719" i="5" s="1"/>
  <c r="AA720" i="5"/>
  <c r="AB720" i="5" s="1"/>
  <c r="AA721" i="5"/>
  <c r="AB721" i="5" s="1"/>
  <c r="AA722" i="5"/>
  <c r="AA723" i="5"/>
  <c r="AB723" i="5" s="1"/>
  <c r="AA724" i="5"/>
  <c r="AB724" i="5" s="1"/>
  <c r="AA725" i="5"/>
  <c r="AB725" i="5" s="1"/>
  <c r="AA726" i="5"/>
  <c r="AA727" i="5"/>
  <c r="AB727" i="5" s="1"/>
  <c r="AA728" i="5"/>
  <c r="AB728" i="5" s="1"/>
  <c r="AA729" i="5"/>
  <c r="AB729" i="5" s="1"/>
  <c r="AA730" i="5"/>
  <c r="AB730" i="5" s="1"/>
  <c r="AA731" i="5"/>
  <c r="AB731" i="5" s="1"/>
  <c r="AA732" i="5"/>
  <c r="AB732" i="5" s="1"/>
  <c r="AA733" i="5"/>
  <c r="AB733" i="5" s="1"/>
  <c r="AA734" i="5"/>
  <c r="AA735" i="5"/>
  <c r="AB735" i="5" s="1"/>
  <c r="AA736" i="5"/>
  <c r="AB736" i="5" s="1"/>
  <c r="AA737" i="5"/>
  <c r="AB737" i="5" s="1"/>
  <c r="AA738" i="5"/>
  <c r="AB738" i="5" s="1"/>
  <c r="AA739" i="5"/>
  <c r="AB739" i="5" s="1"/>
  <c r="AA740" i="5"/>
  <c r="AB740" i="5" s="1"/>
  <c r="AA741" i="5"/>
  <c r="AB741" i="5" s="1"/>
  <c r="AA742" i="5"/>
  <c r="AA743" i="5"/>
  <c r="AB743" i="5" s="1"/>
  <c r="AA744" i="5"/>
  <c r="AB744" i="5" s="1"/>
  <c r="AA745" i="5"/>
  <c r="AB745" i="5" s="1"/>
  <c r="AA746" i="5"/>
  <c r="AB746" i="5" s="1"/>
  <c r="AA747" i="5"/>
  <c r="AB747" i="5" s="1"/>
  <c r="AA748" i="5"/>
  <c r="AB748" i="5" s="1"/>
  <c r="AA749" i="5"/>
  <c r="AB749" i="5" s="1"/>
  <c r="AA750" i="5"/>
  <c r="AA751" i="5"/>
  <c r="AB751" i="5" s="1"/>
  <c r="AA752" i="5"/>
  <c r="AB752" i="5" s="1"/>
  <c r="AA753" i="5"/>
  <c r="AB753" i="5" s="1"/>
  <c r="AA754" i="5"/>
  <c r="AA755" i="5"/>
  <c r="AB755" i="5" s="1"/>
  <c r="AA756" i="5"/>
  <c r="AB756" i="5" s="1"/>
  <c r="AA757" i="5"/>
  <c r="AB757" i="5" s="1"/>
  <c r="AA758" i="5"/>
  <c r="AA759" i="5"/>
  <c r="AB759" i="5" s="1"/>
  <c r="AA760" i="5"/>
  <c r="AB760" i="5" s="1"/>
  <c r="AA761" i="5"/>
  <c r="AB761" i="5" s="1"/>
  <c r="AA762" i="5"/>
  <c r="AB762" i="5" s="1"/>
  <c r="AA763" i="5"/>
  <c r="AB763" i="5" s="1"/>
  <c r="AA764" i="5"/>
  <c r="AB764" i="5" s="1"/>
  <c r="AA765" i="5"/>
  <c r="AB765" i="5" s="1"/>
  <c r="AA766" i="5"/>
  <c r="AA767" i="5"/>
  <c r="AB767" i="5" s="1"/>
  <c r="AA768" i="5"/>
  <c r="AB768" i="5" s="1"/>
  <c r="AA769" i="5"/>
  <c r="AB769" i="5" s="1"/>
  <c r="AA770" i="5"/>
  <c r="AB770" i="5" s="1"/>
  <c r="AA771" i="5"/>
  <c r="AB771" i="5" s="1"/>
  <c r="AA772" i="5"/>
  <c r="AB772" i="5" s="1"/>
  <c r="AA773" i="5"/>
  <c r="AB773" i="5" s="1"/>
  <c r="AA774" i="5"/>
  <c r="AA775" i="5"/>
  <c r="AB775" i="5" s="1"/>
  <c r="AA776" i="5"/>
  <c r="AB776" i="5" s="1"/>
  <c r="AA777" i="5"/>
  <c r="AB777" i="5" s="1"/>
  <c r="AA778" i="5"/>
  <c r="AB778" i="5" s="1"/>
  <c r="AA779" i="5"/>
  <c r="AB779" i="5" s="1"/>
  <c r="AA780" i="5"/>
  <c r="AB780" i="5" s="1"/>
  <c r="AA781" i="5"/>
  <c r="AB781" i="5" s="1"/>
  <c r="AA782" i="5"/>
  <c r="AA783" i="5"/>
  <c r="AB783" i="5" s="1"/>
  <c r="AA784" i="5"/>
  <c r="AB784" i="5" s="1"/>
  <c r="AA785" i="5"/>
  <c r="AB785" i="5" s="1"/>
  <c r="AA786" i="5"/>
  <c r="AA787" i="5"/>
  <c r="AB787" i="5" s="1"/>
  <c r="AA788" i="5"/>
  <c r="AB788" i="5" s="1"/>
  <c r="AA789" i="5"/>
  <c r="AB789" i="5" s="1"/>
  <c r="AA790" i="5"/>
  <c r="AA791" i="5"/>
  <c r="AB791" i="5" s="1"/>
  <c r="AA792" i="5"/>
  <c r="AB792" i="5" s="1"/>
  <c r="AA793" i="5"/>
  <c r="AB793" i="5" s="1"/>
  <c r="AA794" i="5"/>
  <c r="AB794" i="5" s="1"/>
  <c r="AA795" i="5"/>
  <c r="AB795" i="5" s="1"/>
  <c r="AA796" i="5"/>
  <c r="AB796" i="5" s="1"/>
  <c r="AA797" i="5"/>
  <c r="AB797" i="5" s="1"/>
  <c r="AA798" i="5"/>
  <c r="AA799" i="5"/>
  <c r="AB799" i="5" s="1"/>
  <c r="AA800" i="5"/>
  <c r="AB800" i="5" s="1"/>
  <c r="AA801" i="5"/>
  <c r="AB801" i="5" s="1"/>
  <c r="AA802" i="5"/>
  <c r="AB802" i="5" s="1"/>
  <c r="AA803" i="5"/>
  <c r="AB803" i="5" s="1"/>
  <c r="AA804" i="5"/>
  <c r="AB804" i="5" s="1"/>
  <c r="AA805" i="5"/>
  <c r="AB805" i="5" s="1"/>
  <c r="AA806" i="5"/>
  <c r="AA807" i="5"/>
  <c r="AB807" i="5" s="1"/>
  <c r="AA808" i="5"/>
  <c r="AB808" i="5" s="1"/>
  <c r="AA809" i="5"/>
  <c r="AB809" i="5" s="1"/>
  <c r="AA810" i="5"/>
  <c r="AB810" i="5" s="1"/>
  <c r="AA811" i="5"/>
  <c r="AB811" i="5" s="1"/>
  <c r="AA812" i="5"/>
  <c r="AB812" i="5" s="1"/>
  <c r="AA813" i="5"/>
  <c r="AB813" i="5" s="1"/>
  <c r="AA814" i="5"/>
  <c r="AA815" i="5"/>
  <c r="AB815" i="5" s="1"/>
  <c r="AA816" i="5"/>
  <c r="AB816" i="5" s="1"/>
  <c r="AA817" i="5"/>
  <c r="AB817" i="5" s="1"/>
  <c r="AA818" i="5"/>
  <c r="AA819" i="5"/>
  <c r="AB819" i="5" s="1"/>
  <c r="AA820" i="5"/>
  <c r="AB820" i="5" s="1"/>
  <c r="AA821" i="5"/>
  <c r="AB821" i="5" s="1"/>
  <c r="AA822" i="5"/>
  <c r="AA823" i="5"/>
  <c r="AB823" i="5" s="1"/>
  <c r="AA824" i="5"/>
  <c r="AB824" i="5" s="1"/>
  <c r="AA825" i="5"/>
  <c r="AB825" i="5" s="1"/>
  <c r="AA826" i="5"/>
  <c r="AB826" i="5" s="1"/>
  <c r="AA827" i="5"/>
  <c r="AB827" i="5" s="1"/>
  <c r="AA828" i="5"/>
  <c r="AB828" i="5" s="1"/>
  <c r="AA829" i="5"/>
  <c r="AB829" i="5" s="1"/>
  <c r="AA830" i="5"/>
  <c r="AA831" i="5"/>
  <c r="AB831" i="5" s="1"/>
  <c r="AA832" i="5"/>
  <c r="AB832" i="5" s="1"/>
  <c r="AA833" i="5"/>
  <c r="AB833" i="5" s="1"/>
  <c r="AA834" i="5"/>
  <c r="AB834" i="5" s="1"/>
  <c r="AA835" i="5"/>
  <c r="AB835" i="5" s="1"/>
  <c r="AA836" i="5"/>
  <c r="AB836" i="5" s="1"/>
  <c r="AA837" i="5"/>
  <c r="AB837" i="5" s="1"/>
  <c r="AA838" i="5"/>
  <c r="AA839" i="5"/>
  <c r="AB839" i="5" s="1"/>
  <c r="AA840" i="5"/>
  <c r="AB840" i="5" s="1"/>
  <c r="AA841" i="5"/>
  <c r="AB841" i="5" s="1"/>
  <c r="AA842" i="5"/>
  <c r="AB842" i="5" s="1"/>
  <c r="AA843" i="5"/>
  <c r="AB843" i="5" s="1"/>
  <c r="AA844" i="5"/>
  <c r="AB844" i="5" s="1"/>
  <c r="AA845" i="5"/>
  <c r="AB845" i="5" s="1"/>
  <c r="AA846" i="5"/>
  <c r="AA847" i="5"/>
  <c r="AB847" i="5" s="1"/>
  <c r="AA848" i="5"/>
  <c r="AB848" i="5" s="1"/>
  <c r="AA849" i="5"/>
  <c r="AB849" i="5" s="1"/>
  <c r="AA850" i="5"/>
  <c r="AA851" i="5"/>
  <c r="AB851" i="5" s="1"/>
  <c r="AA852" i="5"/>
  <c r="AB852" i="5" s="1"/>
  <c r="AA853" i="5"/>
  <c r="AB853" i="5" s="1"/>
  <c r="AA854" i="5"/>
  <c r="AA855" i="5"/>
  <c r="AB855" i="5" s="1"/>
  <c r="AA856" i="5"/>
  <c r="AB856" i="5" s="1"/>
  <c r="AA857" i="5"/>
  <c r="AB857" i="5" s="1"/>
  <c r="AA858" i="5"/>
  <c r="AB858" i="5" s="1"/>
  <c r="AA859" i="5"/>
  <c r="AB859" i="5" s="1"/>
  <c r="AA860" i="5"/>
  <c r="AB860" i="5" s="1"/>
  <c r="AA861" i="5"/>
  <c r="AB861" i="5" s="1"/>
  <c r="AA862" i="5"/>
  <c r="AA863" i="5"/>
  <c r="AB863" i="5" s="1"/>
  <c r="AA864" i="5"/>
  <c r="AB864" i="5" s="1"/>
  <c r="AA865" i="5"/>
  <c r="AB865" i="5" s="1"/>
  <c r="AA866" i="5"/>
  <c r="AB866" i="5" s="1"/>
  <c r="AA867" i="5"/>
  <c r="AB867" i="5" s="1"/>
  <c r="AA868" i="5"/>
  <c r="AB868" i="5" s="1"/>
  <c r="AA869" i="5"/>
  <c r="AB869" i="5" s="1"/>
  <c r="AA870" i="5"/>
  <c r="AA871" i="5"/>
  <c r="AB871" i="5" s="1"/>
  <c r="AA872" i="5"/>
  <c r="AB872" i="5" s="1"/>
  <c r="AA873" i="5"/>
  <c r="AB873" i="5" s="1"/>
  <c r="AA874" i="5"/>
  <c r="AB874" i="5" s="1"/>
  <c r="AA875" i="5"/>
  <c r="AB875" i="5" s="1"/>
  <c r="AA876" i="5"/>
  <c r="AB876" i="5" s="1"/>
  <c r="AA877" i="5"/>
  <c r="AB877" i="5" s="1"/>
  <c r="AA878" i="5"/>
  <c r="AA879" i="5"/>
  <c r="AB879" i="5" s="1"/>
  <c r="AA880" i="5"/>
  <c r="AB880" i="5" s="1"/>
  <c r="AA881" i="5"/>
  <c r="AB881" i="5" s="1"/>
  <c r="AA882" i="5"/>
  <c r="AB882" i="5" s="1"/>
  <c r="AA883" i="5"/>
  <c r="AB883" i="5" s="1"/>
  <c r="AA884" i="5"/>
  <c r="AB884" i="5" s="1"/>
  <c r="AA885" i="5"/>
  <c r="AB885" i="5" s="1"/>
  <c r="AA886" i="5"/>
  <c r="AA887" i="5"/>
  <c r="AB887" i="5" s="1"/>
  <c r="AA888" i="5"/>
  <c r="AB888" i="5" s="1"/>
  <c r="AA889" i="5"/>
  <c r="AB889" i="5" s="1"/>
  <c r="AA890" i="5"/>
  <c r="AB890" i="5" s="1"/>
  <c r="AA891" i="5"/>
  <c r="AB891" i="5" s="1"/>
  <c r="AA892" i="5"/>
  <c r="AB892" i="5" s="1"/>
  <c r="AA893" i="5"/>
  <c r="AB893" i="5" s="1"/>
  <c r="AA894" i="5"/>
  <c r="AA895" i="5"/>
  <c r="AB895" i="5" s="1"/>
  <c r="AA896" i="5"/>
  <c r="AB896" i="5" s="1"/>
  <c r="AA897" i="5"/>
  <c r="AB897" i="5" s="1"/>
  <c r="AA898" i="5"/>
  <c r="AB898" i="5" s="1"/>
  <c r="AA899" i="5"/>
  <c r="AB899" i="5" s="1"/>
  <c r="AA900" i="5"/>
  <c r="AB900" i="5" s="1"/>
  <c r="AA901" i="5"/>
  <c r="AB901" i="5" s="1"/>
  <c r="AA902" i="5"/>
  <c r="AA903" i="5"/>
  <c r="AB903" i="5" s="1"/>
  <c r="AA904" i="5"/>
  <c r="AB904" i="5" s="1"/>
  <c r="AA905" i="5"/>
  <c r="AB905" i="5" s="1"/>
  <c r="AA906" i="5"/>
  <c r="AB906" i="5" s="1"/>
  <c r="AA907" i="5"/>
  <c r="AB907" i="5" s="1"/>
  <c r="AA908" i="5"/>
  <c r="AB908" i="5" s="1"/>
  <c r="AA909" i="5"/>
  <c r="AB909" i="5" s="1"/>
  <c r="AA910" i="5"/>
  <c r="AA911" i="5"/>
  <c r="AB911" i="5" s="1"/>
  <c r="AA912" i="5"/>
  <c r="AB912" i="5" s="1"/>
  <c r="AA913" i="5"/>
  <c r="AB913" i="5" s="1"/>
  <c r="AA914" i="5"/>
  <c r="AA915" i="5"/>
  <c r="AB915" i="5" s="1"/>
  <c r="AA916" i="5"/>
  <c r="AB916" i="5" s="1"/>
  <c r="AA917" i="5"/>
  <c r="AB917" i="5" s="1"/>
  <c r="AA918" i="5"/>
  <c r="AA919" i="5"/>
  <c r="AB919" i="5" s="1"/>
  <c r="AA920" i="5"/>
  <c r="AB920" i="5" s="1"/>
  <c r="AA921" i="5"/>
  <c r="AB921" i="5" s="1"/>
  <c r="AA922" i="5"/>
  <c r="AB922" i="5" s="1"/>
  <c r="AA923" i="5"/>
  <c r="AB923" i="5" s="1"/>
  <c r="AA924" i="5"/>
  <c r="AB924" i="5" s="1"/>
  <c r="AA925" i="5"/>
  <c r="AB925" i="5" s="1"/>
  <c r="AA926" i="5"/>
  <c r="AA927" i="5"/>
  <c r="AB927" i="5" s="1"/>
  <c r="AA928" i="5"/>
  <c r="AB928" i="5" s="1"/>
  <c r="AA929" i="5"/>
  <c r="AB929" i="5" s="1"/>
  <c r="AA930" i="5"/>
  <c r="AB930" i="5" s="1"/>
  <c r="AA931" i="5"/>
  <c r="AB931" i="5" s="1"/>
  <c r="AA932" i="5"/>
  <c r="AB932" i="5" s="1"/>
  <c r="AA933" i="5"/>
  <c r="AB933" i="5" s="1"/>
  <c r="AA934" i="5"/>
  <c r="AA935" i="5"/>
  <c r="AB935" i="5" s="1"/>
  <c r="AA936" i="5"/>
  <c r="AB936" i="5" s="1"/>
  <c r="AA937" i="5"/>
  <c r="AB937" i="5" s="1"/>
  <c r="AA938" i="5"/>
  <c r="AB938" i="5" s="1"/>
  <c r="AA939" i="5"/>
  <c r="AB939" i="5" s="1"/>
  <c r="AA940" i="5"/>
  <c r="AB940" i="5" s="1"/>
  <c r="AA941" i="5"/>
  <c r="AB941" i="5" s="1"/>
  <c r="AA942" i="5"/>
  <c r="AA943" i="5"/>
  <c r="AB943" i="5" s="1"/>
  <c r="AA944" i="5"/>
  <c r="AB944" i="5" s="1"/>
  <c r="AA945" i="5"/>
  <c r="AB945" i="5" s="1"/>
  <c r="AA946" i="5"/>
  <c r="AB946" i="5" s="1"/>
  <c r="AA947" i="5"/>
  <c r="AB947" i="5" s="1"/>
  <c r="AA948" i="5"/>
  <c r="AB948" i="5" s="1"/>
  <c r="AA949" i="5"/>
  <c r="AB949" i="5" s="1"/>
  <c r="AA950" i="5"/>
  <c r="AA951" i="5"/>
  <c r="AB951" i="5" s="1"/>
  <c r="AA952" i="5"/>
  <c r="AB952" i="5" s="1"/>
  <c r="AA953" i="5"/>
  <c r="AB953" i="5" s="1"/>
  <c r="AA954" i="5"/>
  <c r="AB954" i="5" s="1"/>
  <c r="AA955" i="5"/>
  <c r="AB955" i="5" s="1"/>
  <c r="AA956" i="5"/>
  <c r="AB956" i="5" s="1"/>
  <c r="AA957" i="5"/>
  <c r="AB957" i="5" s="1"/>
  <c r="AA958" i="5"/>
  <c r="AA959" i="5"/>
  <c r="AB959" i="5" s="1"/>
  <c r="AA960" i="5"/>
  <c r="AB960" i="5" s="1"/>
  <c r="AA961" i="5"/>
  <c r="AB961" i="5" s="1"/>
  <c r="AA962" i="5"/>
  <c r="AB962" i="5" s="1"/>
  <c r="AA963" i="5"/>
  <c r="AB963" i="5" s="1"/>
  <c r="AA964" i="5"/>
  <c r="AB964" i="5" s="1"/>
  <c r="AA965" i="5"/>
  <c r="AB965" i="5" s="1"/>
  <c r="AA966" i="5"/>
  <c r="AA967" i="5"/>
  <c r="AB967" i="5" s="1"/>
  <c r="AA968" i="5"/>
  <c r="AB968" i="5" s="1"/>
  <c r="AA969" i="5"/>
  <c r="AB969" i="5" s="1"/>
  <c r="AA970" i="5"/>
  <c r="AB970" i="5" s="1"/>
  <c r="AA971" i="5"/>
  <c r="AB971" i="5" s="1"/>
  <c r="AA972" i="5"/>
  <c r="AB972" i="5" s="1"/>
  <c r="AA973" i="5"/>
  <c r="AB973" i="5" s="1"/>
  <c r="AA974" i="5"/>
  <c r="AA975" i="5"/>
  <c r="AB975" i="5" s="1"/>
  <c r="AA976" i="5"/>
  <c r="AB976" i="5" s="1"/>
  <c r="AA977" i="5"/>
  <c r="AB977" i="5" s="1"/>
  <c r="AA978" i="5"/>
  <c r="AB978" i="5" s="1"/>
  <c r="AA979" i="5"/>
  <c r="AB979" i="5" s="1"/>
  <c r="AA980" i="5"/>
  <c r="AB980" i="5" s="1"/>
  <c r="AA981" i="5"/>
  <c r="AB981" i="5" s="1"/>
  <c r="AA982" i="5"/>
  <c r="AA983" i="5"/>
  <c r="AB983" i="5" s="1"/>
  <c r="AA984" i="5"/>
  <c r="AB984" i="5" s="1"/>
  <c r="AA985" i="5"/>
  <c r="AB985" i="5" s="1"/>
  <c r="AA986" i="5"/>
  <c r="AB986" i="5" s="1"/>
  <c r="AA987" i="5"/>
  <c r="AB987" i="5" s="1"/>
  <c r="AA988" i="5"/>
  <c r="AB988" i="5" s="1"/>
  <c r="AA989" i="5"/>
  <c r="AB989" i="5" s="1"/>
  <c r="AA990" i="5"/>
  <c r="AA991" i="5"/>
  <c r="AB991" i="5" s="1"/>
  <c r="AA992" i="5"/>
  <c r="AB992" i="5" s="1"/>
  <c r="AA993" i="5"/>
  <c r="AB993" i="5" s="1"/>
  <c r="AA994" i="5"/>
  <c r="AB994" i="5" s="1"/>
  <c r="AA995" i="5"/>
  <c r="AB995" i="5" s="1"/>
  <c r="AA996" i="5"/>
  <c r="AB996" i="5" s="1"/>
  <c r="AA997" i="5"/>
  <c r="AB997" i="5" s="1"/>
  <c r="AA998" i="5"/>
  <c r="AB998" i="5" s="1"/>
  <c r="AA999" i="5"/>
  <c r="AB999" i="5" s="1"/>
  <c r="AA1000" i="5"/>
  <c r="AB1000" i="5" s="1"/>
  <c r="AA1001" i="5"/>
  <c r="AB1001" i="5" s="1"/>
  <c r="AA1002" i="5"/>
  <c r="AB1002" i="5" s="1"/>
  <c r="AA1003" i="5"/>
  <c r="AB1003" i="5" s="1"/>
  <c r="AA1004" i="5"/>
  <c r="AB1004" i="5" s="1"/>
  <c r="AA1005" i="5"/>
  <c r="AB1005" i="5" s="1"/>
  <c r="AA1006" i="5"/>
  <c r="AA1007" i="5"/>
  <c r="AB1007" i="5" s="1"/>
  <c r="AA1008" i="5"/>
  <c r="AB1008" i="5" s="1"/>
  <c r="AA1009" i="5"/>
  <c r="AB1009" i="5" s="1"/>
  <c r="AA1010" i="5"/>
  <c r="AB1010" i="5" s="1"/>
  <c r="AA1011" i="5"/>
  <c r="AB1011" i="5" s="1"/>
  <c r="AA1012" i="5"/>
  <c r="AB1012" i="5" s="1"/>
  <c r="AA1013" i="5"/>
  <c r="AB1013" i="5" s="1"/>
  <c r="AA1014" i="5"/>
  <c r="AA1015" i="5"/>
  <c r="AB1015" i="5" s="1"/>
  <c r="AA1016" i="5"/>
  <c r="AB1016" i="5" s="1"/>
  <c r="AA1017" i="5"/>
  <c r="AB1017" i="5" s="1"/>
  <c r="AA1018" i="5"/>
  <c r="AB1018" i="5" s="1"/>
  <c r="AA1019" i="5"/>
  <c r="AB1019" i="5" s="1"/>
  <c r="AA1020" i="5"/>
  <c r="AB1020" i="5" s="1"/>
  <c r="AA1021" i="5"/>
  <c r="AB1021" i="5" s="1"/>
  <c r="AA1022" i="5"/>
  <c r="AB1022" i="5" s="1"/>
  <c r="AA1023" i="5"/>
  <c r="AB1023" i="5" s="1"/>
  <c r="AA1024" i="5"/>
  <c r="AB1024" i="5" s="1"/>
  <c r="AA1025" i="5"/>
  <c r="AB1025" i="5" s="1"/>
  <c r="AA1026" i="5"/>
  <c r="AB1026" i="5" s="1"/>
  <c r="AA1027" i="5"/>
  <c r="AB1027" i="5" s="1"/>
  <c r="AA1028" i="5"/>
  <c r="AB1028" i="5" s="1"/>
  <c r="AA1029" i="5"/>
  <c r="AB1029" i="5" s="1"/>
  <c r="AA1030" i="5"/>
  <c r="AA1031" i="5"/>
  <c r="AB1031" i="5" s="1"/>
  <c r="AA1032" i="5"/>
  <c r="AB1032" i="5" s="1"/>
  <c r="AA1033" i="5"/>
  <c r="AB1033" i="5" s="1"/>
  <c r="AA1034" i="5"/>
  <c r="AB1034" i="5" s="1"/>
  <c r="AA1035" i="5"/>
  <c r="AB1035" i="5" s="1"/>
  <c r="AA1036" i="5"/>
  <c r="AB1036" i="5" s="1"/>
  <c r="AA1037" i="5"/>
  <c r="AB1037" i="5" s="1"/>
  <c r="AA1038" i="5"/>
  <c r="AB1038" i="5" s="1"/>
  <c r="AA1039" i="5"/>
  <c r="AB1039" i="5" s="1"/>
  <c r="AA1040" i="5"/>
  <c r="AB1040" i="5" s="1"/>
  <c r="AA1041" i="5"/>
  <c r="AB1041" i="5" s="1"/>
  <c r="AA1042" i="5"/>
  <c r="AB1042" i="5" s="1"/>
  <c r="AA1043" i="5"/>
  <c r="AB1043" i="5" s="1"/>
  <c r="AA1044" i="5"/>
  <c r="AB1044" i="5" s="1"/>
  <c r="AA1045" i="5"/>
  <c r="AB1045" i="5" s="1"/>
  <c r="AA1046" i="5"/>
  <c r="AB1046" i="5" s="1"/>
  <c r="AA1047" i="5"/>
  <c r="AB1047" i="5" s="1"/>
  <c r="AA1048" i="5"/>
  <c r="AB1048" i="5" s="1"/>
  <c r="AA1049" i="5"/>
  <c r="AB1049" i="5" s="1"/>
  <c r="AA1050" i="5"/>
  <c r="AB1050" i="5" s="1"/>
  <c r="AA1051" i="5"/>
  <c r="AB1051" i="5" s="1"/>
  <c r="AA1052" i="5"/>
  <c r="AB1052" i="5" s="1"/>
  <c r="AA1053" i="5"/>
  <c r="AB1053" i="5" s="1"/>
  <c r="AA1054" i="5"/>
  <c r="AA1055" i="5"/>
  <c r="AB1055" i="5" s="1"/>
  <c r="AA1056" i="5"/>
  <c r="AB1056" i="5" s="1"/>
  <c r="AA1057" i="5"/>
  <c r="AB1057" i="5" s="1"/>
  <c r="AA1058" i="5"/>
  <c r="AB1058" i="5" s="1"/>
  <c r="AA1059" i="5"/>
  <c r="AB1059" i="5" s="1"/>
  <c r="AA1060" i="5"/>
  <c r="AB1060" i="5" s="1"/>
  <c r="AA1061" i="5"/>
  <c r="AB1061" i="5" s="1"/>
  <c r="AA1062" i="5"/>
  <c r="AB1062" i="5" s="1"/>
  <c r="AA1063" i="5"/>
  <c r="AB1063" i="5" s="1"/>
  <c r="AA1064" i="5"/>
  <c r="AB1064" i="5" s="1"/>
  <c r="AA1065" i="5"/>
  <c r="AB1065" i="5" s="1"/>
  <c r="AA1066" i="5"/>
  <c r="AB1066" i="5" s="1"/>
  <c r="AA1067" i="5"/>
  <c r="AB1067" i="5" s="1"/>
  <c r="AA1068" i="5"/>
  <c r="AB1068" i="5" s="1"/>
  <c r="AA1069" i="5"/>
  <c r="AB1069" i="5" s="1"/>
  <c r="AA1070" i="5"/>
  <c r="AA1071" i="5"/>
  <c r="AB1071" i="5" s="1"/>
  <c r="AA1072" i="5"/>
  <c r="AB1072" i="5" s="1"/>
  <c r="AA1073" i="5"/>
  <c r="AB1073" i="5" s="1"/>
  <c r="AA1074" i="5"/>
  <c r="AB1074" i="5" s="1"/>
  <c r="AA1075" i="5"/>
  <c r="AB1075" i="5" s="1"/>
  <c r="AA1076" i="5"/>
  <c r="AB1076" i="5" s="1"/>
  <c r="AA1077" i="5"/>
  <c r="AB1077" i="5" s="1"/>
  <c r="AA1078" i="5"/>
  <c r="AA1079" i="5"/>
  <c r="AB1079" i="5" s="1"/>
  <c r="AA1080" i="5"/>
  <c r="AB1080" i="5" s="1"/>
  <c r="AA1081" i="5"/>
  <c r="AB1081" i="5" s="1"/>
  <c r="AA1082" i="5"/>
  <c r="AB1082" i="5" s="1"/>
  <c r="AA1083" i="5"/>
  <c r="AB1083" i="5" s="1"/>
  <c r="AA1084" i="5"/>
  <c r="AB1084" i="5" s="1"/>
  <c r="AA1085" i="5"/>
  <c r="AB1085" i="5" s="1"/>
  <c r="AA1086" i="5"/>
  <c r="AB1086" i="5" s="1"/>
  <c r="AA1087" i="5"/>
  <c r="AB1087" i="5" s="1"/>
  <c r="AA1088" i="5"/>
  <c r="AB1088" i="5" s="1"/>
  <c r="AA1089" i="5"/>
  <c r="AB1089" i="5" s="1"/>
  <c r="AA1090" i="5"/>
  <c r="AB1090" i="5" s="1"/>
  <c r="AA1091" i="5"/>
  <c r="AB1091" i="5" s="1"/>
  <c r="AA1092" i="5"/>
  <c r="AB1092" i="5" s="1"/>
  <c r="AA1093" i="5"/>
  <c r="AB1093" i="5" s="1"/>
  <c r="AA1094" i="5"/>
  <c r="AA1095" i="5"/>
  <c r="AB1095" i="5" s="1"/>
  <c r="AA1096" i="5"/>
  <c r="AB1096" i="5" s="1"/>
  <c r="AA1097" i="5"/>
  <c r="AB1097" i="5" s="1"/>
  <c r="AA1098" i="5"/>
  <c r="AB1098" i="5" s="1"/>
  <c r="AA1099" i="5"/>
  <c r="AB1099" i="5" s="1"/>
  <c r="AA1100" i="5"/>
  <c r="AB1100" i="5" s="1"/>
  <c r="AA1101" i="5"/>
  <c r="AB1101" i="5" s="1"/>
  <c r="AA1102" i="5"/>
  <c r="AB1102" i="5" s="1"/>
  <c r="AA1103" i="5"/>
  <c r="AB1103" i="5" s="1"/>
  <c r="AA1104" i="5"/>
  <c r="AB1104" i="5" s="1"/>
  <c r="AA1105" i="5"/>
  <c r="AB1105" i="5" s="1"/>
  <c r="AA1106" i="5"/>
  <c r="AB1106" i="5" s="1"/>
  <c r="AA1107" i="5"/>
  <c r="AB1107" i="5" s="1"/>
  <c r="AA1108" i="5"/>
  <c r="AB1108" i="5" s="1"/>
  <c r="AA1109" i="5"/>
  <c r="AB1109" i="5" s="1"/>
  <c r="AA1110" i="5"/>
  <c r="AB1110" i="5" s="1"/>
  <c r="AA1111" i="5"/>
  <c r="AB1111" i="5" s="1"/>
  <c r="AA1112" i="5"/>
  <c r="AB1112" i="5" s="1"/>
  <c r="AA1113" i="5"/>
  <c r="AB1113" i="5" s="1"/>
  <c r="AA1114" i="5"/>
  <c r="AB1114" i="5" s="1"/>
  <c r="AA1115" i="5"/>
  <c r="AB1115" i="5" s="1"/>
  <c r="AA1116" i="5"/>
  <c r="AB1116" i="5" s="1"/>
  <c r="AA1117" i="5"/>
  <c r="AB1117" i="5" s="1"/>
  <c r="AA1118" i="5"/>
  <c r="AA1119" i="5"/>
  <c r="AB1119" i="5" s="1"/>
  <c r="AA1120" i="5"/>
  <c r="AB1120" i="5" s="1"/>
  <c r="AA1121" i="5"/>
  <c r="AB1121" i="5" s="1"/>
  <c r="AA1122" i="5"/>
  <c r="AB1122" i="5" s="1"/>
  <c r="AA1123" i="5"/>
  <c r="AB1123" i="5" s="1"/>
  <c r="AA1124" i="5"/>
  <c r="AB1124" i="5" s="1"/>
  <c r="AA1125" i="5"/>
  <c r="AB1125" i="5" s="1"/>
  <c r="AA1126" i="5"/>
  <c r="AB1126" i="5" s="1"/>
  <c r="AA1127" i="5"/>
  <c r="AB1127" i="5" s="1"/>
  <c r="AA1128" i="5"/>
  <c r="AB1128" i="5" s="1"/>
  <c r="AA1129" i="5"/>
  <c r="AB1129" i="5" s="1"/>
  <c r="AA1130" i="5"/>
  <c r="AB1130" i="5" s="1"/>
  <c r="AA1131" i="5"/>
  <c r="AB1131" i="5" s="1"/>
  <c r="AA1132" i="5"/>
  <c r="AB1132" i="5" s="1"/>
  <c r="AA1133" i="5"/>
  <c r="AB1133" i="5" s="1"/>
  <c r="AA1134" i="5"/>
  <c r="AA1135" i="5"/>
  <c r="AB1135" i="5" s="1"/>
  <c r="AA1136" i="5"/>
  <c r="AB1136" i="5" s="1"/>
  <c r="AA1137" i="5"/>
  <c r="AB1137" i="5" s="1"/>
  <c r="AA1138" i="5"/>
  <c r="AB1138" i="5" s="1"/>
  <c r="AA1139" i="5"/>
  <c r="AB1139" i="5" s="1"/>
  <c r="AA1140" i="5"/>
  <c r="AB1140" i="5" s="1"/>
  <c r="AA1141" i="5"/>
  <c r="AB1141" i="5" s="1"/>
  <c r="AA1142" i="5"/>
  <c r="AA1143" i="5"/>
  <c r="AB1143" i="5" s="1"/>
  <c r="AA1144" i="5"/>
  <c r="AB1144" i="5" s="1"/>
  <c r="AA1145" i="5"/>
  <c r="AB1145" i="5" s="1"/>
  <c r="AA1146" i="5"/>
  <c r="AB1146" i="5" s="1"/>
  <c r="AA1147" i="5"/>
  <c r="AB1147" i="5" s="1"/>
  <c r="AA1148" i="5"/>
  <c r="AB1148" i="5" s="1"/>
  <c r="AA1149" i="5"/>
  <c r="AB1149" i="5" s="1"/>
  <c r="AA1150" i="5"/>
  <c r="AB1150" i="5" s="1"/>
  <c r="AA1151" i="5"/>
  <c r="AB1151" i="5" s="1"/>
  <c r="AA1152" i="5"/>
  <c r="AB1152" i="5" s="1"/>
  <c r="AA1153" i="5"/>
  <c r="AB1153" i="5" s="1"/>
  <c r="AA1154" i="5"/>
  <c r="AB1154" i="5" s="1"/>
  <c r="AA1155" i="5"/>
  <c r="AB1155" i="5" s="1"/>
  <c r="AA1156" i="5"/>
  <c r="AB1156" i="5" s="1"/>
  <c r="AA1157" i="5"/>
  <c r="AB1157" i="5" s="1"/>
  <c r="AA1158" i="5"/>
  <c r="AB1158" i="5" s="1"/>
  <c r="AA1159" i="5"/>
  <c r="AB1159" i="5" s="1"/>
  <c r="AA1160" i="5"/>
  <c r="AB1160" i="5" s="1"/>
  <c r="AA1161" i="5"/>
  <c r="AB1161" i="5" s="1"/>
  <c r="AA1162" i="5"/>
  <c r="AB1162" i="5" s="1"/>
  <c r="AA1163" i="5"/>
  <c r="AB1163" i="5" s="1"/>
  <c r="AA1164" i="5"/>
  <c r="AB1164" i="5" s="1"/>
  <c r="AA1165" i="5"/>
  <c r="AB1165" i="5" s="1"/>
  <c r="AA1166" i="5"/>
  <c r="AA1167" i="5"/>
  <c r="AB1167" i="5" s="1"/>
  <c r="AA1168" i="5"/>
  <c r="AB1168" i="5" s="1"/>
  <c r="AA1169" i="5"/>
  <c r="AB1169" i="5" s="1"/>
  <c r="AA1170" i="5"/>
  <c r="AB1170" i="5" s="1"/>
  <c r="AA1171" i="5"/>
  <c r="AB1171" i="5" s="1"/>
  <c r="AA1172" i="5"/>
  <c r="AB1172" i="5" s="1"/>
  <c r="AA1173" i="5"/>
  <c r="AB1173" i="5" s="1"/>
  <c r="AA1174" i="5"/>
  <c r="AB1174" i="5" s="1"/>
  <c r="AA1175" i="5"/>
  <c r="AB1175" i="5" s="1"/>
  <c r="AA1176" i="5"/>
  <c r="AB1176" i="5" s="1"/>
  <c r="AA1177" i="5"/>
  <c r="AB1177" i="5" s="1"/>
  <c r="AA1178" i="5"/>
  <c r="AB1178" i="5" s="1"/>
  <c r="AA1179" i="5"/>
  <c r="AB1179" i="5" s="1"/>
  <c r="AA1180" i="5"/>
  <c r="AB1180" i="5" s="1"/>
  <c r="AA1181" i="5"/>
  <c r="AB1181" i="5" s="1"/>
  <c r="AA1182" i="5"/>
  <c r="AB1182" i="5" s="1"/>
  <c r="AA1183" i="5"/>
  <c r="AB1183" i="5" s="1"/>
  <c r="AA1184" i="5"/>
  <c r="AB1184" i="5" s="1"/>
  <c r="AA1185" i="5"/>
  <c r="AB1185" i="5" s="1"/>
  <c r="AA1186" i="5"/>
  <c r="AB1186" i="5" s="1"/>
  <c r="AA1187" i="5"/>
  <c r="AB1187" i="5" s="1"/>
  <c r="AA1188" i="5"/>
  <c r="AB1188" i="5" s="1"/>
  <c r="AA1189" i="5"/>
  <c r="AB1189" i="5" s="1"/>
  <c r="AA1190" i="5"/>
  <c r="AA1191" i="5"/>
  <c r="AB1191" i="5" s="1"/>
  <c r="AA1192" i="5"/>
  <c r="AB1192" i="5" s="1"/>
  <c r="AA1193" i="5"/>
  <c r="AB1193" i="5" s="1"/>
  <c r="AA1194" i="5"/>
  <c r="AB1194" i="5" s="1"/>
  <c r="AA1195" i="5"/>
  <c r="AB1195" i="5" s="1"/>
  <c r="AA1196" i="5"/>
  <c r="AB1196" i="5" s="1"/>
  <c r="AA1197" i="5"/>
  <c r="AB1197" i="5" s="1"/>
  <c r="AA1198" i="5"/>
  <c r="AB1198" i="5" s="1"/>
  <c r="AA1199" i="5"/>
  <c r="AB1199" i="5" s="1"/>
  <c r="AA1200" i="5"/>
  <c r="AB1200" i="5" s="1"/>
  <c r="AA1201" i="5"/>
  <c r="AB1201" i="5" s="1"/>
  <c r="AA1202" i="5"/>
  <c r="AB1202" i="5" s="1"/>
  <c r="AA1203" i="5"/>
  <c r="AB1203" i="5" s="1"/>
  <c r="AA1204" i="5"/>
  <c r="AB1204" i="5" s="1"/>
  <c r="AA1205" i="5"/>
  <c r="AB1205" i="5" s="1"/>
  <c r="AA1206" i="5"/>
  <c r="AB1206" i="5" s="1"/>
  <c r="AA1207" i="5"/>
  <c r="AB1207" i="5" s="1"/>
  <c r="AA1208" i="5"/>
  <c r="AB1208" i="5" s="1"/>
  <c r="AA1209" i="5"/>
  <c r="AB1209" i="5" s="1"/>
  <c r="AA1210" i="5"/>
  <c r="AB1210" i="5" s="1"/>
  <c r="AA1211" i="5"/>
  <c r="AB1211" i="5" s="1"/>
  <c r="AA1212" i="5"/>
  <c r="AB1212" i="5" s="1"/>
  <c r="AA1213" i="5"/>
  <c r="AB1213" i="5" s="1"/>
  <c r="AA1214" i="5"/>
  <c r="AA1215" i="5"/>
  <c r="AB1215" i="5" s="1"/>
  <c r="AA1216" i="5"/>
  <c r="AB1216" i="5" s="1"/>
  <c r="AA1217" i="5"/>
  <c r="AB1217" i="5" s="1"/>
  <c r="AA1218" i="5"/>
  <c r="AB1218" i="5" s="1"/>
  <c r="AA1219" i="5"/>
  <c r="AB1219" i="5" s="1"/>
  <c r="AA1220" i="5"/>
  <c r="AB1220" i="5" s="1"/>
  <c r="AA1221" i="5"/>
  <c r="AB1221" i="5" s="1"/>
  <c r="AA1222" i="5"/>
  <c r="AB1222" i="5" s="1"/>
  <c r="AA1223" i="5"/>
  <c r="AB1223" i="5" s="1"/>
  <c r="AA1224" i="5"/>
  <c r="AB1224" i="5" s="1"/>
  <c r="AA1225" i="5"/>
  <c r="AB1225" i="5" s="1"/>
  <c r="AA1226" i="5"/>
  <c r="AB1226" i="5" s="1"/>
  <c r="AA1227" i="5"/>
  <c r="AB1227" i="5" s="1"/>
  <c r="AA1228" i="5"/>
  <c r="AB1228" i="5" s="1"/>
  <c r="AA1229" i="5"/>
  <c r="AB1229" i="5" s="1"/>
  <c r="AA1230" i="5"/>
  <c r="AA1231" i="5"/>
  <c r="AB1231" i="5" s="1"/>
  <c r="AA1232" i="5"/>
  <c r="AB1232" i="5" s="1"/>
  <c r="AA1233" i="5"/>
  <c r="AB1233" i="5" s="1"/>
  <c r="AA1234" i="5"/>
  <c r="AB1234" i="5" s="1"/>
  <c r="AA1235" i="5"/>
  <c r="AB1235" i="5" s="1"/>
  <c r="AA1236" i="5"/>
  <c r="AB1236" i="5" s="1"/>
  <c r="AA1237" i="5"/>
  <c r="AB1237" i="5" s="1"/>
  <c r="AA1238" i="5"/>
  <c r="AB1238" i="5" s="1"/>
  <c r="AA1239" i="5"/>
  <c r="AB1239" i="5" s="1"/>
  <c r="AA1240" i="5"/>
  <c r="AB1240" i="5" s="1"/>
  <c r="AA1241" i="5"/>
  <c r="AB1241" i="5" s="1"/>
  <c r="AA1242" i="5"/>
  <c r="AB1242" i="5" s="1"/>
  <c r="AA1243" i="5"/>
  <c r="AB1243" i="5" s="1"/>
  <c r="AA1244" i="5"/>
  <c r="AB1244" i="5" s="1"/>
  <c r="AA1245" i="5"/>
  <c r="AB1245" i="5" s="1"/>
  <c r="AA1246" i="5"/>
  <c r="AA1247" i="5"/>
  <c r="AB1247" i="5" s="1"/>
  <c r="AA1248" i="5"/>
  <c r="AB1248" i="5" s="1"/>
  <c r="AA1249" i="5"/>
  <c r="AB1249" i="5" s="1"/>
  <c r="AA1250" i="5"/>
  <c r="AB1250" i="5" s="1"/>
  <c r="AA1251" i="5"/>
  <c r="AB1251" i="5" s="1"/>
  <c r="AA1252" i="5"/>
  <c r="AB1252" i="5" s="1"/>
  <c r="AA1253" i="5"/>
  <c r="AB1253" i="5" s="1"/>
  <c r="AA1254" i="5"/>
  <c r="AB1254" i="5" s="1"/>
  <c r="AA1255" i="5"/>
  <c r="AB1255" i="5" s="1"/>
  <c r="AA1256" i="5"/>
  <c r="AB1256" i="5" s="1"/>
  <c r="AA1257" i="5"/>
  <c r="AB1257" i="5" s="1"/>
  <c r="AA1258" i="5"/>
  <c r="AB1258" i="5" s="1"/>
  <c r="AA1259" i="5"/>
  <c r="AB1259" i="5" s="1"/>
  <c r="AA1260" i="5"/>
  <c r="AB1260" i="5" s="1"/>
  <c r="AA1261" i="5"/>
  <c r="AB1261" i="5" s="1"/>
  <c r="AA1262" i="5"/>
  <c r="AB1262" i="5" s="1"/>
  <c r="AA1263" i="5"/>
  <c r="AB1263" i="5" s="1"/>
  <c r="AA1264" i="5"/>
  <c r="AB1264" i="5" s="1"/>
  <c r="AA1265" i="5"/>
  <c r="AB1265" i="5" s="1"/>
  <c r="AA1266" i="5"/>
  <c r="AB1266" i="5" s="1"/>
  <c r="AA1267" i="5"/>
  <c r="AB1267" i="5" s="1"/>
  <c r="AA1268" i="5"/>
  <c r="AB1268" i="5" s="1"/>
  <c r="AA1269" i="5"/>
  <c r="AB1269" i="5" s="1"/>
  <c r="AA1270" i="5"/>
  <c r="AB1270" i="5" s="1"/>
  <c r="AA1271" i="5"/>
  <c r="AB1271" i="5" s="1"/>
  <c r="AA1272" i="5"/>
  <c r="AB1272" i="5" s="1"/>
  <c r="AA1273" i="5"/>
  <c r="AB1273" i="5" s="1"/>
  <c r="AA1274" i="5"/>
  <c r="AB1274" i="5" s="1"/>
  <c r="AA1275" i="5"/>
  <c r="AB1275" i="5" s="1"/>
  <c r="AA1276" i="5"/>
  <c r="AB1276" i="5" s="1"/>
  <c r="AA1277" i="5"/>
  <c r="AB1277" i="5" s="1"/>
  <c r="AA1278" i="5"/>
  <c r="AA1279" i="5"/>
  <c r="AB1279" i="5" s="1"/>
  <c r="AA1280" i="5"/>
  <c r="AB1280" i="5" s="1"/>
  <c r="AA1281" i="5"/>
  <c r="AB1281" i="5" s="1"/>
  <c r="AA1282" i="5"/>
  <c r="AB1282" i="5" s="1"/>
  <c r="AA1283" i="5"/>
  <c r="AB1283" i="5" s="1"/>
  <c r="AA1284" i="5"/>
  <c r="AB1284" i="5" s="1"/>
  <c r="AA1285" i="5"/>
  <c r="AB1285" i="5" s="1"/>
  <c r="AA1286" i="5"/>
  <c r="AB1286" i="5" s="1"/>
  <c r="AA1287" i="5"/>
  <c r="AB1287" i="5" s="1"/>
  <c r="AA1288" i="5"/>
  <c r="AB1288" i="5" s="1"/>
  <c r="AA1289" i="5"/>
  <c r="AB1289" i="5" s="1"/>
  <c r="AA1290" i="5"/>
  <c r="AB1290" i="5" s="1"/>
  <c r="AA1291" i="5"/>
  <c r="AB1291" i="5" s="1"/>
  <c r="AA1292" i="5"/>
  <c r="AB1292" i="5" s="1"/>
  <c r="AA1293" i="5"/>
  <c r="AB1293" i="5" s="1"/>
  <c r="AA1294" i="5"/>
  <c r="AB1294" i="5" s="1"/>
  <c r="AA1295" i="5"/>
  <c r="AB1295" i="5" s="1"/>
  <c r="AA1296" i="5"/>
  <c r="AB1296" i="5" s="1"/>
  <c r="AA1297" i="5"/>
  <c r="AB1297" i="5" s="1"/>
  <c r="AA1298" i="5"/>
  <c r="AB1298" i="5" s="1"/>
  <c r="AA1299" i="5"/>
  <c r="AB1299" i="5" s="1"/>
  <c r="AA1300" i="5"/>
  <c r="AB1300" i="5" s="1"/>
  <c r="AA1301" i="5"/>
  <c r="AB1301" i="5" s="1"/>
  <c r="AA1302" i="5"/>
  <c r="AA1303" i="5"/>
  <c r="AB1303" i="5" s="1"/>
  <c r="AA1304" i="5"/>
  <c r="AB1304" i="5" s="1"/>
  <c r="AA1305" i="5"/>
  <c r="AB1305" i="5" s="1"/>
  <c r="AA1306" i="5"/>
  <c r="AB1306" i="5" s="1"/>
  <c r="AA1307" i="5"/>
  <c r="AB1307" i="5" s="1"/>
  <c r="AA1308" i="5"/>
  <c r="AB1308" i="5" s="1"/>
  <c r="AA1309" i="5"/>
  <c r="AB1309" i="5" s="1"/>
  <c r="AA1310" i="5"/>
  <c r="AA1311" i="5"/>
  <c r="AB1311" i="5" s="1"/>
  <c r="AA1312" i="5"/>
  <c r="AB1312" i="5" s="1"/>
  <c r="AA1313" i="5"/>
  <c r="AB1313" i="5" s="1"/>
  <c r="AA1314" i="5"/>
  <c r="AB1314" i="5" s="1"/>
  <c r="AA1315" i="5"/>
  <c r="AB1315" i="5" s="1"/>
  <c r="AA1316" i="5"/>
  <c r="AB1316" i="5" s="1"/>
  <c r="AA1317" i="5"/>
  <c r="AB1317" i="5" s="1"/>
  <c r="AA1318" i="5"/>
  <c r="AB1318" i="5" s="1"/>
  <c r="AA1319" i="5"/>
  <c r="AB1319" i="5" s="1"/>
  <c r="AA1320" i="5"/>
  <c r="AB1320" i="5" s="1"/>
  <c r="AA1321" i="5"/>
  <c r="AB1321" i="5" s="1"/>
  <c r="AA1322" i="5"/>
  <c r="AB1322" i="5" s="1"/>
  <c r="AA1323" i="5"/>
  <c r="AB1323" i="5" s="1"/>
  <c r="AA1324" i="5"/>
  <c r="AB1324" i="5" s="1"/>
  <c r="AA1325" i="5"/>
  <c r="AB1325" i="5" s="1"/>
  <c r="AA1326" i="5"/>
  <c r="AB1326" i="5" s="1"/>
  <c r="AA1327" i="5"/>
  <c r="AB1327" i="5" s="1"/>
  <c r="AA1328" i="5"/>
  <c r="AB1328" i="5" s="1"/>
  <c r="AA1329" i="5"/>
  <c r="AB1329" i="5" s="1"/>
  <c r="AA1330" i="5"/>
  <c r="AB1330" i="5" s="1"/>
  <c r="AA1331" i="5"/>
  <c r="AB1331" i="5" s="1"/>
  <c r="AA1332" i="5"/>
  <c r="AB1332" i="5" s="1"/>
  <c r="AA1333" i="5"/>
  <c r="AB1333" i="5" s="1"/>
  <c r="AA1334" i="5"/>
  <c r="AA1335" i="5"/>
  <c r="AB1335" i="5" s="1"/>
  <c r="AA1336" i="5"/>
  <c r="AB1336" i="5" s="1"/>
  <c r="AA1337" i="5"/>
  <c r="AB1337" i="5" s="1"/>
  <c r="AA1338" i="5"/>
  <c r="AB1338" i="5" s="1"/>
  <c r="AA1339" i="5"/>
  <c r="AB1339" i="5" s="1"/>
  <c r="AA1340" i="5"/>
  <c r="AB1340" i="5" s="1"/>
  <c r="AA1341" i="5"/>
  <c r="AB1341" i="5" s="1"/>
  <c r="AA1342" i="5"/>
  <c r="AB1342" i="5" s="1"/>
  <c r="AA1343" i="5"/>
  <c r="AB1343" i="5" s="1"/>
  <c r="AA1344" i="5"/>
  <c r="AB1344" i="5" s="1"/>
  <c r="AA1345" i="5"/>
  <c r="AB1345" i="5" s="1"/>
  <c r="AA1346" i="5"/>
  <c r="AB1346" i="5" s="1"/>
  <c r="AA1347" i="5"/>
  <c r="AB1347" i="5" s="1"/>
  <c r="AA1348" i="5"/>
  <c r="AB1348" i="5" s="1"/>
  <c r="AA1349" i="5"/>
  <c r="AB1349" i="5" s="1"/>
  <c r="AA1350" i="5"/>
  <c r="AB1350" i="5" s="1"/>
  <c r="AA1351" i="5"/>
  <c r="AB1351" i="5" s="1"/>
  <c r="AA1352" i="5"/>
  <c r="AB1352" i="5" s="1"/>
  <c r="AA1353" i="5"/>
  <c r="AB1353" i="5" s="1"/>
  <c r="AA1354" i="5"/>
  <c r="AB1354" i="5" s="1"/>
  <c r="AA1355" i="5"/>
  <c r="AB1355" i="5" s="1"/>
  <c r="AA1356" i="5"/>
  <c r="AB1356" i="5" s="1"/>
  <c r="AA1357" i="5"/>
  <c r="AB1357" i="5" s="1"/>
  <c r="AA1358" i="5"/>
  <c r="AB1358" i="5" s="1"/>
  <c r="AA1359" i="5"/>
  <c r="AB1359" i="5" s="1"/>
  <c r="AA1360" i="5"/>
  <c r="AB1360" i="5" s="1"/>
  <c r="AA1361" i="5"/>
  <c r="AB1361" i="5" s="1"/>
  <c r="AA1362" i="5"/>
  <c r="AB1362" i="5" s="1"/>
  <c r="AA1363" i="5"/>
  <c r="AB1363" i="5" s="1"/>
  <c r="AA1364" i="5"/>
  <c r="AB1364" i="5" s="1"/>
  <c r="AA1365" i="5"/>
  <c r="AB1365" i="5" s="1"/>
  <c r="AA1366" i="5"/>
  <c r="AA1367" i="5"/>
  <c r="AB1367" i="5" s="1"/>
  <c r="AA1368" i="5"/>
  <c r="AB1368" i="5" s="1"/>
  <c r="AA1369" i="5"/>
  <c r="AB1369" i="5" s="1"/>
  <c r="AA1370" i="5"/>
  <c r="AB1370" i="5" s="1"/>
  <c r="AA1371" i="5"/>
  <c r="AB1371" i="5" s="1"/>
  <c r="AA1372" i="5"/>
  <c r="AB1372" i="5" s="1"/>
  <c r="AA1373" i="5"/>
  <c r="AB1373" i="5" s="1"/>
  <c r="AA1374" i="5"/>
  <c r="AB1374" i="5" s="1"/>
  <c r="AA1375" i="5"/>
  <c r="AB1375" i="5" s="1"/>
  <c r="AA1376" i="5"/>
  <c r="AB1376" i="5" s="1"/>
  <c r="AA1377" i="5"/>
  <c r="AB1377" i="5" s="1"/>
  <c r="AA1378" i="5"/>
  <c r="AB1378" i="5" s="1"/>
  <c r="AA1379" i="5"/>
  <c r="AB1379" i="5" s="1"/>
  <c r="AA1380" i="5"/>
  <c r="AB1380" i="5" s="1"/>
  <c r="AA1381" i="5"/>
  <c r="AB1381" i="5" s="1"/>
  <c r="AA1382" i="5"/>
  <c r="AA1383" i="5"/>
  <c r="AB1383" i="5" s="1"/>
  <c r="AA1384" i="5"/>
  <c r="AB1384" i="5" s="1"/>
  <c r="AA1385" i="5"/>
  <c r="AB1385" i="5" s="1"/>
  <c r="AA1386" i="5"/>
  <c r="AB1386" i="5" s="1"/>
  <c r="AA1387" i="5"/>
  <c r="AB1387" i="5" s="1"/>
  <c r="AA1388" i="5"/>
  <c r="AB1388" i="5" s="1"/>
  <c r="AA1389" i="5"/>
  <c r="AB1389" i="5" s="1"/>
  <c r="AA1390" i="5"/>
  <c r="AB1390" i="5" s="1"/>
  <c r="AA1391" i="5"/>
  <c r="AB1391" i="5" s="1"/>
  <c r="AA1392" i="5"/>
  <c r="AB1392" i="5" s="1"/>
  <c r="AA1393" i="5"/>
  <c r="AB1393" i="5" s="1"/>
  <c r="AA1394" i="5"/>
  <c r="AB1394" i="5" s="1"/>
  <c r="AA1395" i="5"/>
  <c r="AB1395" i="5" s="1"/>
  <c r="AA1396" i="5"/>
  <c r="AB1396" i="5" s="1"/>
  <c r="AA1397" i="5"/>
  <c r="AB1397" i="5" s="1"/>
  <c r="AA1398" i="5"/>
  <c r="AA1399" i="5"/>
  <c r="AB1399" i="5" s="1"/>
  <c r="AA1400" i="5"/>
  <c r="AB1400" i="5" s="1"/>
  <c r="AA1401" i="5"/>
  <c r="AB1401" i="5" s="1"/>
  <c r="AA1402" i="5"/>
  <c r="AB1402" i="5" s="1"/>
  <c r="AA1403" i="5"/>
  <c r="AB1403" i="5" s="1"/>
  <c r="AA1404" i="5"/>
  <c r="AB1404" i="5" s="1"/>
  <c r="AA1405" i="5"/>
  <c r="AB1405" i="5" s="1"/>
  <c r="AA1406" i="5"/>
  <c r="AB1406" i="5" s="1"/>
  <c r="AA1407" i="5"/>
  <c r="AB1407" i="5" s="1"/>
  <c r="AA1408" i="5"/>
  <c r="AB1408" i="5" s="1"/>
  <c r="AA1409" i="5"/>
  <c r="AB1409" i="5" s="1"/>
  <c r="AA1410" i="5"/>
  <c r="AB1410" i="5" s="1"/>
  <c r="AA1411" i="5"/>
  <c r="AB1411" i="5" s="1"/>
  <c r="AA1412" i="5"/>
  <c r="AB1412" i="5" s="1"/>
  <c r="AA1413" i="5"/>
  <c r="AB1413" i="5" s="1"/>
  <c r="AA1414" i="5"/>
  <c r="AB1414" i="5" s="1"/>
  <c r="AA1415" i="5"/>
  <c r="AB1415" i="5" s="1"/>
  <c r="AA1416" i="5"/>
  <c r="AB1416" i="5" s="1"/>
  <c r="AA1417" i="5"/>
  <c r="AB1417" i="5" s="1"/>
  <c r="AA1418" i="5"/>
  <c r="AB1418" i="5" s="1"/>
  <c r="AA1419" i="5"/>
  <c r="AB1419" i="5" s="1"/>
  <c r="AA1420" i="5"/>
  <c r="AB1420" i="5" s="1"/>
  <c r="AA1421" i="5"/>
  <c r="AB1421" i="5" s="1"/>
  <c r="AA1422" i="5"/>
  <c r="AA1423" i="5"/>
  <c r="AB1423" i="5" s="1"/>
  <c r="AA1424" i="5"/>
  <c r="AB1424" i="5" s="1"/>
  <c r="AA1425" i="5"/>
  <c r="AB1425" i="5" s="1"/>
  <c r="AA1426" i="5"/>
  <c r="AB1426" i="5" s="1"/>
  <c r="AA1427" i="5"/>
  <c r="AB1427" i="5" s="1"/>
  <c r="AA1428" i="5"/>
  <c r="AB1428" i="5" s="1"/>
  <c r="AA1429" i="5"/>
  <c r="AB1429" i="5" s="1"/>
  <c r="AA1430" i="5"/>
  <c r="AB1430" i="5" s="1"/>
  <c r="AA1431" i="5"/>
  <c r="AB1431" i="5" s="1"/>
  <c r="AA1432" i="5"/>
  <c r="AB1432" i="5" s="1"/>
  <c r="AA1433" i="5"/>
  <c r="AB1433" i="5" s="1"/>
  <c r="AA1434" i="5"/>
  <c r="AB1434" i="5" s="1"/>
  <c r="AA1435" i="5"/>
  <c r="AB1435" i="5" s="1"/>
  <c r="AA1436" i="5"/>
  <c r="AB1436" i="5" s="1"/>
  <c r="AA1437" i="5"/>
  <c r="AB1437" i="5" s="1"/>
  <c r="AA1438" i="5"/>
  <c r="AB1438" i="5" s="1"/>
  <c r="AA1439" i="5"/>
  <c r="AB1439" i="5" s="1"/>
  <c r="AA1440" i="5"/>
  <c r="AB1440" i="5" s="1"/>
  <c r="AA1441" i="5"/>
  <c r="AB1441" i="5" s="1"/>
  <c r="AA1442" i="5"/>
  <c r="AB1442" i="5" s="1"/>
  <c r="AA1443" i="5"/>
  <c r="AB1443" i="5" s="1"/>
  <c r="AA1444" i="5"/>
  <c r="AB1444" i="5" s="1"/>
  <c r="AA1445" i="5"/>
  <c r="AB1445" i="5" s="1"/>
  <c r="AA1446" i="5"/>
  <c r="AA1447" i="5"/>
  <c r="AB1447" i="5" s="1"/>
  <c r="AA1448" i="5"/>
  <c r="AB1448" i="5" s="1"/>
  <c r="AA1449" i="5"/>
  <c r="AB1449" i="5" s="1"/>
  <c r="AA1450" i="5"/>
  <c r="AB1450" i="5" s="1"/>
  <c r="AA1451" i="5"/>
  <c r="AB1451" i="5" s="1"/>
  <c r="AA1452" i="5"/>
  <c r="AB1452" i="5" s="1"/>
  <c r="AA1453" i="5"/>
  <c r="AB1453" i="5" s="1"/>
  <c r="AA1454" i="5"/>
  <c r="AB1454" i="5" s="1"/>
  <c r="AA1455" i="5"/>
  <c r="AB1455" i="5" s="1"/>
  <c r="AA1456" i="5"/>
  <c r="AB1456" i="5" s="1"/>
  <c r="AA1457" i="5"/>
  <c r="AB1457" i="5" s="1"/>
  <c r="AA1458" i="5"/>
  <c r="AB1458" i="5" s="1"/>
  <c r="AA1459" i="5"/>
  <c r="AB1459" i="5" s="1"/>
  <c r="AA1460" i="5"/>
  <c r="AB1460" i="5" s="1"/>
  <c r="AA1461" i="5"/>
  <c r="AB1461" i="5" s="1"/>
  <c r="AA1462" i="5"/>
  <c r="AB1462" i="5" s="1"/>
  <c r="AA1463" i="5"/>
  <c r="AB1463" i="5" s="1"/>
  <c r="AA1464" i="5"/>
  <c r="AB1464" i="5" s="1"/>
  <c r="AA1465" i="5"/>
  <c r="AB1465" i="5" s="1"/>
  <c r="AA1466" i="5"/>
  <c r="AB1466" i="5" s="1"/>
  <c r="AA1467" i="5"/>
  <c r="AB1467" i="5" s="1"/>
  <c r="AA1468" i="5"/>
  <c r="AB1468" i="5" s="1"/>
  <c r="AA1469" i="5"/>
  <c r="AB1469" i="5" s="1"/>
  <c r="AA1470" i="5"/>
  <c r="AA1471" i="5"/>
  <c r="AB1471" i="5" s="1"/>
  <c r="AA1472" i="5"/>
  <c r="AB1472" i="5" s="1"/>
  <c r="AA1473" i="5"/>
  <c r="AB1473" i="5" s="1"/>
  <c r="AA1474" i="5"/>
  <c r="AB1474" i="5" s="1"/>
  <c r="AA1475" i="5"/>
  <c r="AB1475" i="5" s="1"/>
  <c r="AA1476" i="5"/>
  <c r="AB1476" i="5" s="1"/>
  <c r="AA1477" i="5"/>
  <c r="AB1477" i="5" s="1"/>
  <c r="AA1478" i="5"/>
  <c r="AB1478" i="5" s="1"/>
  <c r="AA1479" i="5"/>
  <c r="AB1479" i="5" s="1"/>
  <c r="AA1480" i="5"/>
  <c r="AB1480" i="5" s="1"/>
  <c r="AA1481" i="5"/>
  <c r="AB1481" i="5" s="1"/>
  <c r="AA1482" i="5"/>
  <c r="AB1482" i="5" s="1"/>
  <c r="AA1483" i="5"/>
  <c r="AB1483" i="5" s="1"/>
  <c r="AA1484" i="5"/>
  <c r="AB1484" i="5" s="1"/>
  <c r="AA1485" i="5"/>
  <c r="AB1485" i="5" s="1"/>
  <c r="AA1486" i="5"/>
  <c r="AB1486" i="5" s="1"/>
  <c r="AA1487" i="5"/>
  <c r="AB1487" i="5" s="1"/>
  <c r="AA1488" i="5"/>
  <c r="AB1488" i="5" s="1"/>
  <c r="AA1489" i="5"/>
  <c r="AB1489" i="5" s="1"/>
  <c r="AA1490" i="5"/>
  <c r="AB1490" i="5" s="1"/>
  <c r="AA1491" i="5"/>
  <c r="AB1491" i="5" s="1"/>
  <c r="AA1492" i="5"/>
  <c r="AB1492" i="5" s="1"/>
  <c r="AA1493" i="5"/>
  <c r="AB1493" i="5" s="1"/>
  <c r="AA1494" i="5"/>
  <c r="AB1494" i="5" s="1"/>
  <c r="AA1495" i="5"/>
  <c r="AB1495" i="5" s="1"/>
  <c r="AA1496" i="5"/>
  <c r="AB1496" i="5" s="1"/>
  <c r="AA1497" i="5"/>
  <c r="AB1497" i="5" s="1"/>
  <c r="AA1498" i="5"/>
  <c r="AB1498" i="5" s="1"/>
  <c r="AA1499" i="5"/>
  <c r="AB1499" i="5" s="1"/>
  <c r="AA1500" i="5"/>
  <c r="AB1500" i="5" s="1"/>
  <c r="AA1501" i="5"/>
  <c r="AB1501" i="5" s="1"/>
  <c r="AA1502" i="5"/>
  <c r="AB1502" i="5" s="1"/>
  <c r="AA1503" i="5"/>
  <c r="AB1503" i="5" s="1"/>
  <c r="AA1504" i="5"/>
  <c r="AB1504" i="5" s="1"/>
  <c r="AA1505" i="5"/>
  <c r="AB1505" i="5" s="1"/>
  <c r="AA1506" i="5"/>
  <c r="AB1506" i="5" s="1"/>
  <c r="AA1507" i="5"/>
  <c r="AB1507" i="5" s="1"/>
  <c r="AA1508" i="5"/>
  <c r="AB1508" i="5" s="1"/>
  <c r="AA1509" i="5"/>
  <c r="AB1509" i="5" s="1"/>
  <c r="AA1510" i="5"/>
  <c r="AB1510" i="5" s="1"/>
  <c r="AA1511" i="5"/>
  <c r="AB1511" i="5" s="1"/>
  <c r="AA1512" i="5"/>
  <c r="AB1512" i="5" s="1"/>
  <c r="AA1513" i="5"/>
  <c r="AB1513" i="5" s="1"/>
  <c r="AA1514" i="5"/>
  <c r="AB1514" i="5" s="1"/>
  <c r="AA1515" i="5"/>
  <c r="AB1515" i="5" s="1"/>
  <c r="AA1516" i="5"/>
  <c r="AB1516" i="5" s="1"/>
  <c r="AA1517" i="5"/>
  <c r="AB1517" i="5" s="1"/>
  <c r="AA1518" i="5"/>
  <c r="AB1518" i="5" s="1"/>
  <c r="AA1519" i="5"/>
  <c r="AB1519" i="5" s="1"/>
  <c r="AA1520" i="5"/>
  <c r="AB1520" i="5" s="1"/>
  <c r="AA1521" i="5"/>
  <c r="AB1521" i="5" s="1"/>
  <c r="AA1522" i="5"/>
  <c r="AB1522" i="5" s="1"/>
  <c r="AA1523" i="5"/>
  <c r="AB1523" i="5" s="1"/>
  <c r="AA1524" i="5"/>
  <c r="AB1524" i="5" s="1"/>
  <c r="AA1525" i="5"/>
  <c r="AB1525" i="5" s="1"/>
  <c r="AA1526" i="5"/>
  <c r="AB1526" i="5" s="1"/>
  <c r="AA1527" i="5"/>
  <c r="AB1527" i="5" s="1"/>
  <c r="AA1528" i="5"/>
  <c r="AB1528" i="5" s="1"/>
  <c r="AA1529" i="5"/>
  <c r="AB1529" i="5" s="1"/>
  <c r="AA1530" i="5"/>
  <c r="AB1530" i="5" s="1"/>
  <c r="AA1531" i="5"/>
  <c r="AB1531" i="5" s="1"/>
  <c r="AA1532" i="5"/>
  <c r="AB1532" i="5" s="1"/>
  <c r="AA1533" i="5"/>
  <c r="AB1533" i="5" s="1"/>
  <c r="AA1534" i="5"/>
  <c r="AA1535" i="5"/>
  <c r="AB1535" i="5" s="1"/>
  <c r="AA1536" i="5"/>
  <c r="AB1536" i="5" s="1"/>
  <c r="AA1537" i="5"/>
  <c r="AB1537" i="5" s="1"/>
  <c r="AA1538" i="5"/>
  <c r="AB1538" i="5" s="1"/>
  <c r="AA1539" i="5"/>
  <c r="AB1539" i="5" s="1"/>
  <c r="AA1540" i="5"/>
  <c r="AB1540" i="5" s="1"/>
  <c r="AA1541" i="5"/>
  <c r="AB1541" i="5" s="1"/>
  <c r="AA1542" i="5"/>
  <c r="AB1542" i="5" s="1"/>
  <c r="AA1543" i="5"/>
  <c r="AB1543" i="5" s="1"/>
  <c r="AA1544" i="5"/>
  <c r="AB1544" i="5" s="1"/>
  <c r="AA1545" i="5"/>
  <c r="AB1545" i="5" s="1"/>
  <c r="AA1546" i="5"/>
  <c r="AB1546" i="5" s="1"/>
  <c r="AA1547" i="5"/>
  <c r="AB1547" i="5" s="1"/>
  <c r="AA1548" i="5"/>
  <c r="AB1548" i="5" s="1"/>
  <c r="AA1549" i="5"/>
  <c r="AB1549" i="5" s="1"/>
  <c r="AA1550" i="5"/>
  <c r="AB1550" i="5" s="1"/>
  <c r="AA1551" i="5"/>
  <c r="AB1551" i="5" s="1"/>
  <c r="AA1552" i="5"/>
  <c r="AB1552" i="5" s="1"/>
  <c r="AA1553" i="5"/>
  <c r="AB1553" i="5" s="1"/>
  <c r="AA1554" i="5"/>
  <c r="AB1554" i="5" s="1"/>
  <c r="AA1555" i="5"/>
  <c r="AB1555" i="5" s="1"/>
  <c r="AA1556" i="5"/>
  <c r="AB1556" i="5" s="1"/>
  <c r="AA1557" i="5"/>
  <c r="AB1557" i="5" s="1"/>
  <c r="AA1558" i="5"/>
  <c r="AB1558" i="5" s="1"/>
  <c r="AA1559" i="5"/>
  <c r="AB1559" i="5" s="1"/>
  <c r="AA1560" i="5"/>
  <c r="AB1560" i="5" s="1"/>
  <c r="AA1561" i="5"/>
  <c r="AB1561" i="5" s="1"/>
  <c r="AA1562" i="5"/>
  <c r="AB1562" i="5" s="1"/>
  <c r="AA1563" i="5"/>
  <c r="AB1563" i="5" s="1"/>
  <c r="AA1564" i="5"/>
  <c r="AB1564" i="5" s="1"/>
  <c r="AA1565" i="5"/>
  <c r="AB1565" i="5" s="1"/>
  <c r="AA1566" i="5"/>
  <c r="AB1566" i="5" s="1"/>
  <c r="AA1567" i="5"/>
  <c r="AB1567" i="5" s="1"/>
  <c r="AA1568" i="5"/>
  <c r="AB1568" i="5" s="1"/>
  <c r="AA1569" i="5"/>
  <c r="AB1569" i="5" s="1"/>
  <c r="AA1570" i="5"/>
  <c r="AB1570" i="5" s="1"/>
  <c r="AA1571" i="5"/>
  <c r="AB1571" i="5" s="1"/>
  <c r="AA1572" i="5"/>
  <c r="AB1572" i="5" s="1"/>
  <c r="AA1573" i="5"/>
  <c r="AB1573" i="5" s="1"/>
  <c r="AA1574" i="5"/>
  <c r="AB1574" i="5" s="1"/>
  <c r="AA1575" i="5"/>
  <c r="AB1575" i="5" s="1"/>
  <c r="AA1576" i="5"/>
  <c r="AB1576" i="5" s="1"/>
  <c r="AA1577" i="5"/>
  <c r="AB1577" i="5" s="1"/>
  <c r="AA1578" i="5"/>
  <c r="AB1578" i="5" s="1"/>
  <c r="AA1579" i="5"/>
  <c r="AB1579" i="5" s="1"/>
  <c r="AA1580" i="5"/>
  <c r="AB1580" i="5" s="1"/>
  <c r="AA1581" i="5"/>
  <c r="AB1581" i="5" s="1"/>
  <c r="AA1582" i="5"/>
  <c r="AB1582" i="5" s="1"/>
  <c r="AA1583" i="5"/>
  <c r="AB1583" i="5" s="1"/>
  <c r="AA1584" i="5"/>
  <c r="AB1584" i="5" s="1"/>
  <c r="AA1585" i="5"/>
  <c r="AB1585" i="5" s="1"/>
  <c r="AA1586" i="5"/>
  <c r="AB1586" i="5" s="1"/>
  <c r="AA1587" i="5"/>
  <c r="AB1587" i="5" s="1"/>
  <c r="AA1588" i="5"/>
  <c r="AB1588" i="5" s="1"/>
  <c r="AA1589" i="5"/>
  <c r="AB1589" i="5" s="1"/>
  <c r="AA1590" i="5"/>
  <c r="AB1590" i="5" s="1"/>
  <c r="AA1591" i="5"/>
  <c r="AB1591" i="5" s="1"/>
  <c r="AA1592" i="5"/>
  <c r="AB1592" i="5" s="1"/>
  <c r="AA1593" i="5"/>
  <c r="AB1593" i="5" s="1"/>
  <c r="AA1594" i="5"/>
  <c r="AB1594" i="5" s="1"/>
  <c r="AA1595" i="5"/>
  <c r="AB1595" i="5" s="1"/>
  <c r="AA1596" i="5"/>
  <c r="AB1596" i="5" s="1"/>
  <c r="AA1597" i="5"/>
  <c r="AB1597" i="5" s="1"/>
  <c r="AA1598" i="5"/>
  <c r="AB1598" i="5" s="1"/>
  <c r="AA1599" i="5"/>
  <c r="AB1599" i="5" s="1"/>
  <c r="AA1600" i="5"/>
  <c r="AB1600" i="5" s="1"/>
  <c r="AA1601" i="5"/>
  <c r="AB1601" i="5" s="1"/>
  <c r="AA1602" i="5"/>
  <c r="AB1602" i="5" s="1"/>
  <c r="AA1603" i="5"/>
  <c r="AB1603" i="5" s="1"/>
  <c r="AA1604" i="5"/>
  <c r="AB1604" i="5" s="1"/>
  <c r="AA1605" i="5"/>
  <c r="AB1605" i="5" s="1"/>
  <c r="AA1606" i="5"/>
  <c r="AB1606" i="5" s="1"/>
  <c r="AA1607" i="5"/>
  <c r="AB1607" i="5" s="1"/>
  <c r="AA1608" i="5"/>
  <c r="AB1608" i="5" s="1"/>
  <c r="AA1609" i="5"/>
  <c r="AB1609" i="5" s="1"/>
  <c r="AA1610" i="5"/>
  <c r="AB1610" i="5" s="1"/>
  <c r="AA1611" i="5"/>
  <c r="AB1611" i="5" s="1"/>
  <c r="AA1612" i="5"/>
  <c r="AB1612" i="5" s="1"/>
  <c r="AA1613" i="5"/>
  <c r="AB1613" i="5" s="1"/>
  <c r="AA1614" i="5"/>
  <c r="AB1614" i="5" s="1"/>
  <c r="AA1615" i="5"/>
  <c r="AB1615" i="5" s="1"/>
  <c r="AA1616" i="5"/>
  <c r="AB1616" i="5" s="1"/>
  <c r="AA1617" i="5"/>
  <c r="AB1617" i="5" s="1"/>
  <c r="AA1618" i="5"/>
  <c r="AB1618" i="5" s="1"/>
  <c r="AA1619" i="5"/>
  <c r="AB1619" i="5" s="1"/>
  <c r="AA1620" i="5"/>
  <c r="AB1620" i="5" s="1"/>
  <c r="AA1621" i="5"/>
  <c r="AB1621" i="5" s="1"/>
  <c r="AA1622" i="5"/>
  <c r="AB1622" i="5" s="1"/>
  <c r="AA1623" i="5"/>
  <c r="AB1623" i="5" s="1"/>
  <c r="AA1624" i="5"/>
  <c r="AB1624" i="5" s="1"/>
  <c r="AA1625" i="5"/>
  <c r="AB1625" i="5" s="1"/>
  <c r="AA1626" i="5"/>
  <c r="AB1626" i="5" s="1"/>
  <c r="AA1627" i="5"/>
  <c r="AB1627" i="5" s="1"/>
  <c r="AA1628" i="5"/>
  <c r="AB1628" i="5" s="1"/>
  <c r="AA1629" i="5"/>
  <c r="AB1629" i="5" s="1"/>
  <c r="AA1630" i="5"/>
  <c r="AB1630" i="5" s="1"/>
  <c r="AA1631" i="5"/>
  <c r="AB1631" i="5" s="1"/>
  <c r="AA1632" i="5"/>
  <c r="AB1632" i="5" s="1"/>
  <c r="AA1633" i="5"/>
  <c r="AB1633" i="5" s="1"/>
  <c r="AA1634" i="5"/>
  <c r="AB1634" i="5" s="1"/>
  <c r="AA1635" i="5"/>
  <c r="AB1635" i="5" s="1"/>
  <c r="AA1636" i="5"/>
  <c r="AB1636" i="5" s="1"/>
  <c r="AA1637" i="5"/>
  <c r="AB1637" i="5" s="1"/>
  <c r="AA1638" i="5"/>
  <c r="AB1638" i="5" s="1"/>
  <c r="AA1639" i="5"/>
  <c r="AB1639" i="5" s="1"/>
  <c r="AA1640" i="5"/>
  <c r="AB1640" i="5" s="1"/>
  <c r="AA1641" i="5"/>
  <c r="AB1641" i="5" s="1"/>
  <c r="AA1642" i="5"/>
  <c r="AB1642" i="5" s="1"/>
  <c r="AA1643" i="5"/>
  <c r="AB1643" i="5" s="1"/>
  <c r="AA1644" i="5"/>
  <c r="AB1644" i="5" s="1"/>
  <c r="AA1645" i="5"/>
  <c r="AB1645" i="5" s="1"/>
  <c r="AA1646" i="5"/>
  <c r="AB1646" i="5" s="1"/>
  <c r="AA1647" i="5"/>
  <c r="AB1647" i="5" s="1"/>
  <c r="AA1648" i="5"/>
  <c r="AB1648" i="5" s="1"/>
  <c r="AA1649" i="5"/>
  <c r="AB1649" i="5" s="1"/>
  <c r="AA1650" i="5"/>
  <c r="AB1650" i="5" s="1"/>
  <c r="AA1651" i="5"/>
  <c r="AB1651" i="5" s="1"/>
  <c r="AA1652" i="5"/>
  <c r="AB1652" i="5" s="1"/>
  <c r="AA1653" i="5"/>
  <c r="AB1653" i="5" s="1"/>
  <c r="AA1654" i="5"/>
  <c r="AB1654" i="5" s="1"/>
  <c r="AA1655" i="5"/>
  <c r="AB1655" i="5" s="1"/>
  <c r="AA1656" i="5"/>
  <c r="AB1656" i="5" s="1"/>
  <c r="AA1657" i="5"/>
  <c r="AB1657" i="5" s="1"/>
  <c r="AA1658" i="5"/>
  <c r="AB1658" i="5" s="1"/>
  <c r="AA1659" i="5"/>
  <c r="AB1659" i="5" s="1"/>
  <c r="AA1660" i="5"/>
  <c r="AB1660" i="5" s="1"/>
  <c r="AA1661" i="5"/>
  <c r="AB1661" i="5" s="1"/>
  <c r="AA1662" i="5"/>
  <c r="AB1662" i="5" s="1"/>
  <c r="AA1663" i="5"/>
  <c r="AB1663" i="5" s="1"/>
  <c r="AA1664" i="5"/>
  <c r="AB1664" i="5" s="1"/>
  <c r="AA1665" i="5"/>
  <c r="AB1665" i="5" s="1"/>
  <c r="AA1666" i="5"/>
  <c r="AB1666" i="5" s="1"/>
  <c r="AA1667" i="5"/>
  <c r="AB1667" i="5" s="1"/>
  <c r="AA1668" i="5"/>
  <c r="AB1668" i="5" s="1"/>
  <c r="AA1669" i="5"/>
  <c r="AB1669" i="5" s="1"/>
  <c r="AA1670" i="5"/>
  <c r="AB1670" i="5" s="1"/>
  <c r="AA1671" i="5"/>
  <c r="AB1671" i="5" s="1"/>
  <c r="AA1672" i="5"/>
  <c r="AB1672" i="5" s="1"/>
  <c r="AA1673" i="5"/>
  <c r="AB1673" i="5" s="1"/>
  <c r="AA1674" i="5"/>
  <c r="AB1674" i="5" s="1"/>
  <c r="AA1675" i="5"/>
  <c r="AB1675" i="5" s="1"/>
  <c r="AA1676" i="5"/>
  <c r="AB1676" i="5" s="1"/>
  <c r="AA1677" i="5"/>
  <c r="AB1677" i="5" s="1"/>
  <c r="AA1678" i="5"/>
  <c r="AB1678" i="5" s="1"/>
  <c r="AA1679" i="5"/>
  <c r="AB1679" i="5" s="1"/>
  <c r="AA1680" i="5"/>
  <c r="AB1680" i="5" s="1"/>
  <c r="AA1681" i="5"/>
  <c r="AB1681" i="5" s="1"/>
  <c r="AA1682" i="5"/>
  <c r="AB1682" i="5" s="1"/>
  <c r="AA1683" i="5"/>
  <c r="AB1683" i="5" s="1"/>
  <c r="AA1684" i="5"/>
  <c r="AB1684" i="5" s="1"/>
  <c r="AA1685" i="5"/>
  <c r="AB1685" i="5" s="1"/>
  <c r="AA1686" i="5"/>
  <c r="AB1686" i="5" s="1"/>
  <c r="AA1687" i="5"/>
  <c r="AB1687" i="5" s="1"/>
  <c r="AA1688" i="5"/>
  <c r="AB1688" i="5" s="1"/>
  <c r="AA1689" i="5"/>
  <c r="AB1689" i="5" s="1"/>
  <c r="AA1690" i="5"/>
  <c r="AB1690" i="5" s="1"/>
  <c r="AA1691" i="5"/>
  <c r="AB1691" i="5" s="1"/>
  <c r="AA1692" i="5"/>
  <c r="AB1692" i="5" s="1"/>
  <c r="AA1693" i="5"/>
  <c r="AB1693" i="5" s="1"/>
  <c r="AA1694" i="5"/>
  <c r="AB1694" i="5" s="1"/>
  <c r="AA1695" i="5"/>
  <c r="AB1695" i="5" s="1"/>
  <c r="AA1696" i="5"/>
  <c r="AB1696" i="5" s="1"/>
  <c r="AA1697" i="5"/>
  <c r="AB1697" i="5" s="1"/>
  <c r="AA1698" i="5"/>
  <c r="AB1698" i="5" s="1"/>
  <c r="AA1699" i="5"/>
  <c r="AB1699" i="5" s="1"/>
  <c r="AA1700" i="5"/>
  <c r="AB1700" i="5" s="1"/>
  <c r="AA1701" i="5"/>
  <c r="AB1701" i="5" s="1"/>
  <c r="AA1702" i="5"/>
  <c r="AB1702" i="5" s="1"/>
  <c r="AA1703" i="5"/>
  <c r="AB1703" i="5" s="1"/>
  <c r="AA1704" i="5"/>
  <c r="AB1704" i="5" s="1"/>
  <c r="AA1705" i="5"/>
  <c r="AB1705" i="5" s="1"/>
  <c r="AA1706" i="5"/>
  <c r="AB1706" i="5" s="1"/>
  <c r="AA1707" i="5"/>
  <c r="AA1708" i="5"/>
  <c r="AB1708" i="5" s="1"/>
  <c r="AA1709" i="5"/>
  <c r="AB1709" i="5" s="1"/>
  <c r="AA1710" i="5"/>
  <c r="AB1710" i="5" s="1"/>
  <c r="AA1711" i="5"/>
  <c r="AB1711" i="5" s="1"/>
  <c r="AA1712" i="5"/>
  <c r="AB1712" i="5" s="1"/>
  <c r="AA1713" i="5"/>
  <c r="AB1713" i="5" s="1"/>
  <c r="AA1714" i="5"/>
  <c r="AB1714" i="5" s="1"/>
  <c r="AA1715" i="5"/>
  <c r="AB1715" i="5" s="1"/>
  <c r="AA1716" i="5"/>
  <c r="AB1716" i="5" s="1"/>
  <c r="AA1717" i="5"/>
  <c r="AB1717" i="5" s="1"/>
  <c r="AA1718" i="5"/>
  <c r="AB1718" i="5" s="1"/>
  <c r="AA1719" i="5"/>
  <c r="AB1719" i="5" s="1"/>
  <c r="AA1720" i="5"/>
  <c r="AB1720" i="5" s="1"/>
  <c r="AA1721" i="5"/>
  <c r="AB1721" i="5" s="1"/>
  <c r="AA1722" i="5"/>
  <c r="AB1722" i="5" s="1"/>
  <c r="AA1723" i="5"/>
  <c r="AB1723" i="5" s="1"/>
  <c r="AA1724" i="5"/>
  <c r="AB1724" i="5" s="1"/>
  <c r="AA1725" i="5"/>
  <c r="AB1725" i="5" s="1"/>
  <c r="AA1726" i="5"/>
  <c r="AB1726" i="5" s="1"/>
  <c r="AA1727" i="5"/>
  <c r="AB1727" i="5" s="1"/>
  <c r="AA1728" i="5"/>
  <c r="AB1728" i="5" s="1"/>
  <c r="AA1729" i="5"/>
  <c r="AB1729" i="5" s="1"/>
  <c r="AA1730" i="5"/>
  <c r="AB1730" i="5" s="1"/>
  <c r="AA1731" i="5"/>
  <c r="AA1732" i="5"/>
  <c r="AB1732" i="5" s="1"/>
  <c r="AA1733" i="5"/>
  <c r="AB1733" i="5" s="1"/>
  <c r="AA1734" i="5"/>
  <c r="AB1734" i="5" s="1"/>
  <c r="AA1735" i="5"/>
  <c r="AB1735" i="5" s="1"/>
  <c r="AA1736" i="5"/>
  <c r="AB1736" i="5" s="1"/>
  <c r="AA1737" i="5"/>
  <c r="AB1737" i="5" s="1"/>
  <c r="AA1738" i="5"/>
  <c r="AB1738" i="5" s="1"/>
  <c r="AA1739" i="5"/>
  <c r="AB1739" i="5" s="1"/>
  <c r="AA1740" i="5"/>
  <c r="AB1740" i="5" s="1"/>
  <c r="AA1741" i="5"/>
  <c r="AB1741" i="5" s="1"/>
  <c r="AA1742" i="5"/>
  <c r="AB1742" i="5" s="1"/>
  <c r="AA1743" i="5"/>
  <c r="AB1743" i="5" s="1"/>
  <c r="AA1744" i="5"/>
  <c r="AB1744" i="5" s="1"/>
  <c r="AA1745" i="5"/>
  <c r="AB1745" i="5" s="1"/>
  <c r="AA1746" i="5"/>
  <c r="AB1746" i="5" s="1"/>
  <c r="AA1747" i="5"/>
  <c r="AA1748" i="5"/>
  <c r="AB1748" i="5" s="1"/>
  <c r="AA1749" i="5"/>
  <c r="AB1749" i="5" s="1"/>
  <c r="AA1750" i="5"/>
  <c r="AB1750" i="5" s="1"/>
  <c r="AA1751" i="5"/>
  <c r="AB1751" i="5" s="1"/>
  <c r="AA1752" i="5"/>
  <c r="AB1752" i="5" s="1"/>
  <c r="AA1753" i="5"/>
  <c r="AB1753" i="5" s="1"/>
  <c r="AA1754" i="5"/>
  <c r="AB1754" i="5" s="1"/>
  <c r="AA1755" i="5"/>
  <c r="AB1755" i="5" s="1"/>
  <c r="AA1756" i="5"/>
  <c r="AB1756" i="5" s="1"/>
  <c r="AA1757" i="5"/>
  <c r="AB1757" i="5" s="1"/>
  <c r="AA1758" i="5"/>
  <c r="AB1758" i="5" s="1"/>
  <c r="AA1759" i="5"/>
  <c r="AB1759" i="5" s="1"/>
  <c r="AA1760" i="5"/>
  <c r="AB1760" i="5" s="1"/>
  <c r="AA1761" i="5"/>
  <c r="AB1761" i="5" s="1"/>
  <c r="AA1762" i="5"/>
  <c r="AB1762" i="5" s="1"/>
  <c r="AA1763" i="5"/>
  <c r="AB1763" i="5" s="1"/>
  <c r="AA1764" i="5"/>
  <c r="AB1764" i="5" s="1"/>
  <c r="AA1765" i="5"/>
  <c r="AB1765" i="5" s="1"/>
  <c r="AA1766" i="5"/>
  <c r="AB1766" i="5" s="1"/>
  <c r="AA1767" i="5"/>
  <c r="AB1767" i="5" s="1"/>
  <c r="AA1768" i="5"/>
  <c r="AA1769" i="5"/>
  <c r="AB1769" i="5" s="1"/>
  <c r="AA1770" i="5"/>
  <c r="AB1770" i="5" s="1"/>
  <c r="AA1771" i="5"/>
  <c r="AB1771" i="5" s="1"/>
  <c r="AA1772" i="5"/>
  <c r="AB1772" i="5" s="1"/>
  <c r="AA1773" i="5"/>
  <c r="AB1773" i="5" s="1"/>
  <c r="AA1774" i="5"/>
  <c r="AB1774" i="5" s="1"/>
  <c r="AA1775" i="5"/>
  <c r="AB1775" i="5" s="1"/>
  <c r="AA1776" i="5"/>
  <c r="AB1776" i="5" s="1"/>
  <c r="AA1777" i="5"/>
  <c r="AB1777" i="5" s="1"/>
  <c r="AA1778" i="5"/>
  <c r="AB1778" i="5" s="1"/>
  <c r="AA1779" i="5"/>
  <c r="AB1779" i="5" s="1"/>
  <c r="AA1780" i="5"/>
  <c r="AB1780" i="5" s="1"/>
  <c r="AA1781" i="5"/>
  <c r="AB1781" i="5" s="1"/>
  <c r="AA1782" i="5"/>
  <c r="AB1782" i="5" s="1"/>
  <c r="AA1783" i="5"/>
  <c r="AB1783" i="5" s="1"/>
  <c r="AA1784" i="5"/>
  <c r="AB1784" i="5" s="1"/>
  <c r="AA1785" i="5"/>
  <c r="AB1785" i="5" s="1"/>
  <c r="AA1786" i="5"/>
  <c r="AB1786" i="5" s="1"/>
  <c r="AA1787" i="5"/>
  <c r="AA1788" i="5"/>
  <c r="AB1788" i="5" s="1"/>
  <c r="AA1789" i="5"/>
  <c r="AB1789" i="5" s="1"/>
  <c r="AA1790" i="5"/>
  <c r="AB1790" i="5" s="1"/>
  <c r="AA1791" i="5"/>
  <c r="AB1791" i="5" s="1"/>
  <c r="AA1792" i="5"/>
  <c r="AB1792" i="5" s="1"/>
  <c r="AA1793" i="5"/>
  <c r="AB1793" i="5" s="1"/>
  <c r="AA1794" i="5"/>
  <c r="AB1794" i="5" s="1"/>
  <c r="AA1795" i="5"/>
  <c r="AA1796" i="5"/>
  <c r="AB1796" i="5" s="1"/>
  <c r="AA1797" i="5"/>
  <c r="AB1797" i="5" s="1"/>
  <c r="AA1798" i="5"/>
  <c r="AB1798" i="5" s="1"/>
  <c r="AA1799" i="5"/>
  <c r="AB1799" i="5" s="1"/>
  <c r="AA1800" i="5"/>
  <c r="AB1800" i="5" s="1"/>
  <c r="AA1801" i="5"/>
  <c r="AB1801" i="5" s="1"/>
  <c r="AA1802" i="5"/>
  <c r="AB1802" i="5" s="1"/>
  <c r="AA1803" i="5"/>
  <c r="AB1803" i="5" s="1"/>
  <c r="AA1804" i="5"/>
  <c r="AB1804" i="5" s="1"/>
  <c r="AA1805" i="5"/>
  <c r="AB1805" i="5" s="1"/>
  <c r="AA1806" i="5"/>
  <c r="AB1806" i="5" s="1"/>
  <c r="AA1807" i="5"/>
  <c r="AB1807" i="5" s="1"/>
  <c r="AA1808" i="5"/>
  <c r="AB1808" i="5" s="1"/>
  <c r="AA1809" i="5"/>
  <c r="AB1809" i="5" s="1"/>
  <c r="AA1810" i="5"/>
  <c r="AB1810" i="5" s="1"/>
  <c r="AA1811" i="5"/>
  <c r="AA1812" i="5"/>
  <c r="AB1812" i="5" s="1"/>
  <c r="AA1813" i="5"/>
  <c r="AB1813" i="5" s="1"/>
  <c r="AA1814" i="5"/>
  <c r="AB1814" i="5" s="1"/>
  <c r="AA1815" i="5"/>
  <c r="AB1815" i="5" s="1"/>
  <c r="AA1816" i="5"/>
  <c r="AB1816" i="5" s="1"/>
  <c r="AA1817" i="5"/>
  <c r="AB1817" i="5" s="1"/>
  <c r="AA1818" i="5"/>
  <c r="AB1818" i="5" s="1"/>
  <c r="AA1819" i="5"/>
  <c r="AA1820" i="5"/>
  <c r="AB1820" i="5" s="1"/>
  <c r="AA1821" i="5"/>
  <c r="AB1821" i="5" s="1"/>
  <c r="AA1822" i="5"/>
  <c r="AB1822" i="5" s="1"/>
  <c r="AA1823" i="5"/>
  <c r="AB1823" i="5" s="1"/>
  <c r="AA1824" i="5"/>
  <c r="AB1824" i="5" s="1"/>
  <c r="AA1825" i="5"/>
  <c r="AB1825" i="5" s="1"/>
  <c r="AA1826" i="5"/>
  <c r="AB1826" i="5" s="1"/>
  <c r="AA1827" i="5"/>
  <c r="AB1827" i="5" s="1"/>
  <c r="AA1828" i="5"/>
  <c r="AB1828" i="5" s="1"/>
  <c r="AA1829" i="5"/>
  <c r="AB1829" i="5" s="1"/>
  <c r="AA1830" i="5"/>
  <c r="AB1830" i="5" s="1"/>
  <c r="AA1831" i="5"/>
  <c r="AB1831" i="5" s="1"/>
  <c r="AA1832" i="5"/>
  <c r="AB1832" i="5" s="1"/>
  <c r="AA1833" i="5"/>
  <c r="AB1833" i="5" s="1"/>
  <c r="AA1834" i="5"/>
  <c r="AB1834" i="5" s="1"/>
  <c r="AA1835" i="5"/>
  <c r="AA1836" i="5"/>
  <c r="AB1836" i="5" s="1"/>
  <c r="AA1837" i="5"/>
  <c r="AB1837" i="5" s="1"/>
  <c r="AA1838" i="5"/>
  <c r="AB1838" i="5" s="1"/>
  <c r="AA1839" i="5"/>
  <c r="AB1839" i="5" s="1"/>
  <c r="AA1840" i="5"/>
  <c r="AB1840" i="5" s="1"/>
  <c r="AA1841" i="5"/>
  <c r="AB1841" i="5" s="1"/>
  <c r="AA1842" i="5"/>
  <c r="AB1842" i="5" s="1"/>
  <c r="AA1843" i="5"/>
  <c r="AB1843" i="5" s="1"/>
  <c r="AA1844" i="5"/>
  <c r="AB1844" i="5" s="1"/>
  <c r="AA1845" i="5"/>
  <c r="AB1845" i="5" s="1"/>
  <c r="AA1846" i="5"/>
  <c r="AB1846" i="5" s="1"/>
  <c r="AA1847" i="5"/>
  <c r="AB1847" i="5" s="1"/>
  <c r="AA1848" i="5"/>
  <c r="AB1848" i="5" s="1"/>
  <c r="AA1849" i="5"/>
  <c r="AB1849" i="5" s="1"/>
  <c r="AA1850" i="5"/>
  <c r="AB1850" i="5" s="1"/>
  <c r="AA1851" i="5"/>
  <c r="AB1851" i="5" s="1"/>
  <c r="AA1852" i="5"/>
  <c r="AB1852" i="5" s="1"/>
  <c r="AA1853" i="5"/>
  <c r="AB1853" i="5" s="1"/>
  <c r="AA1854" i="5"/>
  <c r="AB1854" i="5" s="1"/>
  <c r="AA1855" i="5"/>
  <c r="AB1855" i="5" s="1"/>
  <c r="AA1856" i="5"/>
  <c r="AB1856" i="5" s="1"/>
  <c r="AA1857" i="5"/>
  <c r="AB1857" i="5" s="1"/>
  <c r="AA1858" i="5"/>
  <c r="AB1858" i="5" s="1"/>
  <c r="AA1859" i="5"/>
  <c r="AA1860" i="5"/>
  <c r="AB1860" i="5" s="1"/>
  <c r="AA1861" i="5"/>
  <c r="AB1861" i="5" s="1"/>
  <c r="AA1862" i="5"/>
  <c r="AB1862" i="5" s="1"/>
  <c r="AA1863" i="5"/>
  <c r="AB1863" i="5" s="1"/>
  <c r="AA1864" i="5"/>
  <c r="AB1864" i="5" s="1"/>
  <c r="AA1865" i="5"/>
  <c r="AB1865" i="5" s="1"/>
  <c r="AA1866" i="5"/>
  <c r="AB1866" i="5" s="1"/>
  <c r="AA1867" i="5"/>
  <c r="AB1867" i="5" s="1"/>
  <c r="AA1868" i="5"/>
  <c r="AB1868" i="5" s="1"/>
  <c r="AA1869" i="5"/>
  <c r="AB1869" i="5" s="1"/>
  <c r="AA1870" i="5"/>
  <c r="AA1871" i="5"/>
  <c r="AB1871" i="5" s="1"/>
  <c r="AA1872" i="5"/>
  <c r="AB1872" i="5" s="1"/>
  <c r="AA1873" i="5"/>
  <c r="AB1873" i="5" s="1"/>
  <c r="AA1874" i="5"/>
  <c r="AB1874" i="5" s="1"/>
  <c r="AA1875" i="5"/>
  <c r="AA1876" i="5"/>
  <c r="AB1876" i="5" s="1"/>
  <c r="AA1877" i="5"/>
  <c r="AB1877" i="5" s="1"/>
  <c r="AA1878" i="5"/>
  <c r="AB1878" i="5" s="1"/>
  <c r="AA1879" i="5"/>
  <c r="AB1879" i="5" s="1"/>
  <c r="AA1880" i="5"/>
  <c r="AB1880" i="5" s="1"/>
  <c r="AA1881" i="5"/>
  <c r="AB1881" i="5" s="1"/>
  <c r="AA1882" i="5"/>
  <c r="AB1882" i="5" s="1"/>
  <c r="AA1883" i="5"/>
  <c r="AB1883" i="5" s="1"/>
  <c r="AA1884" i="5"/>
  <c r="AB1884" i="5" s="1"/>
  <c r="AA1885" i="5"/>
  <c r="AB1885" i="5" s="1"/>
  <c r="AA1886" i="5"/>
  <c r="AB1886" i="5" s="1"/>
  <c r="AA1887" i="5"/>
  <c r="AB1887" i="5" s="1"/>
  <c r="AA1888" i="5"/>
  <c r="AB1888" i="5" s="1"/>
  <c r="AA1889" i="5"/>
  <c r="AB1889" i="5" s="1"/>
  <c r="AA1890" i="5"/>
  <c r="AB1890" i="5" s="1"/>
  <c r="AA1891" i="5"/>
  <c r="AB1891" i="5" s="1"/>
  <c r="AA1892" i="5"/>
  <c r="AB1892" i="5" s="1"/>
  <c r="AA1893" i="5"/>
  <c r="AB1893" i="5" s="1"/>
  <c r="AA1894" i="5"/>
  <c r="AB1894" i="5" s="1"/>
  <c r="AA1895" i="5"/>
  <c r="AB1895" i="5" s="1"/>
  <c r="AA1896" i="5"/>
  <c r="AB1896" i="5" s="1"/>
  <c r="AA1897" i="5"/>
  <c r="AB1897" i="5" s="1"/>
  <c r="AA1898" i="5"/>
  <c r="AB1898" i="5" s="1"/>
  <c r="AA1899" i="5"/>
  <c r="AA1900" i="5"/>
  <c r="AB1900" i="5" s="1"/>
  <c r="AA1901" i="5"/>
  <c r="AB1901" i="5" s="1"/>
  <c r="AA1902" i="5"/>
  <c r="AB1902" i="5" s="1"/>
  <c r="AA1903" i="5"/>
  <c r="AB1903" i="5" s="1"/>
  <c r="AA1904" i="5"/>
  <c r="AB1904" i="5" s="1"/>
  <c r="AA1905" i="5"/>
  <c r="AB1905" i="5" s="1"/>
  <c r="AA1906" i="5"/>
  <c r="AB1906" i="5" s="1"/>
  <c r="AA1907" i="5"/>
  <c r="AB1907" i="5" s="1"/>
  <c r="AA1908" i="5"/>
  <c r="AB1908" i="5" s="1"/>
  <c r="AA1909" i="5"/>
  <c r="AB1909" i="5" s="1"/>
  <c r="AA1910" i="5"/>
  <c r="AB1910" i="5" s="1"/>
  <c r="AA1911" i="5"/>
  <c r="AB1911" i="5" s="1"/>
  <c r="AA1912" i="5"/>
  <c r="AB1912" i="5" s="1"/>
  <c r="AA1913" i="5"/>
  <c r="AB1913" i="5" s="1"/>
  <c r="AA1914" i="5"/>
  <c r="AB1914" i="5" s="1"/>
  <c r="AA1915" i="5"/>
  <c r="AB1915" i="5" s="1"/>
  <c r="AA1916" i="5"/>
  <c r="AB1916" i="5" s="1"/>
  <c r="AA1917" i="5"/>
  <c r="AB1917" i="5" s="1"/>
  <c r="AA1918" i="5"/>
  <c r="AB1918" i="5" s="1"/>
  <c r="AA1919" i="5"/>
  <c r="AB1919" i="5" s="1"/>
  <c r="AA1920" i="5"/>
  <c r="AB1920" i="5" s="1"/>
  <c r="AA1921" i="5"/>
  <c r="AB1921" i="5" s="1"/>
  <c r="AA1922" i="5"/>
  <c r="AB1922" i="5" s="1"/>
  <c r="AA1923" i="5"/>
  <c r="AA1924" i="5"/>
  <c r="AB1924" i="5" s="1"/>
  <c r="AA1925" i="5"/>
  <c r="AB1925" i="5" s="1"/>
  <c r="AA1926" i="5"/>
  <c r="AB1926" i="5" s="1"/>
  <c r="AA1927" i="5"/>
  <c r="AB1927" i="5" s="1"/>
  <c r="AA1928" i="5"/>
  <c r="AB1928" i="5" s="1"/>
  <c r="AA1929" i="5"/>
  <c r="AB1929" i="5" s="1"/>
  <c r="AA1930" i="5"/>
  <c r="AB1930" i="5" s="1"/>
  <c r="AA1931" i="5"/>
  <c r="AA1932" i="5"/>
  <c r="AB1932" i="5" s="1"/>
  <c r="AA1933" i="5"/>
  <c r="AB1933" i="5" s="1"/>
  <c r="AA1934" i="5"/>
  <c r="AB1934" i="5" s="1"/>
  <c r="AA1935" i="5"/>
  <c r="AB1935" i="5" s="1"/>
  <c r="AA1936" i="5"/>
  <c r="AB1936" i="5" s="1"/>
  <c r="AA1937" i="5"/>
  <c r="AB1937" i="5" s="1"/>
  <c r="AA1938" i="5"/>
  <c r="AB1938" i="5" s="1"/>
  <c r="AA1939" i="5"/>
  <c r="AB1939" i="5" s="1"/>
  <c r="AA1940" i="5"/>
  <c r="AB1940" i="5" s="1"/>
  <c r="AA1941" i="5"/>
  <c r="AB1941" i="5" s="1"/>
  <c r="AA1942" i="5"/>
  <c r="AB1942" i="5" s="1"/>
  <c r="AA1943" i="5"/>
  <c r="AB1943" i="5" s="1"/>
  <c r="AA1944" i="5"/>
  <c r="AB1944" i="5" s="1"/>
  <c r="AA1945" i="5"/>
  <c r="AB1945" i="5" s="1"/>
  <c r="AA1946" i="5"/>
  <c r="AB1946" i="5" s="1"/>
  <c r="AA1947" i="5"/>
  <c r="AA1948" i="5"/>
  <c r="AB1948" i="5" s="1"/>
  <c r="AA1949" i="5"/>
  <c r="AB1949" i="5" s="1"/>
  <c r="AA1950" i="5"/>
  <c r="AB1950" i="5" s="1"/>
  <c r="AA1951" i="5"/>
  <c r="AB1951" i="5" s="1"/>
  <c r="AA1952" i="5"/>
  <c r="AB1952" i="5" s="1"/>
  <c r="AA1953" i="5"/>
  <c r="AB1953" i="5" s="1"/>
  <c r="AA1954" i="5"/>
  <c r="AB1954" i="5" s="1"/>
  <c r="AA1955" i="5"/>
  <c r="AA1956" i="5"/>
  <c r="AB1956" i="5" s="1"/>
  <c r="AA1957" i="5"/>
  <c r="AB1957" i="5" s="1"/>
  <c r="AA1958" i="5"/>
  <c r="AB1958" i="5" s="1"/>
  <c r="AA1959" i="5"/>
  <c r="AB1959" i="5" s="1"/>
  <c r="AA1960" i="5"/>
  <c r="AB1960" i="5" s="1"/>
  <c r="AA1961" i="5"/>
  <c r="AB1961" i="5" s="1"/>
  <c r="AA1962" i="5"/>
  <c r="AB1962" i="5" s="1"/>
  <c r="AA1963" i="5"/>
  <c r="AB1963" i="5" s="1"/>
  <c r="AA1964" i="5"/>
  <c r="AB1964" i="5" s="1"/>
  <c r="AA1965" i="5"/>
  <c r="AB1965" i="5" s="1"/>
  <c r="AA1966" i="5"/>
  <c r="AB1966" i="5" s="1"/>
  <c r="AA1967" i="5"/>
  <c r="AB1967" i="5" s="1"/>
  <c r="AA1968" i="5"/>
  <c r="AB1968" i="5" s="1"/>
  <c r="AA1969" i="5"/>
  <c r="AB1969" i="5" s="1"/>
  <c r="AA1970" i="5"/>
  <c r="AB1970" i="5" s="1"/>
  <c r="AA1971" i="5"/>
  <c r="AA1972" i="5"/>
  <c r="AB1972" i="5" s="1"/>
  <c r="AA1973" i="5"/>
  <c r="AB1973" i="5" s="1"/>
  <c r="AA1974" i="5"/>
  <c r="AB1974" i="5" s="1"/>
  <c r="AA1975" i="5"/>
  <c r="AB1975" i="5" s="1"/>
  <c r="AA1976" i="5"/>
  <c r="AB1976" i="5" s="1"/>
  <c r="AA1977" i="5"/>
  <c r="AB1977" i="5" s="1"/>
  <c r="AA1978" i="5"/>
  <c r="AB1978" i="5" s="1"/>
  <c r="AA1979" i="5"/>
  <c r="AB1979" i="5" s="1"/>
  <c r="AA1980" i="5"/>
  <c r="AB1980" i="5" s="1"/>
  <c r="AA1981" i="5"/>
  <c r="AB1981" i="5" s="1"/>
  <c r="AA1982" i="5"/>
  <c r="AB1982" i="5" s="1"/>
  <c r="AA1983" i="5"/>
  <c r="AB1983" i="5" s="1"/>
  <c r="AA1984" i="5"/>
  <c r="AB1984" i="5" s="1"/>
  <c r="AA1985" i="5"/>
  <c r="AB1985" i="5" s="1"/>
  <c r="AA1986" i="5"/>
  <c r="AB1986" i="5" s="1"/>
  <c r="AA1987" i="5"/>
  <c r="AB1987" i="5" s="1"/>
  <c r="AA1988" i="5"/>
  <c r="AB1988" i="5" s="1"/>
  <c r="AA1989" i="5"/>
  <c r="AB1989" i="5" s="1"/>
  <c r="AA1990" i="5"/>
  <c r="AB1990" i="5" s="1"/>
  <c r="AA1991" i="5"/>
  <c r="AB1991" i="5" s="1"/>
  <c r="AA1992" i="5"/>
  <c r="AB1992" i="5" s="1"/>
  <c r="AA1993" i="5"/>
  <c r="AB1993" i="5" s="1"/>
  <c r="AA1994" i="5"/>
  <c r="AB1994" i="5" s="1"/>
  <c r="AA1995" i="5"/>
  <c r="AB1995" i="5" s="1"/>
  <c r="AA1996" i="5"/>
  <c r="AB1996" i="5" s="1"/>
  <c r="AA1997" i="5"/>
  <c r="AB1997" i="5" s="1"/>
  <c r="AA1998" i="5"/>
  <c r="AB1998" i="5" s="1"/>
  <c r="AA1999" i="5"/>
  <c r="AB1999" i="5" s="1"/>
  <c r="AA2000" i="5"/>
  <c r="AB2000" i="5" s="1"/>
  <c r="AA2001" i="5"/>
  <c r="AB2001" i="5" s="1"/>
  <c r="AA2002" i="5"/>
  <c r="AB2002" i="5" s="1"/>
  <c r="AA2003" i="5"/>
  <c r="AA2004" i="5"/>
  <c r="AB2004" i="5" s="1"/>
  <c r="AA2005" i="5"/>
  <c r="AB2005" i="5" s="1"/>
  <c r="AA2006" i="5"/>
  <c r="AB2006" i="5" s="1"/>
  <c r="AA2007" i="5"/>
  <c r="AB2007" i="5" s="1"/>
  <c r="AA2008" i="5"/>
  <c r="AB2008" i="5" s="1"/>
  <c r="AA2009" i="5"/>
  <c r="AB2009" i="5" s="1"/>
  <c r="AA2010" i="5"/>
  <c r="AB2010" i="5" s="1"/>
  <c r="AA2011" i="5"/>
  <c r="AA2012" i="5"/>
  <c r="AB2012" i="5" s="1"/>
  <c r="AA2013" i="5"/>
  <c r="AB2013" i="5" s="1"/>
  <c r="AA2014" i="5"/>
  <c r="AB2014" i="5" s="1"/>
  <c r="AA2015" i="5"/>
  <c r="AB2015" i="5" s="1"/>
  <c r="AA2016" i="5"/>
  <c r="AB2016" i="5" s="1"/>
  <c r="AA2017" i="5"/>
  <c r="AB2017" i="5" s="1"/>
  <c r="AA2018" i="5"/>
  <c r="AB2018" i="5" s="1"/>
  <c r="AA2019" i="5"/>
  <c r="AB2019" i="5" s="1"/>
  <c r="AA2020" i="5"/>
  <c r="AB2020" i="5" s="1"/>
  <c r="AA2021" i="5"/>
  <c r="AB2021" i="5" s="1"/>
  <c r="AA2022" i="5"/>
  <c r="AB2022" i="5" s="1"/>
  <c r="AA2023" i="5"/>
  <c r="AB2023" i="5" s="1"/>
  <c r="AA2024" i="5"/>
  <c r="AB2024" i="5" s="1"/>
  <c r="AA2025" i="5"/>
  <c r="AB2025" i="5" s="1"/>
  <c r="AA2026" i="5"/>
  <c r="AB2026" i="5" s="1"/>
  <c r="AA2027" i="5"/>
  <c r="AB2027" i="5" s="1"/>
  <c r="AA2028" i="5"/>
  <c r="AB2028" i="5" s="1"/>
  <c r="AA2029" i="5"/>
  <c r="AB2029" i="5" s="1"/>
  <c r="AA2030" i="5"/>
  <c r="AB2030" i="5" s="1"/>
  <c r="AA2031" i="5"/>
  <c r="AB2031" i="5" s="1"/>
  <c r="AA2032" i="5"/>
  <c r="AB2032" i="5" s="1"/>
  <c r="AA2033" i="5"/>
  <c r="AB2033" i="5" s="1"/>
  <c r="AA2034" i="5"/>
  <c r="AB2034" i="5" s="1"/>
  <c r="AA2035" i="5"/>
  <c r="AA2036" i="5"/>
  <c r="AB2036" i="5" s="1"/>
  <c r="AA2037" i="5"/>
  <c r="AB2037" i="5" s="1"/>
  <c r="AA2038" i="5"/>
  <c r="AB2038" i="5" s="1"/>
  <c r="AA2039" i="5"/>
  <c r="AB2039" i="5" s="1"/>
  <c r="AA2040" i="5"/>
  <c r="AB2040" i="5" s="1"/>
  <c r="AA2041" i="5"/>
  <c r="AB2041" i="5" s="1"/>
  <c r="AA2042" i="5"/>
  <c r="AB2042" i="5" s="1"/>
  <c r="AA2043" i="5"/>
  <c r="AB2043" i="5" s="1"/>
  <c r="AA2044" i="5"/>
  <c r="AB2044" i="5" s="1"/>
  <c r="AA2045" i="5"/>
  <c r="AB2045" i="5" s="1"/>
  <c r="AA2046" i="5"/>
  <c r="AB2046" i="5" s="1"/>
  <c r="AA2047" i="5"/>
  <c r="AB2047" i="5" s="1"/>
  <c r="AA2048" i="5"/>
  <c r="AB2048" i="5" s="1"/>
  <c r="AA2049" i="5"/>
  <c r="AB2049" i="5" s="1"/>
  <c r="AA2050" i="5"/>
  <c r="AB2050" i="5" s="1"/>
  <c r="AA2051" i="5"/>
  <c r="AA2052" i="5"/>
  <c r="AB2052" i="5" s="1"/>
  <c r="AA2053" i="5"/>
  <c r="AB2053" i="5" s="1"/>
  <c r="AA2054" i="5"/>
  <c r="AB2054" i="5" s="1"/>
  <c r="AA2055" i="5"/>
  <c r="AB2055" i="5" s="1"/>
  <c r="AA2056" i="5"/>
  <c r="AB2056" i="5" s="1"/>
  <c r="AA2057" i="5"/>
  <c r="AB2057" i="5" s="1"/>
  <c r="AA2058" i="5"/>
  <c r="AB2058" i="5" s="1"/>
  <c r="AA2059" i="5"/>
  <c r="AA2060" i="5"/>
  <c r="AB2060" i="5" s="1"/>
  <c r="AA2061" i="5"/>
  <c r="AB2061" i="5" s="1"/>
  <c r="AA2062" i="5"/>
  <c r="AB2062" i="5" s="1"/>
  <c r="AA2063" i="5"/>
  <c r="AB2063" i="5" s="1"/>
  <c r="AA2064" i="5"/>
  <c r="AB2064" i="5" s="1"/>
  <c r="AA2065" i="5"/>
  <c r="AB2065" i="5" s="1"/>
  <c r="AA2066" i="5"/>
  <c r="AB2066" i="5" s="1"/>
  <c r="AA2067" i="5"/>
  <c r="AB2067" i="5" s="1"/>
  <c r="AA2068" i="5"/>
  <c r="AB2068" i="5" s="1"/>
  <c r="AA2069" i="5"/>
  <c r="AB2069" i="5" s="1"/>
  <c r="AA2070" i="5"/>
  <c r="AB2070" i="5" s="1"/>
  <c r="AA2071" i="5"/>
  <c r="AB2071" i="5" s="1"/>
  <c r="AA2072" i="5"/>
  <c r="AB2072" i="5" s="1"/>
  <c r="AA2073" i="5"/>
  <c r="AB2073" i="5" s="1"/>
  <c r="AA2074" i="5"/>
  <c r="AB2074" i="5" s="1"/>
  <c r="AA2075" i="5"/>
  <c r="AA2076" i="5"/>
  <c r="AB2076" i="5" s="1"/>
  <c r="AA2077" i="5"/>
  <c r="AB2077" i="5" s="1"/>
  <c r="AA2078" i="5"/>
  <c r="AB2078" i="5" s="1"/>
  <c r="AA2079" i="5"/>
  <c r="AB2079" i="5" s="1"/>
  <c r="AA2080" i="5"/>
  <c r="AB2080" i="5" s="1"/>
  <c r="AA2081" i="5"/>
  <c r="AB2081" i="5" s="1"/>
  <c r="AA2082" i="5"/>
  <c r="AB2082" i="5" s="1"/>
  <c r="AA2083" i="5"/>
  <c r="AB2083" i="5" s="1"/>
  <c r="AA2084" i="5"/>
  <c r="AB2084" i="5" s="1"/>
  <c r="AA2085" i="5"/>
  <c r="AB2085" i="5" s="1"/>
  <c r="AA2086" i="5"/>
  <c r="AB2086" i="5" s="1"/>
  <c r="AA2087" i="5"/>
  <c r="AB2087" i="5" s="1"/>
  <c r="AA2088" i="5"/>
  <c r="AB2088" i="5" s="1"/>
  <c r="AA2089" i="5"/>
  <c r="AB2089" i="5" s="1"/>
  <c r="AA2090" i="5"/>
  <c r="AB2090" i="5" s="1"/>
  <c r="AA2091" i="5"/>
  <c r="AB2091" i="5" s="1"/>
  <c r="AA2092" i="5"/>
  <c r="AB2092" i="5" s="1"/>
  <c r="AA2093" i="5"/>
  <c r="AB2093" i="5" s="1"/>
  <c r="AA2094" i="5"/>
  <c r="AB2094" i="5" s="1"/>
  <c r="AA2095" i="5"/>
  <c r="AB2095" i="5" s="1"/>
  <c r="AA2096" i="5"/>
  <c r="AB2096" i="5" s="1"/>
  <c r="AA2097" i="5"/>
  <c r="AB2097" i="5" s="1"/>
  <c r="AA2098" i="5"/>
  <c r="AB2098" i="5" s="1"/>
  <c r="AA2099" i="5"/>
  <c r="AA2100" i="5"/>
  <c r="AB2100" i="5" s="1"/>
  <c r="AA2101" i="5"/>
  <c r="AB2101" i="5" s="1"/>
  <c r="AA2102" i="5"/>
  <c r="AB2102" i="5" s="1"/>
  <c r="AA2103" i="5"/>
  <c r="AB2103" i="5" s="1"/>
  <c r="AA2104" i="5"/>
  <c r="AB2104" i="5" s="1"/>
  <c r="AA2105" i="5"/>
  <c r="AB2105" i="5" s="1"/>
  <c r="AA2106" i="5"/>
  <c r="AB2106" i="5" s="1"/>
  <c r="AA2107" i="5"/>
  <c r="AA2108" i="5"/>
  <c r="AB2108" i="5" s="1"/>
  <c r="AA2109" i="5"/>
  <c r="AB2109" i="5" s="1"/>
  <c r="AA2110" i="5"/>
  <c r="AB2110" i="5" s="1"/>
  <c r="AA2111" i="5"/>
  <c r="AB2111" i="5" s="1"/>
  <c r="AA2112" i="5"/>
  <c r="AB2112" i="5" s="1"/>
  <c r="AA2113" i="5"/>
  <c r="AB2113" i="5" s="1"/>
  <c r="AA2114" i="5"/>
  <c r="AB2114" i="5" s="1"/>
  <c r="AA2115" i="5"/>
  <c r="AB2115" i="5" s="1"/>
  <c r="AA2116" i="5"/>
  <c r="AB2116" i="5" s="1"/>
  <c r="AA2117" i="5"/>
  <c r="AB2117" i="5" s="1"/>
  <c r="AA2118" i="5"/>
  <c r="AB2118" i="5" s="1"/>
  <c r="AA2119" i="5"/>
  <c r="AB2119" i="5" s="1"/>
  <c r="AA2120" i="5"/>
  <c r="AB2120" i="5" s="1"/>
  <c r="AA2121" i="5"/>
  <c r="AB2121" i="5" s="1"/>
  <c r="AA2122" i="5"/>
  <c r="AB2122" i="5" s="1"/>
  <c r="AA2123" i="5"/>
  <c r="AA2124" i="5"/>
  <c r="AB2124" i="5" s="1"/>
  <c r="AA2125" i="5"/>
  <c r="AB2125" i="5" s="1"/>
  <c r="AA2128" i="5"/>
  <c r="AB2128" i="5" s="1"/>
  <c r="AA2142" i="5"/>
  <c r="AB2142" i="5" s="1"/>
  <c r="AA2143" i="5"/>
  <c r="AB2143" i="5" s="1"/>
  <c r="AA2144" i="5"/>
  <c r="AB2144" i="5" s="1"/>
  <c r="AA2145" i="5"/>
  <c r="AB2145" i="5" s="1"/>
  <c r="AA2146" i="5"/>
  <c r="AB2146" i="5" s="1"/>
  <c r="AA2147" i="5"/>
  <c r="AB2147" i="5" s="1"/>
  <c r="AA2148" i="5"/>
  <c r="AB2148" i="5" s="1"/>
  <c r="AA2149" i="5"/>
  <c r="AB2149" i="5" s="1"/>
  <c r="AA2150" i="5"/>
  <c r="AB2150" i="5" s="1"/>
  <c r="AA2151" i="5"/>
  <c r="AB2151" i="5" s="1"/>
  <c r="AA2152" i="5"/>
  <c r="AB2152" i="5" s="1"/>
  <c r="AA2153" i="5"/>
  <c r="AB2153" i="5" s="1"/>
  <c r="AA2154" i="5"/>
  <c r="AB2154" i="5" s="1"/>
  <c r="AA2155" i="5"/>
  <c r="AB2155" i="5" s="1"/>
  <c r="AA2156" i="5"/>
  <c r="AB2156" i="5" s="1"/>
  <c r="AA2157" i="5"/>
  <c r="AB2157" i="5" s="1"/>
  <c r="AA2160" i="5"/>
  <c r="AB2160" i="5" s="1"/>
  <c r="AA2170" i="5"/>
  <c r="AB2170" i="5" s="1"/>
  <c r="AA2171" i="5"/>
  <c r="AB2171" i="5" s="1"/>
  <c r="AA2172" i="5"/>
  <c r="AB2172" i="5" s="1"/>
  <c r="AA2173" i="5"/>
  <c r="AB2173" i="5" s="1"/>
  <c r="AA2174" i="5"/>
  <c r="AB2174" i="5" s="1"/>
  <c r="AA2175" i="5"/>
  <c r="AB2175" i="5" s="1"/>
  <c r="AA2176" i="5"/>
  <c r="AB2176" i="5" s="1"/>
  <c r="AA2177" i="5"/>
  <c r="AB2177" i="5" s="1"/>
  <c r="AA2178" i="5"/>
  <c r="AB2178" i="5" s="1"/>
  <c r="AA2179" i="5"/>
  <c r="AB2179" i="5" s="1"/>
  <c r="AA2180" i="5"/>
  <c r="AB2180" i="5" s="1"/>
  <c r="AA2181" i="5"/>
  <c r="AB2181" i="5" s="1"/>
  <c r="AA2182" i="5"/>
  <c r="AB2182" i="5" s="1"/>
  <c r="AA2183" i="5"/>
  <c r="AB2183" i="5" s="1"/>
  <c r="AA2184" i="5"/>
  <c r="AB2184" i="5" s="1"/>
  <c r="AA2185" i="5"/>
  <c r="AB2185" i="5" s="1"/>
  <c r="AA2186" i="5"/>
  <c r="AB2186" i="5" s="1"/>
  <c r="AA2187" i="5"/>
  <c r="AB2187" i="5" s="1"/>
  <c r="AA2188" i="5"/>
  <c r="AB2188" i="5" s="1"/>
  <c r="AA2189" i="5"/>
  <c r="AA2190" i="5"/>
  <c r="AB2190" i="5" s="1"/>
  <c r="AA2191" i="5"/>
  <c r="AB2191" i="5" s="1"/>
  <c r="AA2192" i="5"/>
  <c r="AB2192" i="5" s="1"/>
  <c r="AA2193" i="5"/>
  <c r="AB2193" i="5" s="1"/>
  <c r="AA2194" i="5"/>
  <c r="AB2194" i="5" s="1"/>
  <c r="AA2197" i="5"/>
  <c r="AB2197" i="5" s="1"/>
  <c r="AA2205" i="5"/>
  <c r="AB2205" i="5" s="1"/>
  <c r="AA2206" i="5"/>
  <c r="AA2207" i="5"/>
  <c r="AB2207" i="5" s="1"/>
  <c r="AA2208" i="5"/>
  <c r="AB2208" i="5" s="1"/>
  <c r="AA2209" i="5"/>
  <c r="AB2209" i="5" s="1"/>
  <c r="AA2210" i="5"/>
  <c r="AB2210" i="5" s="1"/>
  <c r="AA2213" i="5"/>
  <c r="AB2213" i="5" s="1"/>
  <c r="AA2221" i="5"/>
  <c r="AB2221" i="5" s="1"/>
  <c r="AA2222" i="5"/>
  <c r="AB2222" i="5" s="1"/>
  <c r="AA2223" i="5"/>
  <c r="AB2223" i="5" s="1"/>
  <c r="AA2224" i="5"/>
  <c r="AB2224" i="5" s="1"/>
  <c r="AA2225" i="5"/>
  <c r="AB2225" i="5" s="1"/>
  <c r="AA2226" i="5"/>
  <c r="AB2226" i="5" s="1"/>
  <c r="AA2227" i="5"/>
  <c r="AB2227" i="5" s="1"/>
  <c r="AA2228" i="5"/>
  <c r="AB2228" i="5" s="1"/>
  <c r="AA2229" i="5"/>
  <c r="AB2229" i="5" s="1"/>
  <c r="AA2230" i="5"/>
  <c r="AB2230" i="5" s="1"/>
  <c r="AA2231" i="5"/>
  <c r="AA2232" i="5"/>
  <c r="AB2232" i="5" s="1"/>
  <c r="AA2233" i="5"/>
  <c r="AB2233" i="5" s="1"/>
  <c r="AA2234" i="5"/>
  <c r="AB2234" i="5" s="1"/>
  <c r="AA2235" i="5"/>
  <c r="AB2235" i="5" s="1"/>
  <c r="AA2236" i="5"/>
  <c r="AB2236" i="5" s="1"/>
  <c r="AA2237" i="5"/>
  <c r="AB2237" i="5" s="1"/>
  <c r="AA2242" i="5"/>
  <c r="AB2242" i="5" s="1"/>
  <c r="AA2255" i="5"/>
  <c r="AB2255" i="5" s="1"/>
  <c r="AA2256" i="5"/>
  <c r="AB2256" i="5" s="1"/>
  <c r="AA2257" i="5"/>
  <c r="AB2257" i="5" s="1"/>
  <c r="AA2258" i="5"/>
  <c r="AB2258" i="5" s="1"/>
  <c r="AA2259" i="5"/>
  <c r="AB2259" i="5" s="1"/>
  <c r="AA2260" i="5"/>
  <c r="AB2260" i="5" s="1"/>
  <c r="AA2261" i="5"/>
  <c r="AB2261" i="5" s="1"/>
  <c r="AA2262" i="5"/>
  <c r="AB2262" i="5" s="1"/>
  <c r="AA2263" i="5"/>
  <c r="AA2264" i="5"/>
  <c r="AB2264" i="5" s="1"/>
  <c r="AA2265" i="5"/>
  <c r="AB2265" i="5" s="1"/>
  <c r="AA2272" i="5"/>
  <c r="AB2272" i="5" s="1"/>
  <c r="AA2273" i="5"/>
  <c r="AB2273" i="5" s="1"/>
  <c r="AA2274" i="5"/>
  <c r="AB2274" i="5" s="1"/>
  <c r="AA2275" i="5"/>
  <c r="AB2275" i="5" s="1"/>
  <c r="AA2276" i="5"/>
  <c r="AB2276" i="5" s="1"/>
  <c r="AA2277" i="5"/>
  <c r="AB2277" i="5" s="1"/>
  <c r="AA2278" i="5"/>
  <c r="AB2278" i="5" s="1"/>
  <c r="AA2279" i="5"/>
  <c r="AB2279" i="5" s="1"/>
  <c r="AA2282" i="5"/>
  <c r="AB2282" i="5" s="1"/>
  <c r="AA2292" i="5"/>
  <c r="AB2292" i="5" s="1"/>
  <c r="AA2293" i="5"/>
  <c r="AB2293" i="5" s="1"/>
  <c r="AA2294" i="5"/>
  <c r="AB2294" i="5" s="1"/>
  <c r="AA2295" i="5"/>
  <c r="AB2295" i="5" s="1"/>
  <c r="AA2296" i="5"/>
  <c r="AB2296" i="5" s="1"/>
  <c r="AA2297" i="5"/>
  <c r="AB2297" i="5" s="1"/>
  <c r="AA2298" i="5"/>
  <c r="AB2298" i="5" s="1"/>
  <c r="AA2299" i="5"/>
  <c r="AB2299" i="5" s="1"/>
  <c r="AA2300" i="5"/>
  <c r="AB2300" i="5" s="1"/>
  <c r="AA2301" i="5"/>
  <c r="AB2301" i="5" s="1"/>
  <c r="AA2302" i="5"/>
  <c r="AB2302" i="5" s="1"/>
  <c r="AA2303" i="5"/>
  <c r="AB2303" i="5" s="1"/>
  <c r="AA2304" i="5"/>
  <c r="AB2304" i="5" s="1"/>
  <c r="AA2305" i="5"/>
  <c r="AB2305" i="5" s="1"/>
  <c r="AA2306" i="5"/>
  <c r="AB2306" i="5" s="1"/>
  <c r="AA2307" i="5"/>
  <c r="AB2307" i="5" s="1"/>
  <c r="AA2308" i="5"/>
  <c r="AB2308" i="5" s="1"/>
  <c r="AA2309" i="5"/>
  <c r="AB2309" i="5" s="1"/>
  <c r="AA2310" i="5"/>
  <c r="AB2310" i="5" s="1"/>
  <c r="AA2311" i="5"/>
  <c r="AB2311" i="5" s="1"/>
  <c r="AA2312" i="5"/>
  <c r="AB2312" i="5" s="1"/>
  <c r="AA2313" i="5"/>
  <c r="AB2313" i="5" s="1"/>
  <c r="AA2314" i="5"/>
  <c r="AB2314" i="5" s="1"/>
  <c r="AA2315" i="5"/>
  <c r="AB2315" i="5" s="1"/>
  <c r="AA2316" i="5"/>
  <c r="AB2316" i="5" s="1"/>
  <c r="AA2317" i="5"/>
  <c r="AB2317" i="5" s="1"/>
  <c r="AA2318" i="5"/>
  <c r="AB2318" i="5" s="1"/>
  <c r="AA2319" i="5"/>
  <c r="AB2319" i="5" s="1"/>
  <c r="AA2320" i="5"/>
  <c r="AB2320" i="5" s="1"/>
  <c r="AA2321" i="5"/>
  <c r="AB2321" i="5" s="1"/>
  <c r="AA2322" i="5"/>
  <c r="AB2322" i="5" s="1"/>
  <c r="AA2323" i="5"/>
  <c r="AB2323" i="5" s="1"/>
  <c r="AA2324" i="5"/>
  <c r="AB2324" i="5" s="1"/>
  <c r="AA2325" i="5"/>
  <c r="AB2325" i="5" s="1"/>
  <c r="AA2326" i="5"/>
  <c r="AB2326" i="5" s="1"/>
  <c r="AA2327" i="5"/>
  <c r="AB2327" i="5" s="1"/>
  <c r="AA2328" i="5"/>
  <c r="AB2328" i="5" s="1"/>
  <c r="AA2329" i="5"/>
  <c r="AB2329" i="5" s="1"/>
  <c r="AA2330" i="5"/>
  <c r="AB2330" i="5" s="1"/>
  <c r="AA2331" i="5"/>
  <c r="AB2331" i="5" s="1"/>
  <c r="AA2332" i="5"/>
  <c r="AB2332" i="5" s="1"/>
  <c r="AA2333" i="5"/>
  <c r="AB2333" i="5" s="1"/>
  <c r="AA2334" i="5"/>
  <c r="AB2334" i="5" s="1"/>
  <c r="AA2335" i="5"/>
  <c r="AB2335" i="5" s="1"/>
  <c r="AA2336" i="5"/>
  <c r="AA2337" i="5"/>
  <c r="AB2337" i="5" s="1"/>
  <c r="AA2338" i="5"/>
  <c r="AB2338" i="5" s="1"/>
  <c r="AA2339" i="5"/>
  <c r="AB2339" i="5" s="1"/>
  <c r="AA2340" i="5"/>
  <c r="AB2340" i="5" s="1"/>
  <c r="AA2341" i="5"/>
  <c r="AB2341" i="5" s="1"/>
  <c r="AA2342" i="5"/>
  <c r="AB2342" i="5" s="1"/>
  <c r="AA2343" i="5"/>
  <c r="AB2343" i="5" s="1"/>
  <c r="AA2344" i="5"/>
  <c r="AB2344" i="5" s="1"/>
  <c r="AA2349" i="5"/>
  <c r="AB2349" i="5" s="1"/>
  <c r="AA2366" i="5"/>
  <c r="AB2366" i="5" s="1"/>
  <c r="AA2367" i="5"/>
  <c r="AB2367" i="5" s="1"/>
  <c r="AA2368" i="5"/>
  <c r="AB2368" i="5" s="1"/>
  <c r="AA2369" i="5"/>
  <c r="AB2369" i="5" s="1"/>
  <c r="AA2370" i="5"/>
  <c r="AB2370" i="5" s="1"/>
  <c r="AA2371" i="5"/>
  <c r="AB2371" i="5" s="1"/>
  <c r="AA2372" i="5"/>
  <c r="AB2372" i="5" s="1"/>
  <c r="AA2373" i="5"/>
  <c r="AB2373" i="5" s="1"/>
  <c r="AA2374" i="5"/>
  <c r="AB2374" i="5" s="1"/>
  <c r="AA2375" i="5"/>
  <c r="AB2375" i="5" s="1"/>
  <c r="AA2376" i="5"/>
  <c r="AB2376" i="5" s="1"/>
  <c r="AA2377" i="5"/>
  <c r="AB2377" i="5" s="1"/>
  <c r="AA2378" i="5"/>
  <c r="AB2378" i="5" s="1"/>
  <c r="AA2379" i="5"/>
  <c r="AB2379" i="5" s="1"/>
  <c r="AA2380" i="5"/>
  <c r="AA2381" i="5"/>
  <c r="AB2381" i="5" s="1"/>
  <c r="AA2382" i="5"/>
  <c r="AB2382" i="5" s="1"/>
  <c r="AA2383" i="5"/>
  <c r="AB2383" i="5" s="1"/>
  <c r="AA2384" i="5"/>
  <c r="AB2384" i="5" s="1"/>
  <c r="AA2385" i="5"/>
  <c r="AB2385" i="5" s="1"/>
  <c r="AA2386" i="5"/>
  <c r="AB2386" i="5" s="1"/>
  <c r="AA2387" i="5"/>
  <c r="AB2387" i="5" s="1"/>
  <c r="AA2388" i="5"/>
  <c r="AA2389" i="5"/>
  <c r="AB2389" i="5" s="1"/>
  <c r="AA2390" i="5"/>
  <c r="AB2390" i="5" s="1"/>
  <c r="AA2391" i="5"/>
  <c r="AB2391" i="5" s="1"/>
  <c r="AA2392" i="5"/>
  <c r="AB2392" i="5" s="1"/>
  <c r="AA2393" i="5"/>
  <c r="AB2393" i="5" s="1"/>
  <c r="AA2394" i="5"/>
  <c r="AB2394" i="5" s="1"/>
  <c r="AA2395" i="5"/>
  <c r="AB2395" i="5" s="1"/>
  <c r="AA2396" i="5"/>
  <c r="AB2396" i="5" s="1"/>
  <c r="AA2397" i="5"/>
  <c r="AB2397" i="5" s="1"/>
  <c r="AA2398" i="5"/>
  <c r="AB2398" i="5" s="1"/>
  <c r="AA2399" i="5"/>
  <c r="AB2399" i="5" s="1"/>
  <c r="AA2400" i="5"/>
  <c r="AB2400" i="5" s="1"/>
  <c r="AA2401" i="5"/>
  <c r="AB2401" i="5" s="1"/>
  <c r="AA2402" i="5"/>
  <c r="AB2402" i="5" s="1"/>
  <c r="AA2403" i="5"/>
  <c r="AB2403" i="5" s="1"/>
  <c r="AA2406" i="5"/>
  <c r="AA2418" i="5"/>
  <c r="AA2421" i="5"/>
  <c r="AB2421" i="5" s="1"/>
  <c r="AA2433" i="5"/>
  <c r="AB2433" i="5" s="1"/>
  <c r="AA2434" i="5"/>
  <c r="AB2434" i="5" s="1"/>
  <c r="AA2435" i="5"/>
  <c r="AB2435" i="5" s="1"/>
  <c r="AA2436" i="5"/>
  <c r="AB2436" i="5" s="1"/>
  <c r="AA2437" i="5"/>
  <c r="AB2437" i="5" s="1"/>
  <c r="AA2438" i="5"/>
  <c r="AA2439" i="5"/>
  <c r="AB2439" i="5" s="1"/>
  <c r="AA2440" i="5"/>
  <c r="AB2440" i="5" s="1"/>
  <c r="AA2441" i="5"/>
  <c r="AB2441" i="5" s="1"/>
  <c r="AA2442" i="5"/>
  <c r="AB2442" i="5" s="1"/>
  <c r="AA2443" i="5"/>
  <c r="AB2443" i="5" s="1"/>
  <c r="AA2444" i="5"/>
  <c r="AB2444" i="5" s="1"/>
  <c r="AA2447" i="5"/>
  <c r="AB2447" i="5" s="1"/>
  <c r="AA2448" i="5"/>
  <c r="AB2448" i="5" s="1"/>
  <c r="AA2449" i="5"/>
  <c r="AB2449" i="5" s="1"/>
  <c r="AA2450" i="5"/>
  <c r="AB2450" i="5" s="1"/>
  <c r="AA2451" i="5"/>
  <c r="AB2451" i="5" s="1"/>
  <c r="AA2452" i="5"/>
  <c r="AB2452" i="5" s="1"/>
  <c r="AA2453" i="5"/>
  <c r="AB2453" i="5" s="1"/>
  <c r="AA2456" i="5"/>
  <c r="AB2456" i="5" s="1"/>
  <c r="AA2465" i="5"/>
  <c r="AB2465" i="5" s="1"/>
  <c r="AA2466" i="5"/>
  <c r="AA2467" i="5"/>
  <c r="AB2467" i="5" s="1"/>
  <c r="AA2468" i="5"/>
  <c r="AB2468" i="5" s="1"/>
  <c r="AA2469" i="5"/>
  <c r="AB2469" i="5" s="1"/>
  <c r="AA2470" i="5"/>
  <c r="AB2470" i="5" s="1"/>
  <c r="AA2472" i="5"/>
  <c r="AB2472" i="5" s="1"/>
  <c r="AA2473" i="5"/>
  <c r="AB2473" i="5" s="1"/>
  <c r="AA2476" i="5"/>
  <c r="AB2476" i="5" s="1"/>
  <c r="AA2483" i="5"/>
  <c r="AA2484" i="5"/>
  <c r="AB2484" i="5" s="1"/>
  <c r="AA2485" i="5"/>
  <c r="AB2485" i="5" s="1"/>
  <c r="AA2486" i="5"/>
  <c r="AB2486" i="5" s="1"/>
  <c r="AA2487" i="5"/>
  <c r="AB2487" i="5" s="1"/>
  <c r="AA2489" i="5"/>
  <c r="AB2489" i="5" s="1"/>
  <c r="AA2490" i="5"/>
  <c r="AB2490" i="5" s="1"/>
  <c r="AA2491" i="5"/>
  <c r="AB2491" i="5" s="1"/>
  <c r="AA2492" i="5"/>
  <c r="AB2492" i="5" s="1"/>
  <c r="AA2493" i="5"/>
  <c r="AB2493" i="5" s="1"/>
  <c r="AA2496" i="5"/>
  <c r="AB2496" i="5" s="1"/>
  <c r="AA2507" i="5"/>
  <c r="AB2507" i="5" s="1"/>
  <c r="AA2508" i="5"/>
  <c r="AB2508" i="5" s="1"/>
  <c r="AA2509" i="5"/>
  <c r="AB2509" i="5" s="1"/>
  <c r="AA2510" i="5"/>
  <c r="AB2510" i="5" s="1"/>
  <c r="AA2511" i="5"/>
  <c r="AB2511" i="5" s="1"/>
  <c r="AA2512" i="5"/>
  <c r="AB2512" i="5" s="1"/>
  <c r="AA2514" i="5"/>
  <c r="AB2514" i="5" s="1"/>
  <c r="AA2515" i="5"/>
  <c r="AB2515" i="5" s="1"/>
  <c r="AA2516" i="5"/>
  <c r="AB2516" i="5" s="1"/>
  <c r="AA2517" i="5"/>
  <c r="AB2517" i="5" s="1"/>
  <c r="AA2518" i="5"/>
  <c r="AB2518" i="5" s="1"/>
  <c r="AA2519" i="5"/>
  <c r="AB2519" i="5" s="1"/>
  <c r="AA2520" i="5"/>
  <c r="AB2520" i="5" s="1"/>
  <c r="AA2521" i="5"/>
  <c r="AB2521" i="5" s="1"/>
  <c r="AA2522" i="5"/>
  <c r="AB2522" i="5" s="1"/>
  <c r="AA2523" i="5"/>
  <c r="AB2523" i="5" s="1"/>
  <c r="AA2524" i="5"/>
  <c r="AB2524" i="5" s="1"/>
  <c r="AA2527" i="5"/>
  <c r="AB2527" i="5" s="1"/>
  <c r="AA2528" i="5"/>
  <c r="AB2528" i="5" s="1"/>
  <c r="AA2529" i="5"/>
  <c r="AB2529" i="5" s="1"/>
  <c r="AA2530" i="5"/>
  <c r="AB2530" i="5" s="1"/>
  <c r="AA2531" i="5"/>
  <c r="AB2531" i="5" s="1"/>
  <c r="AA2532" i="5"/>
  <c r="AB2532" i="5" s="1"/>
  <c r="AA2533" i="5"/>
  <c r="AB2533" i="5" s="1"/>
  <c r="AA2534" i="5"/>
  <c r="AB2534" i="5" s="1"/>
  <c r="AA2535" i="5"/>
  <c r="AB2535" i="5" s="1"/>
  <c r="AA2536" i="5"/>
  <c r="AB2536" i="5" s="1"/>
  <c r="AA2537" i="5"/>
  <c r="AB2537" i="5" s="1"/>
  <c r="AA2540" i="5"/>
  <c r="AB2540" i="5" s="1"/>
  <c r="AA2543" i="5"/>
  <c r="AA2544" i="5"/>
  <c r="AB2544" i="5" s="1"/>
  <c r="AA2545" i="5"/>
  <c r="AB2545" i="5" s="1"/>
  <c r="AA2546" i="5"/>
  <c r="AB2546" i="5" s="1"/>
  <c r="AA2547" i="5"/>
  <c r="AB2547" i="5" s="1"/>
  <c r="AA2550" i="5"/>
  <c r="AB2550" i="5" s="1"/>
  <c r="AA2556" i="5"/>
  <c r="AB2556" i="5" s="1"/>
  <c r="AA2557" i="5"/>
  <c r="AB2557" i="5" s="1"/>
  <c r="AA2558" i="5"/>
  <c r="AB2558" i="5" s="1"/>
  <c r="AA2559" i="5"/>
  <c r="AB2559" i="5" s="1"/>
  <c r="AA2560" i="5"/>
  <c r="AB2560" i="5" s="1"/>
  <c r="AA2561" i="5"/>
  <c r="AB2561" i="5" s="1"/>
  <c r="AA2562" i="5"/>
  <c r="AB2562" i="5" s="1"/>
  <c r="AA2563" i="5"/>
  <c r="AB2563" i="5" s="1"/>
  <c r="AA2564" i="5"/>
  <c r="AB2564" i="5" s="1"/>
  <c r="AA2565" i="5"/>
  <c r="AB2565" i="5" s="1"/>
  <c r="AA2566" i="5"/>
  <c r="AA2567" i="5"/>
  <c r="AB2567" i="5" s="1"/>
  <c r="AA2568" i="5"/>
  <c r="AB2568" i="5" s="1"/>
  <c r="AA2569" i="5"/>
  <c r="AB2569" i="5" s="1"/>
  <c r="AA2570" i="5"/>
  <c r="AB2570" i="5" s="1"/>
  <c r="AA2571" i="5"/>
  <c r="AB2571" i="5" s="1"/>
  <c r="AA2572" i="5"/>
  <c r="AB2572" i="5" s="1"/>
  <c r="AA2573" i="5"/>
  <c r="AB2573" i="5" s="1"/>
  <c r="AA2574" i="5"/>
  <c r="AB2574" i="5" s="1"/>
  <c r="AA2575" i="5"/>
  <c r="AB2575" i="5" s="1"/>
  <c r="AA2576" i="5"/>
  <c r="AB2576" i="5" s="1"/>
  <c r="AA2577" i="5"/>
  <c r="AB2577" i="5" s="1"/>
  <c r="AA2578" i="5"/>
  <c r="AB2578" i="5" s="1"/>
  <c r="AA2579" i="5"/>
  <c r="AB2579" i="5" s="1"/>
  <c r="AA2580" i="5"/>
  <c r="AB2580" i="5" s="1"/>
  <c r="AA2581" i="5"/>
  <c r="AB2581" i="5" s="1"/>
  <c r="AA2582" i="5"/>
  <c r="AB2582" i="5" s="1"/>
  <c r="AA2583" i="5"/>
  <c r="AB2583" i="5" s="1"/>
  <c r="AA2584" i="5"/>
  <c r="AB2584" i="5" s="1"/>
  <c r="AA2585" i="5"/>
  <c r="AB2585" i="5" s="1"/>
  <c r="AA2586" i="5"/>
  <c r="AB2586" i="5" s="1"/>
  <c r="AA2587" i="5"/>
  <c r="AB2587" i="5" s="1"/>
  <c r="AA2588" i="5"/>
  <c r="AB2588" i="5" s="1"/>
  <c r="AA2589" i="5"/>
  <c r="AB2589" i="5" s="1"/>
  <c r="AA2590" i="5"/>
  <c r="AA2591" i="5"/>
  <c r="AB2591" i="5" s="1"/>
  <c r="AA2592" i="5"/>
  <c r="AB2592" i="5" s="1"/>
  <c r="AA2593" i="5"/>
  <c r="AB2593" i="5" s="1"/>
  <c r="AA2594" i="5"/>
  <c r="AB2594" i="5" s="1"/>
  <c r="AA2601" i="5"/>
  <c r="AB2601" i="5" s="1"/>
  <c r="AA2602" i="5"/>
  <c r="AB2602" i="5" s="1"/>
  <c r="AA2603" i="5"/>
  <c r="AB2603" i="5" s="1"/>
  <c r="AA2604" i="5"/>
  <c r="AB2604" i="5" s="1"/>
  <c r="AA2605" i="5"/>
  <c r="AB2605" i="5" s="1"/>
  <c r="AA2606" i="5"/>
  <c r="AB2606" i="5" s="1"/>
  <c r="AA2607" i="5"/>
  <c r="AA2608" i="5"/>
  <c r="AB2608" i="5" s="1"/>
  <c r="AA2609" i="5"/>
  <c r="AB2609" i="5" s="1"/>
  <c r="AA2610" i="5"/>
  <c r="AB2610" i="5" s="1"/>
  <c r="AA2611" i="5"/>
  <c r="AB2611" i="5" s="1"/>
  <c r="AA2612" i="5"/>
  <c r="AB2612" i="5" s="1"/>
  <c r="AA2613" i="5"/>
  <c r="AB2613" i="5" s="1"/>
  <c r="AA2614" i="5"/>
  <c r="AB2614" i="5" s="1"/>
  <c r="AA2615" i="5"/>
  <c r="AB2615" i="5" s="1"/>
  <c r="AA2616" i="5"/>
  <c r="AB2616" i="5" s="1"/>
  <c r="AA2617" i="5"/>
  <c r="AB2617" i="5" s="1"/>
  <c r="AA2619" i="5"/>
  <c r="AB2619" i="5" s="1"/>
  <c r="AA2621" i="5"/>
  <c r="AB2621" i="5" s="1"/>
  <c r="AA2631" i="5"/>
  <c r="AB2631" i="5" s="1"/>
  <c r="AA2632" i="5"/>
  <c r="AB2632" i="5" s="1"/>
  <c r="AA2633" i="5"/>
  <c r="AB2633" i="5" s="1"/>
  <c r="AA2634" i="5"/>
  <c r="AB2634" i="5" s="1"/>
  <c r="AA2635" i="5"/>
  <c r="AB2635" i="5" s="1"/>
  <c r="AA2636" i="5"/>
  <c r="AB2636" i="5" s="1"/>
  <c r="AA2637" i="5"/>
  <c r="AB2637" i="5" s="1"/>
  <c r="AA2638" i="5"/>
  <c r="AB2638" i="5" s="1"/>
  <c r="AA2639" i="5"/>
  <c r="AB2639" i="5" s="1"/>
  <c r="AA2640" i="5"/>
  <c r="AB2640" i="5" s="1"/>
  <c r="AA2641" i="5"/>
  <c r="AB2641" i="5" s="1"/>
  <c r="AA2642" i="5"/>
  <c r="AB2642" i="5" s="1"/>
  <c r="AA2643" i="5"/>
  <c r="AB2643" i="5" s="1"/>
  <c r="AA2644" i="5"/>
  <c r="AB2644" i="5" s="1"/>
  <c r="AA2645" i="5"/>
  <c r="AB2645" i="5" s="1"/>
  <c r="AA2646" i="5"/>
  <c r="AB2646" i="5" s="1"/>
  <c r="AA2647" i="5"/>
  <c r="AB2647" i="5" s="1"/>
  <c r="AA2648" i="5"/>
  <c r="AB2648" i="5" s="1"/>
  <c r="AA2649" i="5"/>
  <c r="AB2649" i="5" s="1"/>
  <c r="AA2650" i="5"/>
  <c r="AB2650" i="5" s="1"/>
  <c r="AA2651" i="5"/>
  <c r="AB2651" i="5" s="1"/>
  <c r="AA2652" i="5"/>
  <c r="AB2652" i="5" s="1"/>
  <c r="AA2653" i="5"/>
  <c r="AB2653" i="5" s="1"/>
  <c r="AA2654" i="5"/>
  <c r="AB2654" i="5" s="1"/>
  <c r="AA2657" i="5"/>
  <c r="AA2666" i="5"/>
  <c r="AB2666" i="5" s="1"/>
  <c r="AA2667" i="5"/>
  <c r="AB2667" i="5" s="1"/>
  <c r="AA2668" i="5"/>
  <c r="AB2668" i="5" s="1"/>
  <c r="AA2669" i="5"/>
  <c r="AB2669" i="5" s="1"/>
  <c r="AA2670" i="5"/>
  <c r="AB2670" i="5" s="1"/>
  <c r="AA2671" i="5"/>
  <c r="AB2671" i="5" s="1"/>
  <c r="AA2672" i="5"/>
  <c r="AB2672" i="5" s="1"/>
  <c r="AA2673" i="5"/>
  <c r="AB2673" i="5" s="1"/>
  <c r="AA2674" i="5"/>
  <c r="AB2674" i="5" s="1"/>
  <c r="AA2675" i="5"/>
  <c r="AB2675" i="5" s="1"/>
  <c r="AA2676" i="5"/>
  <c r="AB2676" i="5" s="1"/>
  <c r="AA2677" i="5"/>
  <c r="AB2677" i="5" s="1"/>
  <c r="AA2678" i="5"/>
  <c r="AB2678" i="5" s="1"/>
  <c r="AA2679" i="5"/>
  <c r="AB2679" i="5" s="1"/>
  <c r="AA2680" i="5"/>
  <c r="AB2680" i="5" s="1"/>
  <c r="AA2681" i="5"/>
  <c r="AB2681" i="5" s="1"/>
  <c r="AA2682" i="5"/>
  <c r="AB2682" i="5" s="1"/>
  <c r="AA2683" i="5"/>
  <c r="AB2683" i="5" s="1"/>
  <c r="AA2684" i="5"/>
  <c r="AB2684" i="5" s="1"/>
  <c r="AA2685" i="5"/>
  <c r="AB2685" i="5" s="1"/>
  <c r="AA2686" i="5"/>
  <c r="AB2686" i="5" s="1"/>
  <c r="AA2687" i="5"/>
  <c r="AB2687" i="5" s="1"/>
  <c r="AA2688" i="5"/>
  <c r="AB2688" i="5" s="1"/>
  <c r="AA2689" i="5"/>
  <c r="AB2689" i="5" s="1"/>
  <c r="AA2690" i="5"/>
  <c r="AB2690" i="5" s="1"/>
  <c r="AA2691" i="5"/>
  <c r="AB2691" i="5" s="1"/>
  <c r="AA2692" i="5"/>
  <c r="AB2692" i="5" s="1"/>
  <c r="AA2693" i="5"/>
  <c r="AB2693" i="5" s="1"/>
  <c r="AA2694" i="5"/>
  <c r="AB2694" i="5" s="1"/>
  <c r="AA2695" i="5"/>
  <c r="AB2695" i="5" s="1"/>
  <c r="AA2696" i="5"/>
  <c r="AB2696" i="5" s="1"/>
  <c r="AA2698" i="5"/>
  <c r="AB2698" i="5" s="1"/>
  <c r="AA2702" i="5"/>
  <c r="AB2702" i="5" s="1"/>
  <c r="AA2703" i="5"/>
  <c r="AB2703" i="5" s="1"/>
  <c r="AA2704" i="5"/>
  <c r="AB2704" i="5" s="1"/>
  <c r="AA2705" i="5"/>
  <c r="AB2705" i="5" s="1"/>
  <c r="AA2708" i="5"/>
  <c r="AB2708" i="5" s="1"/>
  <c r="AA2715" i="5"/>
  <c r="AB2715" i="5" s="1"/>
  <c r="AA2716" i="5"/>
  <c r="AB2716" i="5" s="1"/>
  <c r="AA2717" i="5"/>
  <c r="AB2717" i="5" s="1"/>
  <c r="AA2718" i="5"/>
  <c r="AB2718" i="5" s="1"/>
  <c r="AA2719" i="5"/>
  <c r="AB2719" i="5" s="1"/>
  <c r="AA2722" i="5"/>
  <c r="AB2722" i="5" s="1"/>
  <c r="AA2727" i="5"/>
  <c r="AB2727" i="5" s="1"/>
  <c r="AA2728" i="5"/>
  <c r="AB2728" i="5" s="1"/>
  <c r="AA2729" i="5"/>
  <c r="AB2729" i="5" s="1"/>
  <c r="AA2730" i="5"/>
  <c r="AB2730" i="5" s="1"/>
  <c r="AA2731" i="5"/>
  <c r="AB2731" i="5" s="1"/>
  <c r="AA2732" i="5"/>
  <c r="AB2732" i="5" s="1"/>
  <c r="AA2733" i="5"/>
  <c r="AB2733" i="5" s="1"/>
  <c r="AA2734" i="5"/>
  <c r="AB2734" i="5" s="1"/>
  <c r="AA2743" i="5"/>
  <c r="AB2743" i="5" s="1"/>
  <c r="AA2744" i="5"/>
  <c r="AB2744" i="5" s="1"/>
  <c r="AA2745" i="5"/>
  <c r="AB2745" i="5" s="1"/>
  <c r="AA2746" i="5"/>
  <c r="AB2746" i="5" s="1"/>
  <c r="AA2747" i="5"/>
  <c r="AB2747" i="5" s="1"/>
  <c r="AA2748" i="5"/>
  <c r="AB2748" i="5" s="1"/>
  <c r="AA2749" i="5"/>
  <c r="AB2749" i="5" s="1"/>
  <c r="AA2750" i="5"/>
  <c r="AB2750" i="5" s="1"/>
  <c r="AA2751" i="5"/>
  <c r="AB2751" i="5" s="1"/>
  <c r="AA2752" i="5"/>
  <c r="AB2752" i="5" s="1"/>
  <c r="AA2753" i="5"/>
  <c r="AB2753" i="5" s="1"/>
  <c r="AA2755" i="5"/>
  <c r="AB2755" i="5" s="1"/>
  <c r="AA2763" i="5"/>
  <c r="AB2763" i="5" s="1"/>
  <c r="AA2764" i="5"/>
  <c r="AB2764" i="5" s="1"/>
  <c r="AA2765" i="5"/>
  <c r="AB2765" i="5" s="1"/>
  <c r="AA2766" i="5"/>
  <c r="AB2766" i="5" s="1"/>
  <c r="AA2767" i="5"/>
  <c r="AB2767" i="5" s="1"/>
  <c r="AA2768" i="5"/>
  <c r="AB2768" i="5" s="1"/>
  <c r="AA2769" i="5"/>
  <c r="AB2769" i="5" s="1"/>
  <c r="AA2770" i="5"/>
  <c r="AB2770" i="5" s="1"/>
  <c r="AA2771" i="5"/>
  <c r="AB2771" i="5" s="1"/>
  <c r="AA2772" i="5"/>
  <c r="AB2772" i="5" s="1"/>
  <c r="AA2773" i="5"/>
  <c r="AB2773" i="5" s="1"/>
  <c r="AA2774" i="5"/>
  <c r="AB2774" i="5" s="1"/>
  <c r="AA2775" i="5"/>
  <c r="AB2775" i="5" s="1"/>
  <c r="AA2776" i="5"/>
  <c r="AB2776" i="5" s="1"/>
  <c r="AA2777" i="5"/>
  <c r="AB2777" i="5" s="1"/>
  <c r="AA2778" i="5"/>
  <c r="AB2778" i="5" s="1"/>
  <c r="AA2779" i="5"/>
  <c r="AB2779" i="5" s="1"/>
  <c r="AA2780" i="5"/>
  <c r="AA2781" i="5"/>
  <c r="AB2781" i="5" s="1"/>
  <c r="AA2782" i="5"/>
  <c r="AB2782" i="5" s="1"/>
  <c r="AA2783" i="5"/>
  <c r="AB2783" i="5" s="1"/>
  <c r="AA2784" i="5"/>
  <c r="AB2784" i="5" s="1"/>
  <c r="AA2785" i="5"/>
  <c r="AB2785" i="5" s="1"/>
  <c r="AA2786" i="5"/>
  <c r="AB2786" i="5" s="1"/>
  <c r="AA2787" i="5"/>
  <c r="AB2787" i="5" s="1"/>
  <c r="AA2788" i="5"/>
  <c r="AB2788" i="5" s="1"/>
  <c r="AA2789" i="5"/>
  <c r="AB2789" i="5" s="1"/>
  <c r="AA2790" i="5"/>
  <c r="AB2790" i="5" s="1"/>
  <c r="AA2791" i="5"/>
  <c r="AB2791" i="5" s="1"/>
  <c r="AA2792" i="5"/>
  <c r="AB2792" i="5" s="1"/>
  <c r="AA2793" i="5"/>
  <c r="AB2793" i="5" s="1"/>
  <c r="AA2794" i="5"/>
  <c r="AB2794" i="5" s="1"/>
  <c r="AA2795" i="5"/>
  <c r="AB2795" i="5" s="1"/>
  <c r="AA2796" i="5"/>
  <c r="AB2796" i="5" s="1"/>
  <c r="AA2797" i="5"/>
  <c r="AB2797" i="5" s="1"/>
  <c r="AA2798" i="5"/>
  <c r="AB2798" i="5" s="1"/>
  <c r="AA2799" i="5"/>
  <c r="AB2799" i="5" s="1"/>
  <c r="AA2800" i="5"/>
  <c r="AB2800" i="5" s="1"/>
  <c r="AA2801" i="5"/>
  <c r="AB2801" i="5" s="1"/>
  <c r="AA2802" i="5"/>
  <c r="AB2802" i="5" s="1"/>
  <c r="AA2803" i="5"/>
  <c r="AA2804" i="5"/>
  <c r="AB2804" i="5" s="1"/>
  <c r="AA2805" i="5"/>
  <c r="AB2805" i="5" s="1"/>
  <c r="AA2806" i="5"/>
  <c r="AB2806" i="5" s="1"/>
  <c r="AA2807" i="5"/>
  <c r="AB2807" i="5" s="1"/>
  <c r="AA2808" i="5"/>
  <c r="AB2808" i="5" s="1"/>
  <c r="AA2809" i="5"/>
  <c r="AB2809" i="5" s="1"/>
  <c r="AA2810" i="5"/>
  <c r="AB2810" i="5" s="1"/>
  <c r="AA2811" i="5"/>
  <c r="AB2811" i="5" s="1"/>
  <c r="AA2812" i="5"/>
  <c r="AB2812" i="5" s="1"/>
  <c r="AA2813" i="5"/>
  <c r="AB2813" i="5" s="1"/>
  <c r="AA2814" i="5"/>
  <c r="AB2814" i="5" s="1"/>
  <c r="AA2815" i="5"/>
  <c r="AB2815" i="5" s="1"/>
  <c r="AA2819" i="5"/>
  <c r="AB2819" i="5" s="1"/>
  <c r="AA2838" i="5"/>
  <c r="AB2838" i="5" s="1"/>
  <c r="AA2839" i="5"/>
  <c r="AB2839" i="5" s="1"/>
  <c r="AA2840" i="5"/>
  <c r="AB2840" i="5" s="1"/>
  <c r="AA2841" i="5"/>
  <c r="AB2841" i="5" s="1"/>
  <c r="AA2842" i="5"/>
  <c r="AB2842" i="5" s="1"/>
  <c r="AA2843" i="5"/>
  <c r="AB2843" i="5" s="1"/>
  <c r="AA2844" i="5"/>
  <c r="AB2844" i="5" s="1"/>
  <c r="AA2845" i="5"/>
  <c r="AB2845" i="5" s="1"/>
  <c r="AA2846" i="5"/>
  <c r="AB2846" i="5" s="1"/>
  <c r="AA2847" i="5"/>
  <c r="AB2847" i="5" s="1"/>
  <c r="AA2848" i="5"/>
  <c r="AB2848" i="5" s="1"/>
  <c r="AA2849" i="5"/>
  <c r="AB2849" i="5" s="1"/>
  <c r="AA2850" i="5"/>
  <c r="AB2850" i="5" s="1"/>
  <c r="AA2851" i="5"/>
  <c r="AB2851" i="5" s="1"/>
  <c r="AA2852" i="5"/>
  <c r="AB2852" i="5" s="1"/>
  <c r="AA2853" i="5"/>
  <c r="AB2853" i="5" s="1"/>
  <c r="AA2854" i="5"/>
  <c r="AB2854" i="5" s="1"/>
  <c r="AA2855" i="5"/>
  <c r="AB2855" i="5" s="1"/>
  <c r="AA2856" i="5"/>
  <c r="AB2856" i="5" s="1"/>
  <c r="AA2857" i="5"/>
  <c r="AB2857" i="5" s="1"/>
  <c r="AA2858" i="5"/>
  <c r="AB2858" i="5" s="1"/>
  <c r="AA2859" i="5"/>
  <c r="AB2859" i="5" s="1"/>
  <c r="AA2860" i="5"/>
  <c r="AB2860" i="5" s="1"/>
  <c r="AA2861" i="5"/>
  <c r="AB2861" i="5" s="1"/>
  <c r="AA2862" i="5"/>
  <c r="AB2862" i="5" s="1"/>
  <c r="AA2863" i="5"/>
  <c r="AB2863" i="5" s="1"/>
  <c r="AA2864" i="5"/>
  <c r="AB2864" i="5" s="1"/>
  <c r="AA2865" i="5"/>
  <c r="AB2865" i="5" s="1"/>
  <c r="AA2866" i="5"/>
  <c r="AB2866" i="5" s="1"/>
  <c r="AA2867" i="5"/>
  <c r="AB2867" i="5" s="1"/>
  <c r="AA2868" i="5"/>
  <c r="AB2868" i="5" s="1"/>
  <c r="AA2869" i="5"/>
  <c r="AB2869" i="5" s="1"/>
  <c r="AA2870" i="5"/>
  <c r="AB2870" i="5" s="1"/>
  <c r="AA2871" i="5"/>
  <c r="AB2871" i="5" s="1"/>
  <c r="AA2873" i="5"/>
  <c r="AB2873" i="5" s="1"/>
  <c r="AA2881" i="5"/>
  <c r="AB2881" i="5" s="1"/>
  <c r="AA2884" i="5"/>
  <c r="AB2884" i="5" s="1"/>
  <c r="AA2895" i="5"/>
  <c r="AB2895" i="5" s="1"/>
  <c r="AA2896" i="5"/>
  <c r="AB2896" i="5" s="1"/>
  <c r="AA2897" i="5"/>
  <c r="AB2897" i="5" s="1"/>
  <c r="AA2898" i="5"/>
  <c r="AB2898" i="5" s="1"/>
  <c r="AA2899" i="5"/>
  <c r="AB2899" i="5" s="1"/>
  <c r="AA2900" i="5"/>
  <c r="AA2901" i="5"/>
  <c r="AB2901" i="5" s="1"/>
  <c r="AA2904" i="5"/>
  <c r="AB2904" i="5" s="1"/>
  <c r="AA2905" i="5"/>
  <c r="AB2905" i="5" s="1"/>
  <c r="AA2906" i="5"/>
  <c r="AB2906" i="5" s="1"/>
  <c r="AA2907" i="5"/>
  <c r="AB2907" i="5" s="1"/>
  <c r="AA2909" i="5"/>
  <c r="AB2909" i="5" s="1"/>
  <c r="AA2914" i="5"/>
  <c r="AB2914" i="5" s="1"/>
  <c r="AA2915" i="5"/>
  <c r="AB2915" i="5" s="1"/>
  <c r="AA2916" i="5"/>
  <c r="AB2916" i="5" s="1"/>
  <c r="AA2917" i="5"/>
  <c r="AB2917" i="5" s="1"/>
  <c r="AA2918" i="5"/>
  <c r="AB2918" i="5" s="1"/>
  <c r="AA2919" i="5"/>
  <c r="AB2919" i="5" s="1"/>
  <c r="AA2920" i="5"/>
  <c r="AB2920" i="5" s="1"/>
  <c r="AA2921" i="5"/>
  <c r="AB2921" i="5" s="1"/>
  <c r="AA2922" i="5"/>
  <c r="AB2922" i="5" s="1"/>
  <c r="AA2923" i="5"/>
  <c r="AB2923" i="5" s="1"/>
  <c r="AA2924" i="5"/>
  <c r="AB2924" i="5" s="1"/>
  <c r="AA2925" i="5"/>
  <c r="AB2925" i="5" s="1"/>
  <c r="AA2926" i="5"/>
  <c r="AB2926" i="5" s="1"/>
  <c r="AA2927" i="5"/>
  <c r="AB2927" i="5" s="1"/>
  <c r="AA2928" i="5"/>
  <c r="AB2928" i="5" s="1"/>
  <c r="AA2929" i="5"/>
  <c r="AB2929" i="5" s="1"/>
  <c r="AA2933" i="5"/>
  <c r="AB2933" i="5" s="1"/>
  <c r="AA2934" i="5"/>
  <c r="AB2934" i="5" s="1"/>
  <c r="AA2935" i="5"/>
  <c r="AB2935" i="5" s="1"/>
  <c r="AA2936" i="5"/>
  <c r="AB2936" i="5" s="1"/>
  <c r="AA2937" i="5"/>
  <c r="AB2937" i="5" s="1"/>
  <c r="AA2938" i="5"/>
  <c r="AB2938" i="5" s="1"/>
  <c r="AA2939" i="5"/>
  <c r="AB2939" i="5" s="1"/>
  <c r="AA2940" i="5"/>
  <c r="AB2940" i="5" s="1"/>
  <c r="AA2941" i="5"/>
  <c r="AB2941" i="5" s="1"/>
  <c r="AA2942" i="5"/>
  <c r="AB2942" i="5" s="1"/>
  <c r="AA2943" i="5"/>
  <c r="AB2943" i="5" s="1"/>
  <c r="AA2944" i="5"/>
  <c r="AB2944" i="5" s="1"/>
  <c r="AA2947" i="5"/>
  <c r="AB2947" i="5" s="1"/>
  <c r="AA2958" i="5"/>
  <c r="AB2958" i="5" s="1"/>
  <c r="AA2959" i="5"/>
  <c r="AB2959" i="5" s="1"/>
  <c r="AA2960" i="5"/>
  <c r="AB2960" i="5" s="1"/>
  <c r="AA2961" i="5"/>
  <c r="AB2961" i="5" s="1"/>
  <c r="AA2962" i="5"/>
  <c r="AB2962" i="5" s="1"/>
  <c r="AA2963" i="5"/>
  <c r="AB2963" i="5" s="1"/>
  <c r="AA2964" i="5"/>
  <c r="AB2964" i="5" s="1"/>
  <c r="AA2965" i="5"/>
  <c r="AB2965" i="5" s="1"/>
  <c r="AA2966" i="5"/>
  <c r="AB2966" i="5" s="1"/>
  <c r="AA2967" i="5"/>
  <c r="AB2967" i="5" s="1"/>
  <c r="AA2968" i="5"/>
  <c r="AB2968" i="5" s="1"/>
  <c r="AA2969" i="5"/>
  <c r="AB2969" i="5" s="1"/>
  <c r="AA2970" i="5"/>
  <c r="AB2970" i="5" s="1"/>
  <c r="AA2971" i="5"/>
  <c r="AB2971" i="5" s="1"/>
  <c r="AA2972" i="5"/>
  <c r="AB2972" i="5" s="1"/>
  <c r="AA2973" i="5"/>
  <c r="AB2973" i="5" s="1"/>
  <c r="AA2974" i="5"/>
  <c r="AB2974" i="5" s="1"/>
  <c r="AA2975" i="5"/>
  <c r="AB2975" i="5" s="1"/>
  <c r="AA2977" i="5"/>
  <c r="AB2977" i="5" s="1"/>
  <c r="AA2978" i="5"/>
  <c r="AB2978" i="5" s="1"/>
  <c r="AA2979" i="5"/>
  <c r="AB2979" i="5" s="1"/>
  <c r="AA2980" i="5"/>
  <c r="AB2980" i="5" s="1"/>
  <c r="AA2981" i="5"/>
  <c r="AB2981" i="5" s="1"/>
  <c r="AA2982" i="5"/>
  <c r="AB2982" i="5" s="1"/>
  <c r="AA2983" i="5"/>
  <c r="AB2983" i="5" s="1"/>
  <c r="AA2984" i="5"/>
  <c r="AB2984" i="5" s="1"/>
  <c r="AA2985" i="5"/>
  <c r="AB2985" i="5" s="1"/>
  <c r="AA2986" i="5"/>
  <c r="AB2986" i="5" s="1"/>
  <c r="AA2989" i="5"/>
  <c r="AB2989" i="5" s="1"/>
  <c r="AA2990" i="5"/>
  <c r="AB2990" i="5" s="1"/>
  <c r="AA2991" i="5"/>
  <c r="AB2991" i="5" s="1"/>
  <c r="AA2992" i="5"/>
  <c r="AB2992" i="5" s="1"/>
  <c r="AA2993" i="5"/>
  <c r="AB2993" i="5" s="1"/>
  <c r="AA2994" i="5"/>
  <c r="AB2994" i="5" s="1"/>
  <c r="AA2995" i="5"/>
  <c r="AB2995" i="5" s="1"/>
  <c r="AA2996" i="5"/>
  <c r="AB2996" i="5" s="1"/>
  <c r="AA2997" i="5"/>
  <c r="AB2997" i="5" s="1"/>
  <c r="AA2998" i="5"/>
  <c r="AB2998" i="5" s="1"/>
  <c r="AA2999" i="5"/>
  <c r="AB2999" i="5" s="1"/>
  <c r="AA3000" i="5"/>
  <c r="AB3000" i="5" s="1"/>
  <c r="AA3001" i="5"/>
  <c r="AB3001" i="5" s="1"/>
  <c r="AA3002" i="5"/>
  <c r="AB3002" i="5" s="1"/>
  <c r="AA3003" i="5"/>
  <c r="AB3003" i="5" s="1"/>
  <c r="AA3006" i="5"/>
  <c r="AB3006" i="5" s="1"/>
  <c r="AA3007" i="5"/>
  <c r="AB3007" i="5" s="1"/>
  <c r="AA3008" i="5"/>
  <c r="AB3008" i="5" s="1"/>
  <c r="AA3009" i="5"/>
  <c r="AB3009" i="5" s="1"/>
  <c r="AA3010" i="5"/>
  <c r="AB3010" i="5" s="1"/>
  <c r="AA3011" i="5"/>
  <c r="AB3011" i="5" s="1"/>
  <c r="AA3014" i="5"/>
  <c r="AB3014" i="5" s="1"/>
  <c r="AA3015" i="5"/>
  <c r="AB3015" i="5" s="1"/>
  <c r="AA3018" i="5"/>
  <c r="AB3018" i="5" s="1"/>
  <c r="AA3019" i="5"/>
  <c r="AB3019" i="5" s="1"/>
  <c r="AA3020" i="5"/>
  <c r="AB3020" i="5" s="1"/>
  <c r="AA3021" i="5"/>
  <c r="AB3021" i="5" s="1"/>
  <c r="AA3022" i="5"/>
  <c r="AB3022" i="5" s="1"/>
  <c r="AA3023" i="5"/>
  <c r="AB3023" i="5" s="1"/>
  <c r="AA3024" i="5"/>
  <c r="AB3024" i="5" s="1"/>
  <c r="AA3025" i="5"/>
  <c r="AB3025" i="5" s="1"/>
  <c r="AA3026" i="5"/>
  <c r="AB3026" i="5" s="1"/>
  <c r="AA3027" i="5"/>
  <c r="AB3027" i="5" s="1"/>
  <c r="AA3028" i="5"/>
  <c r="AB3028" i="5" s="1"/>
  <c r="AA3029" i="5"/>
  <c r="AB3029" i="5" s="1"/>
  <c r="AA3030" i="5"/>
  <c r="AB3030" i="5" s="1"/>
  <c r="AA3031" i="5"/>
  <c r="AB3031" i="5" s="1"/>
  <c r="AA3032" i="5"/>
  <c r="AB3032" i="5" s="1"/>
  <c r="AA3033" i="5"/>
  <c r="AB3033" i="5" s="1"/>
  <c r="AA3034" i="5"/>
  <c r="AB3034" i="5" s="1"/>
  <c r="AA3035" i="5"/>
  <c r="AB3035" i="5" s="1"/>
  <c r="AA3036" i="5"/>
  <c r="AB3036" i="5" s="1"/>
  <c r="AA3037" i="5"/>
  <c r="AB3037" i="5" s="1"/>
  <c r="AA3038" i="5"/>
  <c r="AB3038" i="5" s="1"/>
  <c r="AA3039" i="5"/>
  <c r="AB3039" i="5" s="1"/>
  <c r="AA3040" i="5"/>
  <c r="AB3040" i="5" s="1"/>
  <c r="AA3041" i="5"/>
  <c r="AB3041" i="5" s="1"/>
  <c r="AA3042" i="5"/>
  <c r="AB3042" i="5" s="1"/>
  <c r="AA3043" i="5"/>
  <c r="AB3043" i="5" s="1"/>
  <c r="AA3044" i="5"/>
  <c r="AB3044" i="5" s="1"/>
  <c r="AA3045" i="5"/>
  <c r="AB3045" i="5" s="1"/>
  <c r="AA3046" i="5"/>
  <c r="AB3046" i="5" s="1"/>
  <c r="AA3047" i="5"/>
  <c r="AB3047" i="5" s="1"/>
  <c r="AA3048" i="5"/>
  <c r="AB3048" i="5" s="1"/>
  <c r="AA3049" i="5"/>
  <c r="AB3049" i="5" s="1"/>
  <c r="AA3050" i="5"/>
  <c r="AB3050" i="5" s="1"/>
  <c r="AA3051" i="5"/>
  <c r="AA3052" i="5"/>
  <c r="AB3052" i="5" s="1"/>
  <c r="AA3053" i="5"/>
  <c r="AB3053" i="5" s="1"/>
  <c r="AA3054" i="5"/>
  <c r="AB3054" i="5" s="1"/>
  <c r="AA3055" i="5"/>
  <c r="AB3055" i="5" s="1"/>
  <c r="AA3056" i="5"/>
  <c r="AB3056" i="5" s="1"/>
  <c r="AA3057" i="5"/>
  <c r="AB3057" i="5" s="1"/>
  <c r="AA3058" i="5"/>
  <c r="AB3058" i="5" s="1"/>
  <c r="AA3059" i="5"/>
  <c r="AB3059" i="5" s="1"/>
  <c r="AA3060" i="5"/>
  <c r="AB3060" i="5" s="1"/>
  <c r="AA3061" i="5"/>
  <c r="AB3061" i="5" s="1"/>
  <c r="AA3062" i="5"/>
  <c r="AB3062" i="5" s="1"/>
  <c r="AA3063" i="5"/>
  <c r="AB3063" i="5" s="1"/>
  <c r="AA3064" i="5"/>
  <c r="AB3064" i="5" s="1"/>
  <c r="AA3065" i="5"/>
  <c r="AB3065" i="5" s="1"/>
  <c r="AA3066" i="5"/>
  <c r="AB3066" i="5" s="1"/>
  <c r="AA3067" i="5"/>
  <c r="AB3067" i="5" s="1"/>
  <c r="AA3068" i="5"/>
  <c r="AB3068" i="5" s="1"/>
  <c r="AA3073" i="5"/>
  <c r="AB3073" i="5" s="1"/>
  <c r="AA3074" i="5"/>
  <c r="AB3074" i="5" s="1"/>
  <c r="AA3075" i="5"/>
  <c r="AB3075" i="5" s="1"/>
  <c r="AA3076" i="5"/>
  <c r="AB3076" i="5" s="1"/>
  <c r="AA3077" i="5"/>
  <c r="AB3077" i="5" s="1"/>
  <c r="AA3078" i="5"/>
  <c r="AB3078" i="5" s="1"/>
  <c r="AA3079" i="5"/>
  <c r="AB3079" i="5" s="1"/>
  <c r="AA3080" i="5"/>
  <c r="AB3080" i="5" s="1"/>
  <c r="AA3081" i="5"/>
  <c r="AB3081" i="5" s="1"/>
  <c r="AA3082" i="5"/>
  <c r="AB3082" i="5" s="1"/>
  <c r="AA3083" i="5"/>
  <c r="AB3083" i="5" s="1"/>
  <c r="AA3084" i="5"/>
  <c r="AB3084" i="5" s="1"/>
  <c r="AA3085" i="5"/>
  <c r="AB3085" i="5" s="1"/>
  <c r="AA3086" i="5"/>
  <c r="AB3086" i="5" s="1"/>
  <c r="AA3087" i="5"/>
  <c r="AB3087" i="5" s="1"/>
  <c r="AA3088" i="5"/>
  <c r="AB3088" i="5" s="1"/>
  <c r="AA3089" i="5"/>
  <c r="AB3089" i="5" s="1"/>
  <c r="AA3090" i="5"/>
  <c r="AB3090" i="5" s="1"/>
  <c r="AA3091" i="5"/>
  <c r="AB3091" i="5" s="1"/>
  <c r="AA3092" i="5"/>
  <c r="AB3092" i="5" s="1"/>
  <c r="AA3094" i="5"/>
  <c r="AB3094" i="5" s="1"/>
  <c r="AA3095" i="5"/>
  <c r="AB3095" i="5" s="1"/>
  <c r="AA3096" i="5"/>
  <c r="AB3096" i="5" s="1"/>
  <c r="AA3097" i="5"/>
  <c r="AB3097" i="5" s="1"/>
  <c r="AA3101" i="5"/>
  <c r="AB3101" i="5" s="1"/>
  <c r="AA3102" i="5"/>
  <c r="AB3102" i="5" s="1"/>
  <c r="AA3103" i="5"/>
  <c r="AB3103" i="5" s="1"/>
  <c r="AA3104" i="5"/>
  <c r="AB3104" i="5" s="1"/>
  <c r="AA3105" i="5"/>
  <c r="AB3105" i="5" s="1"/>
  <c r="AA3106" i="5"/>
  <c r="AB3106" i="5" s="1"/>
  <c r="AA3107" i="5"/>
  <c r="AA3108" i="5"/>
  <c r="AB3108" i="5" s="1"/>
  <c r="AA3109" i="5"/>
  <c r="AB3109" i="5" s="1"/>
  <c r="AA3111" i="5"/>
  <c r="AB3111" i="5" s="1"/>
  <c r="AA3119" i="5"/>
  <c r="AB3119" i="5" s="1"/>
  <c r="AA3120" i="5"/>
  <c r="AB3120" i="5" s="1"/>
  <c r="AA3121" i="5"/>
  <c r="AB3121" i="5" s="1"/>
  <c r="AA3122" i="5"/>
  <c r="AB3122" i="5" s="1"/>
  <c r="AA3123" i="5"/>
  <c r="AB3123" i="5" s="1"/>
  <c r="AA3124" i="5"/>
  <c r="AB3124" i="5" s="1"/>
  <c r="AA3125" i="5"/>
  <c r="AB3125" i="5" s="1"/>
  <c r="AA3126" i="5"/>
  <c r="AB3126" i="5" s="1"/>
  <c r="AA3128" i="5"/>
  <c r="AB3128" i="5" s="1"/>
  <c r="AA3135" i="5"/>
  <c r="AB3135" i="5" s="1"/>
  <c r="AA3136" i="5"/>
  <c r="AB3136" i="5" s="1"/>
  <c r="AA3137" i="5"/>
  <c r="AB3137" i="5" s="1"/>
  <c r="AA3138" i="5"/>
  <c r="AB3138" i="5" s="1"/>
  <c r="AA3139" i="5"/>
  <c r="AB3139" i="5" s="1"/>
  <c r="AA3140" i="5"/>
  <c r="AB3140" i="5" s="1"/>
  <c r="AA3141" i="5"/>
  <c r="AB3141" i="5" s="1"/>
  <c r="AA3142" i="5"/>
  <c r="AB3142" i="5" s="1"/>
  <c r="AA3143" i="5"/>
  <c r="AB3143" i="5" s="1"/>
  <c r="AA3144" i="5"/>
  <c r="AB3144" i="5" s="1"/>
  <c r="AA3145" i="5"/>
  <c r="AB3145" i="5" s="1"/>
  <c r="AA3146" i="5"/>
  <c r="AB3146" i="5" s="1"/>
  <c r="AA3147" i="5"/>
  <c r="AB3147" i="5" s="1"/>
  <c r="AA3148" i="5"/>
  <c r="AB3148" i="5" s="1"/>
  <c r="AA3149" i="5"/>
  <c r="AB3149" i="5" s="1"/>
  <c r="AA3154" i="5"/>
  <c r="AB3154" i="5" s="1"/>
  <c r="AA3155" i="5"/>
  <c r="AB3155" i="5" s="1"/>
  <c r="AA3156" i="5"/>
  <c r="AB3156" i="5" s="1"/>
  <c r="AA3157" i="5"/>
  <c r="AB3157" i="5" s="1"/>
  <c r="AA3158" i="5"/>
  <c r="AB3158" i="5" s="1"/>
  <c r="AA3159" i="5"/>
  <c r="AB3159" i="5" s="1"/>
  <c r="AA3160" i="5"/>
  <c r="AB3160" i="5" s="1"/>
  <c r="AA3161" i="5"/>
  <c r="AB3161" i="5" s="1"/>
  <c r="AA3162" i="5"/>
  <c r="AB3162" i="5" s="1"/>
  <c r="AA3163" i="5"/>
  <c r="AB3163" i="5" s="1"/>
  <c r="AA3164" i="5"/>
  <c r="AB3164" i="5" s="1"/>
  <c r="AA3165" i="5"/>
  <c r="AB3165" i="5" s="1"/>
  <c r="AA3166" i="5"/>
  <c r="AB3166" i="5" s="1"/>
  <c r="AA3173" i="5"/>
  <c r="AB3173" i="5" s="1"/>
  <c r="AA3174" i="5"/>
  <c r="AB3174" i="5" s="1"/>
  <c r="AA3175" i="5"/>
  <c r="AB3175" i="5" s="1"/>
  <c r="AA3176" i="5"/>
  <c r="AB3176" i="5" s="1"/>
  <c r="AA3177" i="5"/>
  <c r="AB3177" i="5" s="1"/>
  <c r="AA3178" i="5"/>
  <c r="AB3178" i="5" s="1"/>
  <c r="AA3179" i="5"/>
  <c r="AB3179" i="5" s="1"/>
  <c r="AA3180" i="5"/>
  <c r="AB3180" i="5" s="1"/>
  <c r="AA3181" i="5"/>
  <c r="AB3181" i="5" s="1"/>
  <c r="AA3182" i="5"/>
  <c r="AB3182" i="5" s="1"/>
  <c r="AA3183" i="5"/>
  <c r="AB3183" i="5" s="1"/>
  <c r="AA3184" i="5"/>
  <c r="AB3184" i="5" s="1"/>
  <c r="AA3185" i="5"/>
  <c r="AB3185" i="5" s="1"/>
  <c r="AA3186" i="5"/>
  <c r="AB3186" i="5" s="1"/>
  <c r="AA3187" i="5"/>
  <c r="AB3187" i="5" s="1"/>
  <c r="AA3188" i="5"/>
  <c r="AB3188" i="5" s="1"/>
  <c r="AA3189" i="5"/>
  <c r="AB3189" i="5" s="1"/>
  <c r="AA3190" i="5"/>
  <c r="AB3190" i="5" s="1"/>
  <c r="AA3191" i="5"/>
  <c r="AB3191" i="5" s="1"/>
  <c r="AA3192" i="5"/>
  <c r="AB3192" i="5" s="1"/>
  <c r="AA3193" i="5"/>
  <c r="AB3193" i="5" s="1"/>
  <c r="AA3195" i="5"/>
  <c r="AB3195" i="5" s="1"/>
  <c r="AA3204" i="5"/>
  <c r="AB3204" i="5" s="1"/>
  <c r="AA3205" i="5"/>
  <c r="AA3206" i="5"/>
  <c r="AB3206" i="5" s="1"/>
  <c r="AA3207" i="5"/>
  <c r="AB3207" i="5" s="1"/>
  <c r="AA3208" i="5"/>
  <c r="AB3208" i="5" s="1"/>
  <c r="AA3209" i="5"/>
  <c r="AB3209" i="5" s="1"/>
  <c r="AA3210" i="5"/>
  <c r="AB3210" i="5" s="1"/>
  <c r="AA3211" i="5"/>
  <c r="AB3211" i="5" s="1"/>
  <c r="AA3212" i="5"/>
  <c r="AB3212" i="5" s="1"/>
  <c r="AA3213" i="5"/>
  <c r="AB3213" i="5" s="1"/>
  <c r="AA3214" i="5"/>
  <c r="AB3214" i="5" s="1"/>
  <c r="AA3215" i="5"/>
  <c r="AB3215" i="5" s="1"/>
  <c r="AA3216" i="5"/>
  <c r="AB3216" i="5" s="1"/>
  <c r="AA3217" i="5"/>
  <c r="AB3217" i="5" s="1"/>
  <c r="AA3218" i="5"/>
  <c r="AB3218" i="5" s="1"/>
  <c r="AA3219" i="5"/>
  <c r="AB3219" i="5" s="1"/>
  <c r="AA3220" i="5"/>
  <c r="AB3220" i="5" s="1"/>
  <c r="AA3223" i="5"/>
  <c r="AB3223" i="5" s="1"/>
  <c r="AA3225" i="5"/>
  <c r="AB3225" i="5" s="1"/>
  <c r="AA3234" i="5"/>
  <c r="AB3234" i="5" s="1"/>
  <c r="AA3235" i="5"/>
  <c r="AB3235" i="5" s="1"/>
  <c r="AA3236" i="5"/>
  <c r="AB3236" i="5" s="1"/>
  <c r="AA3237" i="5"/>
  <c r="AB3237" i="5" s="1"/>
  <c r="AA3238" i="5"/>
  <c r="AB3238" i="5" s="1"/>
  <c r="AA3239" i="5"/>
  <c r="AB3239" i="5" s="1"/>
  <c r="AA3240" i="5"/>
  <c r="AB3240" i="5" s="1"/>
  <c r="AA3241" i="5"/>
  <c r="AB3241" i="5" s="1"/>
  <c r="AA3242" i="5"/>
  <c r="AB3242" i="5" s="1"/>
  <c r="AA3244" i="5"/>
  <c r="AB3244" i="5" s="1"/>
  <c r="AA3245" i="5"/>
  <c r="AB3245" i="5" s="1"/>
  <c r="AA3246" i="5"/>
  <c r="AB3246" i="5" s="1"/>
  <c r="AA3247" i="5"/>
  <c r="AB3247" i="5" s="1"/>
  <c r="AA3248" i="5"/>
  <c r="AB3248" i="5" s="1"/>
  <c r="AA3249" i="5"/>
  <c r="AB3249" i="5" s="1"/>
  <c r="AA3250" i="5"/>
  <c r="AB3250" i="5" s="1"/>
  <c r="AA3252" i="5"/>
  <c r="AB3252" i="5" s="1"/>
  <c r="AA3261" i="5"/>
  <c r="AB3261" i="5" s="1"/>
  <c r="AA3262" i="5"/>
  <c r="AB3262" i="5" s="1"/>
  <c r="AA3263" i="5"/>
  <c r="AB3263" i="5" s="1"/>
  <c r="AA3264" i="5"/>
  <c r="AB3264" i="5" s="1"/>
  <c r="AA3265" i="5"/>
  <c r="AB3265" i="5" s="1"/>
  <c r="AA3266" i="5"/>
  <c r="AB3266" i="5" s="1"/>
  <c r="AA3268" i="5"/>
  <c r="AB3268" i="5" s="1"/>
  <c r="AA3269" i="5"/>
  <c r="AB3269" i="5" s="1"/>
  <c r="AA3270" i="5"/>
  <c r="AB3270" i="5" s="1"/>
  <c r="AA3271" i="5"/>
  <c r="AB3271" i="5" s="1"/>
  <c r="AA3272" i="5"/>
  <c r="AB3272" i="5" s="1"/>
  <c r="AA3273" i="5"/>
  <c r="AB3273" i="5" s="1"/>
  <c r="AA3275" i="5"/>
  <c r="AB3275" i="5" s="1"/>
  <c r="AA3276" i="5"/>
  <c r="AB3276" i="5" s="1"/>
  <c r="AA3278" i="5"/>
  <c r="AB3278" i="5" s="1"/>
  <c r="AA3280" i="5"/>
  <c r="AB3280" i="5" s="1"/>
  <c r="AA3282" i="5"/>
  <c r="AB3282" i="5" s="1"/>
  <c r="AA3283" i="5"/>
  <c r="AB3283" i="5" s="1"/>
  <c r="AA3284" i="5"/>
  <c r="AB3284" i="5" s="1"/>
  <c r="AA3285" i="5"/>
  <c r="AB3285" i="5" s="1"/>
  <c r="AA3286" i="5"/>
  <c r="AB3286" i="5" s="1"/>
  <c r="AA3287" i="5"/>
  <c r="AB3287" i="5" s="1"/>
  <c r="AA3288" i="5"/>
  <c r="AB3288" i="5" s="1"/>
  <c r="AA3289" i="5"/>
  <c r="AB3289" i="5" s="1"/>
  <c r="AA3290" i="5"/>
  <c r="AB3290" i="5" s="1"/>
  <c r="AA3291" i="5"/>
  <c r="AB3291" i="5" s="1"/>
  <c r="AA3292" i="5"/>
  <c r="AB3292" i="5" s="1"/>
  <c r="AA3293" i="5"/>
  <c r="AB3293" i="5" s="1"/>
  <c r="AA3294" i="5"/>
  <c r="AB3294" i="5" s="1"/>
  <c r="AA3295" i="5"/>
  <c r="AA3296" i="5"/>
  <c r="AB3296" i="5" s="1"/>
  <c r="AA3297" i="5"/>
  <c r="AB3297" i="5" s="1"/>
  <c r="AA3298" i="5"/>
  <c r="AB3298" i="5" s="1"/>
  <c r="AA3299" i="5"/>
  <c r="AB3299" i="5" s="1"/>
  <c r="AA3300" i="5"/>
  <c r="AB3300" i="5" s="1"/>
  <c r="AB10" i="5"/>
  <c r="AB12" i="5"/>
  <c r="AB14" i="5"/>
  <c r="AB18" i="5"/>
  <c r="AB20" i="5"/>
  <c r="AB22" i="5"/>
  <c r="AB26" i="5"/>
  <c r="AB28" i="5"/>
  <c r="AB30" i="5"/>
  <c r="AB34" i="5"/>
  <c r="AB36" i="5"/>
  <c r="AB38" i="5"/>
  <c r="AB42" i="5"/>
  <c r="AB44" i="5"/>
  <c r="AB46" i="5"/>
  <c r="AB50" i="5"/>
  <c r="AB52" i="5"/>
  <c r="AB54" i="5"/>
  <c r="AB58" i="5"/>
  <c r="AB60" i="5"/>
  <c r="AB62" i="5"/>
  <c r="AB66" i="5"/>
  <c r="AB68" i="5"/>
  <c r="AB70" i="5"/>
  <c r="AB74" i="5"/>
  <c r="AB76" i="5"/>
  <c r="AB78" i="5"/>
  <c r="AB82" i="5"/>
  <c r="AB84" i="5"/>
  <c r="AB86" i="5"/>
  <c r="AB90" i="5"/>
  <c r="AB92" i="5"/>
  <c r="AB94" i="5"/>
  <c r="AB98" i="5"/>
  <c r="AB100" i="5"/>
  <c r="AB102" i="5"/>
  <c r="AB106" i="5"/>
  <c r="AB108" i="5"/>
  <c r="AB110" i="5"/>
  <c r="AB114" i="5"/>
  <c r="AB116" i="5"/>
  <c r="AB118" i="5"/>
  <c r="AB120" i="5"/>
  <c r="AB122" i="5"/>
  <c r="AB124" i="5"/>
  <c r="AB126" i="5"/>
  <c r="AB130" i="5"/>
  <c r="AB132" i="5"/>
  <c r="AB134" i="5"/>
  <c r="AB136" i="5"/>
  <c r="AB202" i="5"/>
  <c r="AB204" i="5"/>
  <c r="AB210" i="5"/>
  <c r="AB218" i="5"/>
  <c r="AB226" i="5"/>
  <c r="AB234" i="5"/>
  <c r="AB242" i="5"/>
  <c r="AB248" i="5"/>
  <c r="AB250" i="5"/>
  <c r="AB258" i="5"/>
  <c r="AB264" i="5"/>
  <c r="AB266" i="5"/>
  <c r="AB268" i="5"/>
  <c r="AB274" i="5"/>
  <c r="AB282" i="5"/>
  <c r="AB284" i="5"/>
  <c r="AB288" i="5"/>
  <c r="AB290" i="5"/>
  <c r="AB296" i="5"/>
  <c r="AB298" i="5"/>
  <c r="AB304" i="5"/>
  <c r="AB306" i="5"/>
  <c r="AB312" i="5"/>
  <c r="AB314" i="5"/>
  <c r="AB320" i="5"/>
  <c r="AB322" i="5"/>
  <c r="AB326" i="5"/>
  <c r="AB328" i="5"/>
  <c r="AB330" i="5"/>
  <c r="AB332" i="5"/>
  <c r="AB334" i="5"/>
  <c r="AB336" i="5"/>
  <c r="AB338" i="5"/>
  <c r="AB342" i="5"/>
  <c r="AB344" i="5"/>
  <c r="AB346" i="5"/>
  <c r="AB350" i="5"/>
  <c r="AB352" i="5"/>
  <c r="AB354" i="5"/>
  <c r="AB358" i="5"/>
  <c r="AB360" i="5"/>
  <c r="AB362" i="5"/>
  <c r="AB366" i="5"/>
  <c r="AB368" i="5"/>
  <c r="AB370" i="5"/>
  <c r="AB374" i="5"/>
  <c r="AB378" i="5"/>
  <c r="AB380" i="5"/>
  <c r="AB382" i="5"/>
  <c r="AB386" i="5"/>
  <c r="AB390" i="5"/>
  <c r="AB394" i="5"/>
  <c r="AB398" i="5"/>
  <c r="AB402" i="5"/>
  <c r="AB406" i="5"/>
  <c r="AB410" i="5"/>
  <c r="AB412" i="5"/>
  <c r="AB414" i="5"/>
  <c r="AB418" i="5"/>
  <c r="AB422" i="5"/>
  <c r="AB426" i="5"/>
  <c r="AB430" i="5"/>
  <c r="AB434" i="5"/>
  <c r="AB438" i="5"/>
  <c r="AB442" i="5"/>
  <c r="AB446" i="5"/>
  <c r="AB450" i="5"/>
  <c r="AB454" i="5"/>
  <c r="AB458" i="5"/>
  <c r="AB460" i="5"/>
  <c r="AB462" i="5"/>
  <c r="AB466" i="5"/>
  <c r="AB470" i="5"/>
  <c r="AB472" i="5"/>
  <c r="AB474" i="5"/>
  <c r="AB478" i="5"/>
  <c r="AB480" i="5"/>
  <c r="AB482" i="5"/>
  <c r="AB488" i="5"/>
  <c r="AB490" i="5"/>
  <c r="AB496" i="5"/>
  <c r="AB498" i="5"/>
  <c r="AB504" i="5"/>
  <c r="AB506" i="5"/>
  <c r="AB512" i="5"/>
  <c r="AB514" i="5"/>
  <c r="AB520" i="5"/>
  <c r="AB522" i="5"/>
  <c r="AB528" i="5"/>
  <c r="AB530" i="5"/>
  <c r="AB536" i="5"/>
  <c r="AB538" i="5"/>
  <c r="AB540" i="5"/>
  <c r="AB544" i="5"/>
  <c r="AB546" i="5"/>
  <c r="AB552" i="5"/>
  <c r="AB554" i="5"/>
  <c r="AB560" i="5"/>
  <c r="AB562" i="5"/>
  <c r="AB568" i="5"/>
  <c r="AB570" i="5"/>
  <c r="AB576" i="5"/>
  <c r="AB578" i="5"/>
  <c r="AB582" i="5"/>
  <c r="AB584" i="5"/>
  <c r="AB588" i="5"/>
  <c r="AB590" i="5"/>
  <c r="AB592" i="5"/>
  <c r="AB598" i="5"/>
  <c r="AB600" i="5"/>
  <c r="AB606" i="5"/>
  <c r="AB608" i="5"/>
  <c r="AB614" i="5"/>
  <c r="AB616" i="5"/>
  <c r="AB622" i="5"/>
  <c r="AB624" i="5"/>
  <c r="AB630" i="5"/>
  <c r="AB632" i="5"/>
  <c r="AB638" i="5"/>
  <c r="AB640" i="5"/>
  <c r="AB646" i="5"/>
  <c r="AB648" i="5"/>
  <c r="AB654" i="5"/>
  <c r="AB656" i="5"/>
  <c r="AB662" i="5"/>
  <c r="AB664" i="5"/>
  <c r="AB666" i="5"/>
  <c r="AB668" i="5"/>
  <c r="AB670" i="5"/>
  <c r="AB672" i="5"/>
  <c r="AB674" i="5"/>
  <c r="AB678" i="5"/>
  <c r="AB686" i="5"/>
  <c r="AB690" i="5"/>
  <c r="AB694" i="5"/>
  <c r="AB702" i="5"/>
  <c r="AB710" i="5"/>
  <c r="AB718" i="5"/>
  <c r="AB722" i="5"/>
  <c r="AB726" i="5"/>
  <c r="AB734" i="5"/>
  <c r="AB742" i="5"/>
  <c r="AB750" i="5"/>
  <c r="AB754" i="5"/>
  <c r="AB758" i="5"/>
  <c r="AB766" i="5"/>
  <c r="AB774" i="5"/>
  <c r="AB782" i="5"/>
  <c r="AB786" i="5"/>
  <c r="AB790" i="5"/>
  <c r="AB798" i="5"/>
  <c r="AB806" i="5"/>
  <c r="AB814" i="5"/>
  <c r="AB818" i="5"/>
  <c r="AB822" i="5"/>
  <c r="AB830" i="5"/>
  <c r="AB838" i="5"/>
  <c r="AB846" i="5"/>
  <c r="AB850" i="5"/>
  <c r="AB854" i="5"/>
  <c r="AB862" i="5"/>
  <c r="AB870" i="5"/>
  <c r="AB878" i="5"/>
  <c r="AB886" i="5"/>
  <c r="AB894" i="5"/>
  <c r="AB902" i="5"/>
  <c r="AB910" i="5"/>
  <c r="AB914" i="5"/>
  <c r="AB918" i="5"/>
  <c r="AB926" i="5"/>
  <c r="AB934" i="5"/>
  <c r="AB942" i="5"/>
  <c r="AB950" i="5"/>
  <c r="AB958" i="5"/>
  <c r="AB966" i="5"/>
  <c r="AB974" i="5"/>
  <c r="AB982" i="5"/>
  <c r="AB990" i="5"/>
  <c r="AB1006" i="5"/>
  <c r="AB1014" i="5"/>
  <c r="AB1030" i="5"/>
  <c r="AB1054" i="5"/>
  <c r="AB1070" i="5"/>
  <c r="AB1078" i="5"/>
  <c r="AB1094" i="5"/>
  <c r="AB1118" i="5"/>
  <c r="AB1134" i="5"/>
  <c r="AB1142" i="5"/>
  <c r="AB1166" i="5"/>
  <c r="AB1190" i="5"/>
  <c r="AB1214" i="5"/>
  <c r="AB1230" i="5"/>
  <c r="AB1246" i="5"/>
  <c r="AB1278" i="5"/>
  <c r="AB1302" i="5"/>
  <c r="AB1310" i="5"/>
  <c r="AB1334" i="5"/>
  <c r="AB1366" i="5"/>
  <c r="AB1382" i="5"/>
  <c r="AB1398" i="5"/>
  <c r="AB1422" i="5"/>
  <c r="AB1446" i="5"/>
  <c r="AB1470" i="5"/>
  <c r="AB1534" i="5"/>
  <c r="AB1707" i="5"/>
  <c r="AB1731" i="5"/>
  <c r="AB1747" i="5"/>
  <c r="AB1768" i="5"/>
  <c r="AB1787" i="5"/>
  <c r="AB1795" i="5"/>
  <c r="AB1811" i="5"/>
  <c r="AB1819" i="5"/>
  <c r="AB1835" i="5"/>
  <c r="AB1859" i="5"/>
  <c r="AB1870" i="5"/>
  <c r="AB1875" i="5"/>
  <c r="AB1899" i="5"/>
  <c r="AB1923" i="5"/>
  <c r="AB1931" i="5"/>
  <c r="AB1947" i="5"/>
  <c r="AB1955" i="5"/>
  <c r="AB1971" i="5"/>
  <c r="AB2003" i="5"/>
  <c r="AB2011" i="5"/>
  <c r="AB2035" i="5"/>
  <c r="AB2051" i="5"/>
  <c r="AB2059" i="5"/>
  <c r="AB2075" i="5"/>
  <c r="AB2099" i="5"/>
  <c r="AB2107" i="5"/>
  <c r="AB2123" i="5"/>
  <c r="AB2189" i="5"/>
  <c r="AB2206" i="5"/>
  <c r="AB2231" i="5"/>
  <c r="AB2263" i="5"/>
  <c r="AB2336" i="5"/>
  <c r="AB2380" i="5"/>
  <c r="AB2388" i="5"/>
  <c r="AB2406" i="5"/>
  <c r="AB2418" i="5"/>
  <c r="AB2438" i="5"/>
  <c r="AB2466" i="5"/>
  <c r="AB2483" i="5"/>
  <c r="AB2543" i="5"/>
  <c r="AB2566" i="5"/>
  <c r="AB2590" i="5"/>
  <c r="AB2607" i="5"/>
  <c r="AB2657" i="5"/>
  <c r="AB2780" i="5"/>
  <c r="AB2803" i="5"/>
  <c r="AB2900" i="5"/>
  <c r="AB3051" i="5"/>
  <c r="AB3107" i="5"/>
  <c r="AB3205" i="5"/>
  <c r="AB3295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AC1324" i="5"/>
  <c r="AC1325" i="5"/>
  <c r="AC1326" i="5"/>
  <c r="AC1327" i="5"/>
  <c r="AC1328" i="5"/>
  <c r="AC1329" i="5"/>
  <c r="AC1330" i="5"/>
  <c r="AC1331" i="5"/>
  <c r="AC1332" i="5"/>
  <c r="AC1333" i="5"/>
  <c r="AC1334" i="5"/>
  <c r="AC1335" i="5"/>
  <c r="AC1336" i="5"/>
  <c r="AC1337" i="5"/>
  <c r="AC1338" i="5"/>
  <c r="AC1339" i="5"/>
  <c r="AC1340" i="5"/>
  <c r="AC1341" i="5"/>
  <c r="AC1342" i="5"/>
  <c r="AC1343" i="5"/>
  <c r="AC1344" i="5"/>
  <c r="AC1345" i="5"/>
  <c r="AC1346" i="5"/>
  <c r="AC1347" i="5"/>
  <c r="AC1348" i="5"/>
  <c r="AC1349" i="5"/>
  <c r="AC1350" i="5"/>
  <c r="AC1351" i="5"/>
  <c r="AC1352" i="5"/>
  <c r="AC1353" i="5"/>
  <c r="AC1354" i="5"/>
  <c r="AC1355" i="5"/>
  <c r="AC1356" i="5"/>
  <c r="AC1357" i="5"/>
  <c r="AC1358" i="5"/>
  <c r="AC1359" i="5"/>
  <c r="AC1360" i="5"/>
  <c r="AC1361" i="5"/>
  <c r="AC1362" i="5"/>
  <c r="AC1363" i="5"/>
  <c r="AC1364" i="5"/>
  <c r="AC1365" i="5"/>
  <c r="AC1366" i="5"/>
  <c r="AC1367" i="5"/>
  <c r="AC1368" i="5"/>
  <c r="AC1369" i="5"/>
  <c r="AC1370" i="5"/>
  <c r="AC1371" i="5"/>
  <c r="AC1372" i="5"/>
  <c r="AC1373" i="5"/>
  <c r="AC1374" i="5"/>
  <c r="AC1375" i="5"/>
  <c r="AC1376" i="5"/>
  <c r="AC1377" i="5"/>
  <c r="AC1378" i="5"/>
  <c r="AC1379" i="5"/>
  <c r="AC1380" i="5"/>
  <c r="AC1381" i="5"/>
  <c r="AC1382" i="5"/>
  <c r="AC1383" i="5"/>
  <c r="AC1384" i="5"/>
  <c r="AC1385" i="5"/>
  <c r="AC1386" i="5"/>
  <c r="AC1387" i="5"/>
  <c r="AC1388" i="5"/>
  <c r="AC1389" i="5"/>
  <c r="AC1390" i="5"/>
  <c r="AC1391" i="5"/>
  <c r="AC1392" i="5"/>
  <c r="AC1393" i="5"/>
  <c r="AC1394" i="5"/>
  <c r="AC1395" i="5"/>
  <c r="AC1396" i="5"/>
  <c r="AC1397" i="5"/>
  <c r="AC1398" i="5"/>
  <c r="AC1399" i="5"/>
  <c r="AC1400" i="5"/>
  <c r="AC1401" i="5"/>
  <c r="AC1402" i="5"/>
  <c r="AC1403" i="5"/>
  <c r="AC1404" i="5"/>
  <c r="AC1405" i="5"/>
  <c r="AC1406" i="5"/>
  <c r="AC1407" i="5"/>
  <c r="AC1408" i="5"/>
  <c r="AC1409" i="5"/>
  <c r="AC1410" i="5"/>
  <c r="AC1411" i="5"/>
  <c r="AC1412" i="5"/>
  <c r="AC1413" i="5"/>
  <c r="AC1414" i="5"/>
  <c r="AC1415" i="5"/>
  <c r="AC1416" i="5"/>
  <c r="AC1417" i="5"/>
  <c r="AC1418" i="5"/>
  <c r="AC1419" i="5"/>
  <c r="AC1420" i="5"/>
  <c r="AC1421" i="5"/>
  <c r="AC1422" i="5"/>
  <c r="AC1423" i="5"/>
  <c r="AC1424" i="5"/>
  <c r="AC1425" i="5"/>
  <c r="AC1426" i="5"/>
  <c r="AC1427" i="5"/>
  <c r="AC1428" i="5"/>
  <c r="AC1429" i="5"/>
  <c r="AC1430" i="5"/>
  <c r="AC1431" i="5"/>
  <c r="AC1432" i="5"/>
  <c r="AC1433" i="5"/>
  <c r="AC1434" i="5"/>
  <c r="AC1435" i="5"/>
  <c r="AC1436" i="5"/>
  <c r="AC1437" i="5"/>
  <c r="AC1438" i="5"/>
  <c r="AC1439" i="5"/>
  <c r="AC1440" i="5"/>
  <c r="AC1441" i="5"/>
  <c r="AC1442" i="5"/>
  <c r="AC1443" i="5"/>
  <c r="AC1444" i="5"/>
  <c r="AC1445" i="5"/>
  <c r="AC1446" i="5"/>
  <c r="AC1447" i="5"/>
  <c r="AC1448" i="5"/>
  <c r="AC1449" i="5"/>
  <c r="AC1450" i="5"/>
  <c r="AC1451" i="5"/>
  <c r="AC1452" i="5"/>
  <c r="AC1453" i="5"/>
  <c r="AC1454" i="5"/>
  <c r="AC1455" i="5"/>
  <c r="AC1456" i="5"/>
  <c r="AC1457" i="5"/>
  <c r="AC1458" i="5"/>
  <c r="AC1459" i="5"/>
  <c r="AC1460" i="5"/>
  <c r="AC1461" i="5"/>
  <c r="AC1462" i="5"/>
  <c r="AC1463" i="5"/>
  <c r="AC1464" i="5"/>
  <c r="AC1465" i="5"/>
  <c r="AC1466" i="5"/>
  <c r="AC1467" i="5"/>
  <c r="AC1468" i="5"/>
  <c r="AC1469" i="5"/>
  <c r="AC1470" i="5"/>
  <c r="AC1471" i="5"/>
  <c r="AC1472" i="5"/>
  <c r="AC1473" i="5"/>
  <c r="AC1474" i="5"/>
  <c r="AC1475" i="5"/>
  <c r="AC1476" i="5"/>
  <c r="AC1477" i="5"/>
  <c r="AC1478" i="5"/>
  <c r="AC1479" i="5"/>
  <c r="AC1480" i="5"/>
  <c r="AC1481" i="5"/>
  <c r="AC1482" i="5"/>
  <c r="AC1483" i="5"/>
  <c r="AC1484" i="5"/>
  <c r="AC1485" i="5"/>
  <c r="AC1486" i="5"/>
  <c r="AC1487" i="5"/>
  <c r="AC1488" i="5"/>
  <c r="AC1489" i="5"/>
  <c r="AC1490" i="5"/>
  <c r="AC1491" i="5"/>
  <c r="AC1492" i="5"/>
  <c r="AC1493" i="5"/>
  <c r="AC1494" i="5"/>
  <c r="AC1495" i="5"/>
  <c r="AC1496" i="5"/>
  <c r="AC1497" i="5"/>
  <c r="AC1498" i="5"/>
  <c r="AC1499" i="5"/>
  <c r="AC1500" i="5"/>
  <c r="AC1501" i="5"/>
  <c r="AC1502" i="5"/>
  <c r="AC1503" i="5"/>
  <c r="AC1504" i="5"/>
  <c r="AC1505" i="5"/>
  <c r="AC1506" i="5"/>
  <c r="AC1507" i="5"/>
  <c r="AC1508" i="5"/>
  <c r="AC1509" i="5"/>
  <c r="AC1510" i="5"/>
  <c r="AC1511" i="5"/>
  <c r="AC1512" i="5"/>
  <c r="AC1513" i="5"/>
  <c r="AC1514" i="5"/>
  <c r="AC1515" i="5"/>
  <c r="AC1516" i="5"/>
  <c r="AC1517" i="5"/>
  <c r="AC1518" i="5"/>
  <c r="AC1519" i="5"/>
  <c r="AC1520" i="5"/>
  <c r="AC1521" i="5"/>
  <c r="AC1522" i="5"/>
  <c r="AC1523" i="5"/>
  <c r="AC1524" i="5"/>
  <c r="AC1525" i="5"/>
  <c r="AC1526" i="5"/>
  <c r="AC1527" i="5"/>
  <c r="AC1528" i="5"/>
  <c r="AC1529" i="5"/>
  <c r="AC1530" i="5"/>
  <c r="AC1531" i="5"/>
  <c r="AC1532" i="5"/>
  <c r="AC1533" i="5"/>
  <c r="AC1534" i="5"/>
  <c r="AC1535" i="5"/>
  <c r="AC1536" i="5"/>
  <c r="AC1537" i="5"/>
  <c r="AC1538" i="5"/>
  <c r="AC1539" i="5"/>
  <c r="AC1540" i="5"/>
  <c r="AC1541" i="5"/>
  <c r="AC1542" i="5"/>
  <c r="AC1543" i="5"/>
  <c r="AC1544" i="5"/>
  <c r="AC1545" i="5"/>
  <c r="AC1546" i="5"/>
  <c r="AC1547" i="5"/>
  <c r="AC1548" i="5"/>
  <c r="AC1549" i="5"/>
  <c r="AC1550" i="5"/>
  <c r="AC1551" i="5"/>
  <c r="AC1552" i="5"/>
  <c r="AC1553" i="5"/>
  <c r="AC1554" i="5"/>
  <c r="AC1555" i="5"/>
  <c r="AC1556" i="5"/>
  <c r="AC1557" i="5"/>
  <c r="AC1558" i="5"/>
  <c r="AC1559" i="5"/>
  <c r="AC1560" i="5"/>
  <c r="AC1561" i="5"/>
  <c r="AC1562" i="5"/>
  <c r="AC1563" i="5"/>
  <c r="AC1564" i="5"/>
  <c r="AC1565" i="5"/>
  <c r="AC1566" i="5"/>
  <c r="AC1567" i="5"/>
  <c r="AC1568" i="5"/>
  <c r="AC1569" i="5"/>
  <c r="AC1570" i="5"/>
  <c r="AC1571" i="5"/>
  <c r="AC1572" i="5"/>
  <c r="AC1573" i="5"/>
  <c r="AC1574" i="5"/>
  <c r="AC1575" i="5"/>
  <c r="AC1576" i="5"/>
  <c r="AC1577" i="5"/>
  <c r="AC1578" i="5"/>
  <c r="AC1579" i="5"/>
  <c r="AC1580" i="5"/>
  <c r="AC1581" i="5"/>
  <c r="AC1582" i="5"/>
  <c r="AC1583" i="5"/>
  <c r="AC1584" i="5"/>
  <c r="AC1585" i="5"/>
  <c r="AC1586" i="5"/>
  <c r="AC1587" i="5"/>
  <c r="AC1588" i="5"/>
  <c r="AC1589" i="5"/>
  <c r="AC1590" i="5"/>
  <c r="AC1591" i="5"/>
  <c r="AC1592" i="5"/>
  <c r="AC1593" i="5"/>
  <c r="AC1594" i="5"/>
  <c r="AC1595" i="5"/>
  <c r="AC1596" i="5"/>
  <c r="AC1597" i="5"/>
  <c r="AC1598" i="5"/>
  <c r="AC1599" i="5"/>
  <c r="AC1600" i="5"/>
  <c r="AC1601" i="5"/>
  <c r="AC1602" i="5"/>
  <c r="AC1603" i="5"/>
  <c r="AC1604" i="5"/>
  <c r="AC1605" i="5"/>
  <c r="AC1606" i="5"/>
  <c r="AC1607" i="5"/>
  <c r="AC1608" i="5"/>
  <c r="AC1609" i="5"/>
  <c r="AC1610" i="5"/>
  <c r="AC1611" i="5"/>
  <c r="AC1612" i="5"/>
  <c r="AC1613" i="5"/>
  <c r="AC1614" i="5"/>
  <c r="AC1615" i="5"/>
  <c r="AC1616" i="5"/>
  <c r="AC1617" i="5"/>
  <c r="AC1618" i="5"/>
  <c r="AC1619" i="5"/>
  <c r="AC1620" i="5"/>
  <c r="AC1621" i="5"/>
  <c r="AC1622" i="5"/>
  <c r="AC1623" i="5"/>
  <c r="AC1624" i="5"/>
  <c r="AC1625" i="5"/>
  <c r="AC1626" i="5"/>
  <c r="AC1627" i="5"/>
  <c r="AC1628" i="5"/>
  <c r="AC1629" i="5"/>
  <c r="AC1630" i="5"/>
  <c r="AC1631" i="5"/>
  <c r="AC1632" i="5"/>
  <c r="AC1633" i="5"/>
  <c r="AC1634" i="5"/>
  <c r="AC1635" i="5"/>
  <c r="AC1636" i="5"/>
  <c r="AC1637" i="5"/>
  <c r="AC1638" i="5"/>
  <c r="AC1639" i="5"/>
  <c r="AC1640" i="5"/>
  <c r="AC1641" i="5"/>
  <c r="AC1642" i="5"/>
  <c r="AC1643" i="5"/>
  <c r="AC1644" i="5"/>
  <c r="AC1645" i="5"/>
  <c r="AC1646" i="5"/>
  <c r="AC1647" i="5"/>
  <c r="AC1648" i="5"/>
  <c r="AC1649" i="5"/>
  <c r="AC1650" i="5"/>
  <c r="AC1651" i="5"/>
  <c r="AC1652" i="5"/>
  <c r="AC1653" i="5"/>
  <c r="AC1654" i="5"/>
  <c r="AC1655" i="5"/>
  <c r="AC1656" i="5"/>
  <c r="AC1657" i="5"/>
  <c r="AC1658" i="5"/>
  <c r="AC1659" i="5"/>
  <c r="AC1660" i="5"/>
  <c r="AC1661" i="5"/>
  <c r="AC1662" i="5"/>
  <c r="AC1663" i="5"/>
  <c r="AC1664" i="5"/>
  <c r="AC1665" i="5"/>
  <c r="AC1666" i="5"/>
  <c r="AC1667" i="5"/>
  <c r="AC1668" i="5"/>
  <c r="AC1669" i="5"/>
  <c r="AC1670" i="5"/>
  <c r="AC1671" i="5"/>
  <c r="AC1672" i="5"/>
  <c r="AC1673" i="5"/>
  <c r="AC1674" i="5"/>
  <c r="AC1675" i="5"/>
  <c r="AC1676" i="5"/>
  <c r="AC1677" i="5"/>
  <c r="AC1678" i="5"/>
  <c r="AC1679" i="5"/>
  <c r="AC1680" i="5"/>
  <c r="AC1681" i="5"/>
  <c r="AC1682" i="5"/>
  <c r="AC1683" i="5"/>
  <c r="AC1684" i="5"/>
  <c r="AC1685" i="5"/>
  <c r="AC1686" i="5"/>
  <c r="AC1687" i="5"/>
  <c r="AC1688" i="5"/>
  <c r="AC1689" i="5"/>
  <c r="AC1690" i="5"/>
  <c r="AC1691" i="5"/>
  <c r="AC1692" i="5"/>
  <c r="AC1693" i="5"/>
  <c r="AC1694" i="5"/>
  <c r="AC1695" i="5"/>
  <c r="AC1696" i="5"/>
  <c r="AC1697" i="5"/>
  <c r="AC1698" i="5"/>
  <c r="AC1699" i="5"/>
  <c r="AC1700" i="5"/>
  <c r="AC1701" i="5"/>
  <c r="AC1702" i="5"/>
  <c r="AC1703" i="5"/>
  <c r="AC1704" i="5"/>
  <c r="AC1705" i="5"/>
  <c r="AC1706" i="5"/>
  <c r="AC1707" i="5"/>
  <c r="AC1708" i="5"/>
  <c r="AC1709" i="5"/>
  <c r="AC1710" i="5"/>
  <c r="AC1711" i="5"/>
  <c r="AC1712" i="5"/>
  <c r="AC1713" i="5"/>
  <c r="AC1714" i="5"/>
  <c r="AC1715" i="5"/>
  <c r="AC1716" i="5"/>
  <c r="AC1717" i="5"/>
  <c r="AC1718" i="5"/>
  <c r="AC1719" i="5"/>
  <c r="AC1720" i="5"/>
  <c r="AC1721" i="5"/>
  <c r="AC1722" i="5"/>
  <c r="AC1723" i="5"/>
  <c r="AC1724" i="5"/>
  <c r="AC1725" i="5"/>
  <c r="AC1726" i="5"/>
  <c r="AC1727" i="5"/>
  <c r="AC1728" i="5"/>
  <c r="AC1729" i="5"/>
  <c r="AC1730" i="5"/>
  <c r="AC1731" i="5"/>
  <c r="AC1732" i="5"/>
  <c r="AC1733" i="5"/>
  <c r="AC1734" i="5"/>
  <c r="AC1735" i="5"/>
  <c r="AC1736" i="5"/>
  <c r="AC1737" i="5"/>
  <c r="AC1738" i="5"/>
  <c r="AC1739" i="5"/>
  <c r="AC1740" i="5"/>
  <c r="AC1741" i="5"/>
  <c r="AC1742" i="5"/>
  <c r="AC1743" i="5"/>
  <c r="AC1744" i="5"/>
  <c r="AC1745" i="5"/>
  <c r="AC1746" i="5"/>
  <c r="AC1747" i="5"/>
  <c r="AC1748" i="5"/>
  <c r="AC1749" i="5"/>
  <c r="AC1750" i="5"/>
  <c r="AC1751" i="5"/>
  <c r="AC1752" i="5"/>
  <c r="AC1753" i="5"/>
  <c r="AC1754" i="5"/>
  <c r="AC1755" i="5"/>
  <c r="AC1756" i="5"/>
  <c r="AC1757" i="5"/>
  <c r="AC1758" i="5"/>
  <c r="AC1759" i="5"/>
  <c r="AC1760" i="5"/>
  <c r="AC1761" i="5"/>
  <c r="AC1762" i="5"/>
  <c r="AC1763" i="5"/>
  <c r="AC1764" i="5"/>
  <c r="AC1765" i="5"/>
  <c r="AC1766" i="5"/>
  <c r="AC1767" i="5"/>
  <c r="AC1768" i="5"/>
  <c r="AC1769" i="5"/>
  <c r="AC1770" i="5"/>
  <c r="AC1771" i="5"/>
  <c r="AC1772" i="5"/>
  <c r="AC1773" i="5"/>
  <c r="AC1774" i="5"/>
  <c r="AC1775" i="5"/>
  <c r="AC1776" i="5"/>
  <c r="AC1777" i="5"/>
  <c r="AC1778" i="5"/>
  <c r="AC1779" i="5"/>
  <c r="AC1780" i="5"/>
  <c r="AC1781" i="5"/>
  <c r="AC1782" i="5"/>
  <c r="AC1783" i="5"/>
  <c r="AC1784" i="5"/>
  <c r="AC1785" i="5"/>
  <c r="AC1786" i="5"/>
  <c r="AC1787" i="5"/>
  <c r="AC1788" i="5"/>
  <c r="AC1789" i="5"/>
  <c r="AC1790" i="5"/>
  <c r="AC1791" i="5"/>
  <c r="AC1792" i="5"/>
  <c r="AC1793" i="5"/>
  <c r="AC1794" i="5"/>
  <c r="AC1795" i="5"/>
  <c r="AC1796" i="5"/>
  <c r="AC1797" i="5"/>
  <c r="AC1798" i="5"/>
  <c r="AC1799" i="5"/>
  <c r="AC1800" i="5"/>
  <c r="AC1801" i="5"/>
  <c r="AC1802" i="5"/>
  <c r="AC1803" i="5"/>
  <c r="AC1804" i="5"/>
  <c r="AC1805" i="5"/>
  <c r="AC1806" i="5"/>
  <c r="AC1807" i="5"/>
  <c r="AC1808" i="5"/>
  <c r="AC1809" i="5"/>
  <c r="AC1810" i="5"/>
  <c r="AC1811" i="5"/>
  <c r="AC1812" i="5"/>
  <c r="AC1813" i="5"/>
  <c r="AC1814" i="5"/>
  <c r="AC1815" i="5"/>
  <c r="AC1816" i="5"/>
  <c r="AC1817" i="5"/>
  <c r="AC1818" i="5"/>
  <c r="AC1819" i="5"/>
  <c r="AC1820" i="5"/>
  <c r="AC1821" i="5"/>
  <c r="AC1822" i="5"/>
  <c r="AC1823" i="5"/>
  <c r="AC1824" i="5"/>
  <c r="AC1825" i="5"/>
  <c r="AC1826" i="5"/>
  <c r="AC1827" i="5"/>
  <c r="AC1828" i="5"/>
  <c r="AC1829" i="5"/>
  <c r="AC1830" i="5"/>
  <c r="AC1831" i="5"/>
  <c r="AC1832" i="5"/>
  <c r="AC1833" i="5"/>
  <c r="AC1834" i="5"/>
  <c r="AC1835" i="5"/>
  <c r="AC1836" i="5"/>
  <c r="AC1837" i="5"/>
  <c r="AC1838" i="5"/>
  <c r="AC1839" i="5"/>
  <c r="AC1840" i="5"/>
  <c r="AC1841" i="5"/>
  <c r="AC1842" i="5"/>
  <c r="AC1843" i="5"/>
  <c r="AC1844" i="5"/>
  <c r="AC1845" i="5"/>
  <c r="AC1846" i="5"/>
  <c r="AC1847" i="5"/>
  <c r="AC1848" i="5"/>
  <c r="AC1849" i="5"/>
  <c r="AC1850" i="5"/>
  <c r="AC1851" i="5"/>
  <c r="AC1852" i="5"/>
  <c r="AC1853" i="5"/>
  <c r="AC1854" i="5"/>
  <c r="AC1855" i="5"/>
  <c r="AC1856" i="5"/>
  <c r="AC1857" i="5"/>
  <c r="AC1858" i="5"/>
  <c r="AC1859" i="5"/>
  <c r="AC1860" i="5"/>
  <c r="AC1861" i="5"/>
  <c r="AC1862" i="5"/>
  <c r="AC1863" i="5"/>
  <c r="AC1864" i="5"/>
  <c r="AC1865" i="5"/>
  <c r="AC1866" i="5"/>
  <c r="AC1867" i="5"/>
  <c r="AC1868" i="5"/>
  <c r="AC1869" i="5"/>
  <c r="AC1870" i="5"/>
  <c r="AC1871" i="5"/>
  <c r="AC1872" i="5"/>
  <c r="AC1873" i="5"/>
  <c r="AC1874" i="5"/>
  <c r="AC1875" i="5"/>
  <c r="AC1876" i="5"/>
  <c r="AC1877" i="5"/>
  <c r="AC1878" i="5"/>
  <c r="AC1879" i="5"/>
  <c r="AC1880" i="5"/>
  <c r="AC1881" i="5"/>
  <c r="AC1882" i="5"/>
  <c r="AC1883" i="5"/>
  <c r="AC1884" i="5"/>
  <c r="AC1885" i="5"/>
  <c r="AC1886" i="5"/>
  <c r="AC1887" i="5"/>
  <c r="AC1888" i="5"/>
  <c r="AC1889" i="5"/>
  <c r="AC1890" i="5"/>
  <c r="AC1891" i="5"/>
  <c r="AC1892" i="5"/>
  <c r="AC1893" i="5"/>
  <c r="AC1894" i="5"/>
  <c r="AC1895" i="5"/>
  <c r="AC1896" i="5"/>
  <c r="AC1897" i="5"/>
  <c r="AC1898" i="5"/>
  <c r="AC1899" i="5"/>
  <c r="AC1900" i="5"/>
  <c r="AC1901" i="5"/>
  <c r="AC1902" i="5"/>
  <c r="AC1903" i="5"/>
  <c r="AC1904" i="5"/>
  <c r="AC1905" i="5"/>
  <c r="AC1906" i="5"/>
  <c r="AC1907" i="5"/>
  <c r="AC1908" i="5"/>
  <c r="AC1909" i="5"/>
  <c r="AC1910" i="5"/>
  <c r="AC1911" i="5"/>
  <c r="AC1912" i="5"/>
  <c r="AC1913" i="5"/>
  <c r="AC1914" i="5"/>
  <c r="AC1915" i="5"/>
  <c r="AC1916" i="5"/>
  <c r="AC1917" i="5"/>
  <c r="AC1918" i="5"/>
  <c r="AC1919" i="5"/>
  <c r="AC1920" i="5"/>
  <c r="AC1921" i="5"/>
  <c r="AC1922" i="5"/>
  <c r="AC1923" i="5"/>
  <c r="AC1924" i="5"/>
  <c r="AC1925" i="5"/>
  <c r="AC1926" i="5"/>
  <c r="AC1927" i="5"/>
  <c r="AC1928" i="5"/>
  <c r="AC1929" i="5"/>
  <c r="AC1930" i="5"/>
  <c r="AC1931" i="5"/>
  <c r="AC1932" i="5"/>
  <c r="AC1933" i="5"/>
  <c r="AC1934" i="5"/>
  <c r="AC1935" i="5"/>
  <c r="AC1936" i="5"/>
  <c r="AC1937" i="5"/>
  <c r="AC1938" i="5"/>
  <c r="AC1939" i="5"/>
  <c r="AC1940" i="5"/>
  <c r="AC1941" i="5"/>
  <c r="AC1942" i="5"/>
  <c r="AC1943" i="5"/>
  <c r="AC1944" i="5"/>
  <c r="AC1945" i="5"/>
  <c r="AC1946" i="5"/>
  <c r="AC1947" i="5"/>
  <c r="AC1948" i="5"/>
  <c r="AC1949" i="5"/>
  <c r="AC1950" i="5"/>
  <c r="AC1951" i="5"/>
  <c r="AC1952" i="5"/>
  <c r="AC1953" i="5"/>
  <c r="AC1954" i="5"/>
  <c r="AC1955" i="5"/>
  <c r="AC1956" i="5"/>
  <c r="AC1957" i="5"/>
  <c r="AC1958" i="5"/>
  <c r="AC1959" i="5"/>
  <c r="AC1960" i="5"/>
  <c r="AC1961" i="5"/>
  <c r="AC1962" i="5"/>
  <c r="AC1963" i="5"/>
  <c r="AC1964" i="5"/>
  <c r="AC1965" i="5"/>
  <c r="AC1966" i="5"/>
  <c r="AC1967" i="5"/>
  <c r="AC1968" i="5"/>
  <c r="AC1969" i="5"/>
  <c r="AC1970" i="5"/>
  <c r="AC1971" i="5"/>
  <c r="AC1972" i="5"/>
  <c r="AC1973" i="5"/>
  <c r="AC1974" i="5"/>
  <c r="AC1975" i="5"/>
  <c r="AC1976" i="5"/>
  <c r="AC1977" i="5"/>
  <c r="AC1978" i="5"/>
  <c r="AC1979" i="5"/>
  <c r="AC1980" i="5"/>
  <c r="AC1981" i="5"/>
  <c r="AC1982" i="5"/>
  <c r="AC1983" i="5"/>
  <c r="AC1984" i="5"/>
  <c r="AC1985" i="5"/>
  <c r="AC1986" i="5"/>
  <c r="AC1987" i="5"/>
  <c r="AC1988" i="5"/>
  <c r="AC1989" i="5"/>
  <c r="AC1990" i="5"/>
  <c r="AC1991" i="5"/>
  <c r="AC1992" i="5"/>
  <c r="AC1993" i="5"/>
  <c r="AC1994" i="5"/>
  <c r="AC1995" i="5"/>
  <c r="AC1996" i="5"/>
  <c r="AC1997" i="5"/>
  <c r="AC1998" i="5"/>
  <c r="AC1999" i="5"/>
  <c r="AC2000" i="5"/>
  <c r="AC2001" i="5"/>
  <c r="AC2002" i="5"/>
  <c r="AC2003" i="5"/>
  <c r="AC2004" i="5"/>
  <c r="AC2005" i="5"/>
  <c r="AC2006" i="5"/>
  <c r="AC2007" i="5"/>
  <c r="AC2008" i="5"/>
  <c r="AC2009" i="5"/>
  <c r="AC2010" i="5"/>
  <c r="AC2011" i="5"/>
  <c r="AC2012" i="5"/>
  <c r="AC2013" i="5"/>
  <c r="AC2014" i="5"/>
  <c r="AC2015" i="5"/>
  <c r="AC2016" i="5"/>
  <c r="AC2017" i="5"/>
  <c r="AC2018" i="5"/>
  <c r="AC2019" i="5"/>
  <c r="AC2020" i="5"/>
  <c r="AC2021" i="5"/>
  <c r="AC2022" i="5"/>
  <c r="AC2023" i="5"/>
  <c r="AC2024" i="5"/>
  <c r="AC2025" i="5"/>
  <c r="AC2026" i="5"/>
  <c r="AC2027" i="5"/>
  <c r="AC2028" i="5"/>
  <c r="AC2029" i="5"/>
  <c r="AC2030" i="5"/>
  <c r="AC2031" i="5"/>
  <c r="AC2032" i="5"/>
  <c r="AC2033" i="5"/>
  <c r="AC2034" i="5"/>
  <c r="AC2035" i="5"/>
  <c r="AC2036" i="5"/>
  <c r="AC2037" i="5"/>
  <c r="AC2038" i="5"/>
  <c r="AC2039" i="5"/>
  <c r="AC2040" i="5"/>
  <c r="AC2041" i="5"/>
  <c r="AC2042" i="5"/>
  <c r="AC2043" i="5"/>
  <c r="AC2044" i="5"/>
  <c r="AC2045" i="5"/>
  <c r="AC2046" i="5"/>
  <c r="AC2047" i="5"/>
  <c r="AC2048" i="5"/>
  <c r="AC2049" i="5"/>
  <c r="AC2050" i="5"/>
  <c r="AC2051" i="5"/>
  <c r="AC2052" i="5"/>
  <c r="AC2053" i="5"/>
  <c r="AC2054" i="5"/>
  <c r="AC2055" i="5"/>
  <c r="AC2056" i="5"/>
  <c r="AC2057" i="5"/>
  <c r="AC2058" i="5"/>
  <c r="AC2059" i="5"/>
  <c r="AC2060" i="5"/>
  <c r="AC2061" i="5"/>
  <c r="AC2062" i="5"/>
  <c r="AC2063" i="5"/>
  <c r="AC2064" i="5"/>
  <c r="AC2065" i="5"/>
  <c r="AC2066" i="5"/>
  <c r="AC2067" i="5"/>
  <c r="AC2068" i="5"/>
  <c r="AC2069" i="5"/>
  <c r="AC2070" i="5"/>
  <c r="AC2071" i="5"/>
  <c r="AC2072" i="5"/>
  <c r="AC2073" i="5"/>
  <c r="AC2074" i="5"/>
  <c r="AC2075" i="5"/>
  <c r="AC2076" i="5"/>
  <c r="AC2077" i="5"/>
  <c r="AC2078" i="5"/>
  <c r="AC2079" i="5"/>
  <c r="AC2080" i="5"/>
  <c r="AC2081" i="5"/>
  <c r="AC2082" i="5"/>
  <c r="AC2083" i="5"/>
  <c r="AC2084" i="5"/>
  <c r="AC2085" i="5"/>
  <c r="AC2086" i="5"/>
  <c r="AC2087" i="5"/>
  <c r="AC2088" i="5"/>
  <c r="AC2089" i="5"/>
  <c r="AC2090" i="5"/>
  <c r="AC2091" i="5"/>
  <c r="AC2092" i="5"/>
  <c r="AC2093" i="5"/>
  <c r="AC2094" i="5"/>
  <c r="AC2095" i="5"/>
  <c r="AC2096" i="5"/>
  <c r="AC2097" i="5"/>
  <c r="AC2098" i="5"/>
  <c r="AC2099" i="5"/>
  <c r="AC2100" i="5"/>
  <c r="AC2101" i="5"/>
  <c r="AC2102" i="5"/>
  <c r="AC2103" i="5"/>
  <c r="AC2104" i="5"/>
  <c r="AC2105" i="5"/>
  <c r="AC2106" i="5"/>
  <c r="AC2107" i="5"/>
  <c r="AC2108" i="5"/>
  <c r="AC2109" i="5"/>
  <c r="AC2110" i="5"/>
  <c r="AC2111" i="5"/>
  <c r="AC2112" i="5"/>
  <c r="AC2113" i="5"/>
  <c r="AC2114" i="5"/>
  <c r="AC2115" i="5"/>
  <c r="AC2116" i="5"/>
  <c r="AC2117" i="5"/>
  <c r="AC2118" i="5"/>
  <c r="AC2119" i="5"/>
  <c r="AC2120" i="5"/>
  <c r="AC2121" i="5"/>
  <c r="AC2122" i="5"/>
  <c r="AC2123" i="5"/>
  <c r="AC2124" i="5"/>
  <c r="AC2125" i="5"/>
  <c r="AC2126" i="5"/>
  <c r="AC2127" i="5"/>
  <c r="AC2128" i="5"/>
  <c r="AC2129" i="5"/>
  <c r="AC2130" i="5"/>
  <c r="AC2131" i="5"/>
  <c r="AC2132" i="5"/>
  <c r="AC2133" i="5"/>
  <c r="AC2134" i="5"/>
  <c r="AC2135" i="5"/>
  <c r="AC2136" i="5"/>
  <c r="AC2137" i="5"/>
  <c r="AC2138" i="5"/>
  <c r="AC2139" i="5"/>
  <c r="AC2140" i="5"/>
  <c r="AC2141" i="5"/>
  <c r="AC2142" i="5"/>
  <c r="AC2143" i="5"/>
  <c r="AC2144" i="5"/>
  <c r="AC2145" i="5"/>
  <c r="AC2146" i="5"/>
  <c r="AC2147" i="5"/>
  <c r="AC2148" i="5"/>
  <c r="AC2149" i="5"/>
  <c r="AC2150" i="5"/>
  <c r="AC2151" i="5"/>
  <c r="AC2152" i="5"/>
  <c r="AC2153" i="5"/>
  <c r="AC2154" i="5"/>
  <c r="AC2155" i="5"/>
  <c r="AC2156" i="5"/>
  <c r="AC2157" i="5"/>
  <c r="AC2158" i="5"/>
  <c r="AC2159" i="5"/>
  <c r="AC2160" i="5"/>
  <c r="AC2161" i="5"/>
  <c r="AC2162" i="5"/>
  <c r="AC2163" i="5"/>
  <c r="AC2164" i="5"/>
  <c r="AC2165" i="5"/>
  <c r="AC2166" i="5"/>
  <c r="AC2167" i="5"/>
  <c r="AC2168" i="5"/>
  <c r="AC2169" i="5"/>
  <c r="AC2170" i="5"/>
  <c r="AC2171" i="5"/>
  <c r="AC2172" i="5"/>
  <c r="AC2173" i="5"/>
  <c r="AC2174" i="5"/>
  <c r="AC2175" i="5"/>
  <c r="AC2176" i="5"/>
  <c r="AC2177" i="5"/>
  <c r="AC2178" i="5"/>
  <c r="AC2179" i="5"/>
  <c r="AC2180" i="5"/>
  <c r="AC2181" i="5"/>
  <c r="AC2182" i="5"/>
  <c r="AC2183" i="5"/>
  <c r="AC2184" i="5"/>
  <c r="AC2185" i="5"/>
  <c r="AC2186" i="5"/>
  <c r="AC2187" i="5"/>
  <c r="AC2188" i="5"/>
  <c r="AC2189" i="5"/>
  <c r="AC2190" i="5"/>
  <c r="AC2191" i="5"/>
  <c r="AC2192" i="5"/>
  <c r="AC2193" i="5"/>
  <c r="AC2194" i="5"/>
  <c r="AC2195" i="5"/>
  <c r="AC2196" i="5"/>
  <c r="AC2197" i="5"/>
  <c r="AC2198" i="5"/>
  <c r="AC2199" i="5"/>
  <c r="AC2200" i="5"/>
  <c r="AC2201" i="5"/>
  <c r="AC2202" i="5"/>
  <c r="AC2203" i="5"/>
  <c r="AC2204" i="5"/>
  <c r="AC2205" i="5"/>
  <c r="AC2206" i="5"/>
  <c r="AC2207" i="5"/>
  <c r="AC2208" i="5"/>
  <c r="AC2209" i="5"/>
  <c r="AC2210" i="5"/>
  <c r="AC2211" i="5"/>
  <c r="AC2212" i="5"/>
  <c r="AC2213" i="5"/>
  <c r="AC2214" i="5"/>
  <c r="AC2215" i="5"/>
  <c r="AC2216" i="5"/>
  <c r="AC2217" i="5"/>
  <c r="AC2218" i="5"/>
  <c r="AC2219" i="5"/>
  <c r="AC2220" i="5"/>
  <c r="AC2221" i="5"/>
  <c r="AC2222" i="5"/>
  <c r="AC2223" i="5"/>
  <c r="AC2224" i="5"/>
  <c r="AC2225" i="5"/>
  <c r="AC2226" i="5"/>
  <c r="AC2227" i="5"/>
  <c r="AC2228" i="5"/>
  <c r="AC2229" i="5"/>
  <c r="AC2230" i="5"/>
  <c r="AC2231" i="5"/>
  <c r="AC2232" i="5"/>
  <c r="AC2233" i="5"/>
  <c r="AC2234" i="5"/>
  <c r="AC2235" i="5"/>
  <c r="AC2236" i="5"/>
  <c r="AC2237" i="5"/>
  <c r="AC2238" i="5"/>
  <c r="AC2239" i="5"/>
  <c r="AC2240" i="5"/>
  <c r="AC2241" i="5"/>
  <c r="AC2242" i="5"/>
  <c r="AC2243" i="5"/>
  <c r="AC2244" i="5"/>
  <c r="AC2245" i="5"/>
  <c r="AC2246" i="5"/>
  <c r="AC2247" i="5"/>
  <c r="AC2248" i="5"/>
  <c r="AC2249" i="5"/>
  <c r="AC2250" i="5"/>
  <c r="AC2251" i="5"/>
  <c r="AC2252" i="5"/>
  <c r="AC2253" i="5"/>
  <c r="AC2254" i="5"/>
  <c r="AC2255" i="5"/>
  <c r="AC2256" i="5"/>
  <c r="AC2257" i="5"/>
  <c r="AC2258" i="5"/>
  <c r="AC2259" i="5"/>
  <c r="AC2260" i="5"/>
  <c r="AC2261" i="5"/>
  <c r="AC2262" i="5"/>
  <c r="AC2263" i="5"/>
  <c r="AC2264" i="5"/>
  <c r="AC2265" i="5"/>
  <c r="AC2266" i="5"/>
  <c r="AC2267" i="5"/>
  <c r="AC2268" i="5"/>
  <c r="AC2269" i="5"/>
  <c r="AC2270" i="5"/>
  <c r="AC2271" i="5"/>
  <c r="AC2272" i="5"/>
  <c r="AC2273" i="5"/>
  <c r="AC2274" i="5"/>
  <c r="AC2275" i="5"/>
  <c r="AC2276" i="5"/>
  <c r="AC2277" i="5"/>
  <c r="AC2278" i="5"/>
  <c r="AC2279" i="5"/>
  <c r="AC2280" i="5"/>
  <c r="AC2281" i="5"/>
  <c r="AC2282" i="5"/>
  <c r="AC2283" i="5"/>
  <c r="AC2284" i="5"/>
  <c r="AC2285" i="5"/>
  <c r="AC2286" i="5"/>
  <c r="AC2287" i="5"/>
  <c r="AC2288" i="5"/>
  <c r="AC2289" i="5"/>
  <c r="AC2290" i="5"/>
  <c r="AC2291" i="5"/>
  <c r="AC2292" i="5"/>
  <c r="AC2293" i="5"/>
  <c r="AC2294" i="5"/>
  <c r="AC2295" i="5"/>
  <c r="AC2296" i="5"/>
  <c r="AC2297" i="5"/>
  <c r="AC2298" i="5"/>
  <c r="AC2299" i="5"/>
  <c r="AC2300" i="5"/>
  <c r="AC2301" i="5"/>
  <c r="AC2302" i="5"/>
  <c r="AC2303" i="5"/>
  <c r="AC2304" i="5"/>
  <c r="AC2305" i="5"/>
  <c r="AC2306" i="5"/>
  <c r="AC2307" i="5"/>
  <c r="AC2308" i="5"/>
  <c r="AC2309" i="5"/>
  <c r="AC2310" i="5"/>
  <c r="AC2311" i="5"/>
  <c r="AC2312" i="5"/>
  <c r="AC2313" i="5"/>
  <c r="AC2314" i="5"/>
  <c r="AC2315" i="5"/>
  <c r="AC2316" i="5"/>
  <c r="AC2317" i="5"/>
  <c r="AC2318" i="5"/>
  <c r="AC2319" i="5"/>
  <c r="AC2320" i="5"/>
  <c r="AC2321" i="5"/>
  <c r="AC2322" i="5"/>
  <c r="AC2323" i="5"/>
  <c r="AC2324" i="5"/>
  <c r="AC2325" i="5"/>
  <c r="AC2326" i="5"/>
  <c r="AC2327" i="5"/>
  <c r="AC2328" i="5"/>
  <c r="AC2329" i="5"/>
  <c r="AC2330" i="5"/>
  <c r="AC2331" i="5"/>
  <c r="AC2332" i="5"/>
  <c r="AC2333" i="5"/>
  <c r="AC2334" i="5"/>
  <c r="AC2335" i="5"/>
  <c r="AC2336" i="5"/>
  <c r="AC2337" i="5"/>
  <c r="AC2338" i="5"/>
  <c r="AC2339" i="5"/>
  <c r="AC2340" i="5"/>
  <c r="AC2341" i="5"/>
  <c r="AC2342" i="5"/>
  <c r="AC2343" i="5"/>
  <c r="AC2344" i="5"/>
  <c r="AC2345" i="5"/>
  <c r="AC2346" i="5"/>
  <c r="AC2347" i="5"/>
  <c r="AC2348" i="5"/>
  <c r="AC2349" i="5"/>
  <c r="AC2350" i="5"/>
  <c r="AC2351" i="5"/>
  <c r="AC2352" i="5"/>
  <c r="AC2353" i="5"/>
  <c r="AC2354" i="5"/>
  <c r="AC2355" i="5"/>
  <c r="AC2356" i="5"/>
  <c r="AC2357" i="5"/>
  <c r="AC2358" i="5"/>
  <c r="AC2359" i="5"/>
  <c r="AC2360" i="5"/>
  <c r="AC2361" i="5"/>
  <c r="AC2362" i="5"/>
  <c r="AC2363" i="5"/>
  <c r="AC2364" i="5"/>
  <c r="AC2365" i="5"/>
  <c r="AC2366" i="5"/>
  <c r="AC2367" i="5"/>
  <c r="AC2368" i="5"/>
  <c r="AC2369" i="5"/>
  <c r="AC2370" i="5"/>
  <c r="AC2371" i="5"/>
  <c r="AC2372" i="5"/>
  <c r="AC2373" i="5"/>
  <c r="AC2374" i="5"/>
  <c r="AC2375" i="5"/>
  <c r="AC2376" i="5"/>
  <c r="AC2377" i="5"/>
  <c r="AC2378" i="5"/>
  <c r="AC2379" i="5"/>
  <c r="AC2380" i="5"/>
  <c r="AC2381" i="5"/>
  <c r="AC2382" i="5"/>
  <c r="AC2383" i="5"/>
  <c r="AC2384" i="5"/>
  <c r="AC2385" i="5"/>
  <c r="AC2386" i="5"/>
  <c r="AC2387" i="5"/>
  <c r="AC2388" i="5"/>
  <c r="AC2389" i="5"/>
  <c r="AC2390" i="5"/>
  <c r="AC2391" i="5"/>
  <c r="AC2392" i="5"/>
  <c r="AC2393" i="5"/>
  <c r="AC2394" i="5"/>
  <c r="AC2395" i="5"/>
  <c r="AC2396" i="5"/>
  <c r="AC2397" i="5"/>
  <c r="AC2398" i="5"/>
  <c r="AC2399" i="5"/>
  <c r="AC2400" i="5"/>
  <c r="AC2401" i="5"/>
  <c r="AC2402" i="5"/>
  <c r="AC2403" i="5"/>
  <c r="AC2404" i="5"/>
  <c r="AC2405" i="5"/>
  <c r="AC2406" i="5"/>
  <c r="AC2407" i="5"/>
  <c r="AC2408" i="5"/>
  <c r="AC2409" i="5"/>
  <c r="AC2410" i="5"/>
  <c r="AC2411" i="5"/>
  <c r="AC2412" i="5"/>
  <c r="AC2413" i="5"/>
  <c r="AC2414" i="5"/>
  <c r="AC2415" i="5"/>
  <c r="AC2416" i="5"/>
  <c r="AC2417" i="5"/>
  <c r="AC2418" i="5"/>
  <c r="AC2419" i="5"/>
  <c r="AC2420" i="5"/>
  <c r="AC2421" i="5"/>
  <c r="AC2422" i="5"/>
  <c r="AC2423" i="5"/>
  <c r="AC2424" i="5"/>
  <c r="AC2425" i="5"/>
  <c r="AC2426" i="5"/>
  <c r="AC2427" i="5"/>
  <c r="AC2428" i="5"/>
  <c r="AC2429" i="5"/>
  <c r="AC2430" i="5"/>
  <c r="AC2431" i="5"/>
  <c r="AC2432" i="5"/>
  <c r="AC2433" i="5"/>
  <c r="AC2434" i="5"/>
  <c r="AC2435" i="5"/>
  <c r="AC2436" i="5"/>
  <c r="AC2437" i="5"/>
  <c r="AC2438" i="5"/>
  <c r="AC2439" i="5"/>
  <c r="AC2440" i="5"/>
  <c r="AC2441" i="5"/>
  <c r="AC2442" i="5"/>
  <c r="AC2443" i="5"/>
  <c r="AC2444" i="5"/>
  <c r="AC2445" i="5"/>
  <c r="AC2446" i="5"/>
  <c r="AC2447" i="5"/>
  <c r="AC2448" i="5"/>
  <c r="AC2449" i="5"/>
  <c r="AC2450" i="5"/>
  <c r="AC2451" i="5"/>
  <c r="AC2452" i="5"/>
  <c r="AC2453" i="5"/>
  <c r="AC2454" i="5"/>
  <c r="AC2455" i="5"/>
  <c r="AC2456" i="5"/>
  <c r="AC2457" i="5"/>
  <c r="AC2458" i="5"/>
  <c r="AC2459" i="5"/>
  <c r="AC2460" i="5"/>
  <c r="AC2461" i="5"/>
  <c r="AC2462" i="5"/>
  <c r="AC2463" i="5"/>
  <c r="AC2464" i="5"/>
  <c r="AC2465" i="5"/>
  <c r="AC2466" i="5"/>
  <c r="AC2467" i="5"/>
  <c r="AC2468" i="5"/>
  <c r="AC2469" i="5"/>
  <c r="AC2470" i="5"/>
  <c r="AC2471" i="5"/>
  <c r="AC2472" i="5"/>
  <c r="AC2473" i="5"/>
  <c r="AC2474" i="5"/>
  <c r="AC2475" i="5"/>
  <c r="AC2476" i="5"/>
  <c r="AC2477" i="5"/>
  <c r="AC2478" i="5"/>
  <c r="AC2479" i="5"/>
  <c r="AC2480" i="5"/>
  <c r="AC2481" i="5"/>
  <c r="AC2482" i="5"/>
  <c r="AC2483" i="5"/>
  <c r="AC2484" i="5"/>
  <c r="AC2485" i="5"/>
  <c r="AC2486" i="5"/>
  <c r="AC2487" i="5"/>
  <c r="AC2488" i="5"/>
  <c r="AC2489" i="5"/>
  <c r="AC2490" i="5"/>
  <c r="AC2491" i="5"/>
  <c r="AC2492" i="5"/>
  <c r="AC2493" i="5"/>
  <c r="AC2494" i="5"/>
  <c r="AC2495" i="5"/>
  <c r="AC2496" i="5"/>
  <c r="AC2497" i="5"/>
  <c r="AC2498" i="5"/>
  <c r="AC2499" i="5"/>
  <c r="AC2500" i="5"/>
  <c r="AC2501" i="5"/>
  <c r="AC2502" i="5"/>
  <c r="AC2503" i="5"/>
  <c r="AC2504" i="5"/>
  <c r="AC2505" i="5"/>
  <c r="AC2506" i="5"/>
  <c r="AC2507" i="5"/>
  <c r="AC2508" i="5"/>
  <c r="AC2509" i="5"/>
  <c r="AC2510" i="5"/>
  <c r="AC2511" i="5"/>
  <c r="AC2512" i="5"/>
  <c r="AC2513" i="5"/>
  <c r="AC2514" i="5"/>
  <c r="AC2515" i="5"/>
  <c r="AC2516" i="5"/>
  <c r="AC2517" i="5"/>
  <c r="AC2518" i="5"/>
  <c r="AC2519" i="5"/>
  <c r="AC2520" i="5"/>
  <c r="AC2521" i="5"/>
  <c r="AC2522" i="5"/>
  <c r="AC2523" i="5"/>
  <c r="AC2524" i="5"/>
  <c r="AC2525" i="5"/>
  <c r="AC2526" i="5"/>
  <c r="AC2527" i="5"/>
  <c r="AC2528" i="5"/>
  <c r="AC2529" i="5"/>
  <c r="AC2530" i="5"/>
  <c r="AC2531" i="5"/>
  <c r="AC2532" i="5"/>
  <c r="AC2533" i="5"/>
  <c r="AC2534" i="5"/>
  <c r="AC2535" i="5"/>
  <c r="AC2536" i="5"/>
  <c r="AC2537" i="5"/>
  <c r="AC2538" i="5"/>
  <c r="AC2539" i="5"/>
  <c r="AC2540" i="5"/>
  <c r="AC2541" i="5"/>
  <c r="AC2542" i="5"/>
  <c r="AC2543" i="5"/>
  <c r="AC2544" i="5"/>
  <c r="AC2545" i="5"/>
  <c r="AC2546" i="5"/>
  <c r="AC2547" i="5"/>
  <c r="AC2548" i="5"/>
  <c r="AC2549" i="5"/>
  <c r="AC2550" i="5"/>
  <c r="AC2551" i="5"/>
  <c r="AC2552" i="5"/>
  <c r="AC2553" i="5"/>
  <c r="AC2554" i="5"/>
  <c r="AC2555" i="5"/>
  <c r="AC2556" i="5"/>
  <c r="AC2557" i="5"/>
  <c r="AC2558" i="5"/>
  <c r="AC2559" i="5"/>
  <c r="AC2560" i="5"/>
  <c r="AC2561" i="5"/>
  <c r="AC2562" i="5"/>
  <c r="AC2563" i="5"/>
  <c r="AC2564" i="5"/>
  <c r="AC2565" i="5"/>
  <c r="AC2566" i="5"/>
  <c r="AC2567" i="5"/>
  <c r="AC2568" i="5"/>
  <c r="AC2569" i="5"/>
  <c r="AC2570" i="5"/>
  <c r="AC2571" i="5"/>
  <c r="AC2572" i="5"/>
  <c r="AC2573" i="5"/>
  <c r="AC2574" i="5"/>
  <c r="AC2575" i="5"/>
  <c r="AC2576" i="5"/>
  <c r="AC2577" i="5"/>
  <c r="AC2578" i="5"/>
  <c r="AC2579" i="5"/>
  <c r="AC2580" i="5"/>
  <c r="AC2581" i="5"/>
  <c r="AC2582" i="5"/>
  <c r="AC2583" i="5"/>
  <c r="AC2584" i="5"/>
  <c r="AC2585" i="5"/>
  <c r="AC2586" i="5"/>
  <c r="AC2587" i="5"/>
  <c r="AC2588" i="5"/>
  <c r="AC2589" i="5"/>
  <c r="AC2590" i="5"/>
  <c r="AC2591" i="5"/>
  <c r="AC2592" i="5"/>
  <c r="AC2593" i="5"/>
  <c r="AC2594" i="5"/>
  <c r="AC2595" i="5"/>
  <c r="AC2596" i="5"/>
  <c r="AC2597" i="5"/>
  <c r="AC2598" i="5"/>
  <c r="AC2599" i="5"/>
  <c r="AC2600" i="5"/>
  <c r="AC2601" i="5"/>
  <c r="AC2602" i="5"/>
  <c r="AC2603" i="5"/>
  <c r="AC2604" i="5"/>
  <c r="AC2605" i="5"/>
  <c r="AC2606" i="5"/>
  <c r="AC2607" i="5"/>
  <c r="AC2608" i="5"/>
  <c r="AC2609" i="5"/>
  <c r="AC2610" i="5"/>
  <c r="AC2611" i="5"/>
  <c r="AC2612" i="5"/>
  <c r="AC2613" i="5"/>
  <c r="AC2614" i="5"/>
  <c r="AC2615" i="5"/>
  <c r="AC2616" i="5"/>
  <c r="AC2617" i="5"/>
  <c r="AC2618" i="5"/>
  <c r="AC2619" i="5"/>
  <c r="AC2620" i="5"/>
  <c r="AC2621" i="5"/>
  <c r="AC2622" i="5"/>
  <c r="AC2623" i="5"/>
  <c r="AC2624" i="5"/>
  <c r="AC2625" i="5"/>
  <c r="AC2626" i="5"/>
  <c r="AC2627" i="5"/>
  <c r="AC2628" i="5"/>
  <c r="AC2629" i="5"/>
  <c r="AC2630" i="5"/>
  <c r="AC2631" i="5"/>
  <c r="AC2632" i="5"/>
  <c r="AC2633" i="5"/>
  <c r="AC2634" i="5"/>
  <c r="AC2635" i="5"/>
  <c r="AC2636" i="5"/>
  <c r="AC2637" i="5"/>
  <c r="AC2638" i="5"/>
  <c r="AC2639" i="5"/>
  <c r="AC2640" i="5"/>
  <c r="AC2641" i="5"/>
  <c r="AC2642" i="5"/>
  <c r="AC2643" i="5"/>
  <c r="AC2644" i="5"/>
  <c r="AC2645" i="5"/>
  <c r="AC2646" i="5"/>
  <c r="AC2647" i="5"/>
  <c r="AC2648" i="5"/>
  <c r="AC2649" i="5"/>
  <c r="AC2650" i="5"/>
  <c r="AC2651" i="5"/>
  <c r="AC2652" i="5"/>
  <c r="AC2653" i="5"/>
  <c r="AC2654" i="5"/>
  <c r="AC2655" i="5"/>
  <c r="AC2656" i="5"/>
  <c r="AC2657" i="5"/>
  <c r="AC2658" i="5"/>
  <c r="AC2659" i="5"/>
  <c r="AC2660" i="5"/>
  <c r="AC2661" i="5"/>
  <c r="AC2662" i="5"/>
  <c r="AC2663" i="5"/>
  <c r="AC2664" i="5"/>
  <c r="AC2665" i="5"/>
  <c r="AC2666" i="5"/>
  <c r="AC2667" i="5"/>
  <c r="AC2668" i="5"/>
  <c r="AC2669" i="5"/>
  <c r="AC2670" i="5"/>
  <c r="AC2671" i="5"/>
  <c r="AC2672" i="5"/>
  <c r="AC2673" i="5"/>
  <c r="AC2674" i="5"/>
  <c r="AC2675" i="5"/>
  <c r="AC2676" i="5"/>
  <c r="AC2677" i="5"/>
  <c r="AC2678" i="5"/>
  <c r="AC2679" i="5"/>
  <c r="AC2680" i="5"/>
  <c r="AC2681" i="5"/>
  <c r="AC2682" i="5"/>
  <c r="AC2683" i="5"/>
  <c r="AC2684" i="5"/>
  <c r="AC2685" i="5"/>
  <c r="AC2686" i="5"/>
  <c r="AC2687" i="5"/>
  <c r="AC2688" i="5"/>
  <c r="AC2689" i="5"/>
  <c r="AC2690" i="5"/>
  <c r="AC2691" i="5"/>
  <c r="AC2692" i="5"/>
  <c r="AC2693" i="5"/>
  <c r="AC2694" i="5"/>
  <c r="AC2695" i="5"/>
  <c r="AC2696" i="5"/>
  <c r="AC2697" i="5"/>
  <c r="AC2698" i="5"/>
  <c r="AC2699" i="5"/>
  <c r="AC2700" i="5"/>
  <c r="AC2701" i="5"/>
  <c r="AC2702" i="5"/>
  <c r="AC2703" i="5"/>
  <c r="AC2704" i="5"/>
  <c r="AC2705" i="5"/>
  <c r="AC2706" i="5"/>
  <c r="AC2707" i="5"/>
  <c r="AC2708" i="5"/>
  <c r="AC2709" i="5"/>
  <c r="AC2710" i="5"/>
  <c r="AC2711" i="5"/>
  <c r="AC2712" i="5"/>
  <c r="AC2713" i="5"/>
  <c r="AC2714" i="5"/>
  <c r="AC2715" i="5"/>
  <c r="AC2716" i="5"/>
  <c r="AC2717" i="5"/>
  <c r="AC2718" i="5"/>
  <c r="AC2719" i="5"/>
  <c r="AC2720" i="5"/>
  <c r="AC2721" i="5"/>
  <c r="AC2722" i="5"/>
  <c r="AC2723" i="5"/>
  <c r="AC2724" i="5"/>
  <c r="AC2725" i="5"/>
  <c r="AC2726" i="5"/>
  <c r="AC2727" i="5"/>
  <c r="AC2728" i="5"/>
  <c r="AC2729" i="5"/>
  <c r="AC2730" i="5"/>
  <c r="AC2731" i="5"/>
  <c r="AC2732" i="5"/>
  <c r="AC2733" i="5"/>
  <c r="AC2734" i="5"/>
  <c r="AC2735" i="5"/>
  <c r="AC2736" i="5"/>
  <c r="AC2737" i="5"/>
  <c r="AC2738" i="5"/>
  <c r="AC2739" i="5"/>
  <c r="AC2740" i="5"/>
  <c r="AC2741" i="5"/>
  <c r="AC2742" i="5"/>
  <c r="AC2743" i="5"/>
  <c r="AC2744" i="5"/>
  <c r="AC2745" i="5"/>
  <c r="AC2746" i="5"/>
  <c r="AC2747" i="5"/>
  <c r="AC2748" i="5"/>
  <c r="AC2749" i="5"/>
  <c r="AC2750" i="5"/>
  <c r="AC2751" i="5"/>
  <c r="AC2752" i="5"/>
  <c r="AC2753" i="5"/>
  <c r="AC2754" i="5"/>
  <c r="AC2755" i="5"/>
  <c r="AC2756" i="5"/>
  <c r="AC2757" i="5"/>
  <c r="AC2758" i="5"/>
  <c r="AC2759" i="5"/>
  <c r="AC2760" i="5"/>
  <c r="AC2761" i="5"/>
  <c r="AC2762" i="5"/>
  <c r="AC2763" i="5"/>
  <c r="AC2764" i="5"/>
  <c r="AC2765" i="5"/>
  <c r="AC2766" i="5"/>
  <c r="AC2767" i="5"/>
  <c r="AC2768" i="5"/>
  <c r="AC2769" i="5"/>
  <c r="AC2770" i="5"/>
  <c r="AC2771" i="5"/>
  <c r="AC2772" i="5"/>
  <c r="AC2773" i="5"/>
  <c r="AC2774" i="5"/>
  <c r="AC2775" i="5"/>
  <c r="AC2776" i="5"/>
  <c r="AC2777" i="5"/>
  <c r="AC2778" i="5"/>
  <c r="AC2779" i="5"/>
  <c r="AC2780" i="5"/>
  <c r="AC2781" i="5"/>
  <c r="AC2782" i="5"/>
  <c r="AC2783" i="5"/>
  <c r="AC2784" i="5"/>
  <c r="AC2785" i="5"/>
  <c r="AC2786" i="5"/>
  <c r="AC2787" i="5"/>
  <c r="AC2788" i="5"/>
  <c r="AC2789" i="5"/>
  <c r="AC2790" i="5"/>
  <c r="AC2791" i="5"/>
  <c r="AC2792" i="5"/>
  <c r="AC2793" i="5"/>
  <c r="AC2794" i="5"/>
  <c r="AC2795" i="5"/>
  <c r="AC2796" i="5"/>
  <c r="AC2797" i="5"/>
  <c r="AC2798" i="5"/>
  <c r="AC2799" i="5"/>
  <c r="AC2800" i="5"/>
  <c r="AC2801" i="5"/>
  <c r="AC2802" i="5"/>
  <c r="AC2803" i="5"/>
  <c r="AC2804" i="5"/>
  <c r="AC2805" i="5"/>
  <c r="AC2806" i="5"/>
  <c r="AC2807" i="5"/>
  <c r="AC2808" i="5"/>
  <c r="AC2809" i="5"/>
  <c r="AC2810" i="5"/>
  <c r="AC2811" i="5"/>
  <c r="AC2812" i="5"/>
  <c r="AC2813" i="5"/>
  <c r="AC2814" i="5"/>
  <c r="AC2815" i="5"/>
  <c r="AC2816" i="5"/>
  <c r="AC2817" i="5"/>
  <c r="AC2818" i="5"/>
  <c r="AC2819" i="5"/>
  <c r="AC2820" i="5"/>
  <c r="AC2821" i="5"/>
  <c r="AC2822" i="5"/>
  <c r="AC2823" i="5"/>
  <c r="AC2824" i="5"/>
  <c r="AC2825" i="5"/>
  <c r="AC2826" i="5"/>
  <c r="AC2827" i="5"/>
  <c r="AC2828" i="5"/>
  <c r="AC2829" i="5"/>
  <c r="AC2830" i="5"/>
  <c r="AC2831" i="5"/>
  <c r="AC2832" i="5"/>
  <c r="AC2833" i="5"/>
  <c r="AC2834" i="5"/>
  <c r="AC2835" i="5"/>
  <c r="AC2836" i="5"/>
  <c r="AC2837" i="5"/>
  <c r="AC2838" i="5"/>
  <c r="AC2839" i="5"/>
  <c r="AC2840" i="5"/>
  <c r="AC2841" i="5"/>
  <c r="AC2842" i="5"/>
  <c r="AC2843" i="5"/>
  <c r="AC2844" i="5"/>
  <c r="AC2845" i="5"/>
  <c r="AC2846" i="5"/>
  <c r="AC2847" i="5"/>
  <c r="AC2848" i="5"/>
  <c r="AC2849" i="5"/>
  <c r="AC2850" i="5"/>
  <c r="AC2851" i="5"/>
  <c r="AC2852" i="5"/>
  <c r="AC2853" i="5"/>
  <c r="AC2854" i="5"/>
  <c r="AC2855" i="5"/>
  <c r="AC2856" i="5"/>
  <c r="AC2857" i="5"/>
  <c r="AC2858" i="5"/>
  <c r="AC2859" i="5"/>
  <c r="AC2860" i="5"/>
  <c r="AC2861" i="5"/>
  <c r="AC2862" i="5"/>
  <c r="AC2863" i="5"/>
  <c r="AC2864" i="5"/>
  <c r="AC2865" i="5"/>
  <c r="AC2866" i="5"/>
  <c r="AC2867" i="5"/>
  <c r="AC2868" i="5"/>
  <c r="AC2869" i="5"/>
  <c r="AC2870" i="5"/>
  <c r="AC2871" i="5"/>
  <c r="AC2872" i="5"/>
  <c r="AC2873" i="5"/>
  <c r="AC2874" i="5"/>
  <c r="AC2875" i="5"/>
  <c r="AC2876" i="5"/>
  <c r="AC2877" i="5"/>
  <c r="AC2878" i="5"/>
  <c r="AC2879" i="5"/>
  <c r="AC2880" i="5"/>
  <c r="AC2881" i="5"/>
  <c r="AC2882" i="5"/>
  <c r="AC2883" i="5"/>
  <c r="AC2884" i="5"/>
  <c r="AC2885" i="5"/>
  <c r="AC2886" i="5"/>
  <c r="AC2887" i="5"/>
  <c r="AC2888" i="5"/>
  <c r="AC2889" i="5"/>
  <c r="AC2890" i="5"/>
  <c r="AC2891" i="5"/>
  <c r="AC2892" i="5"/>
  <c r="AC2893" i="5"/>
  <c r="AC2894" i="5"/>
  <c r="AC2895" i="5"/>
  <c r="AC2896" i="5"/>
  <c r="AC2897" i="5"/>
  <c r="AC2898" i="5"/>
  <c r="AC2899" i="5"/>
  <c r="AC2900" i="5"/>
  <c r="AC2901" i="5"/>
  <c r="AC2902" i="5"/>
  <c r="AC2903" i="5"/>
  <c r="AC2904" i="5"/>
  <c r="AC2905" i="5"/>
  <c r="AC2906" i="5"/>
  <c r="AC2907" i="5"/>
  <c r="AC2908" i="5"/>
  <c r="AC2909" i="5"/>
  <c r="AC2910" i="5"/>
  <c r="AC2911" i="5"/>
  <c r="AC2912" i="5"/>
  <c r="AC2913" i="5"/>
  <c r="AC2914" i="5"/>
  <c r="AC2915" i="5"/>
  <c r="AC2916" i="5"/>
  <c r="AC2917" i="5"/>
  <c r="AC2918" i="5"/>
  <c r="AC2919" i="5"/>
  <c r="AC2920" i="5"/>
  <c r="AC2921" i="5"/>
  <c r="AC2922" i="5"/>
  <c r="AC2923" i="5"/>
  <c r="AC2924" i="5"/>
  <c r="AC2925" i="5"/>
  <c r="AC2926" i="5"/>
  <c r="AC2927" i="5"/>
  <c r="AC2928" i="5"/>
  <c r="AC2929" i="5"/>
  <c r="AC2930" i="5"/>
  <c r="AC2931" i="5"/>
  <c r="AC2932" i="5"/>
  <c r="AC2933" i="5"/>
  <c r="AC2934" i="5"/>
  <c r="AC2935" i="5"/>
  <c r="AC2936" i="5"/>
  <c r="AC2937" i="5"/>
  <c r="AC2938" i="5"/>
  <c r="AC2939" i="5"/>
  <c r="AC2940" i="5"/>
  <c r="AC2941" i="5"/>
  <c r="AC2942" i="5"/>
  <c r="AC2943" i="5"/>
  <c r="AC2944" i="5"/>
  <c r="AC2945" i="5"/>
  <c r="AC2946" i="5"/>
  <c r="AC2947" i="5"/>
  <c r="AC2948" i="5"/>
  <c r="AC2949" i="5"/>
  <c r="AC2950" i="5"/>
  <c r="AC2951" i="5"/>
  <c r="AC2952" i="5"/>
  <c r="AC2953" i="5"/>
  <c r="AC2954" i="5"/>
  <c r="AC2955" i="5"/>
  <c r="AC2956" i="5"/>
  <c r="AC2957" i="5"/>
  <c r="AC2958" i="5"/>
  <c r="AC2959" i="5"/>
  <c r="AC2960" i="5"/>
  <c r="AC2961" i="5"/>
  <c r="AC2962" i="5"/>
  <c r="AC2963" i="5"/>
  <c r="AC2964" i="5"/>
  <c r="AC2965" i="5"/>
  <c r="AC2966" i="5"/>
  <c r="AC2967" i="5"/>
  <c r="AC2968" i="5"/>
  <c r="AC2969" i="5"/>
  <c r="AC2970" i="5"/>
  <c r="AC2971" i="5"/>
  <c r="AC2972" i="5"/>
  <c r="AC2973" i="5"/>
  <c r="AC2974" i="5"/>
  <c r="AC2975" i="5"/>
  <c r="AC2976" i="5"/>
  <c r="AC2977" i="5"/>
  <c r="AC2978" i="5"/>
  <c r="AC2979" i="5"/>
  <c r="AC2980" i="5"/>
  <c r="AC2981" i="5"/>
  <c r="AC2982" i="5"/>
  <c r="AC2983" i="5"/>
  <c r="AC2984" i="5"/>
  <c r="AC2985" i="5"/>
  <c r="AC2986" i="5"/>
  <c r="AC2987" i="5"/>
  <c r="AC2988" i="5"/>
  <c r="AC2989" i="5"/>
  <c r="AC2990" i="5"/>
  <c r="AC2991" i="5"/>
  <c r="AC2992" i="5"/>
  <c r="AC2993" i="5"/>
  <c r="AC2994" i="5"/>
  <c r="AC2995" i="5"/>
  <c r="AC2996" i="5"/>
  <c r="AC2997" i="5"/>
  <c r="AC2998" i="5"/>
  <c r="AC2999" i="5"/>
  <c r="AC3000" i="5"/>
  <c r="AC3001" i="5"/>
  <c r="AC3002" i="5"/>
  <c r="AC3003" i="5"/>
  <c r="AC3004" i="5"/>
  <c r="AC3005" i="5"/>
  <c r="AC3006" i="5"/>
  <c r="AC3007" i="5"/>
  <c r="AC3008" i="5"/>
  <c r="AC3009" i="5"/>
  <c r="AC3010" i="5"/>
  <c r="AC3011" i="5"/>
  <c r="AC3012" i="5"/>
  <c r="AC3013" i="5"/>
  <c r="AC3014" i="5"/>
  <c r="AC3015" i="5"/>
  <c r="AC3016" i="5"/>
  <c r="AC3017" i="5"/>
  <c r="AC3018" i="5"/>
  <c r="AC3019" i="5"/>
  <c r="AC3020" i="5"/>
  <c r="AC3021" i="5"/>
  <c r="AC3022" i="5"/>
  <c r="AC3023" i="5"/>
  <c r="AC3024" i="5"/>
  <c r="AC3025" i="5"/>
  <c r="AC3026" i="5"/>
  <c r="AC3027" i="5"/>
  <c r="AC3028" i="5"/>
  <c r="AC3029" i="5"/>
  <c r="AC3030" i="5"/>
  <c r="AC3031" i="5"/>
  <c r="AC3032" i="5"/>
  <c r="AC3033" i="5"/>
  <c r="AC3034" i="5"/>
  <c r="AC3035" i="5"/>
  <c r="AC3036" i="5"/>
  <c r="AC3037" i="5"/>
  <c r="AC3038" i="5"/>
  <c r="AC3039" i="5"/>
  <c r="AC3040" i="5"/>
  <c r="AC3041" i="5"/>
  <c r="AC3042" i="5"/>
  <c r="AC3043" i="5"/>
  <c r="AC3044" i="5"/>
  <c r="AC3045" i="5"/>
  <c r="AC3046" i="5"/>
  <c r="AC3047" i="5"/>
  <c r="AC3048" i="5"/>
  <c r="AC3049" i="5"/>
  <c r="AC3050" i="5"/>
  <c r="AC3051" i="5"/>
  <c r="AC3052" i="5"/>
  <c r="AC3053" i="5"/>
  <c r="AC3054" i="5"/>
  <c r="AC3055" i="5"/>
  <c r="AC3056" i="5"/>
  <c r="AC3057" i="5"/>
  <c r="AC3058" i="5"/>
  <c r="AC3059" i="5"/>
  <c r="AC3060" i="5"/>
  <c r="AC3061" i="5"/>
  <c r="AC3062" i="5"/>
  <c r="AC3063" i="5"/>
  <c r="AC3064" i="5"/>
  <c r="AC3065" i="5"/>
  <c r="AC3066" i="5"/>
  <c r="AC3067" i="5"/>
  <c r="AC3068" i="5"/>
  <c r="AC3069" i="5"/>
  <c r="AC3070" i="5"/>
  <c r="AC3071" i="5"/>
  <c r="AC3072" i="5"/>
  <c r="AC3073" i="5"/>
  <c r="AC3074" i="5"/>
  <c r="AC3075" i="5"/>
  <c r="AC3076" i="5"/>
  <c r="AC3077" i="5"/>
  <c r="AC3078" i="5"/>
  <c r="AC3079" i="5"/>
  <c r="AC3080" i="5"/>
  <c r="AC3081" i="5"/>
  <c r="AC3082" i="5"/>
  <c r="AC3083" i="5"/>
  <c r="AC3084" i="5"/>
  <c r="AC3085" i="5"/>
  <c r="AC3086" i="5"/>
  <c r="AC3087" i="5"/>
  <c r="AC3088" i="5"/>
  <c r="AC3089" i="5"/>
  <c r="AC3090" i="5"/>
  <c r="AC3091" i="5"/>
  <c r="AC3092" i="5"/>
  <c r="AC3093" i="5"/>
  <c r="AC3094" i="5"/>
  <c r="AC3095" i="5"/>
  <c r="AC3096" i="5"/>
  <c r="AC3097" i="5"/>
  <c r="AC3098" i="5"/>
  <c r="AC3099" i="5"/>
  <c r="AC3100" i="5"/>
  <c r="AC3101" i="5"/>
  <c r="AC3102" i="5"/>
  <c r="AC3103" i="5"/>
  <c r="AC3104" i="5"/>
  <c r="AC3105" i="5"/>
  <c r="AC3106" i="5"/>
  <c r="AC3107" i="5"/>
  <c r="AC3108" i="5"/>
  <c r="AC3109" i="5"/>
  <c r="AC3110" i="5"/>
  <c r="AC3111" i="5"/>
  <c r="AC3112" i="5"/>
  <c r="AC3113" i="5"/>
  <c r="AC3114" i="5"/>
  <c r="AC3115" i="5"/>
  <c r="AC3116" i="5"/>
  <c r="AC3117" i="5"/>
  <c r="AC3118" i="5"/>
  <c r="AC3119" i="5"/>
  <c r="AC3120" i="5"/>
  <c r="AC3121" i="5"/>
  <c r="AC3122" i="5"/>
  <c r="AC3123" i="5"/>
  <c r="AC3124" i="5"/>
  <c r="AC3125" i="5"/>
  <c r="AC3126" i="5"/>
  <c r="AC3127" i="5"/>
  <c r="AC3128" i="5"/>
  <c r="AC3129" i="5"/>
  <c r="AC3130" i="5"/>
  <c r="AC3131" i="5"/>
  <c r="AC3132" i="5"/>
  <c r="AC3133" i="5"/>
  <c r="AC3134" i="5"/>
  <c r="AC3135" i="5"/>
  <c r="AC3136" i="5"/>
  <c r="AC3137" i="5"/>
  <c r="AC3138" i="5"/>
  <c r="AC3139" i="5"/>
  <c r="AC3140" i="5"/>
  <c r="AC3141" i="5"/>
  <c r="AC3142" i="5"/>
  <c r="AC3143" i="5"/>
  <c r="AC3144" i="5"/>
  <c r="AC3145" i="5"/>
  <c r="AC3146" i="5"/>
  <c r="AC3147" i="5"/>
  <c r="AC3148" i="5"/>
  <c r="AC3149" i="5"/>
  <c r="AC3150" i="5"/>
  <c r="AC3151" i="5"/>
  <c r="AC3152" i="5"/>
  <c r="AC3153" i="5"/>
  <c r="AC3154" i="5"/>
  <c r="AC3155" i="5"/>
  <c r="AC3156" i="5"/>
  <c r="AC3157" i="5"/>
  <c r="AC3158" i="5"/>
  <c r="AC3159" i="5"/>
  <c r="AC3160" i="5"/>
  <c r="AC3161" i="5"/>
  <c r="AC3162" i="5"/>
  <c r="AC3163" i="5"/>
  <c r="AC3164" i="5"/>
  <c r="AC3165" i="5"/>
  <c r="AC3166" i="5"/>
  <c r="AC3167" i="5"/>
  <c r="AC3168" i="5"/>
  <c r="AC3169" i="5"/>
  <c r="AC3170" i="5"/>
  <c r="AC3171" i="5"/>
  <c r="AC3172" i="5"/>
  <c r="AC3173" i="5"/>
  <c r="AC3174" i="5"/>
  <c r="AC3175" i="5"/>
  <c r="AC3176" i="5"/>
  <c r="AC3177" i="5"/>
  <c r="AC3178" i="5"/>
  <c r="AC3179" i="5"/>
  <c r="AC3180" i="5"/>
  <c r="AC3181" i="5"/>
  <c r="AC3182" i="5"/>
  <c r="AC3183" i="5"/>
  <c r="AC3184" i="5"/>
  <c r="AC3185" i="5"/>
  <c r="AC3186" i="5"/>
  <c r="AC3187" i="5"/>
  <c r="AC3188" i="5"/>
  <c r="AC3189" i="5"/>
  <c r="AC3190" i="5"/>
  <c r="AC3191" i="5"/>
  <c r="AC3192" i="5"/>
  <c r="AC3193" i="5"/>
  <c r="AC3194" i="5"/>
  <c r="AC3195" i="5"/>
  <c r="AC3196" i="5"/>
  <c r="AC3197" i="5"/>
  <c r="AC3198" i="5"/>
  <c r="AC3199" i="5"/>
  <c r="AC3200" i="5"/>
  <c r="AC3201" i="5"/>
  <c r="AC3202" i="5"/>
  <c r="AC3203" i="5"/>
  <c r="AC3204" i="5"/>
  <c r="AC3205" i="5"/>
  <c r="AC3206" i="5"/>
  <c r="AC3207" i="5"/>
  <c r="AC3208" i="5"/>
  <c r="AC3209" i="5"/>
  <c r="AC3210" i="5"/>
  <c r="AC3211" i="5"/>
  <c r="AC3212" i="5"/>
  <c r="AC3213" i="5"/>
  <c r="AC3214" i="5"/>
  <c r="AC3215" i="5"/>
  <c r="AC3216" i="5"/>
  <c r="AC3217" i="5"/>
  <c r="AC3218" i="5"/>
  <c r="AC3219" i="5"/>
  <c r="AC3220" i="5"/>
  <c r="AC3221" i="5"/>
  <c r="AC3222" i="5"/>
  <c r="AC3223" i="5"/>
  <c r="AC3224" i="5"/>
  <c r="AC3225" i="5"/>
  <c r="AC3226" i="5"/>
  <c r="AC3227" i="5"/>
  <c r="AC3228" i="5"/>
  <c r="AC3229" i="5"/>
  <c r="AC3230" i="5"/>
  <c r="AC3231" i="5"/>
  <c r="AC3232" i="5"/>
  <c r="AC3233" i="5"/>
  <c r="AC3234" i="5"/>
  <c r="AC3235" i="5"/>
  <c r="AC3236" i="5"/>
  <c r="AC3237" i="5"/>
  <c r="AC3238" i="5"/>
  <c r="AC3239" i="5"/>
  <c r="AC3240" i="5"/>
  <c r="AC3241" i="5"/>
  <c r="AC3242" i="5"/>
  <c r="AC3243" i="5"/>
  <c r="AC3244" i="5"/>
  <c r="AC3245" i="5"/>
  <c r="AC3246" i="5"/>
  <c r="AC3247" i="5"/>
  <c r="AC3248" i="5"/>
  <c r="AC3249" i="5"/>
  <c r="AC3250" i="5"/>
  <c r="AC3251" i="5"/>
  <c r="AC3252" i="5"/>
  <c r="AC3253" i="5"/>
  <c r="AC3254" i="5"/>
  <c r="AC3255" i="5"/>
  <c r="AC3256" i="5"/>
  <c r="AC3257" i="5"/>
  <c r="AC3258" i="5"/>
  <c r="AC3259" i="5"/>
  <c r="AC3260" i="5"/>
  <c r="AC3261" i="5"/>
  <c r="AC3262" i="5"/>
  <c r="AC3263" i="5"/>
  <c r="AC3264" i="5"/>
  <c r="AC3265" i="5"/>
  <c r="AC3266" i="5"/>
  <c r="AC3267" i="5"/>
  <c r="AC3268" i="5"/>
  <c r="AC3269" i="5"/>
  <c r="AC3270" i="5"/>
  <c r="AC3271" i="5"/>
  <c r="AC3272" i="5"/>
  <c r="AC3273" i="5"/>
  <c r="AC3274" i="5"/>
  <c r="AC3275" i="5"/>
  <c r="AC3276" i="5"/>
  <c r="AC3277" i="5"/>
  <c r="AC3278" i="5"/>
  <c r="AC3279" i="5"/>
  <c r="AC3280" i="5"/>
  <c r="AC3281" i="5"/>
  <c r="AC3282" i="5"/>
  <c r="AC3283" i="5"/>
  <c r="AC3284" i="5"/>
  <c r="AC3285" i="5"/>
  <c r="AC3286" i="5"/>
  <c r="AC3287" i="5"/>
  <c r="AC3288" i="5"/>
  <c r="AC3289" i="5"/>
  <c r="AC3290" i="5"/>
  <c r="AC3291" i="5"/>
  <c r="AC3292" i="5"/>
  <c r="AC3293" i="5"/>
  <c r="AC3294" i="5"/>
  <c r="AC3295" i="5"/>
  <c r="AC3296" i="5"/>
  <c r="AC3297" i="5"/>
  <c r="AC3298" i="5"/>
  <c r="AC3299" i="5"/>
  <c r="AC3300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737" i="5"/>
  <c r="AD738" i="5"/>
  <c r="AD739" i="5"/>
  <c r="AD740" i="5"/>
  <c r="AD741" i="5"/>
  <c r="AD742" i="5"/>
  <c r="AD743" i="5"/>
  <c r="AD744" i="5"/>
  <c r="AD745" i="5"/>
  <c r="AD746" i="5"/>
  <c r="AD747" i="5"/>
  <c r="AD748" i="5"/>
  <c r="AD749" i="5"/>
  <c r="AD750" i="5"/>
  <c r="AD751" i="5"/>
  <c r="AD752" i="5"/>
  <c r="AD753" i="5"/>
  <c r="AD754" i="5"/>
  <c r="AD755" i="5"/>
  <c r="AD756" i="5"/>
  <c r="AD757" i="5"/>
  <c r="AD758" i="5"/>
  <c r="AD759" i="5"/>
  <c r="AD760" i="5"/>
  <c r="AD761" i="5"/>
  <c r="AD762" i="5"/>
  <c r="AD763" i="5"/>
  <c r="AD764" i="5"/>
  <c r="AD765" i="5"/>
  <c r="AD766" i="5"/>
  <c r="AD767" i="5"/>
  <c r="AD768" i="5"/>
  <c r="AD769" i="5"/>
  <c r="AD770" i="5"/>
  <c r="AD771" i="5"/>
  <c r="AD772" i="5"/>
  <c r="AD773" i="5"/>
  <c r="AD774" i="5"/>
  <c r="AD775" i="5"/>
  <c r="AD776" i="5"/>
  <c r="AD777" i="5"/>
  <c r="AD778" i="5"/>
  <c r="AD779" i="5"/>
  <c r="AD780" i="5"/>
  <c r="AD781" i="5"/>
  <c r="AD782" i="5"/>
  <c r="AD783" i="5"/>
  <c r="AD784" i="5"/>
  <c r="AD785" i="5"/>
  <c r="AD786" i="5"/>
  <c r="AD787" i="5"/>
  <c r="AD788" i="5"/>
  <c r="AD789" i="5"/>
  <c r="AD790" i="5"/>
  <c r="AD791" i="5"/>
  <c r="AD792" i="5"/>
  <c r="AD793" i="5"/>
  <c r="AD794" i="5"/>
  <c r="AD795" i="5"/>
  <c r="AD796" i="5"/>
  <c r="AD797" i="5"/>
  <c r="AD798" i="5"/>
  <c r="AD799" i="5"/>
  <c r="AD800" i="5"/>
  <c r="AD801" i="5"/>
  <c r="AD802" i="5"/>
  <c r="AD803" i="5"/>
  <c r="AD804" i="5"/>
  <c r="AD805" i="5"/>
  <c r="AD806" i="5"/>
  <c r="AD807" i="5"/>
  <c r="AD808" i="5"/>
  <c r="AD809" i="5"/>
  <c r="AD810" i="5"/>
  <c r="AD811" i="5"/>
  <c r="AD812" i="5"/>
  <c r="AD813" i="5"/>
  <c r="AD814" i="5"/>
  <c r="AD815" i="5"/>
  <c r="AD816" i="5"/>
  <c r="AD817" i="5"/>
  <c r="AD818" i="5"/>
  <c r="AD819" i="5"/>
  <c r="AD820" i="5"/>
  <c r="AD821" i="5"/>
  <c r="AD822" i="5"/>
  <c r="AD823" i="5"/>
  <c r="AD824" i="5"/>
  <c r="AD825" i="5"/>
  <c r="AD826" i="5"/>
  <c r="AD827" i="5"/>
  <c r="AD828" i="5"/>
  <c r="AD829" i="5"/>
  <c r="AD830" i="5"/>
  <c r="AD831" i="5"/>
  <c r="AD832" i="5"/>
  <c r="AD833" i="5"/>
  <c r="AD834" i="5"/>
  <c r="AD835" i="5"/>
  <c r="AD836" i="5"/>
  <c r="AD837" i="5"/>
  <c r="AD838" i="5"/>
  <c r="AD839" i="5"/>
  <c r="AD840" i="5"/>
  <c r="AD841" i="5"/>
  <c r="AD842" i="5"/>
  <c r="AD843" i="5"/>
  <c r="AD844" i="5"/>
  <c r="AD845" i="5"/>
  <c r="AD846" i="5"/>
  <c r="AD847" i="5"/>
  <c r="AD848" i="5"/>
  <c r="AD849" i="5"/>
  <c r="AD850" i="5"/>
  <c r="AD851" i="5"/>
  <c r="AD852" i="5"/>
  <c r="AD853" i="5"/>
  <c r="AD854" i="5"/>
  <c r="AD855" i="5"/>
  <c r="AD856" i="5"/>
  <c r="AD857" i="5"/>
  <c r="AD858" i="5"/>
  <c r="AD859" i="5"/>
  <c r="AD860" i="5"/>
  <c r="AD861" i="5"/>
  <c r="AD862" i="5"/>
  <c r="AD863" i="5"/>
  <c r="AD864" i="5"/>
  <c r="AD865" i="5"/>
  <c r="AD866" i="5"/>
  <c r="AD867" i="5"/>
  <c r="AD868" i="5"/>
  <c r="AD869" i="5"/>
  <c r="AD870" i="5"/>
  <c r="AD871" i="5"/>
  <c r="AD872" i="5"/>
  <c r="AD873" i="5"/>
  <c r="AD874" i="5"/>
  <c r="AD875" i="5"/>
  <c r="AD876" i="5"/>
  <c r="AD877" i="5"/>
  <c r="AD878" i="5"/>
  <c r="AD879" i="5"/>
  <c r="AD880" i="5"/>
  <c r="AD881" i="5"/>
  <c r="AD882" i="5"/>
  <c r="AD883" i="5"/>
  <c r="AD884" i="5"/>
  <c r="AD885" i="5"/>
  <c r="AD886" i="5"/>
  <c r="AD887" i="5"/>
  <c r="AD888" i="5"/>
  <c r="AD889" i="5"/>
  <c r="AD890" i="5"/>
  <c r="AD891" i="5"/>
  <c r="AD892" i="5"/>
  <c r="AD893" i="5"/>
  <c r="AD894" i="5"/>
  <c r="AD895" i="5"/>
  <c r="AD896" i="5"/>
  <c r="AD897" i="5"/>
  <c r="AD898" i="5"/>
  <c r="AD899" i="5"/>
  <c r="AD900" i="5"/>
  <c r="AD901" i="5"/>
  <c r="AD902" i="5"/>
  <c r="AD903" i="5"/>
  <c r="AD904" i="5"/>
  <c r="AD905" i="5"/>
  <c r="AD906" i="5"/>
  <c r="AD907" i="5"/>
  <c r="AD908" i="5"/>
  <c r="AD909" i="5"/>
  <c r="AD910" i="5"/>
  <c r="AD911" i="5"/>
  <c r="AD912" i="5"/>
  <c r="AD913" i="5"/>
  <c r="AD914" i="5"/>
  <c r="AD915" i="5"/>
  <c r="AD916" i="5"/>
  <c r="AD917" i="5"/>
  <c r="AD918" i="5"/>
  <c r="AD919" i="5"/>
  <c r="AD920" i="5"/>
  <c r="AD921" i="5"/>
  <c r="AD922" i="5"/>
  <c r="AD923" i="5"/>
  <c r="AD924" i="5"/>
  <c r="AD925" i="5"/>
  <c r="AD926" i="5"/>
  <c r="AD927" i="5"/>
  <c r="AD928" i="5"/>
  <c r="AD929" i="5"/>
  <c r="AD930" i="5"/>
  <c r="AD931" i="5"/>
  <c r="AD932" i="5"/>
  <c r="AD933" i="5"/>
  <c r="AD934" i="5"/>
  <c r="AD935" i="5"/>
  <c r="AD936" i="5"/>
  <c r="AD937" i="5"/>
  <c r="AD938" i="5"/>
  <c r="AD939" i="5"/>
  <c r="AD940" i="5"/>
  <c r="AD941" i="5"/>
  <c r="AD942" i="5"/>
  <c r="AD943" i="5"/>
  <c r="AD944" i="5"/>
  <c r="AD945" i="5"/>
  <c r="AD946" i="5"/>
  <c r="AD947" i="5"/>
  <c r="AD948" i="5"/>
  <c r="AD949" i="5"/>
  <c r="AD950" i="5"/>
  <c r="AD951" i="5"/>
  <c r="AD952" i="5"/>
  <c r="AD953" i="5"/>
  <c r="AD954" i="5"/>
  <c r="AD955" i="5"/>
  <c r="AD956" i="5"/>
  <c r="AD957" i="5"/>
  <c r="AD958" i="5"/>
  <c r="AD959" i="5"/>
  <c r="AD960" i="5"/>
  <c r="AD961" i="5"/>
  <c r="AD962" i="5"/>
  <c r="AD963" i="5"/>
  <c r="AD964" i="5"/>
  <c r="AD965" i="5"/>
  <c r="AD966" i="5"/>
  <c r="AD967" i="5"/>
  <c r="AD968" i="5"/>
  <c r="AD969" i="5"/>
  <c r="AD970" i="5"/>
  <c r="AD971" i="5"/>
  <c r="AD972" i="5"/>
  <c r="AD973" i="5"/>
  <c r="AD974" i="5"/>
  <c r="AD975" i="5"/>
  <c r="AD976" i="5"/>
  <c r="AD977" i="5"/>
  <c r="AD978" i="5"/>
  <c r="AD979" i="5"/>
  <c r="AD980" i="5"/>
  <c r="AD981" i="5"/>
  <c r="AD982" i="5"/>
  <c r="AD983" i="5"/>
  <c r="AD984" i="5"/>
  <c r="AD985" i="5"/>
  <c r="AD986" i="5"/>
  <c r="AD987" i="5"/>
  <c r="AD988" i="5"/>
  <c r="AD989" i="5"/>
  <c r="AD990" i="5"/>
  <c r="AD991" i="5"/>
  <c r="AD992" i="5"/>
  <c r="AD993" i="5"/>
  <c r="AD994" i="5"/>
  <c r="AD995" i="5"/>
  <c r="AD996" i="5"/>
  <c r="AD997" i="5"/>
  <c r="AD998" i="5"/>
  <c r="AD999" i="5"/>
  <c r="AD1000" i="5"/>
  <c r="AD1001" i="5"/>
  <c r="AD1002" i="5"/>
  <c r="AD1003" i="5"/>
  <c r="AD1004" i="5"/>
  <c r="AD1005" i="5"/>
  <c r="AD1006" i="5"/>
  <c r="AD1007" i="5"/>
  <c r="AD1008" i="5"/>
  <c r="AD1009" i="5"/>
  <c r="AD1010" i="5"/>
  <c r="AD1011" i="5"/>
  <c r="AD1012" i="5"/>
  <c r="AD1013" i="5"/>
  <c r="AD1014" i="5"/>
  <c r="AD1015" i="5"/>
  <c r="AD1016" i="5"/>
  <c r="AD1017" i="5"/>
  <c r="AD1018" i="5"/>
  <c r="AD1019" i="5"/>
  <c r="AD1020" i="5"/>
  <c r="AD1021" i="5"/>
  <c r="AD1022" i="5"/>
  <c r="AD1023" i="5"/>
  <c r="AD1024" i="5"/>
  <c r="AD1025" i="5"/>
  <c r="AD1026" i="5"/>
  <c r="AD1027" i="5"/>
  <c r="AD1028" i="5"/>
  <c r="AD1029" i="5"/>
  <c r="AD1030" i="5"/>
  <c r="AD1031" i="5"/>
  <c r="AD1032" i="5"/>
  <c r="AD1033" i="5"/>
  <c r="AD1034" i="5"/>
  <c r="AD1035" i="5"/>
  <c r="AD1036" i="5"/>
  <c r="AD1037" i="5"/>
  <c r="AD1038" i="5"/>
  <c r="AD1039" i="5"/>
  <c r="AD1040" i="5"/>
  <c r="AD1041" i="5"/>
  <c r="AD1042" i="5"/>
  <c r="AD1043" i="5"/>
  <c r="AD1044" i="5"/>
  <c r="AD1045" i="5"/>
  <c r="AD1046" i="5"/>
  <c r="AD1047" i="5"/>
  <c r="AD1048" i="5"/>
  <c r="AD1049" i="5"/>
  <c r="AD1050" i="5"/>
  <c r="AD1051" i="5"/>
  <c r="AD1052" i="5"/>
  <c r="AD1053" i="5"/>
  <c r="AD1054" i="5"/>
  <c r="AD1055" i="5"/>
  <c r="AD1056" i="5"/>
  <c r="AD1057" i="5"/>
  <c r="AD1058" i="5"/>
  <c r="AD1059" i="5"/>
  <c r="AD1060" i="5"/>
  <c r="AD1061" i="5"/>
  <c r="AD1062" i="5"/>
  <c r="AD1063" i="5"/>
  <c r="AD1064" i="5"/>
  <c r="AD1065" i="5"/>
  <c r="AD1066" i="5"/>
  <c r="AD1067" i="5"/>
  <c r="AD1068" i="5"/>
  <c r="AD1069" i="5"/>
  <c r="AD1070" i="5"/>
  <c r="AD1071" i="5"/>
  <c r="AD1072" i="5"/>
  <c r="AD1073" i="5"/>
  <c r="AD1074" i="5"/>
  <c r="AD1075" i="5"/>
  <c r="AD1076" i="5"/>
  <c r="AD1077" i="5"/>
  <c r="AD1078" i="5"/>
  <c r="AD1079" i="5"/>
  <c r="AD1080" i="5"/>
  <c r="AD1081" i="5"/>
  <c r="AD1082" i="5"/>
  <c r="AD1083" i="5"/>
  <c r="AD1084" i="5"/>
  <c r="AD1085" i="5"/>
  <c r="AD1086" i="5"/>
  <c r="AD1087" i="5"/>
  <c r="AD1088" i="5"/>
  <c r="AD1089" i="5"/>
  <c r="AD1090" i="5"/>
  <c r="AD1091" i="5"/>
  <c r="AD1092" i="5"/>
  <c r="AD1093" i="5"/>
  <c r="AD1094" i="5"/>
  <c r="AD1095" i="5"/>
  <c r="AD1096" i="5"/>
  <c r="AD1097" i="5"/>
  <c r="AD1098" i="5"/>
  <c r="AD1099" i="5"/>
  <c r="AD1100" i="5"/>
  <c r="AD1101" i="5"/>
  <c r="AD1102" i="5"/>
  <c r="AD1103" i="5"/>
  <c r="AD1104" i="5"/>
  <c r="AD1105" i="5"/>
  <c r="AD1106" i="5"/>
  <c r="AD1107" i="5"/>
  <c r="AD1108" i="5"/>
  <c r="AD1109" i="5"/>
  <c r="AD1110" i="5"/>
  <c r="AD1111" i="5"/>
  <c r="AD1112" i="5"/>
  <c r="AD1113" i="5"/>
  <c r="AD1114" i="5"/>
  <c r="AD1115" i="5"/>
  <c r="AD1116" i="5"/>
  <c r="AD1117" i="5"/>
  <c r="AD1118" i="5"/>
  <c r="AD1119" i="5"/>
  <c r="AD1120" i="5"/>
  <c r="AD1121" i="5"/>
  <c r="AD1122" i="5"/>
  <c r="AD1123" i="5"/>
  <c r="AD1124" i="5"/>
  <c r="AD1125" i="5"/>
  <c r="AD1126" i="5"/>
  <c r="AD1127" i="5"/>
  <c r="AD1128" i="5"/>
  <c r="AD1129" i="5"/>
  <c r="AD1130" i="5"/>
  <c r="AD1131" i="5"/>
  <c r="AD1132" i="5"/>
  <c r="AD1133" i="5"/>
  <c r="AD1134" i="5"/>
  <c r="AD1135" i="5"/>
  <c r="AD1136" i="5"/>
  <c r="AD1137" i="5"/>
  <c r="AD1138" i="5"/>
  <c r="AD1139" i="5"/>
  <c r="AD1140" i="5"/>
  <c r="AD1141" i="5"/>
  <c r="AD1142" i="5"/>
  <c r="AD1143" i="5"/>
  <c r="AD1144" i="5"/>
  <c r="AD1145" i="5"/>
  <c r="AD1146" i="5"/>
  <c r="AD1147" i="5"/>
  <c r="AD1148" i="5"/>
  <c r="AD1149" i="5"/>
  <c r="AD1150" i="5"/>
  <c r="AD1151" i="5"/>
  <c r="AD1152" i="5"/>
  <c r="AD1153" i="5"/>
  <c r="AD1154" i="5"/>
  <c r="AD1155" i="5"/>
  <c r="AD1156" i="5"/>
  <c r="AD1157" i="5"/>
  <c r="AD1158" i="5"/>
  <c r="AD1159" i="5"/>
  <c r="AD1160" i="5"/>
  <c r="AD1161" i="5"/>
  <c r="AD1162" i="5"/>
  <c r="AD1163" i="5"/>
  <c r="AD1164" i="5"/>
  <c r="AD1165" i="5"/>
  <c r="AD1166" i="5"/>
  <c r="AD1167" i="5"/>
  <c r="AD1168" i="5"/>
  <c r="AD1169" i="5"/>
  <c r="AD1170" i="5"/>
  <c r="AD1171" i="5"/>
  <c r="AD1172" i="5"/>
  <c r="AD1173" i="5"/>
  <c r="AD1174" i="5"/>
  <c r="AD1175" i="5"/>
  <c r="AD1176" i="5"/>
  <c r="AD1177" i="5"/>
  <c r="AD1178" i="5"/>
  <c r="AD1179" i="5"/>
  <c r="AD1180" i="5"/>
  <c r="AD1181" i="5"/>
  <c r="AD1182" i="5"/>
  <c r="AD1183" i="5"/>
  <c r="AD1184" i="5"/>
  <c r="AD1185" i="5"/>
  <c r="AD1186" i="5"/>
  <c r="AD1187" i="5"/>
  <c r="AD1188" i="5"/>
  <c r="AD1189" i="5"/>
  <c r="AD1190" i="5"/>
  <c r="AD1191" i="5"/>
  <c r="AD1192" i="5"/>
  <c r="AD1193" i="5"/>
  <c r="AD1194" i="5"/>
  <c r="AD1195" i="5"/>
  <c r="AD1196" i="5"/>
  <c r="AD1197" i="5"/>
  <c r="AD1198" i="5"/>
  <c r="AD1199" i="5"/>
  <c r="AD1200" i="5"/>
  <c r="AD1201" i="5"/>
  <c r="AD1202" i="5"/>
  <c r="AD1203" i="5"/>
  <c r="AD1204" i="5"/>
  <c r="AD1205" i="5"/>
  <c r="AD1206" i="5"/>
  <c r="AD1207" i="5"/>
  <c r="AD1208" i="5"/>
  <c r="AD1209" i="5"/>
  <c r="AD1210" i="5"/>
  <c r="AD1211" i="5"/>
  <c r="AD1212" i="5"/>
  <c r="AD1213" i="5"/>
  <c r="AD1214" i="5"/>
  <c r="AD1215" i="5"/>
  <c r="AD1216" i="5"/>
  <c r="AD1217" i="5"/>
  <c r="AD1218" i="5"/>
  <c r="AD1219" i="5"/>
  <c r="AD1220" i="5"/>
  <c r="AD1221" i="5"/>
  <c r="AD1222" i="5"/>
  <c r="AD1223" i="5"/>
  <c r="AD1224" i="5"/>
  <c r="AD1225" i="5"/>
  <c r="AD1226" i="5"/>
  <c r="AD1227" i="5"/>
  <c r="AD1228" i="5"/>
  <c r="AD1229" i="5"/>
  <c r="AD1230" i="5"/>
  <c r="AD1231" i="5"/>
  <c r="AD1232" i="5"/>
  <c r="AD1233" i="5"/>
  <c r="AD1234" i="5"/>
  <c r="AD1235" i="5"/>
  <c r="AD1236" i="5"/>
  <c r="AD1237" i="5"/>
  <c r="AD1238" i="5"/>
  <c r="AD1239" i="5"/>
  <c r="AD1240" i="5"/>
  <c r="AD1241" i="5"/>
  <c r="AD1242" i="5"/>
  <c r="AD1243" i="5"/>
  <c r="AD1244" i="5"/>
  <c r="AD1245" i="5"/>
  <c r="AD1246" i="5"/>
  <c r="AD1247" i="5"/>
  <c r="AD1248" i="5"/>
  <c r="AD1249" i="5"/>
  <c r="AD1250" i="5"/>
  <c r="AD1251" i="5"/>
  <c r="AD1252" i="5"/>
  <c r="AD1253" i="5"/>
  <c r="AD1254" i="5"/>
  <c r="AD1255" i="5"/>
  <c r="AD1256" i="5"/>
  <c r="AD1257" i="5"/>
  <c r="AD1258" i="5"/>
  <c r="AD1259" i="5"/>
  <c r="AD1260" i="5"/>
  <c r="AD1261" i="5"/>
  <c r="AD1262" i="5"/>
  <c r="AD1263" i="5"/>
  <c r="AD1264" i="5"/>
  <c r="AD1265" i="5"/>
  <c r="AD1266" i="5"/>
  <c r="AD1267" i="5"/>
  <c r="AD1268" i="5"/>
  <c r="AD1269" i="5"/>
  <c r="AD1270" i="5"/>
  <c r="AD1271" i="5"/>
  <c r="AD1272" i="5"/>
  <c r="AD1273" i="5"/>
  <c r="AD1274" i="5"/>
  <c r="AD1275" i="5"/>
  <c r="AD1276" i="5"/>
  <c r="AD1277" i="5"/>
  <c r="AD1278" i="5"/>
  <c r="AD1279" i="5"/>
  <c r="AD1280" i="5"/>
  <c r="AD1281" i="5"/>
  <c r="AD1282" i="5"/>
  <c r="AD1283" i="5"/>
  <c r="AD1284" i="5"/>
  <c r="AD1285" i="5"/>
  <c r="AD1286" i="5"/>
  <c r="AD1287" i="5"/>
  <c r="AD1288" i="5"/>
  <c r="AD1289" i="5"/>
  <c r="AD1290" i="5"/>
  <c r="AD1291" i="5"/>
  <c r="AD1292" i="5"/>
  <c r="AD1293" i="5"/>
  <c r="AD1294" i="5"/>
  <c r="AD1295" i="5"/>
  <c r="AD1296" i="5"/>
  <c r="AD1297" i="5"/>
  <c r="AD1298" i="5"/>
  <c r="AD1299" i="5"/>
  <c r="AD1300" i="5"/>
  <c r="AD1301" i="5"/>
  <c r="AD1302" i="5"/>
  <c r="AD1303" i="5"/>
  <c r="AD1304" i="5"/>
  <c r="AD1305" i="5"/>
  <c r="AD1306" i="5"/>
  <c r="AD1307" i="5"/>
  <c r="AD1308" i="5"/>
  <c r="AD1309" i="5"/>
  <c r="AD1310" i="5"/>
  <c r="AD1311" i="5"/>
  <c r="AD1312" i="5"/>
  <c r="AD1313" i="5"/>
  <c r="AD1314" i="5"/>
  <c r="AD1315" i="5"/>
  <c r="AD1316" i="5"/>
  <c r="AD1317" i="5"/>
  <c r="AD1318" i="5"/>
  <c r="AD1319" i="5"/>
  <c r="AD1320" i="5"/>
  <c r="AD1321" i="5"/>
  <c r="AD1322" i="5"/>
  <c r="AD1323" i="5"/>
  <c r="AD1324" i="5"/>
  <c r="AD1325" i="5"/>
  <c r="AD1326" i="5"/>
  <c r="AD1327" i="5"/>
  <c r="AD1328" i="5"/>
  <c r="AD1329" i="5"/>
  <c r="AD1330" i="5"/>
  <c r="AD1331" i="5"/>
  <c r="AD1332" i="5"/>
  <c r="AD1333" i="5"/>
  <c r="AD1334" i="5"/>
  <c r="AD1335" i="5"/>
  <c r="AD1336" i="5"/>
  <c r="AD1337" i="5"/>
  <c r="AD1338" i="5"/>
  <c r="AD1339" i="5"/>
  <c r="AD1340" i="5"/>
  <c r="AD1341" i="5"/>
  <c r="AD1342" i="5"/>
  <c r="AD1343" i="5"/>
  <c r="AD1344" i="5"/>
  <c r="AD1345" i="5"/>
  <c r="AD1346" i="5"/>
  <c r="AD1347" i="5"/>
  <c r="AD1348" i="5"/>
  <c r="AD1349" i="5"/>
  <c r="AD1350" i="5"/>
  <c r="AD1351" i="5"/>
  <c r="AD1352" i="5"/>
  <c r="AD1353" i="5"/>
  <c r="AD1354" i="5"/>
  <c r="AD1355" i="5"/>
  <c r="AD1356" i="5"/>
  <c r="AD1357" i="5"/>
  <c r="AD1358" i="5"/>
  <c r="AD1359" i="5"/>
  <c r="AD1360" i="5"/>
  <c r="AD1361" i="5"/>
  <c r="AD1362" i="5"/>
  <c r="AD1363" i="5"/>
  <c r="AD1364" i="5"/>
  <c r="AD1365" i="5"/>
  <c r="AD1366" i="5"/>
  <c r="AD1367" i="5"/>
  <c r="AD1368" i="5"/>
  <c r="AD1369" i="5"/>
  <c r="AD1370" i="5"/>
  <c r="AD1371" i="5"/>
  <c r="AD1372" i="5"/>
  <c r="AD1373" i="5"/>
  <c r="AD1374" i="5"/>
  <c r="AD1375" i="5"/>
  <c r="AD1376" i="5"/>
  <c r="AD1377" i="5"/>
  <c r="AD1378" i="5"/>
  <c r="AD1379" i="5"/>
  <c r="AD1380" i="5"/>
  <c r="AD1381" i="5"/>
  <c r="AD1382" i="5"/>
  <c r="AD1383" i="5"/>
  <c r="AD1384" i="5"/>
  <c r="AD1385" i="5"/>
  <c r="AD1386" i="5"/>
  <c r="AD1387" i="5"/>
  <c r="AD1388" i="5"/>
  <c r="AD1389" i="5"/>
  <c r="AD1390" i="5"/>
  <c r="AD1391" i="5"/>
  <c r="AD1392" i="5"/>
  <c r="AD1393" i="5"/>
  <c r="AD1394" i="5"/>
  <c r="AD1395" i="5"/>
  <c r="AD1396" i="5"/>
  <c r="AD1397" i="5"/>
  <c r="AD1398" i="5"/>
  <c r="AD1399" i="5"/>
  <c r="AD1400" i="5"/>
  <c r="AD1401" i="5"/>
  <c r="AD1402" i="5"/>
  <c r="AD1403" i="5"/>
  <c r="AD1404" i="5"/>
  <c r="AD1405" i="5"/>
  <c r="AD1406" i="5"/>
  <c r="AD1407" i="5"/>
  <c r="AD1408" i="5"/>
  <c r="AD1409" i="5"/>
  <c r="AD1410" i="5"/>
  <c r="AD1411" i="5"/>
  <c r="AD1412" i="5"/>
  <c r="AD1413" i="5"/>
  <c r="AD1414" i="5"/>
  <c r="AD1415" i="5"/>
  <c r="AD1416" i="5"/>
  <c r="AD1417" i="5"/>
  <c r="AD1418" i="5"/>
  <c r="AD1419" i="5"/>
  <c r="AD1420" i="5"/>
  <c r="AD1421" i="5"/>
  <c r="AD1422" i="5"/>
  <c r="AD1423" i="5"/>
  <c r="AD1424" i="5"/>
  <c r="AD1425" i="5"/>
  <c r="AD1426" i="5"/>
  <c r="AD1427" i="5"/>
  <c r="AD1428" i="5"/>
  <c r="AD1429" i="5"/>
  <c r="AD1430" i="5"/>
  <c r="AD1431" i="5"/>
  <c r="AD1432" i="5"/>
  <c r="AD1433" i="5"/>
  <c r="AD1434" i="5"/>
  <c r="AD1435" i="5"/>
  <c r="AD1436" i="5"/>
  <c r="AD1437" i="5"/>
  <c r="AD1438" i="5"/>
  <c r="AD1439" i="5"/>
  <c r="AD1440" i="5"/>
  <c r="AD1441" i="5"/>
  <c r="AD1442" i="5"/>
  <c r="AD1443" i="5"/>
  <c r="AD1444" i="5"/>
  <c r="AD1445" i="5"/>
  <c r="AD1446" i="5"/>
  <c r="AD1447" i="5"/>
  <c r="AD1448" i="5"/>
  <c r="AD1449" i="5"/>
  <c r="AD1450" i="5"/>
  <c r="AD1451" i="5"/>
  <c r="AD1452" i="5"/>
  <c r="AD1453" i="5"/>
  <c r="AD1454" i="5"/>
  <c r="AD1455" i="5"/>
  <c r="AD1456" i="5"/>
  <c r="AD1457" i="5"/>
  <c r="AD1458" i="5"/>
  <c r="AD1459" i="5"/>
  <c r="AD1460" i="5"/>
  <c r="AD1461" i="5"/>
  <c r="AD1462" i="5"/>
  <c r="AD1463" i="5"/>
  <c r="AD1464" i="5"/>
  <c r="AD1465" i="5"/>
  <c r="AD1466" i="5"/>
  <c r="AD1467" i="5"/>
  <c r="AD1468" i="5"/>
  <c r="AD1469" i="5"/>
  <c r="AD1470" i="5"/>
  <c r="AD1471" i="5"/>
  <c r="AD1472" i="5"/>
  <c r="AD1473" i="5"/>
  <c r="AD1474" i="5"/>
  <c r="AD1475" i="5"/>
  <c r="AD1476" i="5"/>
  <c r="AD1477" i="5"/>
  <c r="AD1478" i="5"/>
  <c r="AD1479" i="5"/>
  <c r="AD1480" i="5"/>
  <c r="AD1481" i="5"/>
  <c r="AD1482" i="5"/>
  <c r="AD1483" i="5"/>
  <c r="AD1484" i="5"/>
  <c r="AD1485" i="5"/>
  <c r="AD1486" i="5"/>
  <c r="AD1487" i="5"/>
  <c r="AD1488" i="5"/>
  <c r="AD1489" i="5"/>
  <c r="AD1490" i="5"/>
  <c r="AD1491" i="5"/>
  <c r="AD1492" i="5"/>
  <c r="AD1493" i="5"/>
  <c r="AD1494" i="5"/>
  <c r="AD1495" i="5"/>
  <c r="AD1496" i="5"/>
  <c r="AD1497" i="5"/>
  <c r="AD1498" i="5"/>
  <c r="AD1499" i="5"/>
  <c r="AD1500" i="5"/>
  <c r="AD1501" i="5"/>
  <c r="AD1502" i="5"/>
  <c r="AD1503" i="5"/>
  <c r="AD1504" i="5"/>
  <c r="AD1505" i="5"/>
  <c r="AD1506" i="5"/>
  <c r="AD1507" i="5"/>
  <c r="AD1508" i="5"/>
  <c r="AD1509" i="5"/>
  <c r="AD1510" i="5"/>
  <c r="AD1511" i="5"/>
  <c r="AD1512" i="5"/>
  <c r="AD1513" i="5"/>
  <c r="AD1514" i="5"/>
  <c r="AD1515" i="5"/>
  <c r="AD1516" i="5"/>
  <c r="AD1517" i="5"/>
  <c r="AD1518" i="5"/>
  <c r="AD1519" i="5"/>
  <c r="AD1520" i="5"/>
  <c r="AD1521" i="5"/>
  <c r="AD1522" i="5"/>
  <c r="AD1523" i="5"/>
  <c r="AD1524" i="5"/>
  <c r="AD1525" i="5"/>
  <c r="AD1526" i="5"/>
  <c r="AD1527" i="5"/>
  <c r="AD1528" i="5"/>
  <c r="AD1529" i="5"/>
  <c r="AD1530" i="5"/>
  <c r="AD1531" i="5"/>
  <c r="AD1532" i="5"/>
  <c r="AD1533" i="5"/>
  <c r="AD1534" i="5"/>
  <c r="AD1535" i="5"/>
  <c r="AD1536" i="5"/>
  <c r="AD1537" i="5"/>
  <c r="AD1538" i="5"/>
  <c r="AD1539" i="5"/>
  <c r="AD1540" i="5"/>
  <c r="AD1541" i="5"/>
  <c r="AD1542" i="5"/>
  <c r="AD1543" i="5"/>
  <c r="AD1544" i="5"/>
  <c r="AD1545" i="5"/>
  <c r="AD1546" i="5"/>
  <c r="AD1547" i="5"/>
  <c r="AD1548" i="5"/>
  <c r="AD1549" i="5"/>
  <c r="AD1550" i="5"/>
  <c r="AD1551" i="5"/>
  <c r="AD1552" i="5"/>
  <c r="AD1553" i="5"/>
  <c r="AD1554" i="5"/>
  <c r="AD1555" i="5"/>
  <c r="AD1556" i="5"/>
  <c r="AD1557" i="5"/>
  <c r="AD1558" i="5"/>
  <c r="AD1559" i="5"/>
  <c r="AD1560" i="5"/>
  <c r="AD1561" i="5"/>
  <c r="AD1562" i="5"/>
  <c r="AD1563" i="5"/>
  <c r="AD1564" i="5"/>
  <c r="AD1565" i="5"/>
  <c r="AD1566" i="5"/>
  <c r="AD1567" i="5"/>
  <c r="AD1568" i="5"/>
  <c r="AD1569" i="5"/>
  <c r="AD1570" i="5"/>
  <c r="AD1571" i="5"/>
  <c r="AD1572" i="5"/>
  <c r="AD1573" i="5"/>
  <c r="AD1574" i="5"/>
  <c r="AD1575" i="5"/>
  <c r="AD1576" i="5"/>
  <c r="AD1577" i="5"/>
  <c r="AD1578" i="5"/>
  <c r="AD1579" i="5"/>
  <c r="AD1580" i="5"/>
  <c r="AD1581" i="5"/>
  <c r="AD1582" i="5"/>
  <c r="AD1583" i="5"/>
  <c r="AD1584" i="5"/>
  <c r="AD1585" i="5"/>
  <c r="AD1586" i="5"/>
  <c r="AD1587" i="5"/>
  <c r="AD1588" i="5"/>
  <c r="AD1589" i="5"/>
  <c r="AD1590" i="5"/>
  <c r="AD1591" i="5"/>
  <c r="AD1592" i="5"/>
  <c r="AD1593" i="5"/>
  <c r="AD1594" i="5"/>
  <c r="AD1595" i="5"/>
  <c r="AD1596" i="5"/>
  <c r="AD1597" i="5"/>
  <c r="AD1598" i="5"/>
  <c r="AD1599" i="5"/>
  <c r="AD1600" i="5"/>
  <c r="AD1601" i="5"/>
  <c r="AD1602" i="5"/>
  <c r="AD1603" i="5"/>
  <c r="AD1604" i="5"/>
  <c r="AD1605" i="5"/>
  <c r="AD1606" i="5"/>
  <c r="AD1607" i="5"/>
  <c r="AD1608" i="5"/>
  <c r="AD1609" i="5"/>
  <c r="AD1610" i="5"/>
  <c r="AD1611" i="5"/>
  <c r="AD1612" i="5"/>
  <c r="AD1613" i="5"/>
  <c r="AD1614" i="5"/>
  <c r="AD1615" i="5"/>
  <c r="AD1616" i="5"/>
  <c r="AD1617" i="5"/>
  <c r="AD1618" i="5"/>
  <c r="AD1619" i="5"/>
  <c r="AD1620" i="5"/>
  <c r="AD1621" i="5"/>
  <c r="AD1622" i="5"/>
  <c r="AD1623" i="5"/>
  <c r="AD1624" i="5"/>
  <c r="AD1625" i="5"/>
  <c r="AD1626" i="5"/>
  <c r="AD1627" i="5"/>
  <c r="AD1628" i="5"/>
  <c r="AD1629" i="5"/>
  <c r="AD1630" i="5"/>
  <c r="AD1631" i="5"/>
  <c r="AD1632" i="5"/>
  <c r="AD1633" i="5"/>
  <c r="AD1634" i="5"/>
  <c r="AD1635" i="5"/>
  <c r="AD1636" i="5"/>
  <c r="AD1637" i="5"/>
  <c r="AD1638" i="5"/>
  <c r="AD1639" i="5"/>
  <c r="AD1640" i="5"/>
  <c r="AD1641" i="5"/>
  <c r="AD1642" i="5"/>
  <c r="AD1643" i="5"/>
  <c r="AD1644" i="5"/>
  <c r="AD1645" i="5"/>
  <c r="AD1646" i="5"/>
  <c r="AD1647" i="5"/>
  <c r="AD1648" i="5"/>
  <c r="AD1649" i="5"/>
  <c r="AD1650" i="5"/>
  <c r="AD1651" i="5"/>
  <c r="AD1652" i="5"/>
  <c r="AD1653" i="5"/>
  <c r="AD1654" i="5"/>
  <c r="AD1655" i="5"/>
  <c r="AD1656" i="5"/>
  <c r="AD1657" i="5"/>
  <c r="AD1658" i="5"/>
  <c r="AD1659" i="5"/>
  <c r="AD1660" i="5"/>
  <c r="AD1661" i="5"/>
  <c r="AD1662" i="5"/>
  <c r="AD1663" i="5"/>
  <c r="AD1664" i="5"/>
  <c r="AD1665" i="5"/>
  <c r="AD1666" i="5"/>
  <c r="AD1667" i="5"/>
  <c r="AD1668" i="5"/>
  <c r="AD1669" i="5"/>
  <c r="AD1670" i="5"/>
  <c r="AD1671" i="5"/>
  <c r="AD1672" i="5"/>
  <c r="AD1673" i="5"/>
  <c r="AD1674" i="5"/>
  <c r="AD1675" i="5"/>
  <c r="AD1676" i="5"/>
  <c r="AD1677" i="5"/>
  <c r="AD1678" i="5"/>
  <c r="AD1679" i="5"/>
  <c r="AD1680" i="5"/>
  <c r="AD1681" i="5"/>
  <c r="AD1682" i="5"/>
  <c r="AD1683" i="5"/>
  <c r="AD1684" i="5"/>
  <c r="AD1685" i="5"/>
  <c r="AD1686" i="5"/>
  <c r="AD1687" i="5"/>
  <c r="AD1688" i="5"/>
  <c r="AD1689" i="5"/>
  <c r="AD1690" i="5"/>
  <c r="AD1691" i="5"/>
  <c r="AD1692" i="5"/>
  <c r="AD1693" i="5"/>
  <c r="AD1694" i="5"/>
  <c r="AD1695" i="5"/>
  <c r="AD1696" i="5"/>
  <c r="AD1697" i="5"/>
  <c r="AD1698" i="5"/>
  <c r="AD1699" i="5"/>
  <c r="AD1700" i="5"/>
  <c r="AD1701" i="5"/>
  <c r="AD1702" i="5"/>
  <c r="AD1703" i="5"/>
  <c r="AD1704" i="5"/>
  <c r="AD1705" i="5"/>
  <c r="AD1706" i="5"/>
  <c r="AD1707" i="5"/>
  <c r="AD1708" i="5"/>
  <c r="AD1709" i="5"/>
  <c r="AD1710" i="5"/>
  <c r="AD1711" i="5"/>
  <c r="AD1712" i="5"/>
  <c r="AD1713" i="5"/>
  <c r="AD1714" i="5"/>
  <c r="AD1715" i="5"/>
  <c r="AD1716" i="5"/>
  <c r="AD1717" i="5"/>
  <c r="AD1718" i="5"/>
  <c r="AD1719" i="5"/>
  <c r="AD1720" i="5"/>
  <c r="AD1721" i="5"/>
  <c r="AD1722" i="5"/>
  <c r="AD1723" i="5"/>
  <c r="AD1724" i="5"/>
  <c r="AD1725" i="5"/>
  <c r="AD1726" i="5"/>
  <c r="AD1727" i="5"/>
  <c r="AD1728" i="5"/>
  <c r="AD1729" i="5"/>
  <c r="AD1730" i="5"/>
  <c r="AD1731" i="5"/>
  <c r="AD1732" i="5"/>
  <c r="AD1733" i="5"/>
  <c r="AD1734" i="5"/>
  <c r="AD1735" i="5"/>
  <c r="AD1736" i="5"/>
  <c r="AD1737" i="5"/>
  <c r="AD1738" i="5"/>
  <c r="AD1739" i="5"/>
  <c r="AD1740" i="5"/>
  <c r="AD1741" i="5"/>
  <c r="AD1742" i="5"/>
  <c r="AD1743" i="5"/>
  <c r="AD1744" i="5"/>
  <c r="AD1745" i="5"/>
  <c r="AD1746" i="5"/>
  <c r="AD1747" i="5"/>
  <c r="AD1748" i="5"/>
  <c r="AD1749" i="5"/>
  <c r="AD1750" i="5"/>
  <c r="AD1751" i="5"/>
  <c r="AD1752" i="5"/>
  <c r="AD1753" i="5"/>
  <c r="AD1754" i="5"/>
  <c r="AD1755" i="5"/>
  <c r="AD1756" i="5"/>
  <c r="AD1757" i="5"/>
  <c r="AD1758" i="5"/>
  <c r="AD1759" i="5"/>
  <c r="AD1760" i="5"/>
  <c r="AD1761" i="5"/>
  <c r="AD1762" i="5"/>
  <c r="AD1763" i="5"/>
  <c r="AD1764" i="5"/>
  <c r="AD1765" i="5"/>
  <c r="AD1766" i="5"/>
  <c r="AD1767" i="5"/>
  <c r="AD1768" i="5"/>
  <c r="AD1769" i="5"/>
  <c r="AD1770" i="5"/>
  <c r="AD1771" i="5"/>
  <c r="AD1772" i="5"/>
  <c r="AD1773" i="5"/>
  <c r="AD1774" i="5"/>
  <c r="AD1775" i="5"/>
  <c r="AD1776" i="5"/>
  <c r="AD1777" i="5"/>
  <c r="AD1778" i="5"/>
  <c r="AD1779" i="5"/>
  <c r="AD1780" i="5"/>
  <c r="AD1781" i="5"/>
  <c r="AD1782" i="5"/>
  <c r="AD1783" i="5"/>
  <c r="AD1784" i="5"/>
  <c r="AD1785" i="5"/>
  <c r="AD1786" i="5"/>
  <c r="AD1787" i="5"/>
  <c r="AD1788" i="5"/>
  <c r="AD1789" i="5"/>
  <c r="AD1790" i="5"/>
  <c r="AD1791" i="5"/>
  <c r="AD1792" i="5"/>
  <c r="AD1793" i="5"/>
  <c r="AD1794" i="5"/>
  <c r="AD1795" i="5"/>
  <c r="AD1796" i="5"/>
  <c r="AD1797" i="5"/>
  <c r="AD1798" i="5"/>
  <c r="AD1799" i="5"/>
  <c r="AD1800" i="5"/>
  <c r="AD1801" i="5"/>
  <c r="AD1802" i="5"/>
  <c r="AD1803" i="5"/>
  <c r="AD1804" i="5"/>
  <c r="AD1805" i="5"/>
  <c r="AD1806" i="5"/>
  <c r="AD1807" i="5"/>
  <c r="AD1808" i="5"/>
  <c r="AD1809" i="5"/>
  <c r="AD1810" i="5"/>
  <c r="AD1811" i="5"/>
  <c r="AD1812" i="5"/>
  <c r="AD1813" i="5"/>
  <c r="AD1814" i="5"/>
  <c r="AD1815" i="5"/>
  <c r="AD1816" i="5"/>
  <c r="AD1817" i="5"/>
  <c r="AD1818" i="5"/>
  <c r="AD1819" i="5"/>
  <c r="AD1820" i="5"/>
  <c r="AD1821" i="5"/>
  <c r="AD1822" i="5"/>
  <c r="AD1823" i="5"/>
  <c r="AD1824" i="5"/>
  <c r="AD1825" i="5"/>
  <c r="AD1826" i="5"/>
  <c r="AD1827" i="5"/>
  <c r="AD1828" i="5"/>
  <c r="AD1829" i="5"/>
  <c r="AD1830" i="5"/>
  <c r="AD1831" i="5"/>
  <c r="AD1832" i="5"/>
  <c r="AD1833" i="5"/>
  <c r="AD1834" i="5"/>
  <c r="AD1835" i="5"/>
  <c r="AD1836" i="5"/>
  <c r="AD1837" i="5"/>
  <c r="AD1838" i="5"/>
  <c r="AD1839" i="5"/>
  <c r="AD1840" i="5"/>
  <c r="AD1841" i="5"/>
  <c r="AD1842" i="5"/>
  <c r="AD1843" i="5"/>
  <c r="AD1844" i="5"/>
  <c r="AD1845" i="5"/>
  <c r="AD1846" i="5"/>
  <c r="AD1847" i="5"/>
  <c r="AD1848" i="5"/>
  <c r="AD1849" i="5"/>
  <c r="AD1850" i="5"/>
  <c r="AD1851" i="5"/>
  <c r="AD1852" i="5"/>
  <c r="AD1853" i="5"/>
  <c r="AD1854" i="5"/>
  <c r="AD1855" i="5"/>
  <c r="AD1856" i="5"/>
  <c r="AD1857" i="5"/>
  <c r="AD1858" i="5"/>
  <c r="AD1859" i="5"/>
  <c r="AD1860" i="5"/>
  <c r="AD1861" i="5"/>
  <c r="AD1862" i="5"/>
  <c r="AD1863" i="5"/>
  <c r="AD1864" i="5"/>
  <c r="AD1865" i="5"/>
  <c r="AD1866" i="5"/>
  <c r="AD1867" i="5"/>
  <c r="AD1868" i="5"/>
  <c r="AD1869" i="5"/>
  <c r="AD1870" i="5"/>
  <c r="AD1871" i="5"/>
  <c r="AD1872" i="5"/>
  <c r="AD1873" i="5"/>
  <c r="AD1874" i="5"/>
  <c r="AD1875" i="5"/>
  <c r="AD1876" i="5"/>
  <c r="AD1877" i="5"/>
  <c r="AD1878" i="5"/>
  <c r="AD1879" i="5"/>
  <c r="AD1880" i="5"/>
  <c r="AD1881" i="5"/>
  <c r="AD1882" i="5"/>
  <c r="AD1883" i="5"/>
  <c r="AD1884" i="5"/>
  <c r="AD1885" i="5"/>
  <c r="AD1886" i="5"/>
  <c r="AD1887" i="5"/>
  <c r="AD1888" i="5"/>
  <c r="AD1889" i="5"/>
  <c r="AD1890" i="5"/>
  <c r="AD1891" i="5"/>
  <c r="AD1892" i="5"/>
  <c r="AD1893" i="5"/>
  <c r="AD1894" i="5"/>
  <c r="AD1895" i="5"/>
  <c r="AD1896" i="5"/>
  <c r="AD1897" i="5"/>
  <c r="AD1898" i="5"/>
  <c r="AD1899" i="5"/>
  <c r="AD1900" i="5"/>
  <c r="AD1901" i="5"/>
  <c r="AD1902" i="5"/>
  <c r="AD1903" i="5"/>
  <c r="AD1904" i="5"/>
  <c r="AD1905" i="5"/>
  <c r="AD1906" i="5"/>
  <c r="AD1907" i="5"/>
  <c r="AD1908" i="5"/>
  <c r="AD1909" i="5"/>
  <c r="AD1910" i="5"/>
  <c r="AD1911" i="5"/>
  <c r="AD1912" i="5"/>
  <c r="AD1913" i="5"/>
  <c r="AD1914" i="5"/>
  <c r="AD1915" i="5"/>
  <c r="AD1916" i="5"/>
  <c r="AD1917" i="5"/>
  <c r="AD1918" i="5"/>
  <c r="AD1919" i="5"/>
  <c r="AD1920" i="5"/>
  <c r="AD1921" i="5"/>
  <c r="AD1922" i="5"/>
  <c r="AD1923" i="5"/>
  <c r="AD1924" i="5"/>
  <c r="AD1925" i="5"/>
  <c r="AD1926" i="5"/>
  <c r="AD1927" i="5"/>
  <c r="AD1928" i="5"/>
  <c r="AD1929" i="5"/>
  <c r="AD1930" i="5"/>
  <c r="AD1931" i="5"/>
  <c r="AD1932" i="5"/>
  <c r="AD1933" i="5"/>
  <c r="AD1934" i="5"/>
  <c r="AD1935" i="5"/>
  <c r="AD1936" i="5"/>
  <c r="AD1937" i="5"/>
  <c r="AD1938" i="5"/>
  <c r="AD1939" i="5"/>
  <c r="AD1940" i="5"/>
  <c r="AD1941" i="5"/>
  <c r="AD1942" i="5"/>
  <c r="AD1943" i="5"/>
  <c r="AD1944" i="5"/>
  <c r="AD1945" i="5"/>
  <c r="AD1946" i="5"/>
  <c r="AD1947" i="5"/>
  <c r="AD1948" i="5"/>
  <c r="AD1949" i="5"/>
  <c r="AD1950" i="5"/>
  <c r="AD1951" i="5"/>
  <c r="AD1952" i="5"/>
  <c r="AD1953" i="5"/>
  <c r="AD1954" i="5"/>
  <c r="AD1955" i="5"/>
  <c r="AD1956" i="5"/>
  <c r="AD1957" i="5"/>
  <c r="AD1958" i="5"/>
  <c r="AD1959" i="5"/>
  <c r="AD1960" i="5"/>
  <c r="AD1961" i="5"/>
  <c r="AD1962" i="5"/>
  <c r="AD1963" i="5"/>
  <c r="AD1964" i="5"/>
  <c r="AD1965" i="5"/>
  <c r="AD1966" i="5"/>
  <c r="AD1967" i="5"/>
  <c r="AD1968" i="5"/>
  <c r="AD1969" i="5"/>
  <c r="AD1970" i="5"/>
  <c r="AD1971" i="5"/>
  <c r="AD1972" i="5"/>
  <c r="AD1973" i="5"/>
  <c r="AD1974" i="5"/>
  <c r="AD1975" i="5"/>
  <c r="AD1976" i="5"/>
  <c r="AD1977" i="5"/>
  <c r="AD1978" i="5"/>
  <c r="AD1979" i="5"/>
  <c r="AD1980" i="5"/>
  <c r="AD1981" i="5"/>
  <c r="AD1982" i="5"/>
  <c r="AD1983" i="5"/>
  <c r="AD1984" i="5"/>
  <c r="AD1985" i="5"/>
  <c r="AD1986" i="5"/>
  <c r="AD1987" i="5"/>
  <c r="AD1988" i="5"/>
  <c r="AD1989" i="5"/>
  <c r="AD1990" i="5"/>
  <c r="AD1991" i="5"/>
  <c r="AD1992" i="5"/>
  <c r="AD1993" i="5"/>
  <c r="AD1994" i="5"/>
  <c r="AD1995" i="5"/>
  <c r="AD1996" i="5"/>
  <c r="AD1997" i="5"/>
  <c r="AD1998" i="5"/>
  <c r="AD1999" i="5"/>
  <c r="AD2000" i="5"/>
  <c r="AD2001" i="5"/>
  <c r="AD2002" i="5"/>
  <c r="AD2003" i="5"/>
  <c r="AD2004" i="5"/>
  <c r="AD2005" i="5"/>
  <c r="AD2006" i="5"/>
  <c r="AD2007" i="5"/>
  <c r="AD2008" i="5"/>
  <c r="AD2009" i="5"/>
  <c r="AD2010" i="5"/>
  <c r="AD2011" i="5"/>
  <c r="AD2012" i="5"/>
  <c r="AD2013" i="5"/>
  <c r="AD2014" i="5"/>
  <c r="AD2015" i="5"/>
  <c r="AD2016" i="5"/>
  <c r="AD2017" i="5"/>
  <c r="AD2018" i="5"/>
  <c r="AD2019" i="5"/>
  <c r="AD2020" i="5"/>
  <c r="AD2021" i="5"/>
  <c r="AD2022" i="5"/>
  <c r="AD2023" i="5"/>
  <c r="AD2024" i="5"/>
  <c r="AD2025" i="5"/>
  <c r="AD2026" i="5"/>
  <c r="AD2027" i="5"/>
  <c r="AD2028" i="5"/>
  <c r="AD2029" i="5"/>
  <c r="AD2030" i="5"/>
  <c r="AD2031" i="5"/>
  <c r="AD2032" i="5"/>
  <c r="AD2033" i="5"/>
  <c r="AD2034" i="5"/>
  <c r="AD2035" i="5"/>
  <c r="AD2036" i="5"/>
  <c r="AD2037" i="5"/>
  <c r="AD2038" i="5"/>
  <c r="AD2039" i="5"/>
  <c r="AD2040" i="5"/>
  <c r="AD2041" i="5"/>
  <c r="AD2042" i="5"/>
  <c r="AD2043" i="5"/>
  <c r="AD2044" i="5"/>
  <c r="AD2045" i="5"/>
  <c r="AD2046" i="5"/>
  <c r="AD2047" i="5"/>
  <c r="AD2048" i="5"/>
  <c r="AD2049" i="5"/>
  <c r="AD2050" i="5"/>
  <c r="AD2051" i="5"/>
  <c r="AD2052" i="5"/>
  <c r="AD2053" i="5"/>
  <c r="AD2054" i="5"/>
  <c r="AD2055" i="5"/>
  <c r="AD2056" i="5"/>
  <c r="AD2057" i="5"/>
  <c r="AD2058" i="5"/>
  <c r="AD2059" i="5"/>
  <c r="AD2060" i="5"/>
  <c r="AD2061" i="5"/>
  <c r="AD2062" i="5"/>
  <c r="AD2063" i="5"/>
  <c r="AD2064" i="5"/>
  <c r="AD2065" i="5"/>
  <c r="AD2066" i="5"/>
  <c r="AD2067" i="5"/>
  <c r="AD2068" i="5"/>
  <c r="AD2069" i="5"/>
  <c r="AD2070" i="5"/>
  <c r="AD2071" i="5"/>
  <c r="AD2072" i="5"/>
  <c r="AD2073" i="5"/>
  <c r="AD2074" i="5"/>
  <c r="AD2075" i="5"/>
  <c r="AD2076" i="5"/>
  <c r="AD2077" i="5"/>
  <c r="AD2078" i="5"/>
  <c r="AD2079" i="5"/>
  <c r="AD2080" i="5"/>
  <c r="AD2081" i="5"/>
  <c r="AD2082" i="5"/>
  <c r="AD2083" i="5"/>
  <c r="AD2084" i="5"/>
  <c r="AD2085" i="5"/>
  <c r="AD2086" i="5"/>
  <c r="AD2087" i="5"/>
  <c r="AD2088" i="5"/>
  <c r="AD2089" i="5"/>
  <c r="AD2090" i="5"/>
  <c r="AD2091" i="5"/>
  <c r="AD2092" i="5"/>
  <c r="AD2093" i="5"/>
  <c r="AD2094" i="5"/>
  <c r="AD2095" i="5"/>
  <c r="AD2096" i="5"/>
  <c r="AD2097" i="5"/>
  <c r="AD2098" i="5"/>
  <c r="AD2099" i="5"/>
  <c r="AD2100" i="5"/>
  <c r="AD2101" i="5"/>
  <c r="AD2102" i="5"/>
  <c r="AD2103" i="5"/>
  <c r="AD2104" i="5"/>
  <c r="AD2105" i="5"/>
  <c r="AD2106" i="5"/>
  <c r="AD2107" i="5"/>
  <c r="AD2108" i="5"/>
  <c r="AD2109" i="5"/>
  <c r="AD2110" i="5"/>
  <c r="AD2111" i="5"/>
  <c r="AD2112" i="5"/>
  <c r="AD2113" i="5"/>
  <c r="AD2114" i="5"/>
  <c r="AD2115" i="5"/>
  <c r="AD2116" i="5"/>
  <c r="AD2117" i="5"/>
  <c r="AD2118" i="5"/>
  <c r="AD2119" i="5"/>
  <c r="AD2120" i="5"/>
  <c r="AD2121" i="5"/>
  <c r="AD2122" i="5"/>
  <c r="AD2123" i="5"/>
  <c r="AD2124" i="5"/>
  <c r="AD2125" i="5"/>
  <c r="AD2126" i="5"/>
  <c r="AD2127" i="5"/>
  <c r="AD2128" i="5"/>
  <c r="AD2129" i="5"/>
  <c r="AD2130" i="5"/>
  <c r="AD2131" i="5"/>
  <c r="AD2132" i="5"/>
  <c r="AD2133" i="5"/>
  <c r="AD2134" i="5"/>
  <c r="AD2135" i="5"/>
  <c r="AD2136" i="5"/>
  <c r="AD2137" i="5"/>
  <c r="AD2138" i="5"/>
  <c r="AD2139" i="5"/>
  <c r="AD2140" i="5"/>
  <c r="AD2141" i="5"/>
  <c r="AD2142" i="5"/>
  <c r="AD2143" i="5"/>
  <c r="AD2144" i="5"/>
  <c r="AD2145" i="5"/>
  <c r="AD2146" i="5"/>
  <c r="AD2147" i="5"/>
  <c r="AD2148" i="5"/>
  <c r="AD2149" i="5"/>
  <c r="AD2150" i="5"/>
  <c r="AD2151" i="5"/>
  <c r="AD2152" i="5"/>
  <c r="AD2153" i="5"/>
  <c r="AD2154" i="5"/>
  <c r="AD2155" i="5"/>
  <c r="AD2156" i="5"/>
  <c r="AD2157" i="5"/>
  <c r="AD2158" i="5"/>
  <c r="AD2159" i="5"/>
  <c r="AD2160" i="5"/>
  <c r="AD2161" i="5"/>
  <c r="AD2162" i="5"/>
  <c r="AD2163" i="5"/>
  <c r="AD2164" i="5"/>
  <c r="AD2165" i="5"/>
  <c r="AD2166" i="5"/>
  <c r="AD2167" i="5"/>
  <c r="AD2168" i="5"/>
  <c r="AD2169" i="5"/>
  <c r="AD2170" i="5"/>
  <c r="AD2171" i="5"/>
  <c r="AD2172" i="5"/>
  <c r="AD2173" i="5"/>
  <c r="AD2174" i="5"/>
  <c r="AD2175" i="5"/>
  <c r="AD2176" i="5"/>
  <c r="AD2177" i="5"/>
  <c r="AD2178" i="5"/>
  <c r="AD2179" i="5"/>
  <c r="AD2180" i="5"/>
  <c r="AD2181" i="5"/>
  <c r="AD2182" i="5"/>
  <c r="AD2183" i="5"/>
  <c r="AD2184" i="5"/>
  <c r="AD2185" i="5"/>
  <c r="AD2186" i="5"/>
  <c r="AD2187" i="5"/>
  <c r="AD2188" i="5"/>
  <c r="AD2189" i="5"/>
  <c r="AD2190" i="5"/>
  <c r="AD2191" i="5"/>
  <c r="AD2192" i="5"/>
  <c r="AD2193" i="5"/>
  <c r="AD2194" i="5"/>
  <c r="AD2195" i="5"/>
  <c r="AD2196" i="5"/>
  <c r="AD2197" i="5"/>
  <c r="AD2198" i="5"/>
  <c r="AD2199" i="5"/>
  <c r="AD2200" i="5"/>
  <c r="AD2201" i="5"/>
  <c r="AD2202" i="5"/>
  <c r="AD2203" i="5"/>
  <c r="AD2204" i="5"/>
  <c r="AD2205" i="5"/>
  <c r="AD2206" i="5"/>
  <c r="AD2207" i="5"/>
  <c r="AD2208" i="5"/>
  <c r="AD2209" i="5"/>
  <c r="AD2210" i="5"/>
  <c r="AD2211" i="5"/>
  <c r="AD2212" i="5"/>
  <c r="AD2213" i="5"/>
  <c r="AD2214" i="5"/>
  <c r="AD2215" i="5"/>
  <c r="AD2216" i="5"/>
  <c r="AD2217" i="5"/>
  <c r="AD2218" i="5"/>
  <c r="AD2219" i="5"/>
  <c r="AD2220" i="5"/>
  <c r="AD2221" i="5"/>
  <c r="AD2222" i="5"/>
  <c r="AD2223" i="5"/>
  <c r="AD2224" i="5"/>
  <c r="AD2225" i="5"/>
  <c r="AD2226" i="5"/>
  <c r="AD2227" i="5"/>
  <c r="AD2228" i="5"/>
  <c r="AD2229" i="5"/>
  <c r="AD2230" i="5"/>
  <c r="AD2231" i="5"/>
  <c r="AD2232" i="5"/>
  <c r="AD2233" i="5"/>
  <c r="AD2234" i="5"/>
  <c r="AD2235" i="5"/>
  <c r="AD2236" i="5"/>
  <c r="AD2237" i="5"/>
  <c r="AD2238" i="5"/>
  <c r="AD2239" i="5"/>
  <c r="AD2240" i="5"/>
  <c r="AD2241" i="5"/>
  <c r="AD2242" i="5"/>
  <c r="AD2243" i="5"/>
  <c r="AD2244" i="5"/>
  <c r="AD2245" i="5"/>
  <c r="AD2246" i="5"/>
  <c r="AD2247" i="5"/>
  <c r="AD2248" i="5"/>
  <c r="AD2249" i="5"/>
  <c r="AD2250" i="5"/>
  <c r="AD2251" i="5"/>
  <c r="AD2252" i="5"/>
  <c r="AD2253" i="5"/>
  <c r="AD2254" i="5"/>
  <c r="AD2255" i="5"/>
  <c r="AD2256" i="5"/>
  <c r="AD2257" i="5"/>
  <c r="AD2258" i="5"/>
  <c r="AD2259" i="5"/>
  <c r="AD2260" i="5"/>
  <c r="AD2261" i="5"/>
  <c r="AD2262" i="5"/>
  <c r="AD2263" i="5"/>
  <c r="AD2264" i="5"/>
  <c r="AD2265" i="5"/>
  <c r="AD2266" i="5"/>
  <c r="AD2267" i="5"/>
  <c r="AD2268" i="5"/>
  <c r="AD2269" i="5"/>
  <c r="AD2270" i="5"/>
  <c r="AD2271" i="5"/>
  <c r="AD2272" i="5"/>
  <c r="AD2273" i="5"/>
  <c r="AD2274" i="5"/>
  <c r="AD2275" i="5"/>
  <c r="AD2276" i="5"/>
  <c r="AD2277" i="5"/>
  <c r="AD2278" i="5"/>
  <c r="AD2279" i="5"/>
  <c r="AD2280" i="5"/>
  <c r="AD2281" i="5"/>
  <c r="AD2282" i="5"/>
  <c r="AD2283" i="5"/>
  <c r="AD2284" i="5"/>
  <c r="AD2285" i="5"/>
  <c r="AD2286" i="5"/>
  <c r="AD2287" i="5"/>
  <c r="AD2288" i="5"/>
  <c r="AD2289" i="5"/>
  <c r="AD2290" i="5"/>
  <c r="AD2291" i="5"/>
  <c r="AD2292" i="5"/>
  <c r="AD2293" i="5"/>
  <c r="AD2294" i="5"/>
  <c r="AD2295" i="5"/>
  <c r="AD2296" i="5"/>
  <c r="AD2297" i="5"/>
  <c r="AD2298" i="5"/>
  <c r="AD2299" i="5"/>
  <c r="AD2300" i="5"/>
  <c r="AD2301" i="5"/>
  <c r="AD2302" i="5"/>
  <c r="AD2303" i="5"/>
  <c r="AD2304" i="5"/>
  <c r="AD2305" i="5"/>
  <c r="AD2306" i="5"/>
  <c r="AD2307" i="5"/>
  <c r="AD2308" i="5"/>
  <c r="AD2309" i="5"/>
  <c r="AD2310" i="5"/>
  <c r="AD2311" i="5"/>
  <c r="AD2312" i="5"/>
  <c r="AD2313" i="5"/>
  <c r="AD2314" i="5"/>
  <c r="AD2315" i="5"/>
  <c r="AD2316" i="5"/>
  <c r="AD2317" i="5"/>
  <c r="AD2318" i="5"/>
  <c r="AD2319" i="5"/>
  <c r="AD2320" i="5"/>
  <c r="AD2321" i="5"/>
  <c r="AD2322" i="5"/>
  <c r="AD2323" i="5"/>
  <c r="AD2324" i="5"/>
  <c r="AD2325" i="5"/>
  <c r="AD2326" i="5"/>
  <c r="AD2327" i="5"/>
  <c r="AD2328" i="5"/>
  <c r="AD2329" i="5"/>
  <c r="AD2330" i="5"/>
  <c r="AD2331" i="5"/>
  <c r="AD2332" i="5"/>
  <c r="AD2333" i="5"/>
  <c r="AD2334" i="5"/>
  <c r="AD2335" i="5"/>
  <c r="AD2336" i="5"/>
  <c r="AD2337" i="5"/>
  <c r="AD2338" i="5"/>
  <c r="AD2339" i="5"/>
  <c r="AD2340" i="5"/>
  <c r="AD2341" i="5"/>
  <c r="AD2342" i="5"/>
  <c r="AD2343" i="5"/>
  <c r="AD2344" i="5"/>
  <c r="AD2345" i="5"/>
  <c r="AD2346" i="5"/>
  <c r="AD2347" i="5"/>
  <c r="AD2348" i="5"/>
  <c r="AD2349" i="5"/>
  <c r="AD2350" i="5"/>
  <c r="AD2351" i="5"/>
  <c r="AD2352" i="5"/>
  <c r="AD2353" i="5"/>
  <c r="AD2354" i="5"/>
  <c r="AD2355" i="5"/>
  <c r="AD2356" i="5"/>
  <c r="AD2357" i="5"/>
  <c r="AD2358" i="5"/>
  <c r="AD2359" i="5"/>
  <c r="AD2360" i="5"/>
  <c r="AD2361" i="5"/>
  <c r="AD2362" i="5"/>
  <c r="AD2363" i="5"/>
  <c r="AD2364" i="5"/>
  <c r="AD2365" i="5"/>
  <c r="AD2366" i="5"/>
  <c r="AD2367" i="5"/>
  <c r="AD2368" i="5"/>
  <c r="AD2369" i="5"/>
  <c r="AD2370" i="5"/>
  <c r="AD2371" i="5"/>
  <c r="AD2372" i="5"/>
  <c r="AD2373" i="5"/>
  <c r="AD2374" i="5"/>
  <c r="AD2375" i="5"/>
  <c r="AD2376" i="5"/>
  <c r="AD2377" i="5"/>
  <c r="AD2378" i="5"/>
  <c r="AD2379" i="5"/>
  <c r="AD2380" i="5"/>
  <c r="AD2381" i="5"/>
  <c r="AD2382" i="5"/>
  <c r="AD2383" i="5"/>
  <c r="AD2384" i="5"/>
  <c r="AD2385" i="5"/>
  <c r="AD2386" i="5"/>
  <c r="AD2387" i="5"/>
  <c r="AD2388" i="5"/>
  <c r="AD2389" i="5"/>
  <c r="AD2390" i="5"/>
  <c r="AD2391" i="5"/>
  <c r="AD2392" i="5"/>
  <c r="AD2393" i="5"/>
  <c r="AD2394" i="5"/>
  <c r="AD2395" i="5"/>
  <c r="AD2396" i="5"/>
  <c r="AD2397" i="5"/>
  <c r="AD2398" i="5"/>
  <c r="AD2399" i="5"/>
  <c r="AD2400" i="5"/>
  <c r="AD2401" i="5"/>
  <c r="AD2402" i="5"/>
  <c r="AD2403" i="5"/>
  <c r="AD2404" i="5"/>
  <c r="AD2405" i="5"/>
  <c r="AD2406" i="5"/>
  <c r="AD2407" i="5"/>
  <c r="AD2408" i="5"/>
  <c r="AD2409" i="5"/>
  <c r="AD2410" i="5"/>
  <c r="AD2411" i="5"/>
  <c r="AD2412" i="5"/>
  <c r="AD2413" i="5"/>
  <c r="AD2414" i="5"/>
  <c r="AD2415" i="5"/>
  <c r="AD2416" i="5"/>
  <c r="AD2417" i="5"/>
  <c r="AD2418" i="5"/>
  <c r="AD2419" i="5"/>
  <c r="AD2420" i="5"/>
  <c r="AD2421" i="5"/>
  <c r="AD2422" i="5"/>
  <c r="AD2423" i="5"/>
  <c r="AD2424" i="5"/>
  <c r="AD2425" i="5"/>
  <c r="AD2426" i="5"/>
  <c r="AD2427" i="5"/>
  <c r="AD2428" i="5"/>
  <c r="AD2429" i="5"/>
  <c r="AD2430" i="5"/>
  <c r="AD2431" i="5"/>
  <c r="AD2432" i="5"/>
  <c r="AD2433" i="5"/>
  <c r="AD2434" i="5"/>
  <c r="AD2435" i="5"/>
  <c r="AD2436" i="5"/>
  <c r="AD2437" i="5"/>
  <c r="AD2438" i="5"/>
  <c r="AD2439" i="5"/>
  <c r="AD2440" i="5"/>
  <c r="AD2441" i="5"/>
  <c r="AD2442" i="5"/>
  <c r="AD2443" i="5"/>
  <c r="AD2444" i="5"/>
  <c r="AD2445" i="5"/>
  <c r="AD2446" i="5"/>
  <c r="AD2447" i="5"/>
  <c r="AD2448" i="5"/>
  <c r="AD2449" i="5"/>
  <c r="AD2450" i="5"/>
  <c r="AD2451" i="5"/>
  <c r="AD2452" i="5"/>
  <c r="AD2453" i="5"/>
  <c r="AD2454" i="5"/>
  <c r="AD2455" i="5"/>
  <c r="AD2456" i="5"/>
  <c r="AD2457" i="5"/>
  <c r="AD2458" i="5"/>
  <c r="AD2459" i="5"/>
  <c r="AD2460" i="5"/>
  <c r="AD2461" i="5"/>
  <c r="AD2462" i="5"/>
  <c r="AD2463" i="5"/>
  <c r="AD2464" i="5"/>
  <c r="AD2465" i="5"/>
  <c r="AD2466" i="5"/>
  <c r="AD2467" i="5"/>
  <c r="AD2468" i="5"/>
  <c r="AD2469" i="5"/>
  <c r="AD2470" i="5"/>
  <c r="AD2471" i="5"/>
  <c r="AD2472" i="5"/>
  <c r="AD2473" i="5"/>
  <c r="AD2474" i="5"/>
  <c r="AD2475" i="5"/>
  <c r="AD2476" i="5"/>
  <c r="AD2477" i="5"/>
  <c r="AD2478" i="5"/>
  <c r="AD2479" i="5"/>
  <c r="AD2480" i="5"/>
  <c r="AD2481" i="5"/>
  <c r="AD2482" i="5"/>
  <c r="AD2483" i="5"/>
  <c r="AD2484" i="5"/>
  <c r="AD2485" i="5"/>
  <c r="AD2486" i="5"/>
  <c r="AD2487" i="5"/>
  <c r="AD2488" i="5"/>
  <c r="AD2489" i="5"/>
  <c r="AD2490" i="5"/>
  <c r="AD2491" i="5"/>
  <c r="AD2492" i="5"/>
  <c r="AD2493" i="5"/>
  <c r="AD2494" i="5"/>
  <c r="AD2495" i="5"/>
  <c r="AD2496" i="5"/>
  <c r="AD2497" i="5"/>
  <c r="AD2498" i="5"/>
  <c r="AD2499" i="5"/>
  <c r="AD2500" i="5"/>
  <c r="AD2501" i="5"/>
  <c r="AD2502" i="5"/>
  <c r="AD2503" i="5"/>
  <c r="AD2504" i="5"/>
  <c r="AD2505" i="5"/>
  <c r="AD2506" i="5"/>
  <c r="AD2507" i="5"/>
  <c r="AD2508" i="5"/>
  <c r="AD2509" i="5"/>
  <c r="AD2510" i="5"/>
  <c r="AD2511" i="5"/>
  <c r="AD2512" i="5"/>
  <c r="AD2513" i="5"/>
  <c r="AD2514" i="5"/>
  <c r="AD2515" i="5"/>
  <c r="AD2516" i="5"/>
  <c r="AD2517" i="5"/>
  <c r="AD2518" i="5"/>
  <c r="AD2519" i="5"/>
  <c r="AD2520" i="5"/>
  <c r="AD2521" i="5"/>
  <c r="AD2522" i="5"/>
  <c r="AD2523" i="5"/>
  <c r="AD2524" i="5"/>
  <c r="AD2525" i="5"/>
  <c r="AD2526" i="5"/>
  <c r="AD2527" i="5"/>
  <c r="AD2528" i="5"/>
  <c r="AD2529" i="5"/>
  <c r="AD2530" i="5"/>
  <c r="AD2531" i="5"/>
  <c r="AD2532" i="5"/>
  <c r="AD2533" i="5"/>
  <c r="AD2534" i="5"/>
  <c r="AD2535" i="5"/>
  <c r="AD2536" i="5"/>
  <c r="AD2537" i="5"/>
  <c r="AD2538" i="5"/>
  <c r="AD2539" i="5"/>
  <c r="AD2540" i="5"/>
  <c r="AD2541" i="5"/>
  <c r="AD2542" i="5"/>
  <c r="AD2543" i="5"/>
  <c r="AD2544" i="5"/>
  <c r="AD2545" i="5"/>
  <c r="AD2546" i="5"/>
  <c r="AD2547" i="5"/>
  <c r="AD2548" i="5"/>
  <c r="AD2549" i="5"/>
  <c r="AD2550" i="5"/>
  <c r="AD2551" i="5"/>
  <c r="AD2552" i="5"/>
  <c r="AD2553" i="5"/>
  <c r="AD2554" i="5"/>
  <c r="AD2555" i="5"/>
  <c r="AD2556" i="5"/>
  <c r="AD2557" i="5"/>
  <c r="AD2558" i="5"/>
  <c r="AD2559" i="5"/>
  <c r="AD2560" i="5"/>
  <c r="AD2561" i="5"/>
  <c r="AD2562" i="5"/>
  <c r="AD2563" i="5"/>
  <c r="AD2564" i="5"/>
  <c r="AD2565" i="5"/>
  <c r="AD2566" i="5"/>
  <c r="AD2567" i="5"/>
  <c r="AD2568" i="5"/>
  <c r="AD2569" i="5"/>
  <c r="AD2570" i="5"/>
  <c r="AD2571" i="5"/>
  <c r="AD2572" i="5"/>
  <c r="AD2573" i="5"/>
  <c r="AD2574" i="5"/>
  <c r="AD2575" i="5"/>
  <c r="AD2576" i="5"/>
  <c r="AD2577" i="5"/>
  <c r="AD2578" i="5"/>
  <c r="AD2579" i="5"/>
  <c r="AD2580" i="5"/>
  <c r="AD2581" i="5"/>
  <c r="AD2582" i="5"/>
  <c r="AD2583" i="5"/>
  <c r="AD2584" i="5"/>
  <c r="AD2585" i="5"/>
  <c r="AD2586" i="5"/>
  <c r="AD2587" i="5"/>
  <c r="AD2588" i="5"/>
  <c r="AD2589" i="5"/>
  <c r="AD2590" i="5"/>
  <c r="AD2591" i="5"/>
  <c r="AD2592" i="5"/>
  <c r="AD2593" i="5"/>
  <c r="AD2594" i="5"/>
  <c r="AD2595" i="5"/>
  <c r="AD2596" i="5"/>
  <c r="AD2597" i="5"/>
  <c r="AD2598" i="5"/>
  <c r="AD2599" i="5"/>
  <c r="AD2600" i="5"/>
  <c r="AD2601" i="5"/>
  <c r="AD2602" i="5"/>
  <c r="AD2603" i="5"/>
  <c r="AD2604" i="5"/>
  <c r="AD2605" i="5"/>
  <c r="AD2606" i="5"/>
  <c r="AD2607" i="5"/>
  <c r="AD2608" i="5"/>
  <c r="AD2609" i="5"/>
  <c r="AD2610" i="5"/>
  <c r="AD2611" i="5"/>
  <c r="AD2612" i="5"/>
  <c r="AD2613" i="5"/>
  <c r="AD2614" i="5"/>
  <c r="AD2615" i="5"/>
  <c r="AD2616" i="5"/>
  <c r="AD2617" i="5"/>
  <c r="AD2618" i="5"/>
  <c r="AD2619" i="5"/>
  <c r="AD2620" i="5"/>
  <c r="AD2621" i="5"/>
  <c r="AD2622" i="5"/>
  <c r="AD2623" i="5"/>
  <c r="AD2624" i="5"/>
  <c r="AD2625" i="5"/>
  <c r="AD2626" i="5"/>
  <c r="AD2627" i="5"/>
  <c r="AD2628" i="5"/>
  <c r="AD2629" i="5"/>
  <c r="AD2630" i="5"/>
  <c r="AD2631" i="5"/>
  <c r="AD2632" i="5"/>
  <c r="AD2633" i="5"/>
  <c r="AD2634" i="5"/>
  <c r="AD2635" i="5"/>
  <c r="AD2636" i="5"/>
  <c r="AD2637" i="5"/>
  <c r="AD2638" i="5"/>
  <c r="AD2639" i="5"/>
  <c r="AD2640" i="5"/>
  <c r="AD2641" i="5"/>
  <c r="AD2642" i="5"/>
  <c r="AD2643" i="5"/>
  <c r="AD2644" i="5"/>
  <c r="AD2645" i="5"/>
  <c r="AD2646" i="5"/>
  <c r="AD2647" i="5"/>
  <c r="AD2648" i="5"/>
  <c r="AD2649" i="5"/>
  <c r="AD2650" i="5"/>
  <c r="AD2651" i="5"/>
  <c r="AD2652" i="5"/>
  <c r="AD2653" i="5"/>
  <c r="AD2654" i="5"/>
  <c r="AD2655" i="5"/>
  <c r="AD2656" i="5"/>
  <c r="AD2657" i="5"/>
  <c r="AD2658" i="5"/>
  <c r="AD2659" i="5"/>
  <c r="AD2660" i="5"/>
  <c r="AD2661" i="5"/>
  <c r="AD2662" i="5"/>
  <c r="AD2663" i="5"/>
  <c r="AD2664" i="5"/>
  <c r="AD2665" i="5"/>
  <c r="AD2666" i="5"/>
  <c r="AD2667" i="5"/>
  <c r="AD2668" i="5"/>
  <c r="AD2669" i="5"/>
  <c r="AD2670" i="5"/>
  <c r="AD2671" i="5"/>
  <c r="AD2672" i="5"/>
  <c r="AD2673" i="5"/>
  <c r="AD2674" i="5"/>
  <c r="AD2675" i="5"/>
  <c r="AD2676" i="5"/>
  <c r="AD2677" i="5"/>
  <c r="AD2678" i="5"/>
  <c r="AD2679" i="5"/>
  <c r="AD2680" i="5"/>
  <c r="AD2681" i="5"/>
  <c r="AD2682" i="5"/>
  <c r="AD2683" i="5"/>
  <c r="AD2684" i="5"/>
  <c r="AD2685" i="5"/>
  <c r="AD2686" i="5"/>
  <c r="AD2687" i="5"/>
  <c r="AD2688" i="5"/>
  <c r="AD2689" i="5"/>
  <c r="AD2690" i="5"/>
  <c r="AD2691" i="5"/>
  <c r="AD2692" i="5"/>
  <c r="AD2693" i="5"/>
  <c r="AD2694" i="5"/>
  <c r="AD2695" i="5"/>
  <c r="AD2696" i="5"/>
  <c r="AD2697" i="5"/>
  <c r="AD2698" i="5"/>
  <c r="AD2699" i="5"/>
  <c r="AD2700" i="5"/>
  <c r="AD2701" i="5"/>
  <c r="AD2702" i="5"/>
  <c r="AD2703" i="5"/>
  <c r="AD2704" i="5"/>
  <c r="AD2705" i="5"/>
  <c r="AD2706" i="5"/>
  <c r="AD2707" i="5"/>
  <c r="AD2708" i="5"/>
  <c r="AD2709" i="5"/>
  <c r="AD2710" i="5"/>
  <c r="AD2711" i="5"/>
  <c r="AD2712" i="5"/>
  <c r="AD2713" i="5"/>
  <c r="AD2714" i="5"/>
  <c r="AD2715" i="5"/>
  <c r="AD2716" i="5"/>
  <c r="AD2717" i="5"/>
  <c r="AD2718" i="5"/>
  <c r="AD2719" i="5"/>
  <c r="AD2720" i="5"/>
  <c r="AD2721" i="5"/>
  <c r="AD2722" i="5"/>
  <c r="AD2723" i="5"/>
  <c r="AD2724" i="5"/>
  <c r="AD2725" i="5"/>
  <c r="AD2726" i="5"/>
  <c r="AD2727" i="5"/>
  <c r="AD2728" i="5"/>
  <c r="AD2729" i="5"/>
  <c r="AD2730" i="5"/>
  <c r="AD2731" i="5"/>
  <c r="AD2732" i="5"/>
  <c r="AD2733" i="5"/>
  <c r="AD2734" i="5"/>
  <c r="AD2735" i="5"/>
  <c r="AD2736" i="5"/>
  <c r="AD2737" i="5"/>
  <c r="AD2738" i="5"/>
  <c r="AD2739" i="5"/>
  <c r="AD2740" i="5"/>
  <c r="AD2741" i="5"/>
  <c r="AD2742" i="5"/>
  <c r="AD2743" i="5"/>
  <c r="AD2744" i="5"/>
  <c r="AD2745" i="5"/>
  <c r="AD2746" i="5"/>
  <c r="AD2747" i="5"/>
  <c r="AD2748" i="5"/>
  <c r="AD2749" i="5"/>
  <c r="AD2750" i="5"/>
  <c r="AD2751" i="5"/>
  <c r="AD2752" i="5"/>
  <c r="AD2753" i="5"/>
  <c r="AD2754" i="5"/>
  <c r="AD2755" i="5"/>
  <c r="AD2756" i="5"/>
  <c r="AD2757" i="5"/>
  <c r="AD2758" i="5"/>
  <c r="AD2759" i="5"/>
  <c r="AD2760" i="5"/>
  <c r="AD2761" i="5"/>
  <c r="AD2762" i="5"/>
  <c r="AD2763" i="5"/>
  <c r="AD2764" i="5"/>
  <c r="AD2765" i="5"/>
  <c r="AD2766" i="5"/>
  <c r="AD2767" i="5"/>
  <c r="AD2768" i="5"/>
  <c r="AD2769" i="5"/>
  <c r="AD2770" i="5"/>
  <c r="AD2771" i="5"/>
  <c r="AD2772" i="5"/>
  <c r="AD2773" i="5"/>
  <c r="AD2774" i="5"/>
  <c r="AD2775" i="5"/>
  <c r="AD2776" i="5"/>
  <c r="AD2777" i="5"/>
  <c r="AD2778" i="5"/>
  <c r="AD2779" i="5"/>
  <c r="AD2780" i="5"/>
  <c r="AD2781" i="5"/>
  <c r="AD2782" i="5"/>
  <c r="AD2783" i="5"/>
  <c r="AD2784" i="5"/>
  <c r="AD2785" i="5"/>
  <c r="AD2786" i="5"/>
  <c r="AD2787" i="5"/>
  <c r="AD2788" i="5"/>
  <c r="AD2789" i="5"/>
  <c r="AD2790" i="5"/>
  <c r="AD2791" i="5"/>
  <c r="AD2792" i="5"/>
  <c r="AD2793" i="5"/>
  <c r="AD2794" i="5"/>
  <c r="AD2795" i="5"/>
  <c r="AD2796" i="5"/>
  <c r="AD2797" i="5"/>
  <c r="AD2798" i="5"/>
  <c r="AD2799" i="5"/>
  <c r="AD2800" i="5"/>
  <c r="AD2801" i="5"/>
  <c r="AD2802" i="5"/>
  <c r="AD2803" i="5"/>
  <c r="AD2804" i="5"/>
  <c r="AD2805" i="5"/>
  <c r="AD2806" i="5"/>
  <c r="AD2807" i="5"/>
  <c r="AD2808" i="5"/>
  <c r="AD2809" i="5"/>
  <c r="AD2810" i="5"/>
  <c r="AD2811" i="5"/>
  <c r="AD2812" i="5"/>
  <c r="AD2813" i="5"/>
  <c r="AD2814" i="5"/>
  <c r="AD2815" i="5"/>
  <c r="AD2816" i="5"/>
  <c r="AD2817" i="5"/>
  <c r="AD2818" i="5"/>
  <c r="AD2819" i="5"/>
  <c r="AD2820" i="5"/>
  <c r="AD2821" i="5"/>
  <c r="AD2822" i="5"/>
  <c r="AD2823" i="5"/>
  <c r="AD2824" i="5"/>
  <c r="AD2825" i="5"/>
  <c r="AD2826" i="5"/>
  <c r="AD2827" i="5"/>
  <c r="AD2828" i="5"/>
  <c r="AD2829" i="5"/>
  <c r="AD2830" i="5"/>
  <c r="AD2831" i="5"/>
  <c r="AD2832" i="5"/>
  <c r="AD2833" i="5"/>
  <c r="AD2834" i="5"/>
  <c r="AD2835" i="5"/>
  <c r="AD2836" i="5"/>
  <c r="AD2837" i="5"/>
  <c r="AD2838" i="5"/>
  <c r="AD2839" i="5"/>
  <c r="AD2840" i="5"/>
  <c r="AD2841" i="5"/>
  <c r="AD2842" i="5"/>
  <c r="AD2843" i="5"/>
  <c r="AD2844" i="5"/>
  <c r="AD2845" i="5"/>
  <c r="AD2846" i="5"/>
  <c r="AD2847" i="5"/>
  <c r="AD2848" i="5"/>
  <c r="AD2849" i="5"/>
  <c r="AD2850" i="5"/>
  <c r="AD2851" i="5"/>
  <c r="AD2852" i="5"/>
  <c r="AD2853" i="5"/>
  <c r="AD2854" i="5"/>
  <c r="AD2855" i="5"/>
  <c r="AD2856" i="5"/>
  <c r="AD2857" i="5"/>
  <c r="AD2858" i="5"/>
  <c r="AD2859" i="5"/>
  <c r="AD2860" i="5"/>
  <c r="AD2861" i="5"/>
  <c r="AD2862" i="5"/>
  <c r="AD2863" i="5"/>
  <c r="AD2864" i="5"/>
  <c r="AD2865" i="5"/>
  <c r="AD2866" i="5"/>
  <c r="AD2867" i="5"/>
  <c r="AD2868" i="5"/>
  <c r="AD2869" i="5"/>
  <c r="AD2870" i="5"/>
  <c r="AD2871" i="5"/>
  <c r="AD2872" i="5"/>
  <c r="AD2873" i="5"/>
  <c r="AD2874" i="5"/>
  <c r="AD2875" i="5"/>
  <c r="AD2876" i="5"/>
  <c r="AD2877" i="5"/>
  <c r="AD2878" i="5"/>
  <c r="AD2879" i="5"/>
  <c r="AD2880" i="5"/>
  <c r="AD2881" i="5"/>
  <c r="AD2882" i="5"/>
  <c r="AD2883" i="5"/>
  <c r="AD2884" i="5"/>
  <c r="AD2885" i="5"/>
  <c r="AD2886" i="5"/>
  <c r="AD2887" i="5"/>
  <c r="AD2888" i="5"/>
  <c r="AD2889" i="5"/>
  <c r="AD2890" i="5"/>
  <c r="AD2891" i="5"/>
  <c r="AD2892" i="5"/>
  <c r="AD2893" i="5"/>
  <c r="AD2894" i="5"/>
  <c r="AD2895" i="5"/>
  <c r="AD2896" i="5"/>
  <c r="AD2897" i="5"/>
  <c r="AD2898" i="5"/>
  <c r="AD2899" i="5"/>
  <c r="AD2900" i="5"/>
  <c r="AD2901" i="5"/>
  <c r="AD2902" i="5"/>
  <c r="AD2903" i="5"/>
  <c r="AD2904" i="5"/>
  <c r="AD2905" i="5"/>
  <c r="AD2906" i="5"/>
  <c r="AD2907" i="5"/>
  <c r="AD2908" i="5"/>
  <c r="AD2909" i="5"/>
  <c r="AD2910" i="5"/>
  <c r="AD2911" i="5"/>
  <c r="AD2912" i="5"/>
  <c r="AD2913" i="5"/>
  <c r="AD2914" i="5"/>
  <c r="AD2915" i="5"/>
  <c r="AD2916" i="5"/>
  <c r="AD2917" i="5"/>
  <c r="AD2918" i="5"/>
  <c r="AD2919" i="5"/>
  <c r="AD2920" i="5"/>
  <c r="AD2921" i="5"/>
  <c r="AD2922" i="5"/>
  <c r="AD2923" i="5"/>
  <c r="AD2924" i="5"/>
  <c r="AD2925" i="5"/>
  <c r="AD2926" i="5"/>
  <c r="AD2927" i="5"/>
  <c r="AD2928" i="5"/>
  <c r="AD2929" i="5"/>
  <c r="AD2930" i="5"/>
  <c r="AD2931" i="5"/>
  <c r="AD2932" i="5"/>
  <c r="AD2933" i="5"/>
  <c r="AD2934" i="5"/>
  <c r="AD2935" i="5"/>
  <c r="AD2936" i="5"/>
  <c r="AD2937" i="5"/>
  <c r="AD2938" i="5"/>
  <c r="AD2939" i="5"/>
  <c r="AD2940" i="5"/>
  <c r="AD2941" i="5"/>
  <c r="AD2942" i="5"/>
  <c r="AD2943" i="5"/>
  <c r="AD2944" i="5"/>
  <c r="AD2945" i="5"/>
  <c r="AD2946" i="5"/>
  <c r="AD2947" i="5"/>
  <c r="AD2948" i="5"/>
  <c r="AD2949" i="5"/>
  <c r="AD2950" i="5"/>
  <c r="AD2951" i="5"/>
  <c r="AD2952" i="5"/>
  <c r="AD2953" i="5"/>
  <c r="AD2954" i="5"/>
  <c r="AD2955" i="5"/>
  <c r="AD2956" i="5"/>
  <c r="AD2957" i="5"/>
  <c r="AD2958" i="5"/>
  <c r="AD2959" i="5"/>
  <c r="AD2960" i="5"/>
  <c r="AD2961" i="5"/>
  <c r="AD2962" i="5"/>
  <c r="AD2963" i="5"/>
  <c r="AD2964" i="5"/>
  <c r="AD2965" i="5"/>
  <c r="AD2966" i="5"/>
  <c r="AD2967" i="5"/>
  <c r="AD2968" i="5"/>
  <c r="AD2969" i="5"/>
  <c r="AD2970" i="5"/>
  <c r="AD2971" i="5"/>
  <c r="AD2972" i="5"/>
  <c r="AD2973" i="5"/>
  <c r="AD2974" i="5"/>
  <c r="AD2975" i="5"/>
  <c r="AD2976" i="5"/>
  <c r="AD2977" i="5"/>
  <c r="AD2978" i="5"/>
  <c r="AD2979" i="5"/>
  <c r="AD2980" i="5"/>
  <c r="AD2981" i="5"/>
  <c r="AD2982" i="5"/>
  <c r="AD2983" i="5"/>
  <c r="AD2984" i="5"/>
  <c r="AD2985" i="5"/>
  <c r="AD2986" i="5"/>
  <c r="AD2987" i="5"/>
  <c r="AD2988" i="5"/>
  <c r="AD2989" i="5"/>
  <c r="AD2990" i="5"/>
  <c r="AD2991" i="5"/>
  <c r="AD2992" i="5"/>
  <c r="AD2993" i="5"/>
  <c r="AD2994" i="5"/>
  <c r="AD2995" i="5"/>
  <c r="AD2996" i="5"/>
  <c r="AD2997" i="5"/>
  <c r="AD2998" i="5"/>
  <c r="AD2999" i="5"/>
  <c r="AD3000" i="5"/>
  <c r="AD3001" i="5"/>
  <c r="AD3002" i="5"/>
  <c r="AD3003" i="5"/>
  <c r="AD3004" i="5"/>
  <c r="AD3005" i="5"/>
  <c r="AD3006" i="5"/>
  <c r="AD3007" i="5"/>
  <c r="AD3008" i="5"/>
  <c r="AD3009" i="5"/>
  <c r="AD3010" i="5"/>
  <c r="AD3011" i="5"/>
  <c r="AD3012" i="5"/>
  <c r="AD3013" i="5"/>
  <c r="AD3014" i="5"/>
  <c r="AD3015" i="5"/>
  <c r="AD3016" i="5"/>
  <c r="AD3017" i="5"/>
  <c r="AD3018" i="5"/>
  <c r="AD3019" i="5"/>
  <c r="AD3020" i="5"/>
  <c r="AD3021" i="5"/>
  <c r="AD3022" i="5"/>
  <c r="AD3023" i="5"/>
  <c r="AD3024" i="5"/>
  <c r="AD3025" i="5"/>
  <c r="AD3026" i="5"/>
  <c r="AD3027" i="5"/>
  <c r="AD3028" i="5"/>
  <c r="AD3029" i="5"/>
  <c r="AD3030" i="5"/>
  <c r="AD3031" i="5"/>
  <c r="AD3032" i="5"/>
  <c r="AD3033" i="5"/>
  <c r="AD3034" i="5"/>
  <c r="AD3035" i="5"/>
  <c r="AD3036" i="5"/>
  <c r="AD3037" i="5"/>
  <c r="AD3038" i="5"/>
  <c r="AD3039" i="5"/>
  <c r="AD3040" i="5"/>
  <c r="AD3041" i="5"/>
  <c r="AD3042" i="5"/>
  <c r="AD3043" i="5"/>
  <c r="AD3044" i="5"/>
  <c r="AD3045" i="5"/>
  <c r="AD3046" i="5"/>
  <c r="AD3047" i="5"/>
  <c r="AD3048" i="5"/>
  <c r="AD3049" i="5"/>
  <c r="AD3050" i="5"/>
  <c r="AD3051" i="5"/>
  <c r="AD3052" i="5"/>
  <c r="AD3053" i="5"/>
  <c r="AD3054" i="5"/>
  <c r="AD3055" i="5"/>
  <c r="AD3056" i="5"/>
  <c r="AD3057" i="5"/>
  <c r="AD3058" i="5"/>
  <c r="AD3059" i="5"/>
  <c r="AD3060" i="5"/>
  <c r="AD3061" i="5"/>
  <c r="AD3062" i="5"/>
  <c r="AD3063" i="5"/>
  <c r="AD3064" i="5"/>
  <c r="AD3065" i="5"/>
  <c r="AD3066" i="5"/>
  <c r="AD3067" i="5"/>
  <c r="AD3068" i="5"/>
  <c r="AD3069" i="5"/>
  <c r="AD3070" i="5"/>
  <c r="AD3071" i="5"/>
  <c r="AD3072" i="5"/>
  <c r="AD3073" i="5"/>
  <c r="AD3074" i="5"/>
  <c r="AD3075" i="5"/>
  <c r="AD3076" i="5"/>
  <c r="AD3077" i="5"/>
  <c r="AD3078" i="5"/>
  <c r="AD3079" i="5"/>
  <c r="AD3080" i="5"/>
  <c r="AD3081" i="5"/>
  <c r="AD3082" i="5"/>
  <c r="AD3083" i="5"/>
  <c r="AD3084" i="5"/>
  <c r="AD3085" i="5"/>
  <c r="AD3086" i="5"/>
  <c r="AD3087" i="5"/>
  <c r="AD3088" i="5"/>
  <c r="AD3089" i="5"/>
  <c r="AD3090" i="5"/>
  <c r="AD3091" i="5"/>
  <c r="AD3092" i="5"/>
  <c r="AD3093" i="5"/>
  <c r="AD3094" i="5"/>
  <c r="AD3095" i="5"/>
  <c r="AD3096" i="5"/>
  <c r="AD3097" i="5"/>
  <c r="AD3098" i="5"/>
  <c r="AD3099" i="5"/>
  <c r="AD3100" i="5"/>
  <c r="AD3101" i="5"/>
  <c r="AD3102" i="5"/>
  <c r="AD3103" i="5"/>
  <c r="AD3104" i="5"/>
  <c r="AD3105" i="5"/>
  <c r="AD3106" i="5"/>
  <c r="AD3107" i="5"/>
  <c r="AD3108" i="5"/>
  <c r="AD3109" i="5"/>
  <c r="AD3110" i="5"/>
  <c r="AD3111" i="5"/>
  <c r="AD3112" i="5"/>
  <c r="AD3113" i="5"/>
  <c r="AD3114" i="5"/>
  <c r="AD3115" i="5"/>
  <c r="AD3116" i="5"/>
  <c r="AD3117" i="5"/>
  <c r="AD3118" i="5"/>
  <c r="AD3119" i="5"/>
  <c r="AD3120" i="5"/>
  <c r="AD3121" i="5"/>
  <c r="AD3122" i="5"/>
  <c r="AD3123" i="5"/>
  <c r="AD3124" i="5"/>
  <c r="AD3125" i="5"/>
  <c r="AD3126" i="5"/>
  <c r="AD3127" i="5"/>
  <c r="AD3128" i="5"/>
  <c r="AD3129" i="5"/>
  <c r="AD3130" i="5"/>
  <c r="AD3131" i="5"/>
  <c r="AD3132" i="5"/>
  <c r="AD3133" i="5"/>
  <c r="AD3134" i="5"/>
  <c r="AD3135" i="5"/>
  <c r="AD3136" i="5"/>
  <c r="AD3137" i="5"/>
  <c r="AD3138" i="5"/>
  <c r="AD3139" i="5"/>
  <c r="AD3140" i="5"/>
  <c r="AD3141" i="5"/>
  <c r="AD3142" i="5"/>
  <c r="AD3143" i="5"/>
  <c r="AD3144" i="5"/>
  <c r="AD3145" i="5"/>
  <c r="AD3146" i="5"/>
  <c r="AD3147" i="5"/>
  <c r="AD3148" i="5"/>
  <c r="AD3149" i="5"/>
  <c r="AD3150" i="5"/>
  <c r="AD3151" i="5"/>
  <c r="AD3152" i="5"/>
  <c r="AD3153" i="5"/>
  <c r="AD3154" i="5"/>
  <c r="AD3155" i="5"/>
  <c r="AD3156" i="5"/>
  <c r="AD3157" i="5"/>
  <c r="AD3158" i="5"/>
  <c r="AD3159" i="5"/>
  <c r="AD3160" i="5"/>
  <c r="AD3161" i="5"/>
  <c r="AD3162" i="5"/>
  <c r="AD3163" i="5"/>
  <c r="AD3164" i="5"/>
  <c r="AD3165" i="5"/>
  <c r="AD3166" i="5"/>
  <c r="AD3167" i="5"/>
  <c r="AD3168" i="5"/>
  <c r="AD3169" i="5"/>
  <c r="AD3170" i="5"/>
  <c r="AD3171" i="5"/>
  <c r="AD3172" i="5"/>
  <c r="AD3173" i="5"/>
  <c r="AD3174" i="5"/>
  <c r="AD3175" i="5"/>
  <c r="AD3176" i="5"/>
  <c r="AD3177" i="5"/>
  <c r="AD3178" i="5"/>
  <c r="AD3179" i="5"/>
  <c r="AD3180" i="5"/>
  <c r="AD3181" i="5"/>
  <c r="AD3182" i="5"/>
  <c r="AD3183" i="5"/>
  <c r="AD3184" i="5"/>
  <c r="AD3185" i="5"/>
  <c r="AD3186" i="5"/>
  <c r="AD3187" i="5"/>
  <c r="AD3188" i="5"/>
  <c r="AD3189" i="5"/>
  <c r="AD3190" i="5"/>
  <c r="AD3191" i="5"/>
  <c r="AD3192" i="5"/>
  <c r="AD3193" i="5"/>
  <c r="AD3194" i="5"/>
  <c r="AD3195" i="5"/>
  <c r="AD3196" i="5"/>
  <c r="AD3197" i="5"/>
  <c r="AD3198" i="5"/>
  <c r="AD3199" i="5"/>
  <c r="AD3200" i="5"/>
  <c r="AD3201" i="5"/>
  <c r="AD3202" i="5"/>
  <c r="AD3203" i="5"/>
  <c r="AD3204" i="5"/>
  <c r="AD3205" i="5"/>
  <c r="AD3206" i="5"/>
  <c r="AD3207" i="5"/>
  <c r="AD3208" i="5"/>
  <c r="AD3209" i="5"/>
  <c r="AD3210" i="5"/>
  <c r="AD3211" i="5"/>
  <c r="AD3212" i="5"/>
  <c r="AD3213" i="5"/>
  <c r="AD3214" i="5"/>
  <c r="AD3215" i="5"/>
  <c r="AD3216" i="5"/>
  <c r="AD3217" i="5"/>
  <c r="AD3218" i="5"/>
  <c r="AD3219" i="5"/>
  <c r="AD3220" i="5"/>
  <c r="AD3221" i="5"/>
  <c r="AD3222" i="5"/>
  <c r="AD3223" i="5"/>
  <c r="AD3224" i="5"/>
  <c r="AD3225" i="5"/>
  <c r="AD3226" i="5"/>
  <c r="AD3227" i="5"/>
  <c r="AD3228" i="5"/>
  <c r="AD3229" i="5"/>
  <c r="AD3230" i="5"/>
  <c r="AD3231" i="5"/>
  <c r="AD3232" i="5"/>
  <c r="AD3233" i="5"/>
  <c r="AD3234" i="5"/>
  <c r="AD3235" i="5"/>
  <c r="AD3236" i="5"/>
  <c r="AD3237" i="5"/>
  <c r="AD3238" i="5"/>
  <c r="AD3239" i="5"/>
  <c r="AD3240" i="5"/>
  <c r="AD3241" i="5"/>
  <c r="AD3242" i="5"/>
  <c r="AD3243" i="5"/>
  <c r="AD3244" i="5"/>
  <c r="AD3245" i="5"/>
  <c r="AD3246" i="5"/>
  <c r="AD3247" i="5"/>
  <c r="AD3248" i="5"/>
  <c r="AD3249" i="5"/>
  <c r="AD3250" i="5"/>
  <c r="AD3251" i="5"/>
  <c r="AD3252" i="5"/>
  <c r="AD3253" i="5"/>
  <c r="AD3254" i="5"/>
  <c r="AD3255" i="5"/>
  <c r="AD3256" i="5"/>
  <c r="AD3257" i="5"/>
  <c r="AD3258" i="5"/>
  <c r="AD3259" i="5"/>
  <c r="AD3260" i="5"/>
  <c r="AD3261" i="5"/>
  <c r="AD3262" i="5"/>
  <c r="AD3263" i="5"/>
  <c r="AD3264" i="5"/>
  <c r="AD3265" i="5"/>
  <c r="AD3266" i="5"/>
  <c r="AD3267" i="5"/>
  <c r="AD3268" i="5"/>
  <c r="AD3269" i="5"/>
  <c r="AD3270" i="5"/>
  <c r="AD3271" i="5"/>
  <c r="AD3272" i="5"/>
  <c r="AD3273" i="5"/>
  <c r="AD3274" i="5"/>
  <c r="AD3275" i="5"/>
  <c r="AD3276" i="5"/>
  <c r="AD3277" i="5"/>
  <c r="AD3278" i="5"/>
  <c r="AD3279" i="5"/>
  <c r="AD3280" i="5"/>
  <c r="AD3281" i="5"/>
  <c r="AD3282" i="5"/>
  <c r="AD3283" i="5"/>
  <c r="AD3284" i="5"/>
  <c r="AD3285" i="5"/>
  <c r="AD3286" i="5"/>
  <c r="AD3287" i="5"/>
  <c r="AD3288" i="5"/>
  <c r="AD3289" i="5"/>
  <c r="AD3290" i="5"/>
  <c r="AD3291" i="5"/>
  <c r="AD3292" i="5"/>
  <c r="AD3293" i="5"/>
  <c r="AD3294" i="5"/>
  <c r="AD3295" i="5"/>
  <c r="AD3296" i="5"/>
  <c r="AD3297" i="5"/>
  <c r="AD3298" i="5"/>
  <c r="AD3299" i="5"/>
  <c r="AD3300" i="5"/>
  <c r="AE10" i="5"/>
  <c r="AF10" i="5" s="1"/>
  <c r="AK10" i="5" s="1"/>
  <c r="AL10" i="5" s="1"/>
  <c r="AE11" i="5"/>
  <c r="AF11" i="5" s="1"/>
  <c r="AK11" i="5" s="1"/>
  <c r="AL11" i="5" s="1"/>
  <c r="AE12" i="5"/>
  <c r="AF12" i="5" s="1"/>
  <c r="AE13" i="5"/>
  <c r="AE14" i="5"/>
  <c r="AF14" i="5" s="1"/>
  <c r="AK14" i="5" s="1"/>
  <c r="AL14" i="5" s="1"/>
  <c r="AE15" i="5"/>
  <c r="AF15" i="5" s="1"/>
  <c r="AK15" i="5" s="1"/>
  <c r="AL15" i="5" s="1"/>
  <c r="AE16" i="5"/>
  <c r="AF16" i="5" s="1"/>
  <c r="AE17" i="5"/>
  <c r="AF17" i="5" s="1"/>
  <c r="AK17" i="5" s="1"/>
  <c r="AL17" i="5" s="1"/>
  <c r="AE18" i="5"/>
  <c r="AF18" i="5" s="1"/>
  <c r="AE19" i="5"/>
  <c r="AF19" i="5" s="1"/>
  <c r="AK19" i="5" s="1"/>
  <c r="AL19" i="5" s="1"/>
  <c r="AE20" i="5"/>
  <c r="AF20" i="5" s="1"/>
  <c r="AK20" i="5" s="1"/>
  <c r="AL20" i="5" s="1"/>
  <c r="AE21" i="5"/>
  <c r="AF21" i="5" s="1"/>
  <c r="AK21" i="5" s="1"/>
  <c r="AL21" i="5" s="1"/>
  <c r="AE22" i="5"/>
  <c r="AF22" i="5" s="1"/>
  <c r="AK22" i="5" s="1"/>
  <c r="AL22" i="5" s="1"/>
  <c r="AE23" i="5"/>
  <c r="AF23" i="5" s="1"/>
  <c r="AK23" i="5" s="1"/>
  <c r="AL23" i="5" s="1"/>
  <c r="AE24" i="5"/>
  <c r="AF24" i="5" s="1"/>
  <c r="AK24" i="5" s="1"/>
  <c r="AL24" i="5" s="1"/>
  <c r="AE25" i="5"/>
  <c r="AF25" i="5" s="1"/>
  <c r="AK25" i="5" s="1"/>
  <c r="AL25" i="5" s="1"/>
  <c r="AE26" i="5"/>
  <c r="AF26" i="5" s="1"/>
  <c r="AK26" i="5" s="1"/>
  <c r="AL26" i="5" s="1"/>
  <c r="AE27" i="5"/>
  <c r="AF27" i="5" s="1"/>
  <c r="AK27" i="5" s="1"/>
  <c r="AL27" i="5" s="1"/>
  <c r="AE28" i="5"/>
  <c r="AF28" i="5" s="1"/>
  <c r="AK28" i="5" s="1"/>
  <c r="AL28" i="5" s="1"/>
  <c r="AE29" i="5"/>
  <c r="AF29" i="5" s="1"/>
  <c r="AK29" i="5" s="1"/>
  <c r="AL29" i="5" s="1"/>
  <c r="AE30" i="5"/>
  <c r="AF30" i="5" s="1"/>
  <c r="AK30" i="5" s="1"/>
  <c r="AL30" i="5" s="1"/>
  <c r="AE31" i="5"/>
  <c r="AF31" i="5" s="1"/>
  <c r="AE32" i="5"/>
  <c r="AF32" i="5" s="1"/>
  <c r="AK32" i="5" s="1"/>
  <c r="AL32" i="5" s="1"/>
  <c r="AE33" i="5"/>
  <c r="AF33" i="5" s="1"/>
  <c r="AK33" i="5" s="1"/>
  <c r="AL33" i="5" s="1"/>
  <c r="AE34" i="5"/>
  <c r="AF34" i="5" s="1"/>
  <c r="AK34" i="5" s="1"/>
  <c r="AL34" i="5" s="1"/>
  <c r="AE35" i="5"/>
  <c r="AF35" i="5" s="1"/>
  <c r="AK35" i="5" s="1"/>
  <c r="AL35" i="5" s="1"/>
  <c r="AE36" i="5"/>
  <c r="AF36" i="5" s="1"/>
  <c r="AE37" i="5"/>
  <c r="AF37" i="5" s="1"/>
  <c r="AK37" i="5" s="1"/>
  <c r="AL37" i="5" s="1"/>
  <c r="AE38" i="5"/>
  <c r="AF38" i="5" s="1"/>
  <c r="AK38" i="5" s="1"/>
  <c r="AL38" i="5" s="1"/>
  <c r="AE39" i="5"/>
  <c r="AF39" i="5" s="1"/>
  <c r="AK39" i="5" s="1"/>
  <c r="AL39" i="5" s="1"/>
  <c r="AE40" i="5"/>
  <c r="AF40" i="5" s="1"/>
  <c r="AE41" i="5"/>
  <c r="AF41" i="5" s="1"/>
  <c r="AK41" i="5" s="1"/>
  <c r="AL41" i="5" s="1"/>
  <c r="AE42" i="5"/>
  <c r="AF42" i="5" s="1"/>
  <c r="AK42" i="5" s="1"/>
  <c r="AL42" i="5" s="1"/>
  <c r="AE43" i="5"/>
  <c r="AF43" i="5" s="1"/>
  <c r="AK43" i="5" s="1"/>
  <c r="AL43" i="5" s="1"/>
  <c r="AE44" i="5"/>
  <c r="AF44" i="5" s="1"/>
  <c r="AK44" i="5" s="1"/>
  <c r="AL44" i="5" s="1"/>
  <c r="AE45" i="5"/>
  <c r="AF45" i="5" s="1"/>
  <c r="AK45" i="5" s="1"/>
  <c r="AL45" i="5" s="1"/>
  <c r="AE46" i="5"/>
  <c r="AF46" i="5" s="1"/>
  <c r="AK46" i="5" s="1"/>
  <c r="AL46" i="5" s="1"/>
  <c r="AE47" i="5"/>
  <c r="AF47" i="5" s="1"/>
  <c r="AK47" i="5" s="1"/>
  <c r="AL47" i="5" s="1"/>
  <c r="AE48" i="5"/>
  <c r="AF48" i="5" s="1"/>
  <c r="AE49" i="5"/>
  <c r="AF49" i="5" s="1"/>
  <c r="AK49" i="5" s="1"/>
  <c r="AL49" i="5" s="1"/>
  <c r="AE50" i="5"/>
  <c r="AF50" i="5" s="1"/>
  <c r="AK50" i="5" s="1"/>
  <c r="AL50" i="5" s="1"/>
  <c r="AE51" i="5"/>
  <c r="AF51" i="5" s="1"/>
  <c r="AK51" i="5" s="1"/>
  <c r="AL51" i="5" s="1"/>
  <c r="AE52" i="5"/>
  <c r="AF52" i="5" s="1"/>
  <c r="AK52" i="5" s="1"/>
  <c r="AL52" i="5" s="1"/>
  <c r="AE53" i="5"/>
  <c r="AF53" i="5" s="1"/>
  <c r="AK53" i="5" s="1"/>
  <c r="AL53" i="5" s="1"/>
  <c r="AE54" i="5"/>
  <c r="AF54" i="5" s="1"/>
  <c r="AK54" i="5" s="1"/>
  <c r="AL54" i="5" s="1"/>
  <c r="AE55" i="5"/>
  <c r="AF55" i="5" s="1"/>
  <c r="AK55" i="5" s="1"/>
  <c r="AL55" i="5" s="1"/>
  <c r="AE56" i="5"/>
  <c r="AF56" i="5" s="1"/>
  <c r="AE57" i="5"/>
  <c r="AF57" i="5" s="1"/>
  <c r="AE58" i="5"/>
  <c r="AF58" i="5" s="1"/>
  <c r="AK58" i="5" s="1"/>
  <c r="AL58" i="5" s="1"/>
  <c r="AE59" i="5"/>
  <c r="AF59" i="5" s="1"/>
  <c r="AK59" i="5" s="1"/>
  <c r="AL59" i="5" s="1"/>
  <c r="AE60" i="5"/>
  <c r="AF60" i="5" s="1"/>
  <c r="AK60" i="5" s="1"/>
  <c r="AL60" i="5" s="1"/>
  <c r="AE61" i="5"/>
  <c r="AF61" i="5" s="1"/>
  <c r="AK61" i="5" s="1"/>
  <c r="AL61" i="5" s="1"/>
  <c r="AE62" i="5"/>
  <c r="AF62" i="5" s="1"/>
  <c r="AK62" i="5" s="1"/>
  <c r="AL62" i="5" s="1"/>
  <c r="AE63" i="5"/>
  <c r="AF63" i="5" s="1"/>
  <c r="AK63" i="5" s="1"/>
  <c r="AL63" i="5" s="1"/>
  <c r="AE64" i="5"/>
  <c r="AF64" i="5" s="1"/>
  <c r="AK64" i="5" s="1"/>
  <c r="AL64" i="5" s="1"/>
  <c r="AE65" i="5"/>
  <c r="AF65" i="5" s="1"/>
  <c r="AK65" i="5" s="1"/>
  <c r="AL65" i="5" s="1"/>
  <c r="AE66" i="5"/>
  <c r="AF66" i="5" s="1"/>
  <c r="AE67" i="5"/>
  <c r="AF67" i="5" s="1"/>
  <c r="AE68" i="5"/>
  <c r="AF68" i="5" s="1"/>
  <c r="AE69" i="5"/>
  <c r="AF69" i="5" s="1"/>
  <c r="AK69" i="5" s="1"/>
  <c r="AL69" i="5" s="1"/>
  <c r="AE70" i="5"/>
  <c r="AF70" i="5" s="1"/>
  <c r="AK70" i="5" s="1"/>
  <c r="AL70" i="5" s="1"/>
  <c r="AE71" i="5"/>
  <c r="AF71" i="5" s="1"/>
  <c r="AK71" i="5" s="1"/>
  <c r="AL71" i="5" s="1"/>
  <c r="AE72" i="5"/>
  <c r="AF72" i="5" s="1"/>
  <c r="AE73" i="5"/>
  <c r="AE74" i="5"/>
  <c r="AF74" i="5" s="1"/>
  <c r="AK74" i="5" s="1"/>
  <c r="AL74" i="5" s="1"/>
  <c r="AE75" i="5"/>
  <c r="AF75" i="5" s="1"/>
  <c r="AK75" i="5" s="1"/>
  <c r="AL75" i="5" s="1"/>
  <c r="AE76" i="5"/>
  <c r="AF76" i="5" s="1"/>
  <c r="AE77" i="5"/>
  <c r="AF77" i="5" s="1"/>
  <c r="AK77" i="5" s="1"/>
  <c r="AL77" i="5" s="1"/>
  <c r="AE78" i="5"/>
  <c r="AF78" i="5" s="1"/>
  <c r="AK78" i="5" s="1"/>
  <c r="AL78" i="5" s="1"/>
  <c r="AE79" i="5"/>
  <c r="AF79" i="5" s="1"/>
  <c r="AK79" i="5" s="1"/>
  <c r="AL79" i="5" s="1"/>
  <c r="AE80" i="5"/>
  <c r="AF80" i="5" s="1"/>
  <c r="AK80" i="5" s="1"/>
  <c r="AL80" i="5" s="1"/>
  <c r="AE81" i="5"/>
  <c r="AF81" i="5" s="1"/>
  <c r="AK81" i="5" s="1"/>
  <c r="AL81" i="5" s="1"/>
  <c r="AE82" i="5"/>
  <c r="AF82" i="5" s="1"/>
  <c r="AK82" i="5" s="1"/>
  <c r="AL82" i="5" s="1"/>
  <c r="AE83" i="5"/>
  <c r="AF83" i="5" s="1"/>
  <c r="AK83" i="5" s="1"/>
  <c r="AL83" i="5" s="1"/>
  <c r="AE84" i="5"/>
  <c r="AF84" i="5" s="1"/>
  <c r="AK84" i="5" s="1"/>
  <c r="AL84" i="5" s="1"/>
  <c r="AE85" i="5"/>
  <c r="AF85" i="5" s="1"/>
  <c r="AK85" i="5" s="1"/>
  <c r="AL85" i="5" s="1"/>
  <c r="AE86" i="5"/>
  <c r="AF86" i="5" s="1"/>
  <c r="AK86" i="5" s="1"/>
  <c r="AL86" i="5" s="1"/>
  <c r="AE87" i="5"/>
  <c r="AF87" i="5" s="1"/>
  <c r="AK87" i="5" s="1"/>
  <c r="AL87" i="5" s="1"/>
  <c r="AE88" i="5"/>
  <c r="AF88" i="5" s="1"/>
  <c r="AE89" i="5"/>
  <c r="AF89" i="5" s="1"/>
  <c r="AK89" i="5" s="1"/>
  <c r="AL89" i="5" s="1"/>
  <c r="AE90" i="5"/>
  <c r="AF90" i="5" s="1"/>
  <c r="AK90" i="5" s="1"/>
  <c r="AL90" i="5" s="1"/>
  <c r="AE91" i="5"/>
  <c r="AF91" i="5" s="1"/>
  <c r="AK91" i="5" s="1"/>
  <c r="AL91" i="5" s="1"/>
  <c r="AE92" i="5"/>
  <c r="AF92" i="5" s="1"/>
  <c r="AE93" i="5"/>
  <c r="AF93" i="5" s="1"/>
  <c r="AK93" i="5" s="1"/>
  <c r="AL93" i="5" s="1"/>
  <c r="AE94" i="5"/>
  <c r="AF94" i="5" s="1"/>
  <c r="AK94" i="5" s="1"/>
  <c r="AL94" i="5" s="1"/>
  <c r="AE95" i="5"/>
  <c r="AF95" i="5" s="1"/>
  <c r="AK95" i="5" s="1"/>
  <c r="AL95" i="5" s="1"/>
  <c r="AE96" i="5"/>
  <c r="AF96" i="5" s="1"/>
  <c r="AE97" i="5"/>
  <c r="AF97" i="5" s="1"/>
  <c r="AK97" i="5" s="1"/>
  <c r="AL97" i="5" s="1"/>
  <c r="AE98" i="5"/>
  <c r="AF98" i="5" s="1"/>
  <c r="AK98" i="5" s="1"/>
  <c r="AL98" i="5" s="1"/>
  <c r="AE99" i="5"/>
  <c r="AF99" i="5" s="1"/>
  <c r="AK99" i="5" s="1"/>
  <c r="AL99" i="5" s="1"/>
  <c r="AE100" i="5"/>
  <c r="AF100" i="5" s="1"/>
  <c r="AE101" i="5"/>
  <c r="AF101" i="5" s="1"/>
  <c r="AK101" i="5" s="1"/>
  <c r="AL101" i="5" s="1"/>
  <c r="AE102" i="5"/>
  <c r="AF102" i="5" s="1"/>
  <c r="AK102" i="5" s="1"/>
  <c r="AL102" i="5" s="1"/>
  <c r="AE103" i="5"/>
  <c r="AF103" i="5" s="1"/>
  <c r="AK103" i="5" s="1"/>
  <c r="AL103" i="5" s="1"/>
  <c r="AE104" i="5"/>
  <c r="AF104" i="5" s="1"/>
  <c r="AK104" i="5" s="1"/>
  <c r="AL104" i="5" s="1"/>
  <c r="AE105" i="5"/>
  <c r="AF105" i="5" s="1"/>
  <c r="AK105" i="5" s="1"/>
  <c r="AL105" i="5" s="1"/>
  <c r="AE106" i="5"/>
  <c r="AF106" i="5" s="1"/>
  <c r="AK106" i="5" s="1"/>
  <c r="AL106" i="5" s="1"/>
  <c r="AE107" i="5"/>
  <c r="AF107" i="5" s="1"/>
  <c r="AK107" i="5" s="1"/>
  <c r="AL107" i="5" s="1"/>
  <c r="AE108" i="5"/>
  <c r="AF108" i="5" s="1"/>
  <c r="AE109" i="5"/>
  <c r="AF109" i="5" s="1"/>
  <c r="AK109" i="5" s="1"/>
  <c r="AL109" i="5" s="1"/>
  <c r="AE110" i="5"/>
  <c r="AF110" i="5" s="1"/>
  <c r="AK110" i="5" s="1"/>
  <c r="AL110" i="5" s="1"/>
  <c r="AE111" i="5"/>
  <c r="AF111" i="5" s="1"/>
  <c r="AK111" i="5" s="1"/>
  <c r="AL111" i="5" s="1"/>
  <c r="AE112" i="5"/>
  <c r="AF112" i="5" s="1"/>
  <c r="AK112" i="5" s="1"/>
  <c r="AL112" i="5" s="1"/>
  <c r="AE113" i="5"/>
  <c r="AF113" i="5" s="1"/>
  <c r="AK113" i="5" s="1"/>
  <c r="AL113" i="5" s="1"/>
  <c r="AE114" i="5"/>
  <c r="AF114" i="5" s="1"/>
  <c r="AK114" i="5" s="1"/>
  <c r="AL114" i="5" s="1"/>
  <c r="AE115" i="5"/>
  <c r="AF115" i="5" s="1"/>
  <c r="AK115" i="5" s="1"/>
  <c r="AL115" i="5" s="1"/>
  <c r="AE116" i="5"/>
  <c r="AF116" i="5" s="1"/>
  <c r="AK116" i="5" s="1"/>
  <c r="AL116" i="5" s="1"/>
  <c r="AE117" i="5"/>
  <c r="AF117" i="5" s="1"/>
  <c r="AK117" i="5" s="1"/>
  <c r="AL117" i="5" s="1"/>
  <c r="AE118" i="5"/>
  <c r="AF118" i="5" s="1"/>
  <c r="AK118" i="5" s="1"/>
  <c r="AL118" i="5" s="1"/>
  <c r="AE119" i="5"/>
  <c r="AF119" i="5" s="1"/>
  <c r="AK119" i="5" s="1"/>
  <c r="AL119" i="5" s="1"/>
  <c r="AE120" i="5"/>
  <c r="AF120" i="5" s="1"/>
  <c r="AE121" i="5"/>
  <c r="AF121" i="5" s="1"/>
  <c r="AK121" i="5" s="1"/>
  <c r="AL121" i="5" s="1"/>
  <c r="AE122" i="5"/>
  <c r="AF122" i="5" s="1"/>
  <c r="AK122" i="5" s="1"/>
  <c r="AL122" i="5" s="1"/>
  <c r="AE123" i="5"/>
  <c r="AF123" i="5" s="1"/>
  <c r="AK123" i="5" s="1"/>
  <c r="AL123" i="5" s="1"/>
  <c r="AE124" i="5"/>
  <c r="AF124" i="5" s="1"/>
  <c r="AK124" i="5" s="1"/>
  <c r="AL124" i="5" s="1"/>
  <c r="AE125" i="5"/>
  <c r="AF125" i="5" s="1"/>
  <c r="AK125" i="5" s="1"/>
  <c r="AL125" i="5" s="1"/>
  <c r="AE126" i="5"/>
  <c r="AF126" i="5" s="1"/>
  <c r="AK126" i="5" s="1"/>
  <c r="AL126" i="5" s="1"/>
  <c r="AE127" i="5"/>
  <c r="AF127" i="5" s="1"/>
  <c r="AK127" i="5" s="1"/>
  <c r="AL127" i="5" s="1"/>
  <c r="AE128" i="5"/>
  <c r="AF128" i="5" s="1"/>
  <c r="AK128" i="5" s="1"/>
  <c r="AL128" i="5" s="1"/>
  <c r="AE129" i="5"/>
  <c r="AF129" i="5" s="1"/>
  <c r="AE130" i="5"/>
  <c r="AF130" i="5" s="1"/>
  <c r="AK130" i="5" s="1"/>
  <c r="AL130" i="5" s="1"/>
  <c r="AE131" i="5"/>
  <c r="AF131" i="5" s="1"/>
  <c r="AE132" i="5"/>
  <c r="AF132" i="5" s="1"/>
  <c r="AE133" i="5"/>
  <c r="AF133" i="5" s="1"/>
  <c r="AE134" i="5"/>
  <c r="AF134" i="5" s="1"/>
  <c r="AK134" i="5" s="1"/>
  <c r="AL134" i="5" s="1"/>
  <c r="AE135" i="5"/>
  <c r="AF135" i="5" s="1"/>
  <c r="AE136" i="5"/>
  <c r="AF136" i="5" s="1"/>
  <c r="AE137" i="5"/>
  <c r="AF137" i="5" s="1"/>
  <c r="AK137" i="5" s="1"/>
  <c r="AL137" i="5" s="1"/>
  <c r="AE200" i="5"/>
  <c r="AF200" i="5" s="1"/>
  <c r="AK200" i="5" s="1"/>
  <c r="AL200" i="5" s="1"/>
  <c r="AE201" i="5"/>
  <c r="AF201" i="5" s="1"/>
  <c r="AK201" i="5" s="1"/>
  <c r="AL201" i="5" s="1"/>
  <c r="AE202" i="5"/>
  <c r="AF202" i="5" s="1"/>
  <c r="AE203" i="5"/>
  <c r="AF203" i="5" s="1"/>
  <c r="AK203" i="5" s="1"/>
  <c r="AL203" i="5" s="1"/>
  <c r="AE204" i="5"/>
  <c r="AF204" i="5" s="1"/>
  <c r="AK204" i="5" s="1"/>
  <c r="AL204" i="5" s="1"/>
  <c r="AE205" i="5"/>
  <c r="AF205" i="5" s="1"/>
  <c r="AK205" i="5" s="1"/>
  <c r="AL205" i="5" s="1"/>
  <c r="AE206" i="5"/>
  <c r="AF206" i="5" s="1"/>
  <c r="AK206" i="5" s="1"/>
  <c r="AL206" i="5" s="1"/>
  <c r="AE207" i="5"/>
  <c r="AF207" i="5" s="1"/>
  <c r="AE208" i="5"/>
  <c r="AF208" i="5" s="1"/>
  <c r="AE209" i="5"/>
  <c r="AF209" i="5" s="1"/>
  <c r="AE210" i="5"/>
  <c r="AF210" i="5" s="1"/>
  <c r="AE211" i="5"/>
  <c r="AF211" i="5" s="1"/>
  <c r="AE212" i="5"/>
  <c r="AF212" i="5" s="1"/>
  <c r="AE213" i="5"/>
  <c r="AF213" i="5" s="1"/>
  <c r="AE214" i="5"/>
  <c r="AF214" i="5" s="1"/>
  <c r="AE215" i="5"/>
  <c r="AE216" i="5"/>
  <c r="AF216" i="5" s="1"/>
  <c r="AE217" i="5"/>
  <c r="AF217" i="5" s="1"/>
  <c r="AE218" i="5"/>
  <c r="AF218" i="5" s="1"/>
  <c r="AE219" i="5"/>
  <c r="AF219" i="5" s="1"/>
  <c r="AE220" i="5"/>
  <c r="AF220" i="5" s="1"/>
  <c r="AE221" i="5"/>
  <c r="AF221" i="5" s="1"/>
  <c r="AE222" i="5"/>
  <c r="AF222" i="5" s="1"/>
  <c r="AE223" i="5"/>
  <c r="AF223" i="5" s="1"/>
  <c r="AE224" i="5"/>
  <c r="AF224" i="5" s="1"/>
  <c r="AE225" i="5"/>
  <c r="AF225" i="5" s="1"/>
  <c r="AK225" i="5" s="1"/>
  <c r="AL225" i="5" s="1"/>
  <c r="AE226" i="5"/>
  <c r="AF226" i="5" s="1"/>
  <c r="AE227" i="5"/>
  <c r="AF227" i="5" s="1"/>
  <c r="AE228" i="5"/>
  <c r="AF228" i="5" s="1"/>
  <c r="AE229" i="5"/>
  <c r="AF229" i="5" s="1"/>
  <c r="AK229" i="5" s="1"/>
  <c r="AL229" i="5" s="1"/>
  <c r="AE230" i="5"/>
  <c r="AF230" i="5" s="1"/>
  <c r="AK230" i="5" s="1"/>
  <c r="AL230" i="5" s="1"/>
  <c r="AE231" i="5"/>
  <c r="AF231" i="5" s="1"/>
  <c r="AE232" i="5"/>
  <c r="AF232" i="5" s="1"/>
  <c r="AE233" i="5"/>
  <c r="AF233" i="5" s="1"/>
  <c r="AE234" i="5"/>
  <c r="AF234" i="5" s="1"/>
  <c r="AE235" i="5"/>
  <c r="AF235" i="5" s="1"/>
  <c r="AE236" i="5"/>
  <c r="AF236" i="5" s="1"/>
  <c r="AK236" i="5" s="1"/>
  <c r="AL236" i="5" s="1"/>
  <c r="AE237" i="5"/>
  <c r="AF237" i="5" s="1"/>
  <c r="AE238" i="5"/>
  <c r="AF238" i="5" s="1"/>
  <c r="AE239" i="5"/>
  <c r="AF239" i="5" s="1"/>
  <c r="AE240" i="5"/>
  <c r="AF240" i="5" s="1"/>
  <c r="AE241" i="5"/>
  <c r="AF241" i="5" s="1"/>
  <c r="AE242" i="5"/>
  <c r="AF242" i="5" s="1"/>
  <c r="AE243" i="5"/>
  <c r="AF243" i="5" s="1"/>
  <c r="AE244" i="5"/>
  <c r="AF244" i="5" s="1"/>
  <c r="AE245" i="5"/>
  <c r="AF245" i="5" s="1"/>
  <c r="AK245" i="5" s="1"/>
  <c r="AL245" i="5" s="1"/>
  <c r="AE246" i="5"/>
  <c r="AF246" i="5" s="1"/>
  <c r="AE247" i="5"/>
  <c r="AF247" i="5" s="1"/>
  <c r="AE248" i="5"/>
  <c r="AF248" i="5" s="1"/>
  <c r="AE249" i="5"/>
  <c r="AF249" i="5" s="1"/>
  <c r="AE250" i="5"/>
  <c r="AF250" i="5" s="1"/>
  <c r="AE251" i="5"/>
  <c r="AF251" i="5" s="1"/>
  <c r="AE252" i="5"/>
  <c r="AF252" i="5" s="1"/>
  <c r="AE253" i="5"/>
  <c r="AF253" i="5" s="1"/>
  <c r="AE254" i="5"/>
  <c r="AF254" i="5" s="1"/>
  <c r="AK254" i="5" s="1"/>
  <c r="AL254" i="5" s="1"/>
  <c r="AE255" i="5"/>
  <c r="AE256" i="5"/>
  <c r="AF256" i="5" s="1"/>
  <c r="AE257" i="5"/>
  <c r="AF257" i="5" s="1"/>
  <c r="AE258" i="5"/>
  <c r="AF258" i="5" s="1"/>
  <c r="AE259" i="5"/>
  <c r="AF259" i="5" s="1"/>
  <c r="AE260" i="5"/>
  <c r="AF260" i="5" s="1"/>
  <c r="AE261" i="5"/>
  <c r="AF261" i="5" s="1"/>
  <c r="AK261" i="5" s="1"/>
  <c r="AL261" i="5" s="1"/>
  <c r="AE262" i="5"/>
  <c r="AF262" i="5" s="1"/>
  <c r="AK262" i="5" s="1"/>
  <c r="AL262" i="5" s="1"/>
  <c r="AE263" i="5"/>
  <c r="AE264" i="5"/>
  <c r="AF264" i="5" s="1"/>
  <c r="AE265" i="5"/>
  <c r="AF265" i="5" s="1"/>
  <c r="AE266" i="5"/>
  <c r="AF266" i="5" s="1"/>
  <c r="AE267" i="5"/>
  <c r="AF267" i="5" s="1"/>
  <c r="AE268" i="5"/>
  <c r="AF268" i="5" s="1"/>
  <c r="AE269" i="5"/>
  <c r="AF269" i="5" s="1"/>
  <c r="AE270" i="5"/>
  <c r="AF270" i="5" s="1"/>
  <c r="AE271" i="5"/>
  <c r="AF271" i="5" s="1"/>
  <c r="AE272" i="5"/>
  <c r="AF272" i="5" s="1"/>
  <c r="AE273" i="5"/>
  <c r="AF273" i="5" s="1"/>
  <c r="AK273" i="5" s="1"/>
  <c r="AL273" i="5" s="1"/>
  <c r="AE274" i="5"/>
  <c r="AF274" i="5" s="1"/>
  <c r="AE275" i="5"/>
  <c r="AF275" i="5" s="1"/>
  <c r="AK275" i="5" s="1"/>
  <c r="AL275" i="5" s="1"/>
  <c r="AE276" i="5"/>
  <c r="AF276" i="5" s="1"/>
  <c r="AK276" i="5" s="1"/>
  <c r="AL276" i="5" s="1"/>
  <c r="AE277" i="5"/>
  <c r="AF277" i="5" s="1"/>
  <c r="AK277" i="5" s="1"/>
  <c r="AL277" i="5" s="1"/>
  <c r="AE278" i="5"/>
  <c r="AF278" i="5" s="1"/>
  <c r="AK278" i="5" s="1"/>
  <c r="AL278" i="5" s="1"/>
  <c r="AE279" i="5"/>
  <c r="AF279" i="5" s="1"/>
  <c r="AE280" i="5"/>
  <c r="AF280" i="5" s="1"/>
  <c r="AK280" i="5" s="1"/>
  <c r="AL280" i="5" s="1"/>
  <c r="AE281" i="5"/>
  <c r="AF281" i="5" s="1"/>
  <c r="AK281" i="5" s="1"/>
  <c r="AL281" i="5" s="1"/>
  <c r="AE282" i="5"/>
  <c r="AE283" i="5"/>
  <c r="AF283" i="5" s="1"/>
  <c r="AK283" i="5" s="1"/>
  <c r="AL283" i="5" s="1"/>
  <c r="AE284" i="5"/>
  <c r="AF284" i="5" s="1"/>
  <c r="AK284" i="5" s="1"/>
  <c r="AL284" i="5" s="1"/>
  <c r="AE285" i="5"/>
  <c r="AF285" i="5" s="1"/>
  <c r="AK285" i="5" s="1"/>
  <c r="AL285" i="5" s="1"/>
  <c r="AE286" i="5"/>
  <c r="AF286" i="5" s="1"/>
  <c r="AE287" i="5"/>
  <c r="AE288" i="5"/>
  <c r="AE289" i="5"/>
  <c r="AE290" i="5"/>
  <c r="AE291" i="5"/>
  <c r="AF291" i="5" s="1"/>
  <c r="AK291" i="5" s="1"/>
  <c r="AL291" i="5" s="1"/>
  <c r="AE292" i="5"/>
  <c r="AF292" i="5" s="1"/>
  <c r="AK292" i="5" s="1"/>
  <c r="AE293" i="5"/>
  <c r="AF293" i="5" s="1"/>
  <c r="AK293" i="5" s="1"/>
  <c r="AL293" i="5" s="1"/>
  <c r="AE294" i="5"/>
  <c r="AF294" i="5" s="1"/>
  <c r="AE295" i="5"/>
  <c r="AE296" i="5"/>
  <c r="AE297" i="5"/>
  <c r="AE298" i="5"/>
  <c r="AE299" i="5"/>
  <c r="AF299" i="5" s="1"/>
  <c r="AK299" i="5" s="1"/>
  <c r="AL299" i="5" s="1"/>
  <c r="AE300" i="5"/>
  <c r="AF300" i="5" s="1"/>
  <c r="AK300" i="5" s="1"/>
  <c r="AL300" i="5" s="1"/>
  <c r="AE301" i="5"/>
  <c r="AF301" i="5" s="1"/>
  <c r="AK301" i="5" s="1"/>
  <c r="AL301" i="5" s="1"/>
  <c r="AE302" i="5"/>
  <c r="AF302" i="5" s="1"/>
  <c r="AE303" i="5"/>
  <c r="AE304" i="5"/>
  <c r="AE305" i="5"/>
  <c r="AE306" i="5"/>
  <c r="AE307" i="5"/>
  <c r="AF307" i="5" s="1"/>
  <c r="AK307" i="5" s="1"/>
  <c r="AL307" i="5" s="1"/>
  <c r="AE308" i="5"/>
  <c r="AF308" i="5" s="1"/>
  <c r="AK308" i="5" s="1"/>
  <c r="AL308" i="5" s="1"/>
  <c r="AE309" i="5"/>
  <c r="AF309" i="5" s="1"/>
  <c r="AK309" i="5" s="1"/>
  <c r="AL309" i="5" s="1"/>
  <c r="AE310" i="5"/>
  <c r="AF310" i="5" s="1"/>
  <c r="AK310" i="5" s="1"/>
  <c r="AL310" i="5" s="1"/>
  <c r="AE311" i="5"/>
  <c r="AF311" i="5" s="1"/>
  <c r="AE312" i="5"/>
  <c r="AF312" i="5" s="1"/>
  <c r="AE313" i="5"/>
  <c r="AF313" i="5" s="1"/>
  <c r="AK313" i="5" s="1"/>
  <c r="AL313" i="5" s="1"/>
  <c r="AE314" i="5"/>
  <c r="AE315" i="5"/>
  <c r="AF315" i="5" s="1"/>
  <c r="AK315" i="5" s="1"/>
  <c r="AL315" i="5" s="1"/>
  <c r="AE316" i="5"/>
  <c r="AF316" i="5" s="1"/>
  <c r="AK316" i="5" s="1"/>
  <c r="AL316" i="5" s="1"/>
  <c r="AE317" i="5"/>
  <c r="AF317" i="5" s="1"/>
  <c r="AK317" i="5" s="1"/>
  <c r="AL317" i="5" s="1"/>
  <c r="AE318" i="5"/>
  <c r="AF318" i="5" s="1"/>
  <c r="AE319" i="5"/>
  <c r="AE320" i="5"/>
  <c r="AE321" i="5"/>
  <c r="AE322" i="5"/>
  <c r="AF322" i="5" s="1"/>
  <c r="AE323" i="5"/>
  <c r="AF323" i="5" s="1"/>
  <c r="AK323" i="5" s="1"/>
  <c r="AE324" i="5"/>
  <c r="AF324" i="5" s="1"/>
  <c r="AK324" i="5" s="1"/>
  <c r="AE325" i="5"/>
  <c r="AF325" i="5" s="1"/>
  <c r="AK325" i="5" s="1"/>
  <c r="AE326" i="5"/>
  <c r="AF326" i="5" s="1"/>
  <c r="AE327" i="5"/>
  <c r="AE328" i="5"/>
  <c r="AF328" i="5" s="1"/>
  <c r="AE329" i="5"/>
  <c r="AF329" i="5" s="1"/>
  <c r="AK329" i="5" s="1"/>
  <c r="AE330" i="5"/>
  <c r="AF330" i="5" s="1"/>
  <c r="AE331" i="5"/>
  <c r="AF331" i="5" s="1"/>
  <c r="AE332" i="5"/>
  <c r="AF332" i="5" s="1"/>
  <c r="AE333" i="5"/>
  <c r="AF333" i="5" s="1"/>
  <c r="AK333" i="5" s="1"/>
  <c r="AE334" i="5"/>
  <c r="AF334" i="5" s="1"/>
  <c r="AE335" i="5"/>
  <c r="AF335" i="5" s="1"/>
  <c r="AE336" i="5"/>
  <c r="AF336" i="5" s="1"/>
  <c r="AE337" i="5"/>
  <c r="AF337" i="5" s="1"/>
  <c r="AE338" i="5"/>
  <c r="AF338" i="5" s="1"/>
  <c r="AE339" i="5"/>
  <c r="AF339" i="5" s="1"/>
  <c r="AE340" i="5"/>
  <c r="AF340" i="5" s="1"/>
  <c r="AE341" i="5"/>
  <c r="AF341" i="5" s="1"/>
  <c r="AK341" i="5" s="1"/>
  <c r="AE342" i="5"/>
  <c r="AF342" i="5" s="1"/>
  <c r="AE343" i="5"/>
  <c r="AE344" i="5"/>
  <c r="AF344" i="5" s="1"/>
  <c r="AE345" i="5"/>
  <c r="AF345" i="5" s="1"/>
  <c r="AE346" i="5"/>
  <c r="AF346" i="5" s="1"/>
  <c r="AE347" i="5"/>
  <c r="AF347" i="5" s="1"/>
  <c r="AK347" i="5" s="1"/>
  <c r="AE348" i="5"/>
  <c r="AF348" i="5" s="1"/>
  <c r="AK348" i="5" s="1"/>
  <c r="AE349" i="5"/>
  <c r="AF349" i="5" s="1"/>
  <c r="AK349" i="5" s="1"/>
  <c r="AE350" i="5"/>
  <c r="AF350" i="5" s="1"/>
  <c r="AE351" i="5"/>
  <c r="AF351" i="5" s="1"/>
  <c r="AE352" i="5"/>
  <c r="AF352" i="5" s="1"/>
  <c r="AE353" i="5"/>
  <c r="AF353" i="5" s="1"/>
  <c r="AK353" i="5" s="1"/>
  <c r="AE354" i="5"/>
  <c r="AF354" i="5" s="1"/>
  <c r="AE355" i="5"/>
  <c r="AF355" i="5" s="1"/>
  <c r="AK355" i="5" s="1"/>
  <c r="AE356" i="5"/>
  <c r="AF356" i="5" s="1"/>
  <c r="AK356" i="5" s="1"/>
  <c r="AE357" i="5"/>
  <c r="AF357" i="5" s="1"/>
  <c r="AE358" i="5"/>
  <c r="AF358" i="5" s="1"/>
  <c r="AE359" i="5"/>
  <c r="AF359" i="5" s="1"/>
  <c r="AE360" i="5"/>
  <c r="AF360" i="5" s="1"/>
  <c r="AK360" i="5" s="1"/>
  <c r="AE361" i="5"/>
  <c r="AF361" i="5" s="1"/>
  <c r="AE362" i="5"/>
  <c r="AF362" i="5" s="1"/>
  <c r="AE363" i="5"/>
  <c r="AF363" i="5" s="1"/>
  <c r="AK363" i="5" s="1"/>
  <c r="AE364" i="5"/>
  <c r="AF364" i="5" s="1"/>
  <c r="AK364" i="5" s="1"/>
  <c r="AE365" i="5"/>
  <c r="AF365" i="5" s="1"/>
  <c r="AE366" i="5"/>
  <c r="AF366" i="5" s="1"/>
  <c r="AE367" i="5"/>
  <c r="AF367" i="5" s="1"/>
  <c r="AE368" i="5"/>
  <c r="AF368" i="5" s="1"/>
  <c r="AK368" i="5" s="1"/>
  <c r="AE369" i="5"/>
  <c r="AF369" i="5" s="1"/>
  <c r="AE370" i="5"/>
  <c r="AF370" i="5" s="1"/>
  <c r="AE371" i="5"/>
  <c r="AF371" i="5" s="1"/>
  <c r="AK371" i="5" s="1"/>
  <c r="AL371" i="5" s="1"/>
  <c r="AE372" i="5"/>
  <c r="AF372" i="5" s="1"/>
  <c r="AK372" i="5" s="1"/>
  <c r="AL372" i="5" s="1"/>
  <c r="AE373" i="5"/>
  <c r="AF373" i="5" s="1"/>
  <c r="AK373" i="5" s="1"/>
  <c r="AL373" i="5" s="1"/>
  <c r="AE374" i="5"/>
  <c r="AF374" i="5" s="1"/>
  <c r="AE375" i="5"/>
  <c r="AF375" i="5" s="1"/>
  <c r="AE376" i="5"/>
  <c r="AF376" i="5" s="1"/>
  <c r="AE377" i="5"/>
  <c r="AF377" i="5" s="1"/>
  <c r="AK377" i="5" s="1"/>
  <c r="AL377" i="5" s="1"/>
  <c r="AE378" i="5"/>
  <c r="AF378" i="5" s="1"/>
  <c r="AE379" i="5"/>
  <c r="AF379" i="5" s="1"/>
  <c r="AK379" i="5" s="1"/>
  <c r="AL379" i="5" s="1"/>
  <c r="AE380" i="5"/>
  <c r="AF380" i="5" s="1"/>
  <c r="AK380" i="5" s="1"/>
  <c r="AL380" i="5" s="1"/>
  <c r="AE381" i="5"/>
  <c r="AF381" i="5" s="1"/>
  <c r="AK381" i="5" s="1"/>
  <c r="AL381" i="5" s="1"/>
  <c r="AE382" i="5"/>
  <c r="AF382" i="5" s="1"/>
  <c r="AE383" i="5"/>
  <c r="AE384" i="5"/>
  <c r="AF384" i="5" s="1"/>
  <c r="AK384" i="5" s="1"/>
  <c r="AL384" i="5" s="1"/>
  <c r="AE385" i="5"/>
  <c r="AF385" i="5" s="1"/>
  <c r="AE386" i="5"/>
  <c r="AF386" i="5" s="1"/>
  <c r="AE387" i="5"/>
  <c r="AF387" i="5" s="1"/>
  <c r="AK387" i="5" s="1"/>
  <c r="AL387" i="5" s="1"/>
  <c r="AE388" i="5"/>
  <c r="AF388" i="5" s="1"/>
  <c r="AK388" i="5" s="1"/>
  <c r="AL388" i="5" s="1"/>
  <c r="AE389" i="5"/>
  <c r="AF389" i="5" s="1"/>
  <c r="AK389" i="5" s="1"/>
  <c r="AL389" i="5" s="1"/>
  <c r="AE390" i="5"/>
  <c r="AF390" i="5" s="1"/>
  <c r="AK390" i="5" s="1"/>
  <c r="AL390" i="5" s="1"/>
  <c r="AE391" i="5"/>
  <c r="AE392" i="5"/>
  <c r="AF392" i="5" s="1"/>
  <c r="AK392" i="5" s="1"/>
  <c r="AL392" i="5" s="1"/>
  <c r="AE393" i="5"/>
  <c r="AF393" i="5" s="1"/>
  <c r="AK393" i="5" s="1"/>
  <c r="AL393" i="5" s="1"/>
  <c r="AE394" i="5"/>
  <c r="AF394" i="5" s="1"/>
  <c r="AE395" i="5"/>
  <c r="AF395" i="5" s="1"/>
  <c r="AK395" i="5" s="1"/>
  <c r="AL395" i="5" s="1"/>
  <c r="AE396" i="5"/>
  <c r="AF396" i="5" s="1"/>
  <c r="AK396" i="5" s="1"/>
  <c r="AE397" i="5"/>
  <c r="AF397" i="5" s="1"/>
  <c r="AK397" i="5" s="1"/>
  <c r="AL397" i="5" s="1"/>
  <c r="AE398" i="5"/>
  <c r="AF398" i="5" s="1"/>
  <c r="AE399" i="5"/>
  <c r="AF399" i="5" s="1"/>
  <c r="AE400" i="5"/>
  <c r="AF400" i="5" s="1"/>
  <c r="AE401" i="5"/>
  <c r="AF401" i="5" s="1"/>
  <c r="AK401" i="5" s="1"/>
  <c r="AL401" i="5" s="1"/>
  <c r="AE402" i="5"/>
  <c r="AF402" i="5" s="1"/>
  <c r="AE403" i="5"/>
  <c r="AF403" i="5" s="1"/>
  <c r="AK403" i="5" s="1"/>
  <c r="AL403" i="5" s="1"/>
  <c r="AE404" i="5"/>
  <c r="AF404" i="5" s="1"/>
  <c r="AK404" i="5" s="1"/>
  <c r="AL404" i="5" s="1"/>
  <c r="AE405" i="5"/>
  <c r="AF405" i="5" s="1"/>
  <c r="AK405" i="5" s="1"/>
  <c r="AL405" i="5" s="1"/>
  <c r="AE406" i="5"/>
  <c r="AF406" i="5" s="1"/>
  <c r="AE407" i="5"/>
  <c r="AF407" i="5" s="1"/>
  <c r="AE408" i="5"/>
  <c r="AF408" i="5" s="1"/>
  <c r="AK408" i="5" s="1"/>
  <c r="AL408" i="5" s="1"/>
  <c r="AE409" i="5"/>
  <c r="AF409" i="5" s="1"/>
  <c r="AK409" i="5" s="1"/>
  <c r="AL409" i="5" s="1"/>
  <c r="AE410" i="5"/>
  <c r="AF410" i="5" s="1"/>
  <c r="AE411" i="5"/>
  <c r="AF411" i="5" s="1"/>
  <c r="AK411" i="5" s="1"/>
  <c r="AL411" i="5" s="1"/>
  <c r="AE412" i="5"/>
  <c r="AF412" i="5" s="1"/>
  <c r="AE413" i="5"/>
  <c r="AF413" i="5" s="1"/>
  <c r="AK413" i="5" s="1"/>
  <c r="AL413" i="5" s="1"/>
  <c r="AE414" i="5"/>
  <c r="AF414" i="5" s="1"/>
  <c r="AE415" i="5"/>
  <c r="AF415" i="5" s="1"/>
  <c r="AE416" i="5"/>
  <c r="AF416" i="5" s="1"/>
  <c r="AK416" i="5" s="1"/>
  <c r="AE417" i="5"/>
  <c r="AF417" i="5" s="1"/>
  <c r="AK417" i="5" s="1"/>
  <c r="AL417" i="5" s="1"/>
  <c r="AE418" i="5"/>
  <c r="AF418" i="5" s="1"/>
  <c r="AE419" i="5"/>
  <c r="AF419" i="5" s="1"/>
  <c r="AE420" i="5"/>
  <c r="AF420" i="5" s="1"/>
  <c r="AE421" i="5"/>
  <c r="AF421" i="5" s="1"/>
  <c r="AK421" i="5" s="1"/>
  <c r="AL421" i="5" s="1"/>
  <c r="AE422" i="5"/>
  <c r="AF422" i="5" s="1"/>
  <c r="AE423" i="5"/>
  <c r="AE424" i="5"/>
  <c r="AF424" i="5" s="1"/>
  <c r="AK424" i="5" s="1"/>
  <c r="AL424" i="5" s="1"/>
  <c r="AE425" i="5"/>
  <c r="AF425" i="5" s="1"/>
  <c r="AK425" i="5" s="1"/>
  <c r="AL425" i="5" s="1"/>
  <c r="AE426" i="5"/>
  <c r="AF426" i="5" s="1"/>
  <c r="AE427" i="5"/>
  <c r="AF427" i="5" s="1"/>
  <c r="AE428" i="5"/>
  <c r="AF428" i="5" s="1"/>
  <c r="AE429" i="5"/>
  <c r="AF429" i="5" s="1"/>
  <c r="AE430" i="5"/>
  <c r="AF430" i="5" s="1"/>
  <c r="AE431" i="5"/>
  <c r="AF431" i="5" s="1"/>
  <c r="AE432" i="5"/>
  <c r="AF432" i="5" s="1"/>
  <c r="AE433" i="5"/>
  <c r="AF433" i="5" s="1"/>
  <c r="AE434" i="5"/>
  <c r="AF434" i="5" s="1"/>
  <c r="AE435" i="5"/>
  <c r="AF435" i="5" s="1"/>
  <c r="AE436" i="5"/>
  <c r="AF436" i="5" s="1"/>
  <c r="AE437" i="5"/>
  <c r="AF437" i="5" s="1"/>
  <c r="AE438" i="5"/>
  <c r="AF438" i="5" s="1"/>
  <c r="AE439" i="5"/>
  <c r="AF439" i="5" s="1"/>
  <c r="AE440" i="5"/>
  <c r="AF440" i="5" s="1"/>
  <c r="AE441" i="5"/>
  <c r="AF441" i="5" s="1"/>
  <c r="AE442" i="5"/>
  <c r="AF442" i="5" s="1"/>
  <c r="AE443" i="5"/>
  <c r="AF443" i="5" s="1"/>
  <c r="AE444" i="5"/>
  <c r="AF444" i="5" s="1"/>
  <c r="AE445" i="5"/>
  <c r="AF445" i="5" s="1"/>
  <c r="AE446" i="5"/>
  <c r="AF446" i="5" s="1"/>
  <c r="AE447" i="5"/>
  <c r="AE448" i="5"/>
  <c r="AF448" i="5" s="1"/>
  <c r="AE449" i="5"/>
  <c r="AF449" i="5" s="1"/>
  <c r="AE450" i="5"/>
  <c r="AF450" i="5" s="1"/>
  <c r="AE451" i="5"/>
  <c r="AF451" i="5" s="1"/>
  <c r="AE452" i="5"/>
  <c r="AF452" i="5" s="1"/>
  <c r="AE453" i="5"/>
  <c r="AF453" i="5" s="1"/>
  <c r="AE454" i="5"/>
  <c r="AF454" i="5" s="1"/>
  <c r="AE455" i="5"/>
  <c r="AE456" i="5"/>
  <c r="AF456" i="5" s="1"/>
  <c r="AE457" i="5"/>
  <c r="AF457" i="5" s="1"/>
  <c r="AE458" i="5"/>
  <c r="AF458" i="5" s="1"/>
  <c r="AE459" i="5"/>
  <c r="AF459" i="5" s="1"/>
  <c r="AE460" i="5"/>
  <c r="AF460" i="5" s="1"/>
  <c r="AE461" i="5"/>
  <c r="AF461" i="5" s="1"/>
  <c r="AE462" i="5"/>
  <c r="AF462" i="5" s="1"/>
  <c r="AE463" i="5"/>
  <c r="AF463" i="5" s="1"/>
  <c r="AE464" i="5"/>
  <c r="AF464" i="5" s="1"/>
  <c r="AE465" i="5"/>
  <c r="AF465" i="5" s="1"/>
  <c r="AE466" i="5"/>
  <c r="AF466" i="5" s="1"/>
  <c r="AE467" i="5"/>
  <c r="AF467" i="5" s="1"/>
  <c r="AE468" i="5"/>
  <c r="AF468" i="5" s="1"/>
  <c r="AK468" i="5" s="1"/>
  <c r="AE469" i="5"/>
  <c r="AF469" i="5" s="1"/>
  <c r="AK469" i="5" s="1"/>
  <c r="AE470" i="5"/>
  <c r="AF470" i="5" s="1"/>
  <c r="AK470" i="5" s="1"/>
  <c r="AE471" i="5"/>
  <c r="AE472" i="5"/>
  <c r="AF472" i="5" s="1"/>
  <c r="AK472" i="5" s="1"/>
  <c r="AE473" i="5"/>
  <c r="AF473" i="5" s="1"/>
  <c r="AK473" i="5" s="1"/>
  <c r="AE474" i="5"/>
  <c r="AF474" i="5" s="1"/>
  <c r="AE475" i="5"/>
  <c r="AF475" i="5" s="1"/>
  <c r="AK475" i="5" s="1"/>
  <c r="AE476" i="5"/>
  <c r="AF476" i="5" s="1"/>
  <c r="AK476" i="5" s="1"/>
  <c r="AE477" i="5"/>
  <c r="AF477" i="5" s="1"/>
  <c r="AK477" i="5" s="1"/>
  <c r="AE478" i="5"/>
  <c r="AF478" i="5" s="1"/>
  <c r="AE479" i="5"/>
  <c r="AF479" i="5" s="1"/>
  <c r="AE480" i="5"/>
  <c r="AF480" i="5" s="1"/>
  <c r="AK480" i="5" s="1"/>
  <c r="AE481" i="5"/>
  <c r="AF481" i="5" s="1"/>
  <c r="AK481" i="5" s="1"/>
  <c r="AE482" i="5"/>
  <c r="AF482" i="5" s="1"/>
  <c r="AE483" i="5"/>
  <c r="AF483" i="5" s="1"/>
  <c r="AK483" i="5" s="1"/>
  <c r="AE484" i="5"/>
  <c r="AF484" i="5" s="1"/>
  <c r="AK484" i="5" s="1"/>
  <c r="AL484" i="5" s="1"/>
  <c r="AE485" i="5"/>
  <c r="AF485" i="5" s="1"/>
  <c r="AK485" i="5" s="1"/>
  <c r="AL485" i="5" s="1"/>
  <c r="AE486" i="5"/>
  <c r="AF486" i="5" s="1"/>
  <c r="AK486" i="5" s="1"/>
  <c r="AL486" i="5" s="1"/>
  <c r="AE487" i="5"/>
  <c r="AF487" i="5" s="1"/>
  <c r="AE488" i="5"/>
  <c r="AF488" i="5" s="1"/>
  <c r="AK488" i="5" s="1"/>
  <c r="AL488" i="5" s="1"/>
  <c r="AE489" i="5"/>
  <c r="AF489" i="5" s="1"/>
  <c r="AE490" i="5"/>
  <c r="AF490" i="5" s="1"/>
  <c r="AE491" i="5"/>
  <c r="AF491" i="5" s="1"/>
  <c r="AK491" i="5" s="1"/>
  <c r="AL491" i="5" s="1"/>
  <c r="AE492" i="5"/>
  <c r="AF492" i="5" s="1"/>
  <c r="AK492" i="5" s="1"/>
  <c r="AL492" i="5" s="1"/>
  <c r="AE493" i="5"/>
  <c r="AF493" i="5" s="1"/>
  <c r="AK493" i="5" s="1"/>
  <c r="AE494" i="5"/>
  <c r="AF494" i="5" s="1"/>
  <c r="AK494" i="5" s="1"/>
  <c r="AL494" i="5" s="1"/>
  <c r="AE495" i="5"/>
  <c r="AF495" i="5" s="1"/>
  <c r="AE496" i="5"/>
  <c r="AF496" i="5" s="1"/>
  <c r="AK496" i="5" s="1"/>
  <c r="AL496" i="5" s="1"/>
  <c r="AE497" i="5"/>
  <c r="AF497" i="5" s="1"/>
  <c r="AK497" i="5" s="1"/>
  <c r="AL497" i="5" s="1"/>
  <c r="AE498" i="5"/>
  <c r="AF498" i="5" s="1"/>
  <c r="AE499" i="5"/>
  <c r="AF499" i="5" s="1"/>
  <c r="AK499" i="5" s="1"/>
  <c r="AL499" i="5" s="1"/>
  <c r="AE500" i="5"/>
  <c r="AF500" i="5" s="1"/>
  <c r="AK500" i="5" s="1"/>
  <c r="AL500" i="5" s="1"/>
  <c r="AE501" i="5"/>
  <c r="AF501" i="5" s="1"/>
  <c r="AK501" i="5" s="1"/>
  <c r="AL501" i="5" s="1"/>
  <c r="AE502" i="5"/>
  <c r="AF502" i="5" s="1"/>
  <c r="AE503" i="5"/>
  <c r="AF503" i="5" s="1"/>
  <c r="AE504" i="5"/>
  <c r="AF504" i="5" s="1"/>
  <c r="AK504" i="5" s="1"/>
  <c r="AL504" i="5" s="1"/>
  <c r="AE505" i="5"/>
  <c r="AF505" i="5" s="1"/>
  <c r="AE506" i="5"/>
  <c r="AF506" i="5" s="1"/>
  <c r="AE507" i="5"/>
  <c r="AF507" i="5" s="1"/>
  <c r="AK507" i="5" s="1"/>
  <c r="AL507" i="5" s="1"/>
  <c r="AE508" i="5"/>
  <c r="AF508" i="5" s="1"/>
  <c r="AK508" i="5" s="1"/>
  <c r="AL508" i="5" s="1"/>
  <c r="AE509" i="5"/>
  <c r="AF509" i="5" s="1"/>
  <c r="AK509" i="5" s="1"/>
  <c r="AL509" i="5" s="1"/>
  <c r="AE510" i="5"/>
  <c r="AF510" i="5" s="1"/>
  <c r="AE511" i="5"/>
  <c r="AF511" i="5" s="1"/>
  <c r="AE512" i="5"/>
  <c r="AF512" i="5" s="1"/>
  <c r="AK512" i="5" s="1"/>
  <c r="AE513" i="5"/>
  <c r="AF513" i="5" s="1"/>
  <c r="AK513" i="5" s="1"/>
  <c r="AL513" i="5" s="1"/>
  <c r="AE514" i="5"/>
  <c r="AF514" i="5" s="1"/>
  <c r="AE515" i="5"/>
  <c r="AF515" i="5" s="1"/>
  <c r="AK515" i="5" s="1"/>
  <c r="AL515" i="5" s="1"/>
  <c r="AE516" i="5"/>
  <c r="AF516" i="5" s="1"/>
  <c r="AK516" i="5" s="1"/>
  <c r="AL516" i="5" s="1"/>
  <c r="AE517" i="5"/>
  <c r="AF517" i="5" s="1"/>
  <c r="AK517" i="5" s="1"/>
  <c r="AL517" i="5" s="1"/>
  <c r="AE518" i="5"/>
  <c r="AF518" i="5" s="1"/>
  <c r="AK518" i="5" s="1"/>
  <c r="AL518" i="5" s="1"/>
  <c r="AE519" i="5"/>
  <c r="AF519" i="5" s="1"/>
  <c r="AE520" i="5"/>
  <c r="AF520" i="5" s="1"/>
  <c r="AK520" i="5" s="1"/>
  <c r="AL520" i="5" s="1"/>
  <c r="AE521" i="5"/>
  <c r="AF521" i="5" s="1"/>
  <c r="AK521" i="5" s="1"/>
  <c r="AL521" i="5" s="1"/>
  <c r="AE522" i="5"/>
  <c r="AF522" i="5" s="1"/>
  <c r="AE523" i="5"/>
  <c r="AF523" i="5" s="1"/>
  <c r="AK523" i="5" s="1"/>
  <c r="AL523" i="5" s="1"/>
  <c r="AE524" i="5"/>
  <c r="AF524" i="5" s="1"/>
  <c r="AK524" i="5" s="1"/>
  <c r="AL524" i="5" s="1"/>
  <c r="AE525" i="5"/>
  <c r="AF525" i="5" s="1"/>
  <c r="AK525" i="5" s="1"/>
  <c r="AL525" i="5" s="1"/>
  <c r="AE526" i="5"/>
  <c r="AF526" i="5" s="1"/>
  <c r="AE527" i="5"/>
  <c r="AF527" i="5" s="1"/>
  <c r="AE528" i="5"/>
  <c r="AF528" i="5" s="1"/>
  <c r="AE529" i="5"/>
  <c r="AF529" i="5" s="1"/>
  <c r="AE530" i="5"/>
  <c r="AF530" i="5" s="1"/>
  <c r="AE531" i="5"/>
  <c r="AF531" i="5" s="1"/>
  <c r="AK531" i="5" s="1"/>
  <c r="AL531" i="5" s="1"/>
  <c r="AE532" i="5"/>
  <c r="AF532" i="5" s="1"/>
  <c r="AK532" i="5" s="1"/>
  <c r="AL532" i="5" s="1"/>
  <c r="AE533" i="5"/>
  <c r="AF533" i="5" s="1"/>
  <c r="AK533" i="5" s="1"/>
  <c r="AL533" i="5" s="1"/>
  <c r="AE534" i="5"/>
  <c r="AF534" i="5" s="1"/>
  <c r="AK534" i="5" s="1"/>
  <c r="AE535" i="5"/>
  <c r="AF535" i="5" s="1"/>
  <c r="AE536" i="5"/>
  <c r="AF536" i="5" s="1"/>
  <c r="AE537" i="5"/>
  <c r="AF537" i="5" s="1"/>
  <c r="AK537" i="5" s="1"/>
  <c r="AL537" i="5" s="1"/>
  <c r="AE538" i="5"/>
  <c r="AF538" i="5" s="1"/>
  <c r="AE539" i="5"/>
  <c r="AF539" i="5" s="1"/>
  <c r="AK539" i="5" s="1"/>
  <c r="AL539" i="5" s="1"/>
  <c r="AE540" i="5"/>
  <c r="AF540" i="5" s="1"/>
  <c r="AK540" i="5" s="1"/>
  <c r="AL540" i="5" s="1"/>
  <c r="AE541" i="5"/>
  <c r="AF541" i="5" s="1"/>
  <c r="AE542" i="5"/>
  <c r="AF542" i="5" s="1"/>
  <c r="AE543" i="5"/>
  <c r="AF543" i="5" s="1"/>
  <c r="AE544" i="5"/>
  <c r="AF544" i="5" s="1"/>
  <c r="AK544" i="5" s="1"/>
  <c r="AL544" i="5" s="1"/>
  <c r="AE545" i="5"/>
  <c r="AF545" i="5" s="1"/>
  <c r="AK545" i="5" s="1"/>
  <c r="AL545" i="5" s="1"/>
  <c r="AE546" i="5"/>
  <c r="AF546" i="5" s="1"/>
  <c r="AE547" i="5"/>
  <c r="AF547" i="5" s="1"/>
  <c r="AE548" i="5"/>
  <c r="AF548" i="5" s="1"/>
  <c r="AE549" i="5"/>
  <c r="AF549" i="5" s="1"/>
  <c r="AE550" i="5"/>
  <c r="AF550" i="5" s="1"/>
  <c r="AE551" i="5"/>
  <c r="AF551" i="5" s="1"/>
  <c r="AE552" i="5"/>
  <c r="AF552" i="5" s="1"/>
  <c r="AE553" i="5"/>
  <c r="AF553" i="5" s="1"/>
  <c r="AE554" i="5"/>
  <c r="AF554" i="5" s="1"/>
  <c r="AE555" i="5"/>
  <c r="AF555" i="5" s="1"/>
  <c r="AE556" i="5"/>
  <c r="AF556" i="5" s="1"/>
  <c r="AE557" i="5"/>
  <c r="AF557" i="5" s="1"/>
  <c r="AE558" i="5"/>
  <c r="AF558" i="5" s="1"/>
  <c r="AE559" i="5"/>
  <c r="AF559" i="5" s="1"/>
  <c r="AE560" i="5"/>
  <c r="AF560" i="5" s="1"/>
  <c r="AE561" i="5"/>
  <c r="AF561" i="5" s="1"/>
  <c r="AE562" i="5"/>
  <c r="AF562" i="5" s="1"/>
  <c r="AE563" i="5"/>
  <c r="AF563" i="5" s="1"/>
  <c r="AE564" i="5"/>
  <c r="AF564" i="5" s="1"/>
  <c r="AE565" i="5"/>
  <c r="AF565" i="5" s="1"/>
  <c r="AE566" i="5"/>
  <c r="AF566" i="5" s="1"/>
  <c r="AE567" i="5"/>
  <c r="AE568" i="5"/>
  <c r="AF568" i="5" s="1"/>
  <c r="AE569" i="5"/>
  <c r="AF569" i="5" s="1"/>
  <c r="AE570" i="5"/>
  <c r="AF570" i="5" s="1"/>
  <c r="AE571" i="5"/>
  <c r="AF571" i="5" s="1"/>
  <c r="AE572" i="5"/>
  <c r="AF572" i="5" s="1"/>
  <c r="AE573" i="5"/>
  <c r="AF573" i="5" s="1"/>
  <c r="AE574" i="5"/>
  <c r="AF574" i="5" s="1"/>
  <c r="AE575" i="5"/>
  <c r="AF575" i="5" s="1"/>
  <c r="AE576" i="5"/>
  <c r="AF576" i="5" s="1"/>
  <c r="AK576" i="5" s="1"/>
  <c r="AE577" i="5"/>
  <c r="AF577" i="5" s="1"/>
  <c r="AK577" i="5" s="1"/>
  <c r="AE578" i="5"/>
  <c r="AF578" i="5" s="1"/>
  <c r="AE579" i="5"/>
  <c r="AF579" i="5" s="1"/>
  <c r="AK579" i="5" s="1"/>
  <c r="AE580" i="5"/>
  <c r="AF580" i="5" s="1"/>
  <c r="AK580" i="5" s="1"/>
  <c r="AE581" i="5"/>
  <c r="AF581" i="5" s="1"/>
  <c r="AK581" i="5" s="1"/>
  <c r="AE582" i="5"/>
  <c r="AF582" i="5" s="1"/>
  <c r="AE583" i="5"/>
  <c r="AF583" i="5" s="1"/>
  <c r="AE584" i="5"/>
  <c r="AF584" i="5" s="1"/>
  <c r="AE585" i="5"/>
  <c r="AF585" i="5" s="1"/>
  <c r="AE586" i="5"/>
  <c r="AF586" i="5" s="1"/>
  <c r="AE587" i="5"/>
  <c r="AF587" i="5" s="1"/>
  <c r="AK587" i="5" s="1"/>
  <c r="AL587" i="5" s="1"/>
  <c r="AE588" i="5"/>
  <c r="AF588" i="5" s="1"/>
  <c r="AK588" i="5" s="1"/>
  <c r="AE589" i="5"/>
  <c r="AF589" i="5" s="1"/>
  <c r="AK589" i="5" s="1"/>
  <c r="AL589" i="5" s="1"/>
  <c r="AE590" i="5"/>
  <c r="AF590" i="5" s="1"/>
  <c r="AK590" i="5" s="1"/>
  <c r="AL590" i="5" s="1"/>
  <c r="AE591" i="5"/>
  <c r="AF591" i="5" s="1"/>
  <c r="AE592" i="5"/>
  <c r="AF592" i="5" s="1"/>
  <c r="AE593" i="5"/>
  <c r="AF593" i="5" s="1"/>
  <c r="AK593" i="5" s="1"/>
  <c r="AL593" i="5" s="1"/>
  <c r="AE594" i="5"/>
  <c r="AF594" i="5" s="1"/>
  <c r="AE595" i="5"/>
  <c r="AF595" i="5" s="1"/>
  <c r="AK595" i="5" s="1"/>
  <c r="AL595" i="5" s="1"/>
  <c r="AE596" i="5"/>
  <c r="AF596" i="5" s="1"/>
  <c r="AK596" i="5" s="1"/>
  <c r="AE597" i="5"/>
  <c r="AF597" i="5" s="1"/>
  <c r="AK597" i="5" s="1"/>
  <c r="AL597" i="5" s="1"/>
  <c r="AE598" i="5"/>
  <c r="AF598" i="5" s="1"/>
  <c r="AK598" i="5" s="1"/>
  <c r="AE599" i="5"/>
  <c r="AF599" i="5" s="1"/>
  <c r="AE600" i="5"/>
  <c r="AF600" i="5" s="1"/>
  <c r="AK600" i="5" s="1"/>
  <c r="AL600" i="5" s="1"/>
  <c r="AE601" i="5"/>
  <c r="AF601" i="5" s="1"/>
  <c r="AE602" i="5"/>
  <c r="AF602" i="5" s="1"/>
  <c r="AE603" i="5"/>
  <c r="AF603" i="5" s="1"/>
  <c r="AK603" i="5" s="1"/>
  <c r="AL603" i="5" s="1"/>
  <c r="AE604" i="5"/>
  <c r="AF604" i="5" s="1"/>
  <c r="AK604" i="5" s="1"/>
  <c r="AL604" i="5" s="1"/>
  <c r="AE605" i="5"/>
  <c r="AF605" i="5" s="1"/>
  <c r="AK605" i="5" s="1"/>
  <c r="AL605" i="5" s="1"/>
  <c r="AE606" i="5"/>
  <c r="AF606" i="5" s="1"/>
  <c r="AK606" i="5" s="1"/>
  <c r="AE607" i="5"/>
  <c r="AF607" i="5" s="1"/>
  <c r="AE608" i="5"/>
  <c r="AF608" i="5" s="1"/>
  <c r="AK608" i="5" s="1"/>
  <c r="AL608" i="5" s="1"/>
  <c r="AE609" i="5"/>
  <c r="AF609" i="5" s="1"/>
  <c r="AK609" i="5" s="1"/>
  <c r="AL609" i="5" s="1"/>
  <c r="AE610" i="5"/>
  <c r="AF610" i="5" s="1"/>
  <c r="AE611" i="5"/>
  <c r="AF611" i="5" s="1"/>
  <c r="AK611" i="5" s="1"/>
  <c r="AL611" i="5" s="1"/>
  <c r="AE612" i="5"/>
  <c r="AF612" i="5" s="1"/>
  <c r="AK612" i="5" s="1"/>
  <c r="AL612" i="5" s="1"/>
  <c r="AE613" i="5"/>
  <c r="AF613" i="5" s="1"/>
  <c r="AK613" i="5" s="1"/>
  <c r="AL613" i="5" s="1"/>
  <c r="AE614" i="5"/>
  <c r="AF614" i="5" s="1"/>
  <c r="AK614" i="5" s="1"/>
  <c r="AL614" i="5" s="1"/>
  <c r="AE615" i="5"/>
  <c r="AF615" i="5" s="1"/>
  <c r="AE616" i="5"/>
  <c r="AF616" i="5" s="1"/>
  <c r="AK616" i="5" s="1"/>
  <c r="AL616" i="5" s="1"/>
  <c r="AE617" i="5"/>
  <c r="AF617" i="5" s="1"/>
  <c r="AK617" i="5" s="1"/>
  <c r="AL617" i="5" s="1"/>
  <c r="AE618" i="5"/>
  <c r="AF618" i="5" s="1"/>
  <c r="AE619" i="5"/>
  <c r="AF619" i="5" s="1"/>
  <c r="AK619" i="5" s="1"/>
  <c r="AL619" i="5" s="1"/>
  <c r="AE620" i="5"/>
  <c r="AF620" i="5" s="1"/>
  <c r="AK620" i="5" s="1"/>
  <c r="AL620" i="5" s="1"/>
  <c r="AE621" i="5"/>
  <c r="AF621" i="5" s="1"/>
  <c r="AK621" i="5" s="1"/>
  <c r="AE622" i="5"/>
  <c r="AF622" i="5" s="1"/>
  <c r="AK622" i="5" s="1"/>
  <c r="AL622" i="5" s="1"/>
  <c r="AE623" i="5"/>
  <c r="AF623" i="5" s="1"/>
  <c r="AE624" i="5"/>
  <c r="AF624" i="5" s="1"/>
  <c r="AK624" i="5" s="1"/>
  <c r="AL624" i="5" s="1"/>
  <c r="AE625" i="5"/>
  <c r="AF625" i="5" s="1"/>
  <c r="AE626" i="5"/>
  <c r="AF626" i="5" s="1"/>
  <c r="AE627" i="5"/>
  <c r="AF627" i="5" s="1"/>
  <c r="AK627" i="5" s="1"/>
  <c r="AL627" i="5" s="1"/>
  <c r="AE628" i="5"/>
  <c r="AF628" i="5" s="1"/>
  <c r="AK628" i="5" s="1"/>
  <c r="AL628" i="5" s="1"/>
  <c r="AE629" i="5"/>
  <c r="AF629" i="5" s="1"/>
  <c r="AK629" i="5" s="1"/>
  <c r="AL629" i="5" s="1"/>
  <c r="AE630" i="5"/>
  <c r="AF630" i="5" s="1"/>
  <c r="AE631" i="5"/>
  <c r="AF631" i="5" s="1"/>
  <c r="AE632" i="5"/>
  <c r="AF632" i="5" s="1"/>
  <c r="AK632" i="5" s="1"/>
  <c r="AL632" i="5" s="1"/>
  <c r="AE633" i="5"/>
  <c r="AF633" i="5" s="1"/>
  <c r="AK633" i="5" s="1"/>
  <c r="AL633" i="5" s="1"/>
  <c r="AE634" i="5"/>
  <c r="AF634" i="5" s="1"/>
  <c r="AE635" i="5"/>
  <c r="AF635" i="5" s="1"/>
  <c r="AK635" i="5" s="1"/>
  <c r="AL635" i="5" s="1"/>
  <c r="AE636" i="5"/>
  <c r="AF636" i="5" s="1"/>
  <c r="AK636" i="5" s="1"/>
  <c r="AL636" i="5" s="1"/>
  <c r="AE637" i="5"/>
  <c r="AF637" i="5" s="1"/>
  <c r="AK637" i="5" s="1"/>
  <c r="AE638" i="5"/>
  <c r="AF638" i="5" s="1"/>
  <c r="AK638" i="5" s="1"/>
  <c r="AL638" i="5" s="1"/>
  <c r="AE639" i="5"/>
  <c r="AE640" i="5"/>
  <c r="AF640" i="5" s="1"/>
  <c r="AE641" i="5"/>
  <c r="AF641" i="5" s="1"/>
  <c r="AK641" i="5" s="1"/>
  <c r="AL641" i="5" s="1"/>
  <c r="AE642" i="5"/>
  <c r="AF642" i="5" s="1"/>
  <c r="AE643" i="5"/>
  <c r="AF643" i="5" s="1"/>
  <c r="AK643" i="5" s="1"/>
  <c r="AL643" i="5" s="1"/>
  <c r="AE644" i="5"/>
  <c r="AF644" i="5" s="1"/>
  <c r="AK644" i="5" s="1"/>
  <c r="AL644" i="5" s="1"/>
  <c r="AE645" i="5"/>
  <c r="AF645" i="5" s="1"/>
  <c r="AK645" i="5" s="1"/>
  <c r="AL645" i="5" s="1"/>
  <c r="AE646" i="5"/>
  <c r="AF646" i="5" s="1"/>
  <c r="AE647" i="5"/>
  <c r="AF647" i="5" s="1"/>
  <c r="AE648" i="5"/>
  <c r="AF648" i="5" s="1"/>
  <c r="AE649" i="5"/>
  <c r="AF649" i="5" s="1"/>
  <c r="AE650" i="5"/>
  <c r="AF650" i="5" s="1"/>
  <c r="AE651" i="5"/>
  <c r="AF651" i="5" s="1"/>
  <c r="AE652" i="5"/>
  <c r="AF652" i="5" s="1"/>
  <c r="AE653" i="5"/>
  <c r="AF653" i="5" s="1"/>
  <c r="AE654" i="5"/>
  <c r="AF654" i="5" s="1"/>
  <c r="AE655" i="5"/>
  <c r="AF655" i="5" s="1"/>
  <c r="AE656" i="5"/>
  <c r="AF656" i="5" s="1"/>
  <c r="AE657" i="5"/>
  <c r="AF657" i="5" s="1"/>
  <c r="AE658" i="5"/>
  <c r="AF658" i="5" s="1"/>
  <c r="AE659" i="5"/>
  <c r="AF659" i="5" s="1"/>
  <c r="AE660" i="5"/>
  <c r="AF660" i="5" s="1"/>
  <c r="AE661" i="5"/>
  <c r="AF661" i="5" s="1"/>
  <c r="AE662" i="5"/>
  <c r="AF662" i="5" s="1"/>
  <c r="AE663" i="5"/>
  <c r="AF663" i="5" s="1"/>
  <c r="AE664" i="5"/>
  <c r="AE665" i="5"/>
  <c r="AF665" i="5" s="1"/>
  <c r="AE666" i="5"/>
  <c r="AF666" i="5" s="1"/>
  <c r="AE667" i="5"/>
  <c r="AF667" i="5" s="1"/>
  <c r="AK667" i="5" s="1"/>
  <c r="AE668" i="5"/>
  <c r="AF668" i="5" s="1"/>
  <c r="AK668" i="5" s="1"/>
  <c r="AE669" i="5"/>
  <c r="AF669" i="5" s="1"/>
  <c r="AK669" i="5" s="1"/>
  <c r="AE670" i="5"/>
  <c r="AF670" i="5" s="1"/>
  <c r="AK670" i="5" s="1"/>
  <c r="AE671" i="5"/>
  <c r="AF671" i="5" s="1"/>
  <c r="AE672" i="5"/>
  <c r="AF672" i="5" s="1"/>
  <c r="AK672" i="5" s="1"/>
  <c r="AE673" i="5"/>
  <c r="AF673" i="5" s="1"/>
  <c r="AK673" i="5" s="1"/>
  <c r="AE674" i="5"/>
  <c r="AF674" i="5" s="1"/>
  <c r="AE675" i="5"/>
  <c r="AF675" i="5" s="1"/>
  <c r="AK675" i="5" s="1"/>
  <c r="AE676" i="5"/>
  <c r="AF676" i="5" s="1"/>
  <c r="AK676" i="5" s="1"/>
  <c r="AE677" i="5"/>
  <c r="AF677" i="5" s="1"/>
  <c r="AK677" i="5" s="1"/>
  <c r="AE678" i="5"/>
  <c r="AF678" i="5" s="1"/>
  <c r="AK678" i="5" s="1"/>
  <c r="AL678" i="5" s="1"/>
  <c r="AE679" i="5"/>
  <c r="AF679" i="5" s="1"/>
  <c r="AE680" i="5"/>
  <c r="AF680" i="5" s="1"/>
  <c r="AK680" i="5" s="1"/>
  <c r="AE681" i="5"/>
  <c r="AF681" i="5" s="1"/>
  <c r="AK681" i="5" s="1"/>
  <c r="AL681" i="5" s="1"/>
  <c r="AE682" i="5"/>
  <c r="AF682" i="5" s="1"/>
  <c r="AE683" i="5"/>
  <c r="AF683" i="5" s="1"/>
  <c r="AE684" i="5"/>
  <c r="AF684" i="5" s="1"/>
  <c r="AK684" i="5" s="1"/>
  <c r="AL684" i="5" s="1"/>
  <c r="AE685" i="5"/>
  <c r="AF685" i="5" s="1"/>
  <c r="AK685" i="5" s="1"/>
  <c r="AL685" i="5" s="1"/>
  <c r="AE686" i="5"/>
  <c r="AF686" i="5" s="1"/>
  <c r="AE687" i="5"/>
  <c r="AF687" i="5" s="1"/>
  <c r="AE688" i="5"/>
  <c r="AF688" i="5" s="1"/>
  <c r="AK688" i="5" s="1"/>
  <c r="AL688" i="5" s="1"/>
  <c r="AE689" i="5"/>
  <c r="AF689" i="5" s="1"/>
  <c r="AK689" i="5" s="1"/>
  <c r="AL689" i="5" s="1"/>
  <c r="AE690" i="5"/>
  <c r="AF690" i="5" s="1"/>
  <c r="AE691" i="5"/>
  <c r="AF691" i="5" s="1"/>
  <c r="AE692" i="5"/>
  <c r="AF692" i="5" s="1"/>
  <c r="AK692" i="5" s="1"/>
  <c r="AL692" i="5" s="1"/>
  <c r="AE693" i="5"/>
  <c r="AF693" i="5" s="1"/>
  <c r="AK693" i="5" s="1"/>
  <c r="AL693" i="5" s="1"/>
  <c r="AE694" i="5"/>
  <c r="AF694" i="5" s="1"/>
  <c r="AK694" i="5" s="1"/>
  <c r="AL694" i="5" s="1"/>
  <c r="AE695" i="5"/>
  <c r="AF695" i="5" s="1"/>
  <c r="AE696" i="5"/>
  <c r="AF696" i="5" s="1"/>
  <c r="AK696" i="5" s="1"/>
  <c r="AL696" i="5" s="1"/>
  <c r="AE697" i="5"/>
  <c r="AF697" i="5" s="1"/>
  <c r="AE698" i="5"/>
  <c r="AF698" i="5" s="1"/>
  <c r="AE699" i="5"/>
  <c r="AF699" i="5" s="1"/>
  <c r="AK699" i="5" s="1"/>
  <c r="AL699" i="5" s="1"/>
  <c r="AE700" i="5"/>
  <c r="AF700" i="5" s="1"/>
  <c r="AK700" i="5" s="1"/>
  <c r="AL700" i="5" s="1"/>
  <c r="AE701" i="5"/>
  <c r="AF701" i="5" s="1"/>
  <c r="AK701" i="5" s="1"/>
  <c r="AL701" i="5" s="1"/>
  <c r="AE702" i="5"/>
  <c r="AE703" i="5"/>
  <c r="AF703" i="5" s="1"/>
  <c r="AE704" i="5"/>
  <c r="AF704" i="5" s="1"/>
  <c r="AK704" i="5" s="1"/>
  <c r="AL704" i="5" s="1"/>
  <c r="AE705" i="5"/>
  <c r="AF705" i="5" s="1"/>
  <c r="AE706" i="5"/>
  <c r="AF706" i="5" s="1"/>
  <c r="AE707" i="5"/>
  <c r="AF707" i="5" s="1"/>
  <c r="AE708" i="5"/>
  <c r="AF708" i="5" s="1"/>
  <c r="AE709" i="5"/>
  <c r="AF709" i="5" s="1"/>
  <c r="AK709" i="5" s="1"/>
  <c r="AL709" i="5" s="1"/>
  <c r="AE710" i="5"/>
  <c r="AF710" i="5" s="1"/>
  <c r="AK710" i="5" s="1"/>
  <c r="AL710" i="5" s="1"/>
  <c r="AE711" i="5"/>
  <c r="AF711" i="5" s="1"/>
  <c r="AE712" i="5"/>
  <c r="AF712" i="5" s="1"/>
  <c r="AK712" i="5" s="1"/>
  <c r="AE713" i="5"/>
  <c r="AF713" i="5" s="1"/>
  <c r="AE714" i="5"/>
  <c r="AF714" i="5" s="1"/>
  <c r="AE715" i="5"/>
  <c r="AF715" i="5" s="1"/>
  <c r="AE716" i="5"/>
  <c r="AF716" i="5" s="1"/>
  <c r="AK716" i="5" s="1"/>
  <c r="AE717" i="5"/>
  <c r="AF717" i="5" s="1"/>
  <c r="AK717" i="5" s="1"/>
  <c r="AL717" i="5" s="1"/>
  <c r="AE718" i="5"/>
  <c r="AF718" i="5" s="1"/>
  <c r="AK718" i="5" s="1"/>
  <c r="AE719" i="5"/>
  <c r="AF719" i="5" s="1"/>
  <c r="AE720" i="5"/>
  <c r="AF720" i="5" s="1"/>
  <c r="AK720" i="5" s="1"/>
  <c r="AE721" i="5"/>
  <c r="AF721" i="5" s="1"/>
  <c r="AE722" i="5"/>
  <c r="AF722" i="5" s="1"/>
  <c r="AE723" i="5"/>
  <c r="AF723" i="5" s="1"/>
  <c r="AE724" i="5"/>
  <c r="AF724" i="5" s="1"/>
  <c r="AK724" i="5" s="1"/>
  <c r="AE725" i="5"/>
  <c r="AF725" i="5" s="1"/>
  <c r="AK725" i="5" s="1"/>
  <c r="AL725" i="5" s="1"/>
  <c r="AE726" i="5"/>
  <c r="AF726" i="5" s="1"/>
  <c r="AK726" i="5" s="1"/>
  <c r="AE727" i="5"/>
  <c r="AF727" i="5" s="1"/>
  <c r="AE728" i="5"/>
  <c r="AF728" i="5" s="1"/>
  <c r="AK728" i="5" s="1"/>
  <c r="AL728" i="5" s="1"/>
  <c r="AE729" i="5"/>
  <c r="AF729" i="5" s="1"/>
  <c r="AE730" i="5"/>
  <c r="AF730" i="5" s="1"/>
  <c r="AE731" i="5"/>
  <c r="AF731" i="5" s="1"/>
  <c r="AE732" i="5"/>
  <c r="AF732" i="5" s="1"/>
  <c r="AK732" i="5" s="1"/>
  <c r="AL732" i="5" s="1"/>
  <c r="AE733" i="5"/>
  <c r="AF733" i="5" s="1"/>
  <c r="AK733" i="5" s="1"/>
  <c r="AL733" i="5" s="1"/>
  <c r="AE734" i="5"/>
  <c r="AF734" i="5" s="1"/>
  <c r="AK734" i="5" s="1"/>
  <c r="AL734" i="5" s="1"/>
  <c r="AE735" i="5"/>
  <c r="AF735" i="5" s="1"/>
  <c r="AE736" i="5"/>
  <c r="AF736" i="5" s="1"/>
  <c r="AK736" i="5" s="1"/>
  <c r="AL736" i="5" s="1"/>
  <c r="AE737" i="5"/>
  <c r="AF737" i="5" s="1"/>
  <c r="AE738" i="5"/>
  <c r="AF738" i="5" s="1"/>
  <c r="AE739" i="5"/>
  <c r="AF739" i="5" s="1"/>
  <c r="AE740" i="5"/>
  <c r="AF740" i="5" s="1"/>
  <c r="AK740" i="5" s="1"/>
  <c r="AL740" i="5" s="1"/>
  <c r="AE741" i="5"/>
  <c r="AF741" i="5" s="1"/>
  <c r="AK741" i="5" s="1"/>
  <c r="AL741" i="5" s="1"/>
  <c r="AE742" i="5"/>
  <c r="AE743" i="5"/>
  <c r="AF743" i="5" s="1"/>
  <c r="AE744" i="5"/>
  <c r="AF744" i="5" s="1"/>
  <c r="AE745" i="5"/>
  <c r="AF745" i="5" s="1"/>
  <c r="AE746" i="5"/>
  <c r="AF746" i="5" s="1"/>
  <c r="AE747" i="5"/>
  <c r="AF747" i="5" s="1"/>
  <c r="AE748" i="5"/>
  <c r="AF748" i="5" s="1"/>
  <c r="AK748" i="5" s="1"/>
  <c r="AL748" i="5" s="1"/>
  <c r="AE749" i="5"/>
  <c r="AF749" i="5" s="1"/>
  <c r="AK749" i="5" s="1"/>
  <c r="AL749" i="5" s="1"/>
  <c r="AE750" i="5"/>
  <c r="AF750" i="5" s="1"/>
  <c r="AK750" i="5" s="1"/>
  <c r="AL750" i="5" s="1"/>
  <c r="AE751" i="5"/>
  <c r="AF751" i="5" s="1"/>
  <c r="AE752" i="5"/>
  <c r="AF752" i="5" s="1"/>
  <c r="AE753" i="5"/>
  <c r="AF753" i="5" s="1"/>
  <c r="AE754" i="5"/>
  <c r="AE755" i="5"/>
  <c r="AF755" i="5" s="1"/>
  <c r="AE756" i="5"/>
  <c r="AF756" i="5" s="1"/>
  <c r="AK756" i="5" s="1"/>
  <c r="AE757" i="5"/>
  <c r="AF757" i="5" s="1"/>
  <c r="AK757" i="5" s="1"/>
  <c r="AL757" i="5" s="1"/>
  <c r="AE758" i="5"/>
  <c r="AF758" i="5" s="1"/>
  <c r="AE759" i="5"/>
  <c r="AF759" i="5" s="1"/>
  <c r="AE760" i="5"/>
  <c r="AF760" i="5" s="1"/>
  <c r="AK760" i="5" s="1"/>
  <c r="AL760" i="5" s="1"/>
  <c r="AE761" i="5"/>
  <c r="AF761" i="5" s="1"/>
  <c r="AK761" i="5" s="1"/>
  <c r="AL761" i="5" s="1"/>
  <c r="AE762" i="5"/>
  <c r="AF762" i="5" s="1"/>
  <c r="AE763" i="5"/>
  <c r="AF763" i="5" s="1"/>
  <c r="AE764" i="5"/>
  <c r="AF764" i="5" s="1"/>
  <c r="AK764" i="5" s="1"/>
  <c r="AL764" i="5" s="1"/>
  <c r="AE765" i="5"/>
  <c r="AF765" i="5" s="1"/>
  <c r="AK765" i="5" s="1"/>
  <c r="AL765" i="5" s="1"/>
  <c r="AE766" i="5"/>
  <c r="AF766" i="5" s="1"/>
  <c r="AK766" i="5" s="1"/>
  <c r="AL766" i="5" s="1"/>
  <c r="AE767" i="5"/>
  <c r="AF767" i="5" s="1"/>
  <c r="AE768" i="5"/>
  <c r="AF768" i="5" s="1"/>
  <c r="AK768" i="5" s="1"/>
  <c r="AL768" i="5" s="1"/>
  <c r="AE769" i="5"/>
  <c r="AF769" i="5" s="1"/>
  <c r="AE770" i="5"/>
  <c r="AF770" i="5" s="1"/>
  <c r="AE771" i="5"/>
  <c r="AF771" i="5" s="1"/>
  <c r="AE772" i="5"/>
  <c r="AF772" i="5" s="1"/>
  <c r="AK772" i="5" s="1"/>
  <c r="AE773" i="5"/>
  <c r="AF773" i="5" s="1"/>
  <c r="AK773" i="5" s="1"/>
  <c r="AL773" i="5" s="1"/>
  <c r="AE774" i="5"/>
  <c r="AF774" i="5" s="1"/>
  <c r="AK774" i="5" s="1"/>
  <c r="AL774" i="5" s="1"/>
  <c r="AE775" i="5"/>
  <c r="AF775" i="5" s="1"/>
  <c r="AE776" i="5"/>
  <c r="AF776" i="5" s="1"/>
  <c r="AE777" i="5"/>
  <c r="AF777" i="5" s="1"/>
  <c r="AE778" i="5"/>
  <c r="AF778" i="5" s="1"/>
  <c r="AE779" i="5"/>
  <c r="AF779" i="5" s="1"/>
  <c r="AE780" i="5"/>
  <c r="AF780" i="5" s="1"/>
  <c r="AK780" i="5" s="1"/>
  <c r="AL780" i="5" s="1"/>
  <c r="AE781" i="5"/>
  <c r="AF781" i="5" s="1"/>
  <c r="AK781" i="5" s="1"/>
  <c r="AL781" i="5" s="1"/>
  <c r="AE782" i="5"/>
  <c r="AF782" i="5" s="1"/>
  <c r="AK782" i="5" s="1"/>
  <c r="AL782" i="5" s="1"/>
  <c r="AE783" i="5"/>
  <c r="AF783" i="5" s="1"/>
  <c r="AE784" i="5"/>
  <c r="AF784" i="5" s="1"/>
  <c r="AE785" i="5"/>
  <c r="AF785" i="5" s="1"/>
  <c r="AE786" i="5"/>
  <c r="AE787" i="5"/>
  <c r="AF787" i="5" s="1"/>
  <c r="AE788" i="5"/>
  <c r="AF788" i="5" s="1"/>
  <c r="AK788" i="5" s="1"/>
  <c r="AL788" i="5" s="1"/>
  <c r="AE789" i="5"/>
  <c r="AF789" i="5" s="1"/>
  <c r="AK789" i="5" s="1"/>
  <c r="AL789" i="5" s="1"/>
  <c r="AE790" i="5"/>
  <c r="AE791" i="5"/>
  <c r="AF791" i="5" s="1"/>
  <c r="AE792" i="5"/>
  <c r="AF792" i="5" s="1"/>
  <c r="AK792" i="5" s="1"/>
  <c r="AE793" i="5"/>
  <c r="AF793" i="5" s="1"/>
  <c r="AE794" i="5"/>
  <c r="AF794" i="5" s="1"/>
  <c r="AE795" i="5"/>
  <c r="AF795" i="5" s="1"/>
  <c r="AE796" i="5"/>
  <c r="AF796" i="5" s="1"/>
  <c r="AK796" i="5" s="1"/>
  <c r="AL796" i="5" s="1"/>
  <c r="AE797" i="5"/>
  <c r="AF797" i="5" s="1"/>
  <c r="AK797" i="5" s="1"/>
  <c r="AL797" i="5" s="1"/>
  <c r="AE798" i="5"/>
  <c r="AF798" i="5" s="1"/>
  <c r="AE799" i="5"/>
  <c r="AF799" i="5" s="1"/>
  <c r="AE800" i="5"/>
  <c r="AF800" i="5" s="1"/>
  <c r="AK800" i="5" s="1"/>
  <c r="AL800" i="5" s="1"/>
  <c r="AE801" i="5"/>
  <c r="AF801" i="5" s="1"/>
  <c r="AK801" i="5" s="1"/>
  <c r="AL801" i="5" s="1"/>
  <c r="AE802" i="5"/>
  <c r="AE803" i="5"/>
  <c r="AF803" i="5" s="1"/>
  <c r="AE804" i="5"/>
  <c r="AF804" i="5" s="1"/>
  <c r="AK804" i="5" s="1"/>
  <c r="AL804" i="5" s="1"/>
  <c r="AE805" i="5"/>
  <c r="AF805" i="5" s="1"/>
  <c r="AK805" i="5" s="1"/>
  <c r="AL805" i="5" s="1"/>
  <c r="AE806" i="5"/>
  <c r="AF806" i="5" s="1"/>
  <c r="AK806" i="5" s="1"/>
  <c r="AE807" i="5"/>
  <c r="AF807" i="5" s="1"/>
  <c r="AE808" i="5"/>
  <c r="AF808" i="5" s="1"/>
  <c r="AE809" i="5"/>
  <c r="AF809" i="5" s="1"/>
  <c r="AE810" i="5"/>
  <c r="AF810" i="5" s="1"/>
  <c r="AE811" i="5"/>
  <c r="AF811" i="5" s="1"/>
  <c r="AE812" i="5"/>
  <c r="AF812" i="5" s="1"/>
  <c r="AK812" i="5" s="1"/>
  <c r="AL812" i="5" s="1"/>
  <c r="AE813" i="5"/>
  <c r="AF813" i="5" s="1"/>
  <c r="AK813" i="5" s="1"/>
  <c r="AL813" i="5" s="1"/>
  <c r="AE814" i="5"/>
  <c r="AF814" i="5" s="1"/>
  <c r="AK814" i="5" s="1"/>
  <c r="AE815" i="5"/>
  <c r="AF815" i="5" s="1"/>
  <c r="AE816" i="5"/>
  <c r="AF816" i="5" s="1"/>
  <c r="AK816" i="5" s="1"/>
  <c r="AL816" i="5" s="1"/>
  <c r="AE817" i="5"/>
  <c r="AF817" i="5" s="1"/>
  <c r="AE818" i="5"/>
  <c r="AE819" i="5"/>
  <c r="AF819" i="5" s="1"/>
  <c r="AE820" i="5"/>
  <c r="AF820" i="5" s="1"/>
  <c r="AK820" i="5" s="1"/>
  <c r="AL820" i="5" s="1"/>
  <c r="AE821" i="5"/>
  <c r="AF821" i="5" s="1"/>
  <c r="AK821" i="5" s="1"/>
  <c r="AL821" i="5" s="1"/>
  <c r="AE822" i="5"/>
  <c r="AE823" i="5"/>
  <c r="AF823" i="5" s="1"/>
  <c r="AE824" i="5"/>
  <c r="AF824" i="5" s="1"/>
  <c r="AK824" i="5" s="1"/>
  <c r="AE825" i="5"/>
  <c r="AF825" i="5" s="1"/>
  <c r="AE826" i="5"/>
  <c r="AF826" i="5" s="1"/>
  <c r="AE827" i="5"/>
  <c r="AF827" i="5" s="1"/>
  <c r="AE828" i="5"/>
  <c r="AF828" i="5" s="1"/>
  <c r="AK828" i="5" s="1"/>
  <c r="AL828" i="5" s="1"/>
  <c r="AE829" i="5"/>
  <c r="AF829" i="5" s="1"/>
  <c r="AE830" i="5"/>
  <c r="AF830" i="5" s="1"/>
  <c r="AK830" i="5" s="1"/>
  <c r="AE831" i="5"/>
  <c r="AF831" i="5" s="1"/>
  <c r="AE832" i="5"/>
  <c r="AF832" i="5" s="1"/>
  <c r="AK832" i="5" s="1"/>
  <c r="AL832" i="5" s="1"/>
  <c r="AE833" i="5"/>
  <c r="AF833" i="5" s="1"/>
  <c r="AE834" i="5"/>
  <c r="AE835" i="5"/>
  <c r="AF835" i="5" s="1"/>
  <c r="AE836" i="5"/>
  <c r="AF836" i="5" s="1"/>
  <c r="AK836" i="5" s="1"/>
  <c r="AL836" i="5" s="1"/>
  <c r="AE837" i="5"/>
  <c r="AF837" i="5" s="1"/>
  <c r="AK837" i="5" s="1"/>
  <c r="AL837" i="5" s="1"/>
  <c r="AE838" i="5"/>
  <c r="AF838" i="5" s="1"/>
  <c r="AE839" i="5"/>
  <c r="AF839" i="5" s="1"/>
  <c r="AE840" i="5"/>
  <c r="AF840" i="5" s="1"/>
  <c r="AK840" i="5" s="1"/>
  <c r="AL840" i="5" s="1"/>
  <c r="AE841" i="5"/>
  <c r="AF841" i="5" s="1"/>
  <c r="AE842" i="5"/>
  <c r="AF842" i="5" s="1"/>
  <c r="AE843" i="5"/>
  <c r="AF843" i="5" s="1"/>
  <c r="AE844" i="5"/>
  <c r="AF844" i="5" s="1"/>
  <c r="AK844" i="5" s="1"/>
  <c r="AE845" i="5"/>
  <c r="AF845" i="5" s="1"/>
  <c r="AK845" i="5" s="1"/>
  <c r="AL845" i="5" s="1"/>
  <c r="AE846" i="5"/>
  <c r="AF846" i="5" s="1"/>
  <c r="AK846" i="5" s="1"/>
  <c r="AL846" i="5" s="1"/>
  <c r="AE847" i="5"/>
  <c r="AF847" i="5" s="1"/>
  <c r="AE848" i="5"/>
  <c r="AF848" i="5" s="1"/>
  <c r="AK848" i="5" s="1"/>
  <c r="AE849" i="5"/>
  <c r="AF849" i="5" s="1"/>
  <c r="AE850" i="5"/>
  <c r="AE851" i="5"/>
  <c r="AF851" i="5" s="1"/>
  <c r="AE852" i="5"/>
  <c r="AF852" i="5" s="1"/>
  <c r="AK852" i="5" s="1"/>
  <c r="AL852" i="5" s="1"/>
  <c r="AE853" i="5"/>
  <c r="AF853" i="5" s="1"/>
  <c r="AK853" i="5" s="1"/>
  <c r="AL853" i="5" s="1"/>
  <c r="AE854" i="5"/>
  <c r="AF854" i="5" s="1"/>
  <c r="AE855" i="5"/>
  <c r="AF855" i="5" s="1"/>
  <c r="AE856" i="5"/>
  <c r="AF856" i="5" s="1"/>
  <c r="AE857" i="5"/>
  <c r="AF857" i="5" s="1"/>
  <c r="AE858" i="5"/>
  <c r="AF858" i="5" s="1"/>
  <c r="AE859" i="5"/>
  <c r="AF859" i="5" s="1"/>
  <c r="AE860" i="5"/>
  <c r="AF860" i="5" s="1"/>
  <c r="AK860" i="5" s="1"/>
  <c r="AL860" i="5" s="1"/>
  <c r="AE861" i="5"/>
  <c r="AF861" i="5" s="1"/>
  <c r="AK861" i="5" s="1"/>
  <c r="AL861" i="5" s="1"/>
  <c r="AE862" i="5"/>
  <c r="AF862" i="5" s="1"/>
  <c r="AE863" i="5"/>
  <c r="AF863" i="5" s="1"/>
  <c r="AE864" i="5"/>
  <c r="AF864" i="5" s="1"/>
  <c r="AE865" i="5"/>
  <c r="AF865" i="5" s="1"/>
  <c r="AK865" i="5" s="1"/>
  <c r="AL865" i="5" s="1"/>
  <c r="AE866" i="5"/>
  <c r="AF866" i="5" s="1"/>
  <c r="AE867" i="5"/>
  <c r="AF867" i="5" s="1"/>
  <c r="AE868" i="5"/>
  <c r="AF868" i="5" s="1"/>
  <c r="AK868" i="5" s="1"/>
  <c r="AE869" i="5"/>
  <c r="AF869" i="5" s="1"/>
  <c r="AK869" i="5" s="1"/>
  <c r="AL869" i="5" s="1"/>
  <c r="AE870" i="5"/>
  <c r="AF870" i="5" s="1"/>
  <c r="AK870" i="5" s="1"/>
  <c r="AL870" i="5" s="1"/>
  <c r="AE871" i="5"/>
  <c r="AF871" i="5" s="1"/>
  <c r="AE872" i="5"/>
  <c r="AF872" i="5" s="1"/>
  <c r="AK872" i="5" s="1"/>
  <c r="AL872" i="5" s="1"/>
  <c r="AE873" i="5"/>
  <c r="AF873" i="5" s="1"/>
  <c r="AE874" i="5"/>
  <c r="AF874" i="5" s="1"/>
  <c r="AE875" i="5"/>
  <c r="AF875" i="5" s="1"/>
  <c r="AE876" i="5"/>
  <c r="AF876" i="5" s="1"/>
  <c r="AK876" i="5" s="1"/>
  <c r="AE877" i="5"/>
  <c r="AF877" i="5" s="1"/>
  <c r="AK877" i="5" s="1"/>
  <c r="AL877" i="5" s="1"/>
  <c r="AE878" i="5"/>
  <c r="AF878" i="5" s="1"/>
  <c r="AK878" i="5" s="1"/>
  <c r="AE879" i="5"/>
  <c r="AF879" i="5" s="1"/>
  <c r="AE880" i="5"/>
  <c r="AF880" i="5" s="1"/>
  <c r="AK880" i="5" s="1"/>
  <c r="AL880" i="5" s="1"/>
  <c r="AE881" i="5"/>
  <c r="AF881" i="5" s="1"/>
  <c r="AE882" i="5"/>
  <c r="AE883" i="5"/>
  <c r="AF883" i="5" s="1"/>
  <c r="AE884" i="5"/>
  <c r="AF884" i="5" s="1"/>
  <c r="AE885" i="5"/>
  <c r="AF885" i="5" s="1"/>
  <c r="AK885" i="5" s="1"/>
  <c r="AL885" i="5" s="1"/>
  <c r="AE886" i="5"/>
  <c r="AF886" i="5" s="1"/>
  <c r="AK886" i="5" s="1"/>
  <c r="AL886" i="5" s="1"/>
  <c r="AE887" i="5"/>
  <c r="AF887" i="5" s="1"/>
  <c r="AE888" i="5"/>
  <c r="AF888" i="5" s="1"/>
  <c r="AK888" i="5" s="1"/>
  <c r="AL888" i="5" s="1"/>
  <c r="AE889" i="5"/>
  <c r="AF889" i="5" s="1"/>
  <c r="AE890" i="5"/>
  <c r="AF890" i="5" s="1"/>
  <c r="AE891" i="5"/>
  <c r="AF891" i="5" s="1"/>
  <c r="AE892" i="5"/>
  <c r="AF892" i="5" s="1"/>
  <c r="AK892" i="5" s="1"/>
  <c r="AL892" i="5" s="1"/>
  <c r="AE893" i="5"/>
  <c r="AF893" i="5" s="1"/>
  <c r="AK893" i="5" s="1"/>
  <c r="AL893" i="5" s="1"/>
  <c r="AE894" i="5"/>
  <c r="AF894" i="5" s="1"/>
  <c r="AK894" i="5" s="1"/>
  <c r="AE895" i="5"/>
  <c r="AF895" i="5" s="1"/>
  <c r="AE896" i="5"/>
  <c r="AF896" i="5" s="1"/>
  <c r="AK896" i="5" s="1"/>
  <c r="AE897" i="5"/>
  <c r="AF897" i="5" s="1"/>
  <c r="AE898" i="5"/>
  <c r="AF898" i="5" s="1"/>
  <c r="AE899" i="5"/>
  <c r="AF899" i="5" s="1"/>
  <c r="AE900" i="5"/>
  <c r="AF900" i="5" s="1"/>
  <c r="AK900" i="5" s="1"/>
  <c r="AL900" i="5" s="1"/>
  <c r="AE901" i="5"/>
  <c r="AF901" i="5" s="1"/>
  <c r="AK901" i="5" s="1"/>
  <c r="AL901" i="5" s="1"/>
  <c r="AE902" i="5"/>
  <c r="AE903" i="5"/>
  <c r="AF903" i="5" s="1"/>
  <c r="AE904" i="5"/>
  <c r="AF904" i="5" s="1"/>
  <c r="AK904" i="5" s="1"/>
  <c r="AE905" i="5"/>
  <c r="AF905" i="5" s="1"/>
  <c r="AE906" i="5"/>
  <c r="AF906" i="5" s="1"/>
  <c r="AE907" i="5"/>
  <c r="AF907" i="5" s="1"/>
  <c r="AE908" i="5"/>
  <c r="AF908" i="5" s="1"/>
  <c r="AK908" i="5" s="1"/>
  <c r="AL908" i="5" s="1"/>
  <c r="AE909" i="5"/>
  <c r="AF909" i="5" s="1"/>
  <c r="AK909" i="5" s="1"/>
  <c r="AL909" i="5" s="1"/>
  <c r="AE910" i="5"/>
  <c r="AF910" i="5" s="1"/>
  <c r="AK910" i="5" s="1"/>
  <c r="AL910" i="5" s="1"/>
  <c r="AE911" i="5"/>
  <c r="AF911" i="5" s="1"/>
  <c r="AE912" i="5"/>
  <c r="AF912" i="5" s="1"/>
  <c r="AE913" i="5"/>
  <c r="AF913" i="5" s="1"/>
  <c r="AE914" i="5"/>
  <c r="AE915" i="5"/>
  <c r="AF915" i="5" s="1"/>
  <c r="AE916" i="5"/>
  <c r="AF916" i="5" s="1"/>
  <c r="AK916" i="5" s="1"/>
  <c r="AL916" i="5" s="1"/>
  <c r="AE917" i="5"/>
  <c r="AF917" i="5" s="1"/>
  <c r="AE918" i="5"/>
  <c r="AF918" i="5" s="1"/>
  <c r="AE919" i="5"/>
  <c r="AF919" i="5" s="1"/>
  <c r="AE920" i="5"/>
  <c r="AF920" i="5" s="1"/>
  <c r="AK920" i="5" s="1"/>
  <c r="AL920" i="5" s="1"/>
  <c r="AE921" i="5"/>
  <c r="AF921" i="5" s="1"/>
  <c r="AE922" i="5"/>
  <c r="AF922" i="5" s="1"/>
  <c r="AE923" i="5"/>
  <c r="AF923" i="5" s="1"/>
  <c r="AE924" i="5"/>
  <c r="AF924" i="5" s="1"/>
  <c r="AK924" i="5" s="1"/>
  <c r="AE925" i="5"/>
  <c r="AF925" i="5" s="1"/>
  <c r="AK925" i="5" s="1"/>
  <c r="AL925" i="5" s="1"/>
  <c r="AE926" i="5"/>
  <c r="AE927" i="5"/>
  <c r="AF927" i="5" s="1"/>
  <c r="AE928" i="5"/>
  <c r="AF928" i="5" s="1"/>
  <c r="AK928" i="5" s="1"/>
  <c r="AE929" i="5"/>
  <c r="AF929" i="5" s="1"/>
  <c r="AE930" i="5"/>
  <c r="AE931" i="5"/>
  <c r="AF931" i="5" s="1"/>
  <c r="AE932" i="5"/>
  <c r="AF932" i="5" s="1"/>
  <c r="AK932" i="5" s="1"/>
  <c r="AL932" i="5" s="1"/>
  <c r="AE933" i="5"/>
  <c r="AF933" i="5" s="1"/>
  <c r="AK933" i="5" s="1"/>
  <c r="AL933" i="5" s="1"/>
  <c r="AE934" i="5"/>
  <c r="AF934" i="5" s="1"/>
  <c r="AK934" i="5" s="1"/>
  <c r="AL934" i="5" s="1"/>
  <c r="AE935" i="5"/>
  <c r="AF935" i="5" s="1"/>
  <c r="AE936" i="5"/>
  <c r="AF936" i="5" s="1"/>
  <c r="AE937" i="5"/>
  <c r="AF937" i="5" s="1"/>
  <c r="AE938" i="5"/>
  <c r="AF938" i="5" s="1"/>
  <c r="AE939" i="5"/>
  <c r="AF939" i="5" s="1"/>
  <c r="AE940" i="5"/>
  <c r="AF940" i="5" s="1"/>
  <c r="AK940" i="5" s="1"/>
  <c r="AL940" i="5" s="1"/>
  <c r="AE941" i="5"/>
  <c r="AF941" i="5" s="1"/>
  <c r="AK941" i="5" s="1"/>
  <c r="AL941" i="5" s="1"/>
  <c r="AE942" i="5"/>
  <c r="AF942" i="5" s="1"/>
  <c r="AK942" i="5" s="1"/>
  <c r="AE943" i="5"/>
  <c r="AF943" i="5" s="1"/>
  <c r="AE944" i="5"/>
  <c r="AF944" i="5" s="1"/>
  <c r="AK944" i="5" s="1"/>
  <c r="AL944" i="5" s="1"/>
  <c r="AE945" i="5"/>
  <c r="AF945" i="5" s="1"/>
  <c r="AE946" i="5"/>
  <c r="AE947" i="5"/>
  <c r="AF947" i="5" s="1"/>
  <c r="AE948" i="5"/>
  <c r="AF948" i="5" s="1"/>
  <c r="AK948" i="5" s="1"/>
  <c r="AL948" i="5" s="1"/>
  <c r="AE949" i="5"/>
  <c r="AF949" i="5" s="1"/>
  <c r="AK949" i="5" s="1"/>
  <c r="AL949" i="5" s="1"/>
  <c r="AE950" i="5"/>
  <c r="AF950" i="5" s="1"/>
  <c r="AE951" i="5"/>
  <c r="AF951" i="5" s="1"/>
  <c r="AE952" i="5"/>
  <c r="AF952" i="5" s="1"/>
  <c r="AK952" i="5" s="1"/>
  <c r="AL952" i="5" s="1"/>
  <c r="AE953" i="5"/>
  <c r="AF953" i="5" s="1"/>
  <c r="AE954" i="5"/>
  <c r="AF954" i="5" s="1"/>
  <c r="AE955" i="5"/>
  <c r="AF955" i="5" s="1"/>
  <c r="AE956" i="5"/>
  <c r="AF956" i="5" s="1"/>
  <c r="AK956" i="5" s="1"/>
  <c r="AL956" i="5" s="1"/>
  <c r="AE957" i="5"/>
  <c r="AF957" i="5" s="1"/>
  <c r="AK957" i="5" s="1"/>
  <c r="AL957" i="5" s="1"/>
  <c r="AE958" i="5"/>
  <c r="AE959" i="5"/>
  <c r="AF959" i="5" s="1"/>
  <c r="AE960" i="5"/>
  <c r="AF960" i="5" s="1"/>
  <c r="AK960" i="5" s="1"/>
  <c r="AL960" i="5" s="1"/>
  <c r="AE961" i="5"/>
  <c r="AF961" i="5" s="1"/>
  <c r="AE962" i="5"/>
  <c r="AF962" i="5" s="1"/>
  <c r="AE963" i="5"/>
  <c r="AF963" i="5" s="1"/>
  <c r="AE964" i="5"/>
  <c r="AF964" i="5" s="1"/>
  <c r="AK964" i="5" s="1"/>
  <c r="AL964" i="5" s="1"/>
  <c r="AE965" i="5"/>
  <c r="AF965" i="5" s="1"/>
  <c r="AK965" i="5" s="1"/>
  <c r="AL965" i="5" s="1"/>
  <c r="AE966" i="5"/>
  <c r="AF966" i="5" s="1"/>
  <c r="AK966" i="5" s="1"/>
  <c r="AL966" i="5" s="1"/>
  <c r="AE967" i="5"/>
  <c r="AF967" i="5" s="1"/>
  <c r="AE968" i="5"/>
  <c r="AF968" i="5" s="1"/>
  <c r="AE969" i="5"/>
  <c r="AF969" i="5" s="1"/>
  <c r="AE970" i="5"/>
  <c r="AE971" i="5"/>
  <c r="AF971" i="5" s="1"/>
  <c r="AE972" i="5"/>
  <c r="AF972" i="5" s="1"/>
  <c r="AK972" i="5" s="1"/>
  <c r="AL972" i="5" s="1"/>
  <c r="AE973" i="5"/>
  <c r="AF973" i="5" s="1"/>
  <c r="AK973" i="5" s="1"/>
  <c r="AL973" i="5" s="1"/>
  <c r="AE974" i="5"/>
  <c r="AF974" i="5" s="1"/>
  <c r="AK974" i="5" s="1"/>
  <c r="AL974" i="5" s="1"/>
  <c r="AE975" i="5"/>
  <c r="AF975" i="5" s="1"/>
  <c r="AE976" i="5"/>
  <c r="AF976" i="5" s="1"/>
  <c r="AK976" i="5" s="1"/>
  <c r="AL976" i="5" s="1"/>
  <c r="AE977" i="5"/>
  <c r="AF977" i="5" s="1"/>
  <c r="AE978" i="5"/>
  <c r="AF978" i="5" s="1"/>
  <c r="AE979" i="5"/>
  <c r="AF979" i="5" s="1"/>
  <c r="AE980" i="5"/>
  <c r="AF980" i="5" s="1"/>
  <c r="AK980" i="5" s="1"/>
  <c r="AL980" i="5" s="1"/>
  <c r="AE981" i="5"/>
  <c r="AF981" i="5" s="1"/>
  <c r="AK981" i="5" s="1"/>
  <c r="AL981" i="5" s="1"/>
  <c r="AE982" i="5"/>
  <c r="AF982" i="5" s="1"/>
  <c r="AK982" i="5" s="1"/>
  <c r="AE983" i="5"/>
  <c r="AF983" i="5" s="1"/>
  <c r="AE984" i="5"/>
  <c r="AF984" i="5" s="1"/>
  <c r="AK984" i="5" s="1"/>
  <c r="AE985" i="5"/>
  <c r="AF985" i="5" s="1"/>
  <c r="AE986" i="5"/>
  <c r="AE987" i="5"/>
  <c r="AF987" i="5" s="1"/>
  <c r="AE988" i="5"/>
  <c r="AF988" i="5" s="1"/>
  <c r="AK988" i="5" s="1"/>
  <c r="AL988" i="5" s="1"/>
  <c r="AE989" i="5"/>
  <c r="AF989" i="5" s="1"/>
  <c r="AK989" i="5" s="1"/>
  <c r="AL989" i="5" s="1"/>
  <c r="AE990" i="5"/>
  <c r="AF990" i="5" s="1"/>
  <c r="AK990" i="5" s="1"/>
  <c r="AL990" i="5" s="1"/>
  <c r="AE991" i="5"/>
  <c r="AF991" i="5" s="1"/>
  <c r="AE992" i="5"/>
  <c r="AF992" i="5" s="1"/>
  <c r="AK992" i="5" s="1"/>
  <c r="AL992" i="5" s="1"/>
  <c r="AE993" i="5"/>
  <c r="AF993" i="5" s="1"/>
  <c r="AE994" i="5"/>
  <c r="AF994" i="5" s="1"/>
  <c r="AE995" i="5"/>
  <c r="AF995" i="5" s="1"/>
  <c r="AE996" i="5"/>
  <c r="AF996" i="5" s="1"/>
  <c r="AK996" i="5" s="1"/>
  <c r="AL996" i="5" s="1"/>
  <c r="AE997" i="5"/>
  <c r="AF997" i="5" s="1"/>
  <c r="AK997" i="5" s="1"/>
  <c r="AL997" i="5" s="1"/>
  <c r="AE998" i="5"/>
  <c r="AF998" i="5" s="1"/>
  <c r="AE999" i="5"/>
  <c r="AF999" i="5" s="1"/>
  <c r="AE1000" i="5"/>
  <c r="AF1000" i="5" s="1"/>
  <c r="AK1000" i="5" s="1"/>
  <c r="AL1000" i="5" s="1"/>
  <c r="AE1001" i="5"/>
  <c r="AF1001" i="5" s="1"/>
  <c r="AE1002" i="5"/>
  <c r="AF1002" i="5" s="1"/>
  <c r="AE1003" i="5"/>
  <c r="AF1003" i="5" s="1"/>
  <c r="AE1004" i="5"/>
  <c r="AF1004" i="5" s="1"/>
  <c r="AE1005" i="5"/>
  <c r="AF1005" i="5" s="1"/>
  <c r="AK1005" i="5" s="1"/>
  <c r="AL1005" i="5" s="1"/>
  <c r="AE1006" i="5"/>
  <c r="AE1007" i="5"/>
  <c r="AF1007" i="5" s="1"/>
  <c r="AE1008" i="5"/>
  <c r="AF1008" i="5" s="1"/>
  <c r="AK1008" i="5" s="1"/>
  <c r="AL1008" i="5" s="1"/>
  <c r="AE1009" i="5"/>
  <c r="AF1009" i="5" s="1"/>
  <c r="AE1010" i="5"/>
  <c r="AF1010" i="5" s="1"/>
  <c r="AE1011" i="5"/>
  <c r="AF1011" i="5" s="1"/>
  <c r="AE1012" i="5"/>
  <c r="AF1012" i="5" s="1"/>
  <c r="AE1013" i="5"/>
  <c r="AF1013" i="5" s="1"/>
  <c r="AK1013" i="5" s="1"/>
  <c r="AL1013" i="5" s="1"/>
  <c r="AE1014" i="5"/>
  <c r="AF1014" i="5" s="1"/>
  <c r="AK1014" i="5" s="1"/>
  <c r="AE1015" i="5"/>
  <c r="AF1015" i="5" s="1"/>
  <c r="AE1016" i="5"/>
  <c r="AF1016" i="5" s="1"/>
  <c r="AK1016" i="5" s="1"/>
  <c r="AL1016" i="5" s="1"/>
  <c r="AE1017" i="5"/>
  <c r="AF1017" i="5" s="1"/>
  <c r="AE1018" i="5"/>
  <c r="AE1019" i="5"/>
  <c r="AF1019" i="5" s="1"/>
  <c r="AE1020" i="5"/>
  <c r="AF1020" i="5" s="1"/>
  <c r="AK1020" i="5" s="1"/>
  <c r="AL1020" i="5" s="1"/>
  <c r="AE1021" i="5"/>
  <c r="AF1021" i="5" s="1"/>
  <c r="AK1021" i="5" s="1"/>
  <c r="AL1021" i="5" s="1"/>
  <c r="AE1022" i="5"/>
  <c r="AF1022" i="5" s="1"/>
  <c r="AK1022" i="5" s="1"/>
  <c r="AL1022" i="5" s="1"/>
  <c r="AE1023" i="5"/>
  <c r="AF1023" i="5" s="1"/>
  <c r="AE1024" i="5"/>
  <c r="AF1024" i="5" s="1"/>
  <c r="AK1024" i="5" s="1"/>
  <c r="AL1024" i="5" s="1"/>
  <c r="AE1025" i="5"/>
  <c r="AF1025" i="5" s="1"/>
  <c r="AE1026" i="5"/>
  <c r="AF1026" i="5" s="1"/>
  <c r="AE1027" i="5"/>
  <c r="AF1027" i="5" s="1"/>
  <c r="AE1028" i="5"/>
  <c r="AF1028" i="5" s="1"/>
  <c r="AE1029" i="5"/>
  <c r="AF1029" i="5" s="1"/>
  <c r="AK1029" i="5" s="1"/>
  <c r="AL1029" i="5" s="1"/>
  <c r="AE1030" i="5"/>
  <c r="AF1030" i="5" s="1"/>
  <c r="AE1031" i="5"/>
  <c r="AF1031" i="5" s="1"/>
  <c r="AE1032" i="5"/>
  <c r="AF1032" i="5" s="1"/>
  <c r="AK1032" i="5" s="1"/>
  <c r="AL1032" i="5" s="1"/>
  <c r="AE1033" i="5"/>
  <c r="AF1033" i="5" s="1"/>
  <c r="AE1034" i="5"/>
  <c r="AF1034" i="5" s="1"/>
  <c r="AE1035" i="5"/>
  <c r="AF1035" i="5" s="1"/>
  <c r="AE1036" i="5"/>
  <c r="AF1036" i="5" s="1"/>
  <c r="AE1037" i="5"/>
  <c r="AF1037" i="5" s="1"/>
  <c r="AK1037" i="5" s="1"/>
  <c r="AL1037" i="5" s="1"/>
  <c r="AE1038" i="5"/>
  <c r="AF1038" i="5" s="1"/>
  <c r="AK1038" i="5" s="1"/>
  <c r="AL1038" i="5" s="1"/>
  <c r="AE1039" i="5"/>
  <c r="AF1039" i="5" s="1"/>
  <c r="AE1040" i="5"/>
  <c r="AF1040" i="5" s="1"/>
  <c r="AK1040" i="5" s="1"/>
  <c r="AL1040" i="5" s="1"/>
  <c r="AE1041" i="5"/>
  <c r="AF1041" i="5" s="1"/>
  <c r="AE1042" i="5"/>
  <c r="AF1042" i="5" s="1"/>
  <c r="AK1042" i="5" s="1"/>
  <c r="AL1042" i="5" s="1"/>
  <c r="AE1043" i="5"/>
  <c r="AF1043" i="5" s="1"/>
  <c r="AE1044" i="5"/>
  <c r="AF1044" i="5" s="1"/>
  <c r="AK1044" i="5" s="1"/>
  <c r="AL1044" i="5" s="1"/>
  <c r="AE1045" i="5"/>
  <c r="AF1045" i="5" s="1"/>
  <c r="AK1045" i="5" s="1"/>
  <c r="AL1045" i="5" s="1"/>
  <c r="AE1046" i="5"/>
  <c r="AF1046" i="5" s="1"/>
  <c r="AE1047" i="5"/>
  <c r="AF1047" i="5" s="1"/>
  <c r="AE1048" i="5"/>
  <c r="AF1048" i="5" s="1"/>
  <c r="AE1049" i="5"/>
  <c r="AF1049" i="5" s="1"/>
  <c r="AE1050" i="5"/>
  <c r="AE1051" i="5"/>
  <c r="AF1051" i="5" s="1"/>
  <c r="AE1052" i="5"/>
  <c r="AF1052" i="5" s="1"/>
  <c r="AK1052" i="5" s="1"/>
  <c r="AL1052" i="5" s="1"/>
  <c r="AE1053" i="5"/>
  <c r="AF1053" i="5" s="1"/>
  <c r="AK1053" i="5" s="1"/>
  <c r="AL1053" i="5" s="1"/>
  <c r="AE1054" i="5"/>
  <c r="AF1054" i="5" s="1"/>
  <c r="AK1054" i="5" s="1"/>
  <c r="AL1054" i="5" s="1"/>
  <c r="AE1055" i="5"/>
  <c r="AF1055" i="5" s="1"/>
  <c r="AE1056" i="5"/>
  <c r="AF1056" i="5" s="1"/>
  <c r="AK1056" i="5" s="1"/>
  <c r="AL1056" i="5" s="1"/>
  <c r="AE1057" i="5"/>
  <c r="AF1057" i="5" s="1"/>
  <c r="AE1058" i="5"/>
  <c r="AE1059" i="5"/>
  <c r="AF1059" i="5" s="1"/>
  <c r="AE1060" i="5"/>
  <c r="AF1060" i="5" s="1"/>
  <c r="AK1060" i="5" s="1"/>
  <c r="AL1060" i="5" s="1"/>
  <c r="AE1061" i="5"/>
  <c r="AF1061" i="5" s="1"/>
  <c r="AK1061" i="5" s="1"/>
  <c r="AL1061" i="5" s="1"/>
  <c r="AE1062" i="5"/>
  <c r="AE1063" i="5"/>
  <c r="AF1063" i="5" s="1"/>
  <c r="AE1064" i="5"/>
  <c r="AF1064" i="5" s="1"/>
  <c r="AK1064" i="5" s="1"/>
  <c r="AE1065" i="5"/>
  <c r="AF1065" i="5" s="1"/>
  <c r="AE1066" i="5"/>
  <c r="AE1067" i="5"/>
  <c r="AF1067" i="5" s="1"/>
  <c r="AE1068" i="5"/>
  <c r="AF1068" i="5" s="1"/>
  <c r="AK1068" i="5" s="1"/>
  <c r="AL1068" i="5" s="1"/>
  <c r="AE1069" i="5"/>
  <c r="AF1069" i="5" s="1"/>
  <c r="AK1069" i="5" s="1"/>
  <c r="AL1069" i="5" s="1"/>
  <c r="AE1070" i="5"/>
  <c r="AF1070" i="5" s="1"/>
  <c r="AE1071" i="5"/>
  <c r="AF1071" i="5" s="1"/>
  <c r="AE1072" i="5"/>
  <c r="AF1072" i="5" s="1"/>
  <c r="AK1072" i="5" s="1"/>
  <c r="AL1072" i="5" s="1"/>
  <c r="AE1073" i="5"/>
  <c r="AF1073" i="5" s="1"/>
  <c r="AE1074" i="5"/>
  <c r="AE1075" i="5"/>
  <c r="AF1075" i="5" s="1"/>
  <c r="AE1076" i="5"/>
  <c r="AF1076" i="5" s="1"/>
  <c r="AK1076" i="5" s="1"/>
  <c r="AL1076" i="5" s="1"/>
  <c r="AE1077" i="5"/>
  <c r="AF1077" i="5" s="1"/>
  <c r="AK1077" i="5" s="1"/>
  <c r="AL1077" i="5" s="1"/>
  <c r="AE1078" i="5"/>
  <c r="AF1078" i="5" s="1"/>
  <c r="AE1079" i="5"/>
  <c r="AF1079" i="5" s="1"/>
  <c r="AE1080" i="5"/>
  <c r="AF1080" i="5" s="1"/>
  <c r="AK1080" i="5" s="1"/>
  <c r="AL1080" i="5" s="1"/>
  <c r="AE1081" i="5"/>
  <c r="AF1081" i="5" s="1"/>
  <c r="AE1082" i="5"/>
  <c r="AE1083" i="5"/>
  <c r="AF1083" i="5" s="1"/>
  <c r="AE1084" i="5"/>
  <c r="AF1084" i="5" s="1"/>
  <c r="AK1084" i="5" s="1"/>
  <c r="AL1084" i="5" s="1"/>
  <c r="AE1085" i="5"/>
  <c r="AF1085" i="5" s="1"/>
  <c r="AK1085" i="5" s="1"/>
  <c r="AL1085" i="5" s="1"/>
  <c r="AE1086" i="5"/>
  <c r="AF1086" i="5" s="1"/>
  <c r="AK1086" i="5" s="1"/>
  <c r="AL1086" i="5" s="1"/>
  <c r="AE1087" i="5"/>
  <c r="AF1087" i="5" s="1"/>
  <c r="AE1088" i="5"/>
  <c r="AF1088" i="5" s="1"/>
  <c r="AK1088" i="5" s="1"/>
  <c r="AL1088" i="5" s="1"/>
  <c r="AE1089" i="5"/>
  <c r="AF1089" i="5" s="1"/>
  <c r="AE1090" i="5"/>
  <c r="AE1091" i="5"/>
  <c r="AF1091" i="5" s="1"/>
  <c r="AE1092" i="5"/>
  <c r="AF1092" i="5" s="1"/>
  <c r="AK1092" i="5" s="1"/>
  <c r="AL1092" i="5" s="1"/>
  <c r="AE1093" i="5"/>
  <c r="AF1093" i="5" s="1"/>
  <c r="AK1093" i="5" s="1"/>
  <c r="AL1093" i="5" s="1"/>
  <c r="AE1094" i="5"/>
  <c r="AF1094" i="5" s="1"/>
  <c r="AE1095" i="5"/>
  <c r="AF1095" i="5" s="1"/>
  <c r="AE1096" i="5"/>
  <c r="AF1096" i="5" s="1"/>
  <c r="AK1096" i="5" s="1"/>
  <c r="AE1097" i="5"/>
  <c r="AF1097" i="5" s="1"/>
  <c r="AE1098" i="5"/>
  <c r="AF1098" i="5" s="1"/>
  <c r="AK1098" i="5" s="1"/>
  <c r="AE1099" i="5"/>
  <c r="AF1099" i="5" s="1"/>
  <c r="AE1100" i="5"/>
  <c r="AF1100" i="5" s="1"/>
  <c r="AK1100" i="5" s="1"/>
  <c r="AL1100" i="5" s="1"/>
  <c r="AE1101" i="5"/>
  <c r="AF1101" i="5" s="1"/>
  <c r="AK1101" i="5" s="1"/>
  <c r="AL1101" i="5" s="1"/>
  <c r="AE1102" i="5"/>
  <c r="AF1102" i="5" s="1"/>
  <c r="AE1103" i="5"/>
  <c r="AF1103" i="5" s="1"/>
  <c r="AE1104" i="5"/>
  <c r="AF1104" i="5" s="1"/>
  <c r="AE1105" i="5"/>
  <c r="AF1105" i="5" s="1"/>
  <c r="AE1106" i="5"/>
  <c r="AE1107" i="5"/>
  <c r="AF1107" i="5" s="1"/>
  <c r="AE1108" i="5"/>
  <c r="AF1108" i="5" s="1"/>
  <c r="AK1108" i="5" s="1"/>
  <c r="AE1109" i="5"/>
  <c r="AF1109" i="5" s="1"/>
  <c r="AK1109" i="5" s="1"/>
  <c r="AL1109" i="5" s="1"/>
  <c r="AE1110" i="5"/>
  <c r="AF1110" i="5" s="1"/>
  <c r="AK1110" i="5" s="1"/>
  <c r="AL1110" i="5" s="1"/>
  <c r="AE1111" i="5"/>
  <c r="AF1111" i="5" s="1"/>
  <c r="AE1112" i="5"/>
  <c r="AF1112" i="5" s="1"/>
  <c r="AE1113" i="5"/>
  <c r="AF1113" i="5" s="1"/>
  <c r="AE1114" i="5"/>
  <c r="AF1114" i="5" s="1"/>
  <c r="AE1115" i="5"/>
  <c r="AF1115" i="5" s="1"/>
  <c r="AE1116" i="5"/>
  <c r="AF1116" i="5" s="1"/>
  <c r="AK1116" i="5" s="1"/>
  <c r="AL1116" i="5" s="1"/>
  <c r="AE1117" i="5"/>
  <c r="AF1117" i="5" s="1"/>
  <c r="AK1117" i="5" s="1"/>
  <c r="AL1117" i="5" s="1"/>
  <c r="AE1118" i="5"/>
  <c r="AF1118" i="5" s="1"/>
  <c r="AK1118" i="5" s="1"/>
  <c r="AL1118" i="5" s="1"/>
  <c r="AE1119" i="5"/>
  <c r="AF1119" i="5" s="1"/>
  <c r="AE1120" i="5"/>
  <c r="AF1120" i="5" s="1"/>
  <c r="AE1121" i="5"/>
  <c r="AF1121" i="5" s="1"/>
  <c r="AE1122" i="5"/>
  <c r="AF1122" i="5" s="1"/>
  <c r="AE1123" i="5"/>
  <c r="AF1123" i="5" s="1"/>
  <c r="AE1124" i="5"/>
  <c r="AF1124" i="5" s="1"/>
  <c r="AK1124" i="5" s="1"/>
  <c r="AL1124" i="5" s="1"/>
  <c r="AE1125" i="5"/>
  <c r="AF1125" i="5" s="1"/>
  <c r="AK1125" i="5" s="1"/>
  <c r="AL1125" i="5" s="1"/>
  <c r="AE1126" i="5"/>
  <c r="AF1126" i="5" s="1"/>
  <c r="AK1126" i="5" s="1"/>
  <c r="AL1126" i="5" s="1"/>
  <c r="AE1127" i="5"/>
  <c r="AF1127" i="5" s="1"/>
  <c r="AE1128" i="5"/>
  <c r="AF1128" i="5" s="1"/>
  <c r="AK1128" i="5" s="1"/>
  <c r="AL1128" i="5" s="1"/>
  <c r="AE1129" i="5"/>
  <c r="AF1129" i="5" s="1"/>
  <c r="AE1130" i="5"/>
  <c r="AF1130" i="5" s="1"/>
  <c r="AE1131" i="5"/>
  <c r="AF1131" i="5" s="1"/>
  <c r="AE1132" i="5"/>
  <c r="AF1132" i="5" s="1"/>
  <c r="AK1132" i="5" s="1"/>
  <c r="AL1132" i="5" s="1"/>
  <c r="AE1133" i="5"/>
  <c r="AF1133" i="5" s="1"/>
  <c r="AK1133" i="5" s="1"/>
  <c r="AL1133" i="5" s="1"/>
  <c r="AE1134" i="5"/>
  <c r="AE1135" i="5"/>
  <c r="AF1135" i="5" s="1"/>
  <c r="AE1136" i="5"/>
  <c r="AF1136" i="5" s="1"/>
  <c r="AK1136" i="5" s="1"/>
  <c r="AL1136" i="5" s="1"/>
  <c r="AE1137" i="5"/>
  <c r="AF1137" i="5" s="1"/>
  <c r="AE1138" i="5"/>
  <c r="AF1138" i="5" s="1"/>
  <c r="AE1139" i="5"/>
  <c r="AF1139" i="5" s="1"/>
  <c r="AE1140" i="5"/>
  <c r="AF1140" i="5" s="1"/>
  <c r="AK1140" i="5" s="1"/>
  <c r="AL1140" i="5" s="1"/>
  <c r="AE1141" i="5"/>
  <c r="AF1141" i="5" s="1"/>
  <c r="AK1141" i="5" s="1"/>
  <c r="AL1141" i="5" s="1"/>
  <c r="AE1142" i="5"/>
  <c r="AF1142" i="5" s="1"/>
  <c r="AK1142" i="5" s="1"/>
  <c r="AL1142" i="5" s="1"/>
  <c r="AE1143" i="5"/>
  <c r="AF1143" i="5" s="1"/>
  <c r="AE1144" i="5"/>
  <c r="AF1144" i="5" s="1"/>
  <c r="AK1144" i="5" s="1"/>
  <c r="AL1144" i="5" s="1"/>
  <c r="AE1145" i="5"/>
  <c r="AF1145" i="5" s="1"/>
  <c r="AE1146" i="5"/>
  <c r="AF1146" i="5" s="1"/>
  <c r="AE1147" i="5"/>
  <c r="AF1147" i="5" s="1"/>
  <c r="AE1148" i="5"/>
  <c r="AF1148" i="5" s="1"/>
  <c r="AK1148" i="5" s="1"/>
  <c r="AL1148" i="5" s="1"/>
  <c r="AE1149" i="5"/>
  <c r="AF1149" i="5" s="1"/>
  <c r="AK1149" i="5" s="1"/>
  <c r="AL1149" i="5" s="1"/>
  <c r="AE1150" i="5"/>
  <c r="AF1150" i="5" s="1"/>
  <c r="AE1151" i="5"/>
  <c r="AF1151" i="5" s="1"/>
  <c r="AE1152" i="5"/>
  <c r="AF1152" i="5" s="1"/>
  <c r="AK1152" i="5" s="1"/>
  <c r="AL1152" i="5" s="1"/>
  <c r="AE1153" i="5"/>
  <c r="AF1153" i="5" s="1"/>
  <c r="AE1154" i="5"/>
  <c r="AF1154" i="5" s="1"/>
  <c r="AE1155" i="5"/>
  <c r="AF1155" i="5" s="1"/>
  <c r="AE1156" i="5"/>
  <c r="AF1156" i="5" s="1"/>
  <c r="AK1156" i="5" s="1"/>
  <c r="AL1156" i="5" s="1"/>
  <c r="AE1157" i="5"/>
  <c r="AF1157" i="5" s="1"/>
  <c r="AK1157" i="5" s="1"/>
  <c r="AL1157" i="5" s="1"/>
  <c r="AE1158" i="5"/>
  <c r="AF1158" i="5" s="1"/>
  <c r="AE1159" i="5"/>
  <c r="AF1159" i="5" s="1"/>
  <c r="AE1160" i="5"/>
  <c r="AF1160" i="5" s="1"/>
  <c r="AK1160" i="5" s="1"/>
  <c r="AL1160" i="5" s="1"/>
  <c r="AE1161" i="5"/>
  <c r="AF1161" i="5" s="1"/>
  <c r="AE1162" i="5"/>
  <c r="AF1162" i="5" s="1"/>
  <c r="AE1163" i="5"/>
  <c r="AF1163" i="5" s="1"/>
  <c r="AE1164" i="5"/>
  <c r="AF1164" i="5" s="1"/>
  <c r="AK1164" i="5" s="1"/>
  <c r="AL1164" i="5" s="1"/>
  <c r="AE1165" i="5"/>
  <c r="AF1165" i="5" s="1"/>
  <c r="AK1165" i="5" s="1"/>
  <c r="AL1165" i="5" s="1"/>
  <c r="AE1166" i="5"/>
  <c r="AF1166" i="5" s="1"/>
  <c r="AE1167" i="5"/>
  <c r="AF1167" i="5" s="1"/>
  <c r="AE1168" i="5"/>
  <c r="AF1168" i="5" s="1"/>
  <c r="AK1168" i="5" s="1"/>
  <c r="AL1168" i="5" s="1"/>
  <c r="AE1169" i="5"/>
  <c r="AF1169" i="5" s="1"/>
  <c r="AE1170" i="5"/>
  <c r="AE1171" i="5"/>
  <c r="AF1171" i="5" s="1"/>
  <c r="AE1172" i="5"/>
  <c r="AF1172" i="5" s="1"/>
  <c r="AK1172" i="5" s="1"/>
  <c r="AE1173" i="5"/>
  <c r="AF1173" i="5" s="1"/>
  <c r="AK1173" i="5" s="1"/>
  <c r="AL1173" i="5" s="1"/>
  <c r="AE1174" i="5"/>
  <c r="AF1174" i="5" s="1"/>
  <c r="AK1174" i="5" s="1"/>
  <c r="AL1174" i="5" s="1"/>
  <c r="AE1175" i="5"/>
  <c r="AF1175" i="5" s="1"/>
  <c r="AE1176" i="5"/>
  <c r="AF1176" i="5" s="1"/>
  <c r="AE1177" i="5"/>
  <c r="AF1177" i="5" s="1"/>
  <c r="AE1178" i="5"/>
  <c r="AF1178" i="5" s="1"/>
  <c r="AE1179" i="5"/>
  <c r="AF1179" i="5" s="1"/>
  <c r="AE1180" i="5"/>
  <c r="AF1180" i="5" s="1"/>
  <c r="AK1180" i="5" s="1"/>
  <c r="AL1180" i="5" s="1"/>
  <c r="AE1181" i="5"/>
  <c r="AF1181" i="5" s="1"/>
  <c r="AK1181" i="5" s="1"/>
  <c r="AL1181" i="5" s="1"/>
  <c r="AE1182" i="5"/>
  <c r="AF1182" i="5" s="1"/>
  <c r="AE1183" i="5"/>
  <c r="AF1183" i="5" s="1"/>
  <c r="AE1184" i="5"/>
  <c r="AF1184" i="5" s="1"/>
  <c r="AK1184" i="5" s="1"/>
  <c r="AL1184" i="5" s="1"/>
  <c r="AE1185" i="5"/>
  <c r="AF1185" i="5" s="1"/>
  <c r="AE1186" i="5"/>
  <c r="AF1186" i="5" s="1"/>
  <c r="AE1187" i="5"/>
  <c r="AF1187" i="5" s="1"/>
  <c r="AE1188" i="5"/>
  <c r="AF1188" i="5" s="1"/>
  <c r="AK1188" i="5" s="1"/>
  <c r="AL1188" i="5" s="1"/>
  <c r="AE1189" i="5"/>
  <c r="AF1189" i="5" s="1"/>
  <c r="AK1189" i="5" s="1"/>
  <c r="AL1189" i="5" s="1"/>
  <c r="AE1190" i="5"/>
  <c r="AF1190" i="5" s="1"/>
  <c r="AE1191" i="5"/>
  <c r="AF1191" i="5" s="1"/>
  <c r="AE1192" i="5"/>
  <c r="AF1192" i="5" s="1"/>
  <c r="AK1192" i="5" s="1"/>
  <c r="AL1192" i="5" s="1"/>
  <c r="AE1193" i="5"/>
  <c r="AF1193" i="5" s="1"/>
  <c r="AE1194" i="5"/>
  <c r="AE1195" i="5"/>
  <c r="AF1195" i="5" s="1"/>
  <c r="AE1196" i="5"/>
  <c r="AF1196" i="5" s="1"/>
  <c r="AK1196" i="5" s="1"/>
  <c r="AL1196" i="5" s="1"/>
  <c r="AE1197" i="5"/>
  <c r="AF1197" i="5" s="1"/>
  <c r="AK1197" i="5" s="1"/>
  <c r="AL1197" i="5" s="1"/>
  <c r="AE1198" i="5"/>
  <c r="AF1198" i="5" s="1"/>
  <c r="AE1199" i="5"/>
  <c r="AF1199" i="5" s="1"/>
  <c r="AE1200" i="5"/>
  <c r="AF1200" i="5" s="1"/>
  <c r="AK1200" i="5" s="1"/>
  <c r="AL1200" i="5" s="1"/>
  <c r="AE1201" i="5"/>
  <c r="AF1201" i="5" s="1"/>
  <c r="AE1202" i="5"/>
  <c r="AF1202" i="5" s="1"/>
  <c r="AE1203" i="5"/>
  <c r="AF1203" i="5" s="1"/>
  <c r="AE1204" i="5"/>
  <c r="AF1204" i="5" s="1"/>
  <c r="AK1204" i="5" s="1"/>
  <c r="AL1204" i="5" s="1"/>
  <c r="AE1205" i="5"/>
  <c r="AF1205" i="5" s="1"/>
  <c r="AK1205" i="5" s="1"/>
  <c r="AL1205" i="5" s="1"/>
  <c r="AE1206" i="5"/>
  <c r="AE1207" i="5"/>
  <c r="AF1207" i="5" s="1"/>
  <c r="AE1208" i="5"/>
  <c r="AF1208" i="5" s="1"/>
  <c r="AE1209" i="5"/>
  <c r="AF1209" i="5" s="1"/>
  <c r="AE1210" i="5"/>
  <c r="AF1210" i="5" s="1"/>
  <c r="AE1211" i="5"/>
  <c r="AF1211" i="5" s="1"/>
  <c r="AE1212" i="5"/>
  <c r="AF1212" i="5" s="1"/>
  <c r="AK1212" i="5" s="1"/>
  <c r="AL1212" i="5" s="1"/>
  <c r="AE1213" i="5"/>
  <c r="AF1213" i="5" s="1"/>
  <c r="AK1213" i="5" s="1"/>
  <c r="AL1213" i="5" s="1"/>
  <c r="AE1214" i="5"/>
  <c r="AF1214" i="5" s="1"/>
  <c r="AE1215" i="5"/>
  <c r="AF1215" i="5" s="1"/>
  <c r="AE1216" i="5"/>
  <c r="AF1216" i="5" s="1"/>
  <c r="AK1216" i="5" s="1"/>
  <c r="AL1216" i="5" s="1"/>
  <c r="AE1217" i="5"/>
  <c r="AF1217" i="5" s="1"/>
  <c r="AE1218" i="5"/>
  <c r="AE1219" i="5"/>
  <c r="AF1219" i="5" s="1"/>
  <c r="AE1220" i="5"/>
  <c r="AF1220" i="5" s="1"/>
  <c r="AK1220" i="5" s="1"/>
  <c r="AL1220" i="5" s="1"/>
  <c r="AE1221" i="5"/>
  <c r="AF1221" i="5" s="1"/>
  <c r="AK1221" i="5" s="1"/>
  <c r="AL1221" i="5" s="1"/>
  <c r="AE1222" i="5"/>
  <c r="AF1222" i="5" s="1"/>
  <c r="AK1222" i="5" s="1"/>
  <c r="AL1222" i="5" s="1"/>
  <c r="AE1223" i="5"/>
  <c r="AF1223" i="5" s="1"/>
  <c r="AE1224" i="5"/>
  <c r="AF1224" i="5" s="1"/>
  <c r="AE1225" i="5"/>
  <c r="AF1225" i="5" s="1"/>
  <c r="AE1226" i="5"/>
  <c r="AF1226" i="5" s="1"/>
  <c r="AE1227" i="5"/>
  <c r="AF1227" i="5" s="1"/>
  <c r="AE1228" i="5"/>
  <c r="AF1228" i="5" s="1"/>
  <c r="AK1228" i="5" s="1"/>
  <c r="AL1228" i="5" s="1"/>
  <c r="AE1229" i="5"/>
  <c r="AF1229" i="5" s="1"/>
  <c r="AK1229" i="5" s="1"/>
  <c r="AL1229" i="5" s="1"/>
  <c r="AE1230" i="5"/>
  <c r="AF1230" i="5" s="1"/>
  <c r="AK1230" i="5" s="1"/>
  <c r="AL1230" i="5" s="1"/>
  <c r="AE1231" i="5"/>
  <c r="AE1232" i="5"/>
  <c r="AF1232" i="5" s="1"/>
  <c r="AK1232" i="5" s="1"/>
  <c r="AL1232" i="5" s="1"/>
  <c r="AE1233" i="5"/>
  <c r="AF1233" i="5" s="1"/>
  <c r="AE1234" i="5"/>
  <c r="AE1235" i="5"/>
  <c r="AF1235" i="5" s="1"/>
  <c r="AE1236" i="5"/>
  <c r="AF1236" i="5" s="1"/>
  <c r="AE1237" i="5"/>
  <c r="AF1237" i="5" s="1"/>
  <c r="AK1237" i="5" s="1"/>
  <c r="AL1237" i="5" s="1"/>
  <c r="AE1238" i="5"/>
  <c r="AF1238" i="5" s="1"/>
  <c r="AE1239" i="5"/>
  <c r="AF1239" i="5" s="1"/>
  <c r="AE1240" i="5"/>
  <c r="AF1240" i="5" s="1"/>
  <c r="AK1240" i="5" s="1"/>
  <c r="AL1240" i="5" s="1"/>
  <c r="AE1241" i="5"/>
  <c r="AF1241" i="5" s="1"/>
  <c r="AE1242" i="5"/>
  <c r="AF1242" i="5" s="1"/>
  <c r="AE1243" i="5"/>
  <c r="AF1243" i="5" s="1"/>
  <c r="AE1244" i="5"/>
  <c r="AF1244" i="5" s="1"/>
  <c r="AK1244" i="5" s="1"/>
  <c r="AL1244" i="5" s="1"/>
  <c r="AE1245" i="5"/>
  <c r="AF1245" i="5" s="1"/>
  <c r="AK1245" i="5" s="1"/>
  <c r="AL1245" i="5" s="1"/>
  <c r="AE1246" i="5"/>
  <c r="AF1246" i="5" s="1"/>
  <c r="AE1247" i="5"/>
  <c r="AF1247" i="5" s="1"/>
  <c r="AE1248" i="5"/>
  <c r="AF1248" i="5" s="1"/>
  <c r="AE1249" i="5"/>
  <c r="AF1249" i="5" s="1"/>
  <c r="AE1250" i="5"/>
  <c r="AF1250" i="5" s="1"/>
  <c r="AE1251" i="5"/>
  <c r="AF1251" i="5" s="1"/>
  <c r="AE1252" i="5"/>
  <c r="AF1252" i="5" s="1"/>
  <c r="AK1252" i="5" s="1"/>
  <c r="AL1252" i="5" s="1"/>
  <c r="AE1253" i="5"/>
  <c r="AF1253" i="5" s="1"/>
  <c r="AK1253" i="5" s="1"/>
  <c r="AL1253" i="5" s="1"/>
  <c r="AE1254" i="5"/>
  <c r="AF1254" i="5" s="1"/>
  <c r="AE1255" i="5"/>
  <c r="AF1255" i="5" s="1"/>
  <c r="AE1256" i="5"/>
  <c r="AF1256" i="5" s="1"/>
  <c r="AK1256" i="5" s="1"/>
  <c r="AL1256" i="5" s="1"/>
  <c r="AE1257" i="5"/>
  <c r="AF1257" i="5" s="1"/>
  <c r="AE1258" i="5"/>
  <c r="AE1259" i="5"/>
  <c r="AF1259" i="5" s="1"/>
  <c r="AE1260" i="5"/>
  <c r="AF1260" i="5" s="1"/>
  <c r="AK1260" i="5" s="1"/>
  <c r="AL1260" i="5" s="1"/>
  <c r="AE1261" i="5"/>
  <c r="AF1261" i="5" s="1"/>
  <c r="AK1261" i="5" s="1"/>
  <c r="AL1261" i="5" s="1"/>
  <c r="AE1262" i="5"/>
  <c r="AF1262" i="5" s="1"/>
  <c r="AE1263" i="5"/>
  <c r="AE1264" i="5"/>
  <c r="AF1264" i="5" s="1"/>
  <c r="AK1264" i="5" s="1"/>
  <c r="AL1264" i="5" s="1"/>
  <c r="AE1265" i="5"/>
  <c r="AF1265" i="5" s="1"/>
  <c r="AE1266" i="5"/>
  <c r="AF1266" i="5" s="1"/>
  <c r="AE1267" i="5"/>
  <c r="AF1267" i="5" s="1"/>
  <c r="AE1268" i="5"/>
  <c r="AF1268" i="5" s="1"/>
  <c r="AK1268" i="5" s="1"/>
  <c r="AL1268" i="5" s="1"/>
  <c r="AE1269" i="5"/>
  <c r="AF1269" i="5" s="1"/>
  <c r="AK1269" i="5" s="1"/>
  <c r="AL1269" i="5" s="1"/>
  <c r="AE1270" i="5"/>
  <c r="AF1270" i="5" s="1"/>
  <c r="AE1271" i="5"/>
  <c r="AF1271" i="5" s="1"/>
  <c r="AE1272" i="5"/>
  <c r="AF1272" i="5" s="1"/>
  <c r="AE1273" i="5"/>
  <c r="AF1273" i="5" s="1"/>
  <c r="AE1274" i="5"/>
  <c r="AF1274" i="5" s="1"/>
  <c r="AE1275" i="5"/>
  <c r="AF1275" i="5" s="1"/>
  <c r="AE1276" i="5"/>
  <c r="AF1276" i="5" s="1"/>
  <c r="AK1276" i="5" s="1"/>
  <c r="AL1276" i="5" s="1"/>
  <c r="AE1277" i="5"/>
  <c r="AF1277" i="5" s="1"/>
  <c r="AK1277" i="5" s="1"/>
  <c r="AL1277" i="5" s="1"/>
  <c r="AE1278" i="5"/>
  <c r="AF1278" i="5" s="1"/>
  <c r="AE1279" i="5"/>
  <c r="AF1279" i="5" s="1"/>
  <c r="AE1280" i="5"/>
  <c r="AF1280" i="5" s="1"/>
  <c r="AK1280" i="5" s="1"/>
  <c r="AL1280" i="5" s="1"/>
  <c r="AE1281" i="5"/>
  <c r="AF1281" i="5" s="1"/>
  <c r="AE1282" i="5"/>
  <c r="AE1283" i="5"/>
  <c r="AF1283" i="5" s="1"/>
  <c r="AE1284" i="5"/>
  <c r="AF1284" i="5" s="1"/>
  <c r="AK1284" i="5" s="1"/>
  <c r="AE1285" i="5"/>
  <c r="AF1285" i="5" s="1"/>
  <c r="AK1285" i="5" s="1"/>
  <c r="AL1285" i="5" s="1"/>
  <c r="AE1286" i="5"/>
  <c r="AE1287" i="5"/>
  <c r="AF1287" i="5" s="1"/>
  <c r="AE1288" i="5"/>
  <c r="AF1288" i="5" s="1"/>
  <c r="AE1289" i="5"/>
  <c r="AF1289" i="5" s="1"/>
  <c r="AE1290" i="5"/>
  <c r="AF1290" i="5" s="1"/>
  <c r="AE1291" i="5"/>
  <c r="AF1291" i="5" s="1"/>
  <c r="AE1292" i="5"/>
  <c r="AF1292" i="5" s="1"/>
  <c r="AK1292" i="5" s="1"/>
  <c r="AL1292" i="5" s="1"/>
  <c r="AE1293" i="5"/>
  <c r="AF1293" i="5" s="1"/>
  <c r="AK1293" i="5" s="1"/>
  <c r="AL1293" i="5" s="1"/>
  <c r="AE1294" i="5"/>
  <c r="AF1294" i="5" s="1"/>
  <c r="AK1294" i="5" s="1"/>
  <c r="AL1294" i="5" s="1"/>
  <c r="AE1295" i="5"/>
  <c r="AF1295" i="5" s="1"/>
  <c r="AE1296" i="5"/>
  <c r="AF1296" i="5" s="1"/>
  <c r="AK1296" i="5" s="1"/>
  <c r="AL1296" i="5" s="1"/>
  <c r="AE1297" i="5"/>
  <c r="AF1297" i="5" s="1"/>
  <c r="AE1298" i="5"/>
  <c r="AF1298" i="5" s="1"/>
  <c r="AE1299" i="5"/>
  <c r="AF1299" i="5" s="1"/>
  <c r="AE1300" i="5"/>
  <c r="AF1300" i="5" s="1"/>
  <c r="AK1300" i="5" s="1"/>
  <c r="AL1300" i="5" s="1"/>
  <c r="AE1301" i="5"/>
  <c r="AF1301" i="5" s="1"/>
  <c r="AK1301" i="5" s="1"/>
  <c r="AL1301" i="5" s="1"/>
  <c r="AE1302" i="5"/>
  <c r="AF1302" i="5" s="1"/>
  <c r="AE1303" i="5"/>
  <c r="AF1303" i="5" s="1"/>
  <c r="AE1304" i="5"/>
  <c r="AF1304" i="5" s="1"/>
  <c r="AK1304" i="5" s="1"/>
  <c r="AL1304" i="5" s="1"/>
  <c r="AE1305" i="5"/>
  <c r="AF1305" i="5" s="1"/>
  <c r="AE1306" i="5"/>
  <c r="AE1307" i="5"/>
  <c r="AF1307" i="5" s="1"/>
  <c r="AE1308" i="5"/>
  <c r="AF1308" i="5" s="1"/>
  <c r="AK1308" i="5" s="1"/>
  <c r="AL1308" i="5" s="1"/>
  <c r="AE1309" i="5"/>
  <c r="AF1309" i="5" s="1"/>
  <c r="AK1309" i="5" s="1"/>
  <c r="AL1309" i="5" s="1"/>
  <c r="AE1310" i="5"/>
  <c r="AF1310" i="5" s="1"/>
  <c r="AE1311" i="5"/>
  <c r="AF1311" i="5" s="1"/>
  <c r="AE1312" i="5"/>
  <c r="AF1312" i="5" s="1"/>
  <c r="AE1313" i="5"/>
  <c r="AF1313" i="5" s="1"/>
  <c r="AE1314" i="5"/>
  <c r="AF1314" i="5" s="1"/>
  <c r="AE1315" i="5"/>
  <c r="AF1315" i="5" s="1"/>
  <c r="AE1316" i="5"/>
  <c r="AF1316" i="5" s="1"/>
  <c r="AK1316" i="5" s="1"/>
  <c r="AL1316" i="5" s="1"/>
  <c r="AE1317" i="5"/>
  <c r="AF1317" i="5" s="1"/>
  <c r="AK1317" i="5" s="1"/>
  <c r="AL1317" i="5" s="1"/>
  <c r="AE1318" i="5"/>
  <c r="AF1318" i="5" s="1"/>
  <c r="AE1319" i="5"/>
  <c r="AF1319" i="5" s="1"/>
  <c r="AE1320" i="5"/>
  <c r="AF1320" i="5" s="1"/>
  <c r="AE1321" i="5"/>
  <c r="AF1321" i="5" s="1"/>
  <c r="AE1322" i="5"/>
  <c r="AE1323" i="5"/>
  <c r="AF1323" i="5" s="1"/>
  <c r="AE1324" i="5"/>
  <c r="AF1324" i="5" s="1"/>
  <c r="AK1324" i="5" s="1"/>
  <c r="AL1324" i="5" s="1"/>
  <c r="AE1325" i="5"/>
  <c r="AF1325" i="5" s="1"/>
  <c r="AK1325" i="5" s="1"/>
  <c r="AL1325" i="5" s="1"/>
  <c r="AE1326" i="5"/>
  <c r="AF1326" i="5" s="1"/>
  <c r="AE1327" i="5"/>
  <c r="AF1327" i="5" s="1"/>
  <c r="AE1328" i="5"/>
  <c r="AF1328" i="5" s="1"/>
  <c r="AK1328" i="5" s="1"/>
  <c r="AL1328" i="5" s="1"/>
  <c r="AE1329" i="5"/>
  <c r="AF1329" i="5" s="1"/>
  <c r="AE1330" i="5"/>
  <c r="AF1330" i="5" s="1"/>
  <c r="AE1331" i="5"/>
  <c r="AF1331" i="5" s="1"/>
  <c r="AE1332" i="5"/>
  <c r="AF1332" i="5" s="1"/>
  <c r="AK1332" i="5" s="1"/>
  <c r="AL1332" i="5" s="1"/>
  <c r="AE1333" i="5"/>
  <c r="AF1333" i="5" s="1"/>
  <c r="AK1333" i="5" s="1"/>
  <c r="AL1333" i="5" s="1"/>
  <c r="AE1334" i="5"/>
  <c r="AF1334" i="5" s="1"/>
  <c r="AK1334" i="5" s="1"/>
  <c r="AL1334" i="5" s="1"/>
  <c r="AE1335" i="5"/>
  <c r="AF1335" i="5" s="1"/>
  <c r="AE1336" i="5"/>
  <c r="AF1336" i="5" s="1"/>
  <c r="AE1337" i="5"/>
  <c r="AF1337" i="5" s="1"/>
  <c r="AE1338" i="5"/>
  <c r="AF1338" i="5" s="1"/>
  <c r="AE1339" i="5"/>
  <c r="AF1339" i="5" s="1"/>
  <c r="AE1340" i="5"/>
  <c r="AF1340" i="5" s="1"/>
  <c r="AK1340" i="5" s="1"/>
  <c r="AL1340" i="5" s="1"/>
  <c r="AE1341" i="5"/>
  <c r="AF1341" i="5" s="1"/>
  <c r="AK1341" i="5" s="1"/>
  <c r="AL1341" i="5" s="1"/>
  <c r="AE1342" i="5"/>
  <c r="AF1342" i="5" s="1"/>
  <c r="AK1342" i="5" s="1"/>
  <c r="AL1342" i="5" s="1"/>
  <c r="AE1343" i="5"/>
  <c r="AF1343" i="5" s="1"/>
  <c r="AE1344" i="5"/>
  <c r="AF1344" i="5" s="1"/>
  <c r="AK1344" i="5" s="1"/>
  <c r="AL1344" i="5" s="1"/>
  <c r="AE1345" i="5"/>
  <c r="AF1345" i="5" s="1"/>
  <c r="AE1346" i="5"/>
  <c r="AE1347" i="5"/>
  <c r="AF1347" i="5" s="1"/>
  <c r="AE1348" i="5"/>
  <c r="AF1348" i="5" s="1"/>
  <c r="AE1349" i="5"/>
  <c r="AF1349" i="5" s="1"/>
  <c r="AK1349" i="5" s="1"/>
  <c r="AL1349" i="5" s="1"/>
  <c r="AE1350" i="5"/>
  <c r="AF1350" i="5" s="1"/>
  <c r="AK1350" i="5" s="1"/>
  <c r="AL1350" i="5" s="1"/>
  <c r="AE1351" i="5"/>
  <c r="AF1351" i="5" s="1"/>
  <c r="AE1352" i="5"/>
  <c r="AF1352" i="5" s="1"/>
  <c r="AE1353" i="5"/>
  <c r="AF1353" i="5" s="1"/>
  <c r="AE1354" i="5"/>
  <c r="AF1354" i="5" s="1"/>
  <c r="AE1355" i="5"/>
  <c r="AF1355" i="5" s="1"/>
  <c r="AE1356" i="5"/>
  <c r="AF1356" i="5" s="1"/>
  <c r="AE1357" i="5"/>
  <c r="AF1357" i="5" s="1"/>
  <c r="AK1357" i="5" s="1"/>
  <c r="AL1357" i="5" s="1"/>
  <c r="AE1358" i="5"/>
  <c r="AF1358" i="5" s="1"/>
  <c r="AE1359" i="5"/>
  <c r="AF1359" i="5" s="1"/>
  <c r="AE1360" i="5"/>
  <c r="AF1360" i="5" s="1"/>
  <c r="AK1360" i="5" s="1"/>
  <c r="AL1360" i="5" s="1"/>
  <c r="AE1361" i="5"/>
  <c r="AF1361" i="5" s="1"/>
  <c r="AE1362" i="5"/>
  <c r="AE1363" i="5"/>
  <c r="AF1363" i="5" s="1"/>
  <c r="AE1364" i="5"/>
  <c r="AF1364" i="5" s="1"/>
  <c r="AK1364" i="5" s="1"/>
  <c r="AL1364" i="5" s="1"/>
  <c r="AE1365" i="5"/>
  <c r="AF1365" i="5" s="1"/>
  <c r="AK1365" i="5" s="1"/>
  <c r="AL1365" i="5" s="1"/>
  <c r="AE1366" i="5"/>
  <c r="AF1366" i="5" s="1"/>
  <c r="AE1367" i="5"/>
  <c r="AF1367" i="5" s="1"/>
  <c r="AE1368" i="5"/>
  <c r="AF1368" i="5" s="1"/>
  <c r="AK1368" i="5" s="1"/>
  <c r="AL1368" i="5" s="1"/>
  <c r="AE1369" i="5"/>
  <c r="AF1369" i="5" s="1"/>
  <c r="AE1370" i="5"/>
  <c r="AF1370" i="5" s="1"/>
  <c r="AE1371" i="5"/>
  <c r="AF1371" i="5" s="1"/>
  <c r="AE1372" i="5"/>
  <c r="AF1372" i="5" s="1"/>
  <c r="AK1372" i="5" s="1"/>
  <c r="AE1373" i="5"/>
  <c r="AF1373" i="5" s="1"/>
  <c r="AK1373" i="5" s="1"/>
  <c r="AL1373" i="5" s="1"/>
  <c r="AE1374" i="5"/>
  <c r="AF1374" i="5" s="1"/>
  <c r="AE1375" i="5"/>
  <c r="AF1375" i="5" s="1"/>
  <c r="AE1376" i="5"/>
  <c r="AF1376" i="5" s="1"/>
  <c r="AE1377" i="5"/>
  <c r="AF1377" i="5" s="1"/>
  <c r="AE1378" i="5"/>
  <c r="AF1378" i="5" s="1"/>
  <c r="AE1379" i="5"/>
  <c r="AF1379" i="5" s="1"/>
  <c r="AE1380" i="5"/>
  <c r="AF1380" i="5" s="1"/>
  <c r="AK1380" i="5" s="1"/>
  <c r="AE1381" i="5"/>
  <c r="AF1381" i="5" s="1"/>
  <c r="AK1381" i="5" s="1"/>
  <c r="AL1381" i="5" s="1"/>
  <c r="AE1382" i="5"/>
  <c r="AF1382" i="5" s="1"/>
  <c r="AK1382" i="5" s="1"/>
  <c r="AE1383" i="5"/>
  <c r="AF1383" i="5" s="1"/>
  <c r="AE1384" i="5"/>
  <c r="AF1384" i="5" s="1"/>
  <c r="AK1384" i="5" s="1"/>
  <c r="AL1384" i="5" s="1"/>
  <c r="AE1385" i="5"/>
  <c r="AF1385" i="5" s="1"/>
  <c r="AE1386" i="5"/>
  <c r="AF1386" i="5" s="1"/>
  <c r="AE1387" i="5"/>
  <c r="AF1387" i="5" s="1"/>
  <c r="AE1388" i="5"/>
  <c r="AF1388" i="5" s="1"/>
  <c r="AE1389" i="5"/>
  <c r="AF1389" i="5" s="1"/>
  <c r="AK1389" i="5" s="1"/>
  <c r="AL1389" i="5" s="1"/>
  <c r="AE1390" i="5"/>
  <c r="AF1390" i="5" s="1"/>
  <c r="AK1390" i="5" s="1"/>
  <c r="AL1390" i="5" s="1"/>
  <c r="AE1391" i="5"/>
  <c r="AF1391" i="5" s="1"/>
  <c r="AE1392" i="5"/>
  <c r="AF1392" i="5" s="1"/>
  <c r="AK1392" i="5" s="1"/>
  <c r="AL1392" i="5" s="1"/>
  <c r="AE1393" i="5"/>
  <c r="AF1393" i="5" s="1"/>
  <c r="AE1394" i="5"/>
  <c r="AF1394" i="5" s="1"/>
  <c r="AE1395" i="5"/>
  <c r="AF1395" i="5" s="1"/>
  <c r="AE1396" i="5"/>
  <c r="AF1396" i="5" s="1"/>
  <c r="AK1396" i="5" s="1"/>
  <c r="AL1396" i="5" s="1"/>
  <c r="AE1397" i="5"/>
  <c r="AF1397" i="5" s="1"/>
  <c r="AK1397" i="5" s="1"/>
  <c r="AL1397" i="5" s="1"/>
  <c r="AE1398" i="5"/>
  <c r="AF1398" i="5" s="1"/>
  <c r="AE1399" i="5"/>
  <c r="AF1399" i="5" s="1"/>
  <c r="AE1400" i="5"/>
  <c r="AF1400" i="5" s="1"/>
  <c r="AE1401" i="5"/>
  <c r="AF1401" i="5" s="1"/>
  <c r="AE1402" i="5"/>
  <c r="AF1402" i="5" s="1"/>
  <c r="AE1403" i="5"/>
  <c r="AF1403" i="5" s="1"/>
  <c r="AE1404" i="5"/>
  <c r="AF1404" i="5" s="1"/>
  <c r="AK1404" i="5" s="1"/>
  <c r="AL1404" i="5" s="1"/>
  <c r="AE1405" i="5"/>
  <c r="AF1405" i="5" s="1"/>
  <c r="AK1405" i="5" s="1"/>
  <c r="AL1405" i="5" s="1"/>
  <c r="AE1406" i="5"/>
  <c r="AF1406" i="5" s="1"/>
  <c r="AE1407" i="5"/>
  <c r="AF1407" i="5" s="1"/>
  <c r="AE1408" i="5"/>
  <c r="AF1408" i="5" s="1"/>
  <c r="AK1408" i="5" s="1"/>
  <c r="AL1408" i="5" s="1"/>
  <c r="AE1409" i="5"/>
  <c r="AF1409" i="5" s="1"/>
  <c r="AE1410" i="5"/>
  <c r="AE1411" i="5"/>
  <c r="AF1411" i="5" s="1"/>
  <c r="AE1412" i="5"/>
  <c r="AF1412" i="5" s="1"/>
  <c r="AK1412" i="5" s="1"/>
  <c r="AL1412" i="5" s="1"/>
  <c r="AE1413" i="5"/>
  <c r="AF1413" i="5" s="1"/>
  <c r="AK1413" i="5" s="1"/>
  <c r="AL1413" i="5" s="1"/>
  <c r="AE1414" i="5"/>
  <c r="AF1414" i="5" s="1"/>
  <c r="AE1415" i="5"/>
  <c r="AF1415" i="5" s="1"/>
  <c r="AE1416" i="5"/>
  <c r="AF1416" i="5" s="1"/>
  <c r="AE1417" i="5"/>
  <c r="AF1417" i="5" s="1"/>
  <c r="AE1418" i="5"/>
  <c r="AF1418" i="5" s="1"/>
  <c r="AE1419" i="5"/>
  <c r="AF1419" i="5" s="1"/>
  <c r="AE1420" i="5"/>
  <c r="AF1420" i="5" s="1"/>
  <c r="AK1420" i="5" s="1"/>
  <c r="AL1420" i="5" s="1"/>
  <c r="AE1421" i="5"/>
  <c r="AF1421" i="5" s="1"/>
  <c r="AK1421" i="5" s="1"/>
  <c r="AL1421" i="5" s="1"/>
  <c r="AE1422" i="5"/>
  <c r="AF1422" i="5" s="1"/>
  <c r="AE1423" i="5"/>
  <c r="AF1423" i="5" s="1"/>
  <c r="AE1424" i="5"/>
  <c r="AF1424" i="5" s="1"/>
  <c r="AK1424" i="5" s="1"/>
  <c r="AL1424" i="5" s="1"/>
  <c r="AE1425" i="5"/>
  <c r="AF1425" i="5" s="1"/>
  <c r="AE1426" i="5"/>
  <c r="AF1426" i="5" s="1"/>
  <c r="AE1427" i="5"/>
  <c r="AF1427" i="5" s="1"/>
  <c r="AE1428" i="5"/>
  <c r="AF1428" i="5" s="1"/>
  <c r="AK1428" i="5" s="1"/>
  <c r="AL1428" i="5" s="1"/>
  <c r="AE1429" i="5"/>
  <c r="AF1429" i="5" s="1"/>
  <c r="AK1429" i="5" s="1"/>
  <c r="AL1429" i="5" s="1"/>
  <c r="AE1430" i="5"/>
  <c r="AF1430" i="5" s="1"/>
  <c r="AE1431" i="5"/>
  <c r="AF1431" i="5" s="1"/>
  <c r="AE1432" i="5"/>
  <c r="AF1432" i="5" s="1"/>
  <c r="AE1433" i="5"/>
  <c r="AF1433" i="5" s="1"/>
  <c r="AE1434" i="5"/>
  <c r="AE1435" i="5"/>
  <c r="AF1435" i="5" s="1"/>
  <c r="AE1436" i="5"/>
  <c r="AF1436" i="5" s="1"/>
  <c r="AK1436" i="5" s="1"/>
  <c r="AE1437" i="5"/>
  <c r="AF1437" i="5" s="1"/>
  <c r="AK1437" i="5" s="1"/>
  <c r="AL1437" i="5" s="1"/>
  <c r="AE1438" i="5"/>
  <c r="AF1438" i="5" s="1"/>
  <c r="AE1439" i="5"/>
  <c r="AF1439" i="5" s="1"/>
  <c r="AE1440" i="5"/>
  <c r="AF1440" i="5" s="1"/>
  <c r="AK1440" i="5" s="1"/>
  <c r="AL1440" i="5" s="1"/>
  <c r="AE1441" i="5"/>
  <c r="AF1441" i="5" s="1"/>
  <c r="AE1442" i="5"/>
  <c r="AF1442" i="5" s="1"/>
  <c r="AE1443" i="5"/>
  <c r="AF1443" i="5" s="1"/>
  <c r="AE1444" i="5"/>
  <c r="AF1444" i="5" s="1"/>
  <c r="AK1444" i="5" s="1"/>
  <c r="AE1445" i="5"/>
  <c r="AF1445" i="5" s="1"/>
  <c r="AK1445" i="5" s="1"/>
  <c r="AL1445" i="5" s="1"/>
  <c r="AE1446" i="5"/>
  <c r="AF1446" i="5" s="1"/>
  <c r="AK1446" i="5" s="1"/>
  <c r="AL1446" i="5" s="1"/>
  <c r="AE1447" i="5"/>
  <c r="AF1447" i="5" s="1"/>
  <c r="AE1448" i="5"/>
  <c r="AF1448" i="5" s="1"/>
  <c r="AE1449" i="5"/>
  <c r="AF1449" i="5" s="1"/>
  <c r="AE1450" i="5"/>
  <c r="AE1451" i="5"/>
  <c r="AF1451" i="5" s="1"/>
  <c r="AE1452" i="5"/>
  <c r="AF1452" i="5" s="1"/>
  <c r="AK1452" i="5" s="1"/>
  <c r="AL1452" i="5" s="1"/>
  <c r="AE1453" i="5"/>
  <c r="AF1453" i="5" s="1"/>
  <c r="AK1453" i="5" s="1"/>
  <c r="AL1453" i="5" s="1"/>
  <c r="AE1454" i="5"/>
  <c r="AF1454" i="5" s="1"/>
  <c r="AE1455" i="5"/>
  <c r="AF1455" i="5" s="1"/>
  <c r="AE1456" i="5"/>
  <c r="AF1456" i="5" s="1"/>
  <c r="AK1456" i="5" s="1"/>
  <c r="AL1456" i="5" s="1"/>
  <c r="AE1457" i="5"/>
  <c r="AF1457" i="5" s="1"/>
  <c r="AE1458" i="5"/>
  <c r="AF1458" i="5" s="1"/>
  <c r="AE1459" i="5"/>
  <c r="AF1459" i="5" s="1"/>
  <c r="AE1460" i="5"/>
  <c r="AF1460" i="5" s="1"/>
  <c r="AK1460" i="5" s="1"/>
  <c r="AL1460" i="5" s="1"/>
  <c r="AE1461" i="5"/>
  <c r="AF1461" i="5" s="1"/>
  <c r="AK1461" i="5" s="1"/>
  <c r="AL1461" i="5" s="1"/>
  <c r="AE1462" i="5"/>
  <c r="AF1462" i="5" s="1"/>
  <c r="AE1463" i="5"/>
  <c r="AF1463" i="5" s="1"/>
  <c r="AE1464" i="5"/>
  <c r="AF1464" i="5" s="1"/>
  <c r="AK1464" i="5" s="1"/>
  <c r="AL1464" i="5" s="1"/>
  <c r="AE1465" i="5"/>
  <c r="AF1465" i="5" s="1"/>
  <c r="AE1466" i="5"/>
  <c r="AF1466" i="5" s="1"/>
  <c r="AE1467" i="5"/>
  <c r="AF1467" i="5" s="1"/>
  <c r="AE1468" i="5"/>
  <c r="AF1468" i="5" s="1"/>
  <c r="AK1468" i="5" s="1"/>
  <c r="AL1468" i="5" s="1"/>
  <c r="AE1469" i="5"/>
  <c r="AF1469" i="5" s="1"/>
  <c r="AK1469" i="5" s="1"/>
  <c r="AL1469" i="5" s="1"/>
  <c r="AE1470" i="5"/>
  <c r="AF1470" i="5" s="1"/>
  <c r="AE1471" i="5"/>
  <c r="AF1471" i="5" s="1"/>
  <c r="AE1472" i="5"/>
  <c r="AF1472" i="5" s="1"/>
  <c r="AE1473" i="5"/>
  <c r="AF1473" i="5" s="1"/>
  <c r="AE1474" i="5"/>
  <c r="AE1475" i="5"/>
  <c r="AF1475" i="5" s="1"/>
  <c r="AE1476" i="5"/>
  <c r="AF1476" i="5" s="1"/>
  <c r="AK1476" i="5" s="1"/>
  <c r="AL1476" i="5" s="1"/>
  <c r="AE1477" i="5"/>
  <c r="AF1477" i="5" s="1"/>
  <c r="AK1477" i="5" s="1"/>
  <c r="AL1477" i="5" s="1"/>
  <c r="AE1478" i="5"/>
  <c r="AF1478" i="5" s="1"/>
  <c r="AE1479" i="5"/>
  <c r="AF1479" i="5" s="1"/>
  <c r="AE1480" i="5"/>
  <c r="AF1480" i="5" s="1"/>
  <c r="AK1480" i="5" s="1"/>
  <c r="AL1480" i="5" s="1"/>
  <c r="AE1481" i="5"/>
  <c r="AF1481" i="5" s="1"/>
  <c r="AE1482" i="5"/>
  <c r="AF1482" i="5" s="1"/>
  <c r="AE1483" i="5"/>
  <c r="AF1483" i="5" s="1"/>
  <c r="AE1484" i="5"/>
  <c r="AF1484" i="5" s="1"/>
  <c r="AE1485" i="5"/>
  <c r="AF1485" i="5" s="1"/>
  <c r="AK1485" i="5" s="1"/>
  <c r="AL1485" i="5" s="1"/>
  <c r="AE1486" i="5"/>
  <c r="AF1486" i="5" s="1"/>
  <c r="AE1487" i="5"/>
  <c r="AF1487" i="5" s="1"/>
  <c r="AE1488" i="5"/>
  <c r="AF1488" i="5" s="1"/>
  <c r="AE1489" i="5"/>
  <c r="AF1489" i="5" s="1"/>
  <c r="AE1490" i="5"/>
  <c r="AE1491" i="5"/>
  <c r="AF1491" i="5" s="1"/>
  <c r="AE1492" i="5"/>
  <c r="AF1492" i="5" s="1"/>
  <c r="AK1492" i="5" s="1"/>
  <c r="AE1493" i="5"/>
  <c r="AF1493" i="5" s="1"/>
  <c r="AK1493" i="5" s="1"/>
  <c r="AL1493" i="5" s="1"/>
  <c r="AE1494" i="5"/>
  <c r="AF1494" i="5" s="1"/>
  <c r="AE1495" i="5"/>
  <c r="AF1495" i="5" s="1"/>
  <c r="AE1496" i="5"/>
  <c r="AF1496" i="5" s="1"/>
  <c r="AK1496" i="5" s="1"/>
  <c r="AL1496" i="5" s="1"/>
  <c r="AE1497" i="5"/>
  <c r="AF1497" i="5" s="1"/>
  <c r="AE1498" i="5"/>
  <c r="AF1498" i="5" s="1"/>
  <c r="AE1499" i="5"/>
  <c r="AF1499" i="5" s="1"/>
  <c r="AE1500" i="5"/>
  <c r="AF1500" i="5" s="1"/>
  <c r="AK1500" i="5" s="1"/>
  <c r="AE1501" i="5"/>
  <c r="AF1501" i="5" s="1"/>
  <c r="AK1501" i="5" s="1"/>
  <c r="AL1501" i="5" s="1"/>
  <c r="AE1502" i="5"/>
  <c r="AF1502" i="5" s="1"/>
  <c r="AK1502" i="5" s="1"/>
  <c r="AL1502" i="5" s="1"/>
  <c r="AE1503" i="5"/>
  <c r="AF1503" i="5" s="1"/>
  <c r="AE1504" i="5"/>
  <c r="AF1504" i="5" s="1"/>
  <c r="AE1505" i="5"/>
  <c r="AF1505" i="5" s="1"/>
  <c r="AE1506" i="5"/>
  <c r="AF1506" i="5" s="1"/>
  <c r="AE1507" i="5"/>
  <c r="AF1507" i="5" s="1"/>
  <c r="AE1508" i="5"/>
  <c r="AF1508" i="5" s="1"/>
  <c r="AK1508" i="5" s="1"/>
  <c r="AL1508" i="5" s="1"/>
  <c r="AE1509" i="5"/>
  <c r="AF1509" i="5" s="1"/>
  <c r="AK1509" i="5" s="1"/>
  <c r="AL1509" i="5" s="1"/>
  <c r="AE1510" i="5"/>
  <c r="AF1510" i="5" s="1"/>
  <c r="AK1510" i="5" s="1"/>
  <c r="AL1510" i="5" s="1"/>
  <c r="AE1511" i="5"/>
  <c r="AF1511" i="5" s="1"/>
  <c r="AE1512" i="5"/>
  <c r="AF1512" i="5" s="1"/>
  <c r="AE1513" i="5"/>
  <c r="AF1513" i="5" s="1"/>
  <c r="AE1514" i="5"/>
  <c r="AF1514" i="5" s="1"/>
  <c r="AK1514" i="5" s="1"/>
  <c r="AL1514" i="5" s="1"/>
  <c r="AE1515" i="5"/>
  <c r="AF1515" i="5" s="1"/>
  <c r="AE1516" i="5"/>
  <c r="AF1516" i="5" s="1"/>
  <c r="AE1517" i="5"/>
  <c r="AF1517" i="5" s="1"/>
  <c r="AK1517" i="5" s="1"/>
  <c r="AL1517" i="5" s="1"/>
  <c r="AE1518" i="5"/>
  <c r="AF1518" i="5" s="1"/>
  <c r="AE1519" i="5"/>
  <c r="AF1519" i="5" s="1"/>
  <c r="AE1520" i="5"/>
  <c r="AF1520" i="5" s="1"/>
  <c r="AK1520" i="5" s="1"/>
  <c r="AL1520" i="5" s="1"/>
  <c r="AE1521" i="5"/>
  <c r="AF1521" i="5" s="1"/>
  <c r="AE1522" i="5"/>
  <c r="AF1522" i="5" s="1"/>
  <c r="AE1523" i="5"/>
  <c r="AF1523" i="5" s="1"/>
  <c r="AE1524" i="5"/>
  <c r="AF1524" i="5" s="1"/>
  <c r="AK1524" i="5" s="1"/>
  <c r="AL1524" i="5" s="1"/>
  <c r="AE1525" i="5"/>
  <c r="AF1525" i="5" s="1"/>
  <c r="AK1525" i="5" s="1"/>
  <c r="AL1525" i="5" s="1"/>
  <c r="AE1526" i="5"/>
  <c r="AF1526" i="5" s="1"/>
  <c r="AE1527" i="5"/>
  <c r="AF1527" i="5" s="1"/>
  <c r="AE1528" i="5"/>
  <c r="AF1528" i="5" s="1"/>
  <c r="AK1528" i="5" s="1"/>
  <c r="AL1528" i="5" s="1"/>
  <c r="AE1529" i="5"/>
  <c r="AF1529" i="5" s="1"/>
  <c r="AE1530" i="5"/>
  <c r="AF1530" i="5" s="1"/>
  <c r="AE1531" i="5"/>
  <c r="AF1531" i="5" s="1"/>
  <c r="AE1532" i="5"/>
  <c r="AF1532" i="5" s="1"/>
  <c r="AK1532" i="5" s="1"/>
  <c r="AL1532" i="5" s="1"/>
  <c r="AE1533" i="5"/>
  <c r="AF1533" i="5" s="1"/>
  <c r="AK1533" i="5" s="1"/>
  <c r="AL1533" i="5" s="1"/>
  <c r="AE1534" i="5"/>
  <c r="AF1534" i="5" s="1"/>
  <c r="AE1535" i="5"/>
  <c r="AF1535" i="5" s="1"/>
  <c r="AE1536" i="5"/>
  <c r="AF1536" i="5" s="1"/>
  <c r="AK1536" i="5" s="1"/>
  <c r="AL1536" i="5" s="1"/>
  <c r="AE1537" i="5"/>
  <c r="AF1537" i="5" s="1"/>
  <c r="AE1538" i="5"/>
  <c r="AE1539" i="5"/>
  <c r="AF1539" i="5" s="1"/>
  <c r="AE1540" i="5"/>
  <c r="AF1540" i="5" s="1"/>
  <c r="AK1540" i="5" s="1"/>
  <c r="AL1540" i="5" s="1"/>
  <c r="AE1541" i="5"/>
  <c r="AF1541" i="5" s="1"/>
  <c r="AK1541" i="5" s="1"/>
  <c r="AL1541" i="5" s="1"/>
  <c r="AE1542" i="5"/>
  <c r="AF1542" i="5" s="1"/>
  <c r="AE1543" i="5"/>
  <c r="AF1543" i="5" s="1"/>
  <c r="AE1544" i="5"/>
  <c r="AF1544" i="5" s="1"/>
  <c r="AK1544" i="5" s="1"/>
  <c r="AL1544" i="5" s="1"/>
  <c r="AE1545" i="5"/>
  <c r="AF1545" i="5" s="1"/>
  <c r="AE1546" i="5"/>
  <c r="AF1546" i="5" s="1"/>
  <c r="AE1547" i="5"/>
  <c r="AF1547" i="5" s="1"/>
  <c r="AE1548" i="5"/>
  <c r="AF1548" i="5" s="1"/>
  <c r="AE1549" i="5"/>
  <c r="AF1549" i="5" s="1"/>
  <c r="AK1549" i="5" s="1"/>
  <c r="AL1549" i="5" s="1"/>
  <c r="AE1550" i="5"/>
  <c r="AF1550" i="5" s="1"/>
  <c r="AE1551" i="5"/>
  <c r="AF1551" i="5" s="1"/>
  <c r="AE1552" i="5"/>
  <c r="AF1552" i="5" s="1"/>
  <c r="AE1553" i="5"/>
  <c r="AF1553" i="5" s="1"/>
  <c r="AE1554" i="5"/>
  <c r="AF1554" i="5" s="1"/>
  <c r="AE1555" i="5"/>
  <c r="AF1555" i="5" s="1"/>
  <c r="AE1556" i="5"/>
  <c r="AF1556" i="5" s="1"/>
  <c r="AK1556" i="5" s="1"/>
  <c r="AL1556" i="5" s="1"/>
  <c r="AE1557" i="5"/>
  <c r="AF1557" i="5" s="1"/>
  <c r="AK1557" i="5" s="1"/>
  <c r="AL1557" i="5" s="1"/>
  <c r="AE1558" i="5"/>
  <c r="AF1558" i="5" s="1"/>
  <c r="AE1559" i="5"/>
  <c r="AE1560" i="5"/>
  <c r="AF1560" i="5" s="1"/>
  <c r="AK1560" i="5" s="1"/>
  <c r="AL1560" i="5" s="1"/>
  <c r="AE1561" i="5"/>
  <c r="AF1561" i="5" s="1"/>
  <c r="AE1562" i="5"/>
  <c r="AF1562" i="5" s="1"/>
  <c r="AE1563" i="5"/>
  <c r="AF1563" i="5" s="1"/>
  <c r="AE1564" i="5"/>
  <c r="AF1564" i="5" s="1"/>
  <c r="AK1564" i="5" s="1"/>
  <c r="AE1565" i="5"/>
  <c r="AF1565" i="5" s="1"/>
  <c r="AK1565" i="5" s="1"/>
  <c r="AL1565" i="5" s="1"/>
  <c r="AE1566" i="5"/>
  <c r="AF1566" i="5" s="1"/>
  <c r="AK1566" i="5" s="1"/>
  <c r="AL1566" i="5" s="1"/>
  <c r="AE1567" i="5"/>
  <c r="AF1567" i="5" s="1"/>
  <c r="AE1568" i="5"/>
  <c r="AF1568" i="5" s="1"/>
  <c r="AK1568" i="5" s="1"/>
  <c r="AL1568" i="5" s="1"/>
  <c r="AE1569" i="5"/>
  <c r="AF1569" i="5" s="1"/>
  <c r="AE1570" i="5"/>
  <c r="AF1570" i="5" s="1"/>
  <c r="AE1571" i="5"/>
  <c r="AF1571" i="5" s="1"/>
  <c r="AE1572" i="5"/>
  <c r="AF1572" i="5" s="1"/>
  <c r="AK1572" i="5" s="1"/>
  <c r="AL1572" i="5" s="1"/>
  <c r="AE1573" i="5"/>
  <c r="AF1573" i="5" s="1"/>
  <c r="AK1573" i="5" s="1"/>
  <c r="AL1573" i="5" s="1"/>
  <c r="AE1574" i="5"/>
  <c r="AF1574" i="5" s="1"/>
  <c r="AK1574" i="5" s="1"/>
  <c r="AE1575" i="5"/>
  <c r="AF1575" i="5" s="1"/>
  <c r="AE1576" i="5"/>
  <c r="AF1576" i="5" s="1"/>
  <c r="AE1577" i="5"/>
  <c r="AF1577" i="5" s="1"/>
  <c r="AE1578" i="5"/>
  <c r="AE1579" i="5"/>
  <c r="AF1579" i="5" s="1"/>
  <c r="AE1580" i="5"/>
  <c r="AF1580" i="5" s="1"/>
  <c r="AE1581" i="5"/>
  <c r="AF1581" i="5" s="1"/>
  <c r="AK1581" i="5" s="1"/>
  <c r="AL1581" i="5" s="1"/>
  <c r="AE1582" i="5"/>
  <c r="AF1582" i="5" s="1"/>
  <c r="AE1583" i="5"/>
  <c r="AF1583" i="5" s="1"/>
  <c r="AE1584" i="5"/>
  <c r="AF1584" i="5" s="1"/>
  <c r="AK1584" i="5" s="1"/>
  <c r="AL1584" i="5" s="1"/>
  <c r="AE1585" i="5"/>
  <c r="AF1585" i="5" s="1"/>
  <c r="AE1586" i="5"/>
  <c r="AF1586" i="5" s="1"/>
  <c r="AE1587" i="5"/>
  <c r="AF1587" i="5" s="1"/>
  <c r="AE1588" i="5"/>
  <c r="AF1588" i="5" s="1"/>
  <c r="AK1588" i="5" s="1"/>
  <c r="AL1588" i="5" s="1"/>
  <c r="AE1589" i="5"/>
  <c r="AF1589" i="5" s="1"/>
  <c r="AK1589" i="5" s="1"/>
  <c r="AL1589" i="5" s="1"/>
  <c r="AE1590" i="5"/>
  <c r="AF1590" i="5" s="1"/>
  <c r="AE1591" i="5"/>
  <c r="AF1591" i="5" s="1"/>
  <c r="AE1592" i="5"/>
  <c r="AF1592" i="5" s="1"/>
  <c r="AE1593" i="5"/>
  <c r="AF1593" i="5" s="1"/>
  <c r="AE1594" i="5"/>
  <c r="AF1594" i="5" s="1"/>
  <c r="AE1595" i="5"/>
  <c r="AF1595" i="5" s="1"/>
  <c r="AE1596" i="5"/>
  <c r="AF1596" i="5" s="1"/>
  <c r="AK1596" i="5" s="1"/>
  <c r="AL1596" i="5" s="1"/>
  <c r="AE1597" i="5"/>
  <c r="AF1597" i="5" s="1"/>
  <c r="AK1597" i="5" s="1"/>
  <c r="AL1597" i="5" s="1"/>
  <c r="AE1598" i="5"/>
  <c r="AF1598" i="5" s="1"/>
  <c r="AE1599" i="5"/>
  <c r="AF1599" i="5" s="1"/>
  <c r="AE1600" i="5"/>
  <c r="AF1600" i="5" s="1"/>
  <c r="AK1600" i="5" s="1"/>
  <c r="AL1600" i="5" s="1"/>
  <c r="AE1601" i="5"/>
  <c r="AF1601" i="5" s="1"/>
  <c r="AE1602" i="5"/>
  <c r="AF1602" i="5" s="1"/>
  <c r="AE1603" i="5"/>
  <c r="AF1603" i="5" s="1"/>
  <c r="AE1604" i="5"/>
  <c r="AF1604" i="5" s="1"/>
  <c r="AK1604" i="5" s="1"/>
  <c r="AL1604" i="5" s="1"/>
  <c r="AE1605" i="5"/>
  <c r="AF1605" i="5" s="1"/>
  <c r="AK1605" i="5" s="1"/>
  <c r="AL1605" i="5" s="1"/>
  <c r="AE1606" i="5"/>
  <c r="AF1606" i="5" s="1"/>
  <c r="AE1607" i="5"/>
  <c r="AF1607" i="5" s="1"/>
  <c r="AE1608" i="5"/>
  <c r="AF1608" i="5" s="1"/>
  <c r="AK1608" i="5" s="1"/>
  <c r="AL1608" i="5" s="1"/>
  <c r="AE1609" i="5"/>
  <c r="AF1609" i="5" s="1"/>
  <c r="AE1610" i="5"/>
  <c r="AF1610" i="5" s="1"/>
  <c r="AE1611" i="5"/>
  <c r="AF1611" i="5" s="1"/>
  <c r="AE1612" i="5"/>
  <c r="AF1612" i="5" s="1"/>
  <c r="AK1612" i="5" s="1"/>
  <c r="AL1612" i="5" s="1"/>
  <c r="AE1613" i="5"/>
  <c r="AF1613" i="5" s="1"/>
  <c r="AK1613" i="5" s="1"/>
  <c r="AL1613" i="5" s="1"/>
  <c r="AE1614" i="5"/>
  <c r="AF1614" i="5" s="1"/>
  <c r="AE1615" i="5"/>
  <c r="AF1615" i="5" s="1"/>
  <c r="AE1616" i="5"/>
  <c r="AF1616" i="5" s="1"/>
  <c r="AK1616" i="5" s="1"/>
  <c r="AE1617" i="5"/>
  <c r="AF1617" i="5" s="1"/>
  <c r="AE1618" i="5"/>
  <c r="AF1618" i="5" s="1"/>
  <c r="AE1619" i="5"/>
  <c r="AF1619" i="5" s="1"/>
  <c r="AE1620" i="5"/>
  <c r="AF1620" i="5" s="1"/>
  <c r="AK1620" i="5" s="1"/>
  <c r="AE1621" i="5"/>
  <c r="AF1621" i="5" s="1"/>
  <c r="AK1621" i="5" s="1"/>
  <c r="AL1621" i="5" s="1"/>
  <c r="AE1622" i="5"/>
  <c r="AF1622" i="5" s="1"/>
  <c r="AE1623" i="5"/>
  <c r="AE1624" i="5"/>
  <c r="AF1624" i="5" s="1"/>
  <c r="AE1625" i="5"/>
  <c r="AF1625" i="5" s="1"/>
  <c r="AE1626" i="5"/>
  <c r="AF1626" i="5" s="1"/>
  <c r="AE1627" i="5"/>
  <c r="AF1627" i="5" s="1"/>
  <c r="AE1628" i="5"/>
  <c r="AF1628" i="5" s="1"/>
  <c r="AK1628" i="5" s="1"/>
  <c r="AL1628" i="5" s="1"/>
  <c r="AE1629" i="5"/>
  <c r="AF1629" i="5" s="1"/>
  <c r="AK1629" i="5" s="1"/>
  <c r="AL1629" i="5" s="1"/>
  <c r="AE1630" i="5"/>
  <c r="AF1630" i="5" s="1"/>
  <c r="AE1631" i="5"/>
  <c r="AF1631" i="5" s="1"/>
  <c r="AE1632" i="5"/>
  <c r="AF1632" i="5" s="1"/>
  <c r="AK1632" i="5" s="1"/>
  <c r="AL1632" i="5" s="1"/>
  <c r="AE1633" i="5"/>
  <c r="AF1633" i="5" s="1"/>
  <c r="AE1634" i="5"/>
  <c r="AE1635" i="5"/>
  <c r="AF1635" i="5" s="1"/>
  <c r="AE1636" i="5"/>
  <c r="AF1636" i="5" s="1"/>
  <c r="AK1636" i="5" s="1"/>
  <c r="AL1636" i="5" s="1"/>
  <c r="AE1637" i="5"/>
  <c r="AF1637" i="5" s="1"/>
  <c r="AK1637" i="5" s="1"/>
  <c r="AL1637" i="5" s="1"/>
  <c r="AE1638" i="5"/>
  <c r="AF1638" i="5" s="1"/>
  <c r="AK1638" i="5" s="1"/>
  <c r="AL1638" i="5" s="1"/>
  <c r="AE1639" i="5"/>
  <c r="AF1639" i="5" s="1"/>
  <c r="AE1640" i="5"/>
  <c r="AF1640" i="5" s="1"/>
  <c r="AE1641" i="5"/>
  <c r="AF1641" i="5" s="1"/>
  <c r="AE1642" i="5"/>
  <c r="AE1643" i="5"/>
  <c r="AF1643" i="5" s="1"/>
  <c r="AE1644" i="5"/>
  <c r="AF1644" i="5" s="1"/>
  <c r="AK1644" i="5" s="1"/>
  <c r="AL1644" i="5" s="1"/>
  <c r="AE1645" i="5"/>
  <c r="AF1645" i="5" s="1"/>
  <c r="AK1645" i="5" s="1"/>
  <c r="AL1645" i="5" s="1"/>
  <c r="AE1646" i="5"/>
  <c r="AF1646" i="5" s="1"/>
  <c r="AE1647" i="5"/>
  <c r="AF1647" i="5" s="1"/>
  <c r="AE1648" i="5"/>
  <c r="AF1648" i="5" s="1"/>
  <c r="AE1649" i="5"/>
  <c r="AF1649" i="5" s="1"/>
  <c r="AE1650" i="5"/>
  <c r="AF1650" i="5" s="1"/>
  <c r="AE1651" i="5"/>
  <c r="AF1651" i="5" s="1"/>
  <c r="AE1652" i="5"/>
  <c r="AF1652" i="5" s="1"/>
  <c r="AK1652" i="5" s="1"/>
  <c r="AL1652" i="5" s="1"/>
  <c r="AE1653" i="5"/>
  <c r="AF1653" i="5" s="1"/>
  <c r="AK1653" i="5" s="1"/>
  <c r="AL1653" i="5" s="1"/>
  <c r="AE1654" i="5"/>
  <c r="AF1654" i="5" s="1"/>
  <c r="AE1655" i="5"/>
  <c r="AF1655" i="5" s="1"/>
  <c r="AE1656" i="5"/>
  <c r="AF1656" i="5" s="1"/>
  <c r="AK1656" i="5" s="1"/>
  <c r="AL1656" i="5" s="1"/>
  <c r="AE1657" i="5"/>
  <c r="AF1657" i="5" s="1"/>
  <c r="AE1658" i="5"/>
  <c r="AF1658" i="5" s="1"/>
  <c r="AE1659" i="5"/>
  <c r="AF1659" i="5" s="1"/>
  <c r="AE1660" i="5"/>
  <c r="AF1660" i="5" s="1"/>
  <c r="AK1660" i="5" s="1"/>
  <c r="AL1660" i="5" s="1"/>
  <c r="AE1661" i="5"/>
  <c r="AF1661" i="5" s="1"/>
  <c r="AK1661" i="5" s="1"/>
  <c r="AL1661" i="5" s="1"/>
  <c r="AE1662" i="5"/>
  <c r="AF1662" i="5" s="1"/>
  <c r="AE1663" i="5"/>
  <c r="AF1663" i="5" s="1"/>
  <c r="AE1664" i="5"/>
  <c r="AF1664" i="5" s="1"/>
  <c r="AE1665" i="5"/>
  <c r="AF1665" i="5" s="1"/>
  <c r="AE1666" i="5"/>
  <c r="AE1667" i="5"/>
  <c r="AF1667" i="5" s="1"/>
  <c r="AE1668" i="5"/>
  <c r="AF1668" i="5" s="1"/>
  <c r="AK1668" i="5" s="1"/>
  <c r="AL1668" i="5" s="1"/>
  <c r="AE1669" i="5"/>
  <c r="AF1669" i="5" s="1"/>
  <c r="AK1669" i="5" s="1"/>
  <c r="AL1669" i="5" s="1"/>
  <c r="AE1670" i="5"/>
  <c r="AF1670" i="5" s="1"/>
  <c r="AE1671" i="5"/>
  <c r="AF1671" i="5" s="1"/>
  <c r="AE1672" i="5"/>
  <c r="AF1672" i="5" s="1"/>
  <c r="AK1672" i="5" s="1"/>
  <c r="AL1672" i="5" s="1"/>
  <c r="AE1673" i="5"/>
  <c r="AF1673" i="5" s="1"/>
  <c r="AE1674" i="5"/>
  <c r="AF1674" i="5" s="1"/>
  <c r="AE1675" i="5"/>
  <c r="AF1675" i="5" s="1"/>
  <c r="AE1676" i="5"/>
  <c r="AF1676" i="5" s="1"/>
  <c r="AK1676" i="5" s="1"/>
  <c r="AL1676" i="5" s="1"/>
  <c r="AE1677" i="5"/>
  <c r="AF1677" i="5" s="1"/>
  <c r="AK1677" i="5" s="1"/>
  <c r="AL1677" i="5" s="1"/>
  <c r="AE1678" i="5"/>
  <c r="AF1678" i="5" s="1"/>
  <c r="AE1679" i="5"/>
  <c r="AF1679" i="5" s="1"/>
  <c r="AE1680" i="5"/>
  <c r="AF1680" i="5" s="1"/>
  <c r="AE1681" i="5"/>
  <c r="AF1681" i="5" s="1"/>
  <c r="AE1682" i="5"/>
  <c r="AF1682" i="5" s="1"/>
  <c r="AK1682" i="5" s="1"/>
  <c r="AL1682" i="5" s="1"/>
  <c r="AE1683" i="5"/>
  <c r="AF1683" i="5" s="1"/>
  <c r="AE1684" i="5"/>
  <c r="AF1684" i="5" s="1"/>
  <c r="AK1684" i="5" s="1"/>
  <c r="AE1685" i="5"/>
  <c r="AF1685" i="5" s="1"/>
  <c r="AK1685" i="5" s="1"/>
  <c r="AL1685" i="5" s="1"/>
  <c r="AE1686" i="5"/>
  <c r="AF1686" i="5" s="1"/>
  <c r="AE1687" i="5"/>
  <c r="AF1687" i="5" s="1"/>
  <c r="AE1688" i="5"/>
  <c r="AF1688" i="5" s="1"/>
  <c r="AK1688" i="5" s="1"/>
  <c r="AL1688" i="5" s="1"/>
  <c r="AE1689" i="5"/>
  <c r="AF1689" i="5" s="1"/>
  <c r="AE1690" i="5"/>
  <c r="AF1690" i="5" s="1"/>
  <c r="AE1691" i="5"/>
  <c r="AF1691" i="5" s="1"/>
  <c r="AE1692" i="5"/>
  <c r="AF1692" i="5" s="1"/>
  <c r="AK1692" i="5" s="1"/>
  <c r="AL1692" i="5" s="1"/>
  <c r="AE1693" i="5"/>
  <c r="AF1693" i="5" s="1"/>
  <c r="AK1693" i="5" s="1"/>
  <c r="AL1693" i="5" s="1"/>
  <c r="AE1694" i="5"/>
  <c r="AF1694" i="5" s="1"/>
  <c r="AK1694" i="5" s="1"/>
  <c r="AL1694" i="5" s="1"/>
  <c r="AE1695" i="5"/>
  <c r="AF1695" i="5" s="1"/>
  <c r="AE1696" i="5"/>
  <c r="AF1696" i="5" s="1"/>
  <c r="AK1696" i="5" s="1"/>
  <c r="AL1696" i="5" s="1"/>
  <c r="AE1697" i="5"/>
  <c r="AF1697" i="5" s="1"/>
  <c r="AE1698" i="5"/>
  <c r="AF1698" i="5" s="1"/>
  <c r="AE1699" i="5"/>
  <c r="AF1699" i="5" s="1"/>
  <c r="AE1700" i="5"/>
  <c r="AF1700" i="5" s="1"/>
  <c r="AK1700" i="5" s="1"/>
  <c r="AL1700" i="5" s="1"/>
  <c r="AE1701" i="5"/>
  <c r="AF1701" i="5" s="1"/>
  <c r="AK1701" i="5" s="1"/>
  <c r="AL1701" i="5" s="1"/>
  <c r="AE1702" i="5"/>
  <c r="AF1702" i="5" s="1"/>
  <c r="AE1703" i="5"/>
  <c r="AF1703" i="5" s="1"/>
  <c r="AE1704" i="5"/>
  <c r="AF1704" i="5" s="1"/>
  <c r="AK1704" i="5" s="1"/>
  <c r="AL1704" i="5" s="1"/>
  <c r="AE1705" i="5"/>
  <c r="AF1705" i="5" s="1"/>
  <c r="AE1706" i="5"/>
  <c r="AE1707" i="5"/>
  <c r="AF1707" i="5" s="1"/>
  <c r="AE1708" i="5"/>
  <c r="AF1708" i="5" s="1"/>
  <c r="AK1708" i="5" s="1"/>
  <c r="AL1708" i="5" s="1"/>
  <c r="AE1709" i="5"/>
  <c r="AF1709" i="5" s="1"/>
  <c r="AK1709" i="5" s="1"/>
  <c r="AL1709" i="5" s="1"/>
  <c r="AE1710" i="5"/>
  <c r="AF1710" i="5" s="1"/>
  <c r="AE1711" i="5"/>
  <c r="AF1711" i="5" s="1"/>
  <c r="AE1712" i="5"/>
  <c r="AF1712" i="5" s="1"/>
  <c r="AK1712" i="5" s="1"/>
  <c r="AL1712" i="5" s="1"/>
  <c r="AE1713" i="5"/>
  <c r="AF1713" i="5" s="1"/>
  <c r="AE1714" i="5"/>
  <c r="AF1714" i="5" s="1"/>
  <c r="AE1715" i="5"/>
  <c r="AF1715" i="5" s="1"/>
  <c r="AE1716" i="5"/>
  <c r="AF1716" i="5" s="1"/>
  <c r="AK1716" i="5" s="1"/>
  <c r="AL1716" i="5" s="1"/>
  <c r="AE1717" i="5"/>
  <c r="AF1717" i="5" s="1"/>
  <c r="AK1717" i="5" s="1"/>
  <c r="AL1717" i="5" s="1"/>
  <c r="AE1718" i="5"/>
  <c r="AF1718" i="5" s="1"/>
  <c r="AE1719" i="5"/>
  <c r="AF1719" i="5" s="1"/>
  <c r="AE1720" i="5"/>
  <c r="AF1720" i="5" s="1"/>
  <c r="AK1720" i="5" s="1"/>
  <c r="AL1720" i="5" s="1"/>
  <c r="AE1721" i="5"/>
  <c r="AF1721" i="5" s="1"/>
  <c r="AE1722" i="5"/>
  <c r="AE1723" i="5"/>
  <c r="AF1723" i="5" s="1"/>
  <c r="AE1724" i="5"/>
  <c r="AF1724" i="5" s="1"/>
  <c r="AE1725" i="5"/>
  <c r="AF1725" i="5" s="1"/>
  <c r="AK1725" i="5" s="1"/>
  <c r="AL1725" i="5" s="1"/>
  <c r="AE1726" i="5"/>
  <c r="AF1726" i="5" s="1"/>
  <c r="AK1726" i="5" s="1"/>
  <c r="AL1726" i="5" s="1"/>
  <c r="AE1727" i="5"/>
  <c r="AF1727" i="5" s="1"/>
  <c r="AE1728" i="5"/>
  <c r="AF1728" i="5" s="1"/>
  <c r="AE1729" i="5"/>
  <c r="AF1729" i="5" s="1"/>
  <c r="AE1730" i="5"/>
  <c r="AE1731" i="5"/>
  <c r="AF1731" i="5" s="1"/>
  <c r="AE1732" i="5"/>
  <c r="AF1732" i="5" s="1"/>
  <c r="AK1732" i="5" s="1"/>
  <c r="AL1732" i="5" s="1"/>
  <c r="AE1733" i="5"/>
  <c r="AF1733" i="5" s="1"/>
  <c r="AK1733" i="5" s="1"/>
  <c r="AL1733" i="5" s="1"/>
  <c r="AE1734" i="5"/>
  <c r="AF1734" i="5" s="1"/>
  <c r="AE1735" i="5"/>
  <c r="AF1735" i="5" s="1"/>
  <c r="AE1736" i="5"/>
  <c r="AF1736" i="5" s="1"/>
  <c r="AK1736" i="5" s="1"/>
  <c r="AL1736" i="5" s="1"/>
  <c r="AE1737" i="5"/>
  <c r="AF1737" i="5" s="1"/>
  <c r="AE1738" i="5"/>
  <c r="AF1738" i="5" s="1"/>
  <c r="AE1739" i="5"/>
  <c r="AF1739" i="5" s="1"/>
  <c r="AE1740" i="5"/>
  <c r="AF1740" i="5" s="1"/>
  <c r="AK1740" i="5" s="1"/>
  <c r="AL1740" i="5" s="1"/>
  <c r="AE1741" i="5"/>
  <c r="AF1741" i="5" s="1"/>
  <c r="AK1741" i="5" s="1"/>
  <c r="AL1741" i="5" s="1"/>
  <c r="AE1742" i="5"/>
  <c r="AF1742" i="5" s="1"/>
  <c r="AE1743" i="5"/>
  <c r="AE1744" i="5"/>
  <c r="AF1744" i="5" s="1"/>
  <c r="AE1745" i="5"/>
  <c r="AF1745" i="5" s="1"/>
  <c r="AE1746" i="5"/>
  <c r="AF1746" i="5" s="1"/>
  <c r="AE1747" i="5"/>
  <c r="AF1747" i="5" s="1"/>
  <c r="AE1748" i="5"/>
  <c r="AF1748" i="5" s="1"/>
  <c r="AK1748" i="5" s="1"/>
  <c r="AE1749" i="5"/>
  <c r="AF1749" i="5" s="1"/>
  <c r="AK1749" i="5" s="1"/>
  <c r="AL1749" i="5" s="1"/>
  <c r="AE1750" i="5"/>
  <c r="AF1750" i="5" s="1"/>
  <c r="AE1751" i="5"/>
  <c r="AF1751" i="5" s="1"/>
  <c r="AE1752" i="5"/>
  <c r="AF1752" i="5" s="1"/>
  <c r="AE1753" i="5"/>
  <c r="AF1753" i="5" s="1"/>
  <c r="AE1754" i="5"/>
  <c r="AE1755" i="5"/>
  <c r="AF1755" i="5" s="1"/>
  <c r="AE1756" i="5"/>
  <c r="AF1756" i="5" s="1"/>
  <c r="AK1756" i="5" s="1"/>
  <c r="AL1756" i="5" s="1"/>
  <c r="AE1757" i="5"/>
  <c r="AF1757" i="5" s="1"/>
  <c r="AK1757" i="5" s="1"/>
  <c r="AL1757" i="5" s="1"/>
  <c r="AE1758" i="5"/>
  <c r="AF1758" i="5" s="1"/>
  <c r="AE1759" i="5"/>
  <c r="AF1759" i="5" s="1"/>
  <c r="AE1760" i="5"/>
  <c r="AF1760" i="5" s="1"/>
  <c r="AE1761" i="5"/>
  <c r="AF1761" i="5" s="1"/>
  <c r="AE1762" i="5"/>
  <c r="AF1762" i="5" s="1"/>
  <c r="AE1763" i="5"/>
  <c r="AF1763" i="5" s="1"/>
  <c r="AE1764" i="5"/>
  <c r="AF1764" i="5" s="1"/>
  <c r="AE1765" i="5"/>
  <c r="AF1765" i="5" s="1"/>
  <c r="AK1765" i="5" s="1"/>
  <c r="AL1765" i="5" s="1"/>
  <c r="AE1766" i="5"/>
  <c r="AF1766" i="5" s="1"/>
  <c r="AK1766" i="5" s="1"/>
  <c r="AL1766" i="5" s="1"/>
  <c r="AE1767" i="5"/>
  <c r="AF1767" i="5" s="1"/>
  <c r="AE1768" i="5"/>
  <c r="AF1768" i="5" s="1"/>
  <c r="AK1768" i="5" s="1"/>
  <c r="AL1768" i="5" s="1"/>
  <c r="AE1769" i="5"/>
  <c r="AF1769" i="5" s="1"/>
  <c r="AE1770" i="5"/>
  <c r="AE1771" i="5"/>
  <c r="AF1771" i="5" s="1"/>
  <c r="AE1772" i="5"/>
  <c r="AF1772" i="5" s="1"/>
  <c r="AK1772" i="5" s="1"/>
  <c r="AL1772" i="5" s="1"/>
  <c r="AE1773" i="5"/>
  <c r="AF1773" i="5" s="1"/>
  <c r="AK1773" i="5" s="1"/>
  <c r="AL1773" i="5" s="1"/>
  <c r="AE1774" i="5"/>
  <c r="AF1774" i="5" s="1"/>
  <c r="AK1774" i="5" s="1"/>
  <c r="AL1774" i="5" s="1"/>
  <c r="AE1775" i="5"/>
  <c r="AF1775" i="5" s="1"/>
  <c r="AE1776" i="5"/>
  <c r="AF1776" i="5" s="1"/>
  <c r="AK1776" i="5" s="1"/>
  <c r="AL1776" i="5" s="1"/>
  <c r="AE1777" i="5"/>
  <c r="AF1777" i="5" s="1"/>
  <c r="AE1778" i="5"/>
  <c r="AF1778" i="5" s="1"/>
  <c r="AE1779" i="5"/>
  <c r="AF1779" i="5" s="1"/>
  <c r="AE1780" i="5"/>
  <c r="AF1780" i="5" s="1"/>
  <c r="AK1780" i="5" s="1"/>
  <c r="AL1780" i="5" s="1"/>
  <c r="AE1781" i="5"/>
  <c r="AF1781" i="5" s="1"/>
  <c r="AK1781" i="5" s="1"/>
  <c r="AL1781" i="5" s="1"/>
  <c r="AE1782" i="5"/>
  <c r="AF1782" i="5" s="1"/>
  <c r="AE1783" i="5"/>
  <c r="AF1783" i="5" s="1"/>
  <c r="AE1784" i="5"/>
  <c r="AF1784" i="5" s="1"/>
  <c r="AE1785" i="5"/>
  <c r="AF1785" i="5" s="1"/>
  <c r="AE1786" i="5"/>
  <c r="AF1786" i="5" s="1"/>
  <c r="AE1787" i="5"/>
  <c r="AF1787" i="5" s="1"/>
  <c r="AE1788" i="5"/>
  <c r="AF1788" i="5" s="1"/>
  <c r="AK1788" i="5" s="1"/>
  <c r="AL1788" i="5" s="1"/>
  <c r="AE1789" i="5"/>
  <c r="AF1789" i="5" s="1"/>
  <c r="AK1789" i="5" s="1"/>
  <c r="AL1789" i="5" s="1"/>
  <c r="AE1790" i="5"/>
  <c r="AF1790" i="5" s="1"/>
  <c r="AE1791" i="5"/>
  <c r="AE1792" i="5"/>
  <c r="AF1792" i="5" s="1"/>
  <c r="AE1793" i="5"/>
  <c r="AF1793" i="5" s="1"/>
  <c r="AE1794" i="5"/>
  <c r="AF1794" i="5" s="1"/>
  <c r="AE1795" i="5"/>
  <c r="AF1795" i="5" s="1"/>
  <c r="AE1796" i="5"/>
  <c r="AF1796" i="5" s="1"/>
  <c r="AK1796" i="5" s="1"/>
  <c r="AL1796" i="5" s="1"/>
  <c r="AE1797" i="5"/>
  <c r="AF1797" i="5" s="1"/>
  <c r="AK1797" i="5" s="1"/>
  <c r="AL1797" i="5" s="1"/>
  <c r="AE1798" i="5"/>
  <c r="AF1798" i="5" s="1"/>
  <c r="AE1799" i="5"/>
  <c r="AF1799" i="5" s="1"/>
  <c r="AE1800" i="5"/>
  <c r="AF1800" i="5" s="1"/>
  <c r="AK1800" i="5" s="1"/>
  <c r="AL1800" i="5" s="1"/>
  <c r="AE1801" i="5"/>
  <c r="AF1801" i="5" s="1"/>
  <c r="AE1802" i="5"/>
  <c r="AF1802" i="5" s="1"/>
  <c r="AE1803" i="5"/>
  <c r="AF1803" i="5" s="1"/>
  <c r="AE1804" i="5"/>
  <c r="AF1804" i="5" s="1"/>
  <c r="AK1804" i="5" s="1"/>
  <c r="AL1804" i="5" s="1"/>
  <c r="AE1805" i="5"/>
  <c r="AF1805" i="5" s="1"/>
  <c r="AK1805" i="5" s="1"/>
  <c r="AL1805" i="5" s="1"/>
  <c r="AE1806" i="5"/>
  <c r="AF1806" i="5" s="1"/>
  <c r="AE1807" i="5"/>
  <c r="AF1807" i="5" s="1"/>
  <c r="AE1808" i="5"/>
  <c r="AF1808" i="5" s="1"/>
  <c r="AE1809" i="5"/>
  <c r="AF1809" i="5" s="1"/>
  <c r="AE1810" i="5"/>
  <c r="AF1810" i="5" s="1"/>
  <c r="AE1811" i="5"/>
  <c r="AF1811" i="5" s="1"/>
  <c r="AE1812" i="5"/>
  <c r="AF1812" i="5" s="1"/>
  <c r="AK1812" i="5" s="1"/>
  <c r="AL1812" i="5" s="1"/>
  <c r="AE1813" i="5"/>
  <c r="AF1813" i="5" s="1"/>
  <c r="AK1813" i="5" s="1"/>
  <c r="AL1813" i="5" s="1"/>
  <c r="AE1814" i="5"/>
  <c r="AF1814" i="5" s="1"/>
  <c r="AE1815" i="5"/>
  <c r="AE1816" i="5"/>
  <c r="AF1816" i="5" s="1"/>
  <c r="AK1816" i="5" s="1"/>
  <c r="AL1816" i="5" s="1"/>
  <c r="AE1817" i="5"/>
  <c r="AF1817" i="5" s="1"/>
  <c r="AE1818" i="5"/>
  <c r="AF1818" i="5" s="1"/>
  <c r="AE1819" i="5"/>
  <c r="AF1819" i="5" s="1"/>
  <c r="AE1820" i="5"/>
  <c r="AF1820" i="5" s="1"/>
  <c r="AK1820" i="5" s="1"/>
  <c r="AL1820" i="5" s="1"/>
  <c r="AE1821" i="5"/>
  <c r="AF1821" i="5" s="1"/>
  <c r="AK1821" i="5" s="1"/>
  <c r="AL1821" i="5" s="1"/>
  <c r="AE1822" i="5"/>
  <c r="AF1822" i="5" s="1"/>
  <c r="AK1822" i="5" s="1"/>
  <c r="AL1822" i="5" s="1"/>
  <c r="AE1823" i="5"/>
  <c r="AF1823" i="5" s="1"/>
  <c r="AE1824" i="5"/>
  <c r="AF1824" i="5" s="1"/>
  <c r="AK1824" i="5" s="1"/>
  <c r="AL1824" i="5" s="1"/>
  <c r="AE1825" i="5"/>
  <c r="AF1825" i="5" s="1"/>
  <c r="AE1826" i="5"/>
  <c r="AF1826" i="5" s="1"/>
  <c r="AE1827" i="5"/>
  <c r="AF1827" i="5" s="1"/>
  <c r="AE1828" i="5"/>
  <c r="AF1828" i="5" s="1"/>
  <c r="AK1828" i="5" s="1"/>
  <c r="AL1828" i="5" s="1"/>
  <c r="AE1829" i="5"/>
  <c r="AF1829" i="5" s="1"/>
  <c r="AK1829" i="5" s="1"/>
  <c r="AL1829" i="5" s="1"/>
  <c r="AE1830" i="5"/>
  <c r="AF1830" i="5" s="1"/>
  <c r="AK1830" i="5" s="1"/>
  <c r="AL1830" i="5" s="1"/>
  <c r="AE1831" i="5"/>
  <c r="AF1831" i="5" s="1"/>
  <c r="AE1832" i="5"/>
  <c r="AF1832" i="5" s="1"/>
  <c r="AE1833" i="5"/>
  <c r="AF1833" i="5" s="1"/>
  <c r="AE1834" i="5"/>
  <c r="AE1835" i="5"/>
  <c r="AF1835" i="5" s="1"/>
  <c r="AE1836" i="5"/>
  <c r="AF1836" i="5" s="1"/>
  <c r="AK1836" i="5" s="1"/>
  <c r="AL1836" i="5" s="1"/>
  <c r="AE1837" i="5"/>
  <c r="AF1837" i="5" s="1"/>
  <c r="AK1837" i="5" s="1"/>
  <c r="AL1837" i="5" s="1"/>
  <c r="AE1838" i="5"/>
  <c r="AF1838" i="5" s="1"/>
  <c r="AE1839" i="5"/>
  <c r="AF1839" i="5" s="1"/>
  <c r="AE1840" i="5"/>
  <c r="AF1840" i="5" s="1"/>
  <c r="AK1840" i="5" s="1"/>
  <c r="AL1840" i="5" s="1"/>
  <c r="AE1841" i="5"/>
  <c r="AF1841" i="5" s="1"/>
  <c r="AE1842" i="5"/>
  <c r="AE1843" i="5"/>
  <c r="AF1843" i="5" s="1"/>
  <c r="AE1844" i="5"/>
  <c r="AF1844" i="5" s="1"/>
  <c r="AE1845" i="5"/>
  <c r="AF1845" i="5" s="1"/>
  <c r="AK1845" i="5" s="1"/>
  <c r="AL1845" i="5" s="1"/>
  <c r="AE1846" i="5"/>
  <c r="AF1846" i="5" s="1"/>
  <c r="AE1847" i="5"/>
  <c r="AF1847" i="5" s="1"/>
  <c r="AE1848" i="5"/>
  <c r="AF1848" i="5" s="1"/>
  <c r="AK1848" i="5" s="1"/>
  <c r="AL1848" i="5" s="1"/>
  <c r="AE1849" i="5"/>
  <c r="AF1849" i="5" s="1"/>
  <c r="AE1850" i="5"/>
  <c r="AF1850" i="5" s="1"/>
  <c r="AE1851" i="5"/>
  <c r="AF1851" i="5" s="1"/>
  <c r="AE1852" i="5"/>
  <c r="AF1852" i="5" s="1"/>
  <c r="AE1853" i="5"/>
  <c r="AF1853" i="5" s="1"/>
  <c r="AK1853" i="5" s="1"/>
  <c r="AL1853" i="5" s="1"/>
  <c r="AE1854" i="5"/>
  <c r="AF1854" i="5" s="1"/>
  <c r="AE1855" i="5"/>
  <c r="AF1855" i="5" s="1"/>
  <c r="AE1856" i="5"/>
  <c r="AF1856" i="5" s="1"/>
  <c r="AE1857" i="5"/>
  <c r="AF1857" i="5" s="1"/>
  <c r="AE1858" i="5"/>
  <c r="AF1858" i="5" s="1"/>
  <c r="AE1859" i="5"/>
  <c r="AF1859" i="5" s="1"/>
  <c r="AE1860" i="5"/>
  <c r="AF1860" i="5" s="1"/>
  <c r="AE1861" i="5"/>
  <c r="AF1861" i="5" s="1"/>
  <c r="AK1861" i="5" s="1"/>
  <c r="AL1861" i="5" s="1"/>
  <c r="AE1862" i="5"/>
  <c r="AF1862" i="5" s="1"/>
  <c r="AE1863" i="5"/>
  <c r="AF1863" i="5" s="1"/>
  <c r="AE1864" i="5"/>
  <c r="AF1864" i="5" s="1"/>
  <c r="AE1865" i="5"/>
  <c r="AF1865" i="5" s="1"/>
  <c r="AE1866" i="5"/>
  <c r="AF1866" i="5" s="1"/>
  <c r="AE1867" i="5"/>
  <c r="AF1867" i="5" s="1"/>
  <c r="AE1868" i="5"/>
  <c r="AF1868" i="5" s="1"/>
  <c r="AK1868" i="5" s="1"/>
  <c r="AE1869" i="5"/>
  <c r="AF1869" i="5" s="1"/>
  <c r="AK1869" i="5" s="1"/>
  <c r="AL1869" i="5" s="1"/>
  <c r="AE1870" i="5"/>
  <c r="AF1870" i="5" s="1"/>
  <c r="AE1871" i="5"/>
  <c r="AF1871" i="5" s="1"/>
  <c r="AE1872" i="5"/>
  <c r="AF1872" i="5" s="1"/>
  <c r="AK1872" i="5" s="1"/>
  <c r="AL1872" i="5" s="1"/>
  <c r="AE1873" i="5"/>
  <c r="AF1873" i="5" s="1"/>
  <c r="AE1874" i="5"/>
  <c r="AE1875" i="5"/>
  <c r="AF1875" i="5" s="1"/>
  <c r="AE1876" i="5"/>
  <c r="AF1876" i="5" s="1"/>
  <c r="AK1876" i="5" s="1"/>
  <c r="AE1877" i="5"/>
  <c r="AF1877" i="5" s="1"/>
  <c r="AK1877" i="5" s="1"/>
  <c r="AL1877" i="5" s="1"/>
  <c r="AE1878" i="5"/>
  <c r="AF1878" i="5" s="1"/>
  <c r="AE1879" i="5"/>
  <c r="AF1879" i="5" s="1"/>
  <c r="AE1880" i="5"/>
  <c r="AF1880" i="5" s="1"/>
  <c r="AE1881" i="5"/>
  <c r="AF1881" i="5" s="1"/>
  <c r="AE1882" i="5"/>
  <c r="AF1882" i="5" s="1"/>
  <c r="AE1883" i="5"/>
  <c r="AF1883" i="5" s="1"/>
  <c r="AE1884" i="5"/>
  <c r="AF1884" i="5" s="1"/>
  <c r="AK1884" i="5" s="1"/>
  <c r="AL1884" i="5" s="1"/>
  <c r="AE1885" i="5"/>
  <c r="AF1885" i="5" s="1"/>
  <c r="AK1885" i="5" s="1"/>
  <c r="AL1885" i="5" s="1"/>
  <c r="AE1886" i="5"/>
  <c r="AF1886" i="5" s="1"/>
  <c r="AE1887" i="5"/>
  <c r="AF1887" i="5" s="1"/>
  <c r="AE1888" i="5"/>
  <c r="AF1888" i="5" s="1"/>
  <c r="AK1888" i="5" s="1"/>
  <c r="AL1888" i="5" s="1"/>
  <c r="AE1889" i="5"/>
  <c r="AF1889" i="5" s="1"/>
  <c r="AE1890" i="5"/>
  <c r="AE1891" i="5"/>
  <c r="AF1891" i="5" s="1"/>
  <c r="AE1892" i="5"/>
  <c r="AF1892" i="5" s="1"/>
  <c r="AE1893" i="5"/>
  <c r="AF1893" i="5" s="1"/>
  <c r="AK1893" i="5" s="1"/>
  <c r="AL1893" i="5" s="1"/>
  <c r="AE1894" i="5"/>
  <c r="AF1894" i="5" s="1"/>
  <c r="AE1895" i="5"/>
  <c r="AF1895" i="5" s="1"/>
  <c r="AE1896" i="5"/>
  <c r="AF1896" i="5" s="1"/>
  <c r="AE1897" i="5"/>
  <c r="AF1897" i="5" s="1"/>
  <c r="AE1898" i="5"/>
  <c r="AF1898" i="5" s="1"/>
  <c r="AE1899" i="5"/>
  <c r="AF1899" i="5" s="1"/>
  <c r="AE1900" i="5"/>
  <c r="AF1900" i="5" s="1"/>
  <c r="AE1901" i="5"/>
  <c r="AF1901" i="5" s="1"/>
  <c r="AK1901" i="5" s="1"/>
  <c r="AL1901" i="5" s="1"/>
  <c r="AE1902" i="5"/>
  <c r="AF1902" i="5" s="1"/>
  <c r="AE1903" i="5"/>
  <c r="AF1903" i="5" s="1"/>
  <c r="AE1904" i="5"/>
  <c r="AF1904" i="5" s="1"/>
  <c r="AE1905" i="5"/>
  <c r="AF1905" i="5" s="1"/>
  <c r="AE1906" i="5"/>
  <c r="AF1906" i="5" s="1"/>
  <c r="AE1907" i="5"/>
  <c r="AF1907" i="5" s="1"/>
  <c r="AE1908" i="5"/>
  <c r="AF1908" i="5" s="1"/>
  <c r="AK1908" i="5" s="1"/>
  <c r="AL1908" i="5" s="1"/>
  <c r="AE1909" i="5"/>
  <c r="AF1909" i="5" s="1"/>
  <c r="AK1909" i="5" s="1"/>
  <c r="AL1909" i="5" s="1"/>
  <c r="AE1910" i="5"/>
  <c r="AF1910" i="5" s="1"/>
  <c r="AE1911" i="5"/>
  <c r="AF1911" i="5" s="1"/>
  <c r="AE1912" i="5"/>
  <c r="AF1912" i="5" s="1"/>
  <c r="AK1912" i="5" s="1"/>
  <c r="AL1912" i="5" s="1"/>
  <c r="AE1913" i="5"/>
  <c r="AF1913" i="5" s="1"/>
  <c r="AE1914" i="5"/>
  <c r="AE1915" i="5"/>
  <c r="AF1915" i="5" s="1"/>
  <c r="AE1916" i="5"/>
  <c r="AF1916" i="5" s="1"/>
  <c r="AK1916" i="5" s="1"/>
  <c r="AL1916" i="5" s="1"/>
  <c r="AE1917" i="5"/>
  <c r="AF1917" i="5" s="1"/>
  <c r="AK1917" i="5" s="1"/>
  <c r="AL1917" i="5" s="1"/>
  <c r="AE1918" i="5"/>
  <c r="AF1918" i="5" s="1"/>
  <c r="AE1919" i="5"/>
  <c r="AF1919" i="5" s="1"/>
  <c r="AE1920" i="5"/>
  <c r="AF1920" i="5" s="1"/>
  <c r="AE1921" i="5"/>
  <c r="AF1921" i="5" s="1"/>
  <c r="AE1922" i="5"/>
  <c r="AF1922" i="5" s="1"/>
  <c r="AE1923" i="5"/>
  <c r="AF1923" i="5" s="1"/>
  <c r="AE1924" i="5"/>
  <c r="AF1924" i="5" s="1"/>
  <c r="AK1924" i="5" s="1"/>
  <c r="AL1924" i="5" s="1"/>
  <c r="AE1925" i="5"/>
  <c r="AF1925" i="5" s="1"/>
  <c r="AK1925" i="5" s="1"/>
  <c r="AL1925" i="5" s="1"/>
  <c r="AE1926" i="5"/>
  <c r="AF1926" i="5" s="1"/>
  <c r="AE1927" i="5"/>
  <c r="AF1927" i="5" s="1"/>
  <c r="AE1928" i="5"/>
  <c r="AF1928" i="5" s="1"/>
  <c r="AE1929" i="5"/>
  <c r="AF1929" i="5" s="1"/>
  <c r="AE1930" i="5"/>
  <c r="AE1931" i="5"/>
  <c r="AF1931" i="5" s="1"/>
  <c r="AE1932" i="5"/>
  <c r="AF1932" i="5" s="1"/>
  <c r="AK1932" i="5" s="1"/>
  <c r="AL1932" i="5" s="1"/>
  <c r="AE1933" i="5"/>
  <c r="AF1933" i="5" s="1"/>
  <c r="AK1933" i="5" s="1"/>
  <c r="AL1933" i="5" s="1"/>
  <c r="AE1934" i="5"/>
  <c r="AF1934" i="5" s="1"/>
  <c r="AE1935" i="5"/>
  <c r="AF1935" i="5" s="1"/>
  <c r="AE1936" i="5"/>
  <c r="AF1936" i="5" s="1"/>
  <c r="AK1936" i="5" s="1"/>
  <c r="AL1936" i="5" s="1"/>
  <c r="AE1937" i="5"/>
  <c r="AF1937" i="5" s="1"/>
  <c r="AE1938" i="5"/>
  <c r="AF1938" i="5" s="1"/>
  <c r="AE1939" i="5"/>
  <c r="AF1939" i="5" s="1"/>
  <c r="AE1940" i="5"/>
  <c r="AF1940" i="5" s="1"/>
  <c r="AE1941" i="5"/>
  <c r="AF1941" i="5" s="1"/>
  <c r="AK1941" i="5" s="1"/>
  <c r="AL1941" i="5" s="1"/>
  <c r="AE1942" i="5"/>
  <c r="AF1942" i="5" s="1"/>
  <c r="AE1943" i="5"/>
  <c r="AF1943" i="5" s="1"/>
  <c r="AE1944" i="5"/>
  <c r="AF1944" i="5" s="1"/>
  <c r="AE1945" i="5"/>
  <c r="AF1945" i="5" s="1"/>
  <c r="AE1946" i="5"/>
  <c r="AF1946" i="5" s="1"/>
  <c r="AE1947" i="5"/>
  <c r="AF1947" i="5" s="1"/>
  <c r="AE1948" i="5"/>
  <c r="AF1948" i="5" s="1"/>
  <c r="AK1948" i="5" s="1"/>
  <c r="AL1948" i="5" s="1"/>
  <c r="AE1949" i="5"/>
  <c r="AF1949" i="5" s="1"/>
  <c r="AK1949" i="5" s="1"/>
  <c r="AL1949" i="5" s="1"/>
  <c r="AE1950" i="5"/>
  <c r="AF1950" i="5" s="1"/>
  <c r="AE1951" i="5"/>
  <c r="AF1951" i="5" s="1"/>
  <c r="AE1952" i="5"/>
  <c r="AF1952" i="5" s="1"/>
  <c r="AK1952" i="5" s="1"/>
  <c r="AL1952" i="5" s="1"/>
  <c r="AE1953" i="5"/>
  <c r="AF1953" i="5" s="1"/>
  <c r="AE1954" i="5"/>
  <c r="AE1955" i="5"/>
  <c r="AF1955" i="5" s="1"/>
  <c r="AE1956" i="5"/>
  <c r="AF1956" i="5" s="1"/>
  <c r="AK1956" i="5" s="1"/>
  <c r="AL1956" i="5" s="1"/>
  <c r="AE1957" i="5"/>
  <c r="AF1957" i="5" s="1"/>
  <c r="AK1957" i="5" s="1"/>
  <c r="AL1957" i="5" s="1"/>
  <c r="AE1958" i="5"/>
  <c r="AF1958" i="5" s="1"/>
  <c r="AE1959" i="5"/>
  <c r="AF1959" i="5" s="1"/>
  <c r="AE1960" i="5"/>
  <c r="AF1960" i="5" s="1"/>
  <c r="AE1961" i="5"/>
  <c r="AF1961" i="5" s="1"/>
  <c r="AE1962" i="5"/>
  <c r="AE1963" i="5"/>
  <c r="AF1963" i="5" s="1"/>
  <c r="AE1964" i="5"/>
  <c r="AF1964" i="5" s="1"/>
  <c r="AK1964" i="5" s="1"/>
  <c r="AL1964" i="5" s="1"/>
  <c r="AE1965" i="5"/>
  <c r="AF1965" i="5" s="1"/>
  <c r="AK1965" i="5" s="1"/>
  <c r="AL1965" i="5" s="1"/>
  <c r="AE1966" i="5"/>
  <c r="AF1966" i="5" s="1"/>
  <c r="AE1967" i="5"/>
  <c r="AF1967" i="5" s="1"/>
  <c r="AE1968" i="5"/>
  <c r="AF1968" i="5" s="1"/>
  <c r="AK1968" i="5" s="1"/>
  <c r="AL1968" i="5" s="1"/>
  <c r="AE1969" i="5"/>
  <c r="AF1969" i="5" s="1"/>
  <c r="AE1970" i="5"/>
  <c r="AF1970" i="5" s="1"/>
  <c r="AE1971" i="5"/>
  <c r="AF1971" i="5" s="1"/>
  <c r="AE1972" i="5"/>
  <c r="AF1972" i="5" s="1"/>
  <c r="AK1972" i="5" s="1"/>
  <c r="AL1972" i="5" s="1"/>
  <c r="AE1973" i="5"/>
  <c r="AF1973" i="5" s="1"/>
  <c r="AK1973" i="5" s="1"/>
  <c r="AL1973" i="5" s="1"/>
  <c r="AE1974" i="5"/>
  <c r="AF1974" i="5" s="1"/>
  <c r="AE1975" i="5"/>
  <c r="AF1975" i="5" s="1"/>
  <c r="AE1976" i="5"/>
  <c r="AF1976" i="5" s="1"/>
  <c r="AE1977" i="5"/>
  <c r="AF1977" i="5" s="1"/>
  <c r="AE1978" i="5"/>
  <c r="AF1978" i="5" s="1"/>
  <c r="AE1979" i="5"/>
  <c r="AF1979" i="5" s="1"/>
  <c r="AE1980" i="5"/>
  <c r="AF1980" i="5" s="1"/>
  <c r="AK1980" i="5" s="1"/>
  <c r="AL1980" i="5" s="1"/>
  <c r="AE1981" i="5"/>
  <c r="AF1981" i="5" s="1"/>
  <c r="AK1981" i="5" s="1"/>
  <c r="AL1981" i="5" s="1"/>
  <c r="AE1982" i="5"/>
  <c r="AF1982" i="5" s="1"/>
  <c r="AE1983" i="5"/>
  <c r="AF1983" i="5" s="1"/>
  <c r="AE1984" i="5"/>
  <c r="AF1984" i="5" s="1"/>
  <c r="AE1985" i="5"/>
  <c r="AF1985" i="5" s="1"/>
  <c r="AE1986" i="5"/>
  <c r="AF1986" i="5" s="1"/>
  <c r="AE1987" i="5"/>
  <c r="AF1987" i="5" s="1"/>
  <c r="AE1988" i="5"/>
  <c r="AF1988" i="5" s="1"/>
  <c r="AK1988" i="5" s="1"/>
  <c r="AL1988" i="5" s="1"/>
  <c r="AE1989" i="5"/>
  <c r="AF1989" i="5" s="1"/>
  <c r="AK1989" i="5" s="1"/>
  <c r="AL1989" i="5" s="1"/>
  <c r="AE1990" i="5"/>
  <c r="AF1990" i="5" s="1"/>
  <c r="AE1991" i="5"/>
  <c r="AF1991" i="5" s="1"/>
  <c r="AE1992" i="5"/>
  <c r="AF1992" i="5" s="1"/>
  <c r="AK1992" i="5" s="1"/>
  <c r="AL1992" i="5" s="1"/>
  <c r="AE1993" i="5"/>
  <c r="AF1993" i="5" s="1"/>
  <c r="AE1994" i="5"/>
  <c r="AF1994" i="5" s="1"/>
  <c r="AE1995" i="5"/>
  <c r="AF1995" i="5" s="1"/>
  <c r="AE1996" i="5"/>
  <c r="AF1996" i="5" s="1"/>
  <c r="AK1996" i="5" s="1"/>
  <c r="AL1996" i="5" s="1"/>
  <c r="AE1997" i="5"/>
  <c r="AF1997" i="5" s="1"/>
  <c r="AK1997" i="5" s="1"/>
  <c r="AL1997" i="5" s="1"/>
  <c r="AE1998" i="5"/>
  <c r="AF1998" i="5" s="1"/>
  <c r="AE1999" i="5"/>
  <c r="AF1999" i="5" s="1"/>
  <c r="AE2000" i="5"/>
  <c r="AF2000" i="5" s="1"/>
  <c r="AK2000" i="5" s="1"/>
  <c r="AL2000" i="5" s="1"/>
  <c r="AE2001" i="5"/>
  <c r="AF2001" i="5" s="1"/>
  <c r="AE2002" i="5"/>
  <c r="AF2002" i="5" s="1"/>
  <c r="AE2003" i="5"/>
  <c r="AF2003" i="5" s="1"/>
  <c r="AE2004" i="5"/>
  <c r="AF2004" i="5" s="1"/>
  <c r="AK2004" i="5" s="1"/>
  <c r="AL2004" i="5" s="1"/>
  <c r="AE2005" i="5"/>
  <c r="AF2005" i="5" s="1"/>
  <c r="AK2005" i="5" s="1"/>
  <c r="AL2005" i="5" s="1"/>
  <c r="AE2006" i="5"/>
  <c r="AF2006" i="5" s="1"/>
  <c r="AK2006" i="5" s="1"/>
  <c r="AL2006" i="5" s="1"/>
  <c r="AE2007" i="5"/>
  <c r="AF2007" i="5" s="1"/>
  <c r="AE2008" i="5"/>
  <c r="AF2008" i="5" s="1"/>
  <c r="AK2008" i="5" s="1"/>
  <c r="AL2008" i="5" s="1"/>
  <c r="AE2009" i="5"/>
  <c r="AF2009" i="5" s="1"/>
  <c r="AE2010" i="5"/>
  <c r="AF2010" i="5" s="1"/>
  <c r="AE2011" i="5"/>
  <c r="AF2011" i="5" s="1"/>
  <c r="AE2012" i="5"/>
  <c r="AF2012" i="5" s="1"/>
  <c r="AK2012" i="5" s="1"/>
  <c r="AL2012" i="5" s="1"/>
  <c r="AE2013" i="5"/>
  <c r="AF2013" i="5" s="1"/>
  <c r="AK2013" i="5" s="1"/>
  <c r="AL2013" i="5" s="1"/>
  <c r="AE2014" i="5"/>
  <c r="AF2014" i="5" s="1"/>
  <c r="AE2015" i="5"/>
  <c r="AF2015" i="5" s="1"/>
  <c r="AE2016" i="5"/>
  <c r="AF2016" i="5" s="1"/>
  <c r="AK2016" i="5" s="1"/>
  <c r="AL2016" i="5" s="1"/>
  <c r="AE2017" i="5"/>
  <c r="AF2017" i="5" s="1"/>
  <c r="AE2018" i="5"/>
  <c r="AE2019" i="5"/>
  <c r="AF2019" i="5" s="1"/>
  <c r="AE2020" i="5"/>
  <c r="AF2020" i="5" s="1"/>
  <c r="AK2020" i="5" s="1"/>
  <c r="AL2020" i="5" s="1"/>
  <c r="AE2021" i="5"/>
  <c r="AF2021" i="5" s="1"/>
  <c r="AK2021" i="5" s="1"/>
  <c r="AL2021" i="5" s="1"/>
  <c r="AE2022" i="5"/>
  <c r="AF2022" i="5" s="1"/>
  <c r="AE2023" i="5"/>
  <c r="AF2023" i="5" s="1"/>
  <c r="AE2024" i="5"/>
  <c r="AF2024" i="5" s="1"/>
  <c r="AK2024" i="5" s="1"/>
  <c r="AL2024" i="5" s="1"/>
  <c r="AE2025" i="5"/>
  <c r="AF2025" i="5" s="1"/>
  <c r="AE2026" i="5"/>
  <c r="AE2027" i="5"/>
  <c r="AF2027" i="5" s="1"/>
  <c r="AE2028" i="5"/>
  <c r="AF2028" i="5" s="1"/>
  <c r="AK2028" i="5" s="1"/>
  <c r="AL2028" i="5" s="1"/>
  <c r="AE2029" i="5"/>
  <c r="AF2029" i="5" s="1"/>
  <c r="AK2029" i="5" s="1"/>
  <c r="AL2029" i="5" s="1"/>
  <c r="AE2030" i="5"/>
  <c r="AF2030" i="5" s="1"/>
  <c r="AE2031" i="5"/>
  <c r="AF2031" i="5" s="1"/>
  <c r="AE2032" i="5"/>
  <c r="AF2032" i="5" s="1"/>
  <c r="AK2032" i="5" s="1"/>
  <c r="AL2032" i="5" s="1"/>
  <c r="AE2033" i="5"/>
  <c r="AF2033" i="5" s="1"/>
  <c r="AE2034" i="5"/>
  <c r="AF2034" i="5" s="1"/>
  <c r="AE2035" i="5"/>
  <c r="AF2035" i="5" s="1"/>
  <c r="AE2036" i="5"/>
  <c r="AF2036" i="5" s="1"/>
  <c r="AK2036" i="5" s="1"/>
  <c r="AL2036" i="5" s="1"/>
  <c r="AE2037" i="5"/>
  <c r="AF2037" i="5" s="1"/>
  <c r="AK2037" i="5" s="1"/>
  <c r="AL2037" i="5" s="1"/>
  <c r="AE2038" i="5"/>
  <c r="AF2038" i="5" s="1"/>
  <c r="AE2039" i="5"/>
  <c r="AF2039" i="5" s="1"/>
  <c r="AE2040" i="5"/>
  <c r="AF2040" i="5" s="1"/>
  <c r="AE2041" i="5"/>
  <c r="AF2041" i="5" s="1"/>
  <c r="AE2042" i="5"/>
  <c r="AF2042" i="5" s="1"/>
  <c r="AE2043" i="5"/>
  <c r="AF2043" i="5" s="1"/>
  <c r="AE2044" i="5"/>
  <c r="AF2044" i="5" s="1"/>
  <c r="AK2044" i="5" s="1"/>
  <c r="AL2044" i="5" s="1"/>
  <c r="AE2045" i="5"/>
  <c r="AF2045" i="5" s="1"/>
  <c r="AK2045" i="5" s="1"/>
  <c r="AL2045" i="5" s="1"/>
  <c r="AE2046" i="5"/>
  <c r="AF2046" i="5" s="1"/>
  <c r="AE2047" i="5"/>
  <c r="AF2047" i="5" s="1"/>
  <c r="AE2048" i="5"/>
  <c r="AF2048" i="5" s="1"/>
  <c r="AK2048" i="5" s="1"/>
  <c r="AL2048" i="5" s="1"/>
  <c r="AE2049" i="5"/>
  <c r="AF2049" i="5" s="1"/>
  <c r="AE2050" i="5"/>
  <c r="AF2050" i="5" s="1"/>
  <c r="AE2051" i="5"/>
  <c r="AF2051" i="5" s="1"/>
  <c r="AE2052" i="5"/>
  <c r="AF2052" i="5" s="1"/>
  <c r="AK2052" i="5" s="1"/>
  <c r="AL2052" i="5" s="1"/>
  <c r="AE2053" i="5"/>
  <c r="AF2053" i="5" s="1"/>
  <c r="AK2053" i="5" s="1"/>
  <c r="AL2053" i="5" s="1"/>
  <c r="AE2054" i="5"/>
  <c r="AF2054" i="5" s="1"/>
  <c r="AE2055" i="5"/>
  <c r="AF2055" i="5" s="1"/>
  <c r="AE2056" i="5"/>
  <c r="AF2056" i="5" s="1"/>
  <c r="AK2056" i="5" s="1"/>
  <c r="AL2056" i="5" s="1"/>
  <c r="AE2057" i="5"/>
  <c r="AF2057" i="5" s="1"/>
  <c r="AE2058" i="5"/>
  <c r="AF2058" i="5" s="1"/>
  <c r="AE2059" i="5"/>
  <c r="AF2059" i="5" s="1"/>
  <c r="AE2060" i="5"/>
  <c r="AF2060" i="5" s="1"/>
  <c r="AK2060" i="5" s="1"/>
  <c r="AL2060" i="5" s="1"/>
  <c r="AE2061" i="5"/>
  <c r="AF2061" i="5" s="1"/>
  <c r="AK2061" i="5" s="1"/>
  <c r="AL2061" i="5" s="1"/>
  <c r="AE2062" i="5"/>
  <c r="AF2062" i="5" s="1"/>
  <c r="AK2062" i="5" s="1"/>
  <c r="AL2062" i="5" s="1"/>
  <c r="AE2063" i="5"/>
  <c r="AE2064" i="5"/>
  <c r="AF2064" i="5" s="1"/>
  <c r="AE2065" i="5"/>
  <c r="AF2065" i="5" s="1"/>
  <c r="AE2066" i="5"/>
  <c r="AE2067" i="5"/>
  <c r="AF2067" i="5" s="1"/>
  <c r="AE2068" i="5"/>
  <c r="AF2068" i="5" s="1"/>
  <c r="AK2068" i="5" s="1"/>
  <c r="AL2068" i="5" s="1"/>
  <c r="AE2069" i="5"/>
  <c r="AF2069" i="5" s="1"/>
  <c r="AK2069" i="5" s="1"/>
  <c r="AL2069" i="5" s="1"/>
  <c r="AE2070" i="5"/>
  <c r="AF2070" i="5" s="1"/>
  <c r="AE2071" i="5"/>
  <c r="AE2072" i="5"/>
  <c r="AF2072" i="5" s="1"/>
  <c r="AK2072" i="5" s="1"/>
  <c r="AL2072" i="5" s="1"/>
  <c r="AE2073" i="5"/>
  <c r="AF2073" i="5" s="1"/>
  <c r="AE2074" i="5"/>
  <c r="AF2074" i="5" s="1"/>
  <c r="AE2075" i="5"/>
  <c r="AF2075" i="5" s="1"/>
  <c r="AE2076" i="5"/>
  <c r="AF2076" i="5" s="1"/>
  <c r="AK2076" i="5" s="1"/>
  <c r="AL2076" i="5" s="1"/>
  <c r="AE2077" i="5"/>
  <c r="AF2077" i="5" s="1"/>
  <c r="AK2077" i="5" s="1"/>
  <c r="AL2077" i="5" s="1"/>
  <c r="AE2078" i="5"/>
  <c r="AF2078" i="5" s="1"/>
  <c r="AE2079" i="5"/>
  <c r="AF2079" i="5" s="1"/>
  <c r="AE2080" i="5"/>
  <c r="AF2080" i="5" s="1"/>
  <c r="AE2081" i="5"/>
  <c r="AF2081" i="5" s="1"/>
  <c r="AE2082" i="5"/>
  <c r="AF2082" i="5" s="1"/>
  <c r="AE2083" i="5"/>
  <c r="AF2083" i="5" s="1"/>
  <c r="AE2084" i="5"/>
  <c r="AF2084" i="5" s="1"/>
  <c r="AE2085" i="5"/>
  <c r="AF2085" i="5" s="1"/>
  <c r="AK2085" i="5" s="1"/>
  <c r="AL2085" i="5" s="1"/>
  <c r="AE2086" i="5"/>
  <c r="AF2086" i="5" s="1"/>
  <c r="AE2087" i="5"/>
  <c r="AF2087" i="5" s="1"/>
  <c r="AE2088" i="5"/>
  <c r="AF2088" i="5" s="1"/>
  <c r="AK2088" i="5" s="1"/>
  <c r="AE2089" i="5"/>
  <c r="AF2089" i="5" s="1"/>
  <c r="AE2090" i="5"/>
  <c r="AE2091" i="5"/>
  <c r="AF2091" i="5" s="1"/>
  <c r="AE2092" i="5"/>
  <c r="AF2092" i="5" s="1"/>
  <c r="AE2093" i="5"/>
  <c r="AF2093" i="5" s="1"/>
  <c r="AK2093" i="5" s="1"/>
  <c r="AL2093" i="5" s="1"/>
  <c r="AE2094" i="5"/>
  <c r="AF2094" i="5" s="1"/>
  <c r="AE2095" i="5"/>
  <c r="AF2095" i="5" s="1"/>
  <c r="AE2096" i="5"/>
  <c r="AF2096" i="5" s="1"/>
  <c r="AK2096" i="5" s="1"/>
  <c r="AL2096" i="5" s="1"/>
  <c r="AE2097" i="5"/>
  <c r="AF2097" i="5" s="1"/>
  <c r="AE2098" i="5"/>
  <c r="AF2098" i="5" s="1"/>
  <c r="AE2099" i="5"/>
  <c r="AF2099" i="5" s="1"/>
  <c r="AE2100" i="5"/>
  <c r="AF2100" i="5" s="1"/>
  <c r="AE2101" i="5"/>
  <c r="AF2101" i="5" s="1"/>
  <c r="AK2101" i="5" s="1"/>
  <c r="AL2101" i="5" s="1"/>
  <c r="AE2102" i="5"/>
  <c r="AF2102" i="5" s="1"/>
  <c r="AE2103" i="5"/>
  <c r="AF2103" i="5" s="1"/>
  <c r="AE2104" i="5"/>
  <c r="AF2104" i="5" s="1"/>
  <c r="AE2105" i="5"/>
  <c r="AF2105" i="5" s="1"/>
  <c r="AE2106" i="5"/>
  <c r="AE2107" i="5"/>
  <c r="AF2107" i="5" s="1"/>
  <c r="AE2108" i="5"/>
  <c r="AF2108" i="5" s="1"/>
  <c r="AK2108" i="5" s="1"/>
  <c r="AL2108" i="5" s="1"/>
  <c r="AE2109" i="5"/>
  <c r="AF2109" i="5" s="1"/>
  <c r="AK2109" i="5" s="1"/>
  <c r="AL2109" i="5" s="1"/>
  <c r="AE2110" i="5"/>
  <c r="AF2110" i="5" s="1"/>
  <c r="AE2111" i="5"/>
  <c r="AF2111" i="5" s="1"/>
  <c r="AE2112" i="5"/>
  <c r="AF2112" i="5" s="1"/>
  <c r="AK2112" i="5" s="1"/>
  <c r="AL2112" i="5" s="1"/>
  <c r="AE2113" i="5"/>
  <c r="AF2113" i="5" s="1"/>
  <c r="AE2114" i="5"/>
  <c r="AF2114" i="5" s="1"/>
  <c r="AE2115" i="5"/>
  <c r="AF2115" i="5" s="1"/>
  <c r="AE2116" i="5"/>
  <c r="AF2116" i="5" s="1"/>
  <c r="AK2116" i="5" s="1"/>
  <c r="AE2117" i="5"/>
  <c r="AF2117" i="5" s="1"/>
  <c r="AK2117" i="5" s="1"/>
  <c r="AL2117" i="5" s="1"/>
  <c r="AE2118" i="5"/>
  <c r="AF2118" i="5" s="1"/>
  <c r="AE2119" i="5"/>
  <c r="AF2119" i="5" s="1"/>
  <c r="AE2120" i="5"/>
  <c r="AF2120" i="5" s="1"/>
  <c r="AE2121" i="5"/>
  <c r="AF2121" i="5" s="1"/>
  <c r="AE2122" i="5"/>
  <c r="AF2122" i="5" s="1"/>
  <c r="AE2123" i="5"/>
  <c r="AF2123" i="5" s="1"/>
  <c r="AE2124" i="5"/>
  <c r="AF2124" i="5" s="1"/>
  <c r="AK2124" i="5" s="1"/>
  <c r="AL2124" i="5" s="1"/>
  <c r="AE2125" i="5"/>
  <c r="AF2125" i="5" s="1"/>
  <c r="AK2125" i="5" s="1"/>
  <c r="AL2125" i="5" s="1"/>
  <c r="AE2126" i="5"/>
  <c r="AF2126" i="5" s="1"/>
  <c r="AE2127" i="5"/>
  <c r="AF2127" i="5" s="1"/>
  <c r="AE2128" i="5"/>
  <c r="AF2128" i="5" s="1"/>
  <c r="AK2128" i="5" s="1"/>
  <c r="AL2128" i="5" s="1"/>
  <c r="AE2129" i="5"/>
  <c r="AF2129" i="5" s="1"/>
  <c r="AE2130" i="5"/>
  <c r="AE2131" i="5"/>
  <c r="AF2131" i="5" s="1"/>
  <c r="AE2132" i="5"/>
  <c r="AF2132" i="5" s="1"/>
  <c r="AE2133" i="5"/>
  <c r="AF2133" i="5" s="1"/>
  <c r="AK2133" i="5" s="1"/>
  <c r="AL2133" i="5" s="1"/>
  <c r="AE2134" i="5"/>
  <c r="AF2134" i="5" s="1"/>
  <c r="AE2135" i="5"/>
  <c r="AF2135" i="5" s="1"/>
  <c r="AE2136" i="5"/>
  <c r="AF2136" i="5" s="1"/>
  <c r="AK2136" i="5" s="1"/>
  <c r="AL2136" i="5" s="1"/>
  <c r="AE2137" i="5"/>
  <c r="AF2137" i="5" s="1"/>
  <c r="AE2138" i="5"/>
  <c r="AF2138" i="5" s="1"/>
  <c r="AE2139" i="5"/>
  <c r="AF2139" i="5" s="1"/>
  <c r="AE2140" i="5"/>
  <c r="AF2140" i="5" s="1"/>
  <c r="AE2141" i="5"/>
  <c r="AF2141" i="5" s="1"/>
  <c r="AK2141" i="5" s="1"/>
  <c r="AL2141" i="5" s="1"/>
  <c r="AE2142" i="5"/>
  <c r="AF2142" i="5" s="1"/>
  <c r="AE2143" i="5"/>
  <c r="AF2143" i="5" s="1"/>
  <c r="AE2144" i="5"/>
  <c r="AF2144" i="5" s="1"/>
  <c r="AE2145" i="5"/>
  <c r="AF2145" i="5" s="1"/>
  <c r="AE2146" i="5"/>
  <c r="AE2147" i="5"/>
  <c r="AF2147" i="5" s="1"/>
  <c r="AE2148" i="5"/>
  <c r="AF2148" i="5" s="1"/>
  <c r="AE2149" i="5"/>
  <c r="AF2149" i="5" s="1"/>
  <c r="AK2149" i="5" s="1"/>
  <c r="AL2149" i="5" s="1"/>
  <c r="AE2150" i="5"/>
  <c r="AF2150" i="5" s="1"/>
  <c r="AE2151" i="5"/>
  <c r="AF2151" i="5" s="1"/>
  <c r="AE2152" i="5"/>
  <c r="AF2152" i="5" s="1"/>
  <c r="AE2153" i="5"/>
  <c r="AF2153" i="5" s="1"/>
  <c r="AE2154" i="5"/>
  <c r="AF2154" i="5" s="1"/>
  <c r="AE2155" i="5"/>
  <c r="AF2155" i="5" s="1"/>
  <c r="AE2156" i="5"/>
  <c r="AF2156" i="5" s="1"/>
  <c r="AE2157" i="5"/>
  <c r="AF2157" i="5" s="1"/>
  <c r="AK2157" i="5" s="1"/>
  <c r="AL2157" i="5" s="1"/>
  <c r="AE2158" i="5"/>
  <c r="AF2158" i="5" s="1"/>
  <c r="AK2158" i="5" s="1"/>
  <c r="AL2158" i="5" s="1"/>
  <c r="AE2159" i="5"/>
  <c r="AF2159" i="5" s="1"/>
  <c r="AE2160" i="5"/>
  <c r="AF2160" i="5" s="1"/>
  <c r="AK2160" i="5" s="1"/>
  <c r="AL2160" i="5" s="1"/>
  <c r="AE2161" i="5"/>
  <c r="AF2161" i="5" s="1"/>
  <c r="AE2162" i="5"/>
  <c r="AF2162" i="5" s="1"/>
  <c r="AE2163" i="5"/>
  <c r="AF2163" i="5" s="1"/>
  <c r="AE2164" i="5"/>
  <c r="AF2164" i="5" s="1"/>
  <c r="AK2164" i="5" s="1"/>
  <c r="AL2164" i="5" s="1"/>
  <c r="AE2165" i="5"/>
  <c r="AF2165" i="5" s="1"/>
  <c r="AK2165" i="5" s="1"/>
  <c r="AL2165" i="5" s="1"/>
  <c r="AE2166" i="5"/>
  <c r="AF2166" i="5" s="1"/>
  <c r="AE2167" i="5"/>
  <c r="AF2167" i="5" s="1"/>
  <c r="AE2168" i="5"/>
  <c r="AF2168" i="5" s="1"/>
  <c r="AK2168" i="5" s="1"/>
  <c r="AL2168" i="5" s="1"/>
  <c r="AE2169" i="5"/>
  <c r="AF2169" i="5" s="1"/>
  <c r="AE2170" i="5"/>
  <c r="AF2170" i="5" s="1"/>
  <c r="AE2171" i="5"/>
  <c r="AF2171" i="5" s="1"/>
  <c r="AE2172" i="5"/>
  <c r="AF2172" i="5" s="1"/>
  <c r="AE2173" i="5"/>
  <c r="AF2173" i="5" s="1"/>
  <c r="AE2174" i="5"/>
  <c r="AF2174" i="5" s="1"/>
  <c r="AE2175" i="5"/>
  <c r="AF2175" i="5" s="1"/>
  <c r="AE2176" i="5"/>
  <c r="AF2176" i="5" s="1"/>
  <c r="AE2177" i="5"/>
  <c r="AF2177" i="5" s="1"/>
  <c r="AE2178" i="5"/>
  <c r="AF2178" i="5" s="1"/>
  <c r="AE2179" i="5"/>
  <c r="AF2179" i="5" s="1"/>
  <c r="AE2180" i="5"/>
  <c r="AF2180" i="5" s="1"/>
  <c r="AK2180" i="5" s="1"/>
  <c r="AL2180" i="5" s="1"/>
  <c r="AE2181" i="5"/>
  <c r="AF2181" i="5" s="1"/>
  <c r="AK2181" i="5" s="1"/>
  <c r="AL2181" i="5" s="1"/>
  <c r="AE2182" i="5"/>
  <c r="AF2182" i="5" s="1"/>
  <c r="AE2183" i="5"/>
  <c r="AF2183" i="5" s="1"/>
  <c r="AE2184" i="5"/>
  <c r="AF2184" i="5" s="1"/>
  <c r="AE2185" i="5"/>
  <c r="AF2185" i="5" s="1"/>
  <c r="AE2186" i="5"/>
  <c r="AF2186" i="5" s="1"/>
  <c r="AE2187" i="5"/>
  <c r="AF2187" i="5" s="1"/>
  <c r="AE2188" i="5"/>
  <c r="AF2188" i="5" s="1"/>
  <c r="AK2188" i="5" s="1"/>
  <c r="AL2188" i="5" s="1"/>
  <c r="AE2189" i="5"/>
  <c r="AF2189" i="5" s="1"/>
  <c r="AK2189" i="5" s="1"/>
  <c r="AL2189" i="5" s="1"/>
  <c r="AE2190" i="5"/>
  <c r="AF2190" i="5" s="1"/>
  <c r="AK2190" i="5" s="1"/>
  <c r="AL2190" i="5" s="1"/>
  <c r="AE2191" i="5"/>
  <c r="AF2191" i="5" s="1"/>
  <c r="AE2192" i="5"/>
  <c r="AF2192" i="5" s="1"/>
  <c r="AK2192" i="5" s="1"/>
  <c r="AL2192" i="5" s="1"/>
  <c r="AE2193" i="5"/>
  <c r="AF2193" i="5" s="1"/>
  <c r="AE2194" i="5"/>
  <c r="AF2194" i="5" s="1"/>
  <c r="AE2195" i="5"/>
  <c r="AF2195" i="5" s="1"/>
  <c r="AE2196" i="5"/>
  <c r="AF2196" i="5" s="1"/>
  <c r="AK2196" i="5" s="1"/>
  <c r="AL2196" i="5" s="1"/>
  <c r="AE2197" i="5"/>
  <c r="AF2197" i="5" s="1"/>
  <c r="AK2197" i="5" s="1"/>
  <c r="AL2197" i="5" s="1"/>
  <c r="AE2198" i="5"/>
  <c r="AF2198" i="5" s="1"/>
  <c r="AE2199" i="5"/>
  <c r="AF2199" i="5" s="1"/>
  <c r="AE2200" i="5"/>
  <c r="AF2200" i="5" s="1"/>
  <c r="AK2200" i="5" s="1"/>
  <c r="AL2200" i="5" s="1"/>
  <c r="AE2201" i="5"/>
  <c r="AF2201" i="5" s="1"/>
  <c r="AE2202" i="5"/>
  <c r="AF2202" i="5" s="1"/>
  <c r="AE2203" i="5"/>
  <c r="AF2203" i="5" s="1"/>
  <c r="AE2204" i="5"/>
  <c r="AF2204" i="5" s="1"/>
  <c r="AK2204" i="5" s="1"/>
  <c r="AL2204" i="5" s="1"/>
  <c r="AE2205" i="5"/>
  <c r="AF2205" i="5" s="1"/>
  <c r="AK2205" i="5" s="1"/>
  <c r="AL2205" i="5" s="1"/>
  <c r="AE2206" i="5"/>
  <c r="AF2206" i="5" s="1"/>
  <c r="AE2207" i="5"/>
  <c r="AF2207" i="5" s="1"/>
  <c r="AE2208" i="5"/>
  <c r="AF2208" i="5" s="1"/>
  <c r="AK2208" i="5" s="1"/>
  <c r="AL2208" i="5" s="1"/>
  <c r="AE2209" i="5"/>
  <c r="AF2209" i="5" s="1"/>
  <c r="AE2210" i="5"/>
  <c r="AF2210" i="5" s="1"/>
  <c r="AE2211" i="5"/>
  <c r="AF2211" i="5" s="1"/>
  <c r="AE2212" i="5"/>
  <c r="AF2212" i="5" s="1"/>
  <c r="AK2212" i="5" s="1"/>
  <c r="AL2212" i="5" s="1"/>
  <c r="AE2213" i="5"/>
  <c r="AF2213" i="5" s="1"/>
  <c r="AK2213" i="5" s="1"/>
  <c r="AL2213" i="5" s="1"/>
  <c r="AE2214" i="5"/>
  <c r="AF2214" i="5" s="1"/>
  <c r="AE2215" i="5"/>
  <c r="AF2215" i="5" s="1"/>
  <c r="AE2216" i="5"/>
  <c r="AF2216" i="5" s="1"/>
  <c r="AE2217" i="5"/>
  <c r="AF2217" i="5" s="1"/>
  <c r="AE2218" i="5"/>
  <c r="AE2219" i="5"/>
  <c r="AF2219" i="5" s="1"/>
  <c r="AE2220" i="5"/>
  <c r="AF2220" i="5" s="1"/>
  <c r="AK2220" i="5" s="1"/>
  <c r="AL2220" i="5" s="1"/>
  <c r="AE2221" i="5"/>
  <c r="AF2221" i="5" s="1"/>
  <c r="AE2222" i="5"/>
  <c r="AF2222" i="5" s="1"/>
  <c r="AE2223" i="5"/>
  <c r="AF2223" i="5" s="1"/>
  <c r="AE2224" i="5"/>
  <c r="AF2224" i="5" s="1"/>
  <c r="AE2225" i="5"/>
  <c r="AF2225" i="5" s="1"/>
  <c r="AE2226" i="5"/>
  <c r="AF2226" i="5" s="1"/>
  <c r="AE2227" i="5"/>
  <c r="AF2227" i="5" s="1"/>
  <c r="AE2228" i="5"/>
  <c r="AF2228" i="5" s="1"/>
  <c r="AK2228" i="5" s="1"/>
  <c r="AL2228" i="5" s="1"/>
  <c r="AE2229" i="5"/>
  <c r="AF2229" i="5" s="1"/>
  <c r="AK2229" i="5" s="1"/>
  <c r="AL2229" i="5" s="1"/>
  <c r="AE2230" i="5"/>
  <c r="AF2230" i="5" s="1"/>
  <c r="AE2231" i="5"/>
  <c r="AF2231" i="5" s="1"/>
  <c r="AE2232" i="5"/>
  <c r="AF2232" i="5" s="1"/>
  <c r="AE2233" i="5"/>
  <c r="AF2233" i="5" s="1"/>
  <c r="AE2234" i="5"/>
  <c r="AF2234" i="5" s="1"/>
  <c r="AE2235" i="5"/>
  <c r="AF2235" i="5" s="1"/>
  <c r="AE2236" i="5"/>
  <c r="AF2236" i="5" s="1"/>
  <c r="AE2237" i="5"/>
  <c r="AF2237" i="5" s="1"/>
  <c r="AK2237" i="5" s="1"/>
  <c r="AL2237" i="5" s="1"/>
  <c r="AE2238" i="5"/>
  <c r="AF2238" i="5" s="1"/>
  <c r="AE2239" i="5"/>
  <c r="AF2239" i="5" s="1"/>
  <c r="AE2240" i="5"/>
  <c r="AF2240" i="5" s="1"/>
  <c r="AK2240" i="5" s="1"/>
  <c r="AL2240" i="5" s="1"/>
  <c r="AE2241" i="5"/>
  <c r="AF2241" i="5" s="1"/>
  <c r="AE2242" i="5"/>
  <c r="AE2243" i="5"/>
  <c r="AF2243" i="5" s="1"/>
  <c r="AE2244" i="5"/>
  <c r="AF2244" i="5" s="1"/>
  <c r="AK2244" i="5" s="1"/>
  <c r="AL2244" i="5" s="1"/>
  <c r="AE2245" i="5"/>
  <c r="AF2245" i="5" s="1"/>
  <c r="AK2245" i="5" s="1"/>
  <c r="AL2245" i="5" s="1"/>
  <c r="AE2246" i="5"/>
  <c r="AF2246" i="5" s="1"/>
  <c r="AE2247" i="5"/>
  <c r="AF2247" i="5" s="1"/>
  <c r="AE2248" i="5"/>
  <c r="AF2248" i="5" s="1"/>
  <c r="AE2249" i="5"/>
  <c r="AF2249" i="5" s="1"/>
  <c r="AE2250" i="5"/>
  <c r="AF2250" i="5" s="1"/>
  <c r="AE2251" i="5"/>
  <c r="AF2251" i="5" s="1"/>
  <c r="AE2252" i="5"/>
  <c r="AF2252" i="5" s="1"/>
  <c r="AK2252" i="5" s="1"/>
  <c r="AL2252" i="5" s="1"/>
  <c r="AE2253" i="5"/>
  <c r="AF2253" i="5" s="1"/>
  <c r="AK2253" i="5" s="1"/>
  <c r="AL2253" i="5" s="1"/>
  <c r="AE2254" i="5"/>
  <c r="AF2254" i="5" s="1"/>
  <c r="AE2255" i="5"/>
  <c r="AF2255" i="5" s="1"/>
  <c r="AE2256" i="5"/>
  <c r="AF2256" i="5" s="1"/>
  <c r="AE2257" i="5"/>
  <c r="AF2257" i="5" s="1"/>
  <c r="AE2258" i="5"/>
  <c r="AF2258" i="5" s="1"/>
  <c r="AE2259" i="5"/>
  <c r="AF2259" i="5" s="1"/>
  <c r="AE2260" i="5"/>
  <c r="AF2260" i="5" s="1"/>
  <c r="AE2261" i="5"/>
  <c r="AF2261" i="5" s="1"/>
  <c r="AK2261" i="5" s="1"/>
  <c r="AL2261" i="5" s="1"/>
  <c r="AE2262" i="5"/>
  <c r="AF2262" i="5" s="1"/>
  <c r="AK2262" i="5" s="1"/>
  <c r="AL2262" i="5" s="1"/>
  <c r="AE2263" i="5"/>
  <c r="AF2263" i="5" s="1"/>
  <c r="AE2264" i="5"/>
  <c r="AF2264" i="5" s="1"/>
  <c r="AE2265" i="5"/>
  <c r="AF2265" i="5" s="1"/>
  <c r="AE2266" i="5"/>
  <c r="AF2266" i="5" s="1"/>
  <c r="AE2267" i="5"/>
  <c r="AF2267" i="5" s="1"/>
  <c r="AE2268" i="5"/>
  <c r="AF2268" i="5" s="1"/>
  <c r="AE2269" i="5"/>
  <c r="AF2269" i="5" s="1"/>
  <c r="AK2269" i="5" s="1"/>
  <c r="AL2269" i="5" s="1"/>
  <c r="AE2270" i="5"/>
  <c r="AF2270" i="5" s="1"/>
  <c r="AE2271" i="5"/>
  <c r="AF2271" i="5" s="1"/>
  <c r="AE2272" i="5"/>
  <c r="AF2272" i="5" s="1"/>
  <c r="AE2273" i="5"/>
  <c r="AF2273" i="5" s="1"/>
  <c r="AE2274" i="5"/>
  <c r="AF2274" i="5" s="1"/>
  <c r="AE2275" i="5"/>
  <c r="AF2275" i="5" s="1"/>
  <c r="AE2276" i="5"/>
  <c r="AF2276" i="5" s="1"/>
  <c r="AE2277" i="5"/>
  <c r="AF2277" i="5" s="1"/>
  <c r="AK2277" i="5" s="1"/>
  <c r="AL2277" i="5" s="1"/>
  <c r="AE2278" i="5"/>
  <c r="AF2278" i="5" s="1"/>
  <c r="AE2279" i="5"/>
  <c r="AF2279" i="5" s="1"/>
  <c r="AE2280" i="5"/>
  <c r="AF2280" i="5" s="1"/>
  <c r="AK2280" i="5" s="1"/>
  <c r="AL2280" i="5" s="1"/>
  <c r="AE2281" i="5"/>
  <c r="AF2281" i="5" s="1"/>
  <c r="AE2282" i="5"/>
  <c r="AF2282" i="5" s="1"/>
  <c r="AE2283" i="5"/>
  <c r="AF2283" i="5" s="1"/>
  <c r="AE2284" i="5"/>
  <c r="AF2284" i="5" s="1"/>
  <c r="AE2285" i="5"/>
  <c r="AF2285" i="5" s="1"/>
  <c r="AK2285" i="5" s="1"/>
  <c r="AL2285" i="5" s="1"/>
  <c r="AE2286" i="5"/>
  <c r="AF2286" i="5" s="1"/>
  <c r="AE2287" i="5"/>
  <c r="AF2287" i="5" s="1"/>
  <c r="AE2288" i="5"/>
  <c r="AF2288" i="5" s="1"/>
  <c r="AE2289" i="5"/>
  <c r="AF2289" i="5" s="1"/>
  <c r="AE2290" i="5"/>
  <c r="AF2290" i="5" s="1"/>
  <c r="AE2291" i="5"/>
  <c r="AF2291" i="5" s="1"/>
  <c r="AE2292" i="5"/>
  <c r="AF2292" i="5" s="1"/>
  <c r="AE2293" i="5"/>
  <c r="AF2293" i="5" s="1"/>
  <c r="AE2294" i="5"/>
  <c r="AF2294" i="5" s="1"/>
  <c r="AE2295" i="5"/>
  <c r="AF2295" i="5" s="1"/>
  <c r="AE2296" i="5"/>
  <c r="AF2296" i="5" s="1"/>
  <c r="AE2297" i="5"/>
  <c r="AF2297" i="5" s="1"/>
  <c r="AE2298" i="5"/>
  <c r="AF2298" i="5" s="1"/>
  <c r="AE2299" i="5"/>
  <c r="AF2299" i="5" s="1"/>
  <c r="AE2300" i="5"/>
  <c r="AF2300" i="5" s="1"/>
  <c r="AE2301" i="5"/>
  <c r="AF2301" i="5" s="1"/>
  <c r="AK2301" i="5" s="1"/>
  <c r="AL2301" i="5" s="1"/>
  <c r="AE2302" i="5"/>
  <c r="AF2302" i="5" s="1"/>
  <c r="AE2303" i="5"/>
  <c r="AE2304" i="5"/>
  <c r="AF2304" i="5" s="1"/>
  <c r="AE2305" i="5"/>
  <c r="AF2305" i="5" s="1"/>
  <c r="AE2306" i="5"/>
  <c r="AF2306" i="5" s="1"/>
  <c r="AE2307" i="5"/>
  <c r="AF2307" i="5" s="1"/>
  <c r="AE2308" i="5"/>
  <c r="AF2308" i="5" s="1"/>
  <c r="AE2309" i="5"/>
  <c r="AF2309" i="5" s="1"/>
  <c r="AE2310" i="5"/>
  <c r="AF2310" i="5" s="1"/>
  <c r="AE2311" i="5"/>
  <c r="AF2311" i="5" s="1"/>
  <c r="AE2312" i="5"/>
  <c r="AF2312" i="5" s="1"/>
  <c r="AE2313" i="5"/>
  <c r="AF2313" i="5" s="1"/>
  <c r="AE2314" i="5"/>
  <c r="AF2314" i="5" s="1"/>
  <c r="AE2315" i="5"/>
  <c r="AF2315" i="5" s="1"/>
  <c r="AE2316" i="5"/>
  <c r="AF2316" i="5" s="1"/>
  <c r="AE2317" i="5"/>
  <c r="AF2317" i="5" s="1"/>
  <c r="AE2318" i="5"/>
  <c r="AF2318" i="5" s="1"/>
  <c r="AE2319" i="5"/>
  <c r="AE2320" i="5"/>
  <c r="AF2320" i="5" s="1"/>
  <c r="AE2321" i="5"/>
  <c r="AF2321" i="5" s="1"/>
  <c r="AE2322" i="5"/>
  <c r="AF2322" i="5" s="1"/>
  <c r="AE2323" i="5"/>
  <c r="AF2323" i="5" s="1"/>
  <c r="AE2324" i="5"/>
  <c r="AF2324" i="5" s="1"/>
  <c r="AK2324" i="5" s="1"/>
  <c r="AL2324" i="5" s="1"/>
  <c r="AE2325" i="5"/>
  <c r="AF2325" i="5" s="1"/>
  <c r="AK2325" i="5" s="1"/>
  <c r="AL2325" i="5" s="1"/>
  <c r="AE2326" i="5"/>
  <c r="AF2326" i="5" s="1"/>
  <c r="AK2326" i="5" s="1"/>
  <c r="AL2326" i="5" s="1"/>
  <c r="AE2327" i="5"/>
  <c r="AF2327" i="5" s="1"/>
  <c r="AE2328" i="5"/>
  <c r="AF2328" i="5" s="1"/>
  <c r="AE2329" i="5"/>
  <c r="AF2329" i="5" s="1"/>
  <c r="AE2330" i="5"/>
  <c r="AF2330" i="5" s="1"/>
  <c r="AE2331" i="5"/>
  <c r="AF2331" i="5" s="1"/>
  <c r="AE2332" i="5"/>
  <c r="AF2332" i="5" s="1"/>
  <c r="AK2332" i="5" s="1"/>
  <c r="AL2332" i="5" s="1"/>
  <c r="AE2333" i="5"/>
  <c r="AF2333" i="5" s="1"/>
  <c r="AK2333" i="5" s="1"/>
  <c r="AL2333" i="5" s="1"/>
  <c r="AE2334" i="5"/>
  <c r="AF2334" i="5" s="1"/>
  <c r="AE2335" i="5"/>
  <c r="AF2335" i="5" s="1"/>
  <c r="AE2336" i="5"/>
  <c r="AF2336" i="5" s="1"/>
  <c r="AK2336" i="5" s="1"/>
  <c r="AL2336" i="5" s="1"/>
  <c r="AE2337" i="5"/>
  <c r="AF2337" i="5" s="1"/>
  <c r="AE2338" i="5"/>
  <c r="AF2338" i="5" s="1"/>
  <c r="AE2339" i="5"/>
  <c r="AF2339" i="5" s="1"/>
  <c r="AE2340" i="5"/>
  <c r="AF2340" i="5" s="1"/>
  <c r="AK2340" i="5" s="1"/>
  <c r="AL2340" i="5" s="1"/>
  <c r="AE2341" i="5"/>
  <c r="AF2341" i="5" s="1"/>
  <c r="AK2341" i="5" s="1"/>
  <c r="AL2341" i="5" s="1"/>
  <c r="AE2342" i="5"/>
  <c r="AF2342" i="5" s="1"/>
  <c r="AE2343" i="5"/>
  <c r="AF2343" i="5" s="1"/>
  <c r="AE2344" i="5"/>
  <c r="AF2344" i="5" s="1"/>
  <c r="AE2345" i="5"/>
  <c r="AF2345" i="5" s="1"/>
  <c r="AE2346" i="5"/>
  <c r="AE2347" i="5"/>
  <c r="AF2347" i="5" s="1"/>
  <c r="AE2348" i="5"/>
  <c r="AF2348" i="5" s="1"/>
  <c r="AK2348" i="5" s="1"/>
  <c r="AL2348" i="5" s="1"/>
  <c r="AE2349" i="5"/>
  <c r="AF2349" i="5" s="1"/>
  <c r="AK2349" i="5" s="1"/>
  <c r="AL2349" i="5" s="1"/>
  <c r="AE2350" i="5"/>
  <c r="AF2350" i="5" s="1"/>
  <c r="AE2351" i="5"/>
  <c r="AF2351" i="5" s="1"/>
  <c r="AE2352" i="5"/>
  <c r="AF2352" i="5" s="1"/>
  <c r="AK2352" i="5" s="1"/>
  <c r="AL2352" i="5" s="1"/>
  <c r="AE2353" i="5"/>
  <c r="AF2353" i="5" s="1"/>
  <c r="AE2354" i="5"/>
  <c r="AF2354" i="5" s="1"/>
  <c r="AE2355" i="5"/>
  <c r="AF2355" i="5" s="1"/>
  <c r="AE2356" i="5"/>
  <c r="AF2356" i="5" s="1"/>
  <c r="AK2356" i="5" s="1"/>
  <c r="AL2356" i="5" s="1"/>
  <c r="AE2357" i="5"/>
  <c r="AF2357" i="5" s="1"/>
  <c r="AK2357" i="5" s="1"/>
  <c r="AL2357" i="5" s="1"/>
  <c r="AE2358" i="5"/>
  <c r="AF2358" i="5" s="1"/>
  <c r="AE2359" i="5"/>
  <c r="AF2359" i="5" s="1"/>
  <c r="AE2360" i="5"/>
  <c r="AF2360" i="5" s="1"/>
  <c r="AE2361" i="5"/>
  <c r="AF2361" i="5" s="1"/>
  <c r="AE2362" i="5"/>
  <c r="AF2362" i="5" s="1"/>
  <c r="AE2363" i="5"/>
  <c r="AF2363" i="5" s="1"/>
  <c r="AE2364" i="5"/>
  <c r="AF2364" i="5" s="1"/>
  <c r="AK2364" i="5" s="1"/>
  <c r="AL2364" i="5" s="1"/>
  <c r="AE2365" i="5"/>
  <c r="AF2365" i="5" s="1"/>
  <c r="AK2365" i="5" s="1"/>
  <c r="AL2365" i="5" s="1"/>
  <c r="AE2366" i="5"/>
  <c r="AF2366" i="5" s="1"/>
  <c r="AE2367" i="5"/>
  <c r="AF2367" i="5" s="1"/>
  <c r="AE2368" i="5"/>
  <c r="AF2368" i="5" s="1"/>
  <c r="AE2369" i="5"/>
  <c r="AF2369" i="5" s="1"/>
  <c r="AE2370" i="5"/>
  <c r="AE2371" i="5"/>
  <c r="AF2371" i="5" s="1"/>
  <c r="AE2372" i="5"/>
  <c r="AF2372" i="5" s="1"/>
  <c r="AE2373" i="5"/>
  <c r="AF2373" i="5" s="1"/>
  <c r="AE2374" i="5"/>
  <c r="AF2374" i="5" s="1"/>
  <c r="AE2375" i="5"/>
  <c r="AF2375" i="5" s="1"/>
  <c r="AE2376" i="5"/>
  <c r="AF2376" i="5" s="1"/>
  <c r="AE2377" i="5"/>
  <c r="AF2377" i="5" s="1"/>
  <c r="AE2378" i="5"/>
  <c r="AF2378" i="5" s="1"/>
  <c r="AE2379" i="5"/>
  <c r="AF2379" i="5" s="1"/>
  <c r="AE2380" i="5"/>
  <c r="AF2380" i="5" s="1"/>
  <c r="AE2381" i="5"/>
  <c r="AF2381" i="5" s="1"/>
  <c r="AK2381" i="5" s="1"/>
  <c r="AL2381" i="5" s="1"/>
  <c r="AE2382" i="5"/>
  <c r="AF2382" i="5" s="1"/>
  <c r="AE2383" i="5"/>
  <c r="AF2383" i="5" s="1"/>
  <c r="AE2384" i="5"/>
  <c r="AF2384" i="5" s="1"/>
  <c r="AE2385" i="5"/>
  <c r="AF2385" i="5" s="1"/>
  <c r="AE2386" i="5"/>
  <c r="AF2386" i="5" s="1"/>
  <c r="AE2387" i="5"/>
  <c r="AF2387" i="5" s="1"/>
  <c r="AE2388" i="5"/>
  <c r="AF2388" i="5" s="1"/>
  <c r="AE2389" i="5"/>
  <c r="AF2389" i="5" s="1"/>
  <c r="AE2390" i="5"/>
  <c r="AF2390" i="5" s="1"/>
  <c r="AE2391" i="5"/>
  <c r="AF2391" i="5" s="1"/>
  <c r="AE2392" i="5"/>
  <c r="AF2392" i="5" s="1"/>
  <c r="AE2393" i="5"/>
  <c r="AF2393" i="5" s="1"/>
  <c r="AE2394" i="5"/>
  <c r="AF2394" i="5" s="1"/>
  <c r="AE2395" i="5"/>
  <c r="AF2395" i="5" s="1"/>
  <c r="AE2396" i="5"/>
  <c r="AF2396" i="5" s="1"/>
  <c r="AK2396" i="5" s="1"/>
  <c r="AL2396" i="5" s="1"/>
  <c r="AE2397" i="5"/>
  <c r="AF2397" i="5" s="1"/>
  <c r="AK2397" i="5" s="1"/>
  <c r="AL2397" i="5" s="1"/>
  <c r="AE2398" i="5"/>
  <c r="AF2398" i="5" s="1"/>
  <c r="AK2398" i="5" s="1"/>
  <c r="AL2398" i="5" s="1"/>
  <c r="AE2399" i="5"/>
  <c r="AF2399" i="5" s="1"/>
  <c r="AE2400" i="5"/>
  <c r="AF2400" i="5" s="1"/>
  <c r="AK2400" i="5" s="1"/>
  <c r="AL2400" i="5" s="1"/>
  <c r="AE2401" i="5"/>
  <c r="AF2401" i="5" s="1"/>
  <c r="AE2402" i="5"/>
  <c r="AF2402" i="5" s="1"/>
  <c r="AE2403" i="5"/>
  <c r="AF2403" i="5" s="1"/>
  <c r="AE2404" i="5"/>
  <c r="AF2404" i="5" s="1"/>
  <c r="AE2405" i="5"/>
  <c r="AF2405" i="5" s="1"/>
  <c r="AK2405" i="5" s="1"/>
  <c r="AE2406" i="5"/>
  <c r="AF2406" i="5" s="1"/>
  <c r="AE2407" i="5"/>
  <c r="AF2407" i="5" s="1"/>
  <c r="AE2408" i="5"/>
  <c r="AF2408" i="5" s="1"/>
  <c r="AK2408" i="5" s="1"/>
  <c r="AL2408" i="5" s="1"/>
  <c r="AE2409" i="5"/>
  <c r="AF2409" i="5" s="1"/>
  <c r="AE2410" i="5"/>
  <c r="AF2410" i="5" s="1"/>
  <c r="AK2410" i="5" s="1"/>
  <c r="AL2410" i="5" s="1"/>
  <c r="AE2411" i="5"/>
  <c r="AF2411" i="5" s="1"/>
  <c r="AE2412" i="5"/>
  <c r="AF2412" i="5" s="1"/>
  <c r="AK2412" i="5" s="1"/>
  <c r="AL2412" i="5" s="1"/>
  <c r="AE2413" i="5"/>
  <c r="AF2413" i="5" s="1"/>
  <c r="AK2413" i="5" s="1"/>
  <c r="AL2413" i="5" s="1"/>
  <c r="AE2414" i="5"/>
  <c r="AF2414" i="5" s="1"/>
  <c r="AE2415" i="5"/>
  <c r="AF2415" i="5" s="1"/>
  <c r="AE2416" i="5"/>
  <c r="AF2416" i="5" s="1"/>
  <c r="AE2417" i="5"/>
  <c r="AF2417" i="5" s="1"/>
  <c r="AE2418" i="5"/>
  <c r="AF2418" i="5" s="1"/>
  <c r="AE2419" i="5"/>
  <c r="AF2419" i="5" s="1"/>
  <c r="AE2420" i="5"/>
  <c r="AF2420" i="5" s="1"/>
  <c r="AK2420" i="5" s="1"/>
  <c r="AE2421" i="5"/>
  <c r="AF2421" i="5" s="1"/>
  <c r="AK2421" i="5" s="1"/>
  <c r="AL2421" i="5" s="1"/>
  <c r="AE2422" i="5"/>
  <c r="AF2422" i="5" s="1"/>
  <c r="AE2423" i="5"/>
  <c r="AF2423" i="5" s="1"/>
  <c r="AE2424" i="5"/>
  <c r="AF2424" i="5" s="1"/>
  <c r="AE2425" i="5"/>
  <c r="AF2425" i="5" s="1"/>
  <c r="AE2426" i="5"/>
  <c r="AF2426" i="5" s="1"/>
  <c r="AE2427" i="5"/>
  <c r="AF2427" i="5" s="1"/>
  <c r="AE2428" i="5"/>
  <c r="AF2428" i="5" s="1"/>
  <c r="AK2428" i="5" s="1"/>
  <c r="AL2428" i="5" s="1"/>
  <c r="AE2429" i="5"/>
  <c r="AF2429" i="5" s="1"/>
  <c r="AK2429" i="5" s="1"/>
  <c r="AL2429" i="5" s="1"/>
  <c r="AE2430" i="5"/>
  <c r="AF2430" i="5" s="1"/>
  <c r="AE2431" i="5"/>
  <c r="AF2431" i="5" s="1"/>
  <c r="AE2432" i="5"/>
  <c r="AF2432" i="5" s="1"/>
  <c r="AE2433" i="5"/>
  <c r="AF2433" i="5" s="1"/>
  <c r="AE2434" i="5"/>
  <c r="AE2435" i="5"/>
  <c r="AF2435" i="5" s="1"/>
  <c r="AE2436" i="5"/>
  <c r="AF2436" i="5" s="1"/>
  <c r="AK2436" i="5" s="1"/>
  <c r="AL2436" i="5" s="1"/>
  <c r="AE2437" i="5"/>
  <c r="AF2437" i="5" s="1"/>
  <c r="AK2437" i="5" s="1"/>
  <c r="AL2437" i="5" s="1"/>
  <c r="AE2438" i="5"/>
  <c r="AF2438" i="5" s="1"/>
  <c r="AE2439" i="5"/>
  <c r="AF2439" i="5" s="1"/>
  <c r="AE2440" i="5"/>
  <c r="AF2440" i="5" s="1"/>
  <c r="AE2441" i="5"/>
  <c r="AF2441" i="5" s="1"/>
  <c r="AE2442" i="5"/>
  <c r="AF2442" i="5" s="1"/>
  <c r="AE2443" i="5"/>
  <c r="AF2443" i="5" s="1"/>
  <c r="AE2444" i="5"/>
  <c r="AF2444" i="5" s="1"/>
  <c r="AK2444" i="5" s="1"/>
  <c r="AL2444" i="5" s="1"/>
  <c r="AE2445" i="5"/>
  <c r="AF2445" i="5" s="1"/>
  <c r="AK2445" i="5" s="1"/>
  <c r="AL2445" i="5" s="1"/>
  <c r="AE2446" i="5"/>
  <c r="AF2446" i="5" s="1"/>
  <c r="AK2446" i="5" s="1"/>
  <c r="AL2446" i="5" s="1"/>
  <c r="AE2447" i="5"/>
  <c r="AF2447" i="5" s="1"/>
  <c r="AE2448" i="5"/>
  <c r="AF2448" i="5" s="1"/>
  <c r="AK2448" i="5" s="1"/>
  <c r="AL2448" i="5" s="1"/>
  <c r="AE2449" i="5"/>
  <c r="AF2449" i="5" s="1"/>
  <c r="AE2450" i="5"/>
  <c r="AE2451" i="5"/>
  <c r="AF2451" i="5" s="1"/>
  <c r="AE2452" i="5"/>
  <c r="AF2452" i="5" s="1"/>
  <c r="AE2453" i="5"/>
  <c r="AF2453" i="5" s="1"/>
  <c r="AK2453" i="5" s="1"/>
  <c r="AL2453" i="5" s="1"/>
  <c r="AE2454" i="5"/>
  <c r="AF2454" i="5" s="1"/>
  <c r="AE2455" i="5"/>
  <c r="AF2455" i="5" s="1"/>
  <c r="AE2456" i="5"/>
  <c r="AF2456" i="5" s="1"/>
  <c r="AK2456" i="5" s="1"/>
  <c r="AL2456" i="5" s="1"/>
  <c r="AE2457" i="5"/>
  <c r="AF2457" i="5" s="1"/>
  <c r="AE2458" i="5"/>
  <c r="AF2458" i="5" s="1"/>
  <c r="AE2459" i="5"/>
  <c r="AF2459" i="5" s="1"/>
  <c r="AE2460" i="5"/>
  <c r="AF2460" i="5" s="1"/>
  <c r="AK2460" i="5" s="1"/>
  <c r="AL2460" i="5" s="1"/>
  <c r="AE2461" i="5"/>
  <c r="AF2461" i="5" s="1"/>
  <c r="AK2461" i="5" s="1"/>
  <c r="AL2461" i="5" s="1"/>
  <c r="AE2462" i="5"/>
  <c r="AF2462" i="5" s="1"/>
  <c r="AE2463" i="5"/>
  <c r="AF2463" i="5" s="1"/>
  <c r="AE2464" i="5"/>
  <c r="AF2464" i="5" s="1"/>
  <c r="AE2465" i="5"/>
  <c r="AF2465" i="5" s="1"/>
  <c r="AE2466" i="5"/>
  <c r="AF2466" i="5" s="1"/>
  <c r="AE2467" i="5"/>
  <c r="AF2467" i="5" s="1"/>
  <c r="AE2468" i="5"/>
  <c r="AF2468" i="5" s="1"/>
  <c r="AK2468" i="5" s="1"/>
  <c r="AL2468" i="5" s="1"/>
  <c r="AE2469" i="5"/>
  <c r="AF2469" i="5" s="1"/>
  <c r="AK2469" i="5" s="1"/>
  <c r="AL2469" i="5" s="1"/>
  <c r="AE2470" i="5"/>
  <c r="AF2470" i="5" s="1"/>
  <c r="AE2471" i="5"/>
  <c r="AF2471" i="5" s="1"/>
  <c r="AE2472" i="5"/>
  <c r="AF2472" i="5" s="1"/>
  <c r="AK2472" i="5" s="1"/>
  <c r="AL2472" i="5" s="1"/>
  <c r="AE2473" i="5"/>
  <c r="AF2473" i="5" s="1"/>
  <c r="AE2474" i="5"/>
  <c r="AE2475" i="5"/>
  <c r="AF2475" i="5" s="1"/>
  <c r="AE2476" i="5"/>
  <c r="AF2476" i="5" s="1"/>
  <c r="AK2476" i="5" s="1"/>
  <c r="AL2476" i="5" s="1"/>
  <c r="AE2477" i="5"/>
  <c r="AF2477" i="5" s="1"/>
  <c r="AK2477" i="5" s="1"/>
  <c r="AL2477" i="5" s="1"/>
  <c r="AE2478" i="5"/>
  <c r="AF2478" i="5" s="1"/>
  <c r="AE2479" i="5"/>
  <c r="AF2479" i="5" s="1"/>
  <c r="AE2480" i="5"/>
  <c r="AF2480" i="5" s="1"/>
  <c r="AK2480" i="5" s="1"/>
  <c r="AL2480" i="5" s="1"/>
  <c r="AE2481" i="5"/>
  <c r="AF2481" i="5" s="1"/>
  <c r="AE2482" i="5"/>
  <c r="AF2482" i="5" s="1"/>
  <c r="AE2483" i="5"/>
  <c r="AF2483" i="5" s="1"/>
  <c r="AE2484" i="5"/>
  <c r="AF2484" i="5" s="1"/>
  <c r="AE2485" i="5"/>
  <c r="AF2485" i="5" s="1"/>
  <c r="AK2485" i="5" s="1"/>
  <c r="AL2485" i="5" s="1"/>
  <c r="AE2486" i="5"/>
  <c r="AF2486" i="5" s="1"/>
  <c r="AE2487" i="5"/>
  <c r="AF2487" i="5" s="1"/>
  <c r="AE2488" i="5"/>
  <c r="AF2488" i="5" s="1"/>
  <c r="AE2489" i="5"/>
  <c r="AF2489" i="5" s="1"/>
  <c r="AE2490" i="5"/>
  <c r="AF2490" i="5" s="1"/>
  <c r="AE2491" i="5"/>
  <c r="AF2491" i="5" s="1"/>
  <c r="AE2492" i="5"/>
  <c r="AF2492" i="5" s="1"/>
  <c r="AE2493" i="5"/>
  <c r="AF2493" i="5" s="1"/>
  <c r="AK2493" i="5" s="1"/>
  <c r="AL2493" i="5" s="1"/>
  <c r="AE2494" i="5"/>
  <c r="AF2494" i="5" s="1"/>
  <c r="AE2495" i="5"/>
  <c r="AF2495" i="5" s="1"/>
  <c r="AE2496" i="5"/>
  <c r="AF2496" i="5" s="1"/>
  <c r="AE2497" i="5"/>
  <c r="AF2497" i="5" s="1"/>
  <c r="AE2498" i="5"/>
  <c r="AF2498" i="5" s="1"/>
  <c r="AE2499" i="5"/>
  <c r="AF2499" i="5" s="1"/>
  <c r="AE2500" i="5"/>
  <c r="AF2500" i="5" s="1"/>
  <c r="AK2500" i="5" s="1"/>
  <c r="AL2500" i="5" s="1"/>
  <c r="AE2501" i="5"/>
  <c r="AF2501" i="5" s="1"/>
  <c r="AK2501" i="5" s="1"/>
  <c r="AL2501" i="5" s="1"/>
  <c r="AE2502" i="5"/>
  <c r="AF2502" i="5" s="1"/>
  <c r="AE2503" i="5"/>
  <c r="AF2503" i="5" s="1"/>
  <c r="AE2504" i="5"/>
  <c r="AF2504" i="5" s="1"/>
  <c r="AK2504" i="5" s="1"/>
  <c r="AL2504" i="5" s="1"/>
  <c r="AE2505" i="5"/>
  <c r="AF2505" i="5" s="1"/>
  <c r="AE2506" i="5"/>
  <c r="AF2506" i="5" s="1"/>
  <c r="AE2507" i="5"/>
  <c r="AF2507" i="5" s="1"/>
  <c r="AE2508" i="5"/>
  <c r="AF2508" i="5" s="1"/>
  <c r="AK2508" i="5" s="1"/>
  <c r="AL2508" i="5" s="1"/>
  <c r="AE2509" i="5"/>
  <c r="AF2509" i="5" s="1"/>
  <c r="AK2509" i="5" s="1"/>
  <c r="AL2509" i="5" s="1"/>
  <c r="AE2510" i="5"/>
  <c r="AF2510" i="5" s="1"/>
  <c r="AE2511" i="5"/>
  <c r="AF2511" i="5" s="1"/>
  <c r="AE2512" i="5"/>
  <c r="AF2512" i="5" s="1"/>
  <c r="AE2513" i="5"/>
  <c r="AF2513" i="5" s="1"/>
  <c r="AE2514" i="5"/>
  <c r="AF2514" i="5" s="1"/>
  <c r="AE2515" i="5"/>
  <c r="AF2515" i="5" s="1"/>
  <c r="AE2516" i="5"/>
  <c r="AF2516" i="5" s="1"/>
  <c r="AK2516" i="5" s="1"/>
  <c r="AL2516" i="5" s="1"/>
  <c r="AE2517" i="5"/>
  <c r="AF2517" i="5" s="1"/>
  <c r="AK2517" i="5" s="1"/>
  <c r="AL2517" i="5" s="1"/>
  <c r="AE2518" i="5"/>
  <c r="AF2518" i="5" s="1"/>
  <c r="AE2519" i="5"/>
  <c r="AF2519" i="5" s="1"/>
  <c r="AE2520" i="5"/>
  <c r="AF2520" i="5" s="1"/>
  <c r="AK2520" i="5" s="1"/>
  <c r="AL2520" i="5" s="1"/>
  <c r="AE2521" i="5"/>
  <c r="AF2521" i="5" s="1"/>
  <c r="AE2522" i="5"/>
  <c r="AF2522" i="5" s="1"/>
  <c r="AE2523" i="5"/>
  <c r="AF2523" i="5" s="1"/>
  <c r="AE2524" i="5"/>
  <c r="AF2524" i="5" s="1"/>
  <c r="AE2525" i="5"/>
  <c r="AF2525" i="5" s="1"/>
  <c r="AK2525" i="5" s="1"/>
  <c r="AL2525" i="5" s="1"/>
  <c r="AE2526" i="5"/>
  <c r="AF2526" i="5" s="1"/>
  <c r="AK2526" i="5" s="1"/>
  <c r="AL2526" i="5" s="1"/>
  <c r="AE2527" i="5"/>
  <c r="AF2527" i="5" s="1"/>
  <c r="AE2528" i="5"/>
  <c r="AF2528" i="5" s="1"/>
  <c r="AE2529" i="5"/>
  <c r="AF2529" i="5" s="1"/>
  <c r="AE2530" i="5"/>
  <c r="AF2530" i="5" s="1"/>
  <c r="AE2531" i="5"/>
  <c r="AF2531" i="5" s="1"/>
  <c r="AE2532" i="5"/>
  <c r="AF2532" i="5" s="1"/>
  <c r="AE2533" i="5"/>
  <c r="AF2533" i="5" s="1"/>
  <c r="AE2534" i="5"/>
  <c r="AF2534" i="5" s="1"/>
  <c r="AE2535" i="5"/>
  <c r="AF2535" i="5" s="1"/>
  <c r="AE2536" i="5"/>
  <c r="AF2536" i="5" s="1"/>
  <c r="AE2537" i="5"/>
  <c r="AF2537" i="5" s="1"/>
  <c r="AE2538" i="5"/>
  <c r="AF2538" i="5" s="1"/>
  <c r="AE2539" i="5"/>
  <c r="AF2539" i="5" s="1"/>
  <c r="AE2540" i="5"/>
  <c r="AF2540" i="5" s="1"/>
  <c r="AK2540" i="5" s="1"/>
  <c r="AL2540" i="5" s="1"/>
  <c r="AE2541" i="5"/>
  <c r="AF2541" i="5" s="1"/>
  <c r="AK2541" i="5" s="1"/>
  <c r="AL2541" i="5" s="1"/>
  <c r="AE2542" i="5"/>
  <c r="AF2542" i="5" s="1"/>
  <c r="AE2543" i="5"/>
  <c r="AF2543" i="5" s="1"/>
  <c r="AE2544" i="5"/>
  <c r="AF2544" i="5" s="1"/>
  <c r="AE2545" i="5"/>
  <c r="AF2545" i="5" s="1"/>
  <c r="AE2546" i="5"/>
  <c r="AF2546" i="5" s="1"/>
  <c r="AE2547" i="5"/>
  <c r="AF2547" i="5" s="1"/>
  <c r="AE2548" i="5"/>
  <c r="AF2548" i="5" s="1"/>
  <c r="AK2548" i="5" s="1"/>
  <c r="AL2548" i="5" s="1"/>
  <c r="AE2549" i="5"/>
  <c r="AF2549" i="5" s="1"/>
  <c r="AK2549" i="5" s="1"/>
  <c r="AL2549" i="5" s="1"/>
  <c r="AE2550" i="5"/>
  <c r="AF2550" i="5" s="1"/>
  <c r="AE2551" i="5"/>
  <c r="AF2551" i="5" s="1"/>
  <c r="AE2552" i="5"/>
  <c r="AF2552" i="5" s="1"/>
  <c r="AK2552" i="5" s="1"/>
  <c r="AL2552" i="5" s="1"/>
  <c r="AE2553" i="5"/>
  <c r="AF2553" i="5" s="1"/>
  <c r="AE2554" i="5"/>
  <c r="AF2554" i="5" s="1"/>
  <c r="AE2555" i="5"/>
  <c r="AF2555" i="5" s="1"/>
  <c r="AE2556" i="5"/>
  <c r="AF2556" i="5" s="1"/>
  <c r="AK2556" i="5" s="1"/>
  <c r="AL2556" i="5" s="1"/>
  <c r="AE2557" i="5"/>
  <c r="AF2557" i="5" s="1"/>
  <c r="AK2557" i="5" s="1"/>
  <c r="AL2557" i="5" s="1"/>
  <c r="AE2558" i="5"/>
  <c r="AF2558" i="5" s="1"/>
  <c r="AE2559" i="5"/>
  <c r="AF2559" i="5" s="1"/>
  <c r="AE2560" i="5"/>
  <c r="AF2560" i="5" s="1"/>
  <c r="AE2561" i="5"/>
  <c r="AF2561" i="5" s="1"/>
  <c r="AE2562" i="5"/>
  <c r="AF2562" i="5" s="1"/>
  <c r="AK2562" i="5" s="1"/>
  <c r="AL2562" i="5" s="1"/>
  <c r="AE2563" i="5"/>
  <c r="AF2563" i="5" s="1"/>
  <c r="AE2564" i="5"/>
  <c r="AF2564" i="5" s="1"/>
  <c r="AE2565" i="5"/>
  <c r="AF2565" i="5" s="1"/>
  <c r="AE2566" i="5"/>
  <c r="AF2566" i="5" s="1"/>
  <c r="AE2567" i="5"/>
  <c r="AF2567" i="5" s="1"/>
  <c r="AE2568" i="5"/>
  <c r="AF2568" i="5" s="1"/>
  <c r="AE2569" i="5"/>
  <c r="AF2569" i="5" s="1"/>
  <c r="AE2570" i="5"/>
  <c r="AF2570" i="5" s="1"/>
  <c r="AE2571" i="5"/>
  <c r="AF2571" i="5" s="1"/>
  <c r="AE2572" i="5"/>
  <c r="AF2572" i="5" s="1"/>
  <c r="AE2573" i="5"/>
  <c r="AF2573" i="5" s="1"/>
  <c r="AK2573" i="5" s="1"/>
  <c r="AL2573" i="5" s="1"/>
  <c r="AE2574" i="5"/>
  <c r="AF2574" i="5" s="1"/>
  <c r="AE2575" i="5"/>
  <c r="AF2575" i="5" s="1"/>
  <c r="AE2576" i="5"/>
  <c r="AF2576" i="5" s="1"/>
  <c r="AE2577" i="5"/>
  <c r="AF2577" i="5" s="1"/>
  <c r="AE2578" i="5"/>
  <c r="AF2578" i="5" s="1"/>
  <c r="AE2579" i="5"/>
  <c r="AF2579" i="5" s="1"/>
  <c r="AE2580" i="5"/>
  <c r="AF2580" i="5" s="1"/>
  <c r="AE2581" i="5"/>
  <c r="AF2581" i="5" s="1"/>
  <c r="AE2582" i="5"/>
  <c r="AF2582" i="5" s="1"/>
  <c r="AE2583" i="5"/>
  <c r="AF2583" i="5" s="1"/>
  <c r="AE2584" i="5"/>
  <c r="AF2584" i="5" s="1"/>
  <c r="AE2585" i="5"/>
  <c r="AF2585" i="5" s="1"/>
  <c r="AE2586" i="5"/>
  <c r="AF2586" i="5" s="1"/>
  <c r="AE2587" i="5"/>
  <c r="AF2587" i="5" s="1"/>
  <c r="AE2588" i="5"/>
  <c r="AF2588" i="5" s="1"/>
  <c r="AE2589" i="5"/>
  <c r="AF2589" i="5" s="1"/>
  <c r="AE2590" i="5"/>
  <c r="AF2590" i="5" s="1"/>
  <c r="AE2591" i="5"/>
  <c r="AF2591" i="5" s="1"/>
  <c r="AE2592" i="5"/>
  <c r="AF2592" i="5" s="1"/>
  <c r="AE2593" i="5"/>
  <c r="AF2593" i="5" s="1"/>
  <c r="AE2594" i="5"/>
  <c r="AF2594" i="5" s="1"/>
  <c r="AE2595" i="5"/>
  <c r="AF2595" i="5" s="1"/>
  <c r="AE2596" i="5"/>
  <c r="AF2596" i="5" s="1"/>
  <c r="AK2596" i="5" s="1"/>
  <c r="AL2596" i="5" s="1"/>
  <c r="AE2597" i="5"/>
  <c r="AF2597" i="5" s="1"/>
  <c r="AK2597" i="5" s="1"/>
  <c r="AL2597" i="5" s="1"/>
  <c r="AE2598" i="5"/>
  <c r="AF2598" i="5" s="1"/>
  <c r="AE2599" i="5"/>
  <c r="AF2599" i="5" s="1"/>
  <c r="AE2600" i="5"/>
  <c r="AF2600" i="5" s="1"/>
  <c r="AE2601" i="5"/>
  <c r="AF2601" i="5" s="1"/>
  <c r="AE2602" i="5"/>
  <c r="AF2602" i="5" s="1"/>
  <c r="AE2603" i="5"/>
  <c r="AF2603" i="5" s="1"/>
  <c r="AE2604" i="5"/>
  <c r="AF2604" i="5" s="1"/>
  <c r="AE2605" i="5"/>
  <c r="AF2605" i="5" s="1"/>
  <c r="AE2606" i="5"/>
  <c r="AF2606" i="5" s="1"/>
  <c r="AE2607" i="5"/>
  <c r="AF2607" i="5" s="1"/>
  <c r="AE2608" i="5"/>
  <c r="AF2608" i="5" s="1"/>
  <c r="AE2609" i="5"/>
  <c r="AF2609" i="5" s="1"/>
  <c r="AE2610" i="5"/>
  <c r="AF2610" i="5" s="1"/>
  <c r="AE2611" i="5"/>
  <c r="AF2611" i="5" s="1"/>
  <c r="AE2612" i="5"/>
  <c r="AF2612" i="5" s="1"/>
  <c r="AE2613" i="5"/>
  <c r="AF2613" i="5" s="1"/>
  <c r="AE2614" i="5"/>
  <c r="AF2614" i="5" s="1"/>
  <c r="AE2615" i="5"/>
  <c r="AF2615" i="5" s="1"/>
  <c r="AE2616" i="5"/>
  <c r="AF2616" i="5" s="1"/>
  <c r="AE2617" i="5"/>
  <c r="AF2617" i="5" s="1"/>
  <c r="AE2618" i="5"/>
  <c r="AF2618" i="5" s="1"/>
  <c r="AE2619" i="5"/>
  <c r="AF2619" i="5" s="1"/>
  <c r="AE2620" i="5"/>
  <c r="AF2620" i="5" s="1"/>
  <c r="AK2620" i="5" s="1"/>
  <c r="AE2621" i="5"/>
  <c r="AF2621" i="5" s="1"/>
  <c r="AK2621" i="5" s="1"/>
  <c r="AL2621" i="5" s="1"/>
  <c r="AE2622" i="5"/>
  <c r="AF2622" i="5" s="1"/>
  <c r="AE2623" i="5"/>
  <c r="AF2623" i="5" s="1"/>
  <c r="AE2624" i="5"/>
  <c r="AF2624" i="5" s="1"/>
  <c r="AE2625" i="5"/>
  <c r="AF2625" i="5" s="1"/>
  <c r="AE2626" i="5"/>
  <c r="AF2626" i="5" s="1"/>
  <c r="AE2627" i="5"/>
  <c r="AF2627" i="5" s="1"/>
  <c r="AE2628" i="5"/>
  <c r="AF2628" i="5" s="1"/>
  <c r="AK2628" i="5" s="1"/>
  <c r="AL2628" i="5" s="1"/>
  <c r="AE2629" i="5"/>
  <c r="AF2629" i="5" s="1"/>
  <c r="AK2629" i="5" s="1"/>
  <c r="AL2629" i="5" s="1"/>
  <c r="AE2630" i="5"/>
  <c r="AF2630" i="5" s="1"/>
  <c r="AK2630" i="5" s="1"/>
  <c r="AL2630" i="5" s="1"/>
  <c r="AE2631" i="5"/>
  <c r="AF2631" i="5" s="1"/>
  <c r="AE2632" i="5"/>
  <c r="AF2632" i="5" s="1"/>
  <c r="AE2633" i="5"/>
  <c r="AF2633" i="5" s="1"/>
  <c r="AE2634" i="5"/>
  <c r="AE2635" i="5"/>
  <c r="AF2635" i="5" s="1"/>
  <c r="AE2636" i="5"/>
  <c r="AF2636" i="5" s="1"/>
  <c r="AE2637" i="5"/>
  <c r="AF2637" i="5" s="1"/>
  <c r="AE2638" i="5"/>
  <c r="AF2638" i="5" s="1"/>
  <c r="AE2639" i="5"/>
  <c r="AF2639" i="5" s="1"/>
  <c r="AE2640" i="5"/>
  <c r="AF2640" i="5" s="1"/>
  <c r="AE2641" i="5"/>
  <c r="AF2641" i="5" s="1"/>
  <c r="AE2642" i="5"/>
  <c r="AF2642" i="5" s="1"/>
  <c r="AE2643" i="5"/>
  <c r="AF2643" i="5" s="1"/>
  <c r="AE2644" i="5"/>
  <c r="AF2644" i="5" s="1"/>
  <c r="AE2645" i="5"/>
  <c r="AF2645" i="5" s="1"/>
  <c r="AK2645" i="5" s="1"/>
  <c r="AL2645" i="5" s="1"/>
  <c r="AE2646" i="5"/>
  <c r="AF2646" i="5" s="1"/>
  <c r="AE2647" i="5"/>
  <c r="AF2647" i="5" s="1"/>
  <c r="AE2648" i="5"/>
  <c r="AF2648" i="5" s="1"/>
  <c r="AE2649" i="5"/>
  <c r="AF2649" i="5" s="1"/>
  <c r="AE2650" i="5"/>
  <c r="AF2650" i="5" s="1"/>
  <c r="AE2651" i="5"/>
  <c r="AF2651" i="5" s="1"/>
  <c r="AE2652" i="5"/>
  <c r="AF2652" i="5" s="1"/>
  <c r="AE2653" i="5"/>
  <c r="AF2653" i="5" s="1"/>
  <c r="AK2653" i="5" s="1"/>
  <c r="AL2653" i="5" s="1"/>
  <c r="AE2654" i="5"/>
  <c r="AF2654" i="5" s="1"/>
  <c r="AE2655" i="5"/>
  <c r="AF2655" i="5" s="1"/>
  <c r="AE2656" i="5"/>
  <c r="AF2656" i="5" s="1"/>
  <c r="AK2656" i="5" s="1"/>
  <c r="AL2656" i="5" s="1"/>
  <c r="AE2657" i="5"/>
  <c r="AF2657" i="5" s="1"/>
  <c r="AE2658" i="5"/>
  <c r="AF2658" i="5" s="1"/>
  <c r="AE2659" i="5"/>
  <c r="AF2659" i="5" s="1"/>
  <c r="AE2660" i="5"/>
  <c r="AF2660" i="5" s="1"/>
  <c r="AK2660" i="5" s="1"/>
  <c r="AL2660" i="5" s="1"/>
  <c r="AE2661" i="5"/>
  <c r="AF2661" i="5" s="1"/>
  <c r="AK2661" i="5" s="1"/>
  <c r="AL2661" i="5" s="1"/>
  <c r="AE2662" i="5"/>
  <c r="AF2662" i="5" s="1"/>
  <c r="AE2663" i="5"/>
  <c r="AF2663" i="5" s="1"/>
  <c r="AE2664" i="5"/>
  <c r="AF2664" i="5" s="1"/>
  <c r="AE2665" i="5"/>
  <c r="AF2665" i="5" s="1"/>
  <c r="AE2666" i="5"/>
  <c r="AF2666" i="5" s="1"/>
  <c r="AE2667" i="5"/>
  <c r="AF2667" i="5" s="1"/>
  <c r="AE2668" i="5"/>
  <c r="AF2668" i="5" s="1"/>
  <c r="AE2669" i="5"/>
  <c r="AF2669" i="5" s="1"/>
  <c r="AE2670" i="5"/>
  <c r="AF2670" i="5" s="1"/>
  <c r="AE2671" i="5"/>
  <c r="AF2671" i="5" s="1"/>
  <c r="AE2672" i="5"/>
  <c r="AF2672" i="5" s="1"/>
  <c r="AE2673" i="5"/>
  <c r="AF2673" i="5" s="1"/>
  <c r="AE2674" i="5"/>
  <c r="AF2674" i="5" s="1"/>
  <c r="AE2675" i="5"/>
  <c r="AF2675" i="5" s="1"/>
  <c r="AE2676" i="5"/>
  <c r="AF2676" i="5" s="1"/>
  <c r="AK2676" i="5" s="1"/>
  <c r="AL2676" i="5" s="1"/>
  <c r="AE2677" i="5"/>
  <c r="AF2677" i="5" s="1"/>
  <c r="AK2677" i="5" s="1"/>
  <c r="AL2677" i="5" s="1"/>
  <c r="AE2678" i="5"/>
  <c r="AF2678" i="5" s="1"/>
  <c r="AE2679" i="5"/>
  <c r="AF2679" i="5" s="1"/>
  <c r="AE2680" i="5"/>
  <c r="AF2680" i="5" s="1"/>
  <c r="AK2680" i="5" s="1"/>
  <c r="AL2680" i="5" s="1"/>
  <c r="AE2681" i="5"/>
  <c r="AF2681" i="5" s="1"/>
  <c r="AE2682" i="5"/>
  <c r="AF2682" i="5" s="1"/>
  <c r="AE2683" i="5"/>
  <c r="AF2683" i="5" s="1"/>
  <c r="AE2684" i="5"/>
  <c r="AF2684" i="5" s="1"/>
  <c r="AK2684" i="5" s="1"/>
  <c r="AL2684" i="5" s="1"/>
  <c r="AE2685" i="5"/>
  <c r="AF2685" i="5" s="1"/>
  <c r="AK2685" i="5" s="1"/>
  <c r="AL2685" i="5" s="1"/>
  <c r="AE2686" i="5"/>
  <c r="AF2686" i="5" s="1"/>
  <c r="AE2687" i="5"/>
  <c r="AF2687" i="5" s="1"/>
  <c r="AE2688" i="5"/>
  <c r="AF2688" i="5" s="1"/>
  <c r="AK2688" i="5" s="1"/>
  <c r="AL2688" i="5" s="1"/>
  <c r="AE2689" i="5"/>
  <c r="AF2689" i="5" s="1"/>
  <c r="AE2690" i="5"/>
  <c r="AF2690" i="5" s="1"/>
  <c r="AE2691" i="5"/>
  <c r="AF2691" i="5" s="1"/>
  <c r="AE2692" i="5"/>
  <c r="AF2692" i="5" s="1"/>
  <c r="AE2693" i="5"/>
  <c r="AF2693" i="5" s="1"/>
  <c r="AK2693" i="5" s="1"/>
  <c r="AL2693" i="5" s="1"/>
  <c r="AE2694" i="5"/>
  <c r="AF2694" i="5" s="1"/>
  <c r="AE2695" i="5"/>
  <c r="AF2695" i="5" s="1"/>
  <c r="AE2696" i="5"/>
  <c r="AF2696" i="5" s="1"/>
  <c r="AE2697" i="5"/>
  <c r="AF2697" i="5" s="1"/>
  <c r="AE2698" i="5"/>
  <c r="AF2698" i="5" s="1"/>
  <c r="AE2699" i="5"/>
  <c r="AF2699" i="5" s="1"/>
  <c r="AE2700" i="5"/>
  <c r="AF2700" i="5" s="1"/>
  <c r="AE2701" i="5"/>
  <c r="AF2701" i="5" s="1"/>
  <c r="AK2701" i="5" s="1"/>
  <c r="AL2701" i="5" s="1"/>
  <c r="AE2702" i="5"/>
  <c r="AF2702" i="5" s="1"/>
  <c r="AE2703" i="5"/>
  <c r="AF2703" i="5" s="1"/>
  <c r="AE2704" i="5"/>
  <c r="AF2704" i="5" s="1"/>
  <c r="AK2704" i="5" s="1"/>
  <c r="AL2704" i="5" s="1"/>
  <c r="AE2705" i="5"/>
  <c r="AF2705" i="5" s="1"/>
  <c r="AE2706" i="5"/>
  <c r="AF2706" i="5" s="1"/>
  <c r="AE2707" i="5"/>
  <c r="AF2707" i="5" s="1"/>
  <c r="AE2708" i="5"/>
  <c r="AF2708" i="5" s="1"/>
  <c r="AE2709" i="5"/>
  <c r="AF2709" i="5" s="1"/>
  <c r="AK2709" i="5" s="1"/>
  <c r="AL2709" i="5" s="1"/>
  <c r="AE2710" i="5"/>
  <c r="AF2710" i="5" s="1"/>
  <c r="AE2711" i="5"/>
  <c r="AF2711" i="5" s="1"/>
  <c r="AE2712" i="5"/>
  <c r="AF2712" i="5" s="1"/>
  <c r="AK2712" i="5" s="1"/>
  <c r="AL2712" i="5" s="1"/>
  <c r="AE2713" i="5"/>
  <c r="AF2713" i="5" s="1"/>
  <c r="AE2714" i="5"/>
  <c r="AF2714" i="5" s="1"/>
  <c r="AE2715" i="5"/>
  <c r="AF2715" i="5" s="1"/>
  <c r="AE2716" i="5"/>
  <c r="AF2716" i="5" s="1"/>
  <c r="AK2716" i="5" s="1"/>
  <c r="AL2716" i="5" s="1"/>
  <c r="AE2717" i="5"/>
  <c r="AF2717" i="5" s="1"/>
  <c r="AK2717" i="5" s="1"/>
  <c r="AL2717" i="5" s="1"/>
  <c r="AE2718" i="5"/>
  <c r="AF2718" i="5" s="1"/>
  <c r="AK2718" i="5" s="1"/>
  <c r="AL2718" i="5" s="1"/>
  <c r="AE2719" i="5"/>
  <c r="AF2719" i="5" s="1"/>
  <c r="AE2720" i="5"/>
  <c r="AF2720" i="5" s="1"/>
  <c r="AK2720" i="5" s="1"/>
  <c r="AL2720" i="5" s="1"/>
  <c r="AE2721" i="5"/>
  <c r="AF2721" i="5" s="1"/>
  <c r="AE2722" i="5"/>
  <c r="AF2722" i="5" s="1"/>
  <c r="AE2723" i="5"/>
  <c r="AF2723" i="5" s="1"/>
  <c r="AE2724" i="5"/>
  <c r="AF2724" i="5" s="1"/>
  <c r="AK2724" i="5" s="1"/>
  <c r="AL2724" i="5" s="1"/>
  <c r="AE2725" i="5"/>
  <c r="AF2725" i="5" s="1"/>
  <c r="AK2725" i="5" s="1"/>
  <c r="AL2725" i="5" s="1"/>
  <c r="AE2726" i="5"/>
  <c r="AF2726" i="5" s="1"/>
  <c r="AK2726" i="5" s="1"/>
  <c r="AL2726" i="5" s="1"/>
  <c r="AE2727" i="5"/>
  <c r="AF2727" i="5" s="1"/>
  <c r="AE2728" i="5"/>
  <c r="AF2728" i="5" s="1"/>
  <c r="AE2729" i="5"/>
  <c r="AF2729" i="5" s="1"/>
  <c r="AE2730" i="5"/>
  <c r="AF2730" i="5" s="1"/>
  <c r="AK2730" i="5" s="1"/>
  <c r="AE2731" i="5"/>
  <c r="AF2731" i="5" s="1"/>
  <c r="AE2732" i="5"/>
  <c r="AF2732" i="5" s="1"/>
  <c r="AK2732" i="5" s="1"/>
  <c r="AL2732" i="5" s="1"/>
  <c r="AE2733" i="5"/>
  <c r="AF2733" i="5" s="1"/>
  <c r="AK2733" i="5" s="1"/>
  <c r="AL2733" i="5" s="1"/>
  <c r="AE2734" i="5"/>
  <c r="AF2734" i="5" s="1"/>
  <c r="AE2735" i="5"/>
  <c r="AF2735" i="5" s="1"/>
  <c r="AE2736" i="5"/>
  <c r="AF2736" i="5" s="1"/>
  <c r="AE2737" i="5"/>
  <c r="AF2737" i="5" s="1"/>
  <c r="AE2738" i="5"/>
  <c r="AF2738" i="5" s="1"/>
  <c r="AE2739" i="5"/>
  <c r="AF2739" i="5" s="1"/>
  <c r="AE2740" i="5"/>
  <c r="AF2740" i="5" s="1"/>
  <c r="AK2740" i="5" s="1"/>
  <c r="AL2740" i="5" s="1"/>
  <c r="AE2741" i="5"/>
  <c r="AF2741" i="5" s="1"/>
  <c r="AK2741" i="5" s="1"/>
  <c r="AL2741" i="5" s="1"/>
  <c r="AE2742" i="5"/>
  <c r="AF2742" i="5" s="1"/>
  <c r="AK2742" i="5" s="1"/>
  <c r="AL2742" i="5" s="1"/>
  <c r="AE2743" i="5"/>
  <c r="AF2743" i="5" s="1"/>
  <c r="AE2744" i="5"/>
  <c r="AF2744" i="5" s="1"/>
  <c r="AE2745" i="5"/>
  <c r="AF2745" i="5" s="1"/>
  <c r="AE2746" i="5"/>
  <c r="AF2746" i="5" s="1"/>
  <c r="AE2747" i="5"/>
  <c r="AF2747" i="5" s="1"/>
  <c r="AE2748" i="5"/>
  <c r="AF2748" i="5" s="1"/>
  <c r="AK2748" i="5" s="1"/>
  <c r="AL2748" i="5" s="1"/>
  <c r="AE2749" i="5"/>
  <c r="AF2749" i="5" s="1"/>
  <c r="AK2749" i="5" s="1"/>
  <c r="AL2749" i="5" s="1"/>
  <c r="AE2750" i="5"/>
  <c r="AF2750" i="5" s="1"/>
  <c r="AE2751" i="5"/>
  <c r="AF2751" i="5" s="1"/>
  <c r="AE2752" i="5"/>
  <c r="AF2752" i="5" s="1"/>
  <c r="AE2753" i="5"/>
  <c r="AF2753" i="5" s="1"/>
  <c r="AE2754" i="5"/>
  <c r="AF2754" i="5" s="1"/>
  <c r="AE2755" i="5"/>
  <c r="AF2755" i="5" s="1"/>
  <c r="AE2756" i="5"/>
  <c r="AF2756" i="5" s="1"/>
  <c r="AK2756" i="5" s="1"/>
  <c r="AL2756" i="5" s="1"/>
  <c r="AE2757" i="5"/>
  <c r="AF2757" i="5" s="1"/>
  <c r="AK2757" i="5" s="1"/>
  <c r="AL2757" i="5" s="1"/>
  <c r="AE2758" i="5"/>
  <c r="AF2758" i="5" s="1"/>
  <c r="AK2758" i="5" s="1"/>
  <c r="AL2758" i="5" s="1"/>
  <c r="AE2759" i="5"/>
  <c r="AF2759" i="5" s="1"/>
  <c r="AE2760" i="5"/>
  <c r="AF2760" i="5" s="1"/>
  <c r="AE2761" i="5"/>
  <c r="AF2761" i="5" s="1"/>
  <c r="AE2762" i="5"/>
  <c r="AF2762" i="5" s="1"/>
  <c r="AE2763" i="5"/>
  <c r="AF2763" i="5" s="1"/>
  <c r="AE2764" i="5"/>
  <c r="AF2764" i="5" s="1"/>
  <c r="AE2765" i="5"/>
  <c r="AF2765" i="5" s="1"/>
  <c r="AE2766" i="5"/>
  <c r="AF2766" i="5" s="1"/>
  <c r="AE2767" i="5"/>
  <c r="AF2767" i="5" s="1"/>
  <c r="AE2768" i="5"/>
  <c r="AF2768" i="5" s="1"/>
  <c r="AE2769" i="5"/>
  <c r="AF2769" i="5" s="1"/>
  <c r="AE2770" i="5"/>
  <c r="AE2771" i="5"/>
  <c r="AF2771" i="5" s="1"/>
  <c r="AE2772" i="5"/>
  <c r="AF2772" i="5" s="1"/>
  <c r="AE2773" i="5"/>
  <c r="AF2773" i="5" s="1"/>
  <c r="AK2773" i="5" s="1"/>
  <c r="AL2773" i="5" s="1"/>
  <c r="AE2774" i="5"/>
  <c r="AF2774" i="5" s="1"/>
  <c r="AK2774" i="5" s="1"/>
  <c r="AL2774" i="5" s="1"/>
  <c r="AE2775" i="5"/>
  <c r="AF2775" i="5" s="1"/>
  <c r="AE2776" i="5"/>
  <c r="AF2776" i="5" s="1"/>
  <c r="AE2777" i="5"/>
  <c r="AF2777" i="5" s="1"/>
  <c r="AE2778" i="5"/>
  <c r="AF2778" i="5" s="1"/>
  <c r="AE2779" i="5"/>
  <c r="AF2779" i="5" s="1"/>
  <c r="AE2780" i="5"/>
  <c r="AF2780" i="5" s="1"/>
  <c r="AE2781" i="5"/>
  <c r="AF2781" i="5" s="1"/>
  <c r="AE2782" i="5"/>
  <c r="AF2782" i="5" s="1"/>
  <c r="AE2783" i="5"/>
  <c r="AF2783" i="5" s="1"/>
  <c r="AE2784" i="5"/>
  <c r="AF2784" i="5" s="1"/>
  <c r="AE2785" i="5"/>
  <c r="AF2785" i="5" s="1"/>
  <c r="AE2786" i="5"/>
  <c r="AE2787" i="5"/>
  <c r="AF2787" i="5" s="1"/>
  <c r="AE2788" i="5"/>
  <c r="AF2788" i="5" s="1"/>
  <c r="AK2788" i="5" s="1"/>
  <c r="AL2788" i="5" s="1"/>
  <c r="AE2789" i="5"/>
  <c r="AF2789" i="5" s="1"/>
  <c r="AK2789" i="5" s="1"/>
  <c r="AL2789" i="5" s="1"/>
  <c r="AE2790" i="5"/>
  <c r="AF2790" i="5" s="1"/>
  <c r="AE2791" i="5"/>
  <c r="AF2791" i="5" s="1"/>
  <c r="AE2792" i="5"/>
  <c r="AF2792" i="5" s="1"/>
  <c r="AE2793" i="5"/>
  <c r="AF2793" i="5" s="1"/>
  <c r="AE2794" i="5"/>
  <c r="AF2794" i="5" s="1"/>
  <c r="AE2795" i="5"/>
  <c r="AF2795" i="5" s="1"/>
  <c r="AE2796" i="5"/>
  <c r="AF2796" i="5" s="1"/>
  <c r="AK2796" i="5" s="1"/>
  <c r="AL2796" i="5" s="1"/>
  <c r="AE2797" i="5"/>
  <c r="AF2797" i="5" s="1"/>
  <c r="AK2797" i="5" s="1"/>
  <c r="AL2797" i="5" s="1"/>
  <c r="AE2798" i="5"/>
  <c r="AF2798" i="5" s="1"/>
  <c r="AK2798" i="5" s="1"/>
  <c r="AL2798" i="5" s="1"/>
  <c r="AE2799" i="5"/>
  <c r="AF2799" i="5" s="1"/>
  <c r="AE2800" i="5"/>
  <c r="AF2800" i="5" s="1"/>
  <c r="AK2800" i="5" s="1"/>
  <c r="AL2800" i="5" s="1"/>
  <c r="AE2801" i="5"/>
  <c r="AF2801" i="5" s="1"/>
  <c r="AE2802" i="5"/>
  <c r="AF2802" i="5" s="1"/>
  <c r="AE2803" i="5"/>
  <c r="AF2803" i="5" s="1"/>
  <c r="AE2804" i="5"/>
  <c r="AF2804" i="5" s="1"/>
  <c r="AK2804" i="5" s="1"/>
  <c r="AL2804" i="5" s="1"/>
  <c r="AE2805" i="5"/>
  <c r="AF2805" i="5" s="1"/>
  <c r="AK2805" i="5" s="1"/>
  <c r="AL2805" i="5" s="1"/>
  <c r="AE2806" i="5"/>
  <c r="AF2806" i="5" s="1"/>
  <c r="AK2806" i="5" s="1"/>
  <c r="AL2806" i="5" s="1"/>
  <c r="AE2807" i="5"/>
  <c r="AF2807" i="5" s="1"/>
  <c r="AE2808" i="5"/>
  <c r="AF2808" i="5" s="1"/>
  <c r="AK2808" i="5" s="1"/>
  <c r="AL2808" i="5" s="1"/>
  <c r="AE2809" i="5"/>
  <c r="AF2809" i="5" s="1"/>
  <c r="AE2810" i="5"/>
  <c r="AF2810" i="5" s="1"/>
  <c r="AK2810" i="5" s="1"/>
  <c r="AL2810" i="5" s="1"/>
  <c r="AE2811" i="5"/>
  <c r="AF2811" i="5" s="1"/>
  <c r="AE2812" i="5"/>
  <c r="AF2812" i="5" s="1"/>
  <c r="AK2812" i="5" s="1"/>
  <c r="AL2812" i="5" s="1"/>
  <c r="AE2813" i="5"/>
  <c r="AF2813" i="5" s="1"/>
  <c r="AK2813" i="5" s="1"/>
  <c r="AL2813" i="5" s="1"/>
  <c r="AE2814" i="5"/>
  <c r="AF2814" i="5" s="1"/>
  <c r="AK2814" i="5" s="1"/>
  <c r="AL2814" i="5" s="1"/>
  <c r="AE2815" i="5"/>
  <c r="AF2815" i="5" s="1"/>
  <c r="AE2816" i="5"/>
  <c r="AF2816" i="5" s="1"/>
  <c r="AK2816" i="5" s="1"/>
  <c r="AL2816" i="5" s="1"/>
  <c r="AE2817" i="5"/>
  <c r="AF2817" i="5" s="1"/>
  <c r="AE2818" i="5"/>
  <c r="AF2818" i="5" s="1"/>
  <c r="AE2819" i="5"/>
  <c r="AF2819" i="5" s="1"/>
  <c r="AE2820" i="5"/>
  <c r="AF2820" i="5" s="1"/>
  <c r="AK2820" i="5" s="1"/>
  <c r="AE2821" i="5"/>
  <c r="AF2821" i="5" s="1"/>
  <c r="AK2821" i="5" s="1"/>
  <c r="AL2821" i="5" s="1"/>
  <c r="AE2822" i="5"/>
  <c r="AF2822" i="5" s="1"/>
  <c r="AE2823" i="5"/>
  <c r="AF2823" i="5" s="1"/>
  <c r="AE2824" i="5"/>
  <c r="AF2824" i="5" s="1"/>
  <c r="AK2824" i="5" s="1"/>
  <c r="AL2824" i="5" s="1"/>
  <c r="AE2825" i="5"/>
  <c r="AF2825" i="5" s="1"/>
  <c r="AE2826" i="5"/>
  <c r="AE2827" i="5"/>
  <c r="AF2827" i="5" s="1"/>
  <c r="AE2828" i="5"/>
  <c r="AF2828" i="5" s="1"/>
  <c r="AK2828" i="5" s="1"/>
  <c r="AL2828" i="5" s="1"/>
  <c r="AE2829" i="5"/>
  <c r="AF2829" i="5" s="1"/>
  <c r="AK2829" i="5" s="1"/>
  <c r="AL2829" i="5" s="1"/>
  <c r="AE2830" i="5"/>
  <c r="AF2830" i="5" s="1"/>
  <c r="AE2831" i="5"/>
  <c r="AF2831" i="5" s="1"/>
  <c r="AE2832" i="5"/>
  <c r="AF2832" i="5" s="1"/>
  <c r="AE2833" i="5"/>
  <c r="AF2833" i="5" s="1"/>
  <c r="AE2834" i="5"/>
  <c r="AF2834" i="5" s="1"/>
  <c r="AE2835" i="5"/>
  <c r="AF2835" i="5" s="1"/>
  <c r="AE2836" i="5"/>
  <c r="AF2836" i="5" s="1"/>
  <c r="AK2836" i="5" s="1"/>
  <c r="AL2836" i="5" s="1"/>
  <c r="AE2837" i="5"/>
  <c r="AF2837" i="5" s="1"/>
  <c r="AK2837" i="5" s="1"/>
  <c r="AL2837" i="5" s="1"/>
  <c r="AE2838" i="5"/>
  <c r="AF2838" i="5" s="1"/>
  <c r="AE2839" i="5"/>
  <c r="AF2839" i="5" s="1"/>
  <c r="AE2840" i="5"/>
  <c r="AF2840" i="5" s="1"/>
  <c r="AE2841" i="5"/>
  <c r="AF2841" i="5" s="1"/>
  <c r="AE2842" i="5"/>
  <c r="AF2842" i="5" s="1"/>
  <c r="AE2843" i="5"/>
  <c r="AF2843" i="5" s="1"/>
  <c r="AE2844" i="5"/>
  <c r="AF2844" i="5" s="1"/>
  <c r="AE2845" i="5"/>
  <c r="AF2845" i="5" s="1"/>
  <c r="AK2845" i="5" s="1"/>
  <c r="AL2845" i="5" s="1"/>
  <c r="AE2846" i="5"/>
  <c r="AF2846" i="5" s="1"/>
  <c r="AE2847" i="5"/>
  <c r="AF2847" i="5" s="1"/>
  <c r="AE2848" i="5"/>
  <c r="AF2848" i="5" s="1"/>
  <c r="AE2849" i="5"/>
  <c r="AF2849" i="5" s="1"/>
  <c r="AE2850" i="5"/>
  <c r="AE2851" i="5"/>
  <c r="AF2851" i="5" s="1"/>
  <c r="AE2852" i="5"/>
  <c r="AF2852" i="5" s="1"/>
  <c r="AE2853" i="5"/>
  <c r="AF2853" i="5" s="1"/>
  <c r="AE2854" i="5"/>
  <c r="AF2854" i="5" s="1"/>
  <c r="AE2855" i="5"/>
  <c r="AF2855" i="5" s="1"/>
  <c r="AE2856" i="5"/>
  <c r="AF2856" i="5" s="1"/>
  <c r="AK2856" i="5" s="1"/>
  <c r="AL2856" i="5" s="1"/>
  <c r="AE2857" i="5"/>
  <c r="AF2857" i="5" s="1"/>
  <c r="AE2858" i="5"/>
  <c r="AF2858" i="5" s="1"/>
  <c r="AE2859" i="5"/>
  <c r="AF2859" i="5" s="1"/>
  <c r="AE2860" i="5"/>
  <c r="AF2860" i="5" s="1"/>
  <c r="AK2860" i="5" s="1"/>
  <c r="AL2860" i="5" s="1"/>
  <c r="AE2861" i="5"/>
  <c r="AF2861" i="5" s="1"/>
  <c r="AK2861" i="5" s="1"/>
  <c r="AL2861" i="5" s="1"/>
  <c r="AE2862" i="5"/>
  <c r="AF2862" i="5" s="1"/>
  <c r="AK2862" i="5" s="1"/>
  <c r="AL2862" i="5" s="1"/>
  <c r="AE2863" i="5"/>
  <c r="AF2863" i="5" s="1"/>
  <c r="AE2864" i="5"/>
  <c r="AF2864" i="5" s="1"/>
  <c r="AE2865" i="5"/>
  <c r="AF2865" i="5" s="1"/>
  <c r="AE2866" i="5"/>
  <c r="AF2866" i="5" s="1"/>
  <c r="AE2867" i="5"/>
  <c r="AF2867" i="5" s="1"/>
  <c r="AE2868" i="5"/>
  <c r="AF2868" i="5" s="1"/>
  <c r="AK2868" i="5" s="1"/>
  <c r="AL2868" i="5" s="1"/>
  <c r="AE2869" i="5"/>
  <c r="AF2869" i="5" s="1"/>
  <c r="AK2869" i="5" s="1"/>
  <c r="AL2869" i="5" s="1"/>
  <c r="AE2870" i="5"/>
  <c r="AF2870" i="5" s="1"/>
  <c r="AK2870" i="5" s="1"/>
  <c r="AL2870" i="5" s="1"/>
  <c r="AE2871" i="5"/>
  <c r="AF2871" i="5" s="1"/>
  <c r="AE2872" i="5"/>
  <c r="AF2872" i="5" s="1"/>
  <c r="AK2872" i="5" s="1"/>
  <c r="AL2872" i="5" s="1"/>
  <c r="AE2873" i="5"/>
  <c r="AF2873" i="5" s="1"/>
  <c r="AE2874" i="5"/>
  <c r="AE2875" i="5"/>
  <c r="AF2875" i="5" s="1"/>
  <c r="AE2876" i="5"/>
  <c r="AF2876" i="5" s="1"/>
  <c r="AK2876" i="5" s="1"/>
  <c r="AL2876" i="5" s="1"/>
  <c r="AE2877" i="5"/>
  <c r="AF2877" i="5" s="1"/>
  <c r="AK2877" i="5" s="1"/>
  <c r="AL2877" i="5" s="1"/>
  <c r="AE2878" i="5"/>
  <c r="AF2878" i="5" s="1"/>
  <c r="AE2879" i="5"/>
  <c r="AF2879" i="5" s="1"/>
  <c r="AE2880" i="5"/>
  <c r="AF2880" i="5" s="1"/>
  <c r="AK2880" i="5" s="1"/>
  <c r="AL2880" i="5" s="1"/>
  <c r="AE2881" i="5"/>
  <c r="AF2881" i="5" s="1"/>
  <c r="AE2882" i="5"/>
  <c r="AF2882" i="5" s="1"/>
  <c r="AE2883" i="5"/>
  <c r="AF2883" i="5" s="1"/>
  <c r="AE2884" i="5"/>
  <c r="AF2884" i="5" s="1"/>
  <c r="AK2884" i="5" s="1"/>
  <c r="AL2884" i="5" s="1"/>
  <c r="AE2885" i="5"/>
  <c r="AF2885" i="5" s="1"/>
  <c r="AK2885" i="5" s="1"/>
  <c r="AL2885" i="5" s="1"/>
  <c r="AE2886" i="5"/>
  <c r="AF2886" i="5" s="1"/>
  <c r="AE2887" i="5"/>
  <c r="AF2887" i="5" s="1"/>
  <c r="AE2888" i="5"/>
  <c r="AF2888" i="5" s="1"/>
  <c r="AE2889" i="5"/>
  <c r="AF2889" i="5" s="1"/>
  <c r="AE2890" i="5"/>
  <c r="AF2890" i="5" s="1"/>
  <c r="AE2891" i="5"/>
  <c r="AF2891" i="5" s="1"/>
  <c r="AE2892" i="5"/>
  <c r="AF2892" i="5" s="1"/>
  <c r="AK2892" i="5" s="1"/>
  <c r="AL2892" i="5" s="1"/>
  <c r="AE2893" i="5"/>
  <c r="AF2893" i="5" s="1"/>
  <c r="AK2893" i="5" s="1"/>
  <c r="AL2893" i="5" s="1"/>
  <c r="AE2894" i="5"/>
  <c r="AF2894" i="5" s="1"/>
  <c r="AE2895" i="5"/>
  <c r="AF2895" i="5" s="1"/>
  <c r="AE2896" i="5"/>
  <c r="AF2896" i="5" s="1"/>
  <c r="AE2897" i="5"/>
  <c r="AF2897" i="5" s="1"/>
  <c r="AE2898" i="5"/>
  <c r="AF2898" i="5" s="1"/>
  <c r="AK2898" i="5" s="1"/>
  <c r="AL2898" i="5" s="1"/>
  <c r="AE2899" i="5"/>
  <c r="AF2899" i="5" s="1"/>
  <c r="AE2900" i="5"/>
  <c r="AF2900" i="5" s="1"/>
  <c r="AE2901" i="5"/>
  <c r="AF2901" i="5" s="1"/>
  <c r="AE2902" i="5"/>
  <c r="AF2902" i="5" s="1"/>
  <c r="AK2902" i="5" s="1"/>
  <c r="AL2902" i="5" s="1"/>
  <c r="AE2903" i="5"/>
  <c r="AF2903" i="5" s="1"/>
  <c r="AE2904" i="5"/>
  <c r="AF2904" i="5" s="1"/>
  <c r="AK2904" i="5" s="1"/>
  <c r="AL2904" i="5" s="1"/>
  <c r="AE2905" i="5"/>
  <c r="AF2905" i="5" s="1"/>
  <c r="AE2906" i="5"/>
  <c r="AF2906" i="5" s="1"/>
  <c r="AE2907" i="5"/>
  <c r="AF2907" i="5" s="1"/>
  <c r="AE2908" i="5"/>
  <c r="AF2908" i="5" s="1"/>
  <c r="AE2909" i="5"/>
  <c r="AF2909" i="5" s="1"/>
  <c r="AK2909" i="5" s="1"/>
  <c r="AL2909" i="5" s="1"/>
  <c r="AE2910" i="5"/>
  <c r="AF2910" i="5" s="1"/>
  <c r="AK2910" i="5" s="1"/>
  <c r="AL2910" i="5" s="1"/>
  <c r="AE2911" i="5"/>
  <c r="AF2911" i="5" s="1"/>
  <c r="AE2912" i="5"/>
  <c r="AF2912" i="5" s="1"/>
  <c r="AK2912" i="5" s="1"/>
  <c r="AL2912" i="5" s="1"/>
  <c r="AE2913" i="5"/>
  <c r="AF2913" i="5" s="1"/>
  <c r="AE2914" i="5"/>
  <c r="AE2915" i="5"/>
  <c r="AF2915" i="5" s="1"/>
  <c r="AE2916" i="5"/>
  <c r="AF2916" i="5" s="1"/>
  <c r="AE2917" i="5"/>
  <c r="AF2917" i="5" s="1"/>
  <c r="AE2918" i="5"/>
  <c r="AF2918" i="5" s="1"/>
  <c r="AE2919" i="5"/>
  <c r="AF2919" i="5" s="1"/>
  <c r="AE2920" i="5"/>
  <c r="AF2920" i="5" s="1"/>
  <c r="AE2921" i="5"/>
  <c r="AF2921" i="5" s="1"/>
  <c r="AE2922" i="5"/>
  <c r="AF2922" i="5" s="1"/>
  <c r="AE2923" i="5"/>
  <c r="AF2923" i="5" s="1"/>
  <c r="AE2924" i="5"/>
  <c r="AF2924" i="5" s="1"/>
  <c r="AE2925" i="5"/>
  <c r="AF2925" i="5" s="1"/>
  <c r="AK2925" i="5" s="1"/>
  <c r="AL2925" i="5" s="1"/>
  <c r="AE2926" i="5"/>
  <c r="AF2926" i="5" s="1"/>
  <c r="AK2926" i="5" s="1"/>
  <c r="AL2926" i="5" s="1"/>
  <c r="AE2927" i="5"/>
  <c r="AF2927" i="5" s="1"/>
  <c r="AE2928" i="5"/>
  <c r="AF2928" i="5" s="1"/>
  <c r="AK2928" i="5" s="1"/>
  <c r="AL2928" i="5" s="1"/>
  <c r="AE2929" i="5"/>
  <c r="AF2929" i="5" s="1"/>
  <c r="AE2930" i="5"/>
  <c r="AF2930" i="5" s="1"/>
  <c r="AE2931" i="5"/>
  <c r="AF2931" i="5" s="1"/>
  <c r="AE2932" i="5"/>
  <c r="AF2932" i="5" s="1"/>
  <c r="AK2932" i="5" s="1"/>
  <c r="AE2933" i="5"/>
  <c r="AF2933" i="5" s="1"/>
  <c r="AK2933" i="5" s="1"/>
  <c r="AL2933" i="5" s="1"/>
  <c r="AE2934" i="5"/>
  <c r="AF2934" i="5" s="1"/>
  <c r="AE2935" i="5"/>
  <c r="AF2935" i="5" s="1"/>
  <c r="AE2936" i="5"/>
  <c r="AF2936" i="5" s="1"/>
  <c r="AE2937" i="5"/>
  <c r="AF2937" i="5" s="1"/>
  <c r="AE2938" i="5"/>
  <c r="AE2939" i="5"/>
  <c r="AF2939" i="5" s="1"/>
  <c r="AE2940" i="5"/>
  <c r="AF2940" i="5" s="1"/>
  <c r="AE2941" i="5"/>
  <c r="AF2941" i="5" s="1"/>
  <c r="AK2941" i="5" s="1"/>
  <c r="AL2941" i="5" s="1"/>
  <c r="AE2942" i="5"/>
  <c r="AF2942" i="5" s="1"/>
  <c r="AK2942" i="5" s="1"/>
  <c r="AL2942" i="5" s="1"/>
  <c r="AE2943" i="5"/>
  <c r="AF2943" i="5" s="1"/>
  <c r="AE2944" i="5"/>
  <c r="AF2944" i="5" s="1"/>
  <c r="AE2945" i="5"/>
  <c r="AF2945" i="5" s="1"/>
  <c r="AE2946" i="5"/>
  <c r="AF2946" i="5" s="1"/>
  <c r="AE2947" i="5"/>
  <c r="AF2947" i="5" s="1"/>
  <c r="AE2948" i="5"/>
  <c r="AF2948" i="5" s="1"/>
  <c r="AK2948" i="5" s="1"/>
  <c r="AE2949" i="5"/>
  <c r="AF2949" i="5" s="1"/>
  <c r="AK2949" i="5" s="1"/>
  <c r="AL2949" i="5" s="1"/>
  <c r="AE2950" i="5"/>
  <c r="AF2950" i="5" s="1"/>
  <c r="AE2951" i="5"/>
  <c r="AF2951" i="5" s="1"/>
  <c r="AE2952" i="5"/>
  <c r="AF2952" i="5" s="1"/>
  <c r="AK2952" i="5" s="1"/>
  <c r="AL2952" i="5" s="1"/>
  <c r="AE2953" i="5"/>
  <c r="AF2953" i="5" s="1"/>
  <c r="AE2954" i="5"/>
  <c r="AE2955" i="5"/>
  <c r="AF2955" i="5" s="1"/>
  <c r="AE2956" i="5"/>
  <c r="AF2956" i="5" s="1"/>
  <c r="AK2956" i="5" s="1"/>
  <c r="AL2956" i="5" s="1"/>
  <c r="AE2957" i="5"/>
  <c r="AF2957" i="5" s="1"/>
  <c r="AK2957" i="5" s="1"/>
  <c r="AL2957" i="5" s="1"/>
  <c r="AE2958" i="5"/>
  <c r="AF2958" i="5" s="1"/>
  <c r="AE2959" i="5"/>
  <c r="AF2959" i="5" s="1"/>
  <c r="AE2960" i="5"/>
  <c r="AF2960" i="5" s="1"/>
  <c r="AE2961" i="5"/>
  <c r="AF2961" i="5" s="1"/>
  <c r="AE2962" i="5"/>
  <c r="AF2962" i="5" s="1"/>
  <c r="AE2963" i="5"/>
  <c r="AF2963" i="5" s="1"/>
  <c r="AE2964" i="5"/>
  <c r="AF2964" i="5" s="1"/>
  <c r="AE2965" i="5"/>
  <c r="AF2965" i="5" s="1"/>
  <c r="AE2966" i="5"/>
  <c r="AF2966" i="5" s="1"/>
  <c r="AE2967" i="5"/>
  <c r="AF2967" i="5" s="1"/>
  <c r="AE2968" i="5"/>
  <c r="AF2968" i="5" s="1"/>
  <c r="AE2969" i="5"/>
  <c r="AF2969" i="5" s="1"/>
  <c r="AE2970" i="5"/>
  <c r="AF2970" i="5" s="1"/>
  <c r="AE2971" i="5"/>
  <c r="AF2971" i="5" s="1"/>
  <c r="AE2972" i="5"/>
  <c r="AF2972" i="5" s="1"/>
  <c r="AE2973" i="5"/>
  <c r="AF2973" i="5" s="1"/>
  <c r="AE2974" i="5"/>
  <c r="AF2974" i="5" s="1"/>
  <c r="AE2975" i="5"/>
  <c r="AF2975" i="5" s="1"/>
  <c r="AE2976" i="5"/>
  <c r="AF2976" i="5" s="1"/>
  <c r="AE2977" i="5"/>
  <c r="AF2977" i="5" s="1"/>
  <c r="AE2978" i="5"/>
  <c r="AF2978" i="5" s="1"/>
  <c r="AE2979" i="5"/>
  <c r="AF2979" i="5" s="1"/>
  <c r="AE2980" i="5"/>
  <c r="AF2980" i="5" s="1"/>
  <c r="AE2981" i="5"/>
  <c r="AF2981" i="5" s="1"/>
  <c r="AE2982" i="5"/>
  <c r="AF2982" i="5" s="1"/>
  <c r="AE2983" i="5"/>
  <c r="AF2983" i="5" s="1"/>
  <c r="AE2984" i="5"/>
  <c r="AF2984" i="5" s="1"/>
  <c r="AE2985" i="5"/>
  <c r="AF2985" i="5" s="1"/>
  <c r="AE2986" i="5"/>
  <c r="AF2986" i="5" s="1"/>
  <c r="AE2987" i="5"/>
  <c r="AF2987" i="5" s="1"/>
  <c r="AE2988" i="5"/>
  <c r="AF2988" i="5" s="1"/>
  <c r="AK2988" i="5" s="1"/>
  <c r="AL2988" i="5" s="1"/>
  <c r="AE2989" i="5"/>
  <c r="AF2989" i="5" s="1"/>
  <c r="AK2989" i="5" s="1"/>
  <c r="AL2989" i="5" s="1"/>
  <c r="AE2990" i="5"/>
  <c r="AF2990" i="5" s="1"/>
  <c r="AE2991" i="5"/>
  <c r="AF2991" i="5" s="1"/>
  <c r="AE2992" i="5"/>
  <c r="AF2992" i="5" s="1"/>
  <c r="AE2993" i="5"/>
  <c r="AF2993" i="5" s="1"/>
  <c r="AE2994" i="5"/>
  <c r="AE2995" i="5"/>
  <c r="AF2995" i="5" s="1"/>
  <c r="AE2996" i="5"/>
  <c r="AF2996" i="5" s="1"/>
  <c r="AE2997" i="5"/>
  <c r="AF2997" i="5" s="1"/>
  <c r="AE2998" i="5"/>
  <c r="AF2998" i="5" s="1"/>
  <c r="AE2999" i="5"/>
  <c r="AF2999" i="5" s="1"/>
  <c r="AE3000" i="5"/>
  <c r="AF3000" i="5" s="1"/>
  <c r="AE3001" i="5"/>
  <c r="AF3001" i="5" s="1"/>
  <c r="AE3002" i="5"/>
  <c r="AF3002" i="5" s="1"/>
  <c r="AE3003" i="5"/>
  <c r="AF3003" i="5" s="1"/>
  <c r="AE3004" i="5"/>
  <c r="AF3004" i="5" s="1"/>
  <c r="AK3004" i="5" s="1"/>
  <c r="AL3004" i="5" s="1"/>
  <c r="AE3005" i="5"/>
  <c r="AF3005" i="5" s="1"/>
  <c r="AK3005" i="5" s="1"/>
  <c r="AL3005" i="5" s="1"/>
  <c r="AE3006" i="5"/>
  <c r="AF3006" i="5" s="1"/>
  <c r="AK3006" i="5" s="1"/>
  <c r="AL3006" i="5" s="1"/>
  <c r="AE3007" i="5"/>
  <c r="AF3007" i="5" s="1"/>
  <c r="AE3008" i="5"/>
  <c r="AF3008" i="5" s="1"/>
  <c r="AE3009" i="5"/>
  <c r="AF3009" i="5" s="1"/>
  <c r="AE3010" i="5"/>
  <c r="AF3010" i="5" s="1"/>
  <c r="AE3011" i="5"/>
  <c r="AF3011" i="5" s="1"/>
  <c r="AE3012" i="5"/>
  <c r="AF3012" i="5" s="1"/>
  <c r="AK3012" i="5" s="1"/>
  <c r="AL3012" i="5" s="1"/>
  <c r="AE3013" i="5"/>
  <c r="AF3013" i="5" s="1"/>
  <c r="AK3013" i="5" s="1"/>
  <c r="AL3013" i="5" s="1"/>
  <c r="AE3014" i="5"/>
  <c r="AF3014" i="5" s="1"/>
  <c r="AE3015" i="5"/>
  <c r="AF3015" i="5" s="1"/>
  <c r="AE3016" i="5"/>
  <c r="AF3016" i="5" s="1"/>
  <c r="AE3017" i="5"/>
  <c r="AF3017" i="5" s="1"/>
  <c r="AE3018" i="5"/>
  <c r="AF3018" i="5" s="1"/>
  <c r="AE3019" i="5"/>
  <c r="AF3019" i="5" s="1"/>
  <c r="AE3020" i="5"/>
  <c r="AF3020" i="5" s="1"/>
  <c r="AE3021" i="5"/>
  <c r="AF3021" i="5" s="1"/>
  <c r="AE3022" i="5"/>
  <c r="AF3022" i="5" s="1"/>
  <c r="AE3023" i="5"/>
  <c r="AF3023" i="5" s="1"/>
  <c r="AE3024" i="5"/>
  <c r="AF3024" i="5" s="1"/>
  <c r="AE3025" i="5"/>
  <c r="AF3025" i="5" s="1"/>
  <c r="AE3026" i="5"/>
  <c r="AF3026" i="5" s="1"/>
  <c r="AE3027" i="5"/>
  <c r="AF3027" i="5" s="1"/>
  <c r="AE3028" i="5"/>
  <c r="AF3028" i="5" s="1"/>
  <c r="AE3029" i="5"/>
  <c r="AF3029" i="5" s="1"/>
  <c r="AK3029" i="5" s="1"/>
  <c r="AL3029" i="5" s="1"/>
  <c r="AE3030" i="5"/>
  <c r="AF3030" i="5" s="1"/>
  <c r="AE3031" i="5"/>
  <c r="AF3031" i="5" s="1"/>
  <c r="AE3032" i="5"/>
  <c r="AF3032" i="5" s="1"/>
  <c r="AE3033" i="5"/>
  <c r="AF3033" i="5" s="1"/>
  <c r="AE3034" i="5"/>
  <c r="AF3034" i="5" s="1"/>
  <c r="AE3035" i="5"/>
  <c r="AF3035" i="5" s="1"/>
  <c r="AE3036" i="5"/>
  <c r="AF3036" i="5" s="1"/>
  <c r="AE3037" i="5"/>
  <c r="AF3037" i="5" s="1"/>
  <c r="AE3038" i="5"/>
  <c r="AF3038" i="5" s="1"/>
  <c r="AE3039" i="5"/>
  <c r="AF3039" i="5" s="1"/>
  <c r="AE3040" i="5"/>
  <c r="AF3040" i="5" s="1"/>
  <c r="AE3041" i="5"/>
  <c r="AF3041" i="5" s="1"/>
  <c r="AE3042" i="5"/>
  <c r="AF3042" i="5" s="1"/>
  <c r="AE3043" i="5"/>
  <c r="AF3043" i="5" s="1"/>
  <c r="AE3044" i="5"/>
  <c r="AF3044" i="5" s="1"/>
  <c r="AK3044" i="5" s="1"/>
  <c r="AL3044" i="5" s="1"/>
  <c r="AE3045" i="5"/>
  <c r="AF3045" i="5" s="1"/>
  <c r="AK3045" i="5" s="1"/>
  <c r="AL3045" i="5" s="1"/>
  <c r="AE3046" i="5"/>
  <c r="AF3046" i="5" s="1"/>
  <c r="AE3047" i="5"/>
  <c r="AF3047" i="5" s="1"/>
  <c r="AE3048" i="5"/>
  <c r="AF3048" i="5" s="1"/>
  <c r="AE3049" i="5"/>
  <c r="AF3049" i="5" s="1"/>
  <c r="AE3050" i="5"/>
  <c r="AF3050" i="5" s="1"/>
  <c r="AE3051" i="5"/>
  <c r="AF3051" i="5" s="1"/>
  <c r="AE3052" i="5"/>
  <c r="AF3052" i="5" s="1"/>
  <c r="AE3053" i="5"/>
  <c r="AF3053" i="5" s="1"/>
  <c r="AE3054" i="5"/>
  <c r="AF3054" i="5" s="1"/>
  <c r="AE3055" i="5"/>
  <c r="AF3055" i="5" s="1"/>
  <c r="AE3056" i="5"/>
  <c r="AF3056" i="5" s="1"/>
  <c r="AE3057" i="5"/>
  <c r="AF3057" i="5" s="1"/>
  <c r="AE3058" i="5"/>
  <c r="AF3058" i="5" s="1"/>
  <c r="AE3059" i="5"/>
  <c r="AF3059" i="5" s="1"/>
  <c r="AE3060" i="5"/>
  <c r="AF3060" i="5" s="1"/>
  <c r="AE3061" i="5"/>
  <c r="AF3061" i="5" s="1"/>
  <c r="AE3062" i="5"/>
  <c r="AF3062" i="5" s="1"/>
  <c r="AE3063" i="5"/>
  <c r="AF3063" i="5" s="1"/>
  <c r="AE3064" i="5"/>
  <c r="AF3064" i="5" s="1"/>
  <c r="AE3065" i="5"/>
  <c r="AF3065" i="5" s="1"/>
  <c r="AE3066" i="5"/>
  <c r="AF3066" i="5" s="1"/>
  <c r="AE3067" i="5"/>
  <c r="AF3067" i="5" s="1"/>
  <c r="AE3068" i="5"/>
  <c r="AF3068" i="5" s="1"/>
  <c r="AE3069" i="5"/>
  <c r="AF3069" i="5" s="1"/>
  <c r="AK3069" i="5" s="1"/>
  <c r="AL3069" i="5" s="1"/>
  <c r="AE3070" i="5"/>
  <c r="AF3070" i="5" s="1"/>
  <c r="AE3071" i="5"/>
  <c r="AF3071" i="5" s="1"/>
  <c r="AE3072" i="5"/>
  <c r="AF3072" i="5" s="1"/>
  <c r="AE3073" i="5"/>
  <c r="AF3073" i="5" s="1"/>
  <c r="AE3074" i="5"/>
  <c r="AF3074" i="5" s="1"/>
  <c r="AE3075" i="5"/>
  <c r="AF3075" i="5" s="1"/>
  <c r="AE3076" i="5"/>
  <c r="AF3076" i="5" s="1"/>
  <c r="AE3077" i="5"/>
  <c r="AF3077" i="5" s="1"/>
  <c r="AE3078" i="5"/>
  <c r="AF3078" i="5" s="1"/>
  <c r="AE3079" i="5"/>
  <c r="AF3079" i="5" s="1"/>
  <c r="AE3080" i="5"/>
  <c r="AF3080" i="5" s="1"/>
  <c r="AE3081" i="5"/>
  <c r="AF3081" i="5" s="1"/>
  <c r="AE3082" i="5"/>
  <c r="AF3082" i="5" s="1"/>
  <c r="AE3083" i="5"/>
  <c r="AF3083" i="5" s="1"/>
  <c r="AE3084" i="5"/>
  <c r="AF3084" i="5" s="1"/>
  <c r="AK3084" i="5" s="1"/>
  <c r="AL3084" i="5" s="1"/>
  <c r="AE3085" i="5"/>
  <c r="AF3085" i="5" s="1"/>
  <c r="AK3085" i="5" s="1"/>
  <c r="AL3085" i="5" s="1"/>
  <c r="AE3086" i="5"/>
  <c r="AF3086" i="5" s="1"/>
  <c r="AK3086" i="5" s="1"/>
  <c r="AL3086" i="5" s="1"/>
  <c r="AE3087" i="5"/>
  <c r="AF3087" i="5" s="1"/>
  <c r="AE3088" i="5"/>
  <c r="AF3088" i="5" s="1"/>
  <c r="AK3088" i="5" s="1"/>
  <c r="AL3088" i="5" s="1"/>
  <c r="AE3089" i="5"/>
  <c r="AF3089" i="5" s="1"/>
  <c r="AE3090" i="5"/>
  <c r="AF3090" i="5" s="1"/>
  <c r="AE3091" i="5"/>
  <c r="AF3091" i="5" s="1"/>
  <c r="AE3092" i="5"/>
  <c r="AF3092" i="5" s="1"/>
  <c r="AK3092" i="5" s="1"/>
  <c r="AL3092" i="5" s="1"/>
  <c r="AE3093" i="5"/>
  <c r="AF3093" i="5" s="1"/>
  <c r="AK3093" i="5" s="1"/>
  <c r="AL3093" i="5" s="1"/>
  <c r="AE3094" i="5"/>
  <c r="AF3094" i="5" s="1"/>
  <c r="AE3095" i="5"/>
  <c r="AF3095" i="5" s="1"/>
  <c r="AE3096" i="5"/>
  <c r="AF3096" i="5" s="1"/>
  <c r="AE3097" i="5"/>
  <c r="AF3097" i="5" s="1"/>
  <c r="AE3098" i="5"/>
  <c r="AF3098" i="5" s="1"/>
  <c r="AE3099" i="5"/>
  <c r="AF3099" i="5" s="1"/>
  <c r="AE3100" i="5"/>
  <c r="AF3100" i="5" s="1"/>
  <c r="AE3101" i="5"/>
  <c r="AF3101" i="5" s="1"/>
  <c r="AE3102" i="5"/>
  <c r="AF3102" i="5" s="1"/>
  <c r="AE3103" i="5"/>
  <c r="AF3103" i="5" s="1"/>
  <c r="AE3104" i="5"/>
  <c r="AF3104" i="5" s="1"/>
  <c r="AE3105" i="5"/>
  <c r="AF3105" i="5" s="1"/>
  <c r="AE3106" i="5"/>
  <c r="AF3106" i="5" s="1"/>
  <c r="AE3107" i="5"/>
  <c r="AF3107" i="5" s="1"/>
  <c r="AE3108" i="5"/>
  <c r="AF3108" i="5" s="1"/>
  <c r="AK3108" i="5" s="1"/>
  <c r="AL3108" i="5" s="1"/>
  <c r="AE3109" i="5"/>
  <c r="AF3109" i="5" s="1"/>
  <c r="AK3109" i="5" s="1"/>
  <c r="AL3109" i="5" s="1"/>
  <c r="AE3110" i="5"/>
  <c r="AF3110" i="5" s="1"/>
  <c r="AK3110" i="5" s="1"/>
  <c r="AL3110" i="5" s="1"/>
  <c r="AE3111" i="5"/>
  <c r="AF3111" i="5" s="1"/>
  <c r="AE3112" i="5"/>
  <c r="AF3112" i="5" s="1"/>
  <c r="AK3112" i="5" s="1"/>
  <c r="AL3112" i="5" s="1"/>
  <c r="AE3113" i="5"/>
  <c r="AF3113" i="5" s="1"/>
  <c r="AE3114" i="5"/>
  <c r="AF3114" i="5" s="1"/>
  <c r="AE3115" i="5"/>
  <c r="AF3115" i="5" s="1"/>
  <c r="AE3116" i="5"/>
  <c r="AF3116" i="5" s="1"/>
  <c r="AK3116" i="5" s="1"/>
  <c r="AL3116" i="5" s="1"/>
  <c r="AE3117" i="5"/>
  <c r="AF3117" i="5" s="1"/>
  <c r="AK3117" i="5" s="1"/>
  <c r="AL3117" i="5" s="1"/>
  <c r="AE3118" i="5"/>
  <c r="AF3118" i="5" s="1"/>
  <c r="AK3118" i="5" s="1"/>
  <c r="AL3118" i="5" s="1"/>
  <c r="AE3119" i="5"/>
  <c r="AF3119" i="5" s="1"/>
  <c r="AE3120" i="5"/>
  <c r="AF3120" i="5" s="1"/>
  <c r="AK3120" i="5" s="1"/>
  <c r="AL3120" i="5" s="1"/>
  <c r="AE3121" i="5"/>
  <c r="AF3121" i="5" s="1"/>
  <c r="AE3122" i="5"/>
  <c r="AF3122" i="5" s="1"/>
  <c r="AE3123" i="5"/>
  <c r="AF3123" i="5" s="1"/>
  <c r="AE3124" i="5"/>
  <c r="AF3124" i="5" s="1"/>
  <c r="AK3124" i="5" s="1"/>
  <c r="AL3124" i="5" s="1"/>
  <c r="AE3125" i="5"/>
  <c r="AF3125" i="5" s="1"/>
  <c r="AK3125" i="5" s="1"/>
  <c r="AL3125" i="5" s="1"/>
  <c r="AE3126" i="5"/>
  <c r="AF3126" i="5" s="1"/>
  <c r="AE3127" i="5"/>
  <c r="AF3127" i="5" s="1"/>
  <c r="AE3128" i="5"/>
  <c r="AF3128" i="5" s="1"/>
  <c r="AK3128" i="5" s="1"/>
  <c r="AL3128" i="5" s="1"/>
  <c r="AE3129" i="5"/>
  <c r="AF3129" i="5" s="1"/>
  <c r="AE3130" i="5"/>
  <c r="AF3130" i="5" s="1"/>
  <c r="AE3131" i="5"/>
  <c r="AF3131" i="5" s="1"/>
  <c r="AE3132" i="5"/>
  <c r="AF3132" i="5" s="1"/>
  <c r="AK3132" i="5" s="1"/>
  <c r="AL3132" i="5" s="1"/>
  <c r="AE3133" i="5"/>
  <c r="AF3133" i="5" s="1"/>
  <c r="AK3133" i="5" s="1"/>
  <c r="AL3133" i="5" s="1"/>
  <c r="AE3134" i="5"/>
  <c r="AF3134" i="5" s="1"/>
  <c r="AE3135" i="5"/>
  <c r="AF3135" i="5" s="1"/>
  <c r="AE3136" i="5"/>
  <c r="AF3136" i="5" s="1"/>
  <c r="AE3137" i="5"/>
  <c r="AF3137" i="5" s="1"/>
  <c r="AE3138" i="5"/>
  <c r="AF3138" i="5" s="1"/>
  <c r="AE3139" i="5"/>
  <c r="AF3139" i="5" s="1"/>
  <c r="AE3140" i="5"/>
  <c r="AF3140" i="5" s="1"/>
  <c r="AK3140" i="5" s="1"/>
  <c r="AL3140" i="5" s="1"/>
  <c r="AE3141" i="5"/>
  <c r="AF3141" i="5" s="1"/>
  <c r="AK3141" i="5" s="1"/>
  <c r="AL3141" i="5" s="1"/>
  <c r="AE3142" i="5"/>
  <c r="AF3142" i="5" s="1"/>
  <c r="AK3142" i="5" s="1"/>
  <c r="AL3142" i="5" s="1"/>
  <c r="AE3143" i="5"/>
  <c r="AF3143" i="5" s="1"/>
  <c r="AE3144" i="5"/>
  <c r="AF3144" i="5" s="1"/>
  <c r="AK3144" i="5" s="1"/>
  <c r="AL3144" i="5" s="1"/>
  <c r="AE3145" i="5"/>
  <c r="AF3145" i="5" s="1"/>
  <c r="AE3146" i="5"/>
  <c r="AF3146" i="5" s="1"/>
  <c r="AE3147" i="5"/>
  <c r="AF3147" i="5" s="1"/>
  <c r="AE3148" i="5"/>
  <c r="AF3148" i="5" s="1"/>
  <c r="AK3148" i="5" s="1"/>
  <c r="AL3148" i="5" s="1"/>
  <c r="AE3149" i="5"/>
  <c r="AF3149" i="5" s="1"/>
  <c r="AK3149" i="5" s="1"/>
  <c r="AL3149" i="5" s="1"/>
  <c r="AE3150" i="5"/>
  <c r="AF3150" i="5" s="1"/>
  <c r="AE3151" i="5"/>
  <c r="AF3151" i="5" s="1"/>
  <c r="AE3152" i="5"/>
  <c r="AF3152" i="5" s="1"/>
  <c r="AK3152" i="5" s="1"/>
  <c r="AL3152" i="5" s="1"/>
  <c r="AE3153" i="5"/>
  <c r="AF3153" i="5" s="1"/>
  <c r="AE3154" i="5"/>
  <c r="AF3154" i="5" s="1"/>
  <c r="AE3155" i="5"/>
  <c r="AF3155" i="5" s="1"/>
  <c r="AE3156" i="5"/>
  <c r="AF3156" i="5" s="1"/>
  <c r="AK3156" i="5" s="1"/>
  <c r="AL3156" i="5" s="1"/>
  <c r="AE3157" i="5"/>
  <c r="AF3157" i="5" s="1"/>
  <c r="AK3157" i="5" s="1"/>
  <c r="AL3157" i="5" s="1"/>
  <c r="AE3158" i="5"/>
  <c r="AF3158" i="5" s="1"/>
  <c r="AK3158" i="5" s="1"/>
  <c r="AL3158" i="5" s="1"/>
  <c r="AE3159" i="5"/>
  <c r="AF3159" i="5" s="1"/>
  <c r="AE3160" i="5"/>
  <c r="AF3160" i="5" s="1"/>
  <c r="AE3161" i="5"/>
  <c r="AF3161" i="5" s="1"/>
  <c r="AE3162" i="5"/>
  <c r="AF3162" i="5" s="1"/>
  <c r="AE3163" i="5"/>
  <c r="AF3163" i="5" s="1"/>
  <c r="AE3164" i="5"/>
  <c r="AF3164" i="5" s="1"/>
  <c r="AE3165" i="5"/>
  <c r="AF3165" i="5" s="1"/>
  <c r="AK3165" i="5" s="1"/>
  <c r="AL3165" i="5" s="1"/>
  <c r="AE3166" i="5"/>
  <c r="AF3166" i="5" s="1"/>
  <c r="AE3167" i="5"/>
  <c r="AF3167" i="5" s="1"/>
  <c r="AE3168" i="5"/>
  <c r="AF3168" i="5" s="1"/>
  <c r="AE3169" i="5"/>
  <c r="AF3169" i="5" s="1"/>
  <c r="AE3170" i="5"/>
  <c r="AF3170" i="5" s="1"/>
  <c r="AE3171" i="5"/>
  <c r="AF3171" i="5" s="1"/>
  <c r="AE3172" i="5"/>
  <c r="AF3172" i="5" s="1"/>
  <c r="AK3172" i="5" s="1"/>
  <c r="AL3172" i="5" s="1"/>
  <c r="AE3173" i="5"/>
  <c r="AF3173" i="5" s="1"/>
  <c r="AE3174" i="5"/>
  <c r="AF3174" i="5" s="1"/>
  <c r="AE3175" i="5"/>
  <c r="AF3175" i="5" s="1"/>
  <c r="AE3176" i="5"/>
  <c r="AF3176" i="5" s="1"/>
  <c r="AE3177" i="5"/>
  <c r="AF3177" i="5" s="1"/>
  <c r="AE3178" i="5"/>
  <c r="AF3178" i="5" s="1"/>
  <c r="AE3179" i="5"/>
  <c r="AF3179" i="5" s="1"/>
  <c r="AE3180" i="5"/>
  <c r="AF3180" i="5" s="1"/>
  <c r="AE3181" i="5"/>
  <c r="AF3181" i="5" s="1"/>
  <c r="AE3182" i="5"/>
  <c r="AF3182" i="5" s="1"/>
  <c r="AE3183" i="5"/>
  <c r="AF3183" i="5" s="1"/>
  <c r="AE3184" i="5"/>
  <c r="AF3184" i="5" s="1"/>
  <c r="AE3185" i="5"/>
  <c r="AF3185" i="5" s="1"/>
  <c r="AE3186" i="5"/>
  <c r="AF3186" i="5" s="1"/>
  <c r="AE3187" i="5"/>
  <c r="AF3187" i="5" s="1"/>
  <c r="AE3188" i="5"/>
  <c r="AF3188" i="5" s="1"/>
  <c r="AK3188" i="5" s="1"/>
  <c r="AL3188" i="5" s="1"/>
  <c r="AE3189" i="5"/>
  <c r="AF3189" i="5" s="1"/>
  <c r="AK3189" i="5" s="1"/>
  <c r="AL3189" i="5" s="1"/>
  <c r="AE3190" i="5"/>
  <c r="AF3190" i="5" s="1"/>
  <c r="AE3191" i="5"/>
  <c r="AF3191" i="5" s="1"/>
  <c r="AE3192" i="5"/>
  <c r="AF3192" i="5" s="1"/>
  <c r="AK3192" i="5" s="1"/>
  <c r="AL3192" i="5" s="1"/>
  <c r="AE3193" i="5"/>
  <c r="AF3193" i="5" s="1"/>
  <c r="AE3194" i="5"/>
  <c r="AE3195" i="5"/>
  <c r="AF3195" i="5" s="1"/>
  <c r="AE3196" i="5"/>
  <c r="AF3196" i="5" s="1"/>
  <c r="AK3196" i="5" s="1"/>
  <c r="AL3196" i="5" s="1"/>
  <c r="AE3197" i="5"/>
  <c r="AF3197" i="5" s="1"/>
  <c r="AK3197" i="5" s="1"/>
  <c r="AL3197" i="5" s="1"/>
  <c r="AE3198" i="5"/>
  <c r="AF3198" i="5" s="1"/>
  <c r="AE3199" i="5"/>
  <c r="AF3199" i="5" s="1"/>
  <c r="AE3200" i="5"/>
  <c r="AF3200" i="5" s="1"/>
  <c r="AE3201" i="5"/>
  <c r="AF3201" i="5" s="1"/>
  <c r="AE3202" i="5"/>
  <c r="AF3202" i="5" s="1"/>
  <c r="AE3203" i="5"/>
  <c r="AF3203" i="5" s="1"/>
  <c r="AE3204" i="5"/>
  <c r="AF3204" i="5" s="1"/>
  <c r="AE3205" i="5"/>
  <c r="AF3205" i="5" s="1"/>
  <c r="AE3206" i="5"/>
  <c r="AF3206" i="5" s="1"/>
  <c r="AE3207" i="5"/>
  <c r="AF3207" i="5" s="1"/>
  <c r="AE3208" i="5"/>
  <c r="AF3208" i="5" s="1"/>
  <c r="AE3209" i="5"/>
  <c r="AF3209" i="5" s="1"/>
  <c r="AE3210" i="5"/>
  <c r="AF3210" i="5" s="1"/>
  <c r="AE3211" i="5"/>
  <c r="AF3211" i="5" s="1"/>
  <c r="AE3212" i="5"/>
  <c r="AF3212" i="5" s="1"/>
  <c r="AK3212" i="5" s="1"/>
  <c r="AL3212" i="5" s="1"/>
  <c r="AE3213" i="5"/>
  <c r="AF3213" i="5" s="1"/>
  <c r="AK3213" i="5" s="1"/>
  <c r="AL3213" i="5" s="1"/>
  <c r="AE3214" i="5"/>
  <c r="AF3214" i="5" s="1"/>
  <c r="AE3215" i="5"/>
  <c r="AF3215" i="5" s="1"/>
  <c r="AE3216" i="5"/>
  <c r="AF3216" i="5" s="1"/>
  <c r="AK3216" i="5" s="1"/>
  <c r="AL3216" i="5" s="1"/>
  <c r="AE3217" i="5"/>
  <c r="AF3217" i="5" s="1"/>
  <c r="AE3218" i="5"/>
  <c r="AF3218" i="5" s="1"/>
  <c r="AE3219" i="5"/>
  <c r="AF3219" i="5" s="1"/>
  <c r="AE3220" i="5"/>
  <c r="AF3220" i="5" s="1"/>
  <c r="AK3220" i="5" s="1"/>
  <c r="AL3220" i="5" s="1"/>
  <c r="AE3221" i="5"/>
  <c r="AF3221" i="5" s="1"/>
  <c r="AK3221" i="5" s="1"/>
  <c r="AL3221" i="5" s="1"/>
  <c r="AE3222" i="5"/>
  <c r="AF3222" i="5" s="1"/>
  <c r="AE3223" i="5"/>
  <c r="AF3223" i="5" s="1"/>
  <c r="AE3224" i="5"/>
  <c r="AF3224" i="5" s="1"/>
  <c r="AE3225" i="5"/>
  <c r="AF3225" i="5" s="1"/>
  <c r="AE3226" i="5"/>
  <c r="AF3226" i="5" s="1"/>
  <c r="AE3227" i="5"/>
  <c r="AF3227" i="5" s="1"/>
  <c r="AE3228" i="5"/>
  <c r="AF3228" i="5" s="1"/>
  <c r="AK3228" i="5" s="1"/>
  <c r="AL3228" i="5" s="1"/>
  <c r="AE3229" i="5"/>
  <c r="AF3229" i="5" s="1"/>
  <c r="AK3229" i="5" s="1"/>
  <c r="AL3229" i="5" s="1"/>
  <c r="AE3230" i="5"/>
  <c r="AF3230" i="5" s="1"/>
  <c r="AK3230" i="5" s="1"/>
  <c r="AL3230" i="5" s="1"/>
  <c r="AE3231" i="5"/>
  <c r="AF3231" i="5" s="1"/>
  <c r="AE3232" i="5"/>
  <c r="AF3232" i="5" s="1"/>
  <c r="AK3232" i="5" s="1"/>
  <c r="AL3232" i="5" s="1"/>
  <c r="AE3233" i="5"/>
  <c r="AF3233" i="5" s="1"/>
  <c r="AE3234" i="5"/>
  <c r="AF3234" i="5" s="1"/>
  <c r="AE3235" i="5"/>
  <c r="AF3235" i="5" s="1"/>
  <c r="AE3236" i="5"/>
  <c r="AF3236" i="5" s="1"/>
  <c r="AK3236" i="5" s="1"/>
  <c r="AL3236" i="5" s="1"/>
  <c r="AE3237" i="5"/>
  <c r="AF3237" i="5" s="1"/>
  <c r="AK3237" i="5" s="1"/>
  <c r="AL3237" i="5" s="1"/>
  <c r="AE3238" i="5"/>
  <c r="AF3238" i="5" s="1"/>
  <c r="AE3239" i="5"/>
  <c r="AF3239" i="5" s="1"/>
  <c r="AE3240" i="5"/>
  <c r="AF3240" i="5" s="1"/>
  <c r="AE3241" i="5"/>
  <c r="AF3241" i="5" s="1"/>
  <c r="AE3242" i="5"/>
  <c r="AF3242" i="5" s="1"/>
  <c r="AE3243" i="5"/>
  <c r="AF3243" i="5" s="1"/>
  <c r="AE3244" i="5"/>
  <c r="AF3244" i="5" s="1"/>
  <c r="AE3245" i="5"/>
  <c r="AF3245" i="5" s="1"/>
  <c r="AK3245" i="5" s="1"/>
  <c r="AL3245" i="5" s="1"/>
  <c r="AE3246" i="5"/>
  <c r="AF3246" i="5" s="1"/>
  <c r="AE3247" i="5"/>
  <c r="AF3247" i="5" s="1"/>
  <c r="AE3248" i="5"/>
  <c r="AF3248" i="5" s="1"/>
  <c r="AE3249" i="5"/>
  <c r="AF3249" i="5" s="1"/>
  <c r="AE3250" i="5"/>
  <c r="AF3250" i="5" s="1"/>
  <c r="AE3251" i="5"/>
  <c r="AF3251" i="5" s="1"/>
  <c r="AE3252" i="5"/>
  <c r="AF3252" i="5" s="1"/>
  <c r="AE3253" i="5"/>
  <c r="AF3253" i="5" s="1"/>
  <c r="AK3253" i="5" s="1"/>
  <c r="AL3253" i="5" s="1"/>
  <c r="AE3254" i="5"/>
  <c r="AF3254" i="5" s="1"/>
  <c r="AK3254" i="5" s="1"/>
  <c r="AL3254" i="5" s="1"/>
  <c r="AE3255" i="5"/>
  <c r="AF3255" i="5" s="1"/>
  <c r="AE3256" i="5"/>
  <c r="AF3256" i="5" s="1"/>
  <c r="AE3257" i="5"/>
  <c r="AF3257" i="5" s="1"/>
  <c r="AE3258" i="5"/>
  <c r="AF3258" i="5" s="1"/>
  <c r="AE3259" i="5"/>
  <c r="AF3259" i="5" s="1"/>
  <c r="AE3260" i="5"/>
  <c r="AF3260" i="5" s="1"/>
  <c r="AE3261" i="5"/>
  <c r="AF3261" i="5" s="1"/>
  <c r="AK3261" i="5" s="1"/>
  <c r="AL3261" i="5" s="1"/>
  <c r="AE3262" i="5"/>
  <c r="AF3262" i="5" s="1"/>
  <c r="AK3262" i="5" s="1"/>
  <c r="AL3262" i="5" s="1"/>
  <c r="AE3263" i="5"/>
  <c r="AF3263" i="5" s="1"/>
  <c r="AE3264" i="5"/>
  <c r="AF3264" i="5" s="1"/>
  <c r="AK3264" i="5" s="1"/>
  <c r="AL3264" i="5" s="1"/>
  <c r="AE3265" i="5"/>
  <c r="AF3265" i="5" s="1"/>
  <c r="AE3266" i="5"/>
  <c r="AF3266" i="5" s="1"/>
  <c r="AE3267" i="5"/>
  <c r="AF3267" i="5" s="1"/>
  <c r="AE3268" i="5"/>
  <c r="AF3268" i="5" s="1"/>
  <c r="AE3269" i="5"/>
  <c r="AF3269" i="5" s="1"/>
  <c r="AE3270" i="5"/>
  <c r="AF3270" i="5" s="1"/>
  <c r="AE3271" i="5"/>
  <c r="AF3271" i="5" s="1"/>
  <c r="AE3272" i="5"/>
  <c r="AF3272" i="5" s="1"/>
  <c r="AE3273" i="5"/>
  <c r="AF3273" i="5" s="1"/>
  <c r="AE3274" i="5"/>
  <c r="AF3274" i="5" s="1"/>
  <c r="AE3275" i="5"/>
  <c r="AF3275" i="5" s="1"/>
  <c r="AE3276" i="5"/>
  <c r="AF3276" i="5" s="1"/>
  <c r="AK3276" i="5" s="1"/>
  <c r="AL3276" i="5" s="1"/>
  <c r="AE3277" i="5"/>
  <c r="AF3277" i="5" s="1"/>
  <c r="AK3277" i="5" s="1"/>
  <c r="AL3277" i="5" s="1"/>
  <c r="AE3278" i="5"/>
  <c r="AF3278" i="5" s="1"/>
  <c r="AK3278" i="5" s="1"/>
  <c r="AL3278" i="5" s="1"/>
  <c r="AE3279" i="5"/>
  <c r="AF3279" i="5" s="1"/>
  <c r="AE3280" i="5"/>
  <c r="AF3280" i="5" s="1"/>
  <c r="AE3281" i="5"/>
  <c r="AF3281" i="5" s="1"/>
  <c r="AE3282" i="5"/>
  <c r="AF3282" i="5" s="1"/>
  <c r="AE3283" i="5"/>
  <c r="AF3283" i="5" s="1"/>
  <c r="AE3284" i="5"/>
  <c r="AF3284" i="5" s="1"/>
  <c r="AE3285" i="5"/>
  <c r="AF3285" i="5" s="1"/>
  <c r="AE3286" i="5"/>
  <c r="AF3286" i="5" s="1"/>
  <c r="AE3287" i="5"/>
  <c r="AF3287" i="5" s="1"/>
  <c r="AE3288" i="5"/>
  <c r="AF3288" i="5" s="1"/>
  <c r="AE3289" i="5"/>
  <c r="AF3289" i="5" s="1"/>
  <c r="AE3290" i="5"/>
  <c r="AF3290" i="5" s="1"/>
  <c r="AE3291" i="5"/>
  <c r="AF3291" i="5" s="1"/>
  <c r="AE3292" i="5"/>
  <c r="AF3292" i="5" s="1"/>
  <c r="AE3293" i="5"/>
  <c r="AF3293" i="5" s="1"/>
  <c r="AE3294" i="5"/>
  <c r="AF3294" i="5" s="1"/>
  <c r="AE3295" i="5"/>
  <c r="AF3295" i="5" s="1"/>
  <c r="AE3296" i="5"/>
  <c r="AF3296" i="5" s="1"/>
  <c r="AE3297" i="5"/>
  <c r="AF3297" i="5" s="1"/>
  <c r="AE3298" i="5"/>
  <c r="AF3298" i="5" s="1"/>
  <c r="AE3299" i="5"/>
  <c r="AF3299" i="5" s="1"/>
  <c r="AE3300" i="5"/>
  <c r="AF3300" i="5" s="1"/>
  <c r="AF13" i="5"/>
  <c r="AK13" i="5" s="1"/>
  <c r="AL13" i="5" s="1"/>
  <c r="AF215" i="5"/>
  <c r="AF255" i="5"/>
  <c r="AF263" i="5"/>
  <c r="AF321" i="5"/>
  <c r="AF327" i="5"/>
  <c r="AF343" i="5"/>
  <c r="AF383" i="5"/>
  <c r="AK383" i="5" s="1"/>
  <c r="AL383" i="5" s="1"/>
  <c r="AF391" i="5"/>
  <c r="AK391" i="5" s="1"/>
  <c r="AL391" i="5" s="1"/>
  <c r="AF423" i="5"/>
  <c r="AK423" i="5" s="1"/>
  <c r="AL423" i="5" s="1"/>
  <c r="AF447" i="5"/>
  <c r="AF455" i="5"/>
  <c r="AF471" i="5"/>
  <c r="AF567" i="5"/>
  <c r="AF639" i="5"/>
  <c r="AF664" i="5"/>
  <c r="AF702" i="5"/>
  <c r="AK702" i="5" s="1"/>
  <c r="AL702" i="5" s="1"/>
  <c r="AF742" i="5"/>
  <c r="AF754" i="5"/>
  <c r="AK754" i="5" s="1"/>
  <c r="AF786" i="5"/>
  <c r="AK786" i="5" s="1"/>
  <c r="AL786" i="5" s="1"/>
  <c r="AF790" i="5"/>
  <c r="AK790" i="5" s="1"/>
  <c r="AL790" i="5" s="1"/>
  <c r="AF802" i="5"/>
  <c r="AK802" i="5" s="1"/>
  <c r="AL802" i="5" s="1"/>
  <c r="AF818" i="5"/>
  <c r="AK818" i="5" s="1"/>
  <c r="AL818" i="5" s="1"/>
  <c r="AF822" i="5"/>
  <c r="AK822" i="5" s="1"/>
  <c r="AL822" i="5" s="1"/>
  <c r="AF834" i="5"/>
  <c r="AK834" i="5" s="1"/>
  <c r="AL834" i="5" s="1"/>
  <c r="AF850" i="5"/>
  <c r="AK850" i="5" s="1"/>
  <c r="AL850" i="5" s="1"/>
  <c r="AF882" i="5"/>
  <c r="AK882" i="5" s="1"/>
  <c r="AL882" i="5" s="1"/>
  <c r="AF902" i="5"/>
  <c r="AK902" i="5" s="1"/>
  <c r="AL902" i="5" s="1"/>
  <c r="AF914" i="5"/>
  <c r="AK914" i="5" s="1"/>
  <c r="AL914" i="5" s="1"/>
  <c r="AF926" i="5"/>
  <c r="AK926" i="5" s="1"/>
  <c r="AL926" i="5" s="1"/>
  <c r="AF930" i="5"/>
  <c r="AK930" i="5" s="1"/>
  <c r="AL930" i="5" s="1"/>
  <c r="AF946" i="5"/>
  <c r="AK946" i="5" s="1"/>
  <c r="AL946" i="5" s="1"/>
  <c r="AF958" i="5"/>
  <c r="AK958" i="5" s="1"/>
  <c r="AL958" i="5" s="1"/>
  <c r="AF970" i="5"/>
  <c r="AK970" i="5" s="1"/>
  <c r="AL970" i="5" s="1"/>
  <c r="AF986" i="5"/>
  <c r="AK986" i="5" s="1"/>
  <c r="AL986" i="5" s="1"/>
  <c r="AF1006" i="5"/>
  <c r="AK1006" i="5" s="1"/>
  <c r="AL1006" i="5" s="1"/>
  <c r="AF1018" i="5"/>
  <c r="AF1050" i="5"/>
  <c r="AK1050" i="5" s="1"/>
  <c r="AL1050" i="5" s="1"/>
  <c r="AF1058" i="5"/>
  <c r="AK1058" i="5" s="1"/>
  <c r="AL1058" i="5" s="1"/>
  <c r="AF1062" i="5"/>
  <c r="AK1062" i="5" s="1"/>
  <c r="AL1062" i="5" s="1"/>
  <c r="AF1066" i="5"/>
  <c r="AK1066" i="5" s="1"/>
  <c r="AL1066" i="5" s="1"/>
  <c r="AF1074" i="5"/>
  <c r="AK1074" i="5" s="1"/>
  <c r="AL1074" i="5" s="1"/>
  <c r="AF1082" i="5"/>
  <c r="AK1082" i="5" s="1"/>
  <c r="AL1082" i="5" s="1"/>
  <c r="AF1090" i="5"/>
  <c r="AK1090" i="5" s="1"/>
  <c r="AL1090" i="5" s="1"/>
  <c r="AF1106" i="5"/>
  <c r="AK1106" i="5" s="1"/>
  <c r="AL1106" i="5" s="1"/>
  <c r="AF1134" i="5"/>
  <c r="AK1134" i="5" s="1"/>
  <c r="AL1134" i="5" s="1"/>
  <c r="AF1170" i="5"/>
  <c r="AF1194" i="5"/>
  <c r="AK1194" i="5" s="1"/>
  <c r="AL1194" i="5" s="1"/>
  <c r="AF1206" i="5"/>
  <c r="AK1206" i="5" s="1"/>
  <c r="AL1206" i="5" s="1"/>
  <c r="AF1218" i="5"/>
  <c r="AF1231" i="5"/>
  <c r="AF1234" i="5"/>
  <c r="AK1234" i="5" s="1"/>
  <c r="AL1234" i="5" s="1"/>
  <c r="AF1258" i="5"/>
  <c r="AK1258" i="5" s="1"/>
  <c r="AL1258" i="5" s="1"/>
  <c r="AF1263" i="5"/>
  <c r="AK1263" i="5" s="1"/>
  <c r="AL1263" i="5" s="1"/>
  <c r="AF1282" i="5"/>
  <c r="AF1286" i="5"/>
  <c r="AK1286" i="5" s="1"/>
  <c r="AL1286" i="5" s="1"/>
  <c r="AF1306" i="5"/>
  <c r="AK1306" i="5" s="1"/>
  <c r="AL1306" i="5" s="1"/>
  <c r="AF1322" i="5"/>
  <c r="AF1346" i="5"/>
  <c r="AK1346" i="5" s="1"/>
  <c r="AL1346" i="5" s="1"/>
  <c r="AF1362" i="5"/>
  <c r="AF1410" i="5"/>
  <c r="AF1434" i="5"/>
  <c r="AF1450" i="5"/>
  <c r="AK1450" i="5" s="1"/>
  <c r="AL1450" i="5" s="1"/>
  <c r="AF1474" i="5"/>
  <c r="AK1474" i="5" s="1"/>
  <c r="AL1474" i="5" s="1"/>
  <c r="AF1490" i="5"/>
  <c r="AK1490" i="5" s="1"/>
  <c r="AL1490" i="5" s="1"/>
  <c r="AF1538" i="5"/>
  <c r="AK1538" i="5" s="1"/>
  <c r="AL1538" i="5" s="1"/>
  <c r="AF1559" i="5"/>
  <c r="AK1559" i="5" s="1"/>
  <c r="AL1559" i="5" s="1"/>
  <c r="AF1578" i="5"/>
  <c r="AK1578" i="5" s="1"/>
  <c r="AL1578" i="5" s="1"/>
  <c r="AF1623" i="5"/>
  <c r="AF1634" i="5"/>
  <c r="AF1642" i="5"/>
  <c r="AK1642" i="5" s="1"/>
  <c r="AL1642" i="5" s="1"/>
  <c r="AF1666" i="5"/>
  <c r="AK1666" i="5" s="1"/>
  <c r="AL1666" i="5" s="1"/>
  <c r="AF1706" i="5"/>
  <c r="AK1706" i="5" s="1"/>
  <c r="AL1706" i="5" s="1"/>
  <c r="AF1722" i="5"/>
  <c r="AF1730" i="5"/>
  <c r="AK1730" i="5" s="1"/>
  <c r="AL1730" i="5" s="1"/>
  <c r="AF1743" i="5"/>
  <c r="AF1754" i="5"/>
  <c r="AF1770" i="5"/>
  <c r="AF1791" i="5"/>
  <c r="AK1791" i="5" s="1"/>
  <c r="AL1791" i="5" s="1"/>
  <c r="AF1815" i="5"/>
  <c r="AK1815" i="5" s="1"/>
  <c r="AL1815" i="5" s="1"/>
  <c r="AF1834" i="5"/>
  <c r="AK1834" i="5" s="1"/>
  <c r="AL1834" i="5" s="1"/>
  <c r="AF1842" i="5"/>
  <c r="AF1874" i="5"/>
  <c r="AF1890" i="5"/>
  <c r="AF1914" i="5"/>
  <c r="AK1914" i="5" s="1"/>
  <c r="AL1914" i="5" s="1"/>
  <c r="AF1930" i="5"/>
  <c r="AK1930" i="5" s="1"/>
  <c r="AL1930" i="5" s="1"/>
  <c r="AF1954" i="5"/>
  <c r="AK1954" i="5" s="1"/>
  <c r="AL1954" i="5" s="1"/>
  <c r="AF1962" i="5"/>
  <c r="AF2018" i="5"/>
  <c r="AK2018" i="5" s="1"/>
  <c r="AL2018" i="5" s="1"/>
  <c r="AF2026" i="5"/>
  <c r="AK2026" i="5" s="1"/>
  <c r="AL2026" i="5" s="1"/>
  <c r="AF2063" i="5"/>
  <c r="AF2066" i="5"/>
  <c r="AK2066" i="5" s="1"/>
  <c r="AL2066" i="5" s="1"/>
  <c r="AF2071" i="5"/>
  <c r="AK2071" i="5" s="1"/>
  <c r="AL2071" i="5" s="1"/>
  <c r="AF2090" i="5"/>
  <c r="AF2106" i="5"/>
  <c r="AF2130" i="5"/>
  <c r="AK2130" i="5" s="1"/>
  <c r="AL2130" i="5" s="1"/>
  <c r="AF2146" i="5"/>
  <c r="AF2218" i="5"/>
  <c r="AK2218" i="5" s="1"/>
  <c r="AL2218" i="5" s="1"/>
  <c r="AF2242" i="5"/>
  <c r="AF2303" i="5"/>
  <c r="AF2319" i="5"/>
  <c r="AF2346" i="5"/>
  <c r="AF2370" i="5"/>
  <c r="AF2434" i="5"/>
  <c r="AK2434" i="5" s="1"/>
  <c r="AL2434" i="5" s="1"/>
  <c r="AF2450" i="5"/>
  <c r="AK2450" i="5" s="1"/>
  <c r="AL2450" i="5" s="1"/>
  <c r="AF2474" i="5"/>
  <c r="AF2634" i="5"/>
  <c r="AF2770" i="5"/>
  <c r="AF2786" i="5"/>
  <c r="AF2826" i="5"/>
  <c r="AF2850" i="5"/>
  <c r="AF2874" i="5"/>
  <c r="AF2914" i="5"/>
  <c r="AF2938" i="5"/>
  <c r="AF2954" i="5"/>
  <c r="AF2994" i="5"/>
  <c r="AF3194" i="5"/>
  <c r="AK3194" i="5" s="1"/>
  <c r="AL3194" i="5" s="1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AG770" i="5"/>
  <c r="AG771" i="5"/>
  <c r="AG772" i="5"/>
  <c r="AG773" i="5"/>
  <c r="AG774" i="5"/>
  <c r="AG775" i="5"/>
  <c r="AG776" i="5"/>
  <c r="AG777" i="5"/>
  <c r="AG778" i="5"/>
  <c r="AG779" i="5"/>
  <c r="AG780" i="5"/>
  <c r="AG781" i="5"/>
  <c r="AG782" i="5"/>
  <c r="AG783" i="5"/>
  <c r="AG784" i="5"/>
  <c r="AG785" i="5"/>
  <c r="AG786" i="5"/>
  <c r="AG787" i="5"/>
  <c r="AG788" i="5"/>
  <c r="AG789" i="5"/>
  <c r="AG790" i="5"/>
  <c r="AG791" i="5"/>
  <c r="AG792" i="5"/>
  <c r="AG793" i="5"/>
  <c r="AG794" i="5"/>
  <c r="AG795" i="5"/>
  <c r="AG796" i="5"/>
  <c r="AG797" i="5"/>
  <c r="AG798" i="5"/>
  <c r="AG799" i="5"/>
  <c r="AG800" i="5"/>
  <c r="AG801" i="5"/>
  <c r="AG802" i="5"/>
  <c r="AG803" i="5"/>
  <c r="AG804" i="5"/>
  <c r="AG805" i="5"/>
  <c r="AG806" i="5"/>
  <c r="AG807" i="5"/>
  <c r="AG808" i="5"/>
  <c r="AG809" i="5"/>
  <c r="AG810" i="5"/>
  <c r="AG811" i="5"/>
  <c r="AG812" i="5"/>
  <c r="AG813" i="5"/>
  <c r="AG814" i="5"/>
  <c r="AG815" i="5"/>
  <c r="AG816" i="5"/>
  <c r="AG817" i="5"/>
  <c r="AG818" i="5"/>
  <c r="AG819" i="5"/>
  <c r="AG820" i="5"/>
  <c r="AG821" i="5"/>
  <c r="AG822" i="5"/>
  <c r="AG823" i="5"/>
  <c r="AG824" i="5"/>
  <c r="AG825" i="5"/>
  <c r="AG826" i="5"/>
  <c r="AG827" i="5"/>
  <c r="AG828" i="5"/>
  <c r="AG829" i="5"/>
  <c r="AG830" i="5"/>
  <c r="AG831" i="5"/>
  <c r="AG832" i="5"/>
  <c r="AG833" i="5"/>
  <c r="AG834" i="5"/>
  <c r="AG835" i="5"/>
  <c r="AG836" i="5"/>
  <c r="AG837" i="5"/>
  <c r="AG838" i="5"/>
  <c r="AG839" i="5"/>
  <c r="AG840" i="5"/>
  <c r="AG841" i="5"/>
  <c r="AG842" i="5"/>
  <c r="AG843" i="5"/>
  <c r="AG844" i="5"/>
  <c r="AG845" i="5"/>
  <c r="AG846" i="5"/>
  <c r="AG847" i="5"/>
  <c r="AG848" i="5"/>
  <c r="AG849" i="5"/>
  <c r="AG850" i="5"/>
  <c r="AG851" i="5"/>
  <c r="AG852" i="5"/>
  <c r="AG853" i="5"/>
  <c r="AG854" i="5"/>
  <c r="AG855" i="5"/>
  <c r="AG856" i="5"/>
  <c r="AG857" i="5"/>
  <c r="AG858" i="5"/>
  <c r="AG859" i="5"/>
  <c r="AG860" i="5"/>
  <c r="AG861" i="5"/>
  <c r="AG862" i="5"/>
  <c r="AG863" i="5"/>
  <c r="AG864" i="5"/>
  <c r="AG865" i="5"/>
  <c r="AG866" i="5"/>
  <c r="AG867" i="5"/>
  <c r="AG868" i="5"/>
  <c r="AG869" i="5"/>
  <c r="AG870" i="5"/>
  <c r="AG871" i="5"/>
  <c r="AG872" i="5"/>
  <c r="AG873" i="5"/>
  <c r="AG874" i="5"/>
  <c r="AG875" i="5"/>
  <c r="AG876" i="5"/>
  <c r="AG877" i="5"/>
  <c r="AG878" i="5"/>
  <c r="AG879" i="5"/>
  <c r="AG880" i="5"/>
  <c r="AG881" i="5"/>
  <c r="AG882" i="5"/>
  <c r="AG883" i="5"/>
  <c r="AG884" i="5"/>
  <c r="AG885" i="5"/>
  <c r="AG886" i="5"/>
  <c r="AG887" i="5"/>
  <c r="AG888" i="5"/>
  <c r="AG889" i="5"/>
  <c r="AG890" i="5"/>
  <c r="AG891" i="5"/>
  <c r="AG892" i="5"/>
  <c r="AG893" i="5"/>
  <c r="AG894" i="5"/>
  <c r="AG895" i="5"/>
  <c r="AG896" i="5"/>
  <c r="AG897" i="5"/>
  <c r="AG898" i="5"/>
  <c r="AG899" i="5"/>
  <c r="AG900" i="5"/>
  <c r="AG901" i="5"/>
  <c r="AG902" i="5"/>
  <c r="AG903" i="5"/>
  <c r="AG904" i="5"/>
  <c r="AG905" i="5"/>
  <c r="AG906" i="5"/>
  <c r="AG907" i="5"/>
  <c r="AG908" i="5"/>
  <c r="AG909" i="5"/>
  <c r="AG910" i="5"/>
  <c r="AG911" i="5"/>
  <c r="AG912" i="5"/>
  <c r="AG913" i="5"/>
  <c r="AG914" i="5"/>
  <c r="AG915" i="5"/>
  <c r="AG916" i="5"/>
  <c r="AG917" i="5"/>
  <c r="AG918" i="5"/>
  <c r="AG919" i="5"/>
  <c r="AG920" i="5"/>
  <c r="AG921" i="5"/>
  <c r="AG922" i="5"/>
  <c r="AG923" i="5"/>
  <c r="AG924" i="5"/>
  <c r="AG925" i="5"/>
  <c r="AG926" i="5"/>
  <c r="AG927" i="5"/>
  <c r="AG928" i="5"/>
  <c r="AG929" i="5"/>
  <c r="AG930" i="5"/>
  <c r="AG931" i="5"/>
  <c r="AG932" i="5"/>
  <c r="AG933" i="5"/>
  <c r="AG934" i="5"/>
  <c r="AG935" i="5"/>
  <c r="AG936" i="5"/>
  <c r="AG937" i="5"/>
  <c r="AG938" i="5"/>
  <c r="AG939" i="5"/>
  <c r="AG940" i="5"/>
  <c r="AG941" i="5"/>
  <c r="AG942" i="5"/>
  <c r="AG943" i="5"/>
  <c r="AG944" i="5"/>
  <c r="AG945" i="5"/>
  <c r="AG946" i="5"/>
  <c r="AG947" i="5"/>
  <c r="AG948" i="5"/>
  <c r="AG949" i="5"/>
  <c r="AG950" i="5"/>
  <c r="AG951" i="5"/>
  <c r="AG952" i="5"/>
  <c r="AG953" i="5"/>
  <c r="AG954" i="5"/>
  <c r="AG955" i="5"/>
  <c r="AG956" i="5"/>
  <c r="AG957" i="5"/>
  <c r="AG958" i="5"/>
  <c r="AG959" i="5"/>
  <c r="AG960" i="5"/>
  <c r="AG961" i="5"/>
  <c r="AG962" i="5"/>
  <c r="AG963" i="5"/>
  <c r="AG964" i="5"/>
  <c r="AG965" i="5"/>
  <c r="AG966" i="5"/>
  <c r="AG967" i="5"/>
  <c r="AG968" i="5"/>
  <c r="AG969" i="5"/>
  <c r="AG970" i="5"/>
  <c r="AG971" i="5"/>
  <c r="AG972" i="5"/>
  <c r="AG973" i="5"/>
  <c r="AG974" i="5"/>
  <c r="AG975" i="5"/>
  <c r="AG976" i="5"/>
  <c r="AG977" i="5"/>
  <c r="AG978" i="5"/>
  <c r="AG979" i="5"/>
  <c r="AG980" i="5"/>
  <c r="AG981" i="5"/>
  <c r="AG982" i="5"/>
  <c r="AG983" i="5"/>
  <c r="AG984" i="5"/>
  <c r="AG985" i="5"/>
  <c r="AG986" i="5"/>
  <c r="AG987" i="5"/>
  <c r="AG988" i="5"/>
  <c r="AG989" i="5"/>
  <c r="AG990" i="5"/>
  <c r="AG991" i="5"/>
  <c r="AG992" i="5"/>
  <c r="AG993" i="5"/>
  <c r="AG994" i="5"/>
  <c r="AG995" i="5"/>
  <c r="AG996" i="5"/>
  <c r="AG997" i="5"/>
  <c r="AG998" i="5"/>
  <c r="AG999" i="5"/>
  <c r="AG1000" i="5"/>
  <c r="AG1001" i="5"/>
  <c r="AG1002" i="5"/>
  <c r="AG1003" i="5"/>
  <c r="AG1004" i="5"/>
  <c r="AG1005" i="5"/>
  <c r="AG1006" i="5"/>
  <c r="AG1007" i="5"/>
  <c r="AG1008" i="5"/>
  <c r="AG1009" i="5"/>
  <c r="AG1010" i="5"/>
  <c r="AG1011" i="5"/>
  <c r="AG1012" i="5"/>
  <c r="AG1013" i="5"/>
  <c r="AG1014" i="5"/>
  <c r="AG1015" i="5"/>
  <c r="AG1016" i="5"/>
  <c r="AG1017" i="5"/>
  <c r="AG1018" i="5"/>
  <c r="AG1019" i="5"/>
  <c r="AG1020" i="5"/>
  <c r="AG1021" i="5"/>
  <c r="AG1022" i="5"/>
  <c r="AG1023" i="5"/>
  <c r="AG1024" i="5"/>
  <c r="AG1025" i="5"/>
  <c r="AG1026" i="5"/>
  <c r="AG1027" i="5"/>
  <c r="AG1028" i="5"/>
  <c r="AG1029" i="5"/>
  <c r="AG1030" i="5"/>
  <c r="AG1031" i="5"/>
  <c r="AG1032" i="5"/>
  <c r="AG1033" i="5"/>
  <c r="AG1034" i="5"/>
  <c r="AG1035" i="5"/>
  <c r="AG1036" i="5"/>
  <c r="AG1037" i="5"/>
  <c r="AG1038" i="5"/>
  <c r="AG1039" i="5"/>
  <c r="AG1040" i="5"/>
  <c r="AG1041" i="5"/>
  <c r="AG1042" i="5"/>
  <c r="AG1043" i="5"/>
  <c r="AG1044" i="5"/>
  <c r="AG1045" i="5"/>
  <c r="AG1046" i="5"/>
  <c r="AG1047" i="5"/>
  <c r="AG1048" i="5"/>
  <c r="AG1049" i="5"/>
  <c r="AG1050" i="5"/>
  <c r="AG1051" i="5"/>
  <c r="AG1052" i="5"/>
  <c r="AG1053" i="5"/>
  <c r="AG1054" i="5"/>
  <c r="AG1055" i="5"/>
  <c r="AG1056" i="5"/>
  <c r="AG1057" i="5"/>
  <c r="AG1058" i="5"/>
  <c r="AG1059" i="5"/>
  <c r="AG1060" i="5"/>
  <c r="AG1061" i="5"/>
  <c r="AG1062" i="5"/>
  <c r="AG1063" i="5"/>
  <c r="AG1064" i="5"/>
  <c r="AG1065" i="5"/>
  <c r="AG1066" i="5"/>
  <c r="AG1067" i="5"/>
  <c r="AG1068" i="5"/>
  <c r="AG1069" i="5"/>
  <c r="AG1070" i="5"/>
  <c r="AG1071" i="5"/>
  <c r="AG1072" i="5"/>
  <c r="AG1073" i="5"/>
  <c r="AG1074" i="5"/>
  <c r="AG1075" i="5"/>
  <c r="AG1076" i="5"/>
  <c r="AG1077" i="5"/>
  <c r="AG1078" i="5"/>
  <c r="AG1079" i="5"/>
  <c r="AG1080" i="5"/>
  <c r="AG1081" i="5"/>
  <c r="AG1082" i="5"/>
  <c r="AG1083" i="5"/>
  <c r="AG1084" i="5"/>
  <c r="AG1085" i="5"/>
  <c r="AG1086" i="5"/>
  <c r="AG1087" i="5"/>
  <c r="AG1088" i="5"/>
  <c r="AG1089" i="5"/>
  <c r="AG1090" i="5"/>
  <c r="AG1091" i="5"/>
  <c r="AG1092" i="5"/>
  <c r="AG1093" i="5"/>
  <c r="AG1094" i="5"/>
  <c r="AG1095" i="5"/>
  <c r="AG1096" i="5"/>
  <c r="AG1097" i="5"/>
  <c r="AG1098" i="5"/>
  <c r="AG1099" i="5"/>
  <c r="AG1100" i="5"/>
  <c r="AG1101" i="5"/>
  <c r="AG1102" i="5"/>
  <c r="AG1103" i="5"/>
  <c r="AG1104" i="5"/>
  <c r="AG1105" i="5"/>
  <c r="AG1106" i="5"/>
  <c r="AG1107" i="5"/>
  <c r="AG1108" i="5"/>
  <c r="AG1109" i="5"/>
  <c r="AG1110" i="5"/>
  <c r="AG1111" i="5"/>
  <c r="AG1112" i="5"/>
  <c r="AG1113" i="5"/>
  <c r="AG1114" i="5"/>
  <c r="AG1115" i="5"/>
  <c r="AG1116" i="5"/>
  <c r="AG1117" i="5"/>
  <c r="AG1118" i="5"/>
  <c r="AG1119" i="5"/>
  <c r="AG1120" i="5"/>
  <c r="AG1121" i="5"/>
  <c r="AG1122" i="5"/>
  <c r="AG1123" i="5"/>
  <c r="AG1124" i="5"/>
  <c r="AG1125" i="5"/>
  <c r="AG1126" i="5"/>
  <c r="AG1127" i="5"/>
  <c r="AG1128" i="5"/>
  <c r="AG1129" i="5"/>
  <c r="AG1130" i="5"/>
  <c r="AG1131" i="5"/>
  <c r="AG1132" i="5"/>
  <c r="AG1133" i="5"/>
  <c r="AG1134" i="5"/>
  <c r="AG1135" i="5"/>
  <c r="AG1136" i="5"/>
  <c r="AG1137" i="5"/>
  <c r="AG1138" i="5"/>
  <c r="AG1139" i="5"/>
  <c r="AG1140" i="5"/>
  <c r="AG1141" i="5"/>
  <c r="AG1142" i="5"/>
  <c r="AG1143" i="5"/>
  <c r="AG1144" i="5"/>
  <c r="AG1145" i="5"/>
  <c r="AG1146" i="5"/>
  <c r="AG1147" i="5"/>
  <c r="AG1148" i="5"/>
  <c r="AG1149" i="5"/>
  <c r="AG1150" i="5"/>
  <c r="AG1151" i="5"/>
  <c r="AG1152" i="5"/>
  <c r="AG1153" i="5"/>
  <c r="AG1154" i="5"/>
  <c r="AG1155" i="5"/>
  <c r="AG1156" i="5"/>
  <c r="AG1157" i="5"/>
  <c r="AG1158" i="5"/>
  <c r="AG1159" i="5"/>
  <c r="AG1160" i="5"/>
  <c r="AG1161" i="5"/>
  <c r="AG1162" i="5"/>
  <c r="AG1163" i="5"/>
  <c r="AG1164" i="5"/>
  <c r="AG1165" i="5"/>
  <c r="AG1166" i="5"/>
  <c r="AG1167" i="5"/>
  <c r="AG1168" i="5"/>
  <c r="AG1169" i="5"/>
  <c r="AG1170" i="5"/>
  <c r="AG1171" i="5"/>
  <c r="AG1172" i="5"/>
  <c r="AG1173" i="5"/>
  <c r="AG1174" i="5"/>
  <c r="AG1175" i="5"/>
  <c r="AG1176" i="5"/>
  <c r="AG1177" i="5"/>
  <c r="AG1178" i="5"/>
  <c r="AG1179" i="5"/>
  <c r="AG1180" i="5"/>
  <c r="AG1181" i="5"/>
  <c r="AG1182" i="5"/>
  <c r="AG1183" i="5"/>
  <c r="AG1184" i="5"/>
  <c r="AG1185" i="5"/>
  <c r="AG1186" i="5"/>
  <c r="AG1187" i="5"/>
  <c r="AG1188" i="5"/>
  <c r="AG1189" i="5"/>
  <c r="AG1190" i="5"/>
  <c r="AG1191" i="5"/>
  <c r="AG1192" i="5"/>
  <c r="AG1193" i="5"/>
  <c r="AG1194" i="5"/>
  <c r="AG1195" i="5"/>
  <c r="AG1196" i="5"/>
  <c r="AG1197" i="5"/>
  <c r="AG1198" i="5"/>
  <c r="AG1199" i="5"/>
  <c r="AG1200" i="5"/>
  <c r="AG1201" i="5"/>
  <c r="AG1202" i="5"/>
  <c r="AG1203" i="5"/>
  <c r="AG1204" i="5"/>
  <c r="AG1205" i="5"/>
  <c r="AG1206" i="5"/>
  <c r="AG1207" i="5"/>
  <c r="AG1208" i="5"/>
  <c r="AG1209" i="5"/>
  <c r="AG1210" i="5"/>
  <c r="AG1211" i="5"/>
  <c r="AG1212" i="5"/>
  <c r="AG1213" i="5"/>
  <c r="AG1214" i="5"/>
  <c r="AG1215" i="5"/>
  <c r="AG1216" i="5"/>
  <c r="AG1217" i="5"/>
  <c r="AG1218" i="5"/>
  <c r="AG1219" i="5"/>
  <c r="AG1220" i="5"/>
  <c r="AG1221" i="5"/>
  <c r="AG1222" i="5"/>
  <c r="AG1223" i="5"/>
  <c r="AG1224" i="5"/>
  <c r="AG1225" i="5"/>
  <c r="AG1226" i="5"/>
  <c r="AG1227" i="5"/>
  <c r="AG1228" i="5"/>
  <c r="AG1229" i="5"/>
  <c r="AG1230" i="5"/>
  <c r="AG1231" i="5"/>
  <c r="AG1232" i="5"/>
  <c r="AG1233" i="5"/>
  <c r="AG1234" i="5"/>
  <c r="AG1235" i="5"/>
  <c r="AG1236" i="5"/>
  <c r="AG1237" i="5"/>
  <c r="AG1238" i="5"/>
  <c r="AG1239" i="5"/>
  <c r="AG1240" i="5"/>
  <c r="AG1241" i="5"/>
  <c r="AG1242" i="5"/>
  <c r="AG1243" i="5"/>
  <c r="AG1244" i="5"/>
  <c r="AG1245" i="5"/>
  <c r="AG1246" i="5"/>
  <c r="AG1247" i="5"/>
  <c r="AG1248" i="5"/>
  <c r="AG1249" i="5"/>
  <c r="AG1250" i="5"/>
  <c r="AG1251" i="5"/>
  <c r="AG1252" i="5"/>
  <c r="AG1253" i="5"/>
  <c r="AG1254" i="5"/>
  <c r="AG1255" i="5"/>
  <c r="AG1256" i="5"/>
  <c r="AG1257" i="5"/>
  <c r="AG1258" i="5"/>
  <c r="AG1259" i="5"/>
  <c r="AG1260" i="5"/>
  <c r="AG1261" i="5"/>
  <c r="AG1262" i="5"/>
  <c r="AG1263" i="5"/>
  <c r="AG1264" i="5"/>
  <c r="AG1265" i="5"/>
  <c r="AG1266" i="5"/>
  <c r="AG1267" i="5"/>
  <c r="AG1268" i="5"/>
  <c r="AG1269" i="5"/>
  <c r="AG1270" i="5"/>
  <c r="AG1271" i="5"/>
  <c r="AG1272" i="5"/>
  <c r="AG1273" i="5"/>
  <c r="AG1274" i="5"/>
  <c r="AG1275" i="5"/>
  <c r="AG1276" i="5"/>
  <c r="AG1277" i="5"/>
  <c r="AG1278" i="5"/>
  <c r="AG1279" i="5"/>
  <c r="AG1280" i="5"/>
  <c r="AG1281" i="5"/>
  <c r="AG1282" i="5"/>
  <c r="AG1283" i="5"/>
  <c r="AG1284" i="5"/>
  <c r="AG1285" i="5"/>
  <c r="AG1286" i="5"/>
  <c r="AG1287" i="5"/>
  <c r="AG1288" i="5"/>
  <c r="AG1289" i="5"/>
  <c r="AG1290" i="5"/>
  <c r="AG1291" i="5"/>
  <c r="AG1292" i="5"/>
  <c r="AG1293" i="5"/>
  <c r="AG1294" i="5"/>
  <c r="AG1295" i="5"/>
  <c r="AG1296" i="5"/>
  <c r="AG1297" i="5"/>
  <c r="AG1298" i="5"/>
  <c r="AG1299" i="5"/>
  <c r="AG1300" i="5"/>
  <c r="AG1301" i="5"/>
  <c r="AG1302" i="5"/>
  <c r="AG1303" i="5"/>
  <c r="AG1304" i="5"/>
  <c r="AG1305" i="5"/>
  <c r="AG1306" i="5"/>
  <c r="AG1307" i="5"/>
  <c r="AG1308" i="5"/>
  <c r="AG1309" i="5"/>
  <c r="AG1310" i="5"/>
  <c r="AG1311" i="5"/>
  <c r="AG1312" i="5"/>
  <c r="AG1313" i="5"/>
  <c r="AG1314" i="5"/>
  <c r="AG1315" i="5"/>
  <c r="AG1316" i="5"/>
  <c r="AG1317" i="5"/>
  <c r="AG1318" i="5"/>
  <c r="AG1319" i="5"/>
  <c r="AG1320" i="5"/>
  <c r="AG1321" i="5"/>
  <c r="AG1322" i="5"/>
  <c r="AG1323" i="5"/>
  <c r="AG1324" i="5"/>
  <c r="AG1325" i="5"/>
  <c r="AG1326" i="5"/>
  <c r="AG1327" i="5"/>
  <c r="AG1328" i="5"/>
  <c r="AG1329" i="5"/>
  <c r="AG1330" i="5"/>
  <c r="AG1331" i="5"/>
  <c r="AG1332" i="5"/>
  <c r="AG1333" i="5"/>
  <c r="AG1334" i="5"/>
  <c r="AG1335" i="5"/>
  <c r="AG1336" i="5"/>
  <c r="AG1337" i="5"/>
  <c r="AG1338" i="5"/>
  <c r="AG1339" i="5"/>
  <c r="AG1340" i="5"/>
  <c r="AG1341" i="5"/>
  <c r="AG1342" i="5"/>
  <c r="AG1343" i="5"/>
  <c r="AG1344" i="5"/>
  <c r="AG1345" i="5"/>
  <c r="AG1346" i="5"/>
  <c r="AG1347" i="5"/>
  <c r="AG1348" i="5"/>
  <c r="AG1349" i="5"/>
  <c r="AG1350" i="5"/>
  <c r="AG1351" i="5"/>
  <c r="AG1352" i="5"/>
  <c r="AG1353" i="5"/>
  <c r="AG1354" i="5"/>
  <c r="AG1355" i="5"/>
  <c r="AG1356" i="5"/>
  <c r="AG1357" i="5"/>
  <c r="AG1358" i="5"/>
  <c r="AG1359" i="5"/>
  <c r="AG1360" i="5"/>
  <c r="AG1361" i="5"/>
  <c r="AG1362" i="5"/>
  <c r="AG1363" i="5"/>
  <c r="AG1364" i="5"/>
  <c r="AG1365" i="5"/>
  <c r="AG1366" i="5"/>
  <c r="AG1367" i="5"/>
  <c r="AG1368" i="5"/>
  <c r="AG1369" i="5"/>
  <c r="AG1370" i="5"/>
  <c r="AG1371" i="5"/>
  <c r="AG1372" i="5"/>
  <c r="AG1373" i="5"/>
  <c r="AG1374" i="5"/>
  <c r="AG1375" i="5"/>
  <c r="AG1376" i="5"/>
  <c r="AG1377" i="5"/>
  <c r="AG1378" i="5"/>
  <c r="AG1379" i="5"/>
  <c r="AG1380" i="5"/>
  <c r="AG1381" i="5"/>
  <c r="AG1382" i="5"/>
  <c r="AG1383" i="5"/>
  <c r="AG1384" i="5"/>
  <c r="AG1385" i="5"/>
  <c r="AG1386" i="5"/>
  <c r="AG1387" i="5"/>
  <c r="AG1388" i="5"/>
  <c r="AG1389" i="5"/>
  <c r="AG1390" i="5"/>
  <c r="AG1391" i="5"/>
  <c r="AG1392" i="5"/>
  <c r="AG1393" i="5"/>
  <c r="AG1394" i="5"/>
  <c r="AG1395" i="5"/>
  <c r="AG1396" i="5"/>
  <c r="AG1397" i="5"/>
  <c r="AG1398" i="5"/>
  <c r="AG1399" i="5"/>
  <c r="AG1400" i="5"/>
  <c r="AG1401" i="5"/>
  <c r="AG1402" i="5"/>
  <c r="AG1403" i="5"/>
  <c r="AG1404" i="5"/>
  <c r="AG1405" i="5"/>
  <c r="AG1406" i="5"/>
  <c r="AG1407" i="5"/>
  <c r="AG1408" i="5"/>
  <c r="AG1409" i="5"/>
  <c r="AG1410" i="5"/>
  <c r="AG1411" i="5"/>
  <c r="AG1412" i="5"/>
  <c r="AG1413" i="5"/>
  <c r="AG1414" i="5"/>
  <c r="AG1415" i="5"/>
  <c r="AG1416" i="5"/>
  <c r="AG1417" i="5"/>
  <c r="AG1418" i="5"/>
  <c r="AG1419" i="5"/>
  <c r="AG1420" i="5"/>
  <c r="AG1421" i="5"/>
  <c r="AG1422" i="5"/>
  <c r="AG1423" i="5"/>
  <c r="AG1424" i="5"/>
  <c r="AG1425" i="5"/>
  <c r="AG1426" i="5"/>
  <c r="AG1427" i="5"/>
  <c r="AG1428" i="5"/>
  <c r="AG1429" i="5"/>
  <c r="AG1430" i="5"/>
  <c r="AG1431" i="5"/>
  <c r="AG1432" i="5"/>
  <c r="AG1433" i="5"/>
  <c r="AG1434" i="5"/>
  <c r="AG1435" i="5"/>
  <c r="AG1436" i="5"/>
  <c r="AG1437" i="5"/>
  <c r="AG1438" i="5"/>
  <c r="AG1439" i="5"/>
  <c r="AG1440" i="5"/>
  <c r="AG1441" i="5"/>
  <c r="AG1442" i="5"/>
  <c r="AG1443" i="5"/>
  <c r="AG1444" i="5"/>
  <c r="AG1445" i="5"/>
  <c r="AG1446" i="5"/>
  <c r="AG1447" i="5"/>
  <c r="AG1448" i="5"/>
  <c r="AG1449" i="5"/>
  <c r="AG1450" i="5"/>
  <c r="AG1451" i="5"/>
  <c r="AG1452" i="5"/>
  <c r="AG1453" i="5"/>
  <c r="AG1454" i="5"/>
  <c r="AG1455" i="5"/>
  <c r="AG1456" i="5"/>
  <c r="AG1457" i="5"/>
  <c r="AG1458" i="5"/>
  <c r="AG1459" i="5"/>
  <c r="AG1460" i="5"/>
  <c r="AG1461" i="5"/>
  <c r="AG1462" i="5"/>
  <c r="AG1463" i="5"/>
  <c r="AG1464" i="5"/>
  <c r="AG1465" i="5"/>
  <c r="AG1466" i="5"/>
  <c r="AG1467" i="5"/>
  <c r="AG1468" i="5"/>
  <c r="AG1469" i="5"/>
  <c r="AG1470" i="5"/>
  <c r="AG1471" i="5"/>
  <c r="AG1472" i="5"/>
  <c r="AG1473" i="5"/>
  <c r="AG1474" i="5"/>
  <c r="AG1475" i="5"/>
  <c r="AG1476" i="5"/>
  <c r="AG1477" i="5"/>
  <c r="AG1478" i="5"/>
  <c r="AG1479" i="5"/>
  <c r="AG1480" i="5"/>
  <c r="AG1481" i="5"/>
  <c r="AG1482" i="5"/>
  <c r="AG1483" i="5"/>
  <c r="AG1484" i="5"/>
  <c r="AG1485" i="5"/>
  <c r="AG1486" i="5"/>
  <c r="AG1487" i="5"/>
  <c r="AG1488" i="5"/>
  <c r="AG1489" i="5"/>
  <c r="AG1490" i="5"/>
  <c r="AG1491" i="5"/>
  <c r="AG1492" i="5"/>
  <c r="AG1493" i="5"/>
  <c r="AG1494" i="5"/>
  <c r="AG1495" i="5"/>
  <c r="AG1496" i="5"/>
  <c r="AG1497" i="5"/>
  <c r="AG1498" i="5"/>
  <c r="AG1499" i="5"/>
  <c r="AG1500" i="5"/>
  <c r="AG1501" i="5"/>
  <c r="AG1502" i="5"/>
  <c r="AG1503" i="5"/>
  <c r="AG1504" i="5"/>
  <c r="AG1505" i="5"/>
  <c r="AG1506" i="5"/>
  <c r="AG1507" i="5"/>
  <c r="AG1508" i="5"/>
  <c r="AG1509" i="5"/>
  <c r="AG1510" i="5"/>
  <c r="AG1511" i="5"/>
  <c r="AG1512" i="5"/>
  <c r="AG1513" i="5"/>
  <c r="AG1514" i="5"/>
  <c r="AG1515" i="5"/>
  <c r="AG1516" i="5"/>
  <c r="AG1517" i="5"/>
  <c r="AG1518" i="5"/>
  <c r="AG1519" i="5"/>
  <c r="AG1520" i="5"/>
  <c r="AG1521" i="5"/>
  <c r="AG1522" i="5"/>
  <c r="AG1523" i="5"/>
  <c r="AG1524" i="5"/>
  <c r="AG1525" i="5"/>
  <c r="AG1526" i="5"/>
  <c r="AG1527" i="5"/>
  <c r="AG1528" i="5"/>
  <c r="AG1529" i="5"/>
  <c r="AG1530" i="5"/>
  <c r="AG1531" i="5"/>
  <c r="AG1532" i="5"/>
  <c r="AG1533" i="5"/>
  <c r="AG1534" i="5"/>
  <c r="AG1535" i="5"/>
  <c r="AG1536" i="5"/>
  <c r="AG1537" i="5"/>
  <c r="AG1538" i="5"/>
  <c r="AG1539" i="5"/>
  <c r="AG1540" i="5"/>
  <c r="AG1541" i="5"/>
  <c r="AG1542" i="5"/>
  <c r="AG1543" i="5"/>
  <c r="AG1544" i="5"/>
  <c r="AG1545" i="5"/>
  <c r="AG1546" i="5"/>
  <c r="AG1547" i="5"/>
  <c r="AG1548" i="5"/>
  <c r="AG1549" i="5"/>
  <c r="AG1550" i="5"/>
  <c r="AG1551" i="5"/>
  <c r="AG1552" i="5"/>
  <c r="AG1553" i="5"/>
  <c r="AG1554" i="5"/>
  <c r="AG1555" i="5"/>
  <c r="AG1556" i="5"/>
  <c r="AG1557" i="5"/>
  <c r="AG1558" i="5"/>
  <c r="AG1559" i="5"/>
  <c r="AG1560" i="5"/>
  <c r="AG1561" i="5"/>
  <c r="AG1562" i="5"/>
  <c r="AG1563" i="5"/>
  <c r="AG1564" i="5"/>
  <c r="AG1565" i="5"/>
  <c r="AG1566" i="5"/>
  <c r="AG1567" i="5"/>
  <c r="AG1568" i="5"/>
  <c r="AG1569" i="5"/>
  <c r="AG1570" i="5"/>
  <c r="AG1571" i="5"/>
  <c r="AG1572" i="5"/>
  <c r="AG1573" i="5"/>
  <c r="AG1574" i="5"/>
  <c r="AG1575" i="5"/>
  <c r="AG1576" i="5"/>
  <c r="AG1577" i="5"/>
  <c r="AG1578" i="5"/>
  <c r="AG1579" i="5"/>
  <c r="AG1580" i="5"/>
  <c r="AG1581" i="5"/>
  <c r="AG1582" i="5"/>
  <c r="AG1583" i="5"/>
  <c r="AG1584" i="5"/>
  <c r="AG1585" i="5"/>
  <c r="AG1586" i="5"/>
  <c r="AG1587" i="5"/>
  <c r="AG1588" i="5"/>
  <c r="AG1589" i="5"/>
  <c r="AG1590" i="5"/>
  <c r="AG1591" i="5"/>
  <c r="AG1592" i="5"/>
  <c r="AG1593" i="5"/>
  <c r="AG1594" i="5"/>
  <c r="AG1595" i="5"/>
  <c r="AG1596" i="5"/>
  <c r="AG1597" i="5"/>
  <c r="AG1598" i="5"/>
  <c r="AG1599" i="5"/>
  <c r="AG1600" i="5"/>
  <c r="AG1601" i="5"/>
  <c r="AG1602" i="5"/>
  <c r="AG1603" i="5"/>
  <c r="AG1604" i="5"/>
  <c r="AG1605" i="5"/>
  <c r="AG1606" i="5"/>
  <c r="AG1607" i="5"/>
  <c r="AG1608" i="5"/>
  <c r="AG1609" i="5"/>
  <c r="AG1610" i="5"/>
  <c r="AG1611" i="5"/>
  <c r="AG1612" i="5"/>
  <c r="AG1613" i="5"/>
  <c r="AG1614" i="5"/>
  <c r="AG1615" i="5"/>
  <c r="AG1616" i="5"/>
  <c r="AG1617" i="5"/>
  <c r="AG1618" i="5"/>
  <c r="AG1619" i="5"/>
  <c r="AG1620" i="5"/>
  <c r="AG1621" i="5"/>
  <c r="AG1622" i="5"/>
  <c r="AG1623" i="5"/>
  <c r="AG1624" i="5"/>
  <c r="AG1625" i="5"/>
  <c r="AG1626" i="5"/>
  <c r="AG1627" i="5"/>
  <c r="AG1628" i="5"/>
  <c r="AG1629" i="5"/>
  <c r="AG1630" i="5"/>
  <c r="AG1631" i="5"/>
  <c r="AG1632" i="5"/>
  <c r="AG1633" i="5"/>
  <c r="AG1634" i="5"/>
  <c r="AG1635" i="5"/>
  <c r="AG1636" i="5"/>
  <c r="AG1637" i="5"/>
  <c r="AG1638" i="5"/>
  <c r="AG1639" i="5"/>
  <c r="AG1640" i="5"/>
  <c r="AG1641" i="5"/>
  <c r="AG1642" i="5"/>
  <c r="AG1643" i="5"/>
  <c r="AG1644" i="5"/>
  <c r="AG1645" i="5"/>
  <c r="AG1646" i="5"/>
  <c r="AG1647" i="5"/>
  <c r="AG1648" i="5"/>
  <c r="AG1649" i="5"/>
  <c r="AG1650" i="5"/>
  <c r="AG1651" i="5"/>
  <c r="AG1652" i="5"/>
  <c r="AG1653" i="5"/>
  <c r="AG1654" i="5"/>
  <c r="AG1655" i="5"/>
  <c r="AG1656" i="5"/>
  <c r="AG1657" i="5"/>
  <c r="AG1658" i="5"/>
  <c r="AG1659" i="5"/>
  <c r="AG1660" i="5"/>
  <c r="AG1661" i="5"/>
  <c r="AG1662" i="5"/>
  <c r="AG1663" i="5"/>
  <c r="AG1664" i="5"/>
  <c r="AG1665" i="5"/>
  <c r="AG1666" i="5"/>
  <c r="AG1667" i="5"/>
  <c r="AG1668" i="5"/>
  <c r="AG1669" i="5"/>
  <c r="AG1670" i="5"/>
  <c r="AG1671" i="5"/>
  <c r="AG1672" i="5"/>
  <c r="AG1673" i="5"/>
  <c r="AG1674" i="5"/>
  <c r="AG1675" i="5"/>
  <c r="AG1676" i="5"/>
  <c r="AG1677" i="5"/>
  <c r="AG1678" i="5"/>
  <c r="AG1679" i="5"/>
  <c r="AG1680" i="5"/>
  <c r="AG1681" i="5"/>
  <c r="AG1682" i="5"/>
  <c r="AG1683" i="5"/>
  <c r="AG1684" i="5"/>
  <c r="AG1685" i="5"/>
  <c r="AG1686" i="5"/>
  <c r="AG1687" i="5"/>
  <c r="AG1688" i="5"/>
  <c r="AG1689" i="5"/>
  <c r="AG1690" i="5"/>
  <c r="AG1691" i="5"/>
  <c r="AG1692" i="5"/>
  <c r="AG1693" i="5"/>
  <c r="AG1694" i="5"/>
  <c r="AG1695" i="5"/>
  <c r="AG1696" i="5"/>
  <c r="AG1697" i="5"/>
  <c r="AG1698" i="5"/>
  <c r="AG1699" i="5"/>
  <c r="AG1700" i="5"/>
  <c r="AG1701" i="5"/>
  <c r="AG1702" i="5"/>
  <c r="AG1703" i="5"/>
  <c r="AG1704" i="5"/>
  <c r="AG1705" i="5"/>
  <c r="AG1706" i="5"/>
  <c r="AG1707" i="5"/>
  <c r="AG1708" i="5"/>
  <c r="AG1709" i="5"/>
  <c r="AG1710" i="5"/>
  <c r="AG1711" i="5"/>
  <c r="AG1712" i="5"/>
  <c r="AG1713" i="5"/>
  <c r="AG1714" i="5"/>
  <c r="AG1715" i="5"/>
  <c r="AG1716" i="5"/>
  <c r="AG1717" i="5"/>
  <c r="AG1718" i="5"/>
  <c r="AG1719" i="5"/>
  <c r="AG1720" i="5"/>
  <c r="AG1721" i="5"/>
  <c r="AG1722" i="5"/>
  <c r="AG1723" i="5"/>
  <c r="AG1724" i="5"/>
  <c r="AG1725" i="5"/>
  <c r="AG1726" i="5"/>
  <c r="AG1727" i="5"/>
  <c r="AG1728" i="5"/>
  <c r="AG1729" i="5"/>
  <c r="AG1730" i="5"/>
  <c r="AG1731" i="5"/>
  <c r="AG1732" i="5"/>
  <c r="AG1733" i="5"/>
  <c r="AG1734" i="5"/>
  <c r="AG1735" i="5"/>
  <c r="AG1736" i="5"/>
  <c r="AG1737" i="5"/>
  <c r="AG1738" i="5"/>
  <c r="AG1739" i="5"/>
  <c r="AG1740" i="5"/>
  <c r="AG1741" i="5"/>
  <c r="AG1742" i="5"/>
  <c r="AG1743" i="5"/>
  <c r="AG1744" i="5"/>
  <c r="AG1745" i="5"/>
  <c r="AG1746" i="5"/>
  <c r="AG1747" i="5"/>
  <c r="AG1748" i="5"/>
  <c r="AG1749" i="5"/>
  <c r="AG1750" i="5"/>
  <c r="AG1751" i="5"/>
  <c r="AG1752" i="5"/>
  <c r="AG1753" i="5"/>
  <c r="AG1754" i="5"/>
  <c r="AG1755" i="5"/>
  <c r="AG1756" i="5"/>
  <c r="AG1757" i="5"/>
  <c r="AG1758" i="5"/>
  <c r="AG1759" i="5"/>
  <c r="AG1760" i="5"/>
  <c r="AG1761" i="5"/>
  <c r="AG1762" i="5"/>
  <c r="AG1763" i="5"/>
  <c r="AG1764" i="5"/>
  <c r="AG1765" i="5"/>
  <c r="AG1766" i="5"/>
  <c r="AG1767" i="5"/>
  <c r="AG1768" i="5"/>
  <c r="AG1769" i="5"/>
  <c r="AG1770" i="5"/>
  <c r="AG1771" i="5"/>
  <c r="AG1772" i="5"/>
  <c r="AG1773" i="5"/>
  <c r="AG1774" i="5"/>
  <c r="AG1775" i="5"/>
  <c r="AG1776" i="5"/>
  <c r="AG1777" i="5"/>
  <c r="AG1778" i="5"/>
  <c r="AG1779" i="5"/>
  <c r="AG1780" i="5"/>
  <c r="AG1781" i="5"/>
  <c r="AG1782" i="5"/>
  <c r="AG1783" i="5"/>
  <c r="AG1784" i="5"/>
  <c r="AG1785" i="5"/>
  <c r="AG1786" i="5"/>
  <c r="AG1787" i="5"/>
  <c r="AG1788" i="5"/>
  <c r="AG1789" i="5"/>
  <c r="AG1790" i="5"/>
  <c r="AG1791" i="5"/>
  <c r="AG1792" i="5"/>
  <c r="AG1793" i="5"/>
  <c r="AG1794" i="5"/>
  <c r="AG1795" i="5"/>
  <c r="AG1796" i="5"/>
  <c r="AG1797" i="5"/>
  <c r="AG1798" i="5"/>
  <c r="AG1799" i="5"/>
  <c r="AG1800" i="5"/>
  <c r="AG1801" i="5"/>
  <c r="AG1802" i="5"/>
  <c r="AG1803" i="5"/>
  <c r="AG1804" i="5"/>
  <c r="AG1805" i="5"/>
  <c r="AG1806" i="5"/>
  <c r="AG1807" i="5"/>
  <c r="AG1808" i="5"/>
  <c r="AG1809" i="5"/>
  <c r="AG1810" i="5"/>
  <c r="AG1811" i="5"/>
  <c r="AG1812" i="5"/>
  <c r="AG1813" i="5"/>
  <c r="AG1814" i="5"/>
  <c r="AG1815" i="5"/>
  <c r="AG1816" i="5"/>
  <c r="AG1817" i="5"/>
  <c r="AG1818" i="5"/>
  <c r="AG1819" i="5"/>
  <c r="AG1820" i="5"/>
  <c r="AG1821" i="5"/>
  <c r="AG1822" i="5"/>
  <c r="AG1823" i="5"/>
  <c r="AG1824" i="5"/>
  <c r="AG1825" i="5"/>
  <c r="AG1826" i="5"/>
  <c r="AG1827" i="5"/>
  <c r="AG1828" i="5"/>
  <c r="AG1829" i="5"/>
  <c r="AG1830" i="5"/>
  <c r="AG1831" i="5"/>
  <c r="AG1832" i="5"/>
  <c r="AG1833" i="5"/>
  <c r="AG1834" i="5"/>
  <c r="AG1835" i="5"/>
  <c r="AG1836" i="5"/>
  <c r="AG1837" i="5"/>
  <c r="AG1838" i="5"/>
  <c r="AG1839" i="5"/>
  <c r="AG1840" i="5"/>
  <c r="AG1841" i="5"/>
  <c r="AG1842" i="5"/>
  <c r="AG1843" i="5"/>
  <c r="AG1844" i="5"/>
  <c r="AG1845" i="5"/>
  <c r="AG1846" i="5"/>
  <c r="AG1847" i="5"/>
  <c r="AG1848" i="5"/>
  <c r="AG1849" i="5"/>
  <c r="AG1850" i="5"/>
  <c r="AG1851" i="5"/>
  <c r="AG1852" i="5"/>
  <c r="AG1853" i="5"/>
  <c r="AG1854" i="5"/>
  <c r="AG1855" i="5"/>
  <c r="AG1856" i="5"/>
  <c r="AG1857" i="5"/>
  <c r="AG1858" i="5"/>
  <c r="AG1859" i="5"/>
  <c r="AG1860" i="5"/>
  <c r="AG1861" i="5"/>
  <c r="AG1862" i="5"/>
  <c r="AG1863" i="5"/>
  <c r="AG1864" i="5"/>
  <c r="AG1865" i="5"/>
  <c r="AG1866" i="5"/>
  <c r="AG1867" i="5"/>
  <c r="AG1868" i="5"/>
  <c r="AG1869" i="5"/>
  <c r="AG1870" i="5"/>
  <c r="AG1871" i="5"/>
  <c r="AG1872" i="5"/>
  <c r="AG1873" i="5"/>
  <c r="AG1874" i="5"/>
  <c r="AG1875" i="5"/>
  <c r="AG1876" i="5"/>
  <c r="AG1877" i="5"/>
  <c r="AG1878" i="5"/>
  <c r="AG1879" i="5"/>
  <c r="AG1880" i="5"/>
  <c r="AG1881" i="5"/>
  <c r="AG1882" i="5"/>
  <c r="AG1883" i="5"/>
  <c r="AG1884" i="5"/>
  <c r="AG1885" i="5"/>
  <c r="AG1886" i="5"/>
  <c r="AG1887" i="5"/>
  <c r="AG1888" i="5"/>
  <c r="AG1889" i="5"/>
  <c r="AG1890" i="5"/>
  <c r="AG1891" i="5"/>
  <c r="AG1892" i="5"/>
  <c r="AG1893" i="5"/>
  <c r="AG1894" i="5"/>
  <c r="AG1895" i="5"/>
  <c r="AG1896" i="5"/>
  <c r="AG1897" i="5"/>
  <c r="AG1898" i="5"/>
  <c r="AG1899" i="5"/>
  <c r="AG1900" i="5"/>
  <c r="AG1901" i="5"/>
  <c r="AG1902" i="5"/>
  <c r="AG1903" i="5"/>
  <c r="AG1904" i="5"/>
  <c r="AG1905" i="5"/>
  <c r="AG1906" i="5"/>
  <c r="AG1907" i="5"/>
  <c r="AG1908" i="5"/>
  <c r="AG1909" i="5"/>
  <c r="AG1910" i="5"/>
  <c r="AG1911" i="5"/>
  <c r="AG1912" i="5"/>
  <c r="AG1913" i="5"/>
  <c r="AG1914" i="5"/>
  <c r="AG1915" i="5"/>
  <c r="AG1916" i="5"/>
  <c r="AG1917" i="5"/>
  <c r="AG1918" i="5"/>
  <c r="AG1919" i="5"/>
  <c r="AG1920" i="5"/>
  <c r="AG1921" i="5"/>
  <c r="AG1922" i="5"/>
  <c r="AG1923" i="5"/>
  <c r="AG1924" i="5"/>
  <c r="AG1925" i="5"/>
  <c r="AG1926" i="5"/>
  <c r="AG1927" i="5"/>
  <c r="AG1928" i="5"/>
  <c r="AG1929" i="5"/>
  <c r="AG1930" i="5"/>
  <c r="AG1931" i="5"/>
  <c r="AG1932" i="5"/>
  <c r="AG1933" i="5"/>
  <c r="AG1934" i="5"/>
  <c r="AG1935" i="5"/>
  <c r="AG1936" i="5"/>
  <c r="AG1937" i="5"/>
  <c r="AG1938" i="5"/>
  <c r="AG1939" i="5"/>
  <c r="AG1940" i="5"/>
  <c r="AG1941" i="5"/>
  <c r="AG1942" i="5"/>
  <c r="AG1943" i="5"/>
  <c r="AG1944" i="5"/>
  <c r="AG1945" i="5"/>
  <c r="AG1946" i="5"/>
  <c r="AG1947" i="5"/>
  <c r="AG1948" i="5"/>
  <c r="AG1949" i="5"/>
  <c r="AG1950" i="5"/>
  <c r="AG1951" i="5"/>
  <c r="AG1952" i="5"/>
  <c r="AG1953" i="5"/>
  <c r="AG1954" i="5"/>
  <c r="AG1955" i="5"/>
  <c r="AG1956" i="5"/>
  <c r="AG1957" i="5"/>
  <c r="AG1958" i="5"/>
  <c r="AG1959" i="5"/>
  <c r="AG1960" i="5"/>
  <c r="AG1961" i="5"/>
  <c r="AG1962" i="5"/>
  <c r="AG1963" i="5"/>
  <c r="AG1964" i="5"/>
  <c r="AG1965" i="5"/>
  <c r="AG1966" i="5"/>
  <c r="AG1967" i="5"/>
  <c r="AG1968" i="5"/>
  <c r="AG1969" i="5"/>
  <c r="AG1970" i="5"/>
  <c r="AG1971" i="5"/>
  <c r="AG1972" i="5"/>
  <c r="AG1973" i="5"/>
  <c r="AG1974" i="5"/>
  <c r="AG1975" i="5"/>
  <c r="AG1976" i="5"/>
  <c r="AG1977" i="5"/>
  <c r="AG1978" i="5"/>
  <c r="AG1979" i="5"/>
  <c r="AG1980" i="5"/>
  <c r="AG1981" i="5"/>
  <c r="AG1982" i="5"/>
  <c r="AG1983" i="5"/>
  <c r="AG1984" i="5"/>
  <c r="AG1985" i="5"/>
  <c r="AG1986" i="5"/>
  <c r="AG1987" i="5"/>
  <c r="AG1988" i="5"/>
  <c r="AG1989" i="5"/>
  <c r="AG1990" i="5"/>
  <c r="AG1991" i="5"/>
  <c r="AG1992" i="5"/>
  <c r="AG1993" i="5"/>
  <c r="AG1994" i="5"/>
  <c r="AG1995" i="5"/>
  <c r="AG1996" i="5"/>
  <c r="AG1997" i="5"/>
  <c r="AG1998" i="5"/>
  <c r="AG1999" i="5"/>
  <c r="AG2000" i="5"/>
  <c r="AG2001" i="5"/>
  <c r="AG2002" i="5"/>
  <c r="AG2003" i="5"/>
  <c r="AG2004" i="5"/>
  <c r="AG2005" i="5"/>
  <c r="AG2006" i="5"/>
  <c r="AG2007" i="5"/>
  <c r="AG2008" i="5"/>
  <c r="AG2009" i="5"/>
  <c r="AG2010" i="5"/>
  <c r="AG2011" i="5"/>
  <c r="AG2012" i="5"/>
  <c r="AG2013" i="5"/>
  <c r="AG2014" i="5"/>
  <c r="AG2015" i="5"/>
  <c r="AG2016" i="5"/>
  <c r="AG2017" i="5"/>
  <c r="AG2018" i="5"/>
  <c r="AG2019" i="5"/>
  <c r="AG2020" i="5"/>
  <c r="AG2021" i="5"/>
  <c r="AG2022" i="5"/>
  <c r="AG2023" i="5"/>
  <c r="AG2024" i="5"/>
  <c r="AG2025" i="5"/>
  <c r="AG2026" i="5"/>
  <c r="AG2027" i="5"/>
  <c r="AG2028" i="5"/>
  <c r="AG2029" i="5"/>
  <c r="AG2030" i="5"/>
  <c r="AG2031" i="5"/>
  <c r="AG2032" i="5"/>
  <c r="AG2033" i="5"/>
  <c r="AG2034" i="5"/>
  <c r="AG2035" i="5"/>
  <c r="AG2036" i="5"/>
  <c r="AG2037" i="5"/>
  <c r="AG2038" i="5"/>
  <c r="AG2039" i="5"/>
  <c r="AG2040" i="5"/>
  <c r="AG2041" i="5"/>
  <c r="AG2042" i="5"/>
  <c r="AG2043" i="5"/>
  <c r="AG2044" i="5"/>
  <c r="AG2045" i="5"/>
  <c r="AG2046" i="5"/>
  <c r="AG2047" i="5"/>
  <c r="AG2048" i="5"/>
  <c r="AG2049" i="5"/>
  <c r="AG2050" i="5"/>
  <c r="AG2051" i="5"/>
  <c r="AG2052" i="5"/>
  <c r="AG2053" i="5"/>
  <c r="AG2054" i="5"/>
  <c r="AG2055" i="5"/>
  <c r="AG2056" i="5"/>
  <c r="AG2057" i="5"/>
  <c r="AG2058" i="5"/>
  <c r="AG2059" i="5"/>
  <c r="AG2060" i="5"/>
  <c r="AG2061" i="5"/>
  <c r="AG2062" i="5"/>
  <c r="AG2063" i="5"/>
  <c r="AG2064" i="5"/>
  <c r="AG2065" i="5"/>
  <c r="AG2066" i="5"/>
  <c r="AG2067" i="5"/>
  <c r="AG2068" i="5"/>
  <c r="AG2069" i="5"/>
  <c r="AG2070" i="5"/>
  <c r="AG2071" i="5"/>
  <c r="AG2072" i="5"/>
  <c r="AG2073" i="5"/>
  <c r="AG2074" i="5"/>
  <c r="AG2075" i="5"/>
  <c r="AG2076" i="5"/>
  <c r="AG2077" i="5"/>
  <c r="AG2078" i="5"/>
  <c r="AG2079" i="5"/>
  <c r="AG2080" i="5"/>
  <c r="AG2081" i="5"/>
  <c r="AG2082" i="5"/>
  <c r="AG2083" i="5"/>
  <c r="AG2084" i="5"/>
  <c r="AG2085" i="5"/>
  <c r="AG2086" i="5"/>
  <c r="AG2087" i="5"/>
  <c r="AG2088" i="5"/>
  <c r="AG2089" i="5"/>
  <c r="AG2090" i="5"/>
  <c r="AG2091" i="5"/>
  <c r="AG2092" i="5"/>
  <c r="AG2093" i="5"/>
  <c r="AG2094" i="5"/>
  <c r="AG2095" i="5"/>
  <c r="AG2096" i="5"/>
  <c r="AG2097" i="5"/>
  <c r="AG2098" i="5"/>
  <c r="AG2099" i="5"/>
  <c r="AG2100" i="5"/>
  <c r="AG2101" i="5"/>
  <c r="AG2102" i="5"/>
  <c r="AG2103" i="5"/>
  <c r="AG2104" i="5"/>
  <c r="AG2105" i="5"/>
  <c r="AG2106" i="5"/>
  <c r="AG2107" i="5"/>
  <c r="AG2108" i="5"/>
  <c r="AG2109" i="5"/>
  <c r="AG2110" i="5"/>
  <c r="AG2111" i="5"/>
  <c r="AG2112" i="5"/>
  <c r="AG2113" i="5"/>
  <c r="AG2114" i="5"/>
  <c r="AG2115" i="5"/>
  <c r="AG2116" i="5"/>
  <c r="AG2117" i="5"/>
  <c r="AG2118" i="5"/>
  <c r="AG2119" i="5"/>
  <c r="AG2120" i="5"/>
  <c r="AG2121" i="5"/>
  <c r="AG2122" i="5"/>
  <c r="AG2123" i="5"/>
  <c r="AG2124" i="5"/>
  <c r="AG2125" i="5"/>
  <c r="AG2126" i="5"/>
  <c r="AG2127" i="5"/>
  <c r="AG2128" i="5"/>
  <c r="AG2129" i="5"/>
  <c r="AG2130" i="5"/>
  <c r="AG2131" i="5"/>
  <c r="AG2132" i="5"/>
  <c r="AG2133" i="5"/>
  <c r="AG2134" i="5"/>
  <c r="AG2135" i="5"/>
  <c r="AG2136" i="5"/>
  <c r="AG2137" i="5"/>
  <c r="AG2138" i="5"/>
  <c r="AG2139" i="5"/>
  <c r="AG2140" i="5"/>
  <c r="AG2141" i="5"/>
  <c r="AG2142" i="5"/>
  <c r="AG2143" i="5"/>
  <c r="AG2144" i="5"/>
  <c r="AG2145" i="5"/>
  <c r="AG2146" i="5"/>
  <c r="AG2147" i="5"/>
  <c r="AG2148" i="5"/>
  <c r="AG2149" i="5"/>
  <c r="AG2150" i="5"/>
  <c r="AG2151" i="5"/>
  <c r="AG2152" i="5"/>
  <c r="AG2153" i="5"/>
  <c r="AG2154" i="5"/>
  <c r="AG2155" i="5"/>
  <c r="AG2156" i="5"/>
  <c r="AG2157" i="5"/>
  <c r="AG2158" i="5"/>
  <c r="AG2159" i="5"/>
  <c r="AG2160" i="5"/>
  <c r="AG2161" i="5"/>
  <c r="AG2162" i="5"/>
  <c r="AG2163" i="5"/>
  <c r="AG2164" i="5"/>
  <c r="AG2165" i="5"/>
  <c r="AG2166" i="5"/>
  <c r="AG2167" i="5"/>
  <c r="AG2168" i="5"/>
  <c r="AG2169" i="5"/>
  <c r="AG2170" i="5"/>
  <c r="AG2171" i="5"/>
  <c r="AG2172" i="5"/>
  <c r="AG2173" i="5"/>
  <c r="AG2174" i="5"/>
  <c r="AG2175" i="5"/>
  <c r="AG2176" i="5"/>
  <c r="AG2177" i="5"/>
  <c r="AG2178" i="5"/>
  <c r="AG2179" i="5"/>
  <c r="AG2180" i="5"/>
  <c r="AG2181" i="5"/>
  <c r="AG2182" i="5"/>
  <c r="AG2183" i="5"/>
  <c r="AG2184" i="5"/>
  <c r="AG2185" i="5"/>
  <c r="AG2186" i="5"/>
  <c r="AG2187" i="5"/>
  <c r="AG2188" i="5"/>
  <c r="AG2189" i="5"/>
  <c r="AG2190" i="5"/>
  <c r="AG2191" i="5"/>
  <c r="AG2192" i="5"/>
  <c r="AG2193" i="5"/>
  <c r="AG2194" i="5"/>
  <c r="AG2195" i="5"/>
  <c r="AG2196" i="5"/>
  <c r="AG2197" i="5"/>
  <c r="AG2198" i="5"/>
  <c r="AG2199" i="5"/>
  <c r="AG2200" i="5"/>
  <c r="AG2201" i="5"/>
  <c r="AG2202" i="5"/>
  <c r="AG2203" i="5"/>
  <c r="AG2204" i="5"/>
  <c r="AG2205" i="5"/>
  <c r="AG2206" i="5"/>
  <c r="AG2207" i="5"/>
  <c r="AG2208" i="5"/>
  <c r="AG2209" i="5"/>
  <c r="AG2210" i="5"/>
  <c r="AG2211" i="5"/>
  <c r="AG2212" i="5"/>
  <c r="AG2213" i="5"/>
  <c r="AG2214" i="5"/>
  <c r="AG2215" i="5"/>
  <c r="AG2216" i="5"/>
  <c r="AG2217" i="5"/>
  <c r="AG2218" i="5"/>
  <c r="AG2219" i="5"/>
  <c r="AG2220" i="5"/>
  <c r="AG2221" i="5"/>
  <c r="AG2222" i="5"/>
  <c r="AG2223" i="5"/>
  <c r="AG2224" i="5"/>
  <c r="AG2225" i="5"/>
  <c r="AG2226" i="5"/>
  <c r="AG2227" i="5"/>
  <c r="AG2228" i="5"/>
  <c r="AG2229" i="5"/>
  <c r="AG2230" i="5"/>
  <c r="AG2231" i="5"/>
  <c r="AG2232" i="5"/>
  <c r="AG2233" i="5"/>
  <c r="AG2234" i="5"/>
  <c r="AG2235" i="5"/>
  <c r="AG2236" i="5"/>
  <c r="AG2237" i="5"/>
  <c r="AG2238" i="5"/>
  <c r="AG2239" i="5"/>
  <c r="AG2240" i="5"/>
  <c r="AG2241" i="5"/>
  <c r="AG2242" i="5"/>
  <c r="AG2243" i="5"/>
  <c r="AG2244" i="5"/>
  <c r="AG2245" i="5"/>
  <c r="AG2246" i="5"/>
  <c r="AG2247" i="5"/>
  <c r="AG2248" i="5"/>
  <c r="AG2249" i="5"/>
  <c r="AG2250" i="5"/>
  <c r="AG2251" i="5"/>
  <c r="AG2252" i="5"/>
  <c r="AG2253" i="5"/>
  <c r="AG2254" i="5"/>
  <c r="AG2255" i="5"/>
  <c r="AG2256" i="5"/>
  <c r="AG2257" i="5"/>
  <c r="AG2258" i="5"/>
  <c r="AG2259" i="5"/>
  <c r="AG2260" i="5"/>
  <c r="AG2261" i="5"/>
  <c r="AG2262" i="5"/>
  <c r="AG2263" i="5"/>
  <c r="AG2264" i="5"/>
  <c r="AG2265" i="5"/>
  <c r="AG2266" i="5"/>
  <c r="AG2267" i="5"/>
  <c r="AG2268" i="5"/>
  <c r="AG2269" i="5"/>
  <c r="AG2270" i="5"/>
  <c r="AG2271" i="5"/>
  <c r="AG2272" i="5"/>
  <c r="AG2273" i="5"/>
  <c r="AG2274" i="5"/>
  <c r="AG2275" i="5"/>
  <c r="AG2276" i="5"/>
  <c r="AG2277" i="5"/>
  <c r="AG2278" i="5"/>
  <c r="AG2279" i="5"/>
  <c r="AG2280" i="5"/>
  <c r="AG2281" i="5"/>
  <c r="AG2282" i="5"/>
  <c r="AG2283" i="5"/>
  <c r="AG2284" i="5"/>
  <c r="AG2285" i="5"/>
  <c r="AG2286" i="5"/>
  <c r="AG2287" i="5"/>
  <c r="AG2288" i="5"/>
  <c r="AG2289" i="5"/>
  <c r="AG2290" i="5"/>
  <c r="AG2291" i="5"/>
  <c r="AG2292" i="5"/>
  <c r="AG2293" i="5"/>
  <c r="AG2294" i="5"/>
  <c r="AG2295" i="5"/>
  <c r="AG2296" i="5"/>
  <c r="AG2297" i="5"/>
  <c r="AG2298" i="5"/>
  <c r="AG2299" i="5"/>
  <c r="AG2300" i="5"/>
  <c r="AG2301" i="5"/>
  <c r="AG2302" i="5"/>
  <c r="AG2303" i="5"/>
  <c r="AG2304" i="5"/>
  <c r="AG2305" i="5"/>
  <c r="AG2306" i="5"/>
  <c r="AG2307" i="5"/>
  <c r="AG2308" i="5"/>
  <c r="AG2309" i="5"/>
  <c r="AG2310" i="5"/>
  <c r="AG2311" i="5"/>
  <c r="AG2312" i="5"/>
  <c r="AG2313" i="5"/>
  <c r="AG2314" i="5"/>
  <c r="AG2315" i="5"/>
  <c r="AG2316" i="5"/>
  <c r="AG2317" i="5"/>
  <c r="AG2318" i="5"/>
  <c r="AG2319" i="5"/>
  <c r="AG2320" i="5"/>
  <c r="AG2321" i="5"/>
  <c r="AG2322" i="5"/>
  <c r="AG2323" i="5"/>
  <c r="AG2324" i="5"/>
  <c r="AG2325" i="5"/>
  <c r="AG2326" i="5"/>
  <c r="AG2327" i="5"/>
  <c r="AG2328" i="5"/>
  <c r="AG2329" i="5"/>
  <c r="AG2330" i="5"/>
  <c r="AG2331" i="5"/>
  <c r="AG2332" i="5"/>
  <c r="AG2333" i="5"/>
  <c r="AG2334" i="5"/>
  <c r="AG2335" i="5"/>
  <c r="AG2336" i="5"/>
  <c r="AG2337" i="5"/>
  <c r="AG2338" i="5"/>
  <c r="AG2339" i="5"/>
  <c r="AG2340" i="5"/>
  <c r="AG2341" i="5"/>
  <c r="AG2342" i="5"/>
  <c r="AG2343" i="5"/>
  <c r="AG2344" i="5"/>
  <c r="AG2345" i="5"/>
  <c r="AG2346" i="5"/>
  <c r="AG2347" i="5"/>
  <c r="AG2348" i="5"/>
  <c r="AG2349" i="5"/>
  <c r="AG2350" i="5"/>
  <c r="AG2351" i="5"/>
  <c r="AG2352" i="5"/>
  <c r="AG2353" i="5"/>
  <c r="AG2354" i="5"/>
  <c r="AG2355" i="5"/>
  <c r="AG2356" i="5"/>
  <c r="AG2357" i="5"/>
  <c r="AG2358" i="5"/>
  <c r="AG2359" i="5"/>
  <c r="AG2360" i="5"/>
  <c r="AG2361" i="5"/>
  <c r="AG2362" i="5"/>
  <c r="AG2363" i="5"/>
  <c r="AG2364" i="5"/>
  <c r="AG2365" i="5"/>
  <c r="AG2366" i="5"/>
  <c r="AG2367" i="5"/>
  <c r="AG2368" i="5"/>
  <c r="AG2369" i="5"/>
  <c r="AG2370" i="5"/>
  <c r="AG2371" i="5"/>
  <c r="AG2372" i="5"/>
  <c r="AG2373" i="5"/>
  <c r="AG2374" i="5"/>
  <c r="AG2375" i="5"/>
  <c r="AG2376" i="5"/>
  <c r="AG2377" i="5"/>
  <c r="AG2378" i="5"/>
  <c r="AG2379" i="5"/>
  <c r="AG2380" i="5"/>
  <c r="AG2381" i="5"/>
  <c r="AG2382" i="5"/>
  <c r="AG2383" i="5"/>
  <c r="AG2384" i="5"/>
  <c r="AG2385" i="5"/>
  <c r="AG2386" i="5"/>
  <c r="AG2387" i="5"/>
  <c r="AG2388" i="5"/>
  <c r="AG2389" i="5"/>
  <c r="AG2390" i="5"/>
  <c r="AG2391" i="5"/>
  <c r="AG2392" i="5"/>
  <c r="AG2393" i="5"/>
  <c r="AG2394" i="5"/>
  <c r="AG2395" i="5"/>
  <c r="AG2396" i="5"/>
  <c r="AG2397" i="5"/>
  <c r="AG2398" i="5"/>
  <c r="AG2399" i="5"/>
  <c r="AG2400" i="5"/>
  <c r="AG2401" i="5"/>
  <c r="AG2402" i="5"/>
  <c r="AG2403" i="5"/>
  <c r="AG2404" i="5"/>
  <c r="AG2405" i="5"/>
  <c r="AG2406" i="5"/>
  <c r="AG2407" i="5"/>
  <c r="AG2408" i="5"/>
  <c r="AG2409" i="5"/>
  <c r="AG2410" i="5"/>
  <c r="AG2411" i="5"/>
  <c r="AG2412" i="5"/>
  <c r="AG2413" i="5"/>
  <c r="AG2414" i="5"/>
  <c r="AG2415" i="5"/>
  <c r="AG2416" i="5"/>
  <c r="AG2417" i="5"/>
  <c r="AG2418" i="5"/>
  <c r="AG2419" i="5"/>
  <c r="AG2420" i="5"/>
  <c r="AG2421" i="5"/>
  <c r="AG2422" i="5"/>
  <c r="AG2423" i="5"/>
  <c r="AG2424" i="5"/>
  <c r="AG2425" i="5"/>
  <c r="AG2426" i="5"/>
  <c r="AG2427" i="5"/>
  <c r="AG2428" i="5"/>
  <c r="AG2429" i="5"/>
  <c r="AG2430" i="5"/>
  <c r="AG2431" i="5"/>
  <c r="AG2432" i="5"/>
  <c r="AG2433" i="5"/>
  <c r="AG2434" i="5"/>
  <c r="AG2435" i="5"/>
  <c r="AG2436" i="5"/>
  <c r="AG2437" i="5"/>
  <c r="AG2438" i="5"/>
  <c r="AG2439" i="5"/>
  <c r="AG2440" i="5"/>
  <c r="AG2441" i="5"/>
  <c r="AG2442" i="5"/>
  <c r="AG2443" i="5"/>
  <c r="AG2444" i="5"/>
  <c r="AG2445" i="5"/>
  <c r="AG2446" i="5"/>
  <c r="AG2447" i="5"/>
  <c r="AG2448" i="5"/>
  <c r="AG2449" i="5"/>
  <c r="AG2450" i="5"/>
  <c r="AG2451" i="5"/>
  <c r="AG2452" i="5"/>
  <c r="AG2453" i="5"/>
  <c r="AG2454" i="5"/>
  <c r="AG2455" i="5"/>
  <c r="AG2456" i="5"/>
  <c r="AG2457" i="5"/>
  <c r="AG2458" i="5"/>
  <c r="AG2459" i="5"/>
  <c r="AG2460" i="5"/>
  <c r="AG2461" i="5"/>
  <c r="AG2462" i="5"/>
  <c r="AG2463" i="5"/>
  <c r="AG2464" i="5"/>
  <c r="AG2465" i="5"/>
  <c r="AG2466" i="5"/>
  <c r="AG2467" i="5"/>
  <c r="AG2468" i="5"/>
  <c r="AG2469" i="5"/>
  <c r="AG2470" i="5"/>
  <c r="AG2471" i="5"/>
  <c r="AG2472" i="5"/>
  <c r="AG2473" i="5"/>
  <c r="AG2474" i="5"/>
  <c r="AG2475" i="5"/>
  <c r="AG2476" i="5"/>
  <c r="AG2477" i="5"/>
  <c r="AG2478" i="5"/>
  <c r="AG2479" i="5"/>
  <c r="AG2480" i="5"/>
  <c r="AG2481" i="5"/>
  <c r="AG2482" i="5"/>
  <c r="AG2483" i="5"/>
  <c r="AG2484" i="5"/>
  <c r="AG2485" i="5"/>
  <c r="AG2486" i="5"/>
  <c r="AG2487" i="5"/>
  <c r="AG2488" i="5"/>
  <c r="AG2489" i="5"/>
  <c r="AG2490" i="5"/>
  <c r="AG2491" i="5"/>
  <c r="AG2492" i="5"/>
  <c r="AG2493" i="5"/>
  <c r="AG2494" i="5"/>
  <c r="AG2495" i="5"/>
  <c r="AG2496" i="5"/>
  <c r="AG2497" i="5"/>
  <c r="AG2498" i="5"/>
  <c r="AG2499" i="5"/>
  <c r="AG2500" i="5"/>
  <c r="AG2501" i="5"/>
  <c r="AG2502" i="5"/>
  <c r="AG2503" i="5"/>
  <c r="AG2504" i="5"/>
  <c r="AG2505" i="5"/>
  <c r="AG2506" i="5"/>
  <c r="AG2507" i="5"/>
  <c r="AG2508" i="5"/>
  <c r="AG2509" i="5"/>
  <c r="AG2510" i="5"/>
  <c r="AG2511" i="5"/>
  <c r="AG2512" i="5"/>
  <c r="AG2513" i="5"/>
  <c r="AG2514" i="5"/>
  <c r="AG2515" i="5"/>
  <c r="AG2516" i="5"/>
  <c r="AG2517" i="5"/>
  <c r="AG2518" i="5"/>
  <c r="AG2519" i="5"/>
  <c r="AG2520" i="5"/>
  <c r="AG2521" i="5"/>
  <c r="AG2522" i="5"/>
  <c r="AG2523" i="5"/>
  <c r="AG2524" i="5"/>
  <c r="AG2525" i="5"/>
  <c r="AG2526" i="5"/>
  <c r="AG2527" i="5"/>
  <c r="AG2528" i="5"/>
  <c r="AG2529" i="5"/>
  <c r="AG2530" i="5"/>
  <c r="AG2531" i="5"/>
  <c r="AG2532" i="5"/>
  <c r="AG2533" i="5"/>
  <c r="AG2534" i="5"/>
  <c r="AG2535" i="5"/>
  <c r="AG2536" i="5"/>
  <c r="AG2537" i="5"/>
  <c r="AG2538" i="5"/>
  <c r="AG2539" i="5"/>
  <c r="AG2540" i="5"/>
  <c r="AG2541" i="5"/>
  <c r="AG2542" i="5"/>
  <c r="AG2543" i="5"/>
  <c r="AG2544" i="5"/>
  <c r="AG2545" i="5"/>
  <c r="AG2546" i="5"/>
  <c r="AG2547" i="5"/>
  <c r="AG2548" i="5"/>
  <c r="AG2549" i="5"/>
  <c r="AG2550" i="5"/>
  <c r="AG2551" i="5"/>
  <c r="AG2552" i="5"/>
  <c r="AG2553" i="5"/>
  <c r="AG2554" i="5"/>
  <c r="AG2555" i="5"/>
  <c r="AG2556" i="5"/>
  <c r="AG2557" i="5"/>
  <c r="AG2558" i="5"/>
  <c r="AG2559" i="5"/>
  <c r="AG2560" i="5"/>
  <c r="AG2561" i="5"/>
  <c r="AG2562" i="5"/>
  <c r="AG2563" i="5"/>
  <c r="AG2564" i="5"/>
  <c r="AG2565" i="5"/>
  <c r="AG2566" i="5"/>
  <c r="AG2567" i="5"/>
  <c r="AG2568" i="5"/>
  <c r="AG2569" i="5"/>
  <c r="AG2570" i="5"/>
  <c r="AG2571" i="5"/>
  <c r="AG2572" i="5"/>
  <c r="AG2573" i="5"/>
  <c r="AG2574" i="5"/>
  <c r="AG2575" i="5"/>
  <c r="AG2576" i="5"/>
  <c r="AG2577" i="5"/>
  <c r="AG2578" i="5"/>
  <c r="AG2579" i="5"/>
  <c r="AG2580" i="5"/>
  <c r="AG2581" i="5"/>
  <c r="AG2582" i="5"/>
  <c r="AG2583" i="5"/>
  <c r="AG2584" i="5"/>
  <c r="AG2585" i="5"/>
  <c r="AG2586" i="5"/>
  <c r="AG2587" i="5"/>
  <c r="AG2588" i="5"/>
  <c r="AG2589" i="5"/>
  <c r="AG2590" i="5"/>
  <c r="AG2591" i="5"/>
  <c r="AG2592" i="5"/>
  <c r="AG2593" i="5"/>
  <c r="AG2594" i="5"/>
  <c r="AG2595" i="5"/>
  <c r="AG2596" i="5"/>
  <c r="AG2597" i="5"/>
  <c r="AG2598" i="5"/>
  <c r="AG2599" i="5"/>
  <c r="AG2600" i="5"/>
  <c r="AG2601" i="5"/>
  <c r="AG2602" i="5"/>
  <c r="AG2603" i="5"/>
  <c r="AG2604" i="5"/>
  <c r="AG2605" i="5"/>
  <c r="AG2606" i="5"/>
  <c r="AG2607" i="5"/>
  <c r="AG2608" i="5"/>
  <c r="AG2609" i="5"/>
  <c r="AG2610" i="5"/>
  <c r="AG2611" i="5"/>
  <c r="AG2612" i="5"/>
  <c r="AG2613" i="5"/>
  <c r="AG2614" i="5"/>
  <c r="AG2615" i="5"/>
  <c r="AG2616" i="5"/>
  <c r="AG2617" i="5"/>
  <c r="AG2618" i="5"/>
  <c r="AG2619" i="5"/>
  <c r="AG2620" i="5"/>
  <c r="AG2621" i="5"/>
  <c r="AG2622" i="5"/>
  <c r="AG2623" i="5"/>
  <c r="AG2624" i="5"/>
  <c r="AG2625" i="5"/>
  <c r="AG2626" i="5"/>
  <c r="AG2627" i="5"/>
  <c r="AG2628" i="5"/>
  <c r="AG2629" i="5"/>
  <c r="AG2630" i="5"/>
  <c r="AG2631" i="5"/>
  <c r="AG2632" i="5"/>
  <c r="AG2633" i="5"/>
  <c r="AG2634" i="5"/>
  <c r="AG2635" i="5"/>
  <c r="AG2636" i="5"/>
  <c r="AG2637" i="5"/>
  <c r="AG2638" i="5"/>
  <c r="AG2639" i="5"/>
  <c r="AG2640" i="5"/>
  <c r="AG2641" i="5"/>
  <c r="AG2642" i="5"/>
  <c r="AG2643" i="5"/>
  <c r="AG2644" i="5"/>
  <c r="AG2645" i="5"/>
  <c r="AG2646" i="5"/>
  <c r="AG2647" i="5"/>
  <c r="AG2648" i="5"/>
  <c r="AG2649" i="5"/>
  <c r="AG2650" i="5"/>
  <c r="AG2651" i="5"/>
  <c r="AG2652" i="5"/>
  <c r="AG2653" i="5"/>
  <c r="AG2654" i="5"/>
  <c r="AG2655" i="5"/>
  <c r="AG2656" i="5"/>
  <c r="AG2657" i="5"/>
  <c r="AG2658" i="5"/>
  <c r="AG2659" i="5"/>
  <c r="AG2660" i="5"/>
  <c r="AG2661" i="5"/>
  <c r="AG2662" i="5"/>
  <c r="AG2663" i="5"/>
  <c r="AG2664" i="5"/>
  <c r="AG2665" i="5"/>
  <c r="AG2666" i="5"/>
  <c r="AG2667" i="5"/>
  <c r="AG2668" i="5"/>
  <c r="AG2669" i="5"/>
  <c r="AG2670" i="5"/>
  <c r="AG2671" i="5"/>
  <c r="AG2672" i="5"/>
  <c r="AG2673" i="5"/>
  <c r="AG2674" i="5"/>
  <c r="AG2675" i="5"/>
  <c r="AG2676" i="5"/>
  <c r="AG2677" i="5"/>
  <c r="AG2678" i="5"/>
  <c r="AG2679" i="5"/>
  <c r="AG2680" i="5"/>
  <c r="AG2681" i="5"/>
  <c r="AG2682" i="5"/>
  <c r="AG2683" i="5"/>
  <c r="AG2684" i="5"/>
  <c r="AG2685" i="5"/>
  <c r="AG2686" i="5"/>
  <c r="AG2687" i="5"/>
  <c r="AG2688" i="5"/>
  <c r="AG2689" i="5"/>
  <c r="AG2690" i="5"/>
  <c r="AG2691" i="5"/>
  <c r="AG2692" i="5"/>
  <c r="AG2693" i="5"/>
  <c r="AG2694" i="5"/>
  <c r="AG2695" i="5"/>
  <c r="AG2696" i="5"/>
  <c r="AG2697" i="5"/>
  <c r="AG2698" i="5"/>
  <c r="AG2699" i="5"/>
  <c r="AG2700" i="5"/>
  <c r="AG2701" i="5"/>
  <c r="AG2702" i="5"/>
  <c r="AG2703" i="5"/>
  <c r="AG2704" i="5"/>
  <c r="AG2705" i="5"/>
  <c r="AG2706" i="5"/>
  <c r="AG2707" i="5"/>
  <c r="AG2708" i="5"/>
  <c r="AG2709" i="5"/>
  <c r="AG2710" i="5"/>
  <c r="AG2711" i="5"/>
  <c r="AG2712" i="5"/>
  <c r="AG2713" i="5"/>
  <c r="AG2714" i="5"/>
  <c r="AG2715" i="5"/>
  <c r="AG2716" i="5"/>
  <c r="AG2717" i="5"/>
  <c r="AG2718" i="5"/>
  <c r="AG2719" i="5"/>
  <c r="AG2720" i="5"/>
  <c r="AG2721" i="5"/>
  <c r="AG2722" i="5"/>
  <c r="AG2723" i="5"/>
  <c r="AG2724" i="5"/>
  <c r="AG2725" i="5"/>
  <c r="AG2726" i="5"/>
  <c r="AG2727" i="5"/>
  <c r="AG2728" i="5"/>
  <c r="AG2729" i="5"/>
  <c r="AG2730" i="5"/>
  <c r="AG2731" i="5"/>
  <c r="AG2732" i="5"/>
  <c r="AG2733" i="5"/>
  <c r="AG2734" i="5"/>
  <c r="AG2735" i="5"/>
  <c r="AG2736" i="5"/>
  <c r="AG2737" i="5"/>
  <c r="AG2738" i="5"/>
  <c r="AG2739" i="5"/>
  <c r="AG2740" i="5"/>
  <c r="AG2741" i="5"/>
  <c r="AG2742" i="5"/>
  <c r="AG2743" i="5"/>
  <c r="AG2744" i="5"/>
  <c r="AG2745" i="5"/>
  <c r="AG2746" i="5"/>
  <c r="AG2747" i="5"/>
  <c r="AG2748" i="5"/>
  <c r="AG2749" i="5"/>
  <c r="AG2750" i="5"/>
  <c r="AG2751" i="5"/>
  <c r="AG2752" i="5"/>
  <c r="AG2753" i="5"/>
  <c r="AG2754" i="5"/>
  <c r="AG2755" i="5"/>
  <c r="AG2756" i="5"/>
  <c r="AG2757" i="5"/>
  <c r="AG2758" i="5"/>
  <c r="AG2759" i="5"/>
  <c r="AG2760" i="5"/>
  <c r="AG2761" i="5"/>
  <c r="AG2762" i="5"/>
  <c r="AG2763" i="5"/>
  <c r="AG2764" i="5"/>
  <c r="AG2765" i="5"/>
  <c r="AG2766" i="5"/>
  <c r="AG2767" i="5"/>
  <c r="AG2768" i="5"/>
  <c r="AG2769" i="5"/>
  <c r="AG2770" i="5"/>
  <c r="AG2771" i="5"/>
  <c r="AG2772" i="5"/>
  <c r="AG2773" i="5"/>
  <c r="AG2774" i="5"/>
  <c r="AG2775" i="5"/>
  <c r="AG2776" i="5"/>
  <c r="AG2777" i="5"/>
  <c r="AG2778" i="5"/>
  <c r="AG2779" i="5"/>
  <c r="AG2780" i="5"/>
  <c r="AG2781" i="5"/>
  <c r="AG2782" i="5"/>
  <c r="AG2783" i="5"/>
  <c r="AG2784" i="5"/>
  <c r="AG2785" i="5"/>
  <c r="AG2786" i="5"/>
  <c r="AG2787" i="5"/>
  <c r="AG2788" i="5"/>
  <c r="AG2789" i="5"/>
  <c r="AG2790" i="5"/>
  <c r="AG2791" i="5"/>
  <c r="AG2792" i="5"/>
  <c r="AG2793" i="5"/>
  <c r="AG2794" i="5"/>
  <c r="AG2795" i="5"/>
  <c r="AG2796" i="5"/>
  <c r="AG2797" i="5"/>
  <c r="AG2798" i="5"/>
  <c r="AG2799" i="5"/>
  <c r="AG2800" i="5"/>
  <c r="AG2801" i="5"/>
  <c r="AG2802" i="5"/>
  <c r="AG2803" i="5"/>
  <c r="AG2804" i="5"/>
  <c r="AG2805" i="5"/>
  <c r="AG2806" i="5"/>
  <c r="AG2807" i="5"/>
  <c r="AG2808" i="5"/>
  <c r="AG2809" i="5"/>
  <c r="AG2810" i="5"/>
  <c r="AG2811" i="5"/>
  <c r="AG2812" i="5"/>
  <c r="AG2813" i="5"/>
  <c r="AG2814" i="5"/>
  <c r="AG2815" i="5"/>
  <c r="AG2816" i="5"/>
  <c r="AG2817" i="5"/>
  <c r="AG2818" i="5"/>
  <c r="AG2819" i="5"/>
  <c r="AG2820" i="5"/>
  <c r="AG2821" i="5"/>
  <c r="AG2822" i="5"/>
  <c r="AG2823" i="5"/>
  <c r="AG2824" i="5"/>
  <c r="AG2825" i="5"/>
  <c r="AG2826" i="5"/>
  <c r="AG2827" i="5"/>
  <c r="AG2828" i="5"/>
  <c r="AG2829" i="5"/>
  <c r="AG2830" i="5"/>
  <c r="AG2831" i="5"/>
  <c r="AG2832" i="5"/>
  <c r="AG2833" i="5"/>
  <c r="AG2834" i="5"/>
  <c r="AG2835" i="5"/>
  <c r="AG2836" i="5"/>
  <c r="AG2837" i="5"/>
  <c r="AG2838" i="5"/>
  <c r="AG2839" i="5"/>
  <c r="AG2840" i="5"/>
  <c r="AG2841" i="5"/>
  <c r="AG2842" i="5"/>
  <c r="AG2843" i="5"/>
  <c r="AG2844" i="5"/>
  <c r="AG2845" i="5"/>
  <c r="AG2846" i="5"/>
  <c r="AG2847" i="5"/>
  <c r="AG2848" i="5"/>
  <c r="AG2849" i="5"/>
  <c r="AG2850" i="5"/>
  <c r="AG2851" i="5"/>
  <c r="AG2852" i="5"/>
  <c r="AG2853" i="5"/>
  <c r="AG2854" i="5"/>
  <c r="AG2855" i="5"/>
  <c r="AG2856" i="5"/>
  <c r="AG2857" i="5"/>
  <c r="AG2858" i="5"/>
  <c r="AG2859" i="5"/>
  <c r="AG2860" i="5"/>
  <c r="AG2861" i="5"/>
  <c r="AG2862" i="5"/>
  <c r="AG2863" i="5"/>
  <c r="AG2864" i="5"/>
  <c r="AG2865" i="5"/>
  <c r="AG2866" i="5"/>
  <c r="AG2867" i="5"/>
  <c r="AG2868" i="5"/>
  <c r="AG2869" i="5"/>
  <c r="AG2870" i="5"/>
  <c r="AG2871" i="5"/>
  <c r="AG2872" i="5"/>
  <c r="AG2873" i="5"/>
  <c r="AG2874" i="5"/>
  <c r="AG2875" i="5"/>
  <c r="AG2876" i="5"/>
  <c r="AG2877" i="5"/>
  <c r="AG2878" i="5"/>
  <c r="AG2879" i="5"/>
  <c r="AG2880" i="5"/>
  <c r="AG2881" i="5"/>
  <c r="AG2882" i="5"/>
  <c r="AG2883" i="5"/>
  <c r="AG2884" i="5"/>
  <c r="AG2885" i="5"/>
  <c r="AG2886" i="5"/>
  <c r="AG2887" i="5"/>
  <c r="AG2888" i="5"/>
  <c r="AG2889" i="5"/>
  <c r="AG2890" i="5"/>
  <c r="AG2891" i="5"/>
  <c r="AG2892" i="5"/>
  <c r="AG2893" i="5"/>
  <c r="AG2894" i="5"/>
  <c r="AG2895" i="5"/>
  <c r="AG2896" i="5"/>
  <c r="AG2897" i="5"/>
  <c r="AG2898" i="5"/>
  <c r="AG2899" i="5"/>
  <c r="AG2900" i="5"/>
  <c r="AG2901" i="5"/>
  <c r="AG2902" i="5"/>
  <c r="AG2903" i="5"/>
  <c r="AG2904" i="5"/>
  <c r="AG2905" i="5"/>
  <c r="AG2906" i="5"/>
  <c r="AG2907" i="5"/>
  <c r="AG2908" i="5"/>
  <c r="AG2909" i="5"/>
  <c r="AG2910" i="5"/>
  <c r="AG2911" i="5"/>
  <c r="AG2912" i="5"/>
  <c r="AG2913" i="5"/>
  <c r="AG2914" i="5"/>
  <c r="AG2915" i="5"/>
  <c r="AG2916" i="5"/>
  <c r="AG2917" i="5"/>
  <c r="AG2918" i="5"/>
  <c r="AG2919" i="5"/>
  <c r="AG2920" i="5"/>
  <c r="AG2921" i="5"/>
  <c r="AG2922" i="5"/>
  <c r="AG2923" i="5"/>
  <c r="AG2924" i="5"/>
  <c r="AG2925" i="5"/>
  <c r="AG2926" i="5"/>
  <c r="AG2927" i="5"/>
  <c r="AG2928" i="5"/>
  <c r="AG2929" i="5"/>
  <c r="AG2930" i="5"/>
  <c r="AG2931" i="5"/>
  <c r="AG2932" i="5"/>
  <c r="AG2933" i="5"/>
  <c r="AG2934" i="5"/>
  <c r="AG2935" i="5"/>
  <c r="AG2936" i="5"/>
  <c r="AG2937" i="5"/>
  <c r="AG2938" i="5"/>
  <c r="AG2939" i="5"/>
  <c r="AG2940" i="5"/>
  <c r="AG2941" i="5"/>
  <c r="AG2942" i="5"/>
  <c r="AG2943" i="5"/>
  <c r="AG2944" i="5"/>
  <c r="AG2945" i="5"/>
  <c r="AG2946" i="5"/>
  <c r="AG2947" i="5"/>
  <c r="AG2948" i="5"/>
  <c r="AG2949" i="5"/>
  <c r="AG2950" i="5"/>
  <c r="AG2951" i="5"/>
  <c r="AG2952" i="5"/>
  <c r="AG2953" i="5"/>
  <c r="AG2954" i="5"/>
  <c r="AG2955" i="5"/>
  <c r="AG2956" i="5"/>
  <c r="AG2957" i="5"/>
  <c r="AG2958" i="5"/>
  <c r="AG2959" i="5"/>
  <c r="AG2960" i="5"/>
  <c r="AG2961" i="5"/>
  <c r="AG2962" i="5"/>
  <c r="AG2963" i="5"/>
  <c r="AG2964" i="5"/>
  <c r="AG2965" i="5"/>
  <c r="AG2966" i="5"/>
  <c r="AG2967" i="5"/>
  <c r="AG2968" i="5"/>
  <c r="AG2969" i="5"/>
  <c r="AG2970" i="5"/>
  <c r="AG2971" i="5"/>
  <c r="AG2972" i="5"/>
  <c r="AG2973" i="5"/>
  <c r="AG2974" i="5"/>
  <c r="AG2975" i="5"/>
  <c r="AG2976" i="5"/>
  <c r="AG2977" i="5"/>
  <c r="AG2978" i="5"/>
  <c r="AG2979" i="5"/>
  <c r="AG2980" i="5"/>
  <c r="AG2981" i="5"/>
  <c r="AG2982" i="5"/>
  <c r="AG2983" i="5"/>
  <c r="AG2984" i="5"/>
  <c r="AG2985" i="5"/>
  <c r="AG2986" i="5"/>
  <c r="AG2987" i="5"/>
  <c r="AG2988" i="5"/>
  <c r="AG2989" i="5"/>
  <c r="AG2990" i="5"/>
  <c r="AG2991" i="5"/>
  <c r="AG2992" i="5"/>
  <c r="AG2993" i="5"/>
  <c r="AG2994" i="5"/>
  <c r="AG2995" i="5"/>
  <c r="AG2996" i="5"/>
  <c r="AG2997" i="5"/>
  <c r="AG2998" i="5"/>
  <c r="AG2999" i="5"/>
  <c r="AG3000" i="5"/>
  <c r="AG3001" i="5"/>
  <c r="AG3002" i="5"/>
  <c r="AG3003" i="5"/>
  <c r="AG3004" i="5"/>
  <c r="AG3005" i="5"/>
  <c r="AG3006" i="5"/>
  <c r="AG3007" i="5"/>
  <c r="AG3008" i="5"/>
  <c r="AG3009" i="5"/>
  <c r="AG3010" i="5"/>
  <c r="AG3011" i="5"/>
  <c r="AG3012" i="5"/>
  <c r="AG3013" i="5"/>
  <c r="AG3014" i="5"/>
  <c r="AG3015" i="5"/>
  <c r="AG3016" i="5"/>
  <c r="AG3017" i="5"/>
  <c r="AG3018" i="5"/>
  <c r="AG3019" i="5"/>
  <c r="AG3020" i="5"/>
  <c r="AG3021" i="5"/>
  <c r="AG3022" i="5"/>
  <c r="AG3023" i="5"/>
  <c r="AG3024" i="5"/>
  <c r="AG3025" i="5"/>
  <c r="AG3026" i="5"/>
  <c r="AG3027" i="5"/>
  <c r="AG3028" i="5"/>
  <c r="AG3029" i="5"/>
  <c r="AG3030" i="5"/>
  <c r="AG3031" i="5"/>
  <c r="AG3032" i="5"/>
  <c r="AG3033" i="5"/>
  <c r="AG3034" i="5"/>
  <c r="AG3035" i="5"/>
  <c r="AG3036" i="5"/>
  <c r="AG3037" i="5"/>
  <c r="AG3038" i="5"/>
  <c r="AG3039" i="5"/>
  <c r="AG3040" i="5"/>
  <c r="AG3041" i="5"/>
  <c r="AG3042" i="5"/>
  <c r="AG3043" i="5"/>
  <c r="AG3044" i="5"/>
  <c r="AG3045" i="5"/>
  <c r="AG3046" i="5"/>
  <c r="AG3047" i="5"/>
  <c r="AG3048" i="5"/>
  <c r="AG3049" i="5"/>
  <c r="AG3050" i="5"/>
  <c r="AG3051" i="5"/>
  <c r="AG3052" i="5"/>
  <c r="AG3053" i="5"/>
  <c r="AG3054" i="5"/>
  <c r="AG3055" i="5"/>
  <c r="AG3056" i="5"/>
  <c r="AG3057" i="5"/>
  <c r="AG3058" i="5"/>
  <c r="AG3059" i="5"/>
  <c r="AG3060" i="5"/>
  <c r="AG3061" i="5"/>
  <c r="AG3062" i="5"/>
  <c r="AG3063" i="5"/>
  <c r="AG3064" i="5"/>
  <c r="AG3065" i="5"/>
  <c r="AG3066" i="5"/>
  <c r="AG3067" i="5"/>
  <c r="AG3068" i="5"/>
  <c r="AG3069" i="5"/>
  <c r="AG3070" i="5"/>
  <c r="AG3071" i="5"/>
  <c r="AG3072" i="5"/>
  <c r="AG3073" i="5"/>
  <c r="AG3074" i="5"/>
  <c r="AG3075" i="5"/>
  <c r="AG3076" i="5"/>
  <c r="AG3077" i="5"/>
  <c r="AG3078" i="5"/>
  <c r="AG3079" i="5"/>
  <c r="AG3080" i="5"/>
  <c r="AG3081" i="5"/>
  <c r="AG3082" i="5"/>
  <c r="AG3083" i="5"/>
  <c r="AG3084" i="5"/>
  <c r="AG3085" i="5"/>
  <c r="AG3086" i="5"/>
  <c r="AG3087" i="5"/>
  <c r="AG3088" i="5"/>
  <c r="AG3089" i="5"/>
  <c r="AG3090" i="5"/>
  <c r="AG3091" i="5"/>
  <c r="AG3092" i="5"/>
  <c r="AG3093" i="5"/>
  <c r="AG3094" i="5"/>
  <c r="AG3095" i="5"/>
  <c r="AG3096" i="5"/>
  <c r="AG3097" i="5"/>
  <c r="AG3098" i="5"/>
  <c r="AG3099" i="5"/>
  <c r="AG3100" i="5"/>
  <c r="AG3101" i="5"/>
  <c r="AG3102" i="5"/>
  <c r="AG3103" i="5"/>
  <c r="AG3104" i="5"/>
  <c r="AG3105" i="5"/>
  <c r="AG3106" i="5"/>
  <c r="AG3107" i="5"/>
  <c r="AG3108" i="5"/>
  <c r="AG3109" i="5"/>
  <c r="AG3110" i="5"/>
  <c r="AG3111" i="5"/>
  <c r="AG3112" i="5"/>
  <c r="AG3113" i="5"/>
  <c r="AG3114" i="5"/>
  <c r="AG3115" i="5"/>
  <c r="AG3116" i="5"/>
  <c r="AG3117" i="5"/>
  <c r="AG3118" i="5"/>
  <c r="AG3119" i="5"/>
  <c r="AG3120" i="5"/>
  <c r="AG3121" i="5"/>
  <c r="AG3122" i="5"/>
  <c r="AG3123" i="5"/>
  <c r="AG3124" i="5"/>
  <c r="AG3125" i="5"/>
  <c r="AG3126" i="5"/>
  <c r="AG3127" i="5"/>
  <c r="AG3128" i="5"/>
  <c r="AG3129" i="5"/>
  <c r="AG3130" i="5"/>
  <c r="AG3131" i="5"/>
  <c r="AG3132" i="5"/>
  <c r="AG3133" i="5"/>
  <c r="AG3134" i="5"/>
  <c r="AG3135" i="5"/>
  <c r="AG3136" i="5"/>
  <c r="AG3137" i="5"/>
  <c r="AG3138" i="5"/>
  <c r="AG3139" i="5"/>
  <c r="AG3140" i="5"/>
  <c r="AG3141" i="5"/>
  <c r="AG3142" i="5"/>
  <c r="AG3143" i="5"/>
  <c r="AG3144" i="5"/>
  <c r="AG3145" i="5"/>
  <c r="AG3146" i="5"/>
  <c r="AG3147" i="5"/>
  <c r="AG3148" i="5"/>
  <c r="AG3149" i="5"/>
  <c r="AG3150" i="5"/>
  <c r="AG3151" i="5"/>
  <c r="AG3152" i="5"/>
  <c r="AG3153" i="5"/>
  <c r="AG3154" i="5"/>
  <c r="AG3155" i="5"/>
  <c r="AG3156" i="5"/>
  <c r="AG3157" i="5"/>
  <c r="AG3158" i="5"/>
  <c r="AG3159" i="5"/>
  <c r="AG3160" i="5"/>
  <c r="AG3161" i="5"/>
  <c r="AG3162" i="5"/>
  <c r="AG3163" i="5"/>
  <c r="AG3164" i="5"/>
  <c r="AG3165" i="5"/>
  <c r="AG3166" i="5"/>
  <c r="AG3167" i="5"/>
  <c r="AG3168" i="5"/>
  <c r="AG3169" i="5"/>
  <c r="AG3170" i="5"/>
  <c r="AG3171" i="5"/>
  <c r="AG3172" i="5"/>
  <c r="AG3173" i="5"/>
  <c r="AG3174" i="5"/>
  <c r="AG3175" i="5"/>
  <c r="AG3176" i="5"/>
  <c r="AG3177" i="5"/>
  <c r="AG3178" i="5"/>
  <c r="AG3179" i="5"/>
  <c r="AG3180" i="5"/>
  <c r="AG3181" i="5"/>
  <c r="AG3182" i="5"/>
  <c r="AG3183" i="5"/>
  <c r="AG3184" i="5"/>
  <c r="AG3185" i="5"/>
  <c r="AG3186" i="5"/>
  <c r="AG3187" i="5"/>
  <c r="AG3188" i="5"/>
  <c r="AG3189" i="5"/>
  <c r="AG3190" i="5"/>
  <c r="AG3191" i="5"/>
  <c r="AG3192" i="5"/>
  <c r="AG3193" i="5"/>
  <c r="AG3194" i="5"/>
  <c r="AG3195" i="5"/>
  <c r="AG3196" i="5"/>
  <c r="AG3197" i="5"/>
  <c r="AG3198" i="5"/>
  <c r="AG3199" i="5"/>
  <c r="AG3200" i="5"/>
  <c r="AG3201" i="5"/>
  <c r="AG3202" i="5"/>
  <c r="AG3203" i="5"/>
  <c r="AG3204" i="5"/>
  <c r="AG3205" i="5"/>
  <c r="AG3206" i="5"/>
  <c r="AG3207" i="5"/>
  <c r="AG3208" i="5"/>
  <c r="AG3209" i="5"/>
  <c r="AG3210" i="5"/>
  <c r="AG3211" i="5"/>
  <c r="AG3212" i="5"/>
  <c r="AG3213" i="5"/>
  <c r="AG3214" i="5"/>
  <c r="AG3215" i="5"/>
  <c r="AG3216" i="5"/>
  <c r="AG3217" i="5"/>
  <c r="AG3218" i="5"/>
  <c r="AG3219" i="5"/>
  <c r="AG3220" i="5"/>
  <c r="AG3221" i="5"/>
  <c r="AG3222" i="5"/>
  <c r="AG3223" i="5"/>
  <c r="AG3224" i="5"/>
  <c r="AG3225" i="5"/>
  <c r="AG3226" i="5"/>
  <c r="AG3227" i="5"/>
  <c r="AG3228" i="5"/>
  <c r="AG3229" i="5"/>
  <c r="AG3230" i="5"/>
  <c r="AG3231" i="5"/>
  <c r="AG3232" i="5"/>
  <c r="AG3233" i="5"/>
  <c r="AG3234" i="5"/>
  <c r="AG3235" i="5"/>
  <c r="AG3236" i="5"/>
  <c r="AG3237" i="5"/>
  <c r="AG3238" i="5"/>
  <c r="AG3239" i="5"/>
  <c r="AG3240" i="5"/>
  <c r="AG3241" i="5"/>
  <c r="AG3242" i="5"/>
  <c r="AG3243" i="5"/>
  <c r="AG3244" i="5"/>
  <c r="AG3245" i="5"/>
  <c r="AG3246" i="5"/>
  <c r="AG3247" i="5"/>
  <c r="AG3248" i="5"/>
  <c r="AG3249" i="5"/>
  <c r="AG3250" i="5"/>
  <c r="AG3251" i="5"/>
  <c r="AG3252" i="5"/>
  <c r="AG3253" i="5"/>
  <c r="AG3254" i="5"/>
  <c r="AG3255" i="5"/>
  <c r="AG3256" i="5"/>
  <c r="AG3257" i="5"/>
  <c r="AG3258" i="5"/>
  <c r="AG3259" i="5"/>
  <c r="AG3260" i="5"/>
  <c r="AG3261" i="5"/>
  <c r="AG3262" i="5"/>
  <c r="AG3263" i="5"/>
  <c r="AG3264" i="5"/>
  <c r="AG3265" i="5"/>
  <c r="AG3266" i="5"/>
  <c r="AG3267" i="5"/>
  <c r="AG3268" i="5"/>
  <c r="AG3269" i="5"/>
  <c r="AG3270" i="5"/>
  <c r="AG3271" i="5"/>
  <c r="AG3272" i="5"/>
  <c r="AG3273" i="5"/>
  <c r="AG3274" i="5"/>
  <c r="AG3275" i="5"/>
  <c r="AG3276" i="5"/>
  <c r="AG3277" i="5"/>
  <c r="AG3278" i="5"/>
  <c r="AG3279" i="5"/>
  <c r="AG3280" i="5"/>
  <c r="AG3281" i="5"/>
  <c r="AG3282" i="5"/>
  <c r="AG3283" i="5"/>
  <c r="AG3284" i="5"/>
  <c r="AG3285" i="5"/>
  <c r="AG3286" i="5"/>
  <c r="AG3287" i="5"/>
  <c r="AG3288" i="5"/>
  <c r="AG3289" i="5"/>
  <c r="AG3290" i="5"/>
  <c r="AG3291" i="5"/>
  <c r="AG3292" i="5"/>
  <c r="AG3293" i="5"/>
  <c r="AG3294" i="5"/>
  <c r="AG3295" i="5"/>
  <c r="AG3296" i="5"/>
  <c r="AG3297" i="5"/>
  <c r="AG3298" i="5"/>
  <c r="AG3299" i="5"/>
  <c r="AG3300" i="5"/>
  <c r="AH10" i="5"/>
  <c r="AH11" i="5"/>
  <c r="AH12" i="5"/>
  <c r="AH13" i="5"/>
  <c r="AH14" i="5"/>
  <c r="AH15" i="5"/>
  <c r="AH16" i="5"/>
  <c r="AJ16" i="5" s="1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275" i="5"/>
  <c r="AH276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333" i="5"/>
  <c r="AH334" i="5"/>
  <c r="AH335" i="5"/>
  <c r="AH336" i="5"/>
  <c r="AH337" i="5"/>
  <c r="AH338" i="5"/>
  <c r="AH339" i="5"/>
  <c r="AH340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72" i="5"/>
  <c r="AH373" i="5"/>
  <c r="AH374" i="5"/>
  <c r="AH375" i="5"/>
  <c r="AH376" i="5"/>
  <c r="AH377" i="5"/>
  <c r="AH378" i="5"/>
  <c r="AH379" i="5"/>
  <c r="AH380" i="5"/>
  <c r="AH381" i="5"/>
  <c r="AH382" i="5"/>
  <c r="AH383" i="5"/>
  <c r="AH384" i="5"/>
  <c r="AH385" i="5"/>
  <c r="AH386" i="5"/>
  <c r="AH387" i="5"/>
  <c r="AH388" i="5"/>
  <c r="AH389" i="5"/>
  <c r="AH390" i="5"/>
  <c r="AH391" i="5"/>
  <c r="AH392" i="5"/>
  <c r="AH393" i="5"/>
  <c r="AH394" i="5"/>
  <c r="AH395" i="5"/>
  <c r="AH396" i="5"/>
  <c r="AH397" i="5"/>
  <c r="AH398" i="5"/>
  <c r="AH399" i="5"/>
  <c r="AH400" i="5"/>
  <c r="AH401" i="5"/>
  <c r="AH402" i="5"/>
  <c r="AH403" i="5"/>
  <c r="AH404" i="5"/>
  <c r="AH405" i="5"/>
  <c r="AH406" i="5"/>
  <c r="AH407" i="5"/>
  <c r="AH408" i="5"/>
  <c r="AH409" i="5"/>
  <c r="AH410" i="5"/>
  <c r="AH411" i="5"/>
  <c r="AH412" i="5"/>
  <c r="AH413" i="5"/>
  <c r="AH414" i="5"/>
  <c r="AH415" i="5"/>
  <c r="AH416" i="5"/>
  <c r="AH417" i="5"/>
  <c r="AH418" i="5"/>
  <c r="AH419" i="5"/>
  <c r="AH420" i="5"/>
  <c r="AH421" i="5"/>
  <c r="AH422" i="5"/>
  <c r="AH423" i="5"/>
  <c r="AH424" i="5"/>
  <c r="AH425" i="5"/>
  <c r="AH426" i="5"/>
  <c r="AH427" i="5"/>
  <c r="AH428" i="5"/>
  <c r="AH429" i="5"/>
  <c r="AH430" i="5"/>
  <c r="AH431" i="5"/>
  <c r="AH432" i="5"/>
  <c r="AH433" i="5"/>
  <c r="AH434" i="5"/>
  <c r="AH435" i="5"/>
  <c r="AH436" i="5"/>
  <c r="AH437" i="5"/>
  <c r="AH438" i="5"/>
  <c r="AH439" i="5"/>
  <c r="AH440" i="5"/>
  <c r="AH441" i="5"/>
  <c r="AH442" i="5"/>
  <c r="AH443" i="5"/>
  <c r="AH444" i="5"/>
  <c r="AH445" i="5"/>
  <c r="AH446" i="5"/>
  <c r="AH447" i="5"/>
  <c r="AH448" i="5"/>
  <c r="AH449" i="5"/>
  <c r="AH450" i="5"/>
  <c r="AH451" i="5"/>
  <c r="AH452" i="5"/>
  <c r="AH453" i="5"/>
  <c r="AH454" i="5"/>
  <c r="AH455" i="5"/>
  <c r="AH456" i="5"/>
  <c r="AH457" i="5"/>
  <c r="AH458" i="5"/>
  <c r="AH459" i="5"/>
  <c r="AH460" i="5"/>
  <c r="AH461" i="5"/>
  <c r="AH462" i="5"/>
  <c r="AH463" i="5"/>
  <c r="AH464" i="5"/>
  <c r="AH465" i="5"/>
  <c r="AH466" i="5"/>
  <c r="AH467" i="5"/>
  <c r="AH468" i="5"/>
  <c r="AH469" i="5"/>
  <c r="AH470" i="5"/>
  <c r="AH471" i="5"/>
  <c r="AH472" i="5"/>
  <c r="AH473" i="5"/>
  <c r="AH474" i="5"/>
  <c r="AH475" i="5"/>
  <c r="AH476" i="5"/>
  <c r="AH477" i="5"/>
  <c r="AH478" i="5"/>
  <c r="AH479" i="5"/>
  <c r="AH480" i="5"/>
  <c r="AH481" i="5"/>
  <c r="AH482" i="5"/>
  <c r="AH483" i="5"/>
  <c r="AH484" i="5"/>
  <c r="AH485" i="5"/>
  <c r="AH486" i="5"/>
  <c r="AH487" i="5"/>
  <c r="AH488" i="5"/>
  <c r="AH489" i="5"/>
  <c r="AH490" i="5"/>
  <c r="AH491" i="5"/>
  <c r="AH492" i="5"/>
  <c r="AH493" i="5"/>
  <c r="AH494" i="5"/>
  <c r="AH495" i="5"/>
  <c r="AH496" i="5"/>
  <c r="AH497" i="5"/>
  <c r="AH498" i="5"/>
  <c r="AH499" i="5"/>
  <c r="AH500" i="5"/>
  <c r="AH501" i="5"/>
  <c r="AH502" i="5"/>
  <c r="AH503" i="5"/>
  <c r="AH504" i="5"/>
  <c r="AH505" i="5"/>
  <c r="AH506" i="5"/>
  <c r="AH507" i="5"/>
  <c r="AH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AH531" i="5"/>
  <c r="AH532" i="5"/>
  <c r="AH533" i="5"/>
  <c r="AH534" i="5"/>
  <c r="AH535" i="5"/>
  <c r="AH536" i="5"/>
  <c r="AH537" i="5"/>
  <c r="AH538" i="5"/>
  <c r="AH539" i="5"/>
  <c r="AH540" i="5"/>
  <c r="AH541" i="5"/>
  <c r="AH542" i="5"/>
  <c r="AH543" i="5"/>
  <c r="AH544" i="5"/>
  <c r="AH545" i="5"/>
  <c r="AH546" i="5"/>
  <c r="AH547" i="5"/>
  <c r="AH548" i="5"/>
  <c r="AH549" i="5"/>
  <c r="AH550" i="5"/>
  <c r="AH551" i="5"/>
  <c r="AH552" i="5"/>
  <c r="AH553" i="5"/>
  <c r="AH554" i="5"/>
  <c r="AH555" i="5"/>
  <c r="AH556" i="5"/>
  <c r="AH557" i="5"/>
  <c r="AH558" i="5"/>
  <c r="AH559" i="5"/>
  <c r="AH560" i="5"/>
  <c r="AH561" i="5"/>
  <c r="AH562" i="5"/>
  <c r="AH563" i="5"/>
  <c r="AH564" i="5"/>
  <c r="AH565" i="5"/>
  <c r="AH566" i="5"/>
  <c r="AH567" i="5"/>
  <c r="AH568" i="5"/>
  <c r="AH569" i="5"/>
  <c r="AH570" i="5"/>
  <c r="AH571" i="5"/>
  <c r="AH572" i="5"/>
  <c r="AH573" i="5"/>
  <c r="AH574" i="5"/>
  <c r="AH575" i="5"/>
  <c r="AH576" i="5"/>
  <c r="AH577" i="5"/>
  <c r="AH578" i="5"/>
  <c r="AH579" i="5"/>
  <c r="AH580" i="5"/>
  <c r="AH581" i="5"/>
  <c r="AH582" i="5"/>
  <c r="AH583" i="5"/>
  <c r="AH584" i="5"/>
  <c r="AH585" i="5"/>
  <c r="AH586" i="5"/>
  <c r="AH587" i="5"/>
  <c r="AH588" i="5"/>
  <c r="AH589" i="5"/>
  <c r="AH590" i="5"/>
  <c r="AH591" i="5"/>
  <c r="AH592" i="5"/>
  <c r="AH593" i="5"/>
  <c r="AH594" i="5"/>
  <c r="AH595" i="5"/>
  <c r="AH596" i="5"/>
  <c r="AH597" i="5"/>
  <c r="AH598" i="5"/>
  <c r="AH599" i="5"/>
  <c r="AH600" i="5"/>
  <c r="AH601" i="5"/>
  <c r="AH602" i="5"/>
  <c r="AH603" i="5"/>
  <c r="AH604" i="5"/>
  <c r="AH605" i="5"/>
  <c r="AH606" i="5"/>
  <c r="AH607" i="5"/>
  <c r="AH608" i="5"/>
  <c r="AH609" i="5"/>
  <c r="AH610" i="5"/>
  <c r="AH611" i="5"/>
  <c r="AH612" i="5"/>
  <c r="AH613" i="5"/>
  <c r="AH614" i="5"/>
  <c r="AH615" i="5"/>
  <c r="AH616" i="5"/>
  <c r="AH617" i="5"/>
  <c r="AH618" i="5"/>
  <c r="AH619" i="5"/>
  <c r="AH620" i="5"/>
  <c r="AH621" i="5"/>
  <c r="AH622" i="5"/>
  <c r="AH623" i="5"/>
  <c r="AH624" i="5"/>
  <c r="AH625" i="5"/>
  <c r="AH626" i="5"/>
  <c r="AH627" i="5"/>
  <c r="AH628" i="5"/>
  <c r="AH629" i="5"/>
  <c r="AH630" i="5"/>
  <c r="AH631" i="5"/>
  <c r="AH632" i="5"/>
  <c r="AH633" i="5"/>
  <c r="AH634" i="5"/>
  <c r="AH635" i="5"/>
  <c r="AH636" i="5"/>
  <c r="AH637" i="5"/>
  <c r="AH638" i="5"/>
  <c r="AH639" i="5"/>
  <c r="AH640" i="5"/>
  <c r="AH641" i="5"/>
  <c r="AH642" i="5"/>
  <c r="AH643" i="5"/>
  <c r="AH644" i="5"/>
  <c r="AH645" i="5"/>
  <c r="AH646" i="5"/>
  <c r="AH647" i="5"/>
  <c r="AH648" i="5"/>
  <c r="AH649" i="5"/>
  <c r="AH650" i="5"/>
  <c r="AH651" i="5"/>
  <c r="AH652" i="5"/>
  <c r="AH653" i="5"/>
  <c r="AH654" i="5"/>
  <c r="AH655" i="5"/>
  <c r="AH656" i="5"/>
  <c r="AH657" i="5"/>
  <c r="AH658" i="5"/>
  <c r="AH659" i="5"/>
  <c r="AH660" i="5"/>
  <c r="AH661" i="5"/>
  <c r="AH662" i="5"/>
  <c r="AH663" i="5"/>
  <c r="AH664" i="5"/>
  <c r="AH665" i="5"/>
  <c r="AH666" i="5"/>
  <c r="AH667" i="5"/>
  <c r="AH668" i="5"/>
  <c r="AH669" i="5"/>
  <c r="AH670" i="5"/>
  <c r="AH671" i="5"/>
  <c r="AH672" i="5"/>
  <c r="AH673" i="5"/>
  <c r="AH674" i="5"/>
  <c r="AH675" i="5"/>
  <c r="AH676" i="5"/>
  <c r="AH677" i="5"/>
  <c r="AH678" i="5"/>
  <c r="AH679" i="5"/>
  <c r="AH680" i="5"/>
  <c r="AH681" i="5"/>
  <c r="AH682" i="5"/>
  <c r="AH683" i="5"/>
  <c r="AH684" i="5"/>
  <c r="AH685" i="5"/>
  <c r="AH686" i="5"/>
  <c r="AH687" i="5"/>
  <c r="AH688" i="5"/>
  <c r="AH689" i="5"/>
  <c r="AH690" i="5"/>
  <c r="AH691" i="5"/>
  <c r="AH692" i="5"/>
  <c r="AH693" i="5"/>
  <c r="AH694" i="5"/>
  <c r="AH695" i="5"/>
  <c r="AH696" i="5"/>
  <c r="AH697" i="5"/>
  <c r="AH698" i="5"/>
  <c r="AH699" i="5"/>
  <c r="AH700" i="5"/>
  <c r="AH701" i="5"/>
  <c r="AH702" i="5"/>
  <c r="AH703" i="5"/>
  <c r="AH704" i="5"/>
  <c r="AH705" i="5"/>
  <c r="AH706" i="5"/>
  <c r="AH707" i="5"/>
  <c r="AH708" i="5"/>
  <c r="AH709" i="5"/>
  <c r="AH710" i="5"/>
  <c r="AH711" i="5"/>
  <c r="AH712" i="5"/>
  <c r="AH713" i="5"/>
  <c r="AH714" i="5"/>
  <c r="AH715" i="5"/>
  <c r="AH716" i="5"/>
  <c r="AH717" i="5"/>
  <c r="AH718" i="5"/>
  <c r="AH719" i="5"/>
  <c r="AH720" i="5"/>
  <c r="AH721" i="5"/>
  <c r="AH722" i="5"/>
  <c r="AH723" i="5"/>
  <c r="AH724" i="5"/>
  <c r="AH725" i="5"/>
  <c r="AH726" i="5"/>
  <c r="AH727" i="5"/>
  <c r="AH728" i="5"/>
  <c r="AH729" i="5"/>
  <c r="AH730" i="5"/>
  <c r="AH731" i="5"/>
  <c r="AH732" i="5"/>
  <c r="AH733" i="5"/>
  <c r="AH734" i="5"/>
  <c r="AH735" i="5"/>
  <c r="AH736" i="5"/>
  <c r="AH737" i="5"/>
  <c r="AH738" i="5"/>
  <c r="AH739" i="5"/>
  <c r="AH740" i="5"/>
  <c r="AH741" i="5"/>
  <c r="AH742" i="5"/>
  <c r="AH743" i="5"/>
  <c r="AH744" i="5"/>
  <c r="AH745" i="5"/>
  <c r="AH746" i="5"/>
  <c r="AH747" i="5"/>
  <c r="AH748" i="5"/>
  <c r="AH749" i="5"/>
  <c r="AH750" i="5"/>
  <c r="AH751" i="5"/>
  <c r="AH752" i="5"/>
  <c r="AH753" i="5"/>
  <c r="AH754" i="5"/>
  <c r="AH755" i="5"/>
  <c r="AH756" i="5"/>
  <c r="AH757" i="5"/>
  <c r="AH758" i="5"/>
  <c r="AH759" i="5"/>
  <c r="AH760" i="5"/>
  <c r="AH761" i="5"/>
  <c r="AH762" i="5"/>
  <c r="AH763" i="5"/>
  <c r="AH764" i="5"/>
  <c r="AH765" i="5"/>
  <c r="AH766" i="5"/>
  <c r="AH767" i="5"/>
  <c r="AH768" i="5"/>
  <c r="AH769" i="5"/>
  <c r="AH770" i="5"/>
  <c r="AH771" i="5"/>
  <c r="AH772" i="5"/>
  <c r="AH773" i="5"/>
  <c r="AH774" i="5"/>
  <c r="AH775" i="5"/>
  <c r="AH776" i="5"/>
  <c r="AH777" i="5"/>
  <c r="AH778" i="5"/>
  <c r="AH779" i="5"/>
  <c r="AH780" i="5"/>
  <c r="AH781" i="5"/>
  <c r="AH782" i="5"/>
  <c r="AH783" i="5"/>
  <c r="AH784" i="5"/>
  <c r="AH785" i="5"/>
  <c r="AH786" i="5"/>
  <c r="AH787" i="5"/>
  <c r="AH788" i="5"/>
  <c r="AH789" i="5"/>
  <c r="AH790" i="5"/>
  <c r="AH791" i="5"/>
  <c r="AH792" i="5"/>
  <c r="AH793" i="5"/>
  <c r="AH794" i="5"/>
  <c r="AH795" i="5"/>
  <c r="AH796" i="5"/>
  <c r="AH797" i="5"/>
  <c r="AH798" i="5"/>
  <c r="AH799" i="5"/>
  <c r="AH800" i="5"/>
  <c r="AH801" i="5"/>
  <c r="AH802" i="5"/>
  <c r="AH803" i="5"/>
  <c r="AH804" i="5"/>
  <c r="AH805" i="5"/>
  <c r="AH806" i="5"/>
  <c r="AH807" i="5"/>
  <c r="AH808" i="5"/>
  <c r="AH809" i="5"/>
  <c r="AH810" i="5"/>
  <c r="AH811" i="5"/>
  <c r="AH812" i="5"/>
  <c r="AH813" i="5"/>
  <c r="AH814" i="5"/>
  <c r="AH815" i="5"/>
  <c r="AH816" i="5"/>
  <c r="AH817" i="5"/>
  <c r="AH818" i="5"/>
  <c r="AH819" i="5"/>
  <c r="AH820" i="5"/>
  <c r="AH821" i="5"/>
  <c r="AH822" i="5"/>
  <c r="AH823" i="5"/>
  <c r="AH824" i="5"/>
  <c r="AH825" i="5"/>
  <c r="AH826" i="5"/>
  <c r="AH827" i="5"/>
  <c r="AH828" i="5"/>
  <c r="AH829" i="5"/>
  <c r="AH830" i="5"/>
  <c r="AH831" i="5"/>
  <c r="AH832" i="5"/>
  <c r="AH833" i="5"/>
  <c r="AH834" i="5"/>
  <c r="AH835" i="5"/>
  <c r="AH836" i="5"/>
  <c r="AH837" i="5"/>
  <c r="AH838" i="5"/>
  <c r="AH839" i="5"/>
  <c r="AH840" i="5"/>
  <c r="AH841" i="5"/>
  <c r="AH842" i="5"/>
  <c r="AH843" i="5"/>
  <c r="AH844" i="5"/>
  <c r="AH845" i="5"/>
  <c r="AH846" i="5"/>
  <c r="AH847" i="5"/>
  <c r="AH848" i="5"/>
  <c r="AH849" i="5"/>
  <c r="AH850" i="5"/>
  <c r="AH851" i="5"/>
  <c r="AH852" i="5"/>
  <c r="AH853" i="5"/>
  <c r="AH854" i="5"/>
  <c r="AH855" i="5"/>
  <c r="AH856" i="5"/>
  <c r="AH857" i="5"/>
  <c r="AH858" i="5"/>
  <c r="AH859" i="5"/>
  <c r="AH860" i="5"/>
  <c r="AH861" i="5"/>
  <c r="AH862" i="5"/>
  <c r="AH863" i="5"/>
  <c r="AH864" i="5"/>
  <c r="AH865" i="5"/>
  <c r="AH866" i="5"/>
  <c r="AH867" i="5"/>
  <c r="AH868" i="5"/>
  <c r="AH869" i="5"/>
  <c r="AH870" i="5"/>
  <c r="AH871" i="5"/>
  <c r="AH872" i="5"/>
  <c r="AH873" i="5"/>
  <c r="AH874" i="5"/>
  <c r="AH875" i="5"/>
  <c r="AH876" i="5"/>
  <c r="AH877" i="5"/>
  <c r="AH878" i="5"/>
  <c r="AH879" i="5"/>
  <c r="AH880" i="5"/>
  <c r="AH881" i="5"/>
  <c r="AH882" i="5"/>
  <c r="AH883" i="5"/>
  <c r="AH884" i="5"/>
  <c r="AH885" i="5"/>
  <c r="AH886" i="5"/>
  <c r="AH887" i="5"/>
  <c r="AH888" i="5"/>
  <c r="AH889" i="5"/>
  <c r="AH890" i="5"/>
  <c r="AH891" i="5"/>
  <c r="AH892" i="5"/>
  <c r="AH893" i="5"/>
  <c r="AH894" i="5"/>
  <c r="AH895" i="5"/>
  <c r="AH896" i="5"/>
  <c r="AH897" i="5"/>
  <c r="AH898" i="5"/>
  <c r="AH899" i="5"/>
  <c r="AH900" i="5"/>
  <c r="AH901" i="5"/>
  <c r="AH902" i="5"/>
  <c r="AH903" i="5"/>
  <c r="AH904" i="5"/>
  <c r="AH905" i="5"/>
  <c r="AH906" i="5"/>
  <c r="AH907" i="5"/>
  <c r="AH908" i="5"/>
  <c r="AH909" i="5"/>
  <c r="AH910" i="5"/>
  <c r="AH911" i="5"/>
  <c r="AH912" i="5"/>
  <c r="AH913" i="5"/>
  <c r="AH914" i="5"/>
  <c r="AH915" i="5"/>
  <c r="AH916" i="5"/>
  <c r="AH917" i="5"/>
  <c r="AH918" i="5"/>
  <c r="AH919" i="5"/>
  <c r="AH920" i="5"/>
  <c r="AH921" i="5"/>
  <c r="AH922" i="5"/>
  <c r="AH923" i="5"/>
  <c r="AH924" i="5"/>
  <c r="AH925" i="5"/>
  <c r="AH926" i="5"/>
  <c r="AH927" i="5"/>
  <c r="AH928" i="5"/>
  <c r="AH929" i="5"/>
  <c r="AH930" i="5"/>
  <c r="AH931" i="5"/>
  <c r="AH932" i="5"/>
  <c r="AH933" i="5"/>
  <c r="AH934" i="5"/>
  <c r="AH935" i="5"/>
  <c r="AH936" i="5"/>
  <c r="AH937" i="5"/>
  <c r="AH938" i="5"/>
  <c r="AH939" i="5"/>
  <c r="AH940" i="5"/>
  <c r="AH941" i="5"/>
  <c r="AH942" i="5"/>
  <c r="AH943" i="5"/>
  <c r="AH944" i="5"/>
  <c r="AH945" i="5"/>
  <c r="AH946" i="5"/>
  <c r="AH947" i="5"/>
  <c r="AH948" i="5"/>
  <c r="AH949" i="5"/>
  <c r="AH950" i="5"/>
  <c r="AH951" i="5"/>
  <c r="AH952" i="5"/>
  <c r="AH953" i="5"/>
  <c r="AH954" i="5"/>
  <c r="AH955" i="5"/>
  <c r="AH956" i="5"/>
  <c r="AH957" i="5"/>
  <c r="AH958" i="5"/>
  <c r="AH959" i="5"/>
  <c r="AH960" i="5"/>
  <c r="AH961" i="5"/>
  <c r="AH962" i="5"/>
  <c r="AH963" i="5"/>
  <c r="AH964" i="5"/>
  <c r="AH965" i="5"/>
  <c r="AH966" i="5"/>
  <c r="AH967" i="5"/>
  <c r="AH968" i="5"/>
  <c r="AH969" i="5"/>
  <c r="AH970" i="5"/>
  <c r="AH971" i="5"/>
  <c r="AH972" i="5"/>
  <c r="AH973" i="5"/>
  <c r="AH974" i="5"/>
  <c r="AH975" i="5"/>
  <c r="AH976" i="5"/>
  <c r="AH977" i="5"/>
  <c r="AH978" i="5"/>
  <c r="AH979" i="5"/>
  <c r="AH980" i="5"/>
  <c r="AH981" i="5"/>
  <c r="AH982" i="5"/>
  <c r="AH983" i="5"/>
  <c r="AH984" i="5"/>
  <c r="AH985" i="5"/>
  <c r="AH986" i="5"/>
  <c r="AH987" i="5"/>
  <c r="AH988" i="5"/>
  <c r="AH989" i="5"/>
  <c r="AH990" i="5"/>
  <c r="AH991" i="5"/>
  <c r="AH992" i="5"/>
  <c r="AH993" i="5"/>
  <c r="AH994" i="5"/>
  <c r="AH995" i="5"/>
  <c r="AH996" i="5"/>
  <c r="AH997" i="5"/>
  <c r="AH998" i="5"/>
  <c r="AH999" i="5"/>
  <c r="AH1000" i="5"/>
  <c r="AH1001" i="5"/>
  <c r="AH1002" i="5"/>
  <c r="AH1003" i="5"/>
  <c r="AH1004" i="5"/>
  <c r="AH1005" i="5"/>
  <c r="AH1006" i="5"/>
  <c r="AH1007" i="5"/>
  <c r="AH1008" i="5"/>
  <c r="AH1009" i="5"/>
  <c r="AH1010" i="5"/>
  <c r="AH1011" i="5"/>
  <c r="AH1012" i="5"/>
  <c r="AH1013" i="5"/>
  <c r="AH1014" i="5"/>
  <c r="AH1015" i="5"/>
  <c r="AH1016" i="5"/>
  <c r="AH1017" i="5"/>
  <c r="AH1018" i="5"/>
  <c r="AH1019" i="5"/>
  <c r="AH1020" i="5"/>
  <c r="AH1021" i="5"/>
  <c r="AH1022" i="5"/>
  <c r="AH1023" i="5"/>
  <c r="AH1024" i="5"/>
  <c r="AH1025" i="5"/>
  <c r="AH1026" i="5"/>
  <c r="AH1027" i="5"/>
  <c r="AH1028" i="5"/>
  <c r="AH1029" i="5"/>
  <c r="AH1030" i="5"/>
  <c r="AH1031" i="5"/>
  <c r="AH1032" i="5"/>
  <c r="AH1033" i="5"/>
  <c r="AH1034" i="5"/>
  <c r="AH1035" i="5"/>
  <c r="AH1036" i="5"/>
  <c r="AH1037" i="5"/>
  <c r="AH1038" i="5"/>
  <c r="AH1039" i="5"/>
  <c r="AH1040" i="5"/>
  <c r="AH1041" i="5"/>
  <c r="AH1042" i="5"/>
  <c r="AH1043" i="5"/>
  <c r="AH1044" i="5"/>
  <c r="AH1045" i="5"/>
  <c r="AH1046" i="5"/>
  <c r="AH1047" i="5"/>
  <c r="AH1048" i="5"/>
  <c r="AH1049" i="5"/>
  <c r="AH1050" i="5"/>
  <c r="AH1051" i="5"/>
  <c r="AH1052" i="5"/>
  <c r="AH1053" i="5"/>
  <c r="AH1054" i="5"/>
  <c r="AH1055" i="5"/>
  <c r="AH1056" i="5"/>
  <c r="AH1057" i="5"/>
  <c r="AH1058" i="5"/>
  <c r="AH1059" i="5"/>
  <c r="AH1060" i="5"/>
  <c r="AH1061" i="5"/>
  <c r="AH1062" i="5"/>
  <c r="AH1063" i="5"/>
  <c r="AH1064" i="5"/>
  <c r="AH1065" i="5"/>
  <c r="AH1066" i="5"/>
  <c r="AH1067" i="5"/>
  <c r="AH1068" i="5"/>
  <c r="AH1069" i="5"/>
  <c r="AH1070" i="5"/>
  <c r="AH1071" i="5"/>
  <c r="AH1072" i="5"/>
  <c r="AH1073" i="5"/>
  <c r="AH1074" i="5"/>
  <c r="AH1075" i="5"/>
  <c r="AH1076" i="5"/>
  <c r="AH1077" i="5"/>
  <c r="AH1078" i="5"/>
  <c r="AH1079" i="5"/>
  <c r="AH1080" i="5"/>
  <c r="AH1081" i="5"/>
  <c r="AH1082" i="5"/>
  <c r="AH1083" i="5"/>
  <c r="AH1084" i="5"/>
  <c r="AH1085" i="5"/>
  <c r="AH1086" i="5"/>
  <c r="AH1087" i="5"/>
  <c r="AH1088" i="5"/>
  <c r="AH1089" i="5"/>
  <c r="AH1090" i="5"/>
  <c r="AH1091" i="5"/>
  <c r="AH1092" i="5"/>
  <c r="AH1093" i="5"/>
  <c r="AH1094" i="5"/>
  <c r="AH1095" i="5"/>
  <c r="AH1096" i="5"/>
  <c r="AH1097" i="5"/>
  <c r="AH1098" i="5"/>
  <c r="AH1099" i="5"/>
  <c r="AH1100" i="5"/>
  <c r="AH1101" i="5"/>
  <c r="AH1102" i="5"/>
  <c r="AH1103" i="5"/>
  <c r="AH1104" i="5"/>
  <c r="AH1105" i="5"/>
  <c r="AH1106" i="5"/>
  <c r="AH1107" i="5"/>
  <c r="AH1108" i="5"/>
  <c r="AH1109" i="5"/>
  <c r="AH1110" i="5"/>
  <c r="AH1111" i="5"/>
  <c r="AH1112" i="5"/>
  <c r="AH1113" i="5"/>
  <c r="AH1114" i="5"/>
  <c r="AH1115" i="5"/>
  <c r="AH1116" i="5"/>
  <c r="AH1117" i="5"/>
  <c r="AH1118" i="5"/>
  <c r="AH1119" i="5"/>
  <c r="AH1120" i="5"/>
  <c r="AH1121" i="5"/>
  <c r="AH1122" i="5"/>
  <c r="AH1123" i="5"/>
  <c r="AH1124" i="5"/>
  <c r="AH1125" i="5"/>
  <c r="AH1126" i="5"/>
  <c r="AH1127" i="5"/>
  <c r="AH1128" i="5"/>
  <c r="AH1129" i="5"/>
  <c r="AH1130" i="5"/>
  <c r="AH1131" i="5"/>
  <c r="AH1132" i="5"/>
  <c r="AH1133" i="5"/>
  <c r="AH1134" i="5"/>
  <c r="AH1135" i="5"/>
  <c r="AH1136" i="5"/>
  <c r="AH1137" i="5"/>
  <c r="AH1138" i="5"/>
  <c r="AH1139" i="5"/>
  <c r="AH1140" i="5"/>
  <c r="AH1141" i="5"/>
  <c r="AH1142" i="5"/>
  <c r="AH1143" i="5"/>
  <c r="AH1144" i="5"/>
  <c r="AH1145" i="5"/>
  <c r="AH1146" i="5"/>
  <c r="AH1147" i="5"/>
  <c r="AH1148" i="5"/>
  <c r="AH1149" i="5"/>
  <c r="AH1150" i="5"/>
  <c r="AH1151" i="5"/>
  <c r="AH1152" i="5"/>
  <c r="AH1153" i="5"/>
  <c r="AH1154" i="5"/>
  <c r="AH1155" i="5"/>
  <c r="AH1156" i="5"/>
  <c r="AH1157" i="5"/>
  <c r="AH1158" i="5"/>
  <c r="AH1159" i="5"/>
  <c r="AH1160" i="5"/>
  <c r="AH1161" i="5"/>
  <c r="AH1162" i="5"/>
  <c r="AH1163" i="5"/>
  <c r="AH1164" i="5"/>
  <c r="AH1165" i="5"/>
  <c r="AH1166" i="5"/>
  <c r="AH1167" i="5"/>
  <c r="AH1168" i="5"/>
  <c r="AH1169" i="5"/>
  <c r="AH1170" i="5"/>
  <c r="AH1171" i="5"/>
  <c r="AH1172" i="5"/>
  <c r="AH1173" i="5"/>
  <c r="AH1174" i="5"/>
  <c r="AH1175" i="5"/>
  <c r="AH1176" i="5"/>
  <c r="AH1177" i="5"/>
  <c r="AH1178" i="5"/>
  <c r="AH1179" i="5"/>
  <c r="AH1180" i="5"/>
  <c r="AH1181" i="5"/>
  <c r="AH1182" i="5"/>
  <c r="AH1183" i="5"/>
  <c r="AH1184" i="5"/>
  <c r="AH1185" i="5"/>
  <c r="AH1186" i="5"/>
  <c r="AH1187" i="5"/>
  <c r="AH1188" i="5"/>
  <c r="AH1189" i="5"/>
  <c r="AH1190" i="5"/>
  <c r="AH1191" i="5"/>
  <c r="AH1192" i="5"/>
  <c r="AH1193" i="5"/>
  <c r="AH1194" i="5"/>
  <c r="AH1195" i="5"/>
  <c r="AH1196" i="5"/>
  <c r="AH1197" i="5"/>
  <c r="AH1198" i="5"/>
  <c r="AH1199" i="5"/>
  <c r="AH1200" i="5"/>
  <c r="AH1201" i="5"/>
  <c r="AH1202" i="5"/>
  <c r="AH1203" i="5"/>
  <c r="AH1204" i="5"/>
  <c r="AH1205" i="5"/>
  <c r="AH1206" i="5"/>
  <c r="AH1207" i="5"/>
  <c r="AH1208" i="5"/>
  <c r="AH1209" i="5"/>
  <c r="AH1210" i="5"/>
  <c r="AH1211" i="5"/>
  <c r="AH1212" i="5"/>
  <c r="AH1213" i="5"/>
  <c r="AH1214" i="5"/>
  <c r="AH1215" i="5"/>
  <c r="AH1216" i="5"/>
  <c r="AH1217" i="5"/>
  <c r="AH1218" i="5"/>
  <c r="AH1219" i="5"/>
  <c r="AH1220" i="5"/>
  <c r="AH1221" i="5"/>
  <c r="AH1222" i="5"/>
  <c r="AH1223" i="5"/>
  <c r="AH1224" i="5"/>
  <c r="AH1225" i="5"/>
  <c r="AH1226" i="5"/>
  <c r="AH1227" i="5"/>
  <c r="AH1228" i="5"/>
  <c r="AH1229" i="5"/>
  <c r="AH1230" i="5"/>
  <c r="AH1231" i="5"/>
  <c r="AH1232" i="5"/>
  <c r="AH1233" i="5"/>
  <c r="AH1234" i="5"/>
  <c r="AH1235" i="5"/>
  <c r="AH1236" i="5"/>
  <c r="AH1237" i="5"/>
  <c r="AH1238" i="5"/>
  <c r="AH1239" i="5"/>
  <c r="AH1240" i="5"/>
  <c r="AH1241" i="5"/>
  <c r="AH1242" i="5"/>
  <c r="AH1243" i="5"/>
  <c r="AH1244" i="5"/>
  <c r="AH1245" i="5"/>
  <c r="AH1246" i="5"/>
  <c r="AH1247" i="5"/>
  <c r="AH1248" i="5"/>
  <c r="AH1249" i="5"/>
  <c r="AH1250" i="5"/>
  <c r="AH1251" i="5"/>
  <c r="AH1252" i="5"/>
  <c r="AH1253" i="5"/>
  <c r="AH1254" i="5"/>
  <c r="AH1255" i="5"/>
  <c r="AH1256" i="5"/>
  <c r="AH1257" i="5"/>
  <c r="AH1258" i="5"/>
  <c r="AH1259" i="5"/>
  <c r="AH1260" i="5"/>
  <c r="AH1261" i="5"/>
  <c r="AH1262" i="5"/>
  <c r="AH1263" i="5"/>
  <c r="AH1264" i="5"/>
  <c r="AH1265" i="5"/>
  <c r="AH1266" i="5"/>
  <c r="AH1267" i="5"/>
  <c r="AH1268" i="5"/>
  <c r="AH1269" i="5"/>
  <c r="AH1270" i="5"/>
  <c r="AH1271" i="5"/>
  <c r="AH1272" i="5"/>
  <c r="AH1273" i="5"/>
  <c r="AH1274" i="5"/>
  <c r="AH1275" i="5"/>
  <c r="AH1276" i="5"/>
  <c r="AH1277" i="5"/>
  <c r="AH1278" i="5"/>
  <c r="AH1279" i="5"/>
  <c r="AH1280" i="5"/>
  <c r="AH1281" i="5"/>
  <c r="AH1282" i="5"/>
  <c r="AH1283" i="5"/>
  <c r="AH1284" i="5"/>
  <c r="AH1285" i="5"/>
  <c r="AH1286" i="5"/>
  <c r="AH1287" i="5"/>
  <c r="AH1288" i="5"/>
  <c r="AH1289" i="5"/>
  <c r="AH1290" i="5"/>
  <c r="AH1291" i="5"/>
  <c r="AH1292" i="5"/>
  <c r="AH1293" i="5"/>
  <c r="AH1294" i="5"/>
  <c r="AH1295" i="5"/>
  <c r="AH1296" i="5"/>
  <c r="AH1297" i="5"/>
  <c r="AH1298" i="5"/>
  <c r="AH1299" i="5"/>
  <c r="AH1300" i="5"/>
  <c r="AH1301" i="5"/>
  <c r="AH1302" i="5"/>
  <c r="AH1303" i="5"/>
  <c r="AH1304" i="5"/>
  <c r="AH1305" i="5"/>
  <c r="AH1306" i="5"/>
  <c r="AH1307" i="5"/>
  <c r="AH1308" i="5"/>
  <c r="AH1309" i="5"/>
  <c r="AH1310" i="5"/>
  <c r="AH1311" i="5"/>
  <c r="AH1312" i="5"/>
  <c r="AH1313" i="5"/>
  <c r="AH1314" i="5"/>
  <c r="AH1315" i="5"/>
  <c r="AH1316" i="5"/>
  <c r="AH1317" i="5"/>
  <c r="AH1318" i="5"/>
  <c r="AH1319" i="5"/>
  <c r="AH1320" i="5"/>
  <c r="AH1321" i="5"/>
  <c r="AH1322" i="5"/>
  <c r="AH1323" i="5"/>
  <c r="AH1324" i="5"/>
  <c r="AH1325" i="5"/>
  <c r="AH1326" i="5"/>
  <c r="AH1327" i="5"/>
  <c r="AH1328" i="5"/>
  <c r="AH1329" i="5"/>
  <c r="AH1330" i="5"/>
  <c r="AH1331" i="5"/>
  <c r="AH1332" i="5"/>
  <c r="AH1333" i="5"/>
  <c r="AH1334" i="5"/>
  <c r="AH1335" i="5"/>
  <c r="AH1336" i="5"/>
  <c r="AH1337" i="5"/>
  <c r="AH1338" i="5"/>
  <c r="AH1339" i="5"/>
  <c r="AH1340" i="5"/>
  <c r="AH1341" i="5"/>
  <c r="AH1342" i="5"/>
  <c r="AH1343" i="5"/>
  <c r="AH1344" i="5"/>
  <c r="AH1345" i="5"/>
  <c r="AH1346" i="5"/>
  <c r="AH1347" i="5"/>
  <c r="AH1348" i="5"/>
  <c r="AH1349" i="5"/>
  <c r="AH1350" i="5"/>
  <c r="AH1351" i="5"/>
  <c r="AH1352" i="5"/>
  <c r="AH1353" i="5"/>
  <c r="AH1354" i="5"/>
  <c r="AH1355" i="5"/>
  <c r="AH1356" i="5"/>
  <c r="AH1357" i="5"/>
  <c r="AH1358" i="5"/>
  <c r="AH1359" i="5"/>
  <c r="AH1360" i="5"/>
  <c r="AH1361" i="5"/>
  <c r="AH1362" i="5"/>
  <c r="AH1363" i="5"/>
  <c r="AH1364" i="5"/>
  <c r="AH1365" i="5"/>
  <c r="AH1366" i="5"/>
  <c r="AH1367" i="5"/>
  <c r="AH1368" i="5"/>
  <c r="AH1369" i="5"/>
  <c r="AH1370" i="5"/>
  <c r="AH1371" i="5"/>
  <c r="AH1372" i="5"/>
  <c r="AH1373" i="5"/>
  <c r="AH1374" i="5"/>
  <c r="AH1375" i="5"/>
  <c r="AH1376" i="5"/>
  <c r="AH1377" i="5"/>
  <c r="AH1378" i="5"/>
  <c r="AH1379" i="5"/>
  <c r="AH1380" i="5"/>
  <c r="AH1381" i="5"/>
  <c r="AH1382" i="5"/>
  <c r="AH1383" i="5"/>
  <c r="AH1384" i="5"/>
  <c r="AH1385" i="5"/>
  <c r="AH1386" i="5"/>
  <c r="AH1387" i="5"/>
  <c r="AH1388" i="5"/>
  <c r="AH1389" i="5"/>
  <c r="AH1390" i="5"/>
  <c r="AH1391" i="5"/>
  <c r="AH1392" i="5"/>
  <c r="AH1393" i="5"/>
  <c r="AH1394" i="5"/>
  <c r="AH1395" i="5"/>
  <c r="AH1396" i="5"/>
  <c r="AH1397" i="5"/>
  <c r="AH1398" i="5"/>
  <c r="AH1399" i="5"/>
  <c r="AH1400" i="5"/>
  <c r="AH1401" i="5"/>
  <c r="AH1402" i="5"/>
  <c r="AH1403" i="5"/>
  <c r="AH1404" i="5"/>
  <c r="AH1405" i="5"/>
  <c r="AH1406" i="5"/>
  <c r="AH1407" i="5"/>
  <c r="AH1408" i="5"/>
  <c r="AH1409" i="5"/>
  <c r="AH1410" i="5"/>
  <c r="AH1411" i="5"/>
  <c r="AH1412" i="5"/>
  <c r="AH1413" i="5"/>
  <c r="AH1414" i="5"/>
  <c r="AH1415" i="5"/>
  <c r="AH1416" i="5"/>
  <c r="AH1417" i="5"/>
  <c r="AH1418" i="5"/>
  <c r="AH1419" i="5"/>
  <c r="AH1420" i="5"/>
  <c r="AH1421" i="5"/>
  <c r="AH1422" i="5"/>
  <c r="AH1423" i="5"/>
  <c r="AH1424" i="5"/>
  <c r="AH1425" i="5"/>
  <c r="AH1426" i="5"/>
  <c r="AH1427" i="5"/>
  <c r="AH1428" i="5"/>
  <c r="AH1429" i="5"/>
  <c r="AH1430" i="5"/>
  <c r="AH1431" i="5"/>
  <c r="AH1432" i="5"/>
  <c r="AH1433" i="5"/>
  <c r="AH1434" i="5"/>
  <c r="AH1435" i="5"/>
  <c r="AH1436" i="5"/>
  <c r="AH1437" i="5"/>
  <c r="AH1438" i="5"/>
  <c r="AH1439" i="5"/>
  <c r="AH1440" i="5"/>
  <c r="AH1441" i="5"/>
  <c r="AH1442" i="5"/>
  <c r="AH1443" i="5"/>
  <c r="AH1444" i="5"/>
  <c r="AH1445" i="5"/>
  <c r="AH1446" i="5"/>
  <c r="AH1447" i="5"/>
  <c r="AH1448" i="5"/>
  <c r="AH1449" i="5"/>
  <c r="AH1450" i="5"/>
  <c r="AH1451" i="5"/>
  <c r="AH1452" i="5"/>
  <c r="AH1453" i="5"/>
  <c r="AH1454" i="5"/>
  <c r="AH1455" i="5"/>
  <c r="AH1456" i="5"/>
  <c r="AH1457" i="5"/>
  <c r="AH1458" i="5"/>
  <c r="AH1459" i="5"/>
  <c r="AH1460" i="5"/>
  <c r="AH1461" i="5"/>
  <c r="AH1462" i="5"/>
  <c r="AH1463" i="5"/>
  <c r="AH1464" i="5"/>
  <c r="AH1465" i="5"/>
  <c r="AH1466" i="5"/>
  <c r="AH1467" i="5"/>
  <c r="AH1468" i="5"/>
  <c r="AH1469" i="5"/>
  <c r="AH1470" i="5"/>
  <c r="AH1471" i="5"/>
  <c r="AH1472" i="5"/>
  <c r="AH1473" i="5"/>
  <c r="AH1474" i="5"/>
  <c r="AH1475" i="5"/>
  <c r="AH1476" i="5"/>
  <c r="AH1477" i="5"/>
  <c r="AH1478" i="5"/>
  <c r="AH1479" i="5"/>
  <c r="AH1480" i="5"/>
  <c r="AH1481" i="5"/>
  <c r="AH1482" i="5"/>
  <c r="AH1483" i="5"/>
  <c r="AH1484" i="5"/>
  <c r="AH1485" i="5"/>
  <c r="AH1486" i="5"/>
  <c r="AH1487" i="5"/>
  <c r="AH1488" i="5"/>
  <c r="AH1489" i="5"/>
  <c r="AH1490" i="5"/>
  <c r="AH1491" i="5"/>
  <c r="AH1492" i="5"/>
  <c r="AH1493" i="5"/>
  <c r="AH1494" i="5"/>
  <c r="AH1495" i="5"/>
  <c r="AH1496" i="5"/>
  <c r="AH1497" i="5"/>
  <c r="AH1498" i="5"/>
  <c r="AH1499" i="5"/>
  <c r="AH1500" i="5"/>
  <c r="AH1501" i="5"/>
  <c r="AH1502" i="5"/>
  <c r="AH1503" i="5"/>
  <c r="AH1504" i="5"/>
  <c r="AH1505" i="5"/>
  <c r="AH1506" i="5"/>
  <c r="AH1507" i="5"/>
  <c r="AH1508" i="5"/>
  <c r="AH1509" i="5"/>
  <c r="AH1510" i="5"/>
  <c r="AH1511" i="5"/>
  <c r="AH1512" i="5"/>
  <c r="AH1513" i="5"/>
  <c r="AH1514" i="5"/>
  <c r="AH1515" i="5"/>
  <c r="AH1516" i="5"/>
  <c r="AH1517" i="5"/>
  <c r="AH1518" i="5"/>
  <c r="AH1519" i="5"/>
  <c r="AH1520" i="5"/>
  <c r="AH1521" i="5"/>
  <c r="AH1522" i="5"/>
  <c r="AH1523" i="5"/>
  <c r="AH1524" i="5"/>
  <c r="AH1525" i="5"/>
  <c r="AH1526" i="5"/>
  <c r="AH1527" i="5"/>
  <c r="AH1528" i="5"/>
  <c r="AH1529" i="5"/>
  <c r="AH1530" i="5"/>
  <c r="AH1531" i="5"/>
  <c r="AH1532" i="5"/>
  <c r="AH1533" i="5"/>
  <c r="AH1534" i="5"/>
  <c r="AH1535" i="5"/>
  <c r="AH1536" i="5"/>
  <c r="AH1537" i="5"/>
  <c r="AH1538" i="5"/>
  <c r="AH1539" i="5"/>
  <c r="AH1540" i="5"/>
  <c r="AH1541" i="5"/>
  <c r="AH1542" i="5"/>
  <c r="AH1543" i="5"/>
  <c r="AH1544" i="5"/>
  <c r="AH1545" i="5"/>
  <c r="AH1546" i="5"/>
  <c r="AH1547" i="5"/>
  <c r="AH1548" i="5"/>
  <c r="AH1549" i="5"/>
  <c r="AH1550" i="5"/>
  <c r="AH1551" i="5"/>
  <c r="AH1552" i="5"/>
  <c r="AH1553" i="5"/>
  <c r="AH1554" i="5"/>
  <c r="AH1555" i="5"/>
  <c r="AH1556" i="5"/>
  <c r="AH1557" i="5"/>
  <c r="AH1558" i="5"/>
  <c r="AH1559" i="5"/>
  <c r="AH1560" i="5"/>
  <c r="AH1561" i="5"/>
  <c r="AH1562" i="5"/>
  <c r="AH1563" i="5"/>
  <c r="AH1564" i="5"/>
  <c r="AH1565" i="5"/>
  <c r="AH1566" i="5"/>
  <c r="AH1567" i="5"/>
  <c r="AH1568" i="5"/>
  <c r="AH1569" i="5"/>
  <c r="AH1570" i="5"/>
  <c r="AH1571" i="5"/>
  <c r="AH1572" i="5"/>
  <c r="AH1573" i="5"/>
  <c r="AH1574" i="5"/>
  <c r="AH1575" i="5"/>
  <c r="AH1576" i="5"/>
  <c r="AH1577" i="5"/>
  <c r="AH1578" i="5"/>
  <c r="AH1579" i="5"/>
  <c r="AH1580" i="5"/>
  <c r="AH1581" i="5"/>
  <c r="AH1582" i="5"/>
  <c r="AH1583" i="5"/>
  <c r="AH1584" i="5"/>
  <c r="AH1585" i="5"/>
  <c r="AH1586" i="5"/>
  <c r="AH1587" i="5"/>
  <c r="AH1588" i="5"/>
  <c r="AH1589" i="5"/>
  <c r="AH1590" i="5"/>
  <c r="AH1591" i="5"/>
  <c r="AH1592" i="5"/>
  <c r="AH1593" i="5"/>
  <c r="AH1594" i="5"/>
  <c r="AH1595" i="5"/>
  <c r="AH1596" i="5"/>
  <c r="AH1597" i="5"/>
  <c r="AH1598" i="5"/>
  <c r="AH1599" i="5"/>
  <c r="AH1600" i="5"/>
  <c r="AH1601" i="5"/>
  <c r="AH1602" i="5"/>
  <c r="AH1603" i="5"/>
  <c r="AH1604" i="5"/>
  <c r="AH1605" i="5"/>
  <c r="AH1606" i="5"/>
  <c r="AH1607" i="5"/>
  <c r="AH1608" i="5"/>
  <c r="AH1609" i="5"/>
  <c r="AH1610" i="5"/>
  <c r="AH1611" i="5"/>
  <c r="AH1612" i="5"/>
  <c r="AH1613" i="5"/>
  <c r="AH1614" i="5"/>
  <c r="AH1615" i="5"/>
  <c r="AH1616" i="5"/>
  <c r="AH1617" i="5"/>
  <c r="AH1618" i="5"/>
  <c r="AH1619" i="5"/>
  <c r="AH1620" i="5"/>
  <c r="AH1621" i="5"/>
  <c r="AH1622" i="5"/>
  <c r="AH1623" i="5"/>
  <c r="AH1624" i="5"/>
  <c r="AH1625" i="5"/>
  <c r="AH1626" i="5"/>
  <c r="AH1627" i="5"/>
  <c r="AH1628" i="5"/>
  <c r="AH1629" i="5"/>
  <c r="AH1630" i="5"/>
  <c r="AH1631" i="5"/>
  <c r="AH1632" i="5"/>
  <c r="AH1633" i="5"/>
  <c r="AH1634" i="5"/>
  <c r="AH1635" i="5"/>
  <c r="AH1636" i="5"/>
  <c r="AH1637" i="5"/>
  <c r="AH1638" i="5"/>
  <c r="AH1639" i="5"/>
  <c r="AH1640" i="5"/>
  <c r="AH1641" i="5"/>
  <c r="AH1642" i="5"/>
  <c r="AH1643" i="5"/>
  <c r="AH1644" i="5"/>
  <c r="AH1645" i="5"/>
  <c r="AH1646" i="5"/>
  <c r="AH1647" i="5"/>
  <c r="AH1648" i="5"/>
  <c r="AH1649" i="5"/>
  <c r="AH1650" i="5"/>
  <c r="AH1651" i="5"/>
  <c r="AH1652" i="5"/>
  <c r="AH1653" i="5"/>
  <c r="AH1654" i="5"/>
  <c r="AH1655" i="5"/>
  <c r="AH1656" i="5"/>
  <c r="AH1657" i="5"/>
  <c r="AH1658" i="5"/>
  <c r="AH1659" i="5"/>
  <c r="AH1660" i="5"/>
  <c r="AH1661" i="5"/>
  <c r="AH1662" i="5"/>
  <c r="AH1663" i="5"/>
  <c r="AH1664" i="5"/>
  <c r="AH1665" i="5"/>
  <c r="AH1666" i="5"/>
  <c r="AH1667" i="5"/>
  <c r="AH1668" i="5"/>
  <c r="AH1669" i="5"/>
  <c r="AH1670" i="5"/>
  <c r="AH1671" i="5"/>
  <c r="AH1672" i="5"/>
  <c r="AH1673" i="5"/>
  <c r="AH1674" i="5"/>
  <c r="AH1675" i="5"/>
  <c r="AH1676" i="5"/>
  <c r="AH1677" i="5"/>
  <c r="AH1678" i="5"/>
  <c r="AH1679" i="5"/>
  <c r="AH1680" i="5"/>
  <c r="AH1681" i="5"/>
  <c r="AH1682" i="5"/>
  <c r="AH1683" i="5"/>
  <c r="AH1684" i="5"/>
  <c r="AH1685" i="5"/>
  <c r="AH1686" i="5"/>
  <c r="AH1687" i="5"/>
  <c r="AH1688" i="5"/>
  <c r="AH1689" i="5"/>
  <c r="AH1690" i="5"/>
  <c r="AH1691" i="5"/>
  <c r="AH1692" i="5"/>
  <c r="AH1693" i="5"/>
  <c r="AH1694" i="5"/>
  <c r="AH1695" i="5"/>
  <c r="AH1696" i="5"/>
  <c r="AH1697" i="5"/>
  <c r="AH1698" i="5"/>
  <c r="AH1699" i="5"/>
  <c r="AH1700" i="5"/>
  <c r="AH1701" i="5"/>
  <c r="AH1702" i="5"/>
  <c r="AH1703" i="5"/>
  <c r="AH1704" i="5"/>
  <c r="AH1705" i="5"/>
  <c r="AH1706" i="5"/>
  <c r="AH1707" i="5"/>
  <c r="AH1708" i="5"/>
  <c r="AH1709" i="5"/>
  <c r="AH1710" i="5"/>
  <c r="AH1711" i="5"/>
  <c r="AH1712" i="5"/>
  <c r="AH1713" i="5"/>
  <c r="AH1714" i="5"/>
  <c r="AH1715" i="5"/>
  <c r="AH1716" i="5"/>
  <c r="AH1717" i="5"/>
  <c r="AH1718" i="5"/>
  <c r="AH1719" i="5"/>
  <c r="AH1720" i="5"/>
  <c r="AH1721" i="5"/>
  <c r="AH1722" i="5"/>
  <c r="AH1723" i="5"/>
  <c r="AH1724" i="5"/>
  <c r="AH1725" i="5"/>
  <c r="AH1726" i="5"/>
  <c r="AH1727" i="5"/>
  <c r="AH1728" i="5"/>
  <c r="AH1729" i="5"/>
  <c r="AH1730" i="5"/>
  <c r="AH1731" i="5"/>
  <c r="AH1732" i="5"/>
  <c r="AH1733" i="5"/>
  <c r="AH1734" i="5"/>
  <c r="AH1735" i="5"/>
  <c r="AH1736" i="5"/>
  <c r="AH1737" i="5"/>
  <c r="AH1738" i="5"/>
  <c r="AH1739" i="5"/>
  <c r="AH1740" i="5"/>
  <c r="AH1741" i="5"/>
  <c r="AH1742" i="5"/>
  <c r="AH1743" i="5"/>
  <c r="AH1744" i="5"/>
  <c r="AH1745" i="5"/>
  <c r="AH1746" i="5"/>
  <c r="AH1747" i="5"/>
  <c r="AH1748" i="5"/>
  <c r="AH1749" i="5"/>
  <c r="AH1750" i="5"/>
  <c r="AH1751" i="5"/>
  <c r="AH1752" i="5"/>
  <c r="AH1753" i="5"/>
  <c r="AH1754" i="5"/>
  <c r="AH1755" i="5"/>
  <c r="AH1756" i="5"/>
  <c r="AH1757" i="5"/>
  <c r="AH1758" i="5"/>
  <c r="AH1759" i="5"/>
  <c r="AH1760" i="5"/>
  <c r="AH1761" i="5"/>
  <c r="AH1762" i="5"/>
  <c r="AH1763" i="5"/>
  <c r="AH1764" i="5"/>
  <c r="AH1765" i="5"/>
  <c r="AH1766" i="5"/>
  <c r="AH1767" i="5"/>
  <c r="AH1768" i="5"/>
  <c r="AH1769" i="5"/>
  <c r="AH1770" i="5"/>
  <c r="AH1771" i="5"/>
  <c r="AH1772" i="5"/>
  <c r="AH1773" i="5"/>
  <c r="AH1774" i="5"/>
  <c r="AH1775" i="5"/>
  <c r="AH1776" i="5"/>
  <c r="AH1777" i="5"/>
  <c r="AH1778" i="5"/>
  <c r="AH1779" i="5"/>
  <c r="AH1780" i="5"/>
  <c r="AH1781" i="5"/>
  <c r="AH1782" i="5"/>
  <c r="AH1783" i="5"/>
  <c r="AH1784" i="5"/>
  <c r="AH1785" i="5"/>
  <c r="AH1786" i="5"/>
  <c r="AH1787" i="5"/>
  <c r="AH1788" i="5"/>
  <c r="AH1789" i="5"/>
  <c r="AH1790" i="5"/>
  <c r="AH1791" i="5"/>
  <c r="AH1792" i="5"/>
  <c r="AH1793" i="5"/>
  <c r="AH1794" i="5"/>
  <c r="AH1795" i="5"/>
  <c r="AH1796" i="5"/>
  <c r="AH1797" i="5"/>
  <c r="AH1798" i="5"/>
  <c r="AH1799" i="5"/>
  <c r="AH1800" i="5"/>
  <c r="AH1801" i="5"/>
  <c r="AH1802" i="5"/>
  <c r="AH1803" i="5"/>
  <c r="AH1804" i="5"/>
  <c r="AH1805" i="5"/>
  <c r="AH1806" i="5"/>
  <c r="AH1807" i="5"/>
  <c r="AH1808" i="5"/>
  <c r="AH1809" i="5"/>
  <c r="AH1810" i="5"/>
  <c r="AH1811" i="5"/>
  <c r="AH1812" i="5"/>
  <c r="AH1813" i="5"/>
  <c r="AH1814" i="5"/>
  <c r="AH1815" i="5"/>
  <c r="AH1816" i="5"/>
  <c r="AH1817" i="5"/>
  <c r="AH1818" i="5"/>
  <c r="AH1819" i="5"/>
  <c r="AH1820" i="5"/>
  <c r="AH1821" i="5"/>
  <c r="AH1822" i="5"/>
  <c r="AH1823" i="5"/>
  <c r="AH1824" i="5"/>
  <c r="AH1825" i="5"/>
  <c r="AH1826" i="5"/>
  <c r="AH1827" i="5"/>
  <c r="AH1828" i="5"/>
  <c r="AH1829" i="5"/>
  <c r="AH1830" i="5"/>
  <c r="AH1831" i="5"/>
  <c r="AH1832" i="5"/>
  <c r="AH1833" i="5"/>
  <c r="AH1834" i="5"/>
  <c r="AH1835" i="5"/>
  <c r="AH1836" i="5"/>
  <c r="AH1837" i="5"/>
  <c r="AH1838" i="5"/>
  <c r="AH1839" i="5"/>
  <c r="AH1840" i="5"/>
  <c r="AH1841" i="5"/>
  <c r="AH1842" i="5"/>
  <c r="AH1843" i="5"/>
  <c r="AH1844" i="5"/>
  <c r="AH1845" i="5"/>
  <c r="AH1846" i="5"/>
  <c r="AH1847" i="5"/>
  <c r="AH1848" i="5"/>
  <c r="AH1849" i="5"/>
  <c r="AH1850" i="5"/>
  <c r="AH1851" i="5"/>
  <c r="AH1852" i="5"/>
  <c r="AH1853" i="5"/>
  <c r="AH1854" i="5"/>
  <c r="AH1855" i="5"/>
  <c r="AH1856" i="5"/>
  <c r="AH1857" i="5"/>
  <c r="AH1858" i="5"/>
  <c r="AH1859" i="5"/>
  <c r="AH1860" i="5"/>
  <c r="AH1861" i="5"/>
  <c r="AH1862" i="5"/>
  <c r="AH1863" i="5"/>
  <c r="AH1864" i="5"/>
  <c r="AH1865" i="5"/>
  <c r="AH1866" i="5"/>
  <c r="AH1867" i="5"/>
  <c r="AH1868" i="5"/>
  <c r="AH1869" i="5"/>
  <c r="AH1870" i="5"/>
  <c r="AH1871" i="5"/>
  <c r="AH1872" i="5"/>
  <c r="AH1873" i="5"/>
  <c r="AH1874" i="5"/>
  <c r="AH1875" i="5"/>
  <c r="AH1876" i="5"/>
  <c r="AH1877" i="5"/>
  <c r="AH1878" i="5"/>
  <c r="AH1879" i="5"/>
  <c r="AH1880" i="5"/>
  <c r="AH1881" i="5"/>
  <c r="AH1882" i="5"/>
  <c r="AH1883" i="5"/>
  <c r="AH1884" i="5"/>
  <c r="AH1885" i="5"/>
  <c r="AH1886" i="5"/>
  <c r="AH1887" i="5"/>
  <c r="AH1888" i="5"/>
  <c r="AH1889" i="5"/>
  <c r="AH1890" i="5"/>
  <c r="AH1891" i="5"/>
  <c r="AH1892" i="5"/>
  <c r="AH1893" i="5"/>
  <c r="AH1894" i="5"/>
  <c r="AH1895" i="5"/>
  <c r="AH1896" i="5"/>
  <c r="AH1897" i="5"/>
  <c r="AH1898" i="5"/>
  <c r="AH1899" i="5"/>
  <c r="AH1900" i="5"/>
  <c r="AH1901" i="5"/>
  <c r="AH1902" i="5"/>
  <c r="AH1903" i="5"/>
  <c r="AH1904" i="5"/>
  <c r="AH1905" i="5"/>
  <c r="AH1906" i="5"/>
  <c r="AH1907" i="5"/>
  <c r="AH1908" i="5"/>
  <c r="AH1909" i="5"/>
  <c r="AH1910" i="5"/>
  <c r="AH1911" i="5"/>
  <c r="AH1912" i="5"/>
  <c r="AH1913" i="5"/>
  <c r="AH1914" i="5"/>
  <c r="AH1915" i="5"/>
  <c r="AH1916" i="5"/>
  <c r="AH1917" i="5"/>
  <c r="AH1918" i="5"/>
  <c r="AH1919" i="5"/>
  <c r="AH1920" i="5"/>
  <c r="AH1921" i="5"/>
  <c r="AH1922" i="5"/>
  <c r="AH1923" i="5"/>
  <c r="AH1924" i="5"/>
  <c r="AH1925" i="5"/>
  <c r="AH1926" i="5"/>
  <c r="AH1927" i="5"/>
  <c r="AH1928" i="5"/>
  <c r="AH1929" i="5"/>
  <c r="AH1930" i="5"/>
  <c r="AH1931" i="5"/>
  <c r="AH1932" i="5"/>
  <c r="AH1933" i="5"/>
  <c r="AH1934" i="5"/>
  <c r="AH1935" i="5"/>
  <c r="AH1936" i="5"/>
  <c r="AH1937" i="5"/>
  <c r="AH1938" i="5"/>
  <c r="AH1939" i="5"/>
  <c r="AH1940" i="5"/>
  <c r="AH1941" i="5"/>
  <c r="AH1942" i="5"/>
  <c r="AH1943" i="5"/>
  <c r="AH1944" i="5"/>
  <c r="AH1945" i="5"/>
  <c r="AH1946" i="5"/>
  <c r="AH1947" i="5"/>
  <c r="AH1948" i="5"/>
  <c r="AH1949" i="5"/>
  <c r="AH1950" i="5"/>
  <c r="AH1951" i="5"/>
  <c r="AH1952" i="5"/>
  <c r="AH1953" i="5"/>
  <c r="AH1954" i="5"/>
  <c r="AH1955" i="5"/>
  <c r="AH1956" i="5"/>
  <c r="AH1957" i="5"/>
  <c r="AH1958" i="5"/>
  <c r="AH1959" i="5"/>
  <c r="AH1960" i="5"/>
  <c r="AH1961" i="5"/>
  <c r="AH1962" i="5"/>
  <c r="AH1963" i="5"/>
  <c r="AH1964" i="5"/>
  <c r="AH1965" i="5"/>
  <c r="AH1966" i="5"/>
  <c r="AH1967" i="5"/>
  <c r="AH1968" i="5"/>
  <c r="AH1969" i="5"/>
  <c r="AH1970" i="5"/>
  <c r="AH1971" i="5"/>
  <c r="AH1972" i="5"/>
  <c r="AH1973" i="5"/>
  <c r="AH1974" i="5"/>
  <c r="AH1975" i="5"/>
  <c r="AH1976" i="5"/>
  <c r="AH1977" i="5"/>
  <c r="AH1978" i="5"/>
  <c r="AH1979" i="5"/>
  <c r="AH1980" i="5"/>
  <c r="AH1981" i="5"/>
  <c r="AH1982" i="5"/>
  <c r="AH1983" i="5"/>
  <c r="AH1984" i="5"/>
  <c r="AH1985" i="5"/>
  <c r="AH1986" i="5"/>
  <c r="AH1987" i="5"/>
  <c r="AH1988" i="5"/>
  <c r="AH1989" i="5"/>
  <c r="AH1990" i="5"/>
  <c r="AH1991" i="5"/>
  <c r="AH1992" i="5"/>
  <c r="AH1993" i="5"/>
  <c r="AH1994" i="5"/>
  <c r="AH1995" i="5"/>
  <c r="AH1996" i="5"/>
  <c r="AH1997" i="5"/>
  <c r="AH1998" i="5"/>
  <c r="AH1999" i="5"/>
  <c r="AH2000" i="5"/>
  <c r="AH2001" i="5"/>
  <c r="AH2002" i="5"/>
  <c r="AH2003" i="5"/>
  <c r="AH2004" i="5"/>
  <c r="AH2005" i="5"/>
  <c r="AH2006" i="5"/>
  <c r="AH2007" i="5"/>
  <c r="AH2008" i="5"/>
  <c r="AH2009" i="5"/>
  <c r="AH2010" i="5"/>
  <c r="AH2011" i="5"/>
  <c r="AH2012" i="5"/>
  <c r="AH2013" i="5"/>
  <c r="AH2014" i="5"/>
  <c r="AH2015" i="5"/>
  <c r="AH2016" i="5"/>
  <c r="AH2017" i="5"/>
  <c r="AH2018" i="5"/>
  <c r="AH2019" i="5"/>
  <c r="AH2020" i="5"/>
  <c r="AH2021" i="5"/>
  <c r="AH2022" i="5"/>
  <c r="AH2023" i="5"/>
  <c r="AH2024" i="5"/>
  <c r="AH2025" i="5"/>
  <c r="AH2026" i="5"/>
  <c r="AH2027" i="5"/>
  <c r="AH2028" i="5"/>
  <c r="AH2029" i="5"/>
  <c r="AH2030" i="5"/>
  <c r="AH2031" i="5"/>
  <c r="AH2032" i="5"/>
  <c r="AH2033" i="5"/>
  <c r="AH2034" i="5"/>
  <c r="AH2035" i="5"/>
  <c r="AH2036" i="5"/>
  <c r="AH2037" i="5"/>
  <c r="AH2038" i="5"/>
  <c r="AH2039" i="5"/>
  <c r="AH2040" i="5"/>
  <c r="AH2041" i="5"/>
  <c r="AH2042" i="5"/>
  <c r="AH2043" i="5"/>
  <c r="AH2044" i="5"/>
  <c r="AH2045" i="5"/>
  <c r="AH2046" i="5"/>
  <c r="AH2047" i="5"/>
  <c r="AH2048" i="5"/>
  <c r="AH2049" i="5"/>
  <c r="AH2050" i="5"/>
  <c r="AH2051" i="5"/>
  <c r="AH2052" i="5"/>
  <c r="AH2053" i="5"/>
  <c r="AH2054" i="5"/>
  <c r="AH2055" i="5"/>
  <c r="AH2056" i="5"/>
  <c r="AH2057" i="5"/>
  <c r="AH2058" i="5"/>
  <c r="AH2059" i="5"/>
  <c r="AH2060" i="5"/>
  <c r="AH2061" i="5"/>
  <c r="AH2062" i="5"/>
  <c r="AH2063" i="5"/>
  <c r="AH2064" i="5"/>
  <c r="AH2065" i="5"/>
  <c r="AH2066" i="5"/>
  <c r="AH2067" i="5"/>
  <c r="AH2068" i="5"/>
  <c r="AH2069" i="5"/>
  <c r="AH2070" i="5"/>
  <c r="AH2071" i="5"/>
  <c r="AH2072" i="5"/>
  <c r="AH2073" i="5"/>
  <c r="AH2074" i="5"/>
  <c r="AH2075" i="5"/>
  <c r="AH2076" i="5"/>
  <c r="AH2077" i="5"/>
  <c r="AH2078" i="5"/>
  <c r="AH2079" i="5"/>
  <c r="AH2080" i="5"/>
  <c r="AH2081" i="5"/>
  <c r="AH2082" i="5"/>
  <c r="AH2083" i="5"/>
  <c r="AH2084" i="5"/>
  <c r="AH2085" i="5"/>
  <c r="AH2086" i="5"/>
  <c r="AH2087" i="5"/>
  <c r="AH2088" i="5"/>
  <c r="AH2089" i="5"/>
  <c r="AH2090" i="5"/>
  <c r="AH2091" i="5"/>
  <c r="AH2092" i="5"/>
  <c r="AH2093" i="5"/>
  <c r="AH2094" i="5"/>
  <c r="AH2095" i="5"/>
  <c r="AH2096" i="5"/>
  <c r="AH2097" i="5"/>
  <c r="AH2098" i="5"/>
  <c r="AH2099" i="5"/>
  <c r="AH2100" i="5"/>
  <c r="AH2101" i="5"/>
  <c r="AH2102" i="5"/>
  <c r="AH2103" i="5"/>
  <c r="AH2104" i="5"/>
  <c r="AH2105" i="5"/>
  <c r="AH2106" i="5"/>
  <c r="AH2107" i="5"/>
  <c r="AH2108" i="5"/>
  <c r="AH2109" i="5"/>
  <c r="AH2110" i="5"/>
  <c r="AH2111" i="5"/>
  <c r="AH2112" i="5"/>
  <c r="AH2113" i="5"/>
  <c r="AH2114" i="5"/>
  <c r="AH2115" i="5"/>
  <c r="AH2116" i="5"/>
  <c r="AH2117" i="5"/>
  <c r="AH2118" i="5"/>
  <c r="AH2119" i="5"/>
  <c r="AH2120" i="5"/>
  <c r="AH2121" i="5"/>
  <c r="AH2122" i="5"/>
  <c r="AH2123" i="5"/>
  <c r="AH2124" i="5"/>
  <c r="AH2125" i="5"/>
  <c r="AH2126" i="5"/>
  <c r="AH2127" i="5"/>
  <c r="AH2128" i="5"/>
  <c r="AH2129" i="5"/>
  <c r="AH2130" i="5"/>
  <c r="AH2131" i="5"/>
  <c r="AH2132" i="5"/>
  <c r="AH2133" i="5"/>
  <c r="AH2134" i="5"/>
  <c r="AH2135" i="5"/>
  <c r="AH2136" i="5"/>
  <c r="AH2137" i="5"/>
  <c r="AH2138" i="5"/>
  <c r="AH2139" i="5"/>
  <c r="AH2140" i="5"/>
  <c r="AH2141" i="5"/>
  <c r="AH2142" i="5"/>
  <c r="AH2143" i="5"/>
  <c r="AH2144" i="5"/>
  <c r="AH2145" i="5"/>
  <c r="AH2146" i="5"/>
  <c r="AH2147" i="5"/>
  <c r="AH2148" i="5"/>
  <c r="AH2149" i="5"/>
  <c r="AH2150" i="5"/>
  <c r="AH2151" i="5"/>
  <c r="AH2152" i="5"/>
  <c r="AH2153" i="5"/>
  <c r="AH2154" i="5"/>
  <c r="AH2155" i="5"/>
  <c r="AH2156" i="5"/>
  <c r="AH2157" i="5"/>
  <c r="AH2158" i="5"/>
  <c r="AH2159" i="5"/>
  <c r="AH2160" i="5"/>
  <c r="AH2161" i="5"/>
  <c r="AH2162" i="5"/>
  <c r="AH2163" i="5"/>
  <c r="AH2164" i="5"/>
  <c r="AH2165" i="5"/>
  <c r="AH2166" i="5"/>
  <c r="AH2167" i="5"/>
  <c r="AH2168" i="5"/>
  <c r="AH2169" i="5"/>
  <c r="AH2170" i="5"/>
  <c r="AH2171" i="5"/>
  <c r="AH2172" i="5"/>
  <c r="AH2173" i="5"/>
  <c r="AH2174" i="5"/>
  <c r="AH2175" i="5"/>
  <c r="AH2176" i="5"/>
  <c r="AH2177" i="5"/>
  <c r="AH2178" i="5"/>
  <c r="AH2179" i="5"/>
  <c r="AH2180" i="5"/>
  <c r="AH2181" i="5"/>
  <c r="AH2182" i="5"/>
  <c r="AH2183" i="5"/>
  <c r="AH2184" i="5"/>
  <c r="AH2185" i="5"/>
  <c r="AH2186" i="5"/>
  <c r="AH2187" i="5"/>
  <c r="AH2188" i="5"/>
  <c r="AH2189" i="5"/>
  <c r="AH2190" i="5"/>
  <c r="AH2191" i="5"/>
  <c r="AH2192" i="5"/>
  <c r="AH2193" i="5"/>
  <c r="AH2194" i="5"/>
  <c r="AH2195" i="5"/>
  <c r="AH2196" i="5"/>
  <c r="AH2197" i="5"/>
  <c r="AH2198" i="5"/>
  <c r="AH2199" i="5"/>
  <c r="AH2200" i="5"/>
  <c r="AH2201" i="5"/>
  <c r="AH2202" i="5"/>
  <c r="AH2203" i="5"/>
  <c r="AH2204" i="5"/>
  <c r="AH2205" i="5"/>
  <c r="AH2206" i="5"/>
  <c r="AH2207" i="5"/>
  <c r="AH2208" i="5"/>
  <c r="AH2209" i="5"/>
  <c r="AH2210" i="5"/>
  <c r="AH2211" i="5"/>
  <c r="AH2212" i="5"/>
  <c r="AH2213" i="5"/>
  <c r="AH2214" i="5"/>
  <c r="AH2215" i="5"/>
  <c r="AH2216" i="5"/>
  <c r="AH2217" i="5"/>
  <c r="AH2218" i="5"/>
  <c r="AH2219" i="5"/>
  <c r="AH2220" i="5"/>
  <c r="AH2221" i="5"/>
  <c r="AH2222" i="5"/>
  <c r="AH2223" i="5"/>
  <c r="AH2224" i="5"/>
  <c r="AH2225" i="5"/>
  <c r="AH2226" i="5"/>
  <c r="AH2227" i="5"/>
  <c r="AH2228" i="5"/>
  <c r="AH2229" i="5"/>
  <c r="AH2230" i="5"/>
  <c r="AH2231" i="5"/>
  <c r="AH2232" i="5"/>
  <c r="AH2233" i="5"/>
  <c r="AH2234" i="5"/>
  <c r="AH2235" i="5"/>
  <c r="AH2236" i="5"/>
  <c r="AH2237" i="5"/>
  <c r="AH2238" i="5"/>
  <c r="AH2239" i="5"/>
  <c r="AH2240" i="5"/>
  <c r="AH2241" i="5"/>
  <c r="AH2242" i="5"/>
  <c r="AH2243" i="5"/>
  <c r="AH2244" i="5"/>
  <c r="AH2245" i="5"/>
  <c r="AH2246" i="5"/>
  <c r="AH2247" i="5"/>
  <c r="AH2248" i="5"/>
  <c r="AH2249" i="5"/>
  <c r="AH2250" i="5"/>
  <c r="AH2251" i="5"/>
  <c r="AH2252" i="5"/>
  <c r="AH2253" i="5"/>
  <c r="AH2254" i="5"/>
  <c r="AH2255" i="5"/>
  <c r="AH2256" i="5"/>
  <c r="AH2257" i="5"/>
  <c r="AH2258" i="5"/>
  <c r="AH2259" i="5"/>
  <c r="AH2260" i="5"/>
  <c r="AH2261" i="5"/>
  <c r="AH2262" i="5"/>
  <c r="AH2263" i="5"/>
  <c r="AH2264" i="5"/>
  <c r="AH2265" i="5"/>
  <c r="AH2266" i="5"/>
  <c r="AH2267" i="5"/>
  <c r="AH2268" i="5"/>
  <c r="AH2269" i="5"/>
  <c r="AH2270" i="5"/>
  <c r="AH2271" i="5"/>
  <c r="AH2272" i="5"/>
  <c r="AH2273" i="5"/>
  <c r="AH2274" i="5"/>
  <c r="AH2275" i="5"/>
  <c r="AH2276" i="5"/>
  <c r="AH2277" i="5"/>
  <c r="AH2278" i="5"/>
  <c r="AH2279" i="5"/>
  <c r="AH2280" i="5"/>
  <c r="AH2281" i="5"/>
  <c r="AH2282" i="5"/>
  <c r="AH2283" i="5"/>
  <c r="AH2284" i="5"/>
  <c r="AH2285" i="5"/>
  <c r="AH2286" i="5"/>
  <c r="AH2287" i="5"/>
  <c r="AH2288" i="5"/>
  <c r="AH2289" i="5"/>
  <c r="AH2290" i="5"/>
  <c r="AH2291" i="5"/>
  <c r="AH2292" i="5"/>
  <c r="AH2293" i="5"/>
  <c r="AH2294" i="5"/>
  <c r="AH2295" i="5"/>
  <c r="AH2296" i="5"/>
  <c r="AH2297" i="5"/>
  <c r="AH2298" i="5"/>
  <c r="AH2299" i="5"/>
  <c r="AH2300" i="5"/>
  <c r="AH2301" i="5"/>
  <c r="AH2302" i="5"/>
  <c r="AH2303" i="5"/>
  <c r="AH2304" i="5"/>
  <c r="AH2305" i="5"/>
  <c r="AH2306" i="5"/>
  <c r="AH2307" i="5"/>
  <c r="AH2308" i="5"/>
  <c r="AH2309" i="5"/>
  <c r="AH2310" i="5"/>
  <c r="AH2311" i="5"/>
  <c r="AH2312" i="5"/>
  <c r="AH2313" i="5"/>
  <c r="AH2314" i="5"/>
  <c r="AH2315" i="5"/>
  <c r="AH2316" i="5"/>
  <c r="AH2317" i="5"/>
  <c r="AH2318" i="5"/>
  <c r="AH2319" i="5"/>
  <c r="AH2320" i="5"/>
  <c r="AH2321" i="5"/>
  <c r="AH2322" i="5"/>
  <c r="AH2323" i="5"/>
  <c r="AH2324" i="5"/>
  <c r="AH2325" i="5"/>
  <c r="AH2326" i="5"/>
  <c r="AH2327" i="5"/>
  <c r="AH2328" i="5"/>
  <c r="AH2329" i="5"/>
  <c r="AH2330" i="5"/>
  <c r="AH2331" i="5"/>
  <c r="AH2332" i="5"/>
  <c r="AH2333" i="5"/>
  <c r="AH2334" i="5"/>
  <c r="AH2335" i="5"/>
  <c r="AH2336" i="5"/>
  <c r="AH2337" i="5"/>
  <c r="AH2338" i="5"/>
  <c r="AH2339" i="5"/>
  <c r="AH2340" i="5"/>
  <c r="AH2341" i="5"/>
  <c r="AH2342" i="5"/>
  <c r="AH2343" i="5"/>
  <c r="AH2344" i="5"/>
  <c r="AH2345" i="5"/>
  <c r="AH2346" i="5"/>
  <c r="AH2347" i="5"/>
  <c r="AH2348" i="5"/>
  <c r="AH2349" i="5"/>
  <c r="AH2350" i="5"/>
  <c r="AH2351" i="5"/>
  <c r="AH2352" i="5"/>
  <c r="AH2353" i="5"/>
  <c r="AH2354" i="5"/>
  <c r="AH2355" i="5"/>
  <c r="AH2356" i="5"/>
  <c r="AH2357" i="5"/>
  <c r="AH2358" i="5"/>
  <c r="AH2359" i="5"/>
  <c r="AH2360" i="5"/>
  <c r="AH2361" i="5"/>
  <c r="AH2362" i="5"/>
  <c r="AH2363" i="5"/>
  <c r="AH2364" i="5"/>
  <c r="AH2365" i="5"/>
  <c r="AH2366" i="5"/>
  <c r="AH2367" i="5"/>
  <c r="AH2368" i="5"/>
  <c r="AH2369" i="5"/>
  <c r="AH2370" i="5"/>
  <c r="AH2371" i="5"/>
  <c r="AH2372" i="5"/>
  <c r="AH2373" i="5"/>
  <c r="AH2374" i="5"/>
  <c r="AH2375" i="5"/>
  <c r="AH2376" i="5"/>
  <c r="AH2377" i="5"/>
  <c r="AH2378" i="5"/>
  <c r="AH2379" i="5"/>
  <c r="AH2380" i="5"/>
  <c r="AH2381" i="5"/>
  <c r="AH2382" i="5"/>
  <c r="AH2383" i="5"/>
  <c r="AH2384" i="5"/>
  <c r="AH2385" i="5"/>
  <c r="AH2386" i="5"/>
  <c r="AH2387" i="5"/>
  <c r="AH2388" i="5"/>
  <c r="AH2389" i="5"/>
  <c r="AH2390" i="5"/>
  <c r="AH2391" i="5"/>
  <c r="AH2392" i="5"/>
  <c r="AH2393" i="5"/>
  <c r="AH2394" i="5"/>
  <c r="AH2395" i="5"/>
  <c r="AH2396" i="5"/>
  <c r="AH2397" i="5"/>
  <c r="AH2398" i="5"/>
  <c r="AH2399" i="5"/>
  <c r="AH2400" i="5"/>
  <c r="AH2401" i="5"/>
  <c r="AH2402" i="5"/>
  <c r="AH2403" i="5"/>
  <c r="AH2404" i="5"/>
  <c r="AH2405" i="5"/>
  <c r="AH2406" i="5"/>
  <c r="AH2407" i="5"/>
  <c r="AH2408" i="5"/>
  <c r="AH2409" i="5"/>
  <c r="AH2410" i="5"/>
  <c r="AH2411" i="5"/>
  <c r="AH2412" i="5"/>
  <c r="AH2413" i="5"/>
  <c r="AH2414" i="5"/>
  <c r="AH2415" i="5"/>
  <c r="AH2416" i="5"/>
  <c r="AH2417" i="5"/>
  <c r="AH2418" i="5"/>
  <c r="AH2419" i="5"/>
  <c r="AH2420" i="5"/>
  <c r="AH2421" i="5"/>
  <c r="AH2422" i="5"/>
  <c r="AH2423" i="5"/>
  <c r="AH2424" i="5"/>
  <c r="AH2425" i="5"/>
  <c r="AH2426" i="5"/>
  <c r="AH2427" i="5"/>
  <c r="AH2428" i="5"/>
  <c r="AH2429" i="5"/>
  <c r="AH2430" i="5"/>
  <c r="AH2431" i="5"/>
  <c r="AH2432" i="5"/>
  <c r="AH2433" i="5"/>
  <c r="AH2434" i="5"/>
  <c r="AH2435" i="5"/>
  <c r="AH2436" i="5"/>
  <c r="AH2437" i="5"/>
  <c r="AH2438" i="5"/>
  <c r="AH2439" i="5"/>
  <c r="AH2440" i="5"/>
  <c r="AH2441" i="5"/>
  <c r="AH2442" i="5"/>
  <c r="AH2443" i="5"/>
  <c r="AH2444" i="5"/>
  <c r="AH2445" i="5"/>
  <c r="AH2446" i="5"/>
  <c r="AH2447" i="5"/>
  <c r="AH2448" i="5"/>
  <c r="AH2449" i="5"/>
  <c r="AH2450" i="5"/>
  <c r="AH2451" i="5"/>
  <c r="AH2452" i="5"/>
  <c r="AH2453" i="5"/>
  <c r="AH2454" i="5"/>
  <c r="AH2455" i="5"/>
  <c r="AH2456" i="5"/>
  <c r="AH2457" i="5"/>
  <c r="AH2458" i="5"/>
  <c r="AH2459" i="5"/>
  <c r="AH2460" i="5"/>
  <c r="AH2461" i="5"/>
  <c r="AH2462" i="5"/>
  <c r="AH2463" i="5"/>
  <c r="AH2464" i="5"/>
  <c r="AH2465" i="5"/>
  <c r="AH2466" i="5"/>
  <c r="AH2467" i="5"/>
  <c r="AH2468" i="5"/>
  <c r="AH2469" i="5"/>
  <c r="AH2470" i="5"/>
  <c r="AH2471" i="5"/>
  <c r="AH2472" i="5"/>
  <c r="AH2473" i="5"/>
  <c r="AH2474" i="5"/>
  <c r="AH2475" i="5"/>
  <c r="AH2476" i="5"/>
  <c r="AH2477" i="5"/>
  <c r="AH2478" i="5"/>
  <c r="AH2479" i="5"/>
  <c r="AH2480" i="5"/>
  <c r="AH2481" i="5"/>
  <c r="AH2482" i="5"/>
  <c r="AH2483" i="5"/>
  <c r="AH2484" i="5"/>
  <c r="AH2485" i="5"/>
  <c r="AH2486" i="5"/>
  <c r="AH2487" i="5"/>
  <c r="AH2488" i="5"/>
  <c r="AH2489" i="5"/>
  <c r="AH2490" i="5"/>
  <c r="AH2491" i="5"/>
  <c r="AH2492" i="5"/>
  <c r="AH2493" i="5"/>
  <c r="AH2494" i="5"/>
  <c r="AH2495" i="5"/>
  <c r="AH2496" i="5"/>
  <c r="AH2497" i="5"/>
  <c r="AH2498" i="5"/>
  <c r="AH2499" i="5"/>
  <c r="AH2500" i="5"/>
  <c r="AH2501" i="5"/>
  <c r="AH2502" i="5"/>
  <c r="AH2503" i="5"/>
  <c r="AH2504" i="5"/>
  <c r="AH2505" i="5"/>
  <c r="AH2506" i="5"/>
  <c r="AH2507" i="5"/>
  <c r="AH2508" i="5"/>
  <c r="AH2509" i="5"/>
  <c r="AH2510" i="5"/>
  <c r="AH2511" i="5"/>
  <c r="AH2512" i="5"/>
  <c r="AH2513" i="5"/>
  <c r="AH2514" i="5"/>
  <c r="AH2515" i="5"/>
  <c r="AH2516" i="5"/>
  <c r="AH2517" i="5"/>
  <c r="AH2518" i="5"/>
  <c r="AH2519" i="5"/>
  <c r="AH2520" i="5"/>
  <c r="AH2521" i="5"/>
  <c r="AH2522" i="5"/>
  <c r="AH2523" i="5"/>
  <c r="AH2524" i="5"/>
  <c r="AH2525" i="5"/>
  <c r="AH2526" i="5"/>
  <c r="AH2527" i="5"/>
  <c r="AH2528" i="5"/>
  <c r="AH2529" i="5"/>
  <c r="AH2530" i="5"/>
  <c r="AH2531" i="5"/>
  <c r="AH2532" i="5"/>
  <c r="AH2533" i="5"/>
  <c r="AH2534" i="5"/>
  <c r="AH2535" i="5"/>
  <c r="AH2536" i="5"/>
  <c r="AH2537" i="5"/>
  <c r="AH2538" i="5"/>
  <c r="AH2539" i="5"/>
  <c r="AH2540" i="5"/>
  <c r="AH2541" i="5"/>
  <c r="AH2542" i="5"/>
  <c r="AH2543" i="5"/>
  <c r="AH2544" i="5"/>
  <c r="AH2545" i="5"/>
  <c r="AH2546" i="5"/>
  <c r="AH2547" i="5"/>
  <c r="AH2548" i="5"/>
  <c r="AH2549" i="5"/>
  <c r="AH2550" i="5"/>
  <c r="AH2551" i="5"/>
  <c r="AH2552" i="5"/>
  <c r="AH2553" i="5"/>
  <c r="AH2554" i="5"/>
  <c r="AH2555" i="5"/>
  <c r="AH2556" i="5"/>
  <c r="AH2557" i="5"/>
  <c r="AH2558" i="5"/>
  <c r="AH2559" i="5"/>
  <c r="AH2560" i="5"/>
  <c r="AH2561" i="5"/>
  <c r="AH2562" i="5"/>
  <c r="AH2563" i="5"/>
  <c r="AH2564" i="5"/>
  <c r="AH2565" i="5"/>
  <c r="AH2566" i="5"/>
  <c r="AH2567" i="5"/>
  <c r="AH2568" i="5"/>
  <c r="AH2569" i="5"/>
  <c r="AH2570" i="5"/>
  <c r="AH2571" i="5"/>
  <c r="AH2572" i="5"/>
  <c r="AH2573" i="5"/>
  <c r="AH2574" i="5"/>
  <c r="AH2575" i="5"/>
  <c r="AH2576" i="5"/>
  <c r="AH2577" i="5"/>
  <c r="AH2578" i="5"/>
  <c r="AH2579" i="5"/>
  <c r="AH2580" i="5"/>
  <c r="AH2581" i="5"/>
  <c r="AH2582" i="5"/>
  <c r="AH2583" i="5"/>
  <c r="AH2584" i="5"/>
  <c r="AH2585" i="5"/>
  <c r="AH2586" i="5"/>
  <c r="AH2587" i="5"/>
  <c r="AH2588" i="5"/>
  <c r="AH2589" i="5"/>
  <c r="AH2590" i="5"/>
  <c r="AH2591" i="5"/>
  <c r="AH2592" i="5"/>
  <c r="AH2593" i="5"/>
  <c r="AH2594" i="5"/>
  <c r="AH2595" i="5"/>
  <c r="AH2596" i="5"/>
  <c r="AH2597" i="5"/>
  <c r="AH2598" i="5"/>
  <c r="AH2599" i="5"/>
  <c r="AH2600" i="5"/>
  <c r="AH2601" i="5"/>
  <c r="AH2602" i="5"/>
  <c r="AH2603" i="5"/>
  <c r="AH2604" i="5"/>
  <c r="AH2605" i="5"/>
  <c r="AH2606" i="5"/>
  <c r="AH2607" i="5"/>
  <c r="AH2608" i="5"/>
  <c r="AH2609" i="5"/>
  <c r="AH2610" i="5"/>
  <c r="AH2611" i="5"/>
  <c r="AH2612" i="5"/>
  <c r="AH2613" i="5"/>
  <c r="AH2614" i="5"/>
  <c r="AH2615" i="5"/>
  <c r="AH2616" i="5"/>
  <c r="AH2617" i="5"/>
  <c r="AH2618" i="5"/>
  <c r="AH2619" i="5"/>
  <c r="AH2620" i="5"/>
  <c r="AH2621" i="5"/>
  <c r="AH2622" i="5"/>
  <c r="AH2623" i="5"/>
  <c r="AH2624" i="5"/>
  <c r="AH2625" i="5"/>
  <c r="AH2626" i="5"/>
  <c r="AH2627" i="5"/>
  <c r="AH2628" i="5"/>
  <c r="AH2629" i="5"/>
  <c r="AH2630" i="5"/>
  <c r="AH2631" i="5"/>
  <c r="AH2632" i="5"/>
  <c r="AH2633" i="5"/>
  <c r="AH2634" i="5"/>
  <c r="AH2635" i="5"/>
  <c r="AH2636" i="5"/>
  <c r="AH2637" i="5"/>
  <c r="AH2638" i="5"/>
  <c r="AH2639" i="5"/>
  <c r="AH2640" i="5"/>
  <c r="AH2641" i="5"/>
  <c r="AH2642" i="5"/>
  <c r="AH2643" i="5"/>
  <c r="AH2644" i="5"/>
  <c r="AH2645" i="5"/>
  <c r="AH2646" i="5"/>
  <c r="AH2647" i="5"/>
  <c r="AH2648" i="5"/>
  <c r="AH2649" i="5"/>
  <c r="AH2650" i="5"/>
  <c r="AH2651" i="5"/>
  <c r="AH2652" i="5"/>
  <c r="AH2653" i="5"/>
  <c r="AH2654" i="5"/>
  <c r="AH2655" i="5"/>
  <c r="AH2656" i="5"/>
  <c r="AH2657" i="5"/>
  <c r="AH2658" i="5"/>
  <c r="AH2659" i="5"/>
  <c r="AH2660" i="5"/>
  <c r="AH2661" i="5"/>
  <c r="AH2662" i="5"/>
  <c r="AH2663" i="5"/>
  <c r="AH2664" i="5"/>
  <c r="AH2665" i="5"/>
  <c r="AH2666" i="5"/>
  <c r="AH2667" i="5"/>
  <c r="AH2668" i="5"/>
  <c r="AH2669" i="5"/>
  <c r="AH2670" i="5"/>
  <c r="AH2671" i="5"/>
  <c r="AH2672" i="5"/>
  <c r="AH2673" i="5"/>
  <c r="AH2674" i="5"/>
  <c r="AH2675" i="5"/>
  <c r="AH2676" i="5"/>
  <c r="AH2677" i="5"/>
  <c r="AH2678" i="5"/>
  <c r="AH2679" i="5"/>
  <c r="AH2680" i="5"/>
  <c r="AH2681" i="5"/>
  <c r="AH2682" i="5"/>
  <c r="AH2683" i="5"/>
  <c r="AH2684" i="5"/>
  <c r="AH2685" i="5"/>
  <c r="AH2686" i="5"/>
  <c r="AH2687" i="5"/>
  <c r="AH2688" i="5"/>
  <c r="AH2689" i="5"/>
  <c r="AH2690" i="5"/>
  <c r="AH2691" i="5"/>
  <c r="AH2692" i="5"/>
  <c r="AH2693" i="5"/>
  <c r="AH2694" i="5"/>
  <c r="AH2695" i="5"/>
  <c r="AH2696" i="5"/>
  <c r="AH2697" i="5"/>
  <c r="AH2698" i="5"/>
  <c r="AH2699" i="5"/>
  <c r="AH2700" i="5"/>
  <c r="AH2701" i="5"/>
  <c r="AH2702" i="5"/>
  <c r="AH2703" i="5"/>
  <c r="AH2704" i="5"/>
  <c r="AH2705" i="5"/>
  <c r="AH2706" i="5"/>
  <c r="AH2707" i="5"/>
  <c r="AH2708" i="5"/>
  <c r="AH2709" i="5"/>
  <c r="AH2710" i="5"/>
  <c r="AH2711" i="5"/>
  <c r="AH2712" i="5"/>
  <c r="AH2713" i="5"/>
  <c r="AH2714" i="5"/>
  <c r="AH2715" i="5"/>
  <c r="AH2716" i="5"/>
  <c r="AH2717" i="5"/>
  <c r="AH2718" i="5"/>
  <c r="AH2719" i="5"/>
  <c r="AH2720" i="5"/>
  <c r="AH2721" i="5"/>
  <c r="AH2722" i="5"/>
  <c r="AH2723" i="5"/>
  <c r="AH2724" i="5"/>
  <c r="AH2725" i="5"/>
  <c r="AH2726" i="5"/>
  <c r="AH2727" i="5"/>
  <c r="AH2728" i="5"/>
  <c r="AH2729" i="5"/>
  <c r="AH2730" i="5"/>
  <c r="AH2731" i="5"/>
  <c r="AH2732" i="5"/>
  <c r="AH2733" i="5"/>
  <c r="AH2734" i="5"/>
  <c r="AH2735" i="5"/>
  <c r="AH2736" i="5"/>
  <c r="AH2737" i="5"/>
  <c r="AH2738" i="5"/>
  <c r="AH2739" i="5"/>
  <c r="AH2740" i="5"/>
  <c r="AH2741" i="5"/>
  <c r="AH2742" i="5"/>
  <c r="AH2743" i="5"/>
  <c r="AH2744" i="5"/>
  <c r="AH2745" i="5"/>
  <c r="AH2746" i="5"/>
  <c r="AH2747" i="5"/>
  <c r="AH2748" i="5"/>
  <c r="AH2749" i="5"/>
  <c r="AH2750" i="5"/>
  <c r="AH2751" i="5"/>
  <c r="AH2752" i="5"/>
  <c r="AH2753" i="5"/>
  <c r="AH2754" i="5"/>
  <c r="AH2755" i="5"/>
  <c r="AH2756" i="5"/>
  <c r="AH2757" i="5"/>
  <c r="AH2758" i="5"/>
  <c r="AH2759" i="5"/>
  <c r="AH2760" i="5"/>
  <c r="AH2761" i="5"/>
  <c r="AH2762" i="5"/>
  <c r="AH2763" i="5"/>
  <c r="AH2764" i="5"/>
  <c r="AH2765" i="5"/>
  <c r="AH2766" i="5"/>
  <c r="AH2767" i="5"/>
  <c r="AH2768" i="5"/>
  <c r="AH2769" i="5"/>
  <c r="AH2770" i="5"/>
  <c r="AH2771" i="5"/>
  <c r="AH2772" i="5"/>
  <c r="AH2773" i="5"/>
  <c r="AH2774" i="5"/>
  <c r="AH2775" i="5"/>
  <c r="AH2776" i="5"/>
  <c r="AH2777" i="5"/>
  <c r="AH2778" i="5"/>
  <c r="AH2779" i="5"/>
  <c r="AH2780" i="5"/>
  <c r="AH2781" i="5"/>
  <c r="AH2782" i="5"/>
  <c r="AH2783" i="5"/>
  <c r="AH2784" i="5"/>
  <c r="AH2785" i="5"/>
  <c r="AH2786" i="5"/>
  <c r="AH2787" i="5"/>
  <c r="AH2788" i="5"/>
  <c r="AH2789" i="5"/>
  <c r="AH2790" i="5"/>
  <c r="AH2791" i="5"/>
  <c r="AH2792" i="5"/>
  <c r="AH2793" i="5"/>
  <c r="AH2794" i="5"/>
  <c r="AH2795" i="5"/>
  <c r="AH2796" i="5"/>
  <c r="AH2797" i="5"/>
  <c r="AH2798" i="5"/>
  <c r="AH2799" i="5"/>
  <c r="AH2800" i="5"/>
  <c r="AH2801" i="5"/>
  <c r="AH2802" i="5"/>
  <c r="AH2803" i="5"/>
  <c r="AH2804" i="5"/>
  <c r="AH2805" i="5"/>
  <c r="AH2806" i="5"/>
  <c r="AH2807" i="5"/>
  <c r="AH2808" i="5"/>
  <c r="AH2809" i="5"/>
  <c r="AH2810" i="5"/>
  <c r="AH2811" i="5"/>
  <c r="AH2812" i="5"/>
  <c r="AH2813" i="5"/>
  <c r="AH2814" i="5"/>
  <c r="AH2815" i="5"/>
  <c r="AH2816" i="5"/>
  <c r="AH2817" i="5"/>
  <c r="AH2818" i="5"/>
  <c r="AH2819" i="5"/>
  <c r="AH2820" i="5"/>
  <c r="AH2821" i="5"/>
  <c r="AH2822" i="5"/>
  <c r="AH2823" i="5"/>
  <c r="AH2824" i="5"/>
  <c r="AH2825" i="5"/>
  <c r="AH2826" i="5"/>
  <c r="AH2827" i="5"/>
  <c r="AH2828" i="5"/>
  <c r="AH2829" i="5"/>
  <c r="AH2830" i="5"/>
  <c r="AH2831" i="5"/>
  <c r="AH2832" i="5"/>
  <c r="AH2833" i="5"/>
  <c r="AH2834" i="5"/>
  <c r="AH2835" i="5"/>
  <c r="AH2836" i="5"/>
  <c r="AH2837" i="5"/>
  <c r="AH2838" i="5"/>
  <c r="AH2839" i="5"/>
  <c r="AH2840" i="5"/>
  <c r="AH2841" i="5"/>
  <c r="AH2842" i="5"/>
  <c r="AH2843" i="5"/>
  <c r="AH2844" i="5"/>
  <c r="AH2845" i="5"/>
  <c r="AH2846" i="5"/>
  <c r="AH2847" i="5"/>
  <c r="AH2848" i="5"/>
  <c r="AH2849" i="5"/>
  <c r="AH2850" i="5"/>
  <c r="AH2851" i="5"/>
  <c r="AH2852" i="5"/>
  <c r="AH2853" i="5"/>
  <c r="AH2854" i="5"/>
  <c r="AH2855" i="5"/>
  <c r="AH2856" i="5"/>
  <c r="AH2857" i="5"/>
  <c r="AH2858" i="5"/>
  <c r="AH2859" i="5"/>
  <c r="AH2860" i="5"/>
  <c r="AH2861" i="5"/>
  <c r="AH2862" i="5"/>
  <c r="AH2863" i="5"/>
  <c r="AH2864" i="5"/>
  <c r="AH2865" i="5"/>
  <c r="AH2866" i="5"/>
  <c r="AH2867" i="5"/>
  <c r="AH2868" i="5"/>
  <c r="AH2869" i="5"/>
  <c r="AH2870" i="5"/>
  <c r="AH2871" i="5"/>
  <c r="AH2872" i="5"/>
  <c r="AH2873" i="5"/>
  <c r="AH2874" i="5"/>
  <c r="AH2875" i="5"/>
  <c r="AH2876" i="5"/>
  <c r="AH2877" i="5"/>
  <c r="AH2878" i="5"/>
  <c r="AH2879" i="5"/>
  <c r="AH2880" i="5"/>
  <c r="AH2881" i="5"/>
  <c r="AH2882" i="5"/>
  <c r="AH2883" i="5"/>
  <c r="AH2884" i="5"/>
  <c r="AH2885" i="5"/>
  <c r="AH2886" i="5"/>
  <c r="AH2887" i="5"/>
  <c r="AH2888" i="5"/>
  <c r="AH2889" i="5"/>
  <c r="AH2890" i="5"/>
  <c r="AH2891" i="5"/>
  <c r="AH2892" i="5"/>
  <c r="AH2893" i="5"/>
  <c r="AH2894" i="5"/>
  <c r="AH2895" i="5"/>
  <c r="AH2896" i="5"/>
  <c r="AH2897" i="5"/>
  <c r="AH2898" i="5"/>
  <c r="AH2899" i="5"/>
  <c r="AH2900" i="5"/>
  <c r="AH2901" i="5"/>
  <c r="AH2902" i="5"/>
  <c r="AH2903" i="5"/>
  <c r="AH2904" i="5"/>
  <c r="AH2905" i="5"/>
  <c r="AH2906" i="5"/>
  <c r="AH2907" i="5"/>
  <c r="AH2908" i="5"/>
  <c r="AH2909" i="5"/>
  <c r="AH2910" i="5"/>
  <c r="AH2911" i="5"/>
  <c r="AH2912" i="5"/>
  <c r="AH2913" i="5"/>
  <c r="AH2914" i="5"/>
  <c r="AH2915" i="5"/>
  <c r="AH2916" i="5"/>
  <c r="AH2917" i="5"/>
  <c r="AH2918" i="5"/>
  <c r="AH2919" i="5"/>
  <c r="AH2920" i="5"/>
  <c r="AH2921" i="5"/>
  <c r="AH2922" i="5"/>
  <c r="AH2923" i="5"/>
  <c r="AH2924" i="5"/>
  <c r="AH2925" i="5"/>
  <c r="AH2926" i="5"/>
  <c r="AH2927" i="5"/>
  <c r="AH2928" i="5"/>
  <c r="AH2929" i="5"/>
  <c r="AH2930" i="5"/>
  <c r="AH2931" i="5"/>
  <c r="AH2932" i="5"/>
  <c r="AH2933" i="5"/>
  <c r="AH2934" i="5"/>
  <c r="AH2935" i="5"/>
  <c r="AH2936" i="5"/>
  <c r="AH2937" i="5"/>
  <c r="AH2938" i="5"/>
  <c r="AH2939" i="5"/>
  <c r="AH2940" i="5"/>
  <c r="AH2941" i="5"/>
  <c r="AH2942" i="5"/>
  <c r="AH2943" i="5"/>
  <c r="AH2944" i="5"/>
  <c r="AH2945" i="5"/>
  <c r="AH2946" i="5"/>
  <c r="AH2947" i="5"/>
  <c r="AH2948" i="5"/>
  <c r="AH2949" i="5"/>
  <c r="AH2950" i="5"/>
  <c r="AH2951" i="5"/>
  <c r="AH2952" i="5"/>
  <c r="AH2953" i="5"/>
  <c r="AH2954" i="5"/>
  <c r="AH2955" i="5"/>
  <c r="AH2956" i="5"/>
  <c r="AH2957" i="5"/>
  <c r="AH2958" i="5"/>
  <c r="AH2959" i="5"/>
  <c r="AH2960" i="5"/>
  <c r="AH2961" i="5"/>
  <c r="AH2962" i="5"/>
  <c r="AH2963" i="5"/>
  <c r="AH2964" i="5"/>
  <c r="AH2965" i="5"/>
  <c r="AH2966" i="5"/>
  <c r="AH2967" i="5"/>
  <c r="AH2968" i="5"/>
  <c r="AH2969" i="5"/>
  <c r="AH2970" i="5"/>
  <c r="AH2971" i="5"/>
  <c r="AH2972" i="5"/>
  <c r="AH2973" i="5"/>
  <c r="AH2974" i="5"/>
  <c r="AH2975" i="5"/>
  <c r="AH2976" i="5"/>
  <c r="AH2977" i="5"/>
  <c r="AH2978" i="5"/>
  <c r="AH2979" i="5"/>
  <c r="AH2980" i="5"/>
  <c r="AH2981" i="5"/>
  <c r="AH2982" i="5"/>
  <c r="AH2983" i="5"/>
  <c r="AH2984" i="5"/>
  <c r="AH2985" i="5"/>
  <c r="AH2986" i="5"/>
  <c r="AH2987" i="5"/>
  <c r="AH2988" i="5"/>
  <c r="AH2989" i="5"/>
  <c r="AH2990" i="5"/>
  <c r="AH2991" i="5"/>
  <c r="AH2992" i="5"/>
  <c r="AH2993" i="5"/>
  <c r="AH2994" i="5"/>
  <c r="AH2995" i="5"/>
  <c r="AH2996" i="5"/>
  <c r="AH2997" i="5"/>
  <c r="AH2998" i="5"/>
  <c r="AH2999" i="5"/>
  <c r="AH3000" i="5"/>
  <c r="AH3001" i="5"/>
  <c r="AH3002" i="5"/>
  <c r="AH3003" i="5"/>
  <c r="AH3004" i="5"/>
  <c r="AH3005" i="5"/>
  <c r="AH3006" i="5"/>
  <c r="AH3007" i="5"/>
  <c r="AH3008" i="5"/>
  <c r="AH3009" i="5"/>
  <c r="AH3010" i="5"/>
  <c r="AH3011" i="5"/>
  <c r="AH3012" i="5"/>
  <c r="AH3013" i="5"/>
  <c r="AH3014" i="5"/>
  <c r="AH3015" i="5"/>
  <c r="AH3016" i="5"/>
  <c r="AH3017" i="5"/>
  <c r="AH3018" i="5"/>
  <c r="AH3019" i="5"/>
  <c r="AH3020" i="5"/>
  <c r="AH3021" i="5"/>
  <c r="AH3022" i="5"/>
  <c r="AH3023" i="5"/>
  <c r="AH3024" i="5"/>
  <c r="AH3025" i="5"/>
  <c r="AH3026" i="5"/>
  <c r="AH3027" i="5"/>
  <c r="AH3028" i="5"/>
  <c r="AH3029" i="5"/>
  <c r="AH3030" i="5"/>
  <c r="AH3031" i="5"/>
  <c r="AH3032" i="5"/>
  <c r="AH3033" i="5"/>
  <c r="AH3034" i="5"/>
  <c r="AH3035" i="5"/>
  <c r="AH3036" i="5"/>
  <c r="AH3037" i="5"/>
  <c r="AH3038" i="5"/>
  <c r="AH3039" i="5"/>
  <c r="AH3040" i="5"/>
  <c r="AH3041" i="5"/>
  <c r="AH3042" i="5"/>
  <c r="AH3043" i="5"/>
  <c r="AH3044" i="5"/>
  <c r="AH3045" i="5"/>
  <c r="AH3046" i="5"/>
  <c r="AH3047" i="5"/>
  <c r="AH3048" i="5"/>
  <c r="AH3049" i="5"/>
  <c r="AH3050" i="5"/>
  <c r="AH3051" i="5"/>
  <c r="AH3052" i="5"/>
  <c r="AH3053" i="5"/>
  <c r="AH3054" i="5"/>
  <c r="AH3055" i="5"/>
  <c r="AH3056" i="5"/>
  <c r="AH3057" i="5"/>
  <c r="AH3058" i="5"/>
  <c r="AH3059" i="5"/>
  <c r="AH3060" i="5"/>
  <c r="AH3061" i="5"/>
  <c r="AH3062" i="5"/>
  <c r="AH3063" i="5"/>
  <c r="AH3064" i="5"/>
  <c r="AH3065" i="5"/>
  <c r="AH3066" i="5"/>
  <c r="AH3067" i="5"/>
  <c r="AH3068" i="5"/>
  <c r="AH3069" i="5"/>
  <c r="AH3070" i="5"/>
  <c r="AH3071" i="5"/>
  <c r="AH3072" i="5"/>
  <c r="AH3073" i="5"/>
  <c r="AH3074" i="5"/>
  <c r="AH3075" i="5"/>
  <c r="AH3076" i="5"/>
  <c r="AH3077" i="5"/>
  <c r="AH3078" i="5"/>
  <c r="AH3079" i="5"/>
  <c r="AH3080" i="5"/>
  <c r="AH3081" i="5"/>
  <c r="AH3082" i="5"/>
  <c r="AH3083" i="5"/>
  <c r="AH3084" i="5"/>
  <c r="AH3085" i="5"/>
  <c r="AH3086" i="5"/>
  <c r="AH3087" i="5"/>
  <c r="AH3088" i="5"/>
  <c r="AH3089" i="5"/>
  <c r="AH3090" i="5"/>
  <c r="AH3091" i="5"/>
  <c r="AH3092" i="5"/>
  <c r="AH3093" i="5"/>
  <c r="AH3094" i="5"/>
  <c r="AH3095" i="5"/>
  <c r="AH3096" i="5"/>
  <c r="AH3097" i="5"/>
  <c r="AH3098" i="5"/>
  <c r="AH3099" i="5"/>
  <c r="AH3100" i="5"/>
  <c r="AH3101" i="5"/>
  <c r="AH3102" i="5"/>
  <c r="AH3103" i="5"/>
  <c r="AH3104" i="5"/>
  <c r="AH3105" i="5"/>
  <c r="AH3106" i="5"/>
  <c r="AH3107" i="5"/>
  <c r="AH3108" i="5"/>
  <c r="AH3109" i="5"/>
  <c r="AH3110" i="5"/>
  <c r="AH3111" i="5"/>
  <c r="AH3112" i="5"/>
  <c r="AH3113" i="5"/>
  <c r="AH3114" i="5"/>
  <c r="AH3115" i="5"/>
  <c r="AH3116" i="5"/>
  <c r="AH3117" i="5"/>
  <c r="AH3118" i="5"/>
  <c r="AH3119" i="5"/>
  <c r="AH3120" i="5"/>
  <c r="AH3121" i="5"/>
  <c r="AH3122" i="5"/>
  <c r="AH3123" i="5"/>
  <c r="AH3124" i="5"/>
  <c r="AH3125" i="5"/>
  <c r="AH3126" i="5"/>
  <c r="AH3127" i="5"/>
  <c r="AH3128" i="5"/>
  <c r="AH3129" i="5"/>
  <c r="AH3130" i="5"/>
  <c r="AH3131" i="5"/>
  <c r="AH3132" i="5"/>
  <c r="AH3133" i="5"/>
  <c r="AH3134" i="5"/>
  <c r="AH3135" i="5"/>
  <c r="AH3136" i="5"/>
  <c r="AH3137" i="5"/>
  <c r="AH3138" i="5"/>
  <c r="AH3139" i="5"/>
  <c r="AH3140" i="5"/>
  <c r="AH3141" i="5"/>
  <c r="AH3142" i="5"/>
  <c r="AH3143" i="5"/>
  <c r="AH3144" i="5"/>
  <c r="AH3145" i="5"/>
  <c r="AH3146" i="5"/>
  <c r="AH3147" i="5"/>
  <c r="AH3148" i="5"/>
  <c r="AH3149" i="5"/>
  <c r="AH3150" i="5"/>
  <c r="AH3151" i="5"/>
  <c r="AH3152" i="5"/>
  <c r="AH3153" i="5"/>
  <c r="AH3154" i="5"/>
  <c r="AH3155" i="5"/>
  <c r="AH3156" i="5"/>
  <c r="AH3157" i="5"/>
  <c r="AH3158" i="5"/>
  <c r="AH3159" i="5"/>
  <c r="AH3160" i="5"/>
  <c r="AH3161" i="5"/>
  <c r="AH3162" i="5"/>
  <c r="AH3163" i="5"/>
  <c r="AH3164" i="5"/>
  <c r="AH3165" i="5"/>
  <c r="AH3166" i="5"/>
  <c r="AH3167" i="5"/>
  <c r="AH3168" i="5"/>
  <c r="AH3169" i="5"/>
  <c r="AH3170" i="5"/>
  <c r="AH3171" i="5"/>
  <c r="AH3172" i="5"/>
  <c r="AH3173" i="5"/>
  <c r="AH3174" i="5"/>
  <c r="AH3175" i="5"/>
  <c r="AH3176" i="5"/>
  <c r="AH3177" i="5"/>
  <c r="AH3178" i="5"/>
  <c r="AH3179" i="5"/>
  <c r="AH3180" i="5"/>
  <c r="AH3181" i="5"/>
  <c r="AH3182" i="5"/>
  <c r="AH3183" i="5"/>
  <c r="AH3184" i="5"/>
  <c r="AH3185" i="5"/>
  <c r="AH3186" i="5"/>
  <c r="AH3187" i="5"/>
  <c r="AH3188" i="5"/>
  <c r="AH3189" i="5"/>
  <c r="AH3190" i="5"/>
  <c r="AH3191" i="5"/>
  <c r="AH3192" i="5"/>
  <c r="AH3193" i="5"/>
  <c r="AH3194" i="5"/>
  <c r="AH3195" i="5"/>
  <c r="AH3196" i="5"/>
  <c r="AH3197" i="5"/>
  <c r="AH3198" i="5"/>
  <c r="AH3199" i="5"/>
  <c r="AH3200" i="5"/>
  <c r="AH3201" i="5"/>
  <c r="AH3202" i="5"/>
  <c r="AH3203" i="5"/>
  <c r="AH3204" i="5"/>
  <c r="AH3205" i="5"/>
  <c r="AH3206" i="5"/>
  <c r="AH3207" i="5"/>
  <c r="AH3208" i="5"/>
  <c r="AH3209" i="5"/>
  <c r="AH3210" i="5"/>
  <c r="AH3211" i="5"/>
  <c r="AH3212" i="5"/>
  <c r="AH3213" i="5"/>
  <c r="AH3214" i="5"/>
  <c r="AH3215" i="5"/>
  <c r="AH3216" i="5"/>
  <c r="AH3217" i="5"/>
  <c r="AH3218" i="5"/>
  <c r="AH3219" i="5"/>
  <c r="AH3220" i="5"/>
  <c r="AH3221" i="5"/>
  <c r="AH3222" i="5"/>
  <c r="AH3223" i="5"/>
  <c r="AH3224" i="5"/>
  <c r="AH3225" i="5"/>
  <c r="AH3226" i="5"/>
  <c r="AH3227" i="5"/>
  <c r="AH3228" i="5"/>
  <c r="AH3229" i="5"/>
  <c r="AH3230" i="5"/>
  <c r="AH3231" i="5"/>
  <c r="AH3232" i="5"/>
  <c r="AH3233" i="5"/>
  <c r="AH3234" i="5"/>
  <c r="AH3235" i="5"/>
  <c r="AH3236" i="5"/>
  <c r="AH3237" i="5"/>
  <c r="AH3238" i="5"/>
  <c r="AH3239" i="5"/>
  <c r="AH3240" i="5"/>
  <c r="AH3241" i="5"/>
  <c r="AH3242" i="5"/>
  <c r="AH3243" i="5"/>
  <c r="AH3244" i="5"/>
  <c r="AH3245" i="5"/>
  <c r="AH3246" i="5"/>
  <c r="AH3247" i="5"/>
  <c r="AH3248" i="5"/>
  <c r="AH3249" i="5"/>
  <c r="AH3250" i="5"/>
  <c r="AH3251" i="5"/>
  <c r="AH3252" i="5"/>
  <c r="AH3253" i="5"/>
  <c r="AH3254" i="5"/>
  <c r="AH3255" i="5"/>
  <c r="AH3256" i="5"/>
  <c r="AH3257" i="5"/>
  <c r="AH3258" i="5"/>
  <c r="AH3259" i="5"/>
  <c r="AH3260" i="5"/>
  <c r="AH3261" i="5"/>
  <c r="AH3262" i="5"/>
  <c r="AH3263" i="5"/>
  <c r="AH3264" i="5"/>
  <c r="AH3265" i="5"/>
  <c r="AH3266" i="5"/>
  <c r="AH3267" i="5"/>
  <c r="AH3268" i="5"/>
  <c r="AH3269" i="5"/>
  <c r="AH3270" i="5"/>
  <c r="AH3271" i="5"/>
  <c r="AH3272" i="5"/>
  <c r="AH3273" i="5"/>
  <c r="AH3274" i="5"/>
  <c r="AH3275" i="5"/>
  <c r="AH3276" i="5"/>
  <c r="AH3277" i="5"/>
  <c r="AH3278" i="5"/>
  <c r="AH3279" i="5"/>
  <c r="AH3280" i="5"/>
  <c r="AH3281" i="5"/>
  <c r="AH3282" i="5"/>
  <c r="AH3283" i="5"/>
  <c r="AH3284" i="5"/>
  <c r="AH3285" i="5"/>
  <c r="AH3286" i="5"/>
  <c r="AH3287" i="5"/>
  <c r="AH3288" i="5"/>
  <c r="AH3289" i="5"/>
  <c r="AH3290" i="5"/>
  <c r="AH3291" i="5"/>
  <c r="AH3292" i="5"/>
  <c r="AH3293" i="5"/>
  <c r="AH3294" i="5"/>
  <c r="AH3295" i="5"/>
  <c r="AH3296" i="5"/>
  <c r="AH3297" i="5"/>
  <c r="AH3298" i="5"/>
  <c r="AH3299" i="5"/>
  <c r="AH3300" i="5"/>
  <c r="AI10" i="5"/>
  <c r="AI11" i="5"/>
  <c r="AI12" i="5"/>
  <c r="AI13" i="5"/>
  <c r="AI14" i="5"/>
  <c r="AI15" i="5"/>
  <c r="AI16" i="5"/>
  <c r="AI17" i="5"/>
  <c r="AI18" i="5"/>
  <c r="AJ18" i="5" s="1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J240" i="5" s="1"/>
  <c r="AK240" i="5" s="1"/>
  <c r="AL240" i="5" s="1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I421" i="5"/>
  <c r="AI422" i="5"/>
  <c r="AI423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I479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1" i="5"/>
  <c r="AI532" i="5"/>
  <c r="AI533" i="5"/>
  <c r="AI534" i="5"/>
  <c r="AI535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I566" i="5"/>
  <c r="AI567" i="5"/>
  <c r="AI568" i="5"/>
  <c r="AI569" i="5"/>
  <c r="AI570" i="5"/>
  <c r="AI571" i="5"/>
  <c r="AI572" i="5"/>
  <c r="AI573" i="5"/>
  <c r="AI574" i="5"/>
  <c r="AI575" i="5"/>
  <c r="AI576" i="5"/>
  <c r="AI577" i="5"/>
  <c r="AI578" i="5"/>
  <c r="AI579" i="5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I603" i="5"/>
  <c r="AI604" i="5"/>
  <c r="AI605" i="5"/>
  <c r="AI606" i="5"/>
  <c r="AI607" i="5"/>
  <c r="AI608" i="5"/>
  <c r="AI609" i="5"/>
  <c r="AI610" i="5"/>
  <c r="AI611" i="5"/>
  <c r="AI612" i="5"/>
  <c r="AI613" i="5"/>
  <c r="AI614" i="5"/>
  <c r="AI615" i="5"/>
  <c r="AI616" i="5"/>
  <c r="AI617" i="5"/>
  <c r="AI618" i="5"/>
  <c r="AI619" i="5"/>
  <c r="AI620" i="5"/>
  <c r="AI621" i="5"/>
  <c r="AI622" i="5"/>
  <c r="AI623" i="5"/>
  <c r="AI624" i="5"/>
  <c r="AI625" i="5"/>
  <c r="AI626" i="5"/>
  <c r="AI627" i="5"/>
  <c r="AI628" i="5"/>
  <c r="AI629" i="5"/>
  <c r="AI630" i="5"/>
  <c r="AI631" i="5"/>
  <c r="AI632" i="5"/>
  <c r="AI633" i="5"/>
  <c r="AI634" i="5"/>
  <c r="AI635" i="5"/>
  <c r="AI636" i="5"/>
  <c r="AI637" i="5"/>
  <c r="AI638" i="5"/>
  <c r="AI639" i="5"/>
  <c r="AI640" i="5"/>
  <c r="AI641" i="5"/>
  <c r="AI642" i="5"/>
  <c r="AI643" i="5"/>
  <c r="AI644" i="5"/>
  <c r="AI645" i="5"/>
  <c r="AI646" i="5"/>
  <c r="AI647" i="5"/>
  <c r="AI648" i="5"/>
  <c r="AJ648" i="5" s="1"/>
  <c r="AI649" i="5"/>
  <c r="AI650" i="5"/>
  <c r="AI651" i="5"/>
  <c r="AI652" i="5"/>
  <c r="AI653" i="5"/>
  <c r="AI654" i="5"/>
  <c r="AI655" i="5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J672" i="5" s="1"/>
  <c r="AI673" i="5"/>
  <c r="AI674" i="5"/>
  <c r="AI675" i="5"/>
  <c r="AI676" i="5"/>
  <c r="AI677" i="5"/>
  <c r="AI678" i="5"/>
  <c r="AI679" i="5"/>
  <c r="AI680" i="5"/>
  <c r="AI681" i="5"/>
  <c r="AI682" i="5"/>
  <c r="AI683" i="5"/>
  <c r="AI684" i="5"/>
  <c r="AI685" i="5"/>
  <c r="AI686" i="5"/>
  <c r="AI687" i="5"/>
  <c r="AI688" i="5"/>
  <c r="AI689" i="5"/>
  <c r="AI690" i="5"/>
  <c r="AI691" i="5"/>
  <c r="AI692" i="5"/>
  <c r="AI693" i="5"/>
  <c r="AI694" i="5"/>
  <c r="AI695" i="5"/>
  <c r="AI696" i="5"/>
  <c r="AI697" i="5"/>
  <c r="AI698" i="5"/>
  <c r="AI699" i="5"/>
  <c r="AI700" i="5"/>
  <c r="AI701" i="5"/>
  <c r="AI702" i="5"/>
  <c r="AI703" i="5"/>
  <c r="AI704" i="5"/>
  <c r="AI705" i="5"/>
  <c r="AI706" i="5"/>
  <c r="AI707" i="5"/>
  <c r="AI708" i="5"/>
  <c r="AI709" i="5"/>
  <c r="AI710" i="5"/>
  <c r="AI711" i="5"/>
  <c r="AI712" i="5"/>
  <c r="AI713" i="5"/>
  <c r="AI714" i="5"/>
  <c r="AI715" i="5"/>
  <c r="AI716" i="5"/>
  <c r="AI717" i="5"/>
  <c r="AI718" i="5"/>
  <c r="AI719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I734" i="5"/>
  <c r="AI735" i="5"/>
  <c r="AI736" i="5"/>
  <c r="AI737" i="5"/>
  <c r="AI738" i="5"/>
  <c r="AI739" i="5"/>
  <c r="AI740" i="5"/>
  <c r="AI741" i="5"/>
  <c r="AI742" i="5"/>
  <c r="AI743" i="5"/>
  <c r="AI744" i="5"/>
  <c r="AI745" i="5"/>
  <c r="AI746" i="5"/>
  <c r="AI747" i="5"/>
  <c r="AI748" i="5"/>
  <c r="AI749" i="5"/>
  <c r="AI750" i="5"/>
  <c r="AI751" i="5"/>
  <c r="AI752" i="5"/>
  <c r="AI753" i="5"/>
  <c r="AI754" i="5"/>
  <c r="AI755" i="5"/>
  <c r="AI756" i="5"/>
  <c r="AI757" i="5"/>
  <c r="AI758" i="5"/>
  <c r="AI759" i="5"/>
  <c r="AI760" i="5"/>
  <c r="AI761" i="5"/>
  <c r="AI762" i="5"/>
  <c r="AI763" i="5"/>
  <c r="AI764" i="5"/>
  <c r="AI765" i="5"/>
  <c r="AI766" i="5"/>
  <c r="AI767" i="5"/>
  <c r="AI768" i="5"/>
  <c r="AI769" i="5"/>
  <c r="AI770" i="5"/>
  <c r="AI771" i="5"/>
  <c r="AI772" i="5"/>
  <c r="AI773" i="5"/>
  <c r="AI774" i="5"/>
  <c r="AI775" i="5"/>
  <c r="AI776" i="5"/>
  <c r="AI777" i="5"/>
  <c r="AI778" i="5"/>
  <c r="AI779" i="5"/>
  <c r="AI780" i="5"/>
  <c r="AI781" i="5"/>
  <c r="AI782" i="5"/>
  <c r="AI783" i="5"/>
  <c r="AI784" i="5"/>
  <c r="AI785" i="5"/>
  <c r="AI786" i="5"/>
  <c r="AI787" i="5"/>
  <c r="AI788" i="5"/>
  <c r="AI789" i="5"/>
  <c r="AI790" i="5"/>
  <c r="AI791" i="5"/>
  <c r="AI792" i="5"/>
  <c r="AI793" i="5"/>
  <c r="AI794" i="5"/>
  <c r="AI795" i="5"/>
  <c r="AI796" i="5"/>
  <c r="AI797" i="5"/>
  <c r="AI798" i="5"/>
  <c r="AI799" i="5"/>
  <c r="AI800" i="5"/>
  <c r="AI801" i="5"/>
  <c r="AI802" i="5"/>
  <c r="AI803" i="5"/>
  <c r="AI804" i="5"/>
  <c r="AI805" i="5"/>
  <c r="AI806" i="5"/>
  <c r="AI807" i="5"/>
  <c r="AI808" i="5"/>
  <c r="AI809" i="5"/>
  <c r="AI810" i="5"/>
  <c r="AI811" i="5"/>
  <c r="AI812" i="5"/>
  <c r="AI813" i="5"/>
  <c r="AI814" i="5"/>
  <c r="AI815" i="5"/>
  <c r="AI816" i="5"/>
  <c r="AI817" i="5"/>
  <c r="AI818" i="5"/>
  <c r="AI819" i="5"/>
  <c r="AI820" i="5"/>
  <c r="AI821" i="5"/>
  <c r="AI822" i="5"/>
  <c r="AI823" i="5"/>
  <c r="AI824" i="5"/>
  <c r="AI825" i="5"/>
  <c r="AI826" i="5"/>
  <c r="AI827" i="5"/>
  <c r="AI828" i="5"/>
  <c r="AI829" i="5"/>
  <c r="AI830" i="5"/>
  <c r="AI831" i="5"/>
  <c r="AI832" i="5"/>
  <c r="AI833" i="5"/>
  <c r="AI834" i="5"/>
  <c r="AI835" i="5"/>
  <c r="AI836" i="5"/>
  <c r="AI837" i="5"/>
  <c r="AI838" i="5"/>
  <c r="AI839" i="5"/>
  <c r="AI840" i="5"/>
  <c r="AI841" i="5"/>
  <c r="AI842" i="5"/>
  <c r="AI843" i="5"/>
  <c r="AI844" i="5"/>
  <c r="AI845" i="5"/>
  <c r="AI846" i="5"/>
  <c r="AI847" i="5"/>
  <c r="AI848" i="5"/>
  <c r="AI849" i="5"/>
  <c r="AI850" i="5"/>
  <c r="AI851" i="5"/>
  <c r="AI852" i="5"/>
  <c r="AI853" i="5"/>
  <c r="AI854" i="5"/>
  <c r="AI855" i="5"/>
  <c r="AI856" i="5"/>
  <c r="AI857" i="5"/>
  <c r="AI858" i="5"/>
  <c r="AI859" i="5"/>
  <c r="AI860" i="5"/>
  <c r="AI861" i="5"/>
  <c r="AI862" i="5"/>
  <c r="AI863" i="5"/>
  <c r="AI864" i="5"/>
  <c r="AI865" i="5"/>
  <c r="AI866" i="5"/>
  <c r="AI867" i="5"/>
  <c r="AI868" i="5"/>
  <c r="AI869" i="5"/>
  <c r="AI870" i="5"/>
  <c r="AI871" i="5"/>
  <c r="AI872" i="5"/>
  <c r="AI873" i="5"/>
  <c r="AI874" i="5"/>
  <c r="AI875" i="5"/>
  <c r="AI876" i="5"/>
  <c r="AI877" i="5"/>
  <c r="AI878" i="5"/>
  <c r="AI879" i="5"/>
  <c r="AI880" i="5"/>
  <c r="AI881" i="5"/>
  <c r="AI882" i="5"/>
  <c r="AI883" i="5"/>
  <c r="AI884" i="5"/>
  <c r="AI885" i="5"/>
  <c r="AI886" i="5"/>
  <c r="AI887" i="5"/>
  <c r="AI888" i="5"/>
  <c r="AI889" i="5"/>
  <c r="AI890" i="5"/>
  <c r="AI891" i="5"/>
  <c r="AI892" i="5"/>
  <c r="AI893" i="5"/>
  <c r="AI894" i="5"/>
  <c r="AI895" i="5"/>
  <c r="AI896" i="5"/>
  <c r="AI897" i="5"/>
  <c r="AI898" i="5"/>
  <c r="AI899" i="5"/>
  <c r="AI900" i="5"/>
  <c r="AI901" i="5"/>
  <c r="AI902" i="5"/>
  <c r="AI903" i="5"/>
  <c r="AI904" i="5"/>
  <c r="AI905" i="5"/>
  <c r="AI906" i="5"/>
  <c r="AI907" i="5"/>
  <c r="AI908" i="5"/>
  <c r="AI909" i="5"/>
  <c r="AI910" i="5"/>
  <c r="AI911" i="5"/>
  <c r="AI912" i="5"/>
  <c r="AI913" i="5"/>
  <c r="AI914" i="5"/>
  <c r="AI915" i="5"/>
  <c r="AI916" i="5"/>
  <c r="AI917" i="5"/>
  <c r="AI918" i="5"/>
  <c r="AI919" i="5"/>
  <c r="AI920" i="5"/>
  <c r="AI921" i="5"/>
  <c r="AI922" i="5"/>
  <c r="AI923" i="5"/>
  <c r="AI924" i="5"/>
  <c r="AI925" i="5"/>
  <c r="AI926" i="5"/>
  <c r="AI927" i="5"/>
  <c r="AI928" i="5"/>
  <c r="AI929" i="5"/>
  <c r="AI930" i="5"/>
  <c r="AI931" i="5"/>
  <c r="AI932" i="5"/>
  <c r="AI933" i="5"/>
  <c r="AI934" i="5"/>
  <c r="AI935" i="5"/>
  <c r="AI936" i="5"/>
  <c r="AI937" i="5"/>
  <c r="AI938" i="5"/>
  <c r="AI939" i="5"/>
  <c r="AI940" i="5"/>
  <c r="AI941" i="5"/>
  <c r="AI942" i="5"/>
  <c r="AI943" i="5"/>
  <c r="AI944" i="5"/>
  <c r="AI945" i="5"/>
  <c r="AI946" i="5"/>
  <c r="AI947" i="5"/>
  <c r="AI948" i="5"/>
  <c r="AI949" i="5"/>
  <c r="AI950" i="5"/>
  <c r="AI951" i="5"/>
  <c r="AI952" i="5"/>
  <c r="AI953" i="5"/>
  <c r="AI954" i="5"/>
  <c r="AI955" i="5"/>
  <c r="AI956" i="5"/>
  <c r="AI957" i="5"/>
  <c r="AI958" i="5"/>
  <c r="AI959" i="5"/>
  <c r="AI960" i="5"/>
  <c r="AI961" i="5"/>
  <c r="AI962" i="5"/>
  <c r="AI963" i="5"/>
  <c r="AI964" i="5"/>
  <c r="AI965" i="5"/>
  <c r="AI966" i="5"/>
  <c r="AI967" i="5"/>
  <c r="AI968" i="5"/>
  <c r="AI969" i="5"/>
  <c r="AI970" i="5"/>
  <c r="AI971" i="5"/>
  <c r="AI972" i="5"/>
  <c r="AI973" i="5"/>
  <c r="AI974" i="5"/>
  <c r="AI975" i="5"/>
  <c r="AI976" i="5"/>
  <c r="AI977" i="5"/>
  <c r="AI978" i="5"/>
  <c r="AI979" i="5"/>
  <c r="AI980" i="5"/>
  <c r="AI981" i="5"/>
  <c r="AI982" i="5"/>
  <c r="AI983" i="5"/>
  <c r="AI984" i="5"/>
  <c r="AI985" i="5"/>
  <c r="AI986" i="5"/>
  <c r="AI987" i="5"/>
  <c r="AI988" i="5"/>
  <c r="AI989" i="5"/>
  <c r="AI990" i="5"/>
  <c r="AI991" i="5"/>
  <c r="AI992" i="5"/>
  <c r="AI993" i="5"/>
  <c r="AI994" i="5"/>
  <c r="AI995" i="5"/>
  <c r="AI996" i="5"/>
  <c r="AI997" i="5"/>
  <c r="AI998" i="5"/>
  <c r="AI999" i="5"/>
  <c r="AI1000" i="5"/>
  <c r="AI1001" i="5"/>
  <c r="AI1002" i="5"/>
  <c r="AI1003" i="5"/>
  <c r="AI1004" i="5"/>
  <c r="AI1005" i="5"/>
  <c r="AI1006" i="5"/>
  <c r="AI1007" i="5"/>
  <c r="AI1008" i="5"/>
  <c r="AI1009" i="5"/>
  <c r="AI1010" i="5"/>
  <c r="AI1011" i="5"/>
  <c r="AI1012" i="5"/>
  <c r="AI1013" i="5"/>
  <c r="AI1014" i="5"/>
  <c r="AI1015" i="5"/>
  <c r="AI1016" i="5"/>
  <c r="AI1017" i="5"/>
  <c r="AI1018" i="5"/>
  <c r="AI1019" i="5"/>
  <c r="AI1020" i="5"/>
  <c r="AI1021" i="5"/>
  <c r="AI1022" i="5"/>
  <c r="AI1023" i="5"/>
  <c r="AI1024" i="5"/>
  <c r="AI1025" i="5"/>
  <c r="AI1026" i="5"/>
  <c r="AI1027" i="5"/>
  <c r="AI1028" i="5"/>
  <c r="AI1029" i="5"/>
  <c r="AI1030" i="5"/>
  <c r="AI1031" i="5"/>
  <c r="AI1032" i="5"/>
  <c r="AI1033" i="5"/>
  <c r="AI1034" i="5"/>
  <c r="AI1035" i="5"/>
  <c r="AI1036" i="5"/>
  <c r="AI1037" i="5"/>
  <c r="AI1038" i="5"/>
  <c r="AI1039" i="5"/>
  <c r="AI1040" i="5"/>
  <c r="AI1041" i="5"/>
  <c r="AI1042" i="5"/>
  <c r="AI1043" i="5"/>
  <c r="AI1044" i="5"/>
  <c r="AI1045" i="5"/>
  <c r="AI1046" i="5"/>
  <c r="AI1047" i="5"/>
  <c r="AI1048" i="5"/>
  <c r="AI1049" i="5"/>
  <c r="AI1050" i="5"/>
  <c r="AI1051" i="5"/>
  <c r="AI1052" i="5"/>
  <c r="AI1053" i="5"/>
  <c r="AI1054" i="5"/>
  <c r="AI1055" i="5"/>
  <c r="AI1056" i="5"/>
  <c r="AI1057" i="5"/>
  <c r="AI1058" i="5"/>
  <c r="AI1059" i="5"/>
  <c r="AI1060" i="5"/>
  <c r="AI1061" i="5"/>
  <c r="AI1062" i="5"/>
  <c r="AI1063" i="5"/>
  <c r="AI1064" i="5"/>
  <c r="AI1065" i="5"/>
  <c r="AI1066" i="5"/>
  <c r="AI1067" i="5"/>
  <c r="AI1068" i="5"/>
  <c r="AI1069" i="5"/>
  <c r="AI1070" i="5"/>
  <c r="AI1071" i="5"/>
  <c r="AI1072" i="5"/>
  <c r="AI1073" i="5"/>
  <c r="AI1074" i="5"/>
  <c r="AI1075" i="5"/>
  <c r="AI1076" i="5"/>
  <c r="AI1077" i="5"/>
  <c r="AI1078" i="5"/>
  <c r="AI1079" i="5"/>
  <c r="AI1080" i="5"/>
  <c r="AI1081" i="5"/>
  <c r="AI1082" i="5"/>
  <c r="AI1083" i="5"/>
  <c r="AI1084" i="5"/>
  <c r="AI1085" i="5"/>
  <c r="AI1086" i="5"/>
  <c r="AI1087" i="5"/>
  <c r="AI1088" i="5"/>
  <c r="AI1089" i="5"/>
  <c r="AI1090" i="5"/>
  <c r="AI1091" i="5"/>
  <c r="AI1092" i="5"/>
  <c r="AI1093" i="5"/>
  <c r="AI1094" i="5"/>
  <c r="AI1095" i="5"/>
  <c r="AI1096" i="5"/>
  <c r="AI1097" i="5"/>
  <c r="AI1098" i="5"/>
  <c r="AI1099" i="5"/>
  <c r="AI1100" i="5"/>
  <c r="AI1101" i="5"/>
  <c r="AI1102" i="5"/>
  <c r="AI1103" i="5"/>
  <c r="AI1104" i="5"/>
  <c r="AI1105" i="5"/>
  <c r="AI1106" i="5"/>
  <c r="AI1107" i="5"/>
  <c r="AI1108" i="5"/>
  <c r="AI1109" i="5"/>
  <c r="AI1110" i="5"/>
  <c r="AI1111" i="5"/>
  <c r="AI1112" i="5"/>
  <c r="AI1113" i="5"/>
  <c r="AI1114" i="5"/>
  <c r="AI1115" i="5"/>
  <c r="AI1116" i="5"/>
  <c r="AI1117" i="5"/>
  <c r="AI1118" i="5"/>
  <c r="AI1119" i="5"/>
  <c r="AI1120" i="5"/>
  <c r="AI1121" i="5"/>
  <c r="AI1122" i="5"/>
  <c r="AI1123" i="5"/>
  <c r="AI1124" i="5"/>
  <c r="AI1125" i="5"/>
  <c r="AI1126" i="5"/>
  <c r="AI1127" i="5"/>
  <c r="AI1128" i="5"/>
  <c r="AI1129" i="5"/>
  <c r="AI1130" i="5"/>
  <c r="AI1131" i="5"/>
  <c r="AI1132" i="5"/>
  <c r="AI1133" i="5"/>
  <c r="AI1134" i="5"/>
  <c r="AI1135" i="5"/>
  <c r="AI1136" i="5"/>
  <c r="AI1137" i="5"/>
  <c r="AI1138" i="5"/>
  <c r="AI1139" i="5"/>
  <c r="AI1140" i="5"/>
  <c r="AI1141" i="5"/>
  <c r="AI1142" i="5"/>
  <c r="AI1143" i="5"/>
  <c r="AI1144" i="5"/>
  <c r="AI1145" i="5"/>
  <c r="AI1146" i="5"/>
  <c r="AI1147" i="5"/>
  <c r="AI1148" i="5"/>
  <c r="AI1149" i="5"/>
  <c r="AI1150" i="5"/>
  <c r="AI1151" i="5"/>
  <c r="AI1152" i="5"/>
  <c r="AI1153" i="5"/>
  <c r="AI1154" i="5"/>
  <c r="AI1155" i="5"/>
  <c r="AI1156" i="5"/>
  <c r="AI1157" i="5"/>
  <c r="AI1158" i="5"/>
  <c r="AI1159" i="5"/>
  <c r="AI1160" i="5"/>
  <c r="AI1161" i="5"/>
  <c r="AI1162" i="5"/>
  <c r="AI1163" i="5"/>
  <c r="AI1164" i="5"/>
  <c r="AI1165" i="5"/>
  <c r="AI1166" i="5"/>
  <c r="AI1167" i="5"/>
  <c r="AI1168" i="5"/>
  <c r="AI1169" i="5"/>
  <c r="AI1170" i="5"/>
  <c r="AI1171" i="5"/>
  <c r="AI1172" i="5"/>
  <c r="AI1173" i="5"/>
  <c r="AI1174" i="5"/>
  <c r="AI1175" i="5"/>
  <c r="AI1176" i="5"/>
  <c r="AI1177" i="5"/>
  <c r="AI1178" i="5"/>
  <c r="AI1179" i="5"/>
  <c r="AI1180" i="5"/>
  <c r="AI1181" i="5"/>
  <c r="AI1182" i="5"/>
  <c r="AI1183" i="5"/>
  <c r="AI1184" i="5"/>
  <c r="AI1185" i="5"/>
  <c r="AI1186" i="5"/>
  <c r="AI1187" i="5"/>
  <c r="AI1188" i="5"/>
  <c r="AI1189" i="5"/>
  <c r="AI1190" i="5"/>
  <c r="AI1191" i="5"/>
  <c r="AI1192" i="5"/>
  <c r="AI1193" i="5"/>
  <c r="AI1194" i="5"/>
  <c r="AI1195" i="5"/>
  <c r="AI1196" i="5"/>
  <c r="AI1197" i="5"/>
  <c r="AI1198" i="5"/>
  <c r="AI1199" i="5"/>
  <c r="AI1200" i="5"/>
  <c r="AI1201" i="5"/>
  <c r="AI1202" i="5"/>
  <c r="AI1203" i="5"/>
  <c r="AI1204" i="5"/>
  <c r="AI1205" i="5"/>
  <c r="AI1206" i="5"/>
  <c r="AI1207" i="5"/>
  <c r="AI1208" i="5"/>
  <c r="AI1209" i="5"/>
  <c r="AI1210" i="5"/>
  <c r="AI1211" i="5"/>
  <c r="AI1212" i="5"/>
  <c r="AI1213" i="5"/>
  <c r="AI1214" i="5"/>
  <c r="AI1215" i="5"/>
  <c r="AI1216" i="5"/>
  <c r="AI1217" i="5"/>
  <c r="AI1218" i="5"/>
  <c r="AI1219" i="5"/>
  <c r="AI1220" i="5"/>
  <c r="AI1221" i="5"/>
  <c r="AI1222" i="5"/>
  <c r="AI1223" i="5"/>
  <c r="AI1224" i="5"/>
  <c r="AI1225" i="5"/>
  <c r="AI1226" i="5"/>
  <c r="AI1227" i="5"/>
  <c r="AI1228" i="5"/>
  <c r="AI1229" i="5"/>
  <c r="AI1230" i="5"/>
  <c r="AI1231" i="5"/>
  <c r="AI1232" i="5"/>
  <c r="AI1233" i="5"/>
  <c r="AI1234" i="5"/>
  <c r="AI1235" i="5"/>
  <c r="AI1236" i="5"/>
  <c r="AI1237" i="5"/>
  <c r="AI1238" i="5"/>
  <c r="AI1239" i="5"/>
  <c r="AI1240" i="5"/>
  <c r="AI1241" i="5"/>
  <c r="AI1242" i="5"/>
  <c r="AI1243" i="5"/>
  <c r="AI1244" i="5"/>
  <c r="AI1245" i="5"/>
  <c r="AI1246" i="5"/>
  <c r="AI1247" i="5"/>
  <c r="AI1248" i="5"/>
  <c r="AI1249" i="5"/>
  <c r="AI1250" i="5"/>
  <c r="AI1251" i="5"/>
  <c r="AI1252" i="5"/>
  <c r="AI1253" i="5"/>
  <c r="AI1254" i="5"/>
  <c r="AI1255" i="5"/>
  <c r="AI1256" i="5"/>
  <c r="AI1257" i="5"/>
  <c r="AI1258" i="5"/>
  <c r="AI1259" i="5"/>
  <c r="AI1260" i="5"/>
  <c r="AI1261" i="5"/>
  <c r="AI1262" i="5"/>
  <c r="AI1263" i="5"/>
  <c r="AI1264" i="5"/>
  <c r="AI1265" i="5"/>
  <c r="AI1266" i="5"/>
  <c r="AI1267" i="5"/>
  <c r="AI1268" i="5"/>
  <c r="AI1269" i="5"/>
  <c r="AI1270" i="5"/>
  <c r="AI1271" i="5"/>
  <c r="AI1272" i="5"/>
  <c r="AI1273" i="5"/>
  <c r="AI1274" i="5"/>
  <c r="AI1275" i="5"/>
  <c r="AI1276" i="5"/>
  <c r="AI1277" i="5"/>
  <c r="AI1278" i="5"/>
  <c r="AI1279" i="5"/>
  <c r="AI1280" i="5"/>
  <c r="AI1281" i="5"/>
  <c r="AI1282" i="5"/>
  <c r="AI1283" i="5"/>
  <c r="AI1284" i="5"/>
  <c r="AI1285" i="5"/>
  <c r="AI1286" i="5"/>
  <c r="AI1287" i="5"/>
  <c r="AI1288" i="5"/>
  <c r="AI1289" i="5"/>
  <c r="AI1290" i="5"/>
  <c r="AI1291" i="5"/>
  <c r="AI1292" i="5"/>
  <c r="AI1293" i="5"/>
  <c r="AI1294" i="5"/>
  <c r="AI1295" i="5"/>
  <c r="AI1296" i="5"/>
  <c r="AI1297" i="5"/>
  <c r="AI1298" i="5"/>
  <c r="AI1299" i="5"/>
  <c r="AI1300" i="5"/>
  <c r="AI1301" i="5"/>
  <c r="AI1302" i="5"/>
  <c r="AI1303" i="5"/>
  <c r="AI1304" i="5"/>
  <c r="AI1305" i="5"/>
  <c r="AI1306" i="5"/>
  <c r="AI1307" i="5"/>
  <c r="AI1308" i="5"/>
  <c r="AI1309" i="5"/>
  <c r="AI1310" i="5"/>
  <c r="AI1311" i="5"/>
  <c r="AI1312" i="5"/>
  <c r="AI1313" i="5"/>
  <c r="AI1314" i="5"/>
  <c r="AI1315" i="5"/>
  <c r="AI1316" i="5"/>
  <c r="AI1317" i="5"/>
  <c r="AI1318" i="5"/>
  <c r="AI1319" i="5"/>
  <c r="AI1320" i="5"/>
  <c r="AI1321" i="5"/>
  <c r="AI1322" i="5"/>
  <c r="AI1323" i="5"/>
  <c r="AI1324" i="5"/>
  <c r="AI1325" i="5"/>
  <c r="AI1326" i="5"/>
  <c r="AI1327" i="5"/>
  <c r="AI1328" i="5"/>
  <c r="AI1329" i="5"/>
  <c r="AI1330" i="5"/>
  <c r="AI1331" i="5"/>
  <c r="AI1332" i="5"/>
  <c r="AI1333" i="5"/>
  <c r="AI1334" i="5"/>
  <c r="AI1335" i="5"/>
  <c r="AI1336" i="5"/>
  <c r="AI1337" i="5"/>
  <c r="AI1338" i="5"/>
  <c r="AI1339" i="5"/>
  <c r="AI1340" i="5"/>
  <c r="AI1341" i="5"/>
  <c r="AI1342" i="5"/>
  <c r="AI1343" i="5"/>
  <c r="AI1344" i="5"/>
  <c r="AI1345" i="5"/>
  <c r="AI1346" i="5"/>
  <c r="AI1347" i="5"/>
  <c r="AI1348" i="5"/>
  <c r="AI1349" i="5"/>
  <c r="AI1350" i="5"/>
  <c r="AI1351" i="5"/>
  <c r="AI1352" i="5"/>
  <c r="AI1353" i="5"/>
  <c r="AI1354" i="5"/>
  <c r="AI1355" i="5"/>
  <c r="AI1356" i="5"/>
  <c r="AI1357" i="5"/>
  <c r="AI1358" i="5"/>
  <c r="AI1359" i="5"/>
  <c r="AI1360" i="5"/>
  <c r="AI1361" i="5"/>
  <c r="AI1362" i="5"/>
  <c r="AI1363" i="5"/>
  <c r="AI1364" i="5"/>
  <c r="AI1365" i="5"/>
  <c r="AI1366" i="5"/>
  <c r="AI1367" i="5"/>
  <c r="AI1368" i="5"/>
  <c r="AI1369" i="5"/>
  <c r="AI1370" i="5"/>
  <c r="AI1371" i="5"/>
  <c r="AI1372" i="5"/>
  <c r="AI1373" i="5"/>
  <c r="AI1374" i="5"/>
  <c r="AI1375" i="5"/>
  <c r="AI1376" i="5"/>
  <c r="AI1377" i="5"/>
  <c r="AI1378" i="5"/>
  <c r="AI1379" i="5"/>
  <c r="AI1380" i="5"/>
  <c r="AI1381" i="5"/>
  <c r="AI1382" i="5"/>
  <c r="AI1383" i="5"/>
  <c r="AI1384" i="5"/>
  <c r="AI1385" i="5"/>
  <c r="AI1386" i="5"/>
  <c r="AI1387" i="5"/>
  <c r="AI1388" i="5"/>
  <c r="AI1389" i="5"/>
  <c r="AI1390" i="5"/>
  <c r="AI1391" i="5"/>
  <c r="AI1392" i="5"/>
  <c r="AI1393" i="5"/>
  <c r="AI1394" i="5"/>
  <c r="AI1395" i="5"/>
  <c r="AI1396" i="5"/>
  <c r="AI1397" i="5"/>
  <c r="AI1398" i="5"/>
  <c r="AI1399" i="5"/>
  <c r="AI1400" i="5"/>
  <c r="AI1401" i="5"/>
  <c r="AI1402" i="5"/>
  <c r="AI1403" i="5"/>
  <c r="AI1404" i="5"/>
  <c r="AI1405" i="5"/>
  <c r="AI1406" i="5"/>
  <c r="AI1407" i="5"/>
  <c r="AI1408" i="5"/>
  <c r="AI1409" i="5"/>
  <c r="AI1410" i="5"/>
  <c r="AI1411" i="5"/>
  <c r="AI1412" i="5"/>
  <c r="AI1413" i="5"/>
  <c r="AI1414" i="5"/>
  <c r="AI1415" i="5"/>
  <c r="AI1416" i="5"/>
  <c r="AI1417" i="5"/>
  <c r="AI1418" i="5"/>
  <c r="AI1419" i="5"/>
  <c r="AI1420" i="5"/>
  <c r="AI1421" i="5"/>
  <c r="AI1422" i="5"/>
  <c r="AI1423" i="5"/>
  <c r="AI1424" i="5"/>
  <c r="AI1425" i="5"/>
  <c r="AI1426" i="5"/>
  <c r="AI1427" i="5"/>
  <c r="AI1428" i="5"/>
  <c r="AI1429" i="5"/>
  <c r="AI1430" i="5"/>
  <c r="AI1431" i="5"/>
  <c r="AI1432" i="5"/>
  <c r="AI1433" i="5"/>
  <c r="AI1434" i="5"/>
  <c r="AI1435" i="5"/>
  <c r="AI1436" i="5"/>
  <c r="AI1437" i="5"/>
  <c r="AI1438" i="5"/>
  <c r="AI1439" i="5"/>
  <c r="AI1440" i="5"/>
  <c r="AI1441" i="5"/>
  <c r="AI1442" i="5"/>
  <c r="AI1443" i="5"/>
  <c r="AI1444" i="5"/>
  <c r="AI1445" i="5"/>
  <c r="AI1446" i="5"/>
  <c r="AI1447" i="5"/>
  <c r="AI1448" i="5"/>
  <c r="AI1449" i="5"/>
  <c r="AI1450" i="5"/>
  <c r="AI1451" i="5"/>
  <c r="AI1452" i="5"/>
  <c r="AI1453" i="5"/>
  <c r="AI1454" i="5"/>
  <c r="AI1455" i="5"/>
  <c r="AI1456" i="5"/>
  <c r="AI1457" i="5"/>
  <c r="AI1458" i="5"/>
  <c r="AI1459" i="5"/>
  <c r="AI1460" i="5"/>
  <c r="AI1461" i="5"/>
  <c r="AI1462" i="5"/>
  <c r="AI1463" i="5"/>
  <c r="AI1464" i="5"/>
  <c r="AI1465" i="5"/>
  <c r="AI1466" i="5"/>
  <c r="AI1467" i="5"/>
  <c r="AI1468" i="5"/>
  <c r="AI1469" i="5"/>
  <c r="AI1470" i="5"/>
  <c r="AI1471" i="5"/>
  <c r="AI1472" i="5"/>
  <c r="AI1473" i="5"/>
  <c r="AI1474" i="5"/>
  <c r="AI1475" i="5"/>
  <c r="AI1476" i="5"/>
  <c r="AI1477" i="5"/>
  <c r="AI1478" i="5"/>
  <c r="AI1479" i="5"/>
  <c r="AI1480" i="5"/>
  <c r="AI1481" i="5"/>
  <c r="AI1482" i="5"/>
  <c r="AI1483" i="5"/>
  <c r="AI1484" i="5"/>
  <c r="AI1485" i="5"/>
  <c r="AI1486" i="5"/>
  <c r="AI1487" i="5"/>
  <c r="AI1488" i="5"/>
  <c r="AI1489" i="5"/>
  <c r="AI1490" i="5"/>
  <c r="AI1491" i="5"/>
  <c r="AI1492" i="5"/>
  <c r="AI1493" i="5"/>
  <c r="AI1494" i="5"/>
  <c r="AI1495" i="5"/>
  <c r="AI1496" i="5"/>
  <c r="AI1497" i="5"/>
  <c r="AI1498" i="5"/>
  <c r="AI1499" i="5"/>
  <c r="AI1500" i="5"/>
  <c r="AI1501" i="5"/>
  <c r="AI1502" i="5"/>
  <c r="AI1503" i="5"/>
  <c r="AI1504" i="5"/>
  <c r="AI1505" i="5"/>
  <c r="AI1506" i="5"/>
  <c r="AI1507" i="5"/>
  <c r="AI1508" i="5"/>
  <c r="AI1509" i="5"/>
  <c r="AI1510" i="5"/>
  <c r="AI1511" i="5"/>
  <c r="AI1512" i="5"/>
  <c r="AI1513" i="5"/>
  <c r="AI1514" i="5"/>
  <c r="AI1515" i="5"/>
  <c r="AI1516" i="5"/>
  <c r="AI1517" i="5"/>
  <c r="AI1518" i="5"/>
  <c r="AI1519" i="5"/>
  <c r="AI1520" i="5"/>
  <c r="AI1521" i="5"/>
  <c r="AI1522" i="5"/>
  <c r="AI1523" i="5"/>
  <c r="AI1524" i="5"/>
  <c r="AI1525" i="5"/>
  <c r="AI1526" i="5"/>
  <c r="AI1527" i="5"/>
  <c r="AI1528" i="5"/>
  <c r="AI1529" i="5"/>
  <c r="AI1530" i="5"/>
  <c r="AI1531" i="5"/>
  <c r="AI1532" i="5"/>
  <c r="AI1533" i="5"/>
  <c r="AI1534" i="5"/>
  <c r="AI1535" i="5"/>
  <c r="AI1536" i="5"/>
  <c r="AI1537" i="5"/>
  <c r="AI1538" i="5"/>
  <c r="AI1539" i="5"/>
  <c r="AI1540" i="5"/>
  <c r="AI1541" i="5"/>
  <c r="AI1542" i="5"/>
  <c r="AI1543" i="5"/>
  <c r="AI1544" i="5"/>
  <c r="AI1545" i="5"/>
  <c r="AI1546" i="5"/>
  <c r="AI1547" i="5"/>
  <c r="AI1548" i="5"/>
  <c r="AI1549" i="5"/>
  <c r="AI1550" i="5"/>
  <c r="AI1551" i="5"/>
  <c r="AI1552" i="5"/>
  <c r="AI1553" i="5"/>
  <c r="AI1554" i="5"/>
  <c r="AI1555" i="5"/>
  <c r="AI1556" i="5"/>
  <c r="AI1557" i="5"/>
  <c r="AI1558" i="5"/>
  <c r="AI1559" i="5"/>
  <c r="AI1560" i="5"/>
  <c r="AI1561" i="5"/>
  <c r="AI1562" i="5"/>
  <c r="AI1563" i="5"/>
  <c r="AI1564" i="5"/>
  <c r="AI1565" i="5"/>
  <c r="AI1566" i="5"/>
  <c r="AI1567" i="5"/>
  <c r="AI1568" i="5"/>
  <c r="AI1569" i="5"/>
  <c r="AI1570" i="5"/>
  <c r="AI1571" i="5"/>
  <c r="AI1572" i="5"/>
  <c r="AI1573" i="5"/>
  <c r="AI1574" i="5"/>
  <c r="AI1575" i="5"/>
  <c r="AI1576" i="5"/>
  <c r="AI1577" i="5"/>
  <c r="AI1578" i="5"/>
  <c r="AI1579" i="5"/>
  <c r="AI1580" i="5"/>
  <c r="AI1581" i="5"/>
  <c r="AI1582" i="5"/>
  <c r="AI1583" i="5"/>
  <c r="AI1584" i="5"/>
  <c r="AI1585" i="5"/>
  <c r="AI1586" i="5"/>
  <c r="AI1587" i="5"/>
  <c r="AI1588" i="5"/>
  <c r="AI1589" i="5"/>
  <c r="AI1590" i="5"/>
  <c r="AI1591" i="5"/>
  <c r="AI1592" i="5"/>
  <c r="AI1593" i="5"/>
  <c r="AI1594" i="5"/>
  <c r="AI1595" i="5"/>
  <c r="AI1596" i="5"/>
  <c r="AI1597" i="5"/>
  <c r="AI1598" i="5"/>
  <c r="AI1599" i="5"/>
  <c r="AI1600" i="5"/>
  <c r="AI1601" i="5"/>
  <c r="AI1602" i="5"/>
  <c r="AI1603" i="5"/>
  <c r="AI1604" i="5"/>
  <c r="AI1605" i="5"/>
  <c r="AI1606" i="5"/>
  <c r="AI1607" i="5"/>
  <c r="AI1608" i="5"/>
  <c r="AI1609" i="5"/>
  <c r="AI1610" i="5"/>
  <c r="AI1611" i="5"/>
  <c r="AI1612" i="5"/>
  <c r="AI1613" i="5"/>
  <c r="AI1614" i="5"/>
  <c r="AI1615" i="5"/>
  <c r="AI1616" i="5"/>
  <c r="AI1617" i="5"/>
  <c r="AI1618" i="5"/>
  <c r="AI1619" i="5"/>
  <c r="AI1620" i="5"/>
  <c r="AI1621" i="5"/>
  <c r="AI1622" i="5"/>
  <c r="AI1623" i="5"/>
  <c r="AI1624" i="5"/>
  <c r="AI1625" i="5"/>
  <c r="AI1626" i="5"/>
  <c r="AI1627" i="5"/>
  <c r="AI1628" i="5"/>
  <c r="AI1629" i="5"/>
  <c r="AI1630" i="5"/>
  <c r="AI1631" i="5"/>
  <c r="AI1632" i="5"/>
  <c r="AI1633" i="5"/>
  <c r="AI1634" i="5"/>
  <c r="AI1635" i="5"/>
  <c r="AI1636" i="5"/>
  <c r="AI1637" i="5"/>
  <c r="AI1638" i="5"/>
  <c r="AI1639" i="5"/>
  <c r="AI1640" i="5"/>
  <c r="AI1641" i="5"/>
  <c r="AI1642" i="5"/>
  <c r="AI1643" i="5"/>
  <c r="AI1644" i="5"/>
  <c r="AI1645" i="5"/>
  <c r="AI1646" i="5"/>
  <c r="AI1647" i="5"/>
  <c r="AI1648" i="5"/>
  <c r="AI1649" i="5"/>
  <c r="AI1650" i="5"/>
  <c r="AI1651" i="5"/>
  <c r="AI1652" i="5"/>
  <c r="AI1653" i="5"/>
  <c r="AI1654" i="5"/>
  <c r="AI1655" i="5"/>
  <c r="AI1656" i="5"/>
  <c r="AI1657" i="5"/>
  <c r="AI1658" i="5"/>
  <c r="AI1659" i="5"/>
  <c r="AI1660" i="5"/>
  <c r="AI1661" i="5"/>
  <c r="AI1662" i="5"/>
  <c r="AI1663" i="5"/>
  <c r="AI1664" i="5"/>
  <c r="AI1665" i="5"/>
  <c r="AI1666" i="5"/>
  <c r="AI1667" i="5"/>
  <c r="AI1668" i="5"/>
  <c r="AI1669" i="5"/>
  <c r="AI1670" i="5"/>
  <c r="AI1671" i="5"/>
  <c r="AI1672" i="5"/>
  <c r="AI1673" i="5"/>
  <c r="AI1674" i="5"/>
  <c r="AI1675" i="5"/>
  <c r="AI1676" i="5"/>
  <c r="AI1677" i="5"/>
  <c r="AI1678" i="5"/>
  <c r="AI1679" i="5"/>
  <c r="AI1680" i="5"/>
  <c r="AI1681" i="5"/>
  <c r="AI1682" i="5"/>
  <c r="AI1683" i="5"/>
  <c r="AI1684" i="5"/>
  <c r="AI1685" i="5"/>
  <c r="AI1686" i="5"/>
  <c r="AI1687" i="5"/>
  <c r="AI1688" i="5"/>
  <c r="AI1689" i="5"/>
  <c r="AI1690" i="5"/>
  <c r="AI1691" i="5"/>
  <c r="AI1692" i="5"/>
  <c r="AI1693" i="5"/>
  <c r="AI1694" i="5"/>
  <c r="AI1695" i="5"/>
  <c r="AI1696" i="5"/>
  <c r="AI1697" i="5"/>
  <c r="AI1698" i="5"/>
  <c r="AI1699" i="5"/>
  <c r="AI1700" i="5"/>
  <c r="AI1701" i="5"/>
  <c r="AI1702" i="5"/>
  <c r="AI1703" i="5"/>
  <c r="AI1704" i="5"/>
  <c r="AI1705" i="5"/>
  <c r="AI1706" i="5"/>
  <c r="AI1707" i="5"/>
  <c r="AI1708" i="5"/>
  <c r="AI1709" i="5"/>
  <c r="AI1710" i="5"/>
  <c r="AI1711" i="5"/>
  <c r="AI1712" i="5"/>
  <c r="AI1713" i="5"/>
  <c r="AI1714" i="5"/>
  <c r="AI1715" i="5"/>
  <c r="AI1716" i="5"/>
  <c r="AI1717" i="5"/>
  <c r="AI1718" i="5"/>
  <c r="AI1719" i="5"/>
  <c r="AI1720" i="5"/>
  <c r="AI1721" i="5"/>
  <c r="AI1722" i="5"/>
  <c r="AI1723" i="5"/>
  <c r="AI1724" i="5"/>
  <c r="AI1725" i="5"/>
  <c r="AI1726" i="5"/>
  <c r="AI1727" i="5"/>
  <c r="AI1728" i="5"/>
  <c r="AI1729" i="5"/>
  <c r="AI1730" i="5"/>
  <c r="AI1731" i="5"/>
  <c r="AI1732" i="5"/>
  <c r="AI1733" i="5"/>
  <c r="AI1734" i="5"/>
  <c r="AI1735" i="5"/>
  <c r="AI1736" i="5"/>
  <c r="AI1737" i="5"/>
  <c r="AI1738" i="5"/>
  <c r="AI1739" i="5"/>
  <c r="AI1740" i="5"/>
  <c r="AI1741" i="5"/>
  <c r="AI1742" i="5"/>
  <c r="AI1743" i="5"/>
  <c r="AI1744" i="5"/>
  <c r="AI1745" i="5"/>
  <c r="AI1746" i="5"/>
  <c r="AI1747" i="5"/>
  <c r="AI1748" i="5"/>
  <c r="AI1749" i="5"/>
  <c r="AI1750" i="5"/>
  <c r="AI1751" i="5"/>
  <c r="AI1752" i="5"/>
  <c r="AI1753" i="5"/>
  <c r="AI1754" i="5"/>
  <c r="AI1755" i="5"/>
  <c r="AI1756" i="5"/>
  <c r="AI1757" i="5"/>
  <c r="AI1758" i="5"/>
  <c r="AI1759" i="5"/>
  <c r="AI1760" i="5"/>
  <c r="AI1761" i="5"/>
  <c r="AI1762" i="5"/>
  <c r="AI1763" i="5"/>
  <c r="AI1764" i="5"/>
  <c r="AI1765" i="5"/>
  <c r="AI1766" i="5"/>
  <c r="AI1767" i="5"/>
  <c r="AI1768" i="5"/>
  <c r="AI1769" i="5"/>
  <c r="AI1770" i="5"/>
  <c r="AI1771" i="5"/>
  <c r="AI1772" i="5"/>
  <c r="AI1773" i="5"/>
  <c r="AI1774" i="5"/>
  <c r="AI1775" i="5"/>
  <c r="AI1776" i="5"/>
  <c r="AI1777" i="5"/>
  <c r="AI1778" i="5"/>
  <c r="AI1779" i="5"/>
  <c r="AI1780" i="5"/>
  <c r="AI1781" i="5"/>
  <c r="AI1782" i="5"/>
  <c r="AI1783" i="5"/>
  <c r="AI1784" i="5"/>
  <c r="AI1785" i="5"/>
  <c r="AI1786" i="5"/>
  <c r="AI1787" i="5"/>
  <c r="AI1788" i="5"/>
  <c r="AI1789" i="5"/>
  <c r="AI1790" i="5"/>
  <c r="AI1791" i="5"/>
  <c r="AI1792" i="5"/>
  <c r="AI1793" i="5"/>
  <c r="AI1794" i="5"/>
  <c r="AI1795" i="5"/>
  <c r="AI1796" i="5"/>
  <c r="AI1797" i="5"/>
  <c r="AI1798" i="5"/>
  <c r="AI1799" i="5"/>
  <c r="AI1800" i="5"/>
  <c r="AI1801" i="5"/>
  <c r="AI1802" i="5"/>
  <c r="AI1803" i="5"/>
  <c r="AI1804" i="5"/>
  <c r="AI1805" i="5"/>
  <c r="AI1806" i="5"/>
  <c r="AI1807" i="5"/>
  <c r="AI1808" i="5"/>
  <c r="AI1809" i="5"/>
  <c r="AI1810" i="5"/>
  <c r="AI1811" i="5"/>
  <c r="AI1812" i="5"/>
  <c r="AI1813" i="5"/>
  <c r="AI1814" i="5"/>
  <c r="AI1815" i="5"/>
  <c r="AI1816" i="5"/>
  <c r="AI1817" i="5"/>
  <c r="AI1818" i="5"/>
  <c r="AI1819" i="5"/>
  <c r="AI1820" i="5"/>
  <c r="AI1821" i="5"/>
  <c r="AI1822" i="5"/>
  <c r="AI1823" i="5"/>
  <c r="AI1824" i="5"/>
  <c r="AI1825" i="5"/>
  <c r="AI1826" i="5"/>
  <c r="AI1827" i="5"/>
  <c r="AI1828" i="5"/>
  <c r="AI1829" i="5"/>
  <c r="AI1830" i="5"/>
  <c r="AI1831" i="5"/>
  <c r="AI1832" i="5"/>
  <c r="AI1833" i="5"/>
  <c r="AI1834" i="5"/>
  <c r="AI1835" i="5"/>
  <c r="AI1836" i="5"/>
  <c r="AI1837" i="5"/>
  <c r="AI1838" i="5"/>
  <c r="AI1839" i="5"/>
  <c r="AI1840" i="5"/>
  <c r="AI1841" i="5"/>
  <c r="AI1842" i="5"/>
  <c r="AI1843" i="5"/>
  <c r="AI1844" i="5"/>
  <c r="AI1845" i="5"/>
  <c r="AI1846" i="5"/>
  <c r="AI1847" i="5"/>
  <c r="AI1848" i="5"/>
  <c r="AI1849" i="5"/>
  <c r="AI1850" i="5"/>
  <c r="AI1851" i="5"/>
  <c r="AI1852" i="5"/>
  <c r="AI1853" i="5"/>
  <c r="AI1854" i="5"/>
  <c r="AI1855" i="5"/>
  <c r="AI1856" i="5"/>
  <c r="AI1857" i="5"/>
  <c r="AI1858" i="5"/>
  <c r="AI1859" i="5"/>
  <c r="AI1860" i="5"/>
  <c r="AI1861" i="5"/>
  <c r="AI1862" i="5"/>
  <c r="AI1863" i="5"/>
  <c r="AI1864" i="5"/>
  <c r="AI1865" i="5"/>
  <c r="AI1866" i="5"/>
  <c r="AI1867" i="5"/>
  <c r="AI1868" i="5"/>
  <c r="AI1869" i="5"/>
  <c r="AI1870" i="5"/>
  <c r="AI1871" i="5"/>
  <c r="AI1872" i="5"/>
  <c r="AI1873" i="5"/>
  <c r="AI1874" i="5"/>
  <c r="AI1875" i="5"/>
  <c r="AI1876" i="5"/>
  <c r="AI1877" i="5"/>
  <c r="AI1878" i="5"/>
  <c r="AI1879" i="5"/>
  <c r="AI1880" i="5"/>
  <c r="AI1881" i="5"/>
  <c r="AI1882" i="5"/>
  <c r="AI1883" i="5"/>
  <c r="AI1884" i="5"/>
  <c r="AI1885" i="5"/>
  <c r="AI1886" i="5"/>
  <c r="AI1887" i="5"/>
  <c r="AI1888" i="5"/>
  <c r="AI1889" i="5"/>
  <c r="AI1890" i="5"/>
  <c r="AI1891" i="5"/>
  <c r="AI1892" i="5"/>
  <c r="AI1893" i="5"/>
  <c r="AI1894" i="5"/>
  <c r="AI1895" i="5"/>
  <c r="AI1896" i="5"/>
  <c r="AI1897" i="5"/>
  <c r="AI1898" i="5"/>
  <c r="AI1899" i="5"/>
  <c r="AI1900" i="5"/>
  <c r="AI1901" i="5"/>
  <c r="AI1902" i="5"/>
  <c r="AI1903" i="5"/>
  <c r="AI1904" i="5"/>
  <c r="AI1905" i="5"/>
  <c r="AI1906" i="5"/>
  <c r="AI1907" i="5"/>
  <c r="AI1908" i="5"/>
  <c r="AI1909" i="5"/>
  <c r="AI1910" i="5"/>
  <c r="AI1911" i="5"/>
  <c r="AI1912" i="5"/>
  <c r="AI1913" i="5"/>
  <c r="AI1914" i="5"/>
  <c r="AI1915" i="5"/>
  <c r="AI1916" i="5"/>
  <c r="AI1917" i="5"/>
  <c r="AI1918" i="5"/>
  <c r="AI1919" i="5"/>
  <c r="AI1920" i="5"/>
  <c r="AI1921" i="5"/>
  <c r="AI1922" i="5"/>
  <c r="AI1923" i="5"/>
  <c r="AI1924" i="5"/>
  <c r="AI1925" i="5"/>
  <c r="AI1926" i="5"/>
  <c r="AI1927" i="5"/>
  <c r="AI1928" i="5"/>
  <c r="AI1929" i="5"/>
  <c r="AI1930" i="5"/>
  <c r="AI1931" i="5"/>
  <c r="AI1932" i="5"/>
  <c r="AI1933" i="5"/>
  <c r="AI1934" i="5"/>
  <c r="AI1935" i="5"/>
  <c r="AI1936" i="5"/>
  <c r="AI1937" i="5"/>
  <c r="AI1938" i="5"/>
  <c r="AI1939" i="5"/>
  <c r="AI1940" i="5"/>
  <c r="AI1941" i="5"/>
  <c r="AI1942" i="5"/>
  <c r="AI1943" i="5"/>
  <c r="AI1944" i="5"/>
  <c r="AI1945" i="5"/>
  <c r="AI1946" i="5"/>
  <c r="AI1947" i="5"/>
  <c r="AI1948" i="5"/>
  <c r="AI1949" i="5"/>
  <c r="AI1950" i="5"/>
  <c r="AI1951" i="5"/>
  <c r="AI1952" i="5"/>
  <c r="AI1953" i="5"/>
  <c r="AI1954" i="5"/>
  <c r="AI1955" i="5"/>
  <c r="AI1956" i="5"/>
  <c r="AI1957" i="5"/>
  <c r="AI1958" i="5"/>
  <c r="AI1959" i="5"/>
  <c r="AI1960" i="5"/>
  <c r="AI1961" i="5"/>
  <c r="AI1962" i="5"/>
  <c r="AI1963" i="5"/>
  <c r="AI1964" i="5"/>
  <c r="AI1965" i="5"/>
  <c r="AI1966" i="5"/>
  <c r="AI1967" i="5"/>
  <c r="AI1968" i="5"/>
  <c r="AI1969" i="5"/>
  <c r="AI1970" i="5"/>
  <c r="AI1971" i="5"/>
  <c r="AI1972" i="5"/>
  <c r="AI1973" i="5"/>
  <c r="AI1974" i="5"/>
  <c r="AI1975" i="5"/>
  <c r="AI1976" i="5"/>
  <c r="AI1977" i="5"/>
  <c r="AI1978" i="5"/>
  <c r="AI1979" i="5"/>
  <c r="AI1980" i="5"/>
  <c r="AI1981" i="5"/>
  <c r="AI1982" i="5"/>
  <c r="AI1983" i="5"/>
  <c r="AI1984" i="5"/>
  <c r="AI1985" i="5"/>
  <c r="AI1986" i="5"/>
  <c r="AI1987" i="5"/>
  <c r="AI1988" i="5"/>
  <c r="AI1989" i="5"/>
  <c r="AI1990" i="5"/>
  <c r="AI1991" i="5"/>
  <c r="AI1992" i="5"/>
  <c r="AI1993" i="5"/>
  <c r="AI1994" i="5"/>
  <c r="AI1995" i="5"/>
  <c r="AI1996" i="5"/>
  <c r="AI1997" i="5"/>
  <c r="AI1998" i="5"/>
  <c r="AI1999" i="5"/>
  <c r="AI2000" i="5"/>
  <c r="AI2001" i="5"/>
  <c r="AI2002" i="5"/>
  <c r="AI2003" i="5"/>
  <c r="AI2004" i="5"/>
  <c r="AI2005" i="5"/>
  <c r="AI2006" i="5"/>
  <c r="AI2007" i="5"/>
  <c r="AI2008" i="5"/>
  <c r="AI2009" i="5"/>
  <c r="AI2010" i="5"/>
  <c r="AI2011" i="5"/>
  <c r="AI2012" i="5"/>
  <c r="AI2013" i="5"/>
  <c r="AI2014" i="5"/>
  <c r="AI2015" i="5"/>
  <c r="AI2016" i="5"/>
  <c r="AI2017" i="5"/>
  <c r="AI2018" i="5"/>
  <c r="AI2019" i="5"/>
  <c r="AI2020" i="5"/>
  <c r="AI2021" i="5"/>
  <c r="AI2022" i="5"/>
  <c r="AI2023" i="5"/>
  <c r="AI2024" i="5"/>
  <c r="AI2025" i="5"/>
  <c r="AI2026" i="5"/>
  <c r="AI2027" i="5"/>
  <c r="AI2028" i="5"/>
  <c r="AI2029" i="5"/>
  <c r="AI2030" i="5"/>
  <c r="AI2031" i="5"/>
  <c r="AI2032" i="5"/>
  <c r="AI2033" i="5"/>
  <c r="AI2034" i="5"/>
  <c r="AI2035" i="5"/>
  <c r="AI2036" i="5"/>
  <c r="AI2037" i="5"/>
  <c r="AI2038" i="5"/>
  <c r="AI2039" i="5"/>
  <c r="AI2040" i="5"/>
  <c r="AI2041" i="5"/>
  <c r="AI2042" i="5"/>
  <c r="AI2043" i="5"/>
  <c r="AI2044" i="5"/>
  <c r="AI2045" i="5"/>
  <c r="AI2046" i="5"/>
  <c r="AI2047" i="5"/>
  <c r="AI2048" i="5"/>
  <c r="AI2049" i="5"/>
  <c r="AI2050" i="5"/>
  <c r="AI2051" i="5"/>
  <c r="AI2052" i="5"/>
  <c r="AI2053" i="5"/>
  <c r="AI2054" i="5"/>
  <c r="AI2055" i="5"/>
  <c r="AI2056" i="5"/>
  <c r="AJ2056" i="5" s="1"/>
  <c r="AI2057" i="5"/>
  <c r="AI2058" i="5"/>
  <c r="AI2059" i="5"/>
  <c r="AI2060" i="5"/>
  <c r="AI2061" i="5"/>
  <c r="AI2062" i="5"/>
  <c r="AI2063" i="5"/>
  <c r="AI2064" i="5"/>
  <c r="AI2065" i="5"/>
  <c r="AI2066" i="5"/>
  <c r="AI2067" i="5"/>
  <c r="AI2068" i="5"/>
  <c r="AI2069" i="5"/>
  <c r="AI2070" i="5"/>
  <c r="AI2071" i="5"/>
  <c r="AI2072" i="5"/>
  <c r="AI2073" i="5"/>
  <c r="AI2074" i="5"/>
  <c r="AI2075" i="5"/>
  <c r="AI2076" i="5"/>
  <c r="AI2077" i="5"/>
  <c r="AI2078" i="5"/>
  <c r="AI2079" i="5"/>
  <c r="AI2080" i="5"/>
  <c r="AI2081" i="5"/>
  <c r="AI2082" i="5"/>
  <c r="AI2083" i="5"/>
  <c r="AI2084" i="5"/>
  <c r="AI2085" i="5"/>
  <c r="AI2086" i="5"/>
  <c r="AI2087" i="5"/>
  <c r="AI2088" i="5"/>
  <c r="AI2089" i="5"/>
  <c r="AI2090" i="5"/>
  <c r="AI2091" i="5"/>
  <c r="AI2092" i="5"/>
  <c r="AI2093" i="5"/>
  <c r="AI2094" i="5"/>
  <c r="AI2095" i="5"/>
  <c r="AI2096" i="5"/>
  <c r="AI2097" i="5"/>
  <c r="AI2098" i="5"/>
  <c r="AI2099" i="5"/>
  <c r="AI2100" i="5"/>
  <c r="AI2101" i="5"/>
  <c r="AI2102" i="5"/>
  <c r="AI2103" i="5"/>
  <c r="AI2104" i="5"/>
  <c r="AI2105" i="5"/>
  <c r="AI2106" i="5"/>
  <c r="AI2107" i="5"/>
  <c r="AI2108" i="5"/>
  <c r="AI2109" i="5"/>
  <c r="AI2110" i="5"/>
  <c r="AI2111" i="5"/>
  <c r="AI2112" i="5"/>
  <c r="AI2113" i="5"/>
  <c r="AI2114" i="5"/>
  <c r="AI2115" i="5"/>
  <c r="AI2116" i="5"/>
  <c r="AI2117" i="5"/>
  <c r="AI2118" i="5"/>
  <c r="AI2119" i="5"/>
  <c r="AI2120" i="5"/>
  <c r="AI2121" i="5"/>
  <c r="AI2122" i="5"/>
  <c r="AI2123" i="5"/>
  <c r="AI2124" i="5"/>
  <c r="AI2125" i="5"/>
  <c r="AI2126" i="5"/>
  <c r="AI2127" i="5"/>
  <c r="AI2128" i="5"/>
  <c r="AI2129" i="5"/>
  <c r="AI2130" i="5"/>
  <c r="AI2131" i="5"/>
  <c r="AI2132" i="5"/>
  <c r="AI2133" i="5"/>
  <c r="AI2134" i="5"/>
  <c r="AI2135" i="5"/>
  <c r="AI2136" i="5"/>
  <c r="AI2137" i="5"/>
  <c r="AI2138" i="5"/>
  <c r="AI2139" i="5"/>
  <c r="AI2140" i="5"/>
  <c r="AI2141" i="5"/>
  <c r="AI2142" i="5"/>
  <c r="AI2143" i="5"/>
  <c r="AI2144" i="5"/>
  <c r="AI2145" i="5"/>
  <c r="AI2146" i="5"/>
  <c r="AI2147" i="5"/>
  <c r="AI2148" i="5"/>
  <c r="AI2149" i="5"/>
  <c r="AI2150" i="5"/>
  <c r="AI2151" i="5"/>
  <c r="AI2152" i="5"/>
  <c r="AI2153" i="5"/>
  <c r="AI2154" i="5"/>
  <c r="AI2155" i="5"/>
  <c r="AI2156" i="5"/>
  <c r="AI2157" i="5"/>
  <c r="AI2158" i="5"/>
  <c r="AI2159" i="5"/>
  <c r="AI2160" i="5"/>
  <c r="AI2161" i="5"/>
  <c r="AI2162" i="5"/>
  <c r="AI2163" i="5"/>
  <c r="AI2164" i="5"/>
  <c r="AI2165" i="5"/>
  <c r="AI2166" i="5"/>
  <c r="AI2167" i="5"/>
  <c r="AI2168" i="5"/>
  <c r="AI2169" i="5"/>
  <c r="AI2170" i="5"/>
  <c r="AI2171" i="5"/>
  <c r="AI2172" i="5"/>
  <c r="AI2173" i="5"/>
  <c r="AI2174" i="5"/>
  <c r="AI2175" i="5"/>
  <c r="AI2176" i="5"/>
  <c r="AI2177" i="5"/>
  <c r="AI2178" i="5"/>
  <c r="AI2179" i="5"/>
  <c r="AI2180" i="5"/>
  <c r="AI2181" i="5"/>
  <c r="AI2182" i="5"/>
  <c r="AI2183" i="5"/>
  <c r="AI2184" i="5"/>
  <c r="AI2185" i="5"/>
  <c r="AI2186" i="5"/>
  <c r="AI2187" i="5"/>
  <c r="AI2188" i="5"/>
  <c r="AI2189" i="5"/>
  <c r="AI2190" i="5"/>
  <c r="AI2191" i="5"/>
  <c r="AI2192" i="5"/>
  <c r="AI2193" i="5"/>
  <c r="AI2194" i="5"/>
  <c r="AI2195" i="5"/>
  <c r="AI2196" i="5"/>
  <c r="AI2197" i="5"/>
  <c r="AI2198" i="5"/>
  <c r="AI2199" i="5"/>
  <c r="AI2200" i="5"/>
  <c r="AI2201" i="5"/>
  <c r="AI2202" i="5"/>
  <c r="AI2203" i="5"/>
  <c r="AI2204" i="5"/>
  <c r="AI2205" i="5"/>
  <c r="AI2206" i="5"/>
  <c r="AI2207" i="5"/>
  <c r="AI2208" i="5"/>
  <c r="AI2209" i="5"/>
  <c r="AI2210" i="5"/>
  <c r="AI2211" i="5"/>
  <c r="AI2212" i="5"/>
  <c r="AI2213" i="5"/>
  <c r="AI2214" i="5"/>
  <c r="AI2215" i="5"/>
  <c r="AI2216" i="5"/>
  <c r="AI2217" i="5"/>
  <c r="AI2218" i="5"/>
  <c r="AI2219" i="5"/>
  <c r="AI2220" i="5"/>
  <c r="AI2221" i="5"/>
  <c r="AI2222" i="5"/>
  <c r="AI2223" i="5"/>
  <c r="AI2224" i="5"/>
  <c r="AI2225" i="5"/>
  <c r="AI2226" i="5"/>
  <c r="AI2227" i="5"/>
  <c r="AI2228" i="5"/>
  <c r="AI2229" i="5"/>
  <c r="AI2230" i="5"/>
  <c r="AI2231" i="5"/>
  <c r="AI2232" i="5"/>
  <c r="AI2233" i="5"/>
  <c r="AI2234" i="5"/>
  <c r="AI2235" i="5"/>
  <c r="AI2236" i="5"/>
  <c r="AI2237" i="5"/>
  <c r="AI2238" i="5"/>
  <c r="AI2239" i="5"/>
  <c r="AI2240" i="5"/>
  <c r="AI2241" i="5"/>
  <c r="AI2242" i="5"/>
  <c r="AI2243" i="5"/>
  <c r="AI2244" i="5"/>
  <c r="AI2245" i="5"/>
  <c r="AI2246" i="5"/>
  <c r="AI2247" i="5"/>
  <c r="AI2248" i="5"/>
  <c r="AI2249" i="5"/>
  <c r="AI2250" i="5"/>
  <c r="AI2251" i="5"/>
  <c r="AI2252" i="5"/>
  <c r="AI2253" i="5"/>
  <c r="AI2254" i="5"/>
  <c r="AI2255" i="5"/>
  <c r="AI2256" i="5"/>
  <c r="AI2257" i="5"/>
  <c r="AI2258" i="5"/>
  <c r="AI2259" i="5"/>
  <c r="AI2260" i="5"/>
  <c r="AI2261" i="5"/>
  <c r="AI2262" i="5"/>
  <c r="AI2263" i="5"/>
  <c r="AI2264" i="5"/>
  <c r="AI2265" i="5"/>
  <c r="AI2266" i="5"/>
  <c r="AI2267" i="5"/>
  <c r="AI2268" i="5"/>
  <c r="AI2269" i="5"/>
  <c r="AI2270" i="5"/>
  <c r="AI2271" i="5"/>
  <c r="AI2272" i="5"/>
  <c r="AI2273" i="5"/>
  <c r="AI2274" i="5"/>
  <c r="AI2275" i="5"/>
  <c r="AI2276" i="5"/>
  <c r="AI2277" i="5"/>
  <c r="AI2278" i="5"/>
  <c r="AI2279" i="5"/>
  <c r="AI2280" i="5"/>
  <c r="AI2281" i="5"/>
  <c r="AI2282" i="5"/>
  <c r="AI2283" i="5"/>
  <c r="AI2284" i="5"/>
  <c r="AI2285" i="5"/>
  <c r="AI2286" i="5"/>
  <c r="AI2287" i="5"/>
  <c r="AI2288" i="5"/>
  <c r="AI2289" i="5"/>
  <c r="AI2290" i="5"/>
  <c r="AI2291" i="5"/>
  <c r="AI2292" i="5"/>
  <c r="AI2293" i="5"/>
  <c r="AI2294" i="5"/>
  <c r="AI2295" i="5"/>
  <c r="AI2296" i="5"/>
  <c r="AI2297" i="5"/>
  <c r="AI2298" i="5"/>
  <c r="AI2299" i="5"/>
  <c r="AI2300" i="5"/>
  <c r="AI2301" i="5"/>
  <c r="AI2302" i="5"/>
  <c r="AI2303" i="5"/>
  <c r="AI2304" i="5"/>
  <c r="AI2305" i="5"/>
  <c r="AI2306" i="5"/>
  <c r="AI2307" i="5"/>
  <c r="AI2308" i="5"/>
  <c r="AI2309" i="5"/>
  <c r="AI2310" i="5"/>
  <c r="AI2311" i="5"/>
  <c r="AI2312" i="5"/>
  <c r="AI2313" i="5"/>
  <c r="AI2314" i="5"/>
  <c r="AI2315" i="5"/>
  <c r="AI2316" i="5"/>
  <c r="AI2317" i="5"/>
  <c r="AI2318" i="5"/>
  <c r="AI2319" i="5"/>
  <c r="AI2320" i="5"/>
  <c r="AI2321" i="5"/>
  <c r="AI2322" i="5"/>
  <c r="AI2323" i="5"/>
  <c r="AI2324" i="5"/>
  <c r="AI2325" i="5"/>
  <c r="AI2326" i="5"/>
  <c r="AI2327" i="5"/>
  <c r="AI2328" i="5"/>
  <c r="AI2329" i="5"/>
  <c r="AI2330" i="5"/>
  <c r="AI2331" i="5"/>
  <c r="AI2332" i="5"/>
  <c r="AI2333" i="5"/>
  <c r="AI2334" i="5"/>
  <c r="AI2335" i="5"/>
  <c r="AI2336" i="5"/>
  <c r="AI2337" i="5"/>
  <c r="AI2338" i="5"/>
  <c r="AI2339" i="5"/>
  <c r="AI2340" i="5"/>
  <c r="AI2341" i="5"/>
  <c r="AI2342" i="5"/>
  <c r="AI2343" i="5"/>
  <c r="AI2344" i="5"/>
  <c r="AI2345" i="5"/>
  <c r="AI2346" i="5"/>
  <c r="AI2347" i="5"/>
  <c r="AI2348" i="5"/>
  <c r="AI2349" i="5"/>
  <c r="AI2350" i="5"/>
  <c r="AI2351" i="5"/>
  <c r="AI2352" i="5"/>
  <c r="AI2353" i="5"/>
  <c r="AI2354" i="5"/>
  <c r="AI2355" i="5"/>
  <c r="AI2356" i="5"/>
  <c r="AI2357" i="5"/>
  <c r="AI2358" i="5"/>
  <c r="AI2359" i="5"/>
  <c r="AI2360" i="5"/>
  <c r="AI2361" i="5"/>
  <c r="AI2362" i="5"/>
  <c r="AI2363" i="5"/>
  <c r="AI2364" i="5"/>
  <c r="AI2365" i="5"/>
  <c r="AI2366" i="5"/>
  <c r="AI2367" i="5"/>
  <c r="AI2368" i="5"/>
  <c r="AI2369" i="5"/>
  <c r="AI2370" i="5"/>
  <c r="AI2371" i="5"/>
  <c r="AI2372" i="5"/>
  <c r="AI2373" i="5"/>
  <c r="AI2374" i="5"/>
  <c r="AI2375" i="5"/>
  <c r="AI2376" i="5"/>
  <c r="AI2377" i="5"/>
  <c r="AI2378" i="5"/>
  <c r="AI2379" i="5"/>
  <c r="AI2380" i="5"/>
  <c r="AI2381" i="5"/>
  <c r="AI2382" i="5"/>
  <c r="AI2383" i="5"/>
  <c r="AI2384" i="5"/>
  <c r="AI2385" i="5"/>
  <c r="AI2386" i="5"/>
  <c r="AI2387" i="5"/>
  <c r="AI2388" i="5"/>
  <c r="AI2389" i="5"/>
  <c r="AI2390" i="5"/>
  <c r="AI2391" i="5"/>
  <c r="AI2392" i="5"/>
  <c r="AI2393" i="5"/>
  <c r="AI2394" i="5"/>
  <c r="AI2395" i="5"/>
  <c r="AI2396" i="5"/>
  <c r="AI2397" i="5"/>
  <c r="AI2398" i="5"/>
  <c r="AI2399" i="5"/>
  <c r="AI2400" i="5"/>
  <c r="AI2401" i="5"/>
  <c r="AI2402" i="5"/>
  <c r="AI2403" i="5"/>
  <c r="AI2404" i="5"/>
  <c r="AI2405" i="5"/>
  <c r="AI2406" i="5"/>
  <c r="AI2407" i="5"/>
  <c r="AI2408" i="5"/>
  <c r="AI2409" i="5"/>
  <c r="AI2410" i="5"/>
  <c r="AI2411" i="5"/>
  <c r="AI2412" i="5"/>
  <c r="AI2413" i="5"/>
  <c r="AI2414" i="5"/>
  <c r="AI2415" i="5"/>
  <c r="AI2416" i="5"/>
  <c r="AI2417" i="5"/>
  <c r="AI2418" i="5"/>
  <c r="AI2419" i="5"/>
  <c r="AI2420" i="5"/>
  <c r="AI2421" i="5"/>
  <c r="AI2422" i="5"/>
  <c r="AI2423" i="5"/>
  <c r="AI2424" i="5"/>
  <c r="AI2425" i="5"/>
  <c r="AI2426" i="5"/>
  <c r="AI2427" i="5"/>
  <c r="AI2428" i="5"/>
  <c r="AI2429" i="5"/>
  <c r="AI2430" i="5"/>
  <c r="AI2431" i="5"/>
  <c r="AI2432" i="5"/>
  <c r="AI2433" i="5"/>
  <c r="AI2434" i="5"/>
  <c r="AI2435" i="5"/>
  <c r="AI2436" i="5"/>
  <c r="AI2437" i="5"/>
  <c r="AI2438" i="5"/>
  <c r="AI2439" i="5"/>
  <c r="AI2440" i="5"/>
  <c r="AI2441" i="5"/>
  <c r="AI2442" i="5"/>
  <c r="AI2443" i="5"/>
  <c r="AI2444" i="5"/>
  <c r="AI2445" i="5"/>
  <c r="AI2446" i="5"/>
  <c r="AI2447" i="5"/>
  <c r="AI2448" i="5"/>
  <c r="AI2449" i="5"/>
  <c r="AI2450" i="5"/>
  <c r="AI2451" i="5"/>
  <c r="AI2452" i="5"/>
  <c r="AI2453" i="5"/>
  <c r="AI2454" i="5"/>
  <c r="AI2455" i="5"/>
  <c r="AI2456" i="5"/>
  <c r="AI2457" i="5"/>
  <c r="AI2458" i="5"/>
  <c r="AI2459" i="5"/>
  <c r="AI2460" i="5"/>
  <c r="AI2461" i="5"/>
  <c r="AI2462" i="5"/>
  <c r="AI2463" i="5"/>
  <c r="AI2464" i="5"/>
  <c r="AI2465" i="5"/>
  <c r="AI2466" i="5"/>
  <c r="AI2467" i="5"/>
  <c r="AI2468" i="5"/>
  <c r="AI2469" i="5"/>
  <c r="AI2470" i="5"/>
  <c r="AI2471" i="5"/>
  <c r="AI2472" i="5"/>
  <c r="AI2473" i="5"/>
  <c r="AI2474" i="5"/>
  <c r="AI2475" i="5"/>
  <c r="AI2476" i="5"/>
  <c r="AI2477" i="5"/>
  <c r="AI2478" i="5"/>
  <c r="AI2479" i="5"/>
  <c r="AI2480" i="5"/>
  <c r="AI2481" i="5"/>
  <c r="AI2482" i="5"/>
  <c r="AI2483" i="5"/>
  <c r="AI2484" i="5"/>
  <c r="AI2485" i="5"/>
  <c r="AI2486" i="5"/>
  <c r="AI2487" i="5"/>
  <c r="AI2488" i="5"/>
  <c r="AI2489" i="5"/>
  <c r="AI2490" i="5"/>
  <c r="AI2491" i="5"/>
  <c r="AI2492" i="5"/>
  <c r="AI2493" i="5"/>
  <c r="AI2494" i="5"/>
  <c r="AI2495" i="5"/>
  <c r="AI2496" i="5"/>
  <c r="AI2497" i="5"/>
  <c r="AI2498" i="5"/>
  <c r="AI2499" i="5"/>
  <c r="AI2500" i="5"/>
  <c r="AI2501" i="5"/>
  <c r="AI2502" i="5"/>
  <c r="AI2503" i="5"/>
  <c r="AI2504" i="5"/>
  <c r="AI2505" i="5"/>
  <c r="AI2506" i="5"/>
  <c r="AI2507" i="5"/>
  <c r="AI2508" i="5"/>
  <c r="AI2509" i="5"/>
  <c r="AI2510" i="5"/>
  <c r="AI2511" i="5"/>
  <c r="AI2512" i="5"/>
  <c r="AI2513" i="5"/>
  <c r="AI2514" i="5"/>
  <c r="AI2515" i="5"/>
  <c r="AI2516" i="5"/>
  <c r="AI2517" i="5"/>
  <c r="AI2518" i="5"/>
  <c r="AI2519" i="5"/>
  <c r="AI2520" i="5"/>
  <c r="AI2521" i="5"/>
  <c r="AI2522" i="5"/>
  <c r="AI2523" i="5"/>
  <c r="AI2524" i="5"/>
  <c r="AI2525" i="5"/>
  <c r="AI2526" i="5"/>
  <c r="AI2527" i="5"/>
  <c r="AI2528" i="5"/>
  <c r="AI2529" i="5"/>
  <c r="AI2530" i="5"/>
  <c r="AI2531" i="5"/>
  <c r="AI2532" i="5"/>
  <c r="AI2533" i="5"/>
  <c r="AI2534" i="5"/>
  <c r="AI2535" i="5"/>
  <c r="AI2536" i="5"/>
  <c r="AI2537" i="5"/>
  <c r="AI2538" i="5"/>
  <c r="AI2539" i="5"/>
  <c r="AI2540" i="5"/>
  <c r="AI2541" i="5"/>
  <c r="AI2542" i="5"/>
  <c r="AI2543" i="5"/>
  <c r="AI2544" i="5"/>
  <c r="AI2545" i="5"/>
  <c r="AI2546" i="5"/>
  <c r="AI2547" i="5"/>
  <c r="AI2548" i="5"/>
  <c r="AI2549" i="5"/>
  <c r="AI2550" i="5"/>
  <c r="AI2551" i="5"/>
  <c r="AI2552" i="5"/>
  <c r="AI2553" i="5"/>
  <c r="AI2554" i="5"/>
  <c r="AI2555" i="5"/>
  <c r="AI2556" i="5"/>
  <c r="AI2557" i="5"/>
  <c r="AI2558" i="5"/>
  <c r="AI2559" i="5"/>
  <c r="AI2560" i="5"/>
  <c r="AI2561" i="5"/>
  <c r="AI2562" i="5"/>
  <c r="AI2563" i="5"/>
  <c r="AI2564" i="5"/>
  <c r="AI2565" i="5"/>
  <c r="AI2566" i="5"/>
  <c r="AI2567" i="5"/>
  <c r="AI2568" i="5"/>
  <c r="AI2569" i="5"/>
  <c r="AI2570" i="5"/>
  <c r="AI2571" i="5"/>
  <c r="AI2572" i="5"/>
  <c r="AI2573" i="5"/>
  <c r="AI2574" i="5"/>
  <c r="AI2575" i="5"/>
  <c r="AI2576" i="5"/>
  <c r="AI2577" i="5"/>
  <c r="AI2578" i="5"/>
  <c r="AI2579" i="5"/>
  <c r="AI2580" i="5"/>
  <c r="AI2581" i="5"/>
  <c r="AI2582" i="5"/>
  <c r="AI2583" i="5"/>
  <c r="AI2584" i="5"/>
  <c r="AI2585" i="5"/>
  <c r="AI2586" i="5"/>
  <c r="AI2587" i="5"/>
  <c r="AI2588" i="5"/>
  <c r="AI2589" i="5"/>
  <c r="AI2590" i="5"/>
  <c r="AI2591" i="5"/>
  <c r="AI2592" i="5"/>
  <c r="AI2593" i="5"/>
  <c r="AI2594" i="5"/>
  <c r="AI2595" i="5"/>
  <c r="AI2596" i="5"/>
  <c r="AI2597" i="5"/>
  <c r="AI2598" i="5"/>
  <c r="AI2599" i="5"/>
  <c r="AI2600" i="5"/>
  <c r="AI2601" i="5"/>
  <c r="AI2602" i="5"/>
  <c r="AI2603" i="5"/>
  <c r="AI2604" i="5"/>
  <c r="AI2605" i="5"/>
  <c r="AI2606" i="5"/>
  <c r="AI2607" i="5"/>
  <c r="AI2608" i="5"/>
  <c r="AI2609" i="5"/>
  <c r="AI2610" i="5"/>
  <c r="AI2611" i="5"/>
  <c r="AI2612" i="5"/>
  <c r="AI2613" i="5"/>
  <c r="AI2614" i="5"/>
  <c r="AI2615" i="5"/>
  <c r="AI2616" i="5"/>
  <c r="AI2617" i="5"/>
  <c r="AI2618" i="5"/>
  <c r="AI2619" i="5"/>
  <c r="AI2620" i="5"/>
  <c r="AI2621" i="5"/>
  <c r="AI2622" i="5"/>
  <c r="AI2623" i="5"/>
  <c r="AI2624" i="5"/>
  <c r="AI2625" i="5"/>
  <c r="AI2626" i="5"/>
  <c r="AI2627" i="5"/>
  <c r="AI2628" i="5"/>
  <c r="AI2629" i="5"/>
  <c r="AI2630" i="5"/>
  <c r="AI2631" i="5"/>
  <c r="AI2632" i="5"/>
  <c r="AI2633" i="5"/>
  <c r="AI2634" i="5"/>
  <c r="AI2635" i="5"/>
  <c r="AI2636" i="5"/>
  <c r="AI2637" i="5"/>
  <c r="AI2638" i="5"/>
  <c r="AI2639" i="5"/>
  <c r="AI2640" i="5"/>
  <c r="AI2641" i="5"/>
  <c r="AI2642" i="5"/>
  <c r="AI2643" i="5"/>
  <c r="AI2644" i="5"/>
  <c r="AI2645" i="5"/>
  <c r="AI2646" i="5"/>
  <c r="AI2647" i="5"/>
  <c r="AI2648" i="5"/>
  <c r="AI2649" i="5"/>
  <c r="AI2650" i="5"/>
  <c r="AI2651" i="5"/>
  <c r="AI2652" i="5"/>
  <c r="AI2653" i="5"/>
  <c r="AI2654" i="5"/>
  <c r="AI2655" i="5"/>
  <c r="AI2656" i="5"/>
  <c r="AI2657" i="5"/>
  <c r="AI2658" i="5"/>
  <c r="AI2659" i="5"/>
  <c r="AI2660" i="5"/>
  <c r="AI2661" i="5"/>
  <c r="AI2662" i="5"/>
  <c r="AI2663" i="5"/>
  <c r="AI2664" i="5"/>
  <c r="AI2665" i="5"/>
  <c r="AI2666" i="5"/>
  <c r="AI2667" i="5"/>
  <c r="AI2668" i="5"/>
  <c r="AI2669" i="5"/>
  <c r="AI2670" i="5"/>
  <c r="AI2671" i="5"/>
  <c r="AI2672" i="5"/>
  <c r="AI2673" i="5"/>
  <c r="AI2674" i="5"/>
  <c r="AI2675" i="5"/>
  <c r="AI2676" i="5"/>
  <c r="AI2677" i="5"/>
  <c r="AI2678" i="5"/>
  <c r="AI2679" i="5"/>
  <c r="AI2680" i="5"/>
  <c r="AI2681" i="5"/>
  <c r="AI2682" i="5"/>
  <c r="AI2683" i="5"/>
  <c r="AI2684" i="5"/>
  <c r="AI2685" i="5"/>
  <c r="AI2686" i="5"/>
  <c r="AI2687" i="5"/>
  <c r="AI2688" i="5"/>
  <c r="AI2689" i="5"/>
  <c r="AI2690" i="5"/>
  <c r="AI2691" i="5"/>
  <c r="AI2692" i="5"/>
  <c r="AI2693" i="5"/>
  <c r="AI2694" i="5"/>
  <c r="AI2695" i="5"/>
  <c r="AI2696" i="5"/>
  <c r="AI2697" i="5"/>
  <c r="AI2698" i="5"/>
  <c r="AI2699" i="5"/>
  <c r="AI2700" i="5"/>
  <c r="AI2701" i="5"/>
  <c r="AI2702" i="5"/>
  <c r="AI2703" i="5"/>
  <c r="AI2704" i="5"/>
  <c r="AI2705" i="5"/>
  <c r="AI2706" i="5"/>
  <c r="AI2707" i="5"/>
  <c r="AI2708" i="5"/>
  <c r="AI2709" i="5"/>
  <c r="AI2710" i="5"/>
  <c r="AI2711" i="5"/>
  <c r="AI2712" i="5"/>
  <c r="AI2713" i="5"/>
  <c r="AI2714" i="5"/>
  <c r="AI2715" i="5"/>
  <c r="AI2716" i="5"/>
  <c r="AI2717" i="5"/>
  <c r="AI2718" i="5"/>
  <c r="AI2719" i="5"/>
  <c r="AI2720" i="5"/>
  <c r="AI2721" i="5"/>
  <c r="AI2722" i="5"/>
  <c r="AI2723" i="5"/>
  <c r="AI2724" i="5"/>
  <c r="AI2725" i="5"/>
  <c r="AI2726" i="5"/>
  <c r="AI2727" i="5"/>
  <c r="AI2728" i="5"/>
  <c r="AI2729" i="5"/>
  <c r="AI2730" i="5"/>
  <c r="AI2731" i="5"/>
  <c r="AI2732" i="5"/>
  <c r="AI2733" i="5"/>
  <c r="AI2734" i="5"/>
  <c r="AI2735" i="5"/>
  <c r="AI2736" i="5"/>
  <c r="AI2737" i="5"/>
  <c r="AI2738" i="5"/>
  <c r="AI2739" i="5"/>
  <c r="AI2740" i="5"/>
  <c r="AI2741" i="5"/>
  <c r="AI2742" i="5"/>
  <c r="AI2743" i="5"/>
  <c r="AI2744" i="5"/>
  <c r="AI2745" i="5"/>
  <c r="AI2746" i="5"/>
  <c r="AI2747" i="5"/>
  <c r="AI2748" i="5"/>
  <c r="AI2749" i="5"/>
  <c r="AI2750" i="5"/>
  <c r="AI2751" i="5"/>
  <c r="AI2752" i="5"/>
  <c r="AI2753" i="5"/>
  <c r="AI2754" i="5"/>
  <c r="AI2755" i="5"/>
  <c r="AI2756" i="5"/>
  <c r="AI2757" i="5"/>
  <c r="AI2758" i="5"/>
  <c r="AI2759" i="5"/>
  <c r="AI2760" i="5"/>
  <c r="AI2761" i="5"/>
  <c r="AI2762" i="5"/>
  <c r="AI2763" i="5"/>
  <c r="AI2764" i="5"/>
  <c r="AI2765" i="5"/>
  <c r="AI2766" i="5"/>
  <c r="AI2767" i="5"/>
  <c r="AI2768" i="5"/>
  <c r="AI2769" i="5"/>
  <c r="AI2770" i="5"/>
  <c r="AI2771" i="5"/>
  <c r="AI2772" i="5"/>
  <c r="AI2773" i="5"/>
  <c r="AI2774" i="5"/>
  <c r="AI2775" i="5"/>
  <c r="AI2776" i="5"/>
  <c r="AI2777" i="5"/>
  <c r="AI2778" i="5"/>
  <c r="AI2779" i="5"/>
  <c r="AI2780" i="5"/>
  <c r="AI2781" i="5"/>
  <c r="AI2782" i="5"/>
  <c r="AI2783" i="5"/>
  <c r="AI2784" i="5"/>
  <c r="AI2785" i="5"/>
  <c r="AI2786" i="5"/>
  <c r="AI2787" i="5"/>
  <c r="AI2788" i="5"/>
  <c r="AI2789" i="5"/>
  <c r="AI2790" i="5"/>
  <c r="AI2791" i="5"/>
  <c r="AI2792" i="5"/>
  <c r="AI2793" i="5"/>
  <c r="AI2794" i="5"/>
  <c r="AI2795" i="5"/>
  <c r="AI2796" i="5"/>
  <c r="AI2797" i="5"/>
  <c r="AI2798" i="5"/>
  <c r="AI2799" i="5"/>
  <c r="AI2800" i="5"/>
  <c r="AI2801" i="5"/>
  <c r="AI2802" i="5"/>
  <c r="AI2803" i="5"/>
  <c r="AI2804" i="5"/>
  <c r="AI2805" i="5"/>
  <c r="AI2806" i="5"/>
  <c r="AI2807" i="5"/>
  <c r="AI2808" i="5"/>
  <c r="AI2809" i="5"/>
  <c r="AI2810" i="5"/>
  <c r="AI2811" i="5"/>
  <c r="AI2812" i="5"/>
  <c r="AI2813" i="5"/>
  <c r="AI2814" i="5"/>
  <c r="AI2815" i="5"/>
  <c r="AI2816" i="5"/>
  <c r="AI2817" i="5"/>
  <c r="AI2818" i="5"/>
  <c r="AI2819" i="5"/>
  <c r="AI2820" i="5"/>
  <c r="AI2821" i="5"/>
  <c r="AI2822" i="5"/>
  <c r="AI2823" i="5"/>
  <c r="AI2824" i="5"/>
  <c r="AI2825" i="5"/>
  <c r="AI2826" i="5"/>
  <c r="AI2827" i="5"/>
  <c r="AI2828" i="5"/>
  <c r="AI2829" i="5"/>
  <c r="AI2830" i="5"/>
  <c r="AI2831" i="5"/>
  <c r="AI2832" i="5"/>
  <c r="AI2833" i="5"/>
  <c r="AI2834" i="5"/>
  <c r="AI2835" i="5"/>
  <c r="AI2836" i="5"/>
  <c r="AI2837" i="5"/>
  <c r="AI2838" i="5"/>
  <c r="AI2839" i="5"/>
  <c r="AI2840" i="5"/>
  <c r="AI2841" i="5"/>
  <c r="AI2842" i="5"/>
  <c r="AI2843" i="5"/>
  <c r="AI2844" i="5"/>
  <c r="AI2845" i="5"/>
  <c r="AI2846" i="5"/>
  <c r="AI2847" i="5"/>
  <c r="AI2848" i="5"/>
  <c r="AI2849" i="5"/>
  <c r="AI2850" i="5"/>
  <c r="AI2851" i="5"/>
  <c r="AI2852" i="5"/>
  <c r="AI2853" i="5"/>
  <c r="AI2854" i="5"/>
  <c r="AI2855" i="5"/>
  <c r="AI2856" i="5"/>
  <c r="AI2857" i="5"/>
  <c r="AI2858" i="5"/>
  <c r="AI2859" i="5"/>
  <c r="AI2860" i="5"/>
  <c r="AI2861" i="5"/>
  <c r="AI2862" i="5"/>
  <c r="AI2863" i="5"/>
  <c r="AI2864" i="5"/>
  <c r="AI2865" i="5"/>
  <c r="AI2866" i="5"/>
  <c r="AI2867" i="5"/>
  <c r="AI2868" i="5"/>
  <c r="AI2869" i="5"/>
  <c r="AI2870" i="5"/>
  <c r="AI2871" i="5"/>
  <c r="AI2872" i="5"/>
  <c r="AI2873" i="5"/>
  <c r="AI2874" i="5"/>
  <c r="AI2875" i="5"/>
  <c r="AI2876" i="5"/>
  <c r="AI2877" i="5"/>
  <c r="AI2878" i="5"/>
  <c r="AI2879" i="5"/>
  <c r="AI2880" i="5"/>
  <c r="AI2881" i="5"/>
  <c r="AI2882" i="5"/>
  <c r="AI2883" i="5"/>
  <c r="AI2884" i="5"/>
  <c r="AI2885" i="5"/>
  <c r="AI2886" i="5"/>
  <c r="AI2887" i="5"/>
  <c r="AI2888" i="5"/>
  <c r="AI2889" i="5"/>
  <c r="AI2890" i="5"/>
  <c r="AI2891" i="5"/>
  <c r="AI2892" i="5"/>
  <c r="AI2893" i="5"/>
  <c r="AI2894" i="5"/>
  <c r="AI2895" i="5"/>
  <c r="AI2896" i="5"/>
  <c r="AI2897" i="5"/>
  <c r="AI2898" i="5"/>
  <c r="AI2899" i="5"/>
  <c r="AI2900" i="5"/>
  <c r="AI2901" i="5"/>
  <c r="AI2902" i="5"/>
  <c r="AI2903" i="5"/>
  <c r="AI2904" i="5"/>
  <c r="AI2905" i="5"/>
  <c r="AI2906" i="5"/>
  <c r="AI2907" i="5"/>
  <c r="AI2908" i="5"/>
  <c r="AI2909" i="5"/>
  <c r="AI2910" i="5"/>
  <c r="AI2911" i="5"/>
  <c r="AI2912" i="5"/>
  <c r="AI2913" i="5"/>
  <c r="AI2914" i="5"/>
  <c r="AI2915" i="5"/>
  <c r="AI2916" i="5"/>
  <c r="AI2917" i="5"/>
  <c r="AI2918" i="5"/>
  <c r="AI2919" i="5"/>
  <c r="AI2920" i="5"/>
  <c r="AI2921" i="5"/>
  <c r="AI2922" i="5"/>
  <c r="AI2923" i="5"/>
  <c r="AI2924" i="5"/>
  <c r="AI2925" i="5"/>
  <c r="AI2926" i="5"/>
  <c r="AI2927" i="5"/>
  <c r="AI2928" i="5"/>
  <c r="AI2929" i="5"/>
  <c r="AI2930" i="5"/>
  <c r="AI2931" i="5"/>
  <c r="AI2932" i="5"/>
  <c r="AI2933" i="5"/>
  <c r="AI2934" i="5"/>
  <c r="AI2935" i="5"/>
  <c r="AI2936" i="5"/>
  <c r="AI2937" i="5"/>
  <c r="AI2938" i="5"/>
  <c r="AI2939" i="5"/>
  <c r="AI2940" i="5"/>
  <c r="AI2941" i="5"/>
  <c r="AI2942" i="5"/>
  <c r="AI2943" i="5"/>
  <c r="AI2944" i="5"/>
  <c r="AI2945" i="5"/>
  <c r="AI2946" i="5"/>
  <c r="AI2947" i="5"/>
  <c r="AI2948" i="5"/>
  <c r="AI2949" i="5"/>
  <c r="AI2950" i="5"/>
  <c r="AI2951" i="5"/>
  <c r="AI2952" i="5"/>
  <c r="AI2953" i="5"/>
  <c r="AI2954" i="5"/>
  <c r="AI2955" i="5"/>
  <c r="AI2956" i="5"/>
  <c r="AI2957" i="5"/>
  <c r="AI2958" i="5"/>
  <c r="AI2959" i="5"/>
  <c r="AI2960" i="5"/>
  <c r="AI2961" i="5"/>
  <c r="AI2962" i="5"/>
  <c r="AI2963" i="5"/>
  <c r="AI2964" i="5"/>
  <c r="AI2965" i="5"/>
  <c r="AI2966" i="5"/>
  <c r="AI2967" i="5"/>
  <c r="AI2968" i="5"/>
  <c r="AI2969" i="5"/>
  <c r="AI2970" i="5"/>
  <c r="AI2971" i="5"/>
  <c r="AI2972" i="5"/>
  <c r="AI2973" i="5"/>
  <c r="AI2974" i="5"/>
  <c r="AI2975" i="5"/>
  <c r="AI2976" i="5"/>
  <c r="AI2977" i="5"/>
  <c r="AI2978" i="5"/>
  <c r="AI2979" i="5"/>
  <c r="AI2980" i="5"/>
  <c r="AI2981" i="5"/>
  <c r="AI2982" i="5"/>
  <c r="AI2983" i="5"/>
  <c r="AI2984" i="5"/>
  <c r="AI2985" i="5"/>
  <c r="AI2986" i="5"/>
  <c r="AI2987" i="5"/>
  <c r="AI2988" i="5"/>
  <c r="AI2989" i="5"/>
  <c r="AI2990" i="5"/>
  <c r="AI2991" i="5"/>
  <c r="AI2992" i="5"/>
  <c r="AI2993" i="5"/>
  <c r="AI2994" i="5"/>
  <c r="AI2995" i="5"/>
  <c r="AI2996" i="5"/>
  <c r="AI2997" i="5"/>
  <c r="AI2998" i="5"/>
  <c r="AI2999" i="5"/>
  <c r="AI3000" i="5"/>
  <c r="AI3001" i="5"/>
  <c r="AI3002" i="5"/>
  <c r="AI3003" i="5"/>
  <c r="AI3004" i="5"/>
  <c r="AI3005" i="5"/>
  <c r="AI3006" i="5"/>
  <c r="AI3007" i="5"/>
  <c r="AI3008" i="5"/>
  <c r="AI3009" i="5"/>
  <c r="AI3010" i="5"/>
  <c r="AI3011" i="5"/>
  <c r="AI3012" i="5"/>
  <c r="AI3013" i="5"/>
  <c r="AI3014" i="5"/>
  <c r="AI3015" i="5"/>
  <c r="AI3016" i="5"/>
  <c r="AI3017" i="5"/>
  <c r="AI3018" i="5"/>
  <c r="AI3019" i="5"/>
  <c r="AI3020" i="5"/>
  <c r="AI3021" i="5"/>
  <c r="AI3022" i="5"/>
  <c r="AI3023" i="5"/>
  <c r="AI3024" i="5"/>
  <c r="AI3025" i="5"/>
  <c r="AI3026" i="5"/>
  <c r="AI3027" i="5"/>
  <c r="AI3028" i="5"/>
  <c r="AI3029" i="5"/>
  <c r="AI3030" i="5"/>
  <c r="AI3031" i="5"/>
  <c r="AI3032" i="5"/>
  <c r="AI3033" i="5"/>
  <c r="AI3034" i="5"/>
  <c r="AI3035" i="5"/>
  <c r="AI3036" i="5"/>
  <c r="AI3037" i="5"/>
  <c r="AI3038" i="5"/>
  <c r="AI3039" i="5"/>
  <c r="AI3040" i="5"/>
  <c r="AI3041" i="5"/>
  <c r="AI3042" i="5"/>
  <c r="AI3043" i="5"/>
  <c r="AI3044" i="5"/>
  <c r="AI3045" i="5"/>
  <c r="AI3046" i="5"/>
  <c r="AI3047" i="5"/>
  <c r="AI3048" i="5"/>
  <c r="AI3049" i="5"/>
  <c r="AI3050" i="5"/>
  <c r="AI3051" i="5"/>
  <c r="AI3052" i="5"/>
  <c r="AI3053" i="5"/>
  <c r="AI3054" i="5"/>
  <c r="AI3055" i="5"/>
  <c r="AI3056" i="5"/>
  <c r="AI3057" i="5"/>
  <c r="AI3058" i="5"/>
  <c r="AI3059" i="5"/>
  <c r="AI3060" i="5"/>
  <c r="AI3061" i="5"/>
  <c r="AI3062" i="5"/>
  <c r="AI3063" i="5"/>
  <c r="AI3064" i="5"/>
  <c r="AI3065" i="5"/>
  <c r="AI3066" i="5"/>
  <c r="AI3067" i="5"/>
  <c r="AI3068" i="5"/>
  <c r="AI3069" i="5"/>
  <c r="AI3070" i="5"/>
  <c r="AI3071" i="5"/>
  <c r="AI3072" i="5"/>
  <c r="AI3073" i="5"/>
  <c r="AI3074" i="5"/>
  <c r="AI3075" i="5"/>
  <c r="AI3076" i="5"/>
  <c r="AI3077" i="5"/>
  <c r="AI3078" i="5"/>
  <c r="AI3079" i="5"/>
  <c r="AI3080" i="5"/>
  <c r="AI3081" i="5"/>
  <c r="AI3082" i="5"/>
  <c r="AI3083" i="5"/>
  <c r="AI3084" i="5"/>
  <c r="AI3085" i="5"/>
  <c r="AI3086" i="5"/>
  <c r="AI3087" i="5"/>
  <c r="AI3088" i="5"/>
  <c r="AI3089" i="5"/>
  <c r="AI3090" i="5"/>
  <c r="AI3091" i="5"/>
  <c r="AI3092" i="5"/>
  <c r="AI3093" i="5"/>
  <c r="AI3094" i="5"/>
  <c r="AI3095" i="5"/>
  <c r="AI3096" i="5"/>
  <c r="AI3097" i="5"/>
  <c r="AI3098" i="5"/>
  <c r="AI3099" i="5"/>
  <c r="AI3100" i="5"/>
  <c r="AI3101" i="5"/>
  <c r="AI3102" i="5"/>
  <c r="AI3103" i="5"/>
  <c r="AI3104" i="5"/>
  <c r="AI3105" i="5"/>
  <c r="AI3106" i="5"/>
  <c r="AI3107" i="5"/>
  <c r="AI3108" i="5"/>
  <c r="AI3109" i="5"/>
  <c r="AI3110" i="5"/>
  <c r="AI3111" i="5"/>
  <c r="AI3112" i="5"/>
  <c r="AI3113" i="5"/>
  <c r="AI3114" i="5"/>
  <c r="AI3115" i="5"/>
  <c r="AI3116" i="5"/>
  <c r="AI3117" i="5"/>
  <c r="AI3118" i="5"/>
  <c r="AI3119" i="5"/>
  <c r="AI3120" i="5"/>
  <c r="AI3121" i="5"/>
  <c r="AI3122" i="5"/>
  <c r="AI3123" i="5"/>
  <c r="AI3124" i="5"/>
  <c r="AI3125" i="5"/>
  <c r="AI3126" i="5"/>
  <c r="AI3127" i="5"/>
  <c r="AI3128" i="5"/>
  <c r="AI3129" i="5"/>
  <c r="AI3130" i="5"/>
  <c r="AI3131" i="5"/>
  <c r="AI3132" i="5"/>
  <c r="AI3133" i="5"/>
  <c r="AI3134" i="5"/>
  <c r="AI3135" i="5"/>
  <c r="AI3136" i="5"/>
  <c r="AI3137" i="5"/>
  <c r="AI3138" i="5"/>
  <c r="AI3139" i="5"/>
  <c r="AI3140" i="5"/>
  <c r="AI3141" i="5"/>
  <c r="AI3142" i="5"/>
  <c r="AI3143" i="5"/>
  <c r="AI3144" i="5"/>
  <c r="AI3145" i="5"/>
  <c r="AI3146" i="5"/>
  <c r="AI3147" i="5"/>
  <c r="AI3148" i="5"/>
  <c r="AI3149" i="5"/>
  <c r="AI3150" i="5"/>
  <c r="AI3151" i="5"/>
  <c r="AI3152" i="5"/>
  <c r="AI3153" i="5"/>
  <c r="AI3154" i="5"/>
  <c r="AI3155" i="5"/>
  <c r="AI3156" i="5"/>
  <c r="AI3157" i="5"/>
  <c r="AI3158" i="5"/>
  <c r="AI3159" i="5"/>
  <c r="AI3160" i="5"/>
  <c r="AI3161" i="5"/>
  <c r="AI3162" i="5"/>
  <c r="AI3163" i="5"/>
  <c r="AI3164" i="5"/>
  <c r="AI3165" i="5"/>
  <c r="AI3166" i="5"/>
  <c r="AI3167" i="5"/>
  <c r="AI3168" i="5"/>
  <c r="AI3169" i="5"/>
  <c r="AI3170" i="5"/>
  <c r="AI3171" i="5"/>
  <c r="AI3172" i="5"/>
  <c r="AI3173" i="5"/>
  <c r="AI3174" i="5"/>
  <c r="AI3175" i="5"/>
  <c r="AI3176" i="5"/>
  <c r="AI3177" i="5"/>
  <c r="AI3178" i="5"/>
  <c r="AI3179" i="5"/>
  <c r="AI3180" i="5"/>
  <c r="AI3181" i="5"/>
  <c r="AI3182" i="5"/>
  <c r="AI3183" i="5"/>
  <c r="AI3184" i="5"/>
  <c r="AI3185" i="5"/>
  <c r="AI3186" i="5"/>
  <c r="AI3187" i="5"/>
  <c r="AI3188" i="5"/>
  <c r="AI3189" i="5"/>
  <c r="AI3190" i="5"/>
  <c r="AI3191" i="5"/>
  <c r="AI3192" i="5"/>
  <c r="AI3193" i="5"/>
  <c r="AI3194" i="5"/>
  <c r="AI3195" i="5"/>
  <c r="AI3196" i="5"/>
  <c r="AI3197" i="5"/>
  <c r="AI3198" i="5"/>
  <c r="AI3199" i="5"/>
  <c r="AI3200" i="5"/>
  <c r="AI3201" i="5"/>
  <c r="AI3202" i="5"/>
  <c r="AI3203" i="5"/>
  <c r="AI3204" i="5"/>
  <c r="AI3205" i="5"/>
  <c r="AI3206" i="5"/>
  <c r="AI3207" i="5"/>
  <c r="AI3208" i="5"/>
  <c r="AI3209" i="5"/>
  <c r="AI3210" i="5"/>
  <c r="AI3211" i="5"/>
  <c r="AI3212" i="5"/>
  <c r="AI3213" i="5"/>
  <c r="AI3214" i="5"/>
  <c r="AI3215" i="5"/>
  <c r="AI3216" i="5"/>
  <c r="AI3217" i="5"/>
  <c r="AI3218" i="5"/>
  <c r="AI3219" i="5"/>
  <c r="AI3220" i="5"/>
  <c r="AI3221" i="5"/>
  <c r="AI3222" i="5"/>
  <c r="AI3223" i="5"/>
  <c r="AI3224" i="5"/>
  <c r="AI3225" i="5"/>
  <c r="AI3226" i="5"/>
  <c r="AI3227" i="5"/>
  <c r="AI3228" i="5"/>
  <c r="AI3229" i="5"/>
  <c r="AI3230" i="5"/>
  <c r="AI3231" i="5"/>
  <c r="AI3232" i="5"/>
  <c r="AI3233" i="5"/>
  <c r="AI3234" i="5"/>
  <c r="AI3235" i="5"/>
  <c r="AI3236" i="5"/>
  <c r="AI3237" i="5"/>
  <c r="AI3238" i="5"/>
  <c r="AI3239" i="5"/>
  <c r="AI3240" i="5"/>
  <c r="AI3241" i="5"/>
  <c r="AI3242" i="5"/>
  <c r="AI3243" i="5"/>
  <c r="AI3244" i="5"/>
  <c r="AI3245" i="5"/>
  <c r="AI3246" i="5"/>
  <c r="AI3247" i="5"/>
  <c r="AI3248" i="5"/>
  <c r="AI3249" i="5"/>
  <c r="AI3250" i="5"/>
  <c r="AI3251" i="5"/>
  <c r="AI3252" i="5"/>
  <c r="AI3253" i="5"/>
  <c r="AI3254" i="5"/>
  <c r="AI3255" i="5"/>
  <c r="AI3256" i="5"/>
  <c r="AI3257" i="5"/>
  <c r="AI3258" i="5"/>
  <c r="AI3259" i="5"/>
  <c r="AI3260" i="5"/>
  <c r="AI3261" i="5"/>
  <c r="AI3262" i="5"/>
  <c r="AI3263" i="5"/>
  <c r="AI3264" i="5"/>
  <c r="AI3265" i="5"/>
  <c r="AI3266" i="5"/>
  <c r="AI3267" i="5"/>
  <c r="AI3268" i="5"/>
  <c r="AI3269" i="5"/>
  <c r="AI3270" i="5"/>
  <c r="AI3271" i="5"/>
  <c r="AI3272" i="5"/>
  <c r="AI3273" i="5"/>
  <c r="AI3274" i="5"/>
  <c r="AI3275" i="5"/>
  <c r="AI3276" i="5"/>
  <c r="AI3277" i="5"/>
  <c r="AI3278" i="5"/>
  <c r="AI3279" i="5"/>
  <c r="AI3280" i="5"/>
  <c r="AI3281" i="5"/>
  <c r="AI3282" i="5"/>
  <c r="AI3283" i="5"/>
  <c r="AI3284" i="5"/>
  <c r="AI3285" i="5"/>
  <c r="AI3286" i="5"/>
  <c r="AI3287" i="5"/>
  <c r="AI3288" i="5"/>
  <c r="AI3289" i="5"/>
  <c r="AI3290" i="5"/>
  <c r="AI3291" i="5"/>
  <c r="AI3292" i="5"/>
  <c r="AI3293" i="5"/>
  <c r="AI3294" i="5"/>
  <c r="AI3295" i="5"/>
  <c r="AI3296" i="5"/>
  <c r="AI3297" i="5"/>
  <c r="AI3298" i="5"/>
  <c r="AI3299" i="5"/>
  <c r="AI3300" i="5"/>
  <c r="AJ2288" i="5"/>
  <c r="AK12" i="5"/>
  <c r="AL12" i="5" s="1"/>
  <c r="AK16" i="5"/>
  <c r="AL16" i="5" s="1"/>
  <c r="AK18" i="5"/>
  <c r="AL18" i="5" s="1"/>
  <c r="AK31" i="5"/>
  <c r="AL31" i="5" s="1"/>
  <c r="AK36" i="5"/>
  <c r="AL36" i="5" s="1"/>
  <c r="AK40" i="5"/>
  <c r="AL40" i="5" s="1"/>
  <c r="AK48" i="5"/>
  <c r="AL48" i="5" s="1"/>
  <c r="AK56" i="5"/>
  <c r="AL56" i="5" s="1"/>
  <c r="AK57" i="5"/>
  <c r="AL57" i="5" s="1"/>
  <c r="AK68" i="5"/>
  <c r="AL68" i="5" s="1"/>
  <c r="AK72" i="5"/>
  <c r="AL72" i="5" s="1"/>
  <c r="AK76" i="5"/>
  <c r="AL76" i="5" s="1"/>
  <c r="AK88" i="5"/>
  <c r="AL88" i="5" s="1"/>
  <c r="AK92" i="5"/>
  <c r="AL92" i="5" s="1"/>
  <c r="AK96" i="5"/>
  <c r="AL96" i="5" s="1"/>
  <c r="AK100" i="5"/>
  <c r="AL100" i="5" s="1"/>
  <c r="AK108" i="5"/>
  <c r="AL108" i="5" s="1"/>
  <c r="AK120" i="5"/>
  <c r="AL120" i="5" s="1"/>
  <c r="AK129" i="5"/>
  <c r="AL129" i="5" s="1"/>
  <c r="AK132" i="5"/>
  <c r="AL132" i="5" s="1"/>
  <c r="AK202" i="5"/>
  <c r="AL202" i="5" s="1"/>
  <c r="AK210" i="5"/>
  <c r="AL210" i="5" s="1"/>
  <c r="AK223" i="5"/>
  <c r="AL223" i="5" s="1"/>
  <c r="AK224" i="5"/>
  <c r="AL224" i="5" s="1"/>
  <c r="AK231" i="5"/>
  <c r="AL231" i="5" s="1"/>
  <c r="AK248" i="5"/>
  <c r="AL248" i="5" s="1"/>
  <c r="AK250" i="5"/>
  <c r="AL250" i="5" s="1"/>
  <c r="AK251" i="5"/>
  <c r="AL251" i="5" s="1"/>
  <c r="AK259" i="5"/>
  <c r="AL259" i="5" s="1"/>
  <c r="AK266" i="5"/>
  <c r="AL266" i="5" s="1"/>
  <c r="AK267" i="5"/>
  <c r="AL267" i="5" s="1"/>
  <c r="AK272" i="5"/>
  <c r="AL272" i="5" s="1"/>
  <c r="AK274" i="5"/>
  <c r="AL274" i="5" s="1"/>
  <c r="AK279" i="5"/>
  <c r="AL279" i="5" s="1"/>
  <c r="AK286" i="5"/>
  <c r="AL286" i="5" s="1"/>
  <c r="AK294" i="5"/>
  <c r="AL294" i="5" s="1"/>
  <c r="AK302" i="5"/>
  <c r="AL302" i="5" s="1"/>
  <c r="AK311" i="5"/>
  <c r="AL311" i="5" s="1"/>
  <c r="AK312" i="5"/>
  <c r="AL312" i="5" s="1"/>
  <c r="AK318" i="5"/>
  <c r="AL318" i="5" s="1"/>
  <c r="AK322" i="5"/>
  <c r="AL322" i="5" s="1"/>
  <c r="AK326" i="5"/>
  <c r="AK327" i="5"/>
  <c r="AK328" i="5"/>
  <c r="AK330" i="5"/>
  <c r="AK331" i="5"/>
  <c r="AK334" i="5"/>
  <c r="AK336" i="5"/>
  <c r="AK338" i="5"/>
  <c r="AK339" i="5"/>
  <c r="AK346" i="5"/>
  <c r="AK354" i="5"/>
  <c r="AK359" i="5"/>
  <c r="AK366" i="5"/>
  <c r="AK367" i="5"/>
  <c r="AK369" i="5"/>
  <c r="AK370" i="5"/>
  <c r="AL370" i="5" s="1"/>
  <c r="AK374" i="5"/>
  <c r="AL374" i="5" s="1"/>
  <c r="AK375" i="5"/>
  <c r="AL375" i="5" s="1"/>
  <c r="AK376" i="5"/>
  <c r="AL376" i="5" s="1"/>
  <c r="AK378" i="5"/>
  <c r="AL378" i="5" s="1"/>
  <c r="AK382" i="5"/>
  <c r="AL382" i="5" s="1"/>
  <c r="AK385" i="5"/>
  <c r="AL385" i="5" s="1"/>
  <c r="AK386" i="5"/>
  <c r="AK394" i="5"/>
  <c r="AL394" i="5" s="1"/>
  <c r="AK398" i="5"/>
  <c r="AK399" i="5"/>
  <c r="AL399" i="5" s="1"/>
  <c r="AK400" i="5"/>
  <c r="AL400" i="5" s="1"/>
  <c r="AK402" i="5"/>
  <c r="AL402" i="5" s="1"/>
  <c r="AK406" i="5"/>
  <c r="AL406" i="5" s="1"/>
  <c r="AK407" i="5"/>
  <c r="AL407" i="5" s="1"/>
  <c r="AK410" i="5"/>
  <c r="AL410" i="5" s="1"/>
  <c r="AK412" i="5"/>
  <c r="AL412" i="5" s="1"/>
  <c r="AK414" i="5"/>
  <c r="AL414" i="5" s="1"/>
  <c r="AK415" i="5"/>
  <c r="AL415" i="5" s="1"/>
  <c r="AK418" i="5"/>
  <c r="AK471" i="5"/>
  <c r="AK474" i="5"/>
  <c r="AK478" i="5"/>
  <c r="AK479" i="5"/>
  <c r="AK482" i="5"/>
  <c r="AK487" i="5"/>
  <c r="AL487" i="5" s="1"/>
  <c r="AK489" i="5"/>
  <c r="AL489" i="5" s="1"/>
  <c r="AK490" i="5"/>
  <c r="AL490" i="5" s="1"/>
  <c r="AK495" i="5"/>
  <c r="AL495" i="5" s="1"/>
  <c r="AK498" i="5"/>
  <c r="AL498" i="5" s="1"/>
  <c r="AK502" i="5"/>
  <c r="AL502" i="5" s="1"/>
  <c r="AK503" i="5"/>
  <c r="AL503" i="5" s="1"/>
  <c r="AK505" i="5"/>
  <c r="AL505" i="5" s="1"/>
  <c r="AK506" i="5"/>
  <c r="AL506" i="5" s="1"/>
  <c r="AK510" i="5"/>
  <c r="AL510" i="5" s="1"/>
  <c r="AK511" i="5"/>
  <c r="AL511" i="5" s="1"/>
  <c r="AK514" i="5"/>
  <c r="AL514" i="5" s="1"/>
  <c r="AK519" i="5"/>
  <c r="AL519" i="5" s="1"/>
  <c r="AK522" i="5"/>
  <c r="AL522" i="5" s="1"/>
  <c r="AK526" i="5"/>
  <c r="AL526" i="5" s="1"/>
  <c r="AK527" i="5"/>
  <c r="AL527" i="5" s="1"/>
  <c r="AK528" i="5"/>
  <c r="AL528" i="5" s="1"/>
  <c r="AK529" i="5"/>
  <c r="AL529" i="5" s="1"/>
  <c r="AK530" i="5"/>
  <c r="AL530" i="5" s="1"/>
  <c r="AK535" i="5"/>
  <c r="AL535" i="5" s="1"/>
  <c r="AK536" i="5"/>
  <c r="AL536" i="5" s="1"/>
  <c r="AK538" i="5"/>
  <c r="AL538" i="5" s="1"/>
  <c r="AK543" i="5"/>
  <c r="AL543" i="5" s="1"/>
  <c r="AK560" i="5"/>
  <c r="AL560" i="5" s="1"/>
  <c r="AK578" i="5"/>
  <c r="AK582" i="5"/>
  <c r="AK583" i="5"/>
  <c r="AK584" i="5"/>
  <c r="AK585" i="5"/>
  <c r="AL585" i="5" s="1"/>
  <c r="AK586" i="5"/>
  <c r="AL586" i="5" s="1"/>
  <c r="AK591" i="5"/>
  <c r="AL591" i="5" s="1"/>
  <c r="AK592" i="5"/>
  <c r="AL592" i="5" s="1"/>
  <c r="AK594" i="5"/>
  <c r="AL594" i="5" s="1"/>
  <c r="AK599" i="5"/>
  <c r="AL599" i="5" s="1"/>
  <c r="AK601" i="5"/>
  <c r="AL601" i="5" s="1"/>
  <c r="AK602" i="5"/>
  <c r="AL602" i="5" s="1"/>
  <c r="AK607" i="5"/>
  <c r="AL607" i="5" s="1"/>
  <c r="AK610" i="5"/>
  <c r="AL610" i="5" s="1"/>
  <c r="AK615" i="5"/>
  <c r="AL615" i="5" s="1"/>
  <c r="AK618" i="5"/>
  <c r="AL618" i="5" s="1"/>
  <c r="AK623" i="5"/>
  <c r="AL623" i="5" s="1"/>
  <c r="AK625" i="5"/>
  <c r="AL625" i="5" s="1"/>
  <c r="AK626" i="5"/>
  <c r="AL626" i="5" s="1"/>
  <c r="AK630" i="5"/>
  <c r="AL630" i="5" s="1"/>
  <c r="AK631" i="5"/>
  <c r="AL631" i="5" s="1"/>
  <c r="AK634" i="5"/>
  <c r="AL634" i="5" s="1"/>
  <c r="AK639" i="5"/>
  <c r="AL639" i="5" s="1"/>
  <c r="AK640" i="5"/>
  <c r="AL640" i="5" s="1"/>
  <c r="AK642" i="5"/>
  <c r="AL642" i="5" s="1"/>
  <c r="AK665" i="5"/>
  <c r="AK666" i="5"/>
  <c r="AK671" i="5"/>
  <c r="AK674" i="5"/>
  <c r="AK679" i="5"/>
  <c r="AL679" i="5" s="1"/>
  <c r="AK682" i="5"/>
  <c r="AL682" i="5" s="1"/>
  <c r="AK683" i="5"/>
  <c r="AL683" i="5" s="1"/>
  <c r="AK686" i="5"/>
  <c r="AK687" i="5"/>
  <c r="AL687" i="5" s="1"/>
  <c r="AK690" i="5"/>
  <c r="AL690" i="5" s="1"/>
  <c r="AK691" i="5"/>
  <c r="AL691" i="5" s="1"/>
  <c r="AK695" i="5"/>
  <c r="AL695" i="5" s="1"/>
  <c r="AK697" i="5"/>
  <c r="AL697" i="5" s="1"/>
  <c r="AK698" i="5"/>
  <c r="AL698" i="5" s="1"/>
  <c r="AK703" i="5"/>
  <c r="AL703" i="5" s="1"/>
  <c r="AK705" i="5"/>
  <c r="AL705" i="5" s="1"/>
  <c r="AK706" i="5"/>
  <c r="AL706" i="5" s="1"/>
  <c r="AK707" i="5"/>
  <c r="AL707" i="5" s="1"/>
  <c r="AK708" i="5"/>
  <c r="AL708" i="5" s="1"/>
  <c r="AK711" i="5"/>
  <c r="AL711" i="5" s="1"/>
  <c r="AK713" i="5"/>
  <c r="AL713" i="5" s="1"/>
  <c r="AK714" i="5"/>
  <c r="AL714" i="5" s="1"/>
  <c r="AK715" i="5"/>
  <c r="AL715" i="5" s="1"/>
  <c r="AK719" i="5"/>
  <c r="AL719" i="5" s="1"/>
  <c r="AK721" i="5"/>
  <c r="AL721" i="5" s="1"/>
  <c r="AK722" i="5"/>
  <c r="AL722" i="5" s="1"/>
  <c r="AK723" i="5"/>
  <c r="AL723" i="5" s="1"/>
  <c r="AK727" i="5"/>
  <c r="AL727" i="5" s="1"/>
  <c r="AK729" i="5"/>
  <c r="AL729" i="5" s="1"/>
  <c r="AK730" i="5"/>
  <c r="AL730" i="5" s="1"/>
  <c r="AK731" i="5"/>
  <c r="AL731" i="5" s="1"/>
  <c r="AK735" i="5"/>
  <c r="AL735" i="5" s="1"/>
  <c r="AK737" i="5"/>
  <c r="AL737" i="5" s="1"/>
  <c r="AK738" i="5"/>
  <c r="AL738" i="5" s="1"/>
  <c r="AK739" i="5"/>
  <c r="AL739" i="5" s="1"/>
  <c r="AK742" i="5"/>
  <c r="AL742" i="5" s="1"/>
  <c r="AK743" i="5"/>
  <c r="AL743" i="5" s="1"/>
  <c r="AK744" i="5"/>
  <c r="AL744" i="5" s="1"/>
  <c r="AK745" i="5"/>
  <c r="AL745" i="5" s="1"/>
  <c r="AK746" i="5"/>
  <c r="AL746" i="5" s="1"/>
  <c r="AK747" i="5"/>
  <c r="AL747" i="5" s="1"/>
  <c r="AK751" i="5"/>
  <c r="AL751" i="5" s="1"/>
  <c r="AK752" i="5"/>
  <c r="AL752" i="5" s="1"/>
  <c r="AK753" i="5"/>
  <c r="AL753" i="5" s="1"/>
  <c r="AK755" i="5"/>
  <c r="AL755" i="5" s="1"/>
  <c r="AK758" i="5"/>
  <c r="AL758" i="5" s="1"/>
  <c r="AK759" i="5"/>
  <c r="AL759" i="5" s="1"/>
  <c r="AK762" i="5"/>
  <c r="AL762" i="5" s="1"/>
  <c r="AK763" i="5"/>
  <c r="AL763" i="5" s="1"/>
  <c r="AK767" i="5"/>
  <c r="AL767" i="5" s="1"/>
  <c r="AK769" i="5"/>
  <c r="AL769" i="5" s="1"/>
  <c r="AK770" i="5"/>
  <c r="AL770" i="5" s="1"/>
  <c r="AK771" i="5"/>
  <c r="AL771" i="5" s="1"/>
  <c r="AK775" i="5"/>
  <c r="AL775" i="5" s="1"/>
  <c r="AK776" i="5"/>
  <c r="AL776" i="5" s="1"/>
  <c r="AK777" i="5"/>
  <c r="AL777" i="5" s="1"/>
  <c r="AK778" i="5"/>
  <c r="AL778" i="5" s="1"/>
  <c r="AK779" i="5"/>
  <c r="AL779" i="5" s="1"/>
  <c r="AK783" i="5"/>
  <c r="AL783" i="5" s="1"/>
  <c r="AK784" i="5"/>
  <c r="AL784" i="5" s="1"/>
  <c r="AK785" i="5"/>
  <c r="AL785" i="5" s="1"/>
  <c r="AK787" i="5"/>
  <c r="AL787" i="5" s="1"/>
  <c r="AK791" i="5"/>
  <c r="AL791" i="5" s="1"/>
  <c r="AK793" i="5"/>
  <c r="AL793" i="5" s="1"/>
  <c r="AK794" i="5"/>
  <c r="AL794" i="5" s="1"/>
  <c r="AK795" i="5"/>
  <c r="AL795" i="5" s="1"/>
  <c r="AK798" i="5"/>
  <c r="AL798" i="5" s="1"/>
  <c r="AK799" i="5"/>
  <c r="AL799" i="5" s="1"/>
  <c r="AK803" i="5"/>
  <c r="AL803" i="5" s="1"/>
  <c r="AK807" i="5"/>
  <c r="AL807" i="5" s="1"/>
  <c r="AK808" i="5"/>
  <c r="AL808" i="5" s="1"/>
  <c r="AK809" i="5"/>
  <c r="AL809" i="5" s="1"/>
  <c r="AK810" i="5"/>
  <c r="AL810" i="5" s="1"/>
  <c r="AK811" i="5"/>
  <c r="AL811" i="5" s="1"/>
  <c r="AK815" i="5"/>
  <c r="AL815" i="5" s="1"/>
  <c r="AK817" i="5"/>
  <c r="AL817" i="5" s="1"/>
  <c r="AK819" i="5"/>
  <c r="AL819" i="5" s="1"/>
  <c r="AK823" i="5"/>
  <c r="AL823" i="5" s="1"/>
  <c r="AK825" i="5"/>
  <c r="AL825" i="5" s="1"/>
  <c r="AK826" i="5"/>
  <c r="AL826" i="5" s="1"/>
  <c r="AK827" i="5"/>
  <c r="AK829" i="5"/>
  <c r="AL829" i="5" s="1"/>
  <c r="AK831" i="5"/>
  <c r="AL831" i="5" s="1"/>
  <c r="AK833" i="5"/>
  <c r="AL833" i="5" s="1"/>
  <c r="AK835" i="5"/>
  <c r="AL835" i="5" s="1"/>
  <c r="AK838" i="5"/>
  <c r="AL838" i="5" s="1"/>
  <c r="AK839" i="5"/>
  <c r="AL839" i="5" s="1"/>
  <c r="AK841" i="5"/>
  <c r="AL841" i="5" s="1"/>
  <c r="AK842" i="5"/>
  <c r="AL842" i="5" s="1"/>
  <c r="AK843" i="5"/>
  <c r="AL843" i="5" s="1"/>
  <c r="AK847" i="5"/>
  <c r="AL847" i="5" s="1"/>
  <c r="AK849" i="5"/>
  <c r="AL849" i="5" s="1"/>
  <c r="AK851" i="5"/>
  <c r="AL851" i="5" s="1"/>
  <c r="AK854" i="5"/>
  <c r="AL854" i="5" s="1"/>
  <c r="AK855" i="5"/>
  <c r="AL855" i="5" s="1"/>
  <c r="AK856" i="5"/>
  <c r="AL856" i="5" s="1"/>
  <c r="AK857" i="5"/>
  <c r="AL857" i="5" s="1"/>
  <c r="AK858" i="5"/>
  <c r="AL858" i="5" s="1"/>
  <c r="AK859" i="5"/>
  <c r="AL859" i="5" s="1"/>
  <c r="AK862" i="5"/>
  <c r="AL862" i="5" s="1"/>
  <c r="AK863" i="5"/>
  <c r="AL863" i="5" s="1"/>
  <c r="AK864" i="5"/>
  <c r="AL864" i="5" s="1"/>
  <c r="AK866" i="5"/>
  <c r="AL866" i="5" s="1"/>
  <c r="AK867" i="5"/>
  <c r="AL867" i="5" s="1"/>
  <c r="AK871" i="5"/>
  <c r="AL871" i="5" s="1"/>
  <c r="AK873" i="5"/>
  <c r="AL873" i="5" s="1"/>
  <c r="AK874" i="5"/>
  <c r="AL874" i="5" s="1"/>
  <c r="AK875" i="5"/>
  <c r="AL875" i="5" s="1"/>
  <c r="AK879" i="5"/>
  <c r="AL879" i="5" s="1"/>
  <c r="AK881" i="5"/>
  <c r="AL881" i="5" s="1"/>
  <c r="AK883" i="5"/>
  <c r="AL883" i="5" s="1"/>
  <c r="AK884" i="5"/>
  <c r="AL884" i="5" s="1"/>
  <c r="AK887" i="5"/>
  <c r="AL887" i="5" s="1"/>
  <c r="AK889" i="5"/>
  <c r="AL889" i="5" s="1"/>
  <c r="AK890" i="5"/>
  <c r="AL890" i="5" s="1"/>
  <c r="AK891" i="5"/>
  <c r="AK895" i="5"/>
  <c r="AL895" i="5" s="1"/>
  <c r="AK897" i="5"/>
  <c r="AL897" i="5" s="1"/>
  <c r="AK898" i="5"/>
  <c r="AL898" i="5" s="1"/>
  <c r="AK899" i="5"/>
  <c r="AL899" i="5" s="1"/>
  <c r="AK903" i="5"/>
  <c r="AL903" i="5" s="1"/>
  <c r="AK905" i="5"/>
  <c r="AL905" i="5" s="1"/>
  <c r="AK906" i="5"/>
  <c r="AL906" i="5" s="1"/>
  <c r="AK907" i="5"/>
  <c r="AK911" i="5"/>
  <c r="AL911" i="5" s="1"/>
  <c r="AK912" i="5"/>
  <c r="AL912" i="5" s="1"/>
  <c r="AK913" i="5"/>
  <c r="AL913" i="5" s="1"/>
  <c r="AK915" i="5"/>
  <c r="AL915" i="5" s="1"/>
  <c r="AK917" i="5"/>
  <c r="AL917" i="5" s="1"/>
  <c r="AK918" i="5"/>
  <c r="AL918" i="5" s="1"/>
  <c r="AK919" i="5"/>
  <c r="AL919" i="5" s="1"/>
  <c r="AK921" i="5"/>
  <c r="AL921" i="5" s="1"/>
  <c r="AK922" i="5"/>
  <c r="AL922" i="5" s="1"/>
  <c r="AK923" i="5"/>
  <c r="AL923" i="5" s="1"/>
  <c r="AK927" i="5"/>
  <c r="AL927" i="5" s="1"/>
  <c r="AK929" i="5"/>
  <c r="AL929" i="5" s="1"/>
  <c r="AK931" i="5"/>
  <c r="AL931" i="5" s="1"/>
  <c r="AK935" i="5"/>
  <c r="AL935" i="5" s="1"/>
  <c r="AK936" i="5"/>
  <c r="AL936" i="5" s="1"/>
  <c r="AK937" i="5"/>
  <c r="AL937" i="5" s="1"/>
  <c r="AK938" i="5"/>
  <c r="AK939" i="5"/>
  <c r="AL939" i="5" s="1"/>
  <c r="AK943" i="5"/>
  <c r="AL943" i="5" s="1"/>
  <c r="AK945" i="5"/>
  <c r="AL945" i="5" s="1"/>
  <c r="AK947" i="5"/>
  <c r="AL947" i="5" s="1"/>
  <c r="AK950" i="5"/>
  <c r="AL950" i="5" s="1"/>
  <c r="AK951" i="5"/>
  <c r="AL951" i="5" s="1"/>
  <c r="AK953" i="5"/>
  <c r="AL953" i="5" s="1"/>
  <c r="AK954" i="5"/>
  <c r="AL954" i="5" s="1"/>
  <c r="AK955" i="5"/>
  <c r="AL955" i="5" s="1"/>
  <c r="AK959" i="5"/>
  <c r="AL959" i="5" s="1"/>
  <c r="AK961" i="5"/>
  <c r="AL961" i="5" s="1"/>
  <c r="AK962" i="5"/>
  <c r="AL962" i="5" s="1"/>
  <c r="AK963" i="5"/>
  <c r="AL963" i="5" s="1"/>
  <c r="AK967" i="5"/>
  <c r="AL967" i="5" s="1"/>
  <c r="AK968" i="5"/>
  <c r="AL968" i="5" s="1"/>
  <c r="AK969" i="5"/>
  <c r="AL969" i="5" s="1"/>
  <c r="AK971" i="5"/>
  <c r="AL971" i="5" s="1"/>
  <c r="AK975" i="5"/>
  <c r="AL975" i="5" s="1"/>
  <c r="AK977" i="5"/>
  <c r="AL977" i="5" s="1"/>
  <c r="AK978" i="5"/>
  <c r="AL978" i="5" s="1"/>
  <c r="AK979" i="5"/>
  <c r="AL979" i="5" s="1"/>
  <c r="AK983" i="5"/>
  <c r="AL983" i="5" s="1"/>
  <c r="AK985" i="5"/>
  <c r="AL985" i="5" s="1"/>
  <c r="AK987" i="5"/>
  <c r="AL987" i="5" s="1"/>
  <c r="AK991" i="5"/>
  <c r="AL991" i="5" s="1"/>
  <c r="AK993" i="5"/>
  <c r="AL993" i="5" s="1"/>
  <c r="AK994" i="5"/>
  <c r="AL994" i="5" s="1"/>
  <c r="AK995" i="5"/>
  <c r="AL995" i="5" s="1"/>
  <c r="AK998" i="5"/>
  <c r="AL998" i="5" s="1"/>
  <c r="AK999" i="5"/>
  <c r="AL999" i="5" s="1"/>
  <c r="AK1001" i="5"/>
  <c r="AL1001" i="5" s="1"/>
  <c r="AK1002" i="5"/>
  <c r="AL1002" i="5" s="1"/>
  <c r="AK1003" i="5"/>
  <c r="AL1003" i="5" s="1"/>
  <c r="AK1004" i="5"/>
  <c r="AL1004" i="5" s="1"/>
  <c r="AK1007" i="5"/>
  <c r="AL1007" i="5" s="1"/>
  <c r="AK1009" i="5"/>
  <c r="AL1009" i="5" s="1"/>
  <c r="AK1010" i="5"/>
  <c r="AL1010" i="5" s="1"/>
  <c r="AK1011" i="5"/>
  <c r="AK1012" i="5"/>
  <c r="AL1012" i="5" s="1"/>
  <c r="AK1015" i="5"/>
  <c r="AL1015" i="5" s="1"/>
  <c r="AK1017" i="5"/>
  <c r="AL1017" i="5" s="1"/>
  <c r="AK1018" i="5"/>
  <c r="AL1018" i="5" s="1"/>
  <c r="AK1019" i="5"/>
  <c r="AL1019" i="5" s="1"/>
  <c r="AK1023" i="5"/>
  <c r="AL1023" i="5" s="1"/>
  <c r="AK1025" i="5"/>
  <c r="AL1025" i="5" s="1"/>
  <c r="AK1026" i="5"/>
  <c r="AL1026" i="5" s="1"/>
  <c r="AK1027" i="5"/>
  <c r="AL1027" i="5" s="1"/>
  <c r="AK1028" i="5"/>
  <c r="AL1028" i="5" s="1"/>
  <c r="AK1030" i="5"/>
  <c r="AL1030" i="5" s="1"/>
  <c r="AK1031" i="5"/>
  <c r="AL1031" i="5" s="1"/>
  <c r="AK1033" i="5"/>
  <c r="AL1033" i="5" s="1"/>
  <c r="AK1034" i="5"/>
  <c r="AL1034" i="5" s="1"/>
  <c r="AK1035" i="5"/>
  <c r="AL1035" i="5" s="1"/>
  <c r="AK1036" i="5"/>
  <c r="AL1036" i="5" s="1"/>
  <c r="AK1039" i="5"/>
  <c r="AL1039" i="5" s="1"/>
  <c r="AK1041" i="5"/>
  <c r="AL1041" i="5" s="1"/>
  <c r="AK1043" i="5"/>
  <c r="AK1046" i="5"/>
  <c r="AL1046" i="5" s="1"/>
  <c r="AK1047" i="5"/>
  <c r="AL1047" i="5" s="1"/>
  <c r="AK1048" i="5"/>
  <c r="AL1048" i="5" s="1"/>
  <c r="AK1049" i="5"/>
  <c r="AL1049" i="5" s="1"/>
  <c r="AK1051" i="5"/>
  <c r="AL1051" i="5" s="1"/>
  <c r="AK1055" i="5"/>
  <c r="AL1055" i="5" s="1"/>
  <c r="AK1057" i="5"/>
  <c r="AL1057" i="5" s="1"/>
  <c r="AK1059" i="5"/>
  <c r="AL1059" i="5" s="1"/>
  <c r="AK1063" i="5"/>
  <c r="AL1063" i="5" s="1"/>
  <c r="AK1065" i="5"/>
  <c r="AL1065" i="5" s="1"/>
  <c r="AK1067" i="5"/>
  <c r="AL1067" i="5" s="1"/>
  <c r="AK1070" i="5"/>
  <c r="AL1070" i="5" s="1"/>
  <c r="AK1071" i="5"/>
  <c r="AL1071" i="5" s="1"/>
  <c r="AK1073" i="5"/>
  <c r="AL1073" i="5" s="1"/>
  <c r="AK1075" i="5"/>
  <c r="AL1075" i="5" s="1"/>
  <c r="AK1078" i="5"/>
  <c r="AL1078" i="5" s="1"/>
  <c r="AK1079" i="5"/>
  <c r="AL1079" i="5" s="1"/>
  <c r="AK1081" i="5"/>
  <c r="AL1081" i="5" s="1"/>
  <c r="AK1083" i="5"/>
  <c r="AL1083" i="5" s="1"/>
  <c r="AK1087" i="5"/>
  <c r="AL1087" i="5" s="1"/>
  <c r="AK1089" i="5"/>
  <c r="AL1089" i="5" s="1"/>
  <c r="AK1091" i="5"/>
  <c r="AL1091" i="5" s="1"/>
  <c r="AK1094" i="5"/>
  <c r="AL1094" i="5" s="1"/>
  <c r="AK1095" i="5"/>
  <c r="AL1095" i="5" s="1"/>
  <c r="AK1097" i="5"/>
  <c r="AL1097" i="5" s="1"/>
  <c r="AK1099" i="5"/>
  <c r="AL1099" i="5" s="1"/>
  <c r="AK1102" i="5"/>
  <c r="AL1102" i="5" s="1"/>
  <c r="AK1103" i="5"/>
  <c r="AL1103" i="5" s="1"/>
  <c r="AK1104" i="5"/>
  <c r="AL1104" i="5" s="1"/>
  <c r="AK1105" i="5"/>
  <c r="AL1105" i="5" s="1"/>
  <c r="AK1107" i="5"/>
  <c r="AK1111" i="5"/>
  <c r="AL1111" i="5" s="1"/>
  <c r="AK1112" i="5"/>
  <c r="AL1112" i="5" s="1"/>
  <c r="AK1113" i="5"/>
  <c r="AL1113" i="5" s="1"/>
  <c r="AK1114" i="5"/>
  <c r="AL1114" i="5" s="1"/>
  <c r="AK1115" i="5"/>
  <c r="AL1115" i="5" s="1"/>
  <c r="AK1119" i="5"/>
  <c r="AL1119" i="5" s="1"/>
  <c r="AK1120" i="5"/>
  <c r="AL1120" i="5" s="1"/>
  <c r="AK1121" i="5"/>
  <c r="AL1121" i="5" s="1"/>
  <c r="AK1122" i="5"/>
  <c r="AL1122" i="5" s="1"/>
  <c r="AK1123" i="5"/>
  <c r="AL1123" i="5" s="1"/>
  <c r="AK1127" i="5"/>
  <c r="AL1127" i="5" s="1"/>
  <c r="AK1129" i="5"/>
  <c r="AL1129" i="5" s="1"/>
  <c r="AK1130" i="5"/>
  <c r="AL1130" i="5" s="1"/>
  <c r="AK1131" i="5"/>
  <c r="AL1131" i="5" s="1"/>
  <c r="AK1135" i="5"/>
  <c r="AL1135" i="5" s="1"/>
  <c r="AK1137" i="5"/>
  <c r="AL1137" i="5" s="1"/>
  <c r="AK1138" i="5"/>
  <c r="AL1138" i="5" s="1"/>
  <c r="AK1139" i="5"/>
  <c r="AL1139" i="5" s="1"/>
  <c r="AK1143" i="5"/>
  <c r="AL1143" i="5" s="1"/>
  <c r="AK1145" i="5"/>
  <c r="AL1145" i="5" s="1"/>
  <c r="AK1146" i="5"/>
  <c r="AL1146" i="5" s="1"/>
  <c r="AK1147" i="5"/>
  <c r="AL1147" i="5" s="1"/>
  <c r="AK1150" i="5"/>
  <c r="AL1150" i="5" s="1"/>
  <c r="AK1151" i="5"/>
  <c r="AL1151" i="5" s="1"/>
  <c r="AK1153" i="5"/>
  <c r="AL1153" i="5" s="1"/>
  <c r="AK1154" i="5"/>
  <c r="AL1154" i="5" s="1"/>
  <c r="AK1155" i="5"/>
  <c r="AL1155" i="5" s="1"/>
  <c r="AK1158" i="5"/>
  <c r="AL1158" i="5" s="1"/>
  <c r="AK1159" i="5"/>
  <c r="AL1159" i="5" s="1"/>
  <c r="AK1161" i="5"/>
  <c r="AL1161" i="5" s="1"/>
  <c r="AK1162" i="5"/>
  <c r="AL1162" i="5" s="1"/>
  <c r="AK1163" i="5"/>
  <c r="AL1163" i="5" s="1"/>
  <c r="AK1166" i="5"/>
  <c r="AL1166" i="5" s="1"/>
  <c r="AK1167" i="5"/>
  <c r="AL1167" i="5" s="1"/>
  <c r="AK1169" i="5"/>
  <c r="AL1169" i="5" s="1"/>
  <c r="AK1170" i="5"/>
  <c r="AL1170" i="5" s="1"/>
  <c r="AK1171" i="5"/>
  <c r="AL1171" i="5" s="1"/>
  <c r="AK1175" i="5"/>
  <c r="AL1175" i="5" s="1"/>
  <c r="AK1176" i="5"/>
  <c r="AL1176" i="5" s="1"/>
  <c r="AK1177" i="5"/>
  <c r="AL1177" i="5" s="1"/>
  <c r="AK1178" i="5"/>
  <c r="AL1178" i="5" s="1"/>
  <c r="AK1179" i="5"/>
  <c r="AL1179" i="5" s="1"/>
  <c r="AK1182" i="5"/>
  <c r="AL1182" i="5" s="1"/>
  <c r="AK1183" i="5"/>
  <c r="AL1183" i="5" s="1"/>
  <c r="AK1185" i="5"/>
  <c r="AL1185" i="5" s="1"/>
  <c r="AK1186" i="5"/>
  <c r="AL1186" i="5" s="1"/>
  <c r="AK1187" i="5"/>
  <c r="AL1187" i="5" s="1"/>
  <c r="AK1190" i="5"/>
  <c r="AL1190" i="5" s="1"/>
  <c r="AK1191" i="5"/>
  <c r="AL1191" i="5" s="1"/>
  <c r="AK1193" i="5"/>
  <c r="AL1193" i="5" s="1"/>
  <c r="AK1195" i="5"/>
  <c r="AL1195" i="5" s="1"/>
  <c r="AK1198" i="5"/>
  <c r="AL1198" i="5" s="1"/>
  <c r="AK1199" i="5"/>
  <c r="AL1199" i="5" s="1"/>
  <c r="AK1201" i="5"/>
  <c r="AL1201" i="5" s="1"/>
  <c r="AK1202" i="5"/>
  <c r="AL1202" i="5" s="1"/>
  <c r="AK1203" i="5"/>
  <c r="AL1203" i="5" s="1"/>
  <c r="AK1207" i="5"/>
  <c r="AL1207" i="5" s="1"/>
  <c r="AK1208" i="5"/>
  <c r="AL1208" i="5" s="1"/>
  <c r="AK1209" i="5"/>
  <c r="AL1209" i="5" s="1"/>
  <c r="AK1210" i="5"/>
  <c r="AL1210" i="5" s="1"/>
  <c r="AK1211" i="5"/>
  <c r="AL1211" i="5" s="1"/>
  <c r="AK1214" i="5"/>
  <c r="AL1214" i="5" s="1"/>
  <c r="AK1215" i="5"/>
  <c r="AL1215" i="5" s="1"/>
  <c r="AK1217" i="5"/>
  <c r="AL1217" i="5" s="1"/>
  <c r="AK1218" i="5"/>
  <c r="AL1218" i="5" s="1"/>
  <c r="AK1219" i="5"/>
  <c r="AL1219" i="5" s="1"/>
  <c r="AK1223" i="5"/>
  <c r="AL1223" i="5" s="1"/>
  <c r="AK1224" i="5"/>
  <c r="AL1224" i="5" s="1"/>
  <c r="AK1225" i="5"/>
  <c r="AL1225" i="5" s="1"/>
  <c r="AK1226" i="5"/>
  <c r="AL1226" i="5" s="1"/>
  <c r="AK1227" i="5"/>
  <c r="AL1227" i="5" s="1"/>
  <c r="AK1231" i="5"/>
  <c r="AL1231" i="5" s="1"/>
  <c r="AK1233" i="5"/>
  <c r="AL1233" i="5" s="1"/>
  <c r="AK1235" i="5"/>
  <c r="AL1235" i="5" s="1"/>
  <c r="AK1236" i="5"/>
  <c r="AL1236" i="5" s="1"/>
  <c r="AK1238" i="5"/>
  <c r="AL1238" i="5" s="1"/>
  <c r="AK1239" i="5"/>
  <c r="AL1239" i="5" s="1"/>
  <c r="AK1241" i="5"/>
  <c r="AL1241" i="5" s="1"/>
  <c r="AK1242" i="5"/>
  <c r="AL1242" i="5" s="1"/>
  <c r="AK1243" i="5"/>
  <c r="AL1243" i="5" s="1"/>
  <c r="AK1246" i="5"/>
  <c r="AL1246" i="5" s="1"/>
  <c r="AK1247" i="5"/>
  <c r="AL1247" i="5" s="1"/>
  <c r="AK1248" i="5"/>
  <c r="AL1248" i="5" s="1"/>
  <c r="AK1249" i="5"/>
  <c r="AL1249" i="5" s="1"/>
  <c r="AK1250" i="5"/>
  <c r="AL1250" i="5" s="1"/>
  <c r="AK1251" i="5"/>
  <c r="AL1251" i="5" s="1"/>
  <c r="AK1254" i="5"/>
  <c r="AL1254" i="5" s="1"/>
  <c r="AK1255" i="5"/>
  <c r="AL1255" i="5" s="1"/>
  <c r="AK1257" i="5"/>
  <c r="AL1257" i="5" s="1"/>
  <c r="AK1259" i="5"/>
  <c r="AL1259" i="5" s="1"/>
  <c r="AK1262" i="5"/>
  <c r="AL1262" i="5" s="1"/>
  <c r="AK1265" i="5"/>
  <c r="AL1265" i="5" s="1"/>
  <c r="AK1266" i="5"/>
  <c r="AL1266" i="5" s="1"/>
  <c r="AK1267" i="5"/>
  <c r="AL1267" i="5" s="1"/>
  <c r="AK1270" i="5"/>
  <c r="AL1270" i="5" s="1"/>
  <c r="AK1271" i="5"/>
  <c r="AL1271" i="5" s="1"/>
  <c r="AK1272" i="5"/>
  <c r="AL1272" i="5" s="1"/>
  <c r="AK1273" i="5"/>
  <c r="AL1273" i="5" s="1"/>
  <c r="AK1274" i="5"/>
  <c r="AL1274" i="5" s="1"/>
  <c r="AK1275" i="5"/>
  <c r="AL1275" i="5" s="1"/>
  <c r="AK1278" i="5"/>
  <c r="AL1278" i="5" s="1"/>
  <c r="AK1279" i="5"/>
  <c r="AL1279" i="5" s="1"/>
  <c r="AK1281" i="5"/>
  <c r="AL1281" i="5" s="1"/>
  <c r="AK1282" i="5"/>
  <c r="AL1282" i="5" s="1"/>
  <c r="AK1283" i="5"/>
  <c r="AL1283" i="5" s="1"/>
  <c r="AK1287" i="5"/>
  <c r="AL1287" i="5" s="1"/>
  <c r="AK1288" i="5"/>
  <c r="AL1288" i="5" s="1"/>
  <c r="AK1289" i="5"/>
  <c r="AL1289" i="5" s="1"/>
  <c r="AK1290" i="5"/>
  <c r="AL1290" i="5" s="1"/>
  <c r="AK1291" i="5"/>
  <c r="AL1291" i="5" s="1"/>
  <c r="AK1295" i="5"/>
  <c r="AL1295" i="5" s="1"/>
  <c r="AK1297" i="5"/>
  <c r="AL1297" i="5" s="1"/>
  <c r="AK1298" i="5"/>
  <c r="AL1298" i="5" s="1"/>
  <c r="AK1299" i="5"/>
  <c r="AL1299" i="5" s="1"/>
  <c r="AK1302" i="5"/>
  <c r="AL1302" i="5" s="1"/>
  <c r="AK1303" i="5"/>
  <c r="AL1303" i="5" s="1"/>
  <c r="AK1305" i="5"/>
  <c r="AL1305" i="5" s="1"/>
  <c r="AK1307" i="5"/>
  <c r="AL1307" i="5" s="1"/>
  <c r="AK1310" i="5"/>
  <c r="AL1310" i="5" s="1"/>
  <c r="AK1311" i="5"/>
  <c r="AL1311" i="5" s="1"/>
  <c r="AK1312" i="5"/>
  <c r="AL1312" i="5" s="1"/>
  <c r="AK1313" i="5"/>
  <c r="AL1313" i="5" s="1"/>
  <c r="AK1314" i="5"/>
  <c r="AL1314" i="5" s="1"/>
  <c r="AK1315" i="5"/>
  <c r="AL1315" i="5" s="1"/>
  <c r="AK1318" i="5"/>
  <c r="AL1318" i="5" s="1"/>
  <c r="AK1319" i="5"/>
  <c r="AL1319" i="5" s="1"/>
  <c r="AK1320" i="5"/>
  <c r="AL1320" i="5" s="1"/>
  <c r="AK1321" i="5"/>
  <c r="AL1321" i="5" s="1"/>
  <c r="AK1322" i="5"/>
  <c r="AL1322" i="5" s="1"/>
  <c r="AK1323" i="5"/>
  <c r="AL1323" i="5" s="1"/>
  <c r="AK1326" i="5"/>
  <c r="AL1326" i="5" s="1"/>
  <c r="AK1327" i="5"/>
  <c r="AL1327" i="5" s="1"/>
  <c r="AK1329" i="5"/>
  <c r="AL1329" i="5" s="1"/>
  <c r="AK1330" i="5"/>
  <c r="AL1330" i="5" s="1"/>
  <c r="AK1331" i="5"/>
  <c r="AL1331" i="5" s="1"/>
  <c r="AK1335" i="5"/>
  <c r="AL1335" i="5" s="1"/>
  <c r="AK1336" i="5"/>
  <c r="AL1336" i="5" s="1"/>
  <c r="AK1337" i="5"/>
  <c r="AL1337" i="5" s="1"/>
  <c r="AK1338" i="5"/>
  <c r="AL1338" i="5" s="1"/>
  <c r="AK1339" i="5"/>
  <c r="AL1339" i="5" s="1"/>
  <c r="AK1343" i="5"/>
  <c r="AL1343" i="5" s="1"/>
  <c r="AK1345" i="5"/>
  <c r="AL1345" i="5" s="1"/>
  <c r="AK1347" i="5"/>
  <c r="AL1347" i="5" s="1"/>
  <c r="AK1348" i="5"/>
  <c r="AL1348" i="5" s="1"/>
  <c r="AK1351" i="5"/>
  <c r="AL1351" i="5" s="1"/>
  <c r="AK1352" i="5"/>
  <c r="AL1352" i="5" s="1"/>
  <c r="AK1353" i="5"/>
  <c r="AL1353" i="5" s="1"/>
  <c r="AK1354" i="5"/>
  <c r="AL1354" i="5" s="1"/>
  <c r="AK1355" i="5"/>
  <c r="AK1356" i="5"/>
  <c r="AL1356" i="5" s="1"/>
  <c r="AK1358" i="5"/>
  <c r="AL1358" i="5" s="1"/>
  <c r="AK1359" i="5"/>
  <c r="AL1359" i="5" s="1"/>
  <c r="AK1361" i="5"/>
  <c r="AL1361" i="5" s="1"/>
  <c r="AK1362" i="5"/>
  <c r="AL1362" i="5" s="1"/>
  <c r="AK1363" i="5"/>
  <c r="AL1363" i="5" s="1"/>
  <c r="AK1366" i="5"/>
  <c r="AL1366" i="5" s="1"/>
  <c r="AK1367" i="5"/>
  <c r="AL1367" i="5" s="1"/>
  <c r="AK1369" i="5"/>
  <c r="AL1369" i="5" s="1"/>
  <c r="AK1370" i="5"/>
  <c r="AL1370" i="5" s="1"/>
  <c r="AK1371" i="5"/>
  <c r="AL1371" i="5" s="1"/>
  <c r="AK1374" i="5"/>
  <c r="AL1374" i="5" s="1"/>
  <c r="AK1375" i="5"/>
  <c r="AL1375" i="5" s="1"/>
  <c r="AK1376" i="5"/>
  <c r="AK1377" i="5"/>
  <c r="AL1377" i="5" s="1"/>
  <c r="AK1378" i="5"/>
  <c r="AL1378" i="5" s="1"/>
  <c r="AK1379" i="5"/>
  <c r="AL1379" i="5" s="1"/>
  <c r="AK1383" i="5"/>
  <c r="AL1383" i="5" s="1"/>
  <c r="AK1385" i="5"/>
  <c r="AL1385" i="5" s="1"/>
  <c r="AK1386" i="5"/>
  <c r="AL1386" i="5" s="1"/>
  <c r="AK1387" i="5"/>
  <c r="AL1387" i="5" s="1"/>
  <c r="AK1388" i="5"/>
  <c r="AL1388" i="5" s="1"/>
  <c r="AK1391" i="5"/>
  <c r="AL1391" i="5" s="1"/>
  <c r="AK1393" i="5"/>
  <c r="AL1393" i="5" s="1"/>
  <c r="AK1394" i="5"/>
  <c r="AL1394" i="5" s="1"/>
  <c r="AK1395" i="5"/>
  <c r="AL1395" i="5" s="1"/>
  <c r="AK1398" i="5"/>
  <c r="AL1398" i="5" s="1"/>
  <c r="AK1399" i="5"/>
  <c r="AL1399" i="5" s="1"/>
  <c r="AK1400" i="5"/>
  <c r="AL1400" i="5" s="1"/>
  <c r="AK1401" i="5"/>
  <c r="AL1401" i="5" s="1"/>
  <c r="AK1402" i="5"/>
  <c r="AL1402" i="5" s="1"/>
  <c r="AK1403" i="5"/>
  <c r="AL1403" i="5" s="1"/>
  <c r="AK1406" i="5"/>
  <c r="AL1406" i="5" s="1"/>
  <c r="AK1407" i="5"/>
  <c r="AL1407" i="5" s="1"/>
  <c r="AK1409" i="5"/>
  <c r="AL1409" i="5" s="1"/>
  <c r="AK1410" i="5"/>
  <c r="AL1410" i="5" s="1"/>
  <c r="AK1411" i="5"/>
  <c r="AL1411" i="5" s="1"/>
  <c r="AK1414" i="5"/>
  <c r="AL1414" i="5" s="1"/>
  <c r="AK1415" i="5"/>
  <c r="AL1415" i="5" s="1"/>
  <c r="AK1416" i="5"/>
  <c r="AL1416" i="5" s="1"/>
  <c r="AK1417" i="5"/>
  <c r="AL1417" i="5" s="1"/>
  <c r="AK1418" i="5"/>
  <c r="AL1418" i="5" s="1"/>
  <c r="AK1419" i="5"/>
  <c r="AL1419" i="5" s="1"/>
  <c r="AK1422" i="5"/>
  <c r="AL1422" i="5" s="1"/>
  <c r="AK1423" i="5"/>
  <c r="AL1423" i="5" s="1"/>
  <c r="AK1425" i="5"/>
  <c r="AL1425" i="5" s="1"/>
  <c r="AK1426" i="5"/>
  <c r="AL1426" i="5" s="1"/>
  <c r="AK1427" i="5"/>
  <c r="AL1427" i="5" s="1"/>
  <c r="AK1430" i="5"/>
  <c r="AL1430" i="5" s="1"/>
  <c r="AK1431" i="5"/>
  <c r="AL1431" i="5" s="1"/>
  <c r="AK1432" i="5"/>
  <c r="AL1432" i="5" s="1"/>
  <c r="AK1433" i="5"/>
  <c r="AL1433" i="5" s="1"/>
  <c r="AK1434" i="5"/>
  <c r="AL1434" i="5" s="1"/>
  <c r="AK1435" i="5"/>
  <c r="AL1435" i="5" s="1"/>
  <c r="AK1438" i="5"/>
  <c r="AL1438" i="5" s="1"/>
  <c r="AK1439" i="5"/>
  <c r="AL1439" i="5" s="1"/>
  <c r="AK1441" i="5"/>
  <c r="AL1441" i="5" s="1"/>
  <c r="AK1442" i="5"/>
  <c r="AL1442" i="5" s="1"/>
  <c r="AK1443" i="5"/>
  <c r="AL1443" i="5" s="1"/>
  <c r="AK1447" i="5"/>
  <c r="AL1447" i="5" s="1"/>
  <c r="AK1448" i="5"/>
  <c r="AL1448" i="5" s="1"/>
  <c r="AK1449" i="5"/>
  <c r="AL1449" i="5" s="1"/>
  <c r="AK1451" i="5"/>
  <c r="AK1454" i="5"/>
  <c r="AL1454" i="5" s="1"/>
  <c r="AK1455" i="5"/>
  <c r="AL1455" i="5" s="1"/>
  <c r="AK1457" i="5"/>
  <c r="AL1457" i="5" s="1"/>
  <c r="AK1458" i="5"/>
  <c r="AL1458" i="5" s="1"/>
  <c r="AK1459" i="5"/>
  <c r="AL1459" i="5" s="1"/>
  <c r="AK1462" i="5"/>
  <c r="AL1462" i="5" s="1"/>
  <c r="AK1463" i="5"/>
  <c r="AL1463" i="5" s="1"/>
  <c r="AK1465" i="5"/>
  <c r="AL1465" i="5" s="1"/>
  <c r="AK1466" i="5"/>
  <c r="AL1466" i="5" s="1"/>
  <c r="AK1467" i="5"/>
  <c r="AL1467" i="5" s="1"/>
  <c r="AK1470" i="5"/>
  <c r="AL1470" i="5" s="1"/>
  <c r="AK1471" i="5"/>
  <c r="AL1471" i="5" s="1"/>
  <c r="AK1472" i="5"/>
  <c r="AL1472" i="5" s="1"/>
  <c r="AK1473" i="5"/>
  <c r="AL1473" i="5" s="1"/>
  <c r="AK1475" i="5"/>
  <c r="AL1475" i="5" s="1"/>
  <c r="AK1478" i="5"/>
  <c r="AL1478" i="5" s="1"/>
  <c r="AK1479" i="5"/>
  <c r="AL1479" i="5" s="1"/>
  <c r="AK1481" i="5"/>
  <c r="AL1481" i="5" s="1"/>
  <c r="AK1482" i="5"/>
  <c r="AL1482" i="5" s="1"/>
  <c r="AK1483" i="5"/>
  <c r="AL1483" i="5" s="1"/>
  <c r="AK1484" i="5"/>
  <c r="AL1484" i="5" s="1"/>
  <c r="AK1486" i="5"/>
  <c r="AL1486" i="5" s="1"/>
  <c r="AK1487" i="5"/>
  <c r="AL1487" i="5" s="1"/>
  <c r="AK1488" i="5"/>
  <c r="AL1488" i="5" s="1"/>
  <c r="AK1489" i="5"/>
  <c r="AL1489" i="5" s="1"/>
  <c r="AK1491" i="5"/>
  <c r="AL1491" i="5" s="1"/>
  <c r="AK1494" i="5"/>
  <c r="AL1494" i="5" s="1"/>
  <c r="AK1495" i="5"/>
  <c r="AL1495" i="5" s="1"/>
  <c r="AK1497" i="5"/>
  <c r="AL1497" i="5" s="1"/>
  <c r="AK1498" i="5"/>
  <c r="AL1498" i="5" s="1"/>
  <c r="AK1499" i="5"/>
  <c r="AL1499" i="5" s="1"/>
  <c r="AK1503" i="5"/>
  <c r="AL1503" i="5" s="1"/>
  <c r="AK1504" i="5"/>
  <c r="AL1504" i="5" s="1"/>
  <c r="AK1505" i="5"/>
  <c r="AL1505" i="5" s="1"/>
  <c r="AK1506" i="5"/>
  <c r="AL1506" i="5" s="1"/>
  <c r="AK1507" i="5"/>
  <c r="AK1511" i="5"/>
  <c r="AL1511" i="5" s="1"/>
  <c r="AK1512" i="5"/>
  <c r="AL1512" i="5" s="1"/>
  <c r="AK1513" i="5"/>
  <c r="AL1513" i="5" s="1"/>
  <c r="AK1515" i="5"/>
  <c r="AL1515" i="5" s="1"/>
  <c r="AK1516" i="5"/>
  <c r="AL1516" i="5" s="1"/>
  <c r="AK1518" i="5"/>
  <c r="AL1518" i="5" s="1"/>
  <c r="AK1519" i="5"/>
  <c r="AL1519" i="5" s="1"/>
  <c r="AK1521" i="5"/>
  <c r="AL1521" i="5" s="1"/>
  <c r="AK1522" i="5"/>
  <c r="AL1522" i="5" s="1"/>
  <c r="AK1523" i="5"/>
  <c r="AL1523" i="5" s="1"/>
  <c r="AK1526" i="5"/>
  <c r="AL1526" i="5" s="1"/>
  <c r="AK1527" i="5"/>
  <c r="AL1527" i="5" s="1"/>
  <c r="AK1529" i="5"/>
  <c r="AL1529" i="5" s="1"/>
  <c r="AK1530" i="5"/>
  <c r="AL1530" i="5" s="1"/>
  <c r="AK1531" i="5"/>
  <c r="AL1531" i="5" s="1"/>
  <c r="AK1534" i="5"/>
  <c r="AL1534" i="5" s="1"/>
  <c r="AK1535" i="5"/>
  <c r="AL1535" i="5" s="1"/>
  <c r="AK1537" i="5"/>
  <c r="AL1537" i="5" s="1"/>
  <c r="AK1539" i="5"/>
  <c r="AL1539" i="5" s="1"/>
  <c r="AK1542" i="5"/>
  <c r="AL1542" i="5" s="1"/>
  <c r="AK1543" i="5"/>
  <c r="AL1543" i="5" s="1"/>
  <c r="AK1545" i="5"/>
  <c r="AL1545" i="5" s="1"/>
  <c r="AK1546" i="5"/>
  <c r="AL1546" i="5" s="1"/>
  <c r="AK1547" i="5"/>
  <c r="AL1547" i="5" s="1"/>
  <c r="AK1548" i="5"/>
  <c r="AL1548" i="5" s="1"/>
  <c r="AK1550" i="5"/>
  <c r="AL1550" i="5" s="1"/>
  <c r="AK1551" i="5"/>
  <c r="AL1551" i="5" s="1"/>
  <c r="AK1552" i="5"/>
  <c r="AL1552" i="5" s="1"/>
  <c r="AK1553" i="5"/>
  <c r="AL1553" i="5" s="1"/>
  <c r="AK1554" i="5"/>
  <c r="AL1554" i="5" s="1"/>
  <c r="AK1555" i="5"/>
  <c r="AL1555" i="5" s="1"/>
  <c r="AK1558" i="5"/>
  <c r="AL1558" i="5" s="1"/>
  <c r="AK1561" i="5"/>
  <c r="AL1561" i="5" s="1"/>
  <c r="AK1562" i="5"/>
  <c r="AL1562" i="5" s="1"/>
  <c r="AK1563" i="5"/>
  <c r="AL1563" i="5" s="1"/>
  <c r="AK1567" i="5"/>
  <c r="AL1567" i="5" s="1"/>
  <c r="AK1569" i="5"/>
  <c r="AL1569" i="5" s="1"/>
  <c r="AK1570" i="5"/>
  <c r="AL1570" i="5" s="1"/>
  <c r="AK1571" i="5"/>
  <c r="AL1571" i="5" s="1"/>
  <c r="AK1575" i="5"/>
  <c r="AL1575" i="5" s="1"/>
  <c r="AK1576" i="5"/>
  <c r="AL1576" i="5" s="1"/>
  <c r="AK1577" i="5"/>
  <c r="AL1577" i="5" s="1"/>
  <c r="AK1579" i="5"/>
  <c r="AL1579" i="5" s="1"/>
  <c r="AK1580" i="5"/>
  <c r="AL1580" i="5" s="1"/>
  <c r="AK1582" i="5"/>
  <c r="AL1582" i="5" s="1"/>
  <c r="AK1583" i="5"/>
  <c r="AL1583" i="5" s="1"/>
  <c r="AK1585" i="5"/>
  <c r="AL1585" i="5" s="1"/>
  <c r="AK1586" i="5"/>
  <c r="AL1586" i="5" s="1"/>
  <c r="AK1587" i="5"/>
  <c r="AL1587" i="5" s="1"/>
  <c r="AK1590" i="5"/>
  <c r="AL1590" i="5" s="1"/>
  <c r="AK1591" i="5"/>
  <c r="AL1591" i="5" s="1"/>
  <c r="AK1592" i="5"/>
  <c r="AL1592" i="5" s="1"/>
  <c r="AK1593" i="5"/>
  <c r="AL1593" i="5" s="1"/>
  <c r="AK1594" i="5"/>
  <c r="AL1594" i="5" s="1"/>
  <c r="AK1595" i="5"/>
  <c r="AL1595" i="5" s="1"/>
  <c r="AK1598" i="5"/>
  <c r="AL1598" i="5" s="1"/>
  <c r="AK1599" i="5"/>
  <c r="AL1599" i="5" s="1"/>
  <c r="AK1601" i="5"/>
  <c r="AL1601" i="5" s="1"/>
  <c r="AK1602" i="5"/>
  <c r="AL1602" i="5" s="1"/>
  <c r="AK1603" i="5"/>
  <c r="AL1603" i="5" s="1"/>
  <c r="AK1606" i="5"/>
  <c r="AL1606" i="5" s="1"/>
  <c r="AK1607" i="5"/>
  <c r="AL1607" i="5" s="1"/>
  <c r="AK1609" i="5"/>
  <c r="AL1609" i="5" s="1"/>
  <c r="AK1610" i="5"/>
  <c r="AL1610" i="5" s="1"/>
  <c r="AK1611" i="5"/>
  <c r="AL1611" i="5" s="1"/>
  <c r="AK1614" i="5"/>
  <c r="AL1614" i="5" s="1"/>
  <c r="AK1615" i="5"/>
  <c r="AL1615" i="5" s="1"/>
  <c r="AK1617" i="5"/>
  <c r="AL1617" i="5" s="1"/>
  <c r="AK1618" i="5"/>
  <c r="AL1618" i="5" s="1"/>
  <c r="AK1619" i="5"/>
  <c r="AL1619" i="5" s="1"/>
  <c r="AK1622" i="5"/>
  <c r="AL1622" i="5" s="1"/>
  <c r="AK1623" i="5"/>
  <c r="AL1623" i="5" s="1"/>
  <c r="AK1624" i="5"/>
  <c r="AL1624" i="5" s="1"/>
  <c r="AK1625" i="5"/>
  <c r="AL1625" i="5" s="1"/>
  <c r="AK1626" i="5"/>
  <c r="AL1626" i="5" s="1"/>
  <c r="AK1627" i="5"/>
  <c r="AL1627" i="5" s="1"/>
  <c r="AK1630" i="5"/>
  <c r="AL1630" i="5" s="1"/>
  <c r="AK1631" i="5"/>
  <c r="AL1631" i="5" s="1"/>
  <c r="AK1633" i="5"/>
  <c r="AL1633" i="5" s="1"/>
  <c r="AK1634" i="5"/>
  <c r="AL1634" i="5" s="1"/>
  <c r="AK1635" i="5"/>
  <c r="AL1635" i="5" s="1"/>
  <c r="AK1639" i="5"/>
  <c r="AL1639" i="5" s="1"/>
  <c r="AK1640" i="5"/>
  <c r="AL1640" i="5" s="1"/>
  <c r="AK1641" i="5"/>
  <c r="AL1641" i="5" s="1"/>
  <c r="AK1643" i="5"/>
  <c r="AL1643" i="5" s="1"/>
  <c r="AK1646" i="5"/>
  <c r="AL1646" i="5" s="1"/>
  <c r="AK1647" i="5"/>
  <c r="AL1647" i="5" s="1"/>
  <c r="AK1648" i="5"/>
  <c r="AL1648" i="5" s="1"/>
  <c r="AK1649" i="5"/>
  <c r="AL1649" i="5" s="1"/>
  <c r="AK1650" i="5"/>
  <c r="AL1650" i="5" s="1"/>
  <c r="AK1651" i="5"/>
  <c r="AL1651" i="5" s="1"/>
  <c r="AK1654" i="5"/>
  <c r="AL1654" i="5" s="1"/>
  <c r="AK1655" i="5"/>
  <c r="AL1655" i="5" s="1"/>
  <c r="AK1657" i="5"/>
  <c r="AL1657" i="5" s="1"/>
  <c r="AK1658" i="5"/>
  <c r="AL1658" i="5" s="1"/>
  <c r="AK1659" i="5"/>
  <c r="AL1659" i="5" s="1"/>
  <c r="AK1662" i="5"/>
  <c r="AL1662" i="5" s="1"/>
  <c r="AK1663" i="5"/>
  <c r="AL1663" i="5" s="1"/>
  <c r="AK1664" i="5"/>
  <c r="AL1664" i="5" s="1"/>
  <c r="AK1665" i="5"/>
  <c r="AL1665" i="5" s="1"/>
  <c r="AK1667" i="5"/>
  <c r="AL1667" i="5" s="1"/>
  <c r="AK1670" i="5"/>
  <c r="AL1670" i="5" s="1"/>
  <c r="AK1671" i="5"/>
  <c r="AL1671" i="5" s="1"/>
  <c r="AK1673" i="5"/>
  <c r="AL1673" i="5" s="1"/>
  <c r="AK1674" i="5"/>
  <c r="AL1674" i="5" s="1"/>
  <c r="AK1675" i="5"/>
  <c r="AL1675" i="5" s="1"/>
  <c r="AK1678" i="5"/>
  <c r="AL1678" i="5" s="1"/>
  <c r="AK1679" i="5"/>
  <c r="AL1679" i="5" s="1"/>
  <c r="AK1680" i="5"/>
  <c r="AL1680" i="5" s="1"/>
  <c r="AK1681" i="5"/>
  <c r="AL1681" i="5" s="1"/>
  <c r="AK1683" i="5"/>
  <c r="AL1683" i="5" s="1"/>
  <c r="AK1686" i="5"/>
  <c r="AL1686" i="5" s="1"/>
  <c r="AK1687" i="5"/>
  <c r="AL1687" i="5" s="1"/>
  <c r="AK1689" i="5"/>
  <c r="AL1689" i="5" s="1"/>
  <c r="AK1690" i="5"/>
  <c r="AL1690" i="5" s="1"/>
  <c r="AK1691" i="5"/>
  <c r="AL1691" i="5" s="1"/>
  <c r="AK1695" i="5"/>
  <c r="AL1695" i="5" s="1"/>
  <c r="AK1697" i="5"/>
  <c r="AL1697" i="5" s="1"/>
  <c r="AK1698" i="5"/>
  <c r="AL1698" i="5" s="1"/>
  <c r="AK1699" i="5"/>
  <c r="AL1699" i="5" s="1"/>
  <c r="AK1702" i="5"/>
  <c r="AL1702" i="5" s="1"/>
  <c r="AK1703" i="5"/>
  <c r="AL1703" i="5" s="1"/>
  <c r="AK1705" i="5"/>
  <c r="AL1705" i="5" s="1"/>
  <c r="AK1707" i="5"/>
  <c r="AL1707" i="5" s="1"/>
  <c r="AK1710" i="5"/>
  <c r="AL1710" i="5" s="1"/>
  <c r="AK1711" i="5"/>
  <c r="AL1711" i="5" s="1"/>
  <c r="AK1713" i="5"/>
  <c r="AL1713" i="5" s="1"/>
  <c r="AK1714" i="5"/>
  <c r="AL1714" i="5" s="1"/>
  <c r="AK1715" i="5"/>
  <c r="AL1715" i="5" s="1"/>
  <c r="AK1718" i="5"/>
  <c r="AL1718" i="5" s="1"/>
  <c r="AK1719" i="5"/>
  <c r="AL1719" i="5" s="1"/>
  <c r="AK1721" i="5"/>
  <c r="AL1721" i="5" s="1"/>
  <c r="AK1722" i="5"/>
  <c r="AL1722" i="5" s="1"/>
  <c r="AK1723" i="5"/>
  <c r="AL1723" i="5" s="1"/>
  <c r="AK1724" i="5"/>
  <c r="AL1724" i="5" s="1"/>
  <c r="AK1727" i="5"/>
  <c r="AL1727" i="5" s="1"/>
  <c r="AK1728" i="5"/>
  <c r="AL1728" i="5" s="1"/>
  <c r="AK1729" i="5"/>
  <c r="AL1729" i="5" s="1"/>
  <c r="AK1731" i="5"/>
  <c r="AL1731" i="5" s="1"/>
  <c r="AK1734" i="5"/>
  <c r="AL1734" i="5" s="1"/>
  <c r="AK1735" i="5"/>
  <c r="AL1735" i="5" s="1"/>
  <c r="AK1737" i="5"/>
  <c r="AL1737" i="5" s="1"/>
  <c r="AK1738" i="5"/>
  <c r="AL1738" i="5" s="1"/>
  <c r="AK1739" i="5"/>
  <c r="AL1739" i="5" s="1"/>
  <c r="AK1742" i="5"/>
  <c r="AL1742" i="5" s="1"/>
  <c r="AK1743" i="5"/>
  <c r="AL1743" i="5" s="1"/>
  <c r="AK1744" i="5"/>
  <c r="AL1744" i="5" s="1"/>
  <c r="AK1745" i="5"/>
  <c r="AL1745" i="5" s="1"/>
  <c r="AK1746" i="5"/>
  <c r="AL1746" i="5" s="1"/>
  <c r="AK1747" i="5"/>
  <c r="AL1747" i="5" s="1"/>
  <c r="AK1750" i="5"/>
  <c r="AL1750" i="5" s="1"/>
  <c r="AK1751" i="5"/>
  <c r="AL1751" i="5" s="1"/>
  <c r="AK1752" i="5"/>
  <c r="AL1752" i="5" s="1"/>
  <c r="AK1753" i="5"/>
  <c r="AL1753" i="5" s="1"/>
  <c r="AK1754" i="5"/>
  <c r="AL1754" i="5" s="1"/>
  <c r="AK1755" i="5"/>
  <c r="AL1755" i="5" s="1"/>
  <c r="AK1758" i="5"/>
  <c r="AL1758" i="5" s="1"/>
  <c r="AK1759" i="5"/>
  <c r="AL1759" i="5" s="1"/>
  <c r="AK1760" i="5"/>
  <c r="AL1760" i="5" s="1"/>
  <c r="AK1761" i="5"/>
  <c r="AL1761" i="5" s="1"/>
  <c r="AK1762" i="5"/>
  <c r="AL1762" i="5" s="1"/>
  <c r="AK1763" i="5"/>
  <c r="AL1763" i="5" s="1"/>
  <c r="AK1764" i="5"/>
  <c r="AL1764" i="5" s="1"/>
  <c r="AK1767" i="5"/>
  <c r="AL1767" i="5" s="1"/>
  <c r="AK1769" i="5"/>
  <c r="AL1769" i="5" s="1"/>
  <c r="AK1770" i="5"/>
  <c r="AL1770" i="5" s="1"/>
  <c r="AK1771" i="5"/>
  <c r="AL1771" i="5" s="1"/>
  <c r="AK1775" i="5"/>
  <c r="AL1775" i="5" s="1"/>
  <c r="AK1777" i="5"/>
  <c r="AL1777" i="5" s="1"/>
  <c r="AK1778" i="5"/>
  <c r="AL1778" i="5" s="1"/>
  <c r="AK1779" i="5"/>
  <c r="AL1779" i="5" s="1"/>
  <c r="AK1782" i="5"/>
  <c r="AL1782" i="5" s="1"/>
  <c r="AK1783" i="5"/>
  <c r="AL1783" i="5" s="1"/>
  <c r="AK1784" i="5"/>
  <c r="AL1784" i="5" s="1"/>
  <c r="AK1785" i="5"/>
  <c r="AL1785" i="5" s="1"/>
  <c r="AK1786" i="5"/>
  <c r="AL1786" i="5" s="1"/>
  <c r="AK1787" i="5"/>
  <c r="AL1787" i="5" s="1"/>
  <c r="AK1790" i="5"/>
  <c r="AL1790" i="5" s="1"/>
  <c r="AK1792" i="5"/>
  <c r="AL1792" i="5" s="1"/>
  <c r="AK1793" i="5"/>
  <c r="AL1793" i="5" s="1"/>
  <c r="AK1794" i="5"/>
  <c r="AL1794" i="5" s="1"/>
  <c r="AK1795" i="5"/>
  <c r="AL1795" i="5" s="1"/>
  <c r="AK1798" i="5"/>
  <c r="AL1798" i="5" s="1"/>
  <c r="AK1799" i="5"/>
  <c r="AL1799" i="5" s="1"/>
  <c r="AK1801" i="5"/>
  <c r="AL1801" i="5" s="1"/>
  <c r="AK1802" i="5"/>
  <c r="AL1802" i="5" s="1"/>
  <c r="AK1803" i="5"/>
  <c r="AL1803" i="5" s="1"/>
  <c r="AK1806" i="5"/>
  <c r="AL1806" i="5" s="1"/>
  <c r="AK1807" i="5"/>
  <c r="AL1807" i="5" s="1"/>
  <c r="AK1808" i="5"/>
  <c r="AL1808" i="5" s="1"/>
  <c r="AK1809" i="5"/>
  <c r="AL1809" i="5" s="1"/>
  <c r="AK1810" i="5"/>
  <c r="AL1810" i="5" s="1"/>
  <c r="AK1811" i="5"/>
  <c r="AL1811" i="5" s="1"/>
  <c r="AK1814" i="5"/>
  <c r="AL1814" i="5" s="1"/>
  <c r="AK1817" i="5"/>
  <c r="AL1817" i="5" s="1"/>
  <c r="AK1818" i="5"/>
  <c r="AL1818" i="5" s="1"/>
  <c r="AK1819" i="5"/>
  <c r="AL1819" i="5" s="1"/>
  <c r="AK1823" i="5"/>
  <c r="AL1823" i="5" s="1"/>
  <c r="AK1825" i="5"/>
  <c r="AL1825" i="5" s="1"/>
  <c r="AK1826" i="5"/>
  <c r="AL1826" i="5" s="1"/>
  <c r="AK1827" i="5"/>
  <c r="AL1827" i="5" s="1"/>
  <c r="AK1831" i="5"/>
  <c r="AL1831" i="5" s="1"/>
  <c r="AK1832" i="5"/>
  <c r="AL1832" i="5" s="1"/>
  <c r="AK1833" i="5"/>
  <c r="AL1833" i="5" s="1"/>
  <c r="AK1835" i="5"/>
  <c r="AL1835" i="5" s="1"/>
  <c r="AK1838" i="5"/>
  <c r="AL1838" i="5" s="1"/>
  <c r="AK1839" i="5"/>
  <c r="AL1839" i="5" s="1"/>
  <c r="AK1841" i="5"/>
  <c r="AL1841" i="5" s="1"/>
  <c r="AK1842" i="5"/>
  <c r="AL1842" i="5" s="1"/>
  <c r="AK1843" i="5"/>
  <c r="AL1843" i="5" s="1"/>
  <c r="AK1844" i="5"/>
  <c r="AK1846" i="5"/>
  <c r="AL1846" i="5" s="1"/>
  <c r="AK1847" i="5"/>
  <c r="AL1847" i="5" s="1"/>
  <c r="AK1849" i="5"/>
  <c r="AL1849" i="5" s="1"/>
  <c r="AK1850" i="5"/>
  <c r="AL1850" i="5" s="1"/>
  <c r="AK1851" i="5"/>
  <c r="AL1851" i="5" s="1"/>
  <c r="AK1852" i="5"/>
  <c r="AL1852" i="5" s="1"/>
  <c r="AK1854" i="5"/>
  <c r="AL1854" i="5" s="1"/>
  <c r="AK1855" i="5"/>
  <c r="AL1855" i="5" s="1"/>
  <c r="AK1856" i="5"/>
  <c r="AL1856" i="5" s="1"/>
  <c r="AK1857" i="5"/>
  <c r="AL1857" i="5" s="1"/>
  <c r="AK1858" i="5"/>
  <c r="AL1858" i="5" s="1"/>
  <c r="AK1859" i="5"/>
  <c r="AL1859" i="5" s="1"/>
  <c r="AK1860" i="5"/>
  <c r="AL1860" i="5" s="1"/>
  <c r="AK1862" i="5"/>
  <c r="AL1862" i="5" s="1"/>
  <c r="AK1863" i="5"/>
  <c r="AL1863" i="5" s="1"/>
  <c r="AK1864" i="5"/>
  <c r="AL1864" i="5" s="1"/>
  <c r="AK1865" i="5"/>
  <c r="AL1865" i="5" s="1"/>
  <c r="AK1866" i="5"/>
  <c r="AL1866" i="5" s="1"/>
  <c r="AK1867" i="5"/>
  <c r="AL1867" i="5" s="1"/>
  <c r="AK1870" i="5"/>
  <c r="AL1870" i="5" s="1"/>
  <c r="AK1871" i="5"/>
  <c r="AL1871" i="5" s="1"/>
  <c r="AK1873" i="5"/>
  <c r="AL1873" i="5" s="1"/>
  <c r="AK1874" i="5"/>
  <c r="AL1874" i="5" s="1"/>
  <c r="AK1875" i="5"/>
  <c r="AL1875" i="5" s="1"/>
  <c r="AK1878" i="5"/>
  <c r="AL1878" i="5" s="1"/>
  <c r="AK1879" i="5"/>
  <c r="AL1879" i="5" s="1"/>
  <c r="AK1880" i="5"/>
  <c r="AL1880" i="5" s="1"/>
  <c r="AK1881" i="5"/>
  <c r="AL1881" i="5" s="1"/>
  <c r="AK1882" i="5"/>
  <c r="AL1882" i="5" s="1"/>
  <c r="AK1883" i="5"/>
  <c r="AL1883" i="5" s="1"/>
  <c r="AK1886" i="5"/>
  <c r="AL1886" i="5" s="1"/>
  <c r="AK1887" i="5"/>
  <c r="AL1887" i="5" s="1"/>
  <c r="AK1889" i="5"/>
  <c r="AL1889" i="5" s="1"/>
  <c r="AK1890" i="5"/>
  <c r="AL1890" i="5" s="1"/>
  <c r="AK1891" i="5"/>
  <c r="AL1891" i="5" s="1"/>
  <c r="AK1892" i="5"/>
  <c r="AL1892" i="5" s="1"/>
  <c r="AK1894" i="5"/>
  <c r="AL1894" i="5" s="1"/>
  <c r="AK1895" i="5"/>
  <c r="AL1895" i="5" s="1"/>
  <c r="AK1896" i="5"/>
  <c r="AL1896" i="5" s="1"/>
  <c r="AK1897" i="5"/>
  <c r="AL1897" i="5" s="1"/>
  <c r="AK1898" i="5"/>
  <c r="AL1898" i="5" s="1"/>
  <c r="AK1899" i="5"/>
  <c r="AL1899" i="5" s="1"/>
  <c r="AK1900" i="5"/>
  <c r="AL1900" i="5" s="1"/>
  <c r="AK1902" i="5"/>
  <c r="AL1902" i="5" s="1"/>
  <c r="AK1903" i="5"/>
  <c r="AL1903" i="5" s="1"/>
  <c r="AK1904" i="5"/>
  <c r="AL1904" i="5" s="1"/>
  <c r="AK1905" i="5"/>
  <c r="AL1905" i="5" s="1"/>
  <c r="AK1906" i="5"/>
  <c r="AL1906" i="5" s="1"/>
  <c r="AK1907" i="5"/>
  <c r="AL1907" i="5" s="1"/>
  <c r="AK1910" i="5"/>
  <c r="AL1910" i="5" s="1"/>
  <c r="AK1911" i="5"/>
  <c r="AL1911" i="5" s="1"/>
  <c r="AK1913" i="5"/>
  <c r="AL1913" i="5" s="1"/>
  <c r="AK1915" i="5"/>
  <c r="AL1915" i="5" s="1"/>
  <c r="AK1918" i="5"/>
  <c r="AL1918" i="5" s="1"/>
  <c r="AK1919" i="5"/>
  <c r="AL1919" i="5" s="1"/>
  <c r="AK1920" i="5"/>
  <c r="AL1920" i="5" s="1"/>
  <c r="AK1921" i="5"/>
  <c r="AL1921" i="5" s="1"/>
  <c r="AK1922" i="5"/>
  <c r="AL1922" i="5" s="1"/>
  <c r="AK1923" i="5"/>
  <c r="AL1923" i="5" s="1"/>
  <c r="AK1926" i="5"/>
  <c r="AL1926" i="5" s="1"/>
  <c r="AK1927" i="5"/>
  <c r="AL1927" i="5" s="1"/>
  <c r="AK1928" i="5"/>
  <c r="AL1928" i="5" s="1"/>
  <c r="AK1929" i="5"/>
  <c r="AL1929" i="5" s="1"/>
  <c r="AK1931" i="5"/>
  <c r="AL1931" i="5" s="1"/>
  <c r="AK1934" i="5"/>
  <c r="AL1934" i="5" s="1"/>
  <c r="AK1935" i="5"/>
  <c r="AL1935" i="5" s="1"/>
  <c r="AK1937" i="5"/>
  <c r="AL1937" i="5" s="1"/>
  <c r="AK1938" i="5"/>
  <c r="AL1938" i="5" s="1"/>
  <c r="AK1939" i="5"/>
  <c r="AL1939" i="5" s="1"/>
  <c r="AK1940" i="5"/>
  <c r="AL1940" i="5" s="1"/>
  <c r="AK1942" i="5"/>
  <c r="AL1942" i="5" s="1"/>
  <c r="AK1943" i="5"/>
  <c r="AL1943" i="5" s="1"/>
  <c r="AK1944" i="5"/>
  <c r="AL1944" i="5" s="1"/>
  <c r="AK1945" i="5"/>
  <c r="AL1945" i="5" s="1"/>
  <c r="AK1946" i="5"/>
  <c r="AL1946" i="5" s="1"/>
  <c r="AK1947" i="5"/>
  <c r="AL1947" i="5" s="1"/>
  <c r="AK1950" i="5"/>
  <c r="AL1950" i="5" s="1"/>
  <c r="AK1951" i="5"/>
  <c r="AL1951" i="5" s="1"/>
  <c r="AK1953" i="5"/>
  <c r="AL1953" i="5" s="1"/>
  <c r="AK1955" i="5"/>
  <c r="AL1955" i="5" s="1"/>
  <c r="AK1958" i="5"/>
  <c r="AL1958" i="5" s="1"/>
  <c r="AK1959" i="5"/>
  <c r="AL1959" i="5" s="1"/>
  <c r="AK1960" i="5"/>
  <c r="AL1960" i="5" s="1"/>
  <c r="AK1961" i="5"/>
  <c r="AL1961" i="5" s="1"/>
  <c r="AK1962" i="5"/>
  <c r="AL1962" i="5" s="1"/>
  <c r="AK1963" i="5"/>
  <c r="AL1963" i="5" s="1"/>
  <c r="AK1966" i="5"/>
  <c r="AL1966" i="5" s="1"/>
  <c r="AK1967" i="5"/>
  <c r="AL1967" i="5" s="1"/>
  <c r="AK1969" i="5"/>
  <c r="AL1969" i="5" s="1"/>
  <c r="AK1970" i="5"/>
  <c r="AL1970" i="5" s="1"/>
  <c r="AK1971" i="5"/>
  <c r="AL1971" i="5" s="1"/>
  <c r="AK1974" i="5"/>
  <c r="AL1974" i="5" s="1"/>
  <c r="AK1975" i="5"/>
  <c r="AL1975" i="5" s="1"/>
  <c r="AK1976" i="5"/>
  <c r="AL1976" i="5" s="1"/>
  <c r="AK1977" i="5"/>
  <c r="AL1977" i="5" s="1"/>
  <c r="AK1978" i="5"/>
  <c r="AL1978" i="5" s="1"/>
  <c r="AK1979" i="5"/>
  <c r="AL1979" i="5" s="1"/>
  <c r="AK1982" i="5"/>
  <c r="AL1982" i="5" s="1"/>
  <c r="AK1983" i="5"/>
  <c r="AL1983" i="5" s="1"/>
  <c r="AK1984" i="5"/>
  <c r="AL1984" i="5" s="1"/>
  <c r="AK1985" i="5"/>
  <c r="AL1985" i="5" s="1"/>
  <c r="AK1986" i="5"/>
  <c r="AL1986" i="5" s="1"/>
  <c r="AK1987" i="5"/>
  <c r="AL1987" i="5" s="1"/>
  <c r="AK1990" i="5"/>
  <c r="AL1990" i="5" s="1"/>
  <c r="AK1991" i="5"/>
  <c r="AL1991" i="5" s="1"/>
  <c r="AK1993" i="5"/>
  <c r="AL1993" i="5" s="1"/>
  <c r="AK1994" i="5"/>
  <c r="AL1994" i="5" s="1"/>
  <c r="AK1995" i="5"/>
  <c r="AL1995" i="5" s="1"/>
  <c r="AK1998" i="5"/>
  <c r="AL1998" i="5" s="1"/>
  <c r="AK1999" i="5"/>
  <c r="AL1999" i="5" s="1"/>
  <c r="AK2001" i="5"/>
  <c r="AL2001" i="5" s="1"/>
  <c r="AK2002" i="5"/>
  <c r="AL2002" i="5" s="1"/>
  <c r="AK2003" i="5"/>
  <c r="AL2003" i="5" s="1"/>
  <c r="AK2007" i="5"/>
  <c r="AL2007" i="5" s="1"/>
  <c r="AK2009" i="5"/>
  <c r="AL2009" i="5" s="1"/>
  <c r="AK2010" i="5"/>
  <c r="AL2010" i="5" s="1"/>
  <c r="AK2011" i="5"/>
  <c r="AL2011" i="5" s="1"/>
  <c r="AK2014" i="5"/>
  <c r="AL2014" i="5" s="1"/>
  <c r="AK2015" i="5"/>
  <c r="AL2015" i="5" s="1"/>
  <c r="AK2017" i="5"/>
  <c r="AL2017" i="5" s="1"/>
  <c r="AK2019" i="5"/>
  <c r="AL2019" i="5" s="1"/>
  <c r="AK2022" i="5"/>
  <c r="AL2022" i="5" s="1"/>
  <c r="AK2023" i="5"/>
  <c r="AL2023" i="5" s="1"/>
  <c r="AK2025" i="5"/>
  <c r="AL2025" i="5" s="1"/>
  <c r="AK2027" i="5"/>
  <c r="AL2027" i="5" s="1"/>
  <c r="AK2030" i="5"/>
  <c r="AL2030" i="5" s="1"/>
  <c r="AK2031" i="5"/>
  <c r="AL2031" i="5" s="1"/>
  <c r="AK2033" i="5"/>
  <c r="AL2033" i="5" s="1"/>
  <c r="AK2034" i="5"/>
  <c r="AL2034" i="5" s="1"/>
  <c r="AK2035" i="5"/>
  <c r="AK2038" i="5"/>
  <c r="AL2038" i="5" s="1"/>
  <c r="AK2039" i="5"/>
  <c r="AL2039" i="5" s="1"/>
  <c r="AK2040" i="5"/>
  <c r="AL2040" i="5" s="1"/>
  <c r="AK2041" i="5"/>
  <c r="AL2041" i="5" s="1"/>
  <c r="AK2042" i="5"/>
  <c r="AL2042" i="5" s="1"/>
  <c r="AK2043" i="5"/>
  <c r="AL2043" i="5" s="1"/>
  <c r="AK2046" i="5"/>
  <c r="AL2046" i="5" s="1"/>
  <c r="AK2047" i="5"/>
  <c r="AL2047" i="5" s="1"/>
  <c r="AK2049" i="5"/>
  <c r="AL2049" i="5" s="1"/>
  <c r="AK2050" i="5"/>
  <c r="AL2050" i="5" s="1"/>
  <c r="AK2051" i="5"/>
  <c r="AL2051" i="5" s="1"/>
  <c r="AK2054" i="5"/>
  <c r="AL2054" i="5" s="1"/>
  <c r="AK2055" i="5"/>
  <c r="AL2055" i="5" s="1"/>
  <c r="AK2057" i="5"/>
  <c r="AL2057" i="5" s="1"/>
  <c r="AK2058" i="5"/>
  <c r="AL2058" i="5" s="1"/>
  <c r="AK2059" i="5"/>
  <c r="AL2059" i="5" s="1"/>
  <c r="AK2063" i="5"/>
  <c r="AL2063" i="5" s="1"/>
  <c r="AK2064" i="5"/>
  <c r="AL2064" i="5" s="1"/>
  <c r="AK2065" i="5"/>
  <c r="AL2065" i="5" s="1"/>
  <c r="AK2067" i="5"/>
  <c r="AL2067" i="5" s="1"/>
  <c r="AK2070" i="5"/>
  <c r="AL2070" i="5" s="1"/>
  <c r="AK2073" i="5"/>
  <c r="AL2073" i="5" s="1"/>
  <c r="AK2074" i="5"/>
  <c r="AL2074" i="5" s="1"/>
  <c r="AK2075" i="5"/>
  <c r="AL2075" i="5" s="1"/>
  <c r="AK2078" i="5"/>
  <c r="AL2078" i="5" s="1"/>
  <c r="AK2079" i="5"/>
  <c r="AL2079" i="5" s="1"/>
  <c r="AK2080" i="5"/>
  <c r="AL2080" i="5" s="1"/>
  <c r="AK2081" i="5"/>
  <c r="AL2081" i="5" s="1"/>
  <c r="AK2082" i="5"/>
  <c r="AL2082" i="5" s="1"/>
  <c r="AK2083" i="5"/>
  <c r="AL2083" i="5" s="1"/>
  <c r="AK2084" i="5"/>
  <c r="AL2084" i="5" s="1"/>
  <c r="AK2086" i="5"/>
  <c r="AL2086" i="5" s="1"/>
  <c r="AK2087" i="5"/>
  <c r="AL2087" i="5" s="1"/>
  <c r="AK2089" i="5"/>
  <c r="AL2089" i="5" s="1"/>
  <c r="AK2090" i="5"/>
  <c r="AL2090" i="5" s="1"/>
  <c r="AK2091" i="5"/>
  <c r="AL2091" i="5" s="1"/>
  <c r="AK2092" i="5"/>
  <c r="AL2092" i="5" s="1"/>
  <c r="AK2094" i="5"/>
  <c r="AL2094" i="5" s="1"/>
  <c r="AK2095" i="5"/>
  <c r="AL2095" i="5" s="1"/>
  <c r="AK2097" i="5"/>
  <c r="AL2097" i="5" s="1"/>
  <c r="AK2098" i="5"/>
  <c r="AL2098" i="5" s="1"/>
  <c r="AK2099" i="5"/>
  <c r="AL2099" i="5" s="1"/>
  <c r="AK2100" i="5"/>
  <c r="AL2100" i="5" s="1"/>
  <c r="AK2102" i="5"/>
  <c r="AL2102" i="5" s="1"/>
  <c r="AK2103" i="5"/>
  <c r="AL2103" i="5" s="1"/>
  <c r="AK2104" i="5"/>
  <c r="AL2104" i="5" s="1"/>
  <c r="AK2105" i="5"/>
  <c r="AL2105" i="5" s="1"/>
  <c r="AK2106" i="5"/>
  <c r="AL2106" i="5" s="1"/>
  <c r="AK2107" i="5"/>
  <c r="AL2107" i="5" s="1"/>
  <c r="AK2110" i="5"/>
  <c r="AL2110" i="5" s="1"/>
  <c r="AK2111" i="5"/>
  <c r="AL2111" i="5" s="1"/>
  <c r="AK2113" i="5"/>
  <c r="AL2113" i="5" s="1"/>
  <c r="AK2114" i="5"/>
  <c r="AL2114" i="5" s="1"/>
  <c r="AK2115" i="5"/>
  <c r="AL2115" i="5" s="1"/>
  <c r="AK2118" i="5"/>
  <c r="AL2118" i="5" s="1"/>
  <c r="AK2119" i="5"/>
  <c r="AL2119" i="5" s="1"/>
  <c r="AK2120" i="5"/>
  <c r="AL2120" i="5" s="1"/>
  <c r="AK2121" i="5"/>
  <c r="AL2121" i="5" s="1"/>
  <c r="AK2122" i="5"/>
  <c r="AL2122" i="5" s="1"/>
  <c r="AK2123" i="5"/>
  <c r="AL2123" i="5" s="1"/>
  <c r="AK2126" i="5"/>
  <c r="AL2126" i="5" s="1"/>
  <c r="AK2127" i="5"/>
  <c r="AL2127" i="5" s="1"/>
  <c r="AK2129" i="5"/>
  <c r="AL2129" i="5" s="1"/>
  <c r="AK2131" i="5"/>
  <c r="AL2131" i="5" s="1"/>
  <c r="AK2132" i="5"/>
  <c r="AL2132" i="5" s="1"/>
  <c r="AK2134" i="5"/>
  <c r="AL2134" i="5" s="1"/>
  <c r="AK2135" i="5"/>
  <c r="AL2135" i="5" s="1"/>
  <c r="AK2137" i="5"/>
  <c r="AL2137" i="5" s="1"/>
  <c r="AK2138" i="5"/>
  <c r="AL2138" i="5" s="1"/>
  <c r="AK2139" i="5"/>
  <c r="AL2139" i="5" s="1"/>
  <c r="AK2140" i="5"/>
  <c r="AL2140" i="5" s="1"/>
  <c r="AK2150" i="5"/>
  <c r="AL2150" i="5" s="1"/>
  <c r="AK2151" i="5"/>
  <c r="AL2151" i="5" s="1"/>
  <c r="AK2152" i="5"/>
  <c r="AL2152" i="5" s="1"/>
  <c r="AK2153" i="5"/>
  <c r="AL2153" i="5" s="1"/>
  <c r="AK2154" i="5"/>
  <c r="AL2154" i="5" s="1"/>
  <c r="AK2155" i="5"/>
  <c r="AL2155" i="5" s="1"/>
  <c r="AK2156" i="5"/>
  <c r="AL2156" i="5" s="1"/>
  <c r="AK2159" i="5"/>
  <c r="AL2159" i="5" s="1"/>
  <c r="AK2161" i="5"/>
  <c r="AL2161" i="5" s="1"/>
  <c r="AK2162" i="5"/>
  <c r="AL2162" i="5" s="1"/>
  <c r="AK2163" i="5"/>
  <c r="AL2163" i="5" s="1"/>
  <c r="AK2166" i="5"/>
  <c r="AL2166" i="5" s="1"/>
  <c r="AK2167" i="5"/>
  <c r="AL2167" i="5" s="1"/>
  <c r="AK2169" i="5"/>
  <c r="AL2169" i="5" s="1"/>
  <c r="AK2179" i="5"/>
  <c r="AL2179" i="5" s="1"/>
  <c r="AK2182" i="5"/>
  <c r="AL2182" i="5" s="1"/>
  <c r="AK2183" i="5"/>
  <c r="AL2183" i="5" s="1"/>
  <c r="AK2184" i="5"/>
  <c r="AL2184" i="5" s="1"/>
  <c r="AK2185" i="5"/>
  <c r="AL2185" i="5" s="1"/>
  <c r="AK2186" i="5"/>
  <c r="AL2186" i="5" s="1"/>
  <c r="AK2187" i="5"/>
  <c r="AL2187" i="5" s="1"/>
  <c r="AK2191" i="5"/>
  <c r="AL2191" i="5" s="1"/>
  <c r="AK2193" i="5"/>
  <c r="AL2193" i="5" s="1"/>
  <c r="AK2194" i="5"/>
  <c r="AL2194" i="5" s="1"/>
  <c r="AK2195" i="5"/>
  <c r="AL2195" i="5" s="1"/>
  <c r="AK2198" i="5"/>
  <c r="AL2198" i="5" s="1"/>
  <c r="AK2199" i="5"/>
  <c r="AL2199" i="5" s="1"/>
  <c r="AK2201" i="5"/>
  <c r="AL2201" i="5" s="1"/>
  <c r="AK2202" i="5"/>
  <c r="AL2202" i="5" s="1"/>
  <c r="AK2203" i="5"/>
  <c r="AL2203" i="5" s="1"/>
  <c r="AK2206" i="5"/>
  <c r="AL2206" i="5" s="1"/>
  <c r="AK2207" i="5"/>
  <c r="AL2207" i="5" s="1"/>
  <c r="AK2209" i="5"/>
  <c r="AL2209" i="5" s="1"/>
  <c r="AK2210" i="5"/>
  <c r="AL2210" i="5" s="1"/>
  <c r="AK2211" i="5"/>
  <c r="AL2211" i="5" s="1"/>
  <c r="AK2214" i="5"/>
  <c r="AL2214" i="5" s="1"/>
  <c r="AK2215" i="5"/>
  <c r="AL2215" i="5" s="1"/>
  <c r="AK2216" i="5"/>
  <c r="AL2216" i="5" s="1"/>
  <c r="AK2217" i="5"/>
  <c r="AL2217" i="5" s="1"/>
  <c r="AK2219" i="5"/>
  <c r="AL2219" i="5" s="1"/>
  <c r="AK2222" i="5"/>
  <c r="AL2222" i="5" s="1"/>
  <c r="AK2230" i="5"/>
  <c r="AL2230" i="5" s="1"/>
  <c r="AK2231" i="5"/>
  <c r="AL2231" i="5" s="1"/>
  <c r="AK2232" i="5"/>
  <c r="AL2232" i="5" s="1"/>
  <c r="AK2233" i="5"/>
  <c r="AL2233" i="5" s="1"/>
  <c r="AK2234" i="5"/>
  <c r="AL2234" i="5" s="1"/>
  <c r="AK2235" i="5"/>
  <c r="AL2235" i="5" s="1"/>
  <c r="AK2236" i="5"/>
  <c r="AL2236" i="5" s="1"/>
  <c r="AK2238" i="5"/>
  <c r="AL2238" i="5" s="1"/>
  <c r="AK2239" i="5"/>
  <c r="AL2239" i="5" s="1"/>
  <c r="AK2241" i="5"/>
  <c r="AL2241" i="5" s="1"/>
  <c r="AK2242" i="5"/>
  <c r="AL2242" i="5" s="1"/>
  <c r="AK2243" i="5"/>
  <c r="AL2243" i="5" s="1"/>
  <c r="AK2246" i="5"/>
  <c r="AL2246" i="5" s="1"/>
  <c r="AK2247" i="5"/>
  <c r="AL2247" i="5" s="1"/>
  <c r="AK2248" i="5"/>
  <c r="AL2248" i="5" s="1"/>
  <c r="AK2249" i="5"/>
  <c r="AL2249" i="5" s="1"/>
  <c r="AK2250" i="5"/>
  <c r="AL2250" i="5" s="1"/>
  <c r="AK2251" i="5"/>
  <c r="AL2251" i="5" s="1"/>
  <c r="AK2254" i="5"/>
  <c r="AL2254" i="5" s="1"/>
  <c r="AK2258" i="5"/>
  <c r="AL2258" i="5" s="1"/>
  <c r="AK2259" i="5"/>
  <c r="AL2259" i="5" s="1"/>
  <c r="AK2260" i="5"/>
  <c r="AL2260" i="5" s="1"/>
  <c r="AK2263" i="5"/>
  <c r="AL2263" i="5" s="1"/>
  <c r="AK2264" i="5"/>
  <c r="AL2264" i="5" s="1"/>
  <c r="AK2265" i="5"/>
  <c r="AL2265" i="5" s="1"/>
  <c r="AK2266" i="5"/>
  <c r="AL2266" i="5" s="1"/>
  <c r="AK2267" i="5"/>
  <c r="AL2267" i="5" s="1"/>
  <c r="AK2268" i="5"/>
  <c r="AL2268" i="5" s="1"/>
  <c r="AK2270" i="5"/>
  <c r="AL2270" i="5" s="1"/>
  <c r="AK2271" i="5"/>
  <c r="AL2271" i="5" s="1"/>
  <c r="AK2272" i="5"/>
  <c r="AL2272" i="5" s="1"/>
  <c r="AK2273" i="5"/>
  <c r="AL2273" i="5" s="1"/>
  <c r="AK2274" i="5"/>
  <c r="AL2274" i="5" s="1"/>
  <c r="AK2275" i="5"/>
  <c r="AL2275" i="5" s="1"/>
  <c r="AK2276" i="5"/>
  <c r="AL2276" i="5" s="1"/>
  <c r="AK2278" i="5"/>
  <c r="AL2278" i="5" s="1"/>
  <c r="AK2279" i="5"/>
  <c r="AL2279" i="5" s="1"/>
  <c r="AK2281" i="5"/>
  <c r="AL2281" i="5" s="1"/>
  <c r="AK2282" i="5"/>
  <c r="AL2282" i="5" s="1"/>
  <c r="AK2283" i="5"/>
  <c r="AL2283" i="5" s="1"/>
  <c r="AK2284" i="5"/>
  <c r="AL2284" i="5" s="1"/>
  <c r="AK2286" i="5"/>
  <c r="AL2286" i="5" s="1"/>
  <c r="AK2287" i="5"/>
  <c r="AL2287" i="5" s="1"/>
  <c r="AK2288" i="5"/>
  <c r="AL2288" i="5" s="1"/>
  <c r="AK2289" i="5"/>
  <c r="AK2290" i="5"/>
  <c r="AL2290" i="5" s="1"/>
  <c r="AK2291" i="5"/>
  <c r="AL2291" i="5" s="1"/>
  <c r="AK2302" i="5"/>
  <c r="AL2302" i="5" s="1"/>
  <c r="AK2310" i="5"/>
  <c r="AL2310" i="5" s="1"/>
  <c r="AK2327" i="5"/>
  <c r="AL2327" i="5" s="1"/>
  <c r="AK2328" i="5"/>
  <c r="AL2328" i="5" s="1"/>
  <c r="AK2329" i="5"/>
  <c r="AL2329" i="5" s="1"/>
  <c r="AK2330" i="5"/>
  <c r="AL2330" i="5" s="1"/>
  <c r="AK2331" i="5"/>
  <c r="AL2331" i="5" s="1"/>
  <c r="AK2334" i="5"/>
  <c r="AL2334" i="5" s="1"/>
  <c r="AK2335" i="5"/>
  <c r="AL2335" i="5" s="1"/>
  <c r="AK2337" i="5"/>
  <c r="AL2337" i="5" s="1"/>
  <c r="AK2338" i="5"/>
  <c r="AL2338" i="5" s="1"/>
  <c r="AK2339" i="5"/>
  <c r="AL2339" i="5" s="1"/>
  <c r="AK2342" i="5"/>
  <c r="AL2342" i="5" s="1"/>
  <c r="AK2343" i="5"/>
  <c r="AL2343" i="5" s="1"/>
  <c r="AK2344" i="5"/>
  <c r="AL2344" i="5" s="1"/>
  <c r="AK2345" i="5"/>
  <c r="AL2345" i="5" s="1"/>
  <c r="AK2346" i="5"/>
  <c r="AL2346" i="5" s="1"/>
  <c r="AK2347" i="5"/>
  <c r="AL2347" i="5" s="1"/>
  <c r="AK2350" i="5"/>
  <c r="AL2350" i="5" s="1"/>
  <c r="AK2351" i="5"/>
  <c r="AL2351" i="5" s="1"/>
  <c r="AK2353" i="5"/>
  <c r="AL2353" i="5" s="1"/>
  <c r="AK2354" i="5"/>
  <c r="AL2354" i="5" s="1"/>
  <c r="AK2355" i="5"/>
  <c r="AL2355" i="5" s="1"/>
  <c r="AK2358" i="5"/>
  <c r="AL2358" i="5" s="1"/>
  <c r="AK2359" i="5"/>
  <c r="AL2359" i="5" s="1"/>
  <c r="AK2360" i="5"/>
  <c r="AL2360" i="5" s="1"/>
  <c r="AK2361" i="5"/>
  <c r="AL2361" i="5" s="1"/>
  <c r="AK2362" i="5"/>
  <c r="AL2362" i="5" s="1"/>
  <c r="AK2363" i="5"/>
  <c r="AL2363" i="5" s="1"/>
  <c r="AK2374" i="5"/>
  <c r="AL2374" i="5" s="1"/>
  <c r="AK2382" i="5"/>
  <c r="AK2391" i="5"/>
  <c r="AL2391" i="5" s="1"/>
  <c r="AK2392" i="5"/>
  <c r="AL2392" i="5" s="1"/>
  <c r="AK2393" i="5"/>
  <c r="AL2393" i="5" s="1"/>
  <c r="AK2394" i="5"/>
  <c r="AL2394" i="5" s="1"/>
  <c r="AK2395" i="5"/>
  <c r="AL2395" i="5" s="1"/>
  <c r="AK2399" i="5"/>
  <c r="AL2399" i="5" s="1"/>
  <c r="AK2401" i="5"/>
  <c r="AL2401" i="5" s="1"/>
  <c r="AK2402" i="5"/>
  <c r="AL2402" i="5" s="1"/>
  <c r="AK2403" i="5"/>
  <c r="AL2403" i="5" s="1"/>
  <c r="AK2404" i="5"/>
  <c r="AL2404" i="5" s="1"/>
  <c r="AK2406" i="5"/>
  <c r="AL2406" i="5" s="1"/>
  <c r="AK2407" i="5"/>
  <c r="AL2407" i="5" s="1"/>
  <c r="AK2409" i="5"/>
  <c r="AL2409" i="5" s="1"/>
  <c r="AK2411" i="5"/>
  <c r="AL2411" i="5" s="1"/>
  <c r="AK2414" i="5"/>
  <c r="AL2414" i="5" s="1"/>
  <c r="AK2415" i="5"/>
  <c r="AL2415" i="5" s="1"/>
  <c r="AK2416" i="5"/>
  <c r="AL2416" i="5" s="1"/>
  <c r="AK2417" i="5"/>
  <c r="AL2417" i="5" s="1"/>
  <c r="AK2418" i="5"/>
  <c r="AL2418" i="5" s="1"/>
  <c r="AK2419" i="5"/>
  <c r="AL2419" i="5" s="1"/>
  <c r="AK2422" i="5"/>
  <c r="AL2422" i="5" s="1"/>
  <c r="AK2423" i="5"/>
  <c r="AL2423" i="5" s="1"/>
  <c r="AK2424" i="5"/>
  <c r="AL2424" i="5" s="1"/>
  <c r="AK2425" i="5"/>
  <c r="AL2425" i="5" s="1"/>
  <c r="AK2426" i="5"/>
  <c r="AL2426" i="5" s="1"/>
  <c r="AK2427" i="5"/>
  <c r="AL2427" i="5" s="1"/>
  <c r="AK2430" i="5"/>
  <c r="AL2430" i="5" s="1"/>
  <c r="AK2431" i="5"/>
  <c r="AL2431" i="5" s="1"/>
  <c r="AK2432" i="5"/>
  <c r="AL2432" i="5" s="1"/>
  <c r="AK2433" i="5"/>
  <c r="AL2433" i="5" s="1"/>
  <c r="AK2435" i="5"/>
  <c r="AL2435" i="5" s="1"/>
  <c r="AK2438" i="5"/>
  <c r="AL2438" i="5" s="1"/>
  <c r="AK2439" i="5"/>
  <c r="AL2439" i="5" s="1"/>
  <c r="AK2440" i="5"/>
  <c r="AL2440" i="5" s="1"/>
  <c r="AK2441" i="5"/>
  <c r="AL2441" i="5" s="1"/>
  <c r="AK2442" i="5"/>
  <c r="AL2442" i="5" s="1"/>
  <c r="AK2443" i="5"/>
  <c r="AL2443" i="5" s="1"/>
  <c r="AK2447" i="5"/>
  <c r="AL2447" i="5" s="1"/>
  <c r="AK2449" i="5"/>
  <c r="AL2449" i="5" s="1"/>
  <c r="AK2454" i="5"/>
  <c r="AL2454" i="5" s="1"/>
  <c r="AK2455" i="5"/>
  <c r="AL2455" i="5" s="1"/>
  <c r="AK2457" i="5"/>
  <c r="AL2457" i="5" s="1"/>
  <c r="AK2458" i="5"/>
  <c r="AL2458" i="5" s="1"/>
  <c r="AK2459" i="5"/>
  <c r="AL2459" i="5" s="1"/>
  <c r="AK2462" i="5"/>
  <c r="AL2462" i="5" s="1"/>
  <c r="AK2463" i="5"/>
  <c r="AL2463" i="5" s="1"/>
  <c r="AK2464" i="5"/>
  <c r="AL2464" i="5" s="1"/>
  <c r="AK2465" i="5"/>
  <c r="AL2465" i="5" s="1"/>
  <c r="AK2466" i="5"/>
  <c r="AL2466" i="5" s="1"/>
  <c r="AK2467" i="5"/>
  <c r="AL2467" i="5" s="1"/>
  <c r="AK2470" i="5"/>
  <c r="AL2470" i="5" s="1"/>
  <c r="AK2471" i="5"/>
  <c r="AL2471" i="5" s="1"/>
  <c r="AK2473" i="5"/>
  <c r="AL2473" i="5" s="1"/>
  <c r="AK2474" i="5"/>
  <c r="AL2474" i="5" s="1"/>
  <c r="AK2475" i="5"/>
  <c r="AL2475" i="5" s="1"/>
  <c r="AK2478" i="5"/>
  <c r="AL2478" i="5" s="1"/>
  <c r="AK2479" i="5"/>
  <c r="AL2479" i="5" s="1"/>
  <c r="AK2481" i="5"/>
  <c r="AL2481" i="5" s="1"/>
  <c r="AK2482" i="5"/>
  <c r="AL2482" i="5" s="1"/>
  <c r="AK2483" i="5"/>
  <c r="AL2483" i="5" s="1"/>
  <c r="AK2484" i="5"/>
  <c r="AL2484" i="5" s="1"/>
  <c r="AK2486" i="5"/>
  <c r="AL2486" i="5" s="1"/>
  <c r="AK2487" i="5"/>
  <c r="AL2487" i="5" s="1"/>
  <c r="AK2488" i="5"/>
  <c r="AL2488" i="5" s="1"/>
  <c r="AK2489" i="5"/>
  <c r="AL2489" i="5" s="1"/>
  <c r="AK2490" i="5"/>
  <c r="AL2490" i="5" s="1"/>
  <c r="AK2494" i="5"/>
  <c r="AL2494" i="5" s="1"/>
  <c r="AK2495" i="5"/>
  <c r="AL2495" i="5" s="1"/>
  <c r="AK2496" i="5"/>
  <c r="AL2496" i="5" s="1"/>
  <c r="AK2497" i="5"/>
  <c r="AL2497" i="5" s="1"/>
  <c r="AK2498" i="5"/>
  <c r="AL2498" i="5" s="1"/>
  <c r="AK2499" i="5"/>
  <c r="AL2499" i="5" s="1"/>
  <c r="AK2502" i="5"/>
  <c r="AL2502" i="5" s="1"/>
  <c r="AK2503" i="5"/>
  <c r="AL2503" i="5" s="1"/>
  <c r="AK2505" i="5"/>
  <c r="AL2505" i="5" s="1"/>
  <c r="AK2506" i="5"/>
  <c r="AL2506" i="5" s="1"/>
  <c r="AK2507" i="5"/>
  <c r="AL2507" i="5" s="1"/>
  <c r="AK2510" i="5"/>
  <c r="AL2510" i="5" s="1"/>
  <c r="AK2511" i="5"/>
  <c r="AL2511" i="5" s="1"/>
  <c r="AK2512" i="5"/>
  <c r="AL2512" i="5" s="1"/>
  <c r="AK2513" i="5"/>
  <c r="AL2513" i="5" s="1"/>
  <c r="AK2514" i="5"/>
  <c r="AL2514" i="5" s="1"/>
  <c r="AK2515" i="5"/>
  <c r="AL2515" i="5" s="1"/>
  <c r="AK2518" i="5"/>
  <c r="AL2518" i="5" s="1"/>
  <c r="AK2519" i="5"/>
  <c r="AL2519" i="5" s="1"/>
  <c r="AK2521" i="5"/>
  <c r="AL2521" i="5" s="1"/>
  <c r="AK2522" i="5"/>
  <c r="AL2522" i="5" s="1"/>
  <c r="AK2523" i="5"/>
  <c r="AL2523" i="5" s="1"/>
  <c r="AK2535" i="5"/>
  <c r="AL2535" i="5" s="1"/>
  <c r="AK2538" i="5"/>
  <c r="AL2538" i="5" s="1"/>
  <c r="AK2539" i="5"/>
  <c r="AL2539" i="5" s="1"/>
  <c r="AK2542" i="5"/>
  <c r="AL2542" i="5" s="1"/>
  <c r="AK2543" i="5"/>
  <c r="AL2543" i="5" s="1"/>
  <c r="AK2547" i="5"/>
  <c r="AL2547" i="5" s="1"/>
  <c r="AK2550" i="5"/>
  <c r="AL2550" i="5" s="1"/>
  <c r="AK2551" i="5"/>
  <c r="AL2551" i="5" s="1"/>
  <c r="AK2553" i="5"/>
  <c r="AL2553" i="5" s="1"/>
  <c r="AK2554" i="5"/>
  <c r="AL2554" i="5" s="1"/>
  <c r="AK2555" i="5"/>
  <c r="AL2555" i="5" s="1"/>
  <c r="AK2559" i="5"/>
  <c r="AL2559" i="5" s="1"/>
  <c r="AK2560" i="5"/>
  <c r="AL2560" i="5" s="1"/>
  <c r="AK2561" i="5"/>
  <c r="AL2561" i="5" s="1"/>
  <c r="AK2569" i="5"/>
  <c r="AL2569" i="5" s="1"/>
  <c r="AK2570" i="5"/>
  <c r="AL2570" i="5" s="1"/>
  <c r="AK2574" i="5"/>
  <c r="AK2582" i="5"/>
  <c r="AL2582" i="5" s="1"/>
  <c r="AK2595" i="5"/>
  <c r="AL2595" i="5" s="1"/>
  <c r="AK2598" i="5"/>
  <c r="AL2598" i="5" s="1"/>
  <c r="AK2599" i="5"/>
  <c r="AL2599" i="5" s="1"/>
  <c r="AK2600" i="5"/>
  <c r="AL2600" i="5" s="1"/>
  <c r="AK2606" i="5"/>
  <c r="AL2606" i="5" s="1"/>
  <c r="AK2613" i="5"/>
  <c r="AL2613" i="5" s="1"/>
  <c r="AK2615" i="5"/>
  <c r="AL2615" i="5" s="1"/>
  <c r="AK2616" i="5"/>
  <c r="AL2616" i="5" s="1"/>
  <c r="AK2617" i="5"/>
  <c r="AL2617" i="5" s="1"/>
  <c r="AK2618" i="5"/>
  <c r="AL2618" i="5" s="1"/>
  <c r="AK2619" i="5"/>
  <c r="AL2619" i="5" s="1"/>
  <c r="AK2622" i="5"/>
  <c r="AL2622" i="5" s="1"/>
  <c r="AK2623" i="5"/>
  <c r="AL2623" i="5" s="1"/>
  <c r="AK2624" i="5"/>
  <c r="AL2624" i="5" s="1"/>
  <c r="AK2625" i="5"/>
  <c r="AL2625" i="5" s="1"/>
  <c r="AK2626" i="5"/>
  <c r="AL2626" i="5" s="1"/>
  <c r="AK2627" i="5"/>
  <c r="AL2627" i="5" s="1"/>
  <c r="AK2638" i="5"/>
  <c r="AL2638" i="5" s="1"/>
  <c r="AK2644" i="5"/>
  <c r="AL2644" i="5" s="1"/>
  <c r="AK2646" i="5"/>
  <c r="AL2646" i="5" s="1"/>
  <c r="AK2647" i="5"/>
  <c r="AL2647" i="5" s="1"/>
  <c r="AK2648" i="5"/>
  <c r="AL2648" i="5" s="1"/>
  <c r="AK2649" i="5"/>
  <c r="AL2649" i="5" s="1"/>
  <c r="AK2650" i="5"/>
  <c r="AL2650" i="5" s="1"/>
  <c r="AK2651" i="5"/>
  <c r="AL2651" i="5" s="1"/>
  <c r="AK2652" i="5"/>
  <c r="AL2652" i="5" s="1"/>
  <c r="AK2654" i="5"/>
  <c r="AL2654" i="5" s="1"/>
  <c r="AK2655" i="5"/>
  <c r="AL2655" i="5" s="1"/>
  <c r="AK2657" i="5"/>
  <c r="AL2657" i="5" s="1"/>
  <c r="AK2658" i="5"/>
  <c r="AL2658" i="5" s="1"/>
  <c r="AK2659" i="5"/>
  <c r="AL2659" i="5" s="1"/>
  <c r="AK2662" i="5"/>
  <c r="AL2662" i="5" s="1"/>
  <c r="AK2663" i="5"/>
  <c r="AL2663" i="5" s="1"/>
  <c r="AK2664" i="5"/>
  <c r="AL2664" i="5" s="1"/>
  <c r="AK2665" i="5"/>
  <c r="AL2665" i="5" s="1"/>
  <c r="AK2670" i="5"/>
  <c r="AL2670" i="5" s="1"/>
  <c r="AK2673" i="5"/>
  <c r="AL2673" i="5" s="1"/>
  <c r="AK2678" i="5"/>
  <c r="AL2678" i="5" s="1"/>
  <c r="AK2679" i="5"/>
  <c r="AL2679" i="5" s="1"/>
  <c r="AK2681" i="5"/>
  <c r="AL2681" i="5" s="1"/>
  <c r="AK2682" i="5"/>
  <c r="AL2682" i="5" s="1"/>
  <c r="AK2683" i="5"/>
  <c r="AL2683" i="5" s="1"/>
  <c r="AK2686" i="5"/>
  <c r="AL2686" i="5" s="1"/>
  <c r="AK2687" i="5"/>
  <c r="AL2687" i="5" s="1"/>
  <c r="AK2689" i="5"/>
  <c r="AL2689" i="5" s="1"/>
  <c r="AK2690" i="5"/>
  <c r="AL2690" i="5" s="1"/>
  <c r="AK2691" i="5"/>
  <c r="AL2691" i="5" s="1"/>
  <c r="AK2692" i="5"/>
  <c r="AL2692" i="5" s="1"/>
  <c r="AK2694" i="5"/>
  <c r="AL2694" i="5" s="1"/>
  <c r="AK2695" i="5"/>
  <c r="AL2695" i="5" s="1"/>
  <c r="AK2696" i="5"/>
  <c r="AL2696" i="5" s="1"/>
  <c r="AK2697" i="5"/>
  <c r="AL2697" i="5" s="1"/>
  <c r="AK2698" i="5"/>
  <c r="AL2698" i="5" s="1"/>
  <c r="AK2699" i="5"/>
  <c r="AL2699" i="5" s="1"/>
  <c r="AK2700" i="5"/>
  <c r="AL2700" i="5" s="1"/>
  <c r="AK2702" i="5"/>
  <c r="AL2702" i="5" s="1"/>
  <c r="AK2703" i="5"/>
  <c r="AL2703" i="5" s="1"/>
  <c r="AK2705" i="5"/>
  <c r="AL2705" i="5" s="1"/>
  <c r="AK2706" i="5"/>
  <c r="AL2706" i="5" s="1"/>
  <c r="AK2707" i="5"/>
  <c r="AL2707" i="5" s="1"/>
  <c r="AK2708" i="5"/>
  <c r="AL2708" i="5" s="1"/>
  <c r="AK2710" i="5"/>
  <c r="AL2710" i="5" s="1"/>
  <c r="AK2711" i="5"/>
  <c r="AL2711" i="5" s="1"/>
  <c r="AK2713" i="5"/>
  <c r="AL2713" i="5" s="1"/>
  <c r="AK2714" i="5"/>
  <c r="AL2714" i="5" s="1"/>
  <c r="AK2715" i="5"/>
  <c r="AL2715" i="5" s="1"/>
  <c r="AK2719" i="5"/>
  <c r="AL2719" i="5" s="1"/>
  <c r="AK2721" i="5"/>
  <c r="AL2721" i="5" s="1"/>
  <c r="AK2722" i="5"/>
  <c r="AL2722" i="5" s="1"/>
  <c r="AK2723" i="5"/>
  <c r="AL2723" i="5" s="1"/>
  <c r="AK2731" i="5"/>
  <c r="AL2731" i="5" s="1"/>
  <c r="AK2734" i="5"/>
  <c r="AL2734" i="5" s="1"/>
  <c r="AK2735" i="5"/>
  <c r="AL2735" i="5" s="1"/>
  <c r="AK2736" i="5"/>
  <c r="AL2736" i="5" s="1"/>
  <c r="AK2737" i="5"/>
  <c r="AL2737" i="5" s="1"/>
  <c r="AK2738" i="5"/>
  <c r="AL2738" i="5" s="1"/>
  <c r="AK2739" i="5"/>
  <c r="AL2739" i="5" s="1"/>
  <c r="AK2750" i="5"/>
  <c r="AL2750" i="5" s="1"/>
  <c r="AK2751" i="5"/>
  <c r="AL2751" i="5" s="1"/>
  <c r="AK2752" i="5"/>
  <c r="AL2752" i="5" s="1"/>
  <c r="AK2753" i="5"/>
  <c r="AL2753" i="5" s="1"/>
  <c r="AK2754" i="5"/>
  <c r="AL2754" i="5" s="1"/>
  <c r="AK2755" i="5"/>
  <c r="AL2755" i="5" s="1"/>
  <c r="AK2759" i="5"/>
  <c r="AL2759" i="5" s="1"/>
  <c r="AK2760" i="5"/>
  <c r="AL2760" i="5" s="1"/>
  <c r="AK2761" i="5"/>
  <c r="AL2761" i="5" s="1"/>
  <c r="AK2762" i="5"/>
  <c r="AL2762" i="5" s="1"/>
  <c r="AK2784" i="5"/>
  <c r="AL2784" i="5" s="1"/>
  <c r="AK2786" i="5"/>
  <c r="AL2786" i="5" s="1"/>
  <c r="AK2787" i="5"/>
  <c r="AL2787" i="5" s="1"/>
  <c r="AK2790" i="5"/>
  <c r="AL2790" i="5" s="1"/>
  <c r="AK2791" i="5"/>
  <c r="AL2791" i="5" s="1"/>
  <c r="AK2792" i="5"/>
  <c r="AL2792" i="5" s="1"/>
  <c r="AK2793" i="5"/>
  <c r="AL2793" i="5" s="1"/>
  <c r="AK2794" i="5"/>
  <c r="AL2794" i="5" s="1"/>
  <c r="AK2795" i="5"/>
  <c r="AL2795" i="5" s="1"/>
  <c r="AK2799" i="5"/>
  <c r="AL2799" i="5" s="1"/>
  <c r="AK2801" i="5"/>
  <c r="AL2801" i="5" s="1"/>
  <c r="AK2802" i="5"/>
  <c r="AL2802" i="5" s="1"/>
  <c r="AK2803" i="5"/>
  <c r="AL2803" i="5" s="1"/>
  <c r="AK2807" i="5"/>
  <c r="AL2807" i="5" s="1"/>
  <c r="AK2809" i="5"/>
  <c r="AL2809" i="5" s="1"/>
  <c r="AK2811" i="5"/>
  <c r="AL2811" i="5" s="1"/>
  <c r="AK2815" i="5"/>
  <c r="AL2815" i="5" s="1"/>
  <c r="AK2817" i="5"/>
  <c r="AL2817" i="5" s="1"/>
  <c r="AK2818" i="5"/>
  <c r="AL2818" i="5" s="1"/>
  <c r="AK2819" i="5"/>
  <c r="AL2819" i="5" s="1"/>
  <c r="AK2822" i="5"/>
  <c r="AL2822" i="5" s="1"/>
  <c r="AK2823" i="5"/>
  <c r="AL2823" i="5" s="1"/>
  <c r="AK2825" i="5"/>
  <c r="AL2825" i="5" s="1"/>
  <c r="AK2826" i="5"/>
  <c r="AL2826" i="5" s="1"/>
  <c r="AK2827" i="5"/>
  <c r="AL2827" i="5" s="1"/>
  <c r="AK2830" i="5"/>
  <c r="AL2830" i="5" s="1"/>
  <c r="AK2831" i="5"/>
  <c r="AL2831" i="5" s="1"/>
  <c r="AK2832" i="5"/>
  <c r="AL2832" i="5" s="1"/>
  <c r="AK2833" i="5"/>
  <c r="AL2833" i="5" s="1"/>
  <c r="AK2834" i="5"/>
  <c r="AL2834" i="5" s="1"/>
  <c r="AK2835" i="5"/>
  <c r="AL2835" i="5" s="1"/>
  <c r="AK2855" i="5"/>
  <c r="AL2855" i="5" s="1"/>
  <c r="AK2857" i="5"/>
  <c r="AL2857" i="5" s="1"/>
  <c r="AK2858" i="5"/>
  <c r="AL2858" i="5" s="1"/>
  <c r="AK2859" i="5"/>
  <c r="AL2859" i="5" s="1"/>
  <c r="AK2863" i="5"/>
  <c r="AL2863" i="5" s="1"/>
  <c r="AK2864" i="5"/>
  <c r="AL2864" i="5" s="1"/>
  <c r="AK2865" i="5"/>
  <c r="AL2865" i="5" s="1"/>
  <c r="AK2866" i="5"/>
  <c r="AL2866" i="5" s="1"/>
  <c r="AK2867" i="5"/>
  <c r="AL2867" i="5" s="1"/>
  <c r="AK2871" i="5"/>
  <c r="AL2871" i="5" s="1"/>
  <c r="AK2873" i="5"/>
  <c r="AL2873" i="5" s="1"/>
  <c r="AK2874" i="5"/>
  <c r="AL2874" i="5" s="1"/>
  <c r="AK2875" i="5"/>
  <c r="AL2875" i="5" s="1"/>
  <c r="AK2878" i="5"/>
  <c r="AL2878" i="5" s="1"/>
  <c r="AK2879" i="5"/>
  <c r="AL2879" i="5" s="1"/>
  <c r="AK2881" i="5"/>
  <c r="AL2881" i="5" s="1"/>
  <c r="AK2882" i="5"/>
  <c r="AL2882" i="5" s="1"/>
  <c r="AK2883" i="5"/>
  <c r="AL2883" i="5" s="1"/>
  <c r="AK2886" i="5"/>
  <c r="AL2886" i="5" s="1"/>
  <c r="AK2887" i="5"/>
  <c r="AL2887" i="5" s="1"/>
  <c r="AK2888" i="5"/>
  <c r="AL2888" i="5" s="1"/>
  <c r="AK2889" i="5"/>
  <c r="AL2889" i="5" s="1"/>
  <c r="AK2890" i="5"/>
  <c r="AL2890" i="5" s="1"/>
  <c r="AK2891" i="5"/>
  <c r="AL2891" i="5" s="1"/>
  <c r="AK2894" i="5"/>
  <c r="AL2894" i="5" s="1"/>
  <c r="AK2895" i="5"/>
  <c r="AL2895" i="5" s="1"/>
  <c r="AK2896" i="5"/>
  <c r="AL2896" i="5" s="1"/>
  <c r="AK2897" i="5"/>
  <c r="AL2897" i="5" s="1"/>
  <c r="AK2899" i="5"/>
  <c r="AL2899" i="5" s="1"/>
  <c r="AK2903" i="5"/>
  <c r="AL2903" i="5" s="1"/>
  <c r="AK2905" i="5"/>
  <c r="AL2905" i="5" s="1"/>
  <c r="AK2906" i="5"/>
  <c r="AL2906" i="5" s="1"/>
  <c r="AK2907" i="5"/>
  <c r="AL2907" i="5" s="1"/>
  <c r="AK2908" i="5"/>
  <c r="AL2908" i="5" s="1"/>
  <c r="AK2911" i="5"/>
  <c r="AL2911" i="5" s="1"/>
  <c r="AK2913" i="5"/>
  <c r="AL2913" i="5" s="1"/>
  <c r="AK2922" i="5"/>
  <c r="AL2922" i="5" s="1"/>
  <c r="AK2923" i="5"/>
  <c r="AL2923" i="5" s="1"/>
  <c r="AK2924" i="5"/>
  <c r="AL2924" i="5" s="1"/>
  <c r="AK2927" i="5"/>
  <c r="AL2927" i="5" s="1"/>
  <c r="AK2929" i="5"/>
  <c r="AL2929" i="5" s="1"/>
  <c r="AK2930" i="5"/>
  <c r="AL2930" i="5" s="1"/>
  <c r="AK2931" i="5"/>
  <c r="AL2931" i="5" s="1"/>
  <c r="AK2943" i="5"/>
  <c r="AL2943" i="5" s="1"/>
  <c r="AK2944" i="5"/>
  <c r="AL2944" i="5" s="1"/>
  <c r="AK2945" i="5"/>
  <c r="AL2945" i="5" s="1"/>
  <c r="AK2946" i="5"/>
  <c r="AL2946" i="5" s="1"/>
  <c r="AK2947" i="5"/>
  <c r="AL2947" i="5" s="1"/>
  <c r="AK2950" i="5"/>
  <c r="AL2950" i="5" s="1"/>
  <c r="AK2951" i="5"/>
  <c r="AL2951" i="5" s="1"/>
  <c r="AK2953" i="5"/>
  <c r="AL2953" i="5" s="1"/>
  <c r="AK2954" i="5"/>
  <c r="AL2954" i="5" s="1"/>
  <c r="AK2955" i="5"/>
  <c r="AL2955" i="5" s="1"/>
  <c r="AK2958" i="5"/>
  <c r="AL2958" i="5" s="1"/>
  <c r="AK2959" i="5"/>
  <c r="AL2959" i="5" s="1"/>
  <c r="AK2960" i="5"/>
  <c r="AL2960" i="5" s="1"/>
  <c r="AK2961" i="5"/>
  <c r="AL2961" i="5" s="1"/>
  <c r="AK2962" i="5"/>
  <c r="AL2962" i="5" s="1"/>
  <c r="AK2976" i="5"/>
  <c r="AL2976" i="5" s="1"/>
  <c r="AK2986" i="5"/>
  <c r="AL2986" i="5" s="1"/>
  <c r="AK2987" i="5"/>
  <c r="AL2987" i="5" s="1"/>
  <c r="AK3003" i="5"/>
  <c r="AL3003" i="5" s="1"/>
  <c r="AK3015" i="5"/>
  <c r="AL3015" i="5" s="1"/>
  <c r="AK3016" i="5"/>
  <c r="AL3016" i="5" s="1"/>
  <c r="AK3017" i="5"/>
  <c r="AL3017" i="5" s="1"/>
  <c r="AK3039" i="5"/>
  <c r="AL3039" i="5" s="1"/>
  <c r="AK3040" i="5"/>
  <c r="AL3040" i="5" s="1"/>
  <c r="AK3041" i="5"/>
  <c r="AL3041" i="5" s="1"/>
  <c r="AK3042" i="5"/>
  <c r="AL3042" i="5" s="1"/>
  <c r="AK3043" i="5"/>
  <c r="AL3043" i="5" s="1"/>
  <c r="AK3046" i="5"/>
  <c r="AL3046" i="5" s="1"/>
  <c r="AK3070" i="5"/>
  <c r="AL3070" i="5" s="1"/>
  <c r="AK3071" i="5"/>
  <c r="AL3071" i="5" s="1"/>
  <c r="AK3072" i="5"/>
  <c r="AL3072" i="5" s="1"/>
  <c r="AK3083" i="5"/>
  <c r="AL3083" i="5" s="1"/>
  <c r="AK3087" i="5"/>
  <c r="AL3087" i="5" s="1"/>
  <c r="AK3089" i="5"/>
  <c r="AL3089" i="5" s="1"/>
  <c r="AK3090" i="5"/>
  <c r="AL3090" i="5" s="1"/>
  <c r="AK3091" i="5"/>
  <c r="AL3091" i="5" s="1"/>
  <c r="AK3094" i="5"/>
  <c r="AL3094" i="5" s="1"/>
  <c r="AK3095" i="5"/>
  <c r="AL3095" i="5" s="1"/>
  <c r="AK3096" i="5"/>
  <c r="AL3096" i="5" s="1"/>
  <c r="AK3097" i="5"/>
  <c r="AL3097" i="5" s="1"/>
  <c r="AK3098" i="5"/>
  <c r="AL3098" i="5" s="1"/>
  <c r="AK3099" i="5"/>
  <c r="AL3099" i="5" s="1"/>
  <c r="AK3100" i="5"/>
  <c r="AL3100" i="5" s="1"/>
  <c r="AK3105" i="5"/>
  <c r="AL3105" i="5" s="1"/>
  <c r="AK3106" i="5"/>
  <c r="AL3106" i="5" s="1"/>
  <c r="AK3107" i="5"/>
  <c r="AL3107" i="5" s="1"/>
  <c r="AK3111" i="5"/>
  <c r="AL3111" i="5" s="1"/>
  <c r="AK3113" i="5"/>
  <c r="AL3113" i="5" s="1"/>
  <c r="AK3114" i="5"/>
  <c r="AL3114" i="5" s="1"/>
  <c r="AK3115" i="5"/>
  <c r="AL3115" i="5" s="1"/>
  <c r="AK3119" i="5"/>
  <c r="AL3119" i="5" s="1"/>
  <c r="AK3121" i="5"/>
  <c r="AL3121" i="5" s="1"/>
  <c r="AK3122" i="5"/>
  <c r="AL3122" i="5" s="1"/>
  <c r="AK3123" i="5"/>
  <c r="AL3123" i="5" s="1"/>
  <c r="AK3126" i="5"/>
  <c r="AL3126" i="5" s="1"/>
  <c r="AK3127" i="5"/>
  <c r="AL3127" i="5" s="1"/>
  <c r="AK3129" i="5"/>
  <c r="AL3129" i="5" s="1"/>
  <c r="AK3130" i="5"/>
  <c r="AL3130" i="5" s="1"/>
  <c r="AK3131" i="5"/>
  <c r="AL3131" i="5" s="1"/>
  <c r="AK3134" i="5"/>
  <c r="AL3134" i="5" s="1"/>
  <c r="AK3137" i="5"/>
  <c r="AL3137" i="5" s="1"/>
  <c r="AK3138" i="5"/>
  <c r="AL3138" i="5" s="1"/>
  <c r="AK3139" i="5"/>
  <c r="AL3139" i="5" s="1"/>
  <c r="AK3145" i="5"/>
  <c r="AL3145" i="5" s="1"/>
  <c r="AK3146" i="5"/>
  <c r="AL3146" i="5" s="1"/>
  <c r="AK3147" i="5"/>
  <c r="AL3147" i="5" s="1"/>
  <c r="AK3150" i="5"/>
  <c r="AL3150" i="5" s="1"/>
  <c r="AK3151" i="5"/>
  <c r="AL3151" i="5" s="1"/>
  <c r="AK3153" i="5"/>
  <c r="AL3153" i="5" s="1"/>
  <c r="AK3155" i="5"/>
  <c r="AL3155" i="5" s="1"/>
  <c r="AK3166" i="5"/>
  <c r="AL3166" i="5" s="1"/>
  <c r="AK3167" i="5"/>
  <c r="AL3167" i="5" s="1"/>
  <c r="AK3168" i="5"/>
  <c r="AL3168" i="5" s="1"/>
  <c r="AK3169" i="5"/>
  <c r="AL3169" i="5" s="1"/>
  <c r="AK3170" i="5"/>
  <c r="AL3170" i="5" s="1"/>
  <c r="AK3171" i="5"/>
  <c r="AL3171" i="5" s="1"/>
  <c r="AK3183" i="5"/>
  <c r="AL3183" i="5" s="1"/>
  <c r="AK3184" i="5"/>
  <c r="AL3184" i="5" s="1"/>
  <c r="AK3185" i="5"/>
  <c r="AL3185" i="5" s="1"/>
  <c r="AK3186" i="5"/>
  <c r="AL3186" i="5" s="1"/>
  <c r="AK3187" i="5"/>
  <c r="AL3187" i="5" s="1"/>
  <c r="AK3190" i="5"/>
  <c r="AL3190" i="5" s="1"/>
  <c r="AK3191" i="5"/>
  <c r="AL3191" i="5" s="1"/>
  <c r="AK3193" i="5"/>
  <c r="AL3193" i="5" s="1"/>
  <c r="AK3195" i="5"/>
  <c r="AL3195" i="5" s="1"/>
  <c r="AK3198" i="5"/>
  <c r="AL3198" i="5" s="1"/>
  <c r="AK3199" i="5"/>
  <c r="AL3199" i="5" s="1"/>
  <c r="AK3200" i="5"/>
  <c r="AL3200" i="5" s="1"/>
  <c r="AK3201" i="5"/>
  <c r="AL3201" i="5" s="1"/>
  <c r="AK3202" i="5"/>
  <c r="AL3202" i="5" s="1"/>
  <c r="AK3203" i="5"/>
  <c r="AL3203" i="5" s="1"/>
  <c r="AK3211" i="5"/>
  <c r="AL3211" i="5" s="1"/>
  <c r="AK3214" i="5"/>
  <c r="AL3214" i="5" s="1"/>
  <c r="AK3215" i="5"/>
  <c r="AL3215" i="5" s="1"/>
  <c r="AK3217" i="5"/>
  <c r="AL3217" i="5" s="1"/>
  <c r="AK3218" i="5"/>
  <c r="AL3218" i="5" s="1"/>
  <c r="AK3219" i="5"/>
  <c r="AL3219" i="5" s="1"/>
  <c r="AK3222" i="5"/>
  <c r="AL3222" i="5" s="1"/>
  <c r="AK3223" i="5"/>
  <c r="AL3223" i="5" s="1"/>
  <c r="AK3224" i="5"/>
  <c r="AL3224" i="5" s="1"/>
  <c r="AK3225" i="5"/>
  <c r="AL3225" i="5" s="1"/>
  <c r="AK3226" i="5"/>
  <c r="AL3226" i="5" s="1"/>
  <c r="AK3227" i="5"/>
  <c r="AL3227" i="5" s="1"/>
  <c r="AK3231" i="5"/>
  <c r="AL3231" i="5" s="1"/>
  <c r="AK3233" i="5"/>
  <c r="AL3233" i="5" s="1"/>
  <c r="AK3234" i="5"/>
  <c r="AL3234" i="5" s="1"/>
  <c r="AK3235" i="5"/>
  <c r="AL3235" i="5" s="1"/>
  <c r="AK3239" i="5"/>
  <c r="AL3239" i="5" s="1"/>
  <c r="AK3240" i="5"/>
  <c r="AL3240" i="5" s="1"/>
  <c r="AK3241" i="5"/>
  <c r="AL3241" i="5" s="1"/>
  <c r="AK3242" i="5"/>
  <c r="AL3242" i="5" s="1"/>
  <c r="AK3243" i="5"/>
  <c r="AL3243" i="5" s="1"/>
  <c r="AK3246" i="5"/>
  <c r="AL3246" i="5" s="1"/>
  <c r="AK3247" i="5"/>
  <c r="AL3247" i="5" s="1"/>
  <c r="AK3248" i="5"/>
  <c r="AL3248" i="5" s="1"/>
  <c r="AK3249" i="5"/>
  <c r="AL3249" i="5" s="1"/>
  <c r="AK3250" i="5"/>
  <c r="AL3250" i="5" s="1"/>
  <c r="AK3251" i="5"/>
  <c r="AL3251" i="5" s="1"/>
  <c r="AK3252" i="5"/>
  <c r="AL3252" i="5" s="1"/>
  <c r="AK3255" i="5"/>
  <c r="AL3255" i="5" s="1"/>
  <c r="AK3256" i="5"/>
  <c r="AL3256" i="5" s="1"/>
  <c r="AK3257" i="5"/>
  <c r="AL3257" i="5" s="1"/>
  <c r="AK3258" i="5"/>
  <c r="AL3258" i="5" s="1"/>
  <c r="AK3259" i="5"/>
  <c r="AL3259" i="5" s="1"/>
  <c r="AK3260" i="5"/>
  <c r="AL3260" i="5" s="1"/>
  <c r="AK3263" i="5"/>
  <c r="AL3263" i="5" s="1"/>
  <c r="AK3266" i="5"/>
  <c r="AL3266" i="5" s="1"/>
  <c r="AK3267" i="5"/>
  <c r="AL3267" i="5" s="1"/>
  <c r="AK3273" i="5"/>
  <c r="AL3273" i="5" s="1"/>
  <c r="AK3274" i="5"/>
  <c r="AL3274" i="5" s="1"/>
  <c r="AK3279" i="5"/>
  <c r="AL3279" i="5" s="1"/>
  <c r="AK3280" i="5"/>
  <c r="AL3280" i="5" s="1"/>
  <c r="AK3281" i="5"/>
  <c r="AL3281" i="5" s="1"/>
  <c r="AK3282" i="5"/>
  <c r="AL3282" i="5" s="1"/>
  <c r="AK3283" i="5"/>
  <c r="AL3283" i="5" s="1"/>
  <c r="AK3287" i="5"/>
  <c r="AL3287" i="5" s="1"/>
  <c r="AK3299" i="5"/>
  <c r="AL3299" i="5" s="1"/>
  <c r="AL292" i="5"/>
  <c r="AL386" i="5"/>
  <c r="AL396" i="5"/>
  <c r="AL398" i="5"/>
  <c r="AL416" i="5"/>
  <c r="AL418" i="5"/>
  <c r="AL493" i="5"/>
  <c r="AL512" i="5"/>
  <c r="AL534" i="5"/>
  <c r="AL588" i="5"/>
  <c r="AL596" i="5"/>
  <c r="AL598" i="5"/>
  <c r="AL606" i="5"/>
  <c r="AL621" i="5"/>
  <c r="AL637" i="5"/>
  <c r="AL680" i="5"/>
  <c r="AL686" i="5"/>
  <c r="AL712" i="5"/>
  <c r="AL716" i="5"/>
  <c r="AL718" i="5"/>
  <c r="AL720" i="5"/>
  <c r="AL724" i="5"/>
  <c r="AL726" i="5"/>
  <c r="AL754" i="5"/>
  <c r="AL756" i="5"/>
  <c r="AL772" i="5"/>
  <c r="AL792" i="5"/>
  <c r="AL806" i="5"/>
  <c r="AL814" i="5"/>
  <c r="AL824" i="5"/>
  <c r="AL827" i="5"/>
  <c r="AL830" i="5"/>
  <c r="AL844" i="5"/>
  <c r="AL848" i="5"/>
  <c r="AL868" i="5"/>
  <c r="AL876" i="5"/>
  <c r="AL878" i="5"/>
  <c r="AL891" i="5"/>
  <c r="AL894" i="5"/>
  <c r="AL896" i="5"/>
  <c r="AL904" i="5"/>
  <c r="AL907" i="5"/>
  <c r="AL924" i="5"/>
  <c r="AL928" i="5"/>
  <c r="AL938" i="5"/>
  <c r="AL942" i="5"/>
  <c r="AL982" i="5"/>
  <c r="AL984" i="5"/>
  <c r="AL1011" i="5"/>
  <c r="AL1014" i="5"/>
  <c r="AL1043" i="5"/>
  <c r="AL1064" i="5"/>
  <c r="AL1096" i="5"/>
  <c r="AL1098" i="5"/>
  <c r="AL1107" i="5"/>
  <c r="AL1108" i="5"/>
  <c r="AL1172" i="5"/>
  <c r="AL1284" i="5"/>
  <c r="AL1355" i="5"/>
  <c r="AL1372" i="5"/>
  <c r="AL1376" i="5"/>
  <c r="AL1380" i="5"/>
  <c r="AL1382" i="5"/>
  <c r="AL1436" i="5"/>
  <c r="AL1444" i="5"/>
  <c r="AL1451" i="5"/>
  <c r="AL1492" i="5"/>
  <c r="AL1500" i="5"/>
  <c r="AL1507" i="5"/>
  <c r="AL1564" i="5"/>
  <c r="AL1574" i="5"/>
  <c r="AL1616" i="5"/>
  <c r="AL1620" i="5"/>
  <c r="AL1684" i="5"/>
  <c r="AL1748" i="5"/>
  <c r="AL1844" i="5"/>
  <c r="AL1868" i="5"/>
  <c r="AL1876" i="5"/>
  <c r="AL2035" i="5"/>
  <c r="AL2088" i="5"/>
  <c r="AL2116" i="5"/>
  <c r="AL2289" i="5"/>
  <c r="AL2382" i="5"/>
  <c r="AL2405" i="5"/>
  <c r="AL2420" i="5"/>
  <c r="AL2574" i="5"/>
  <c r="AL2620" i="5"/>
  <c r="AL2730" i="5"/>
  <c r="AL2820" i="5"/>
  <c r="AL2932" i="5"/>
  <c r="AL2948" i="5"/>
  <c r="AQ51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713" i="5"/>
  <c r="AQ714" i="5"/>
  <c r="AQ715" i="5"/>
  <c r="AQ716" i="5"/>
  <c r="AQ717" i="5"/>
  <c r="AQ718" i="5"/>
  <c r="AQ719" i="5"/>
  <c r="AQ720" i="5"/>
  <c r="AQ721" i="5"/>
  <c r="AQ722" i="5"/>
  <c r="AQ723" i="5"/>
  <c r="AQ724" i="5"/>
  <c r="AQ725" i="5"/>
  <c r="AQ726" i="5"/>
  <c r="AQ727" i="5"/>
  <c r="AQ728" i="5"/>
  <c r="AQ729" i="5"/>
  <c r="AQ730" i="5"/>
  <c r="AQ731" i="5"/>
  <c r="AQ732" i="5"/>
  <c r="AQ733" i="5"/>
  <c r="AQ734" i="5"/>
  <c r="AQ735" i="5"/>
  <c r="AQ736" i="5"/>
  <c r="AQ737" i="5"/>
  <c r="AQ738" i="5"/>
  <c r="AQ739" i="5"/>
  <c r="AQ740" i="5"/>
  <c r="AQ741" i="5"/>
  <c r="AQ742" i="5"/>
  <c r="AQ743" i="5"/>
  <c r="AQ744" i="5"/>
  <c r="AQ745" i="5"/>
  <c r="AQ746" i="5"/>
  <c r="AQ747" i="5"/>
  <c r="AQ748" i="5"/>
  <c r="AQ749" i="5"/>
  <c r="AQ750" i="5"/>
  <c r="AQ751" i="5"/>
  <c r="AQ752" i="5"/>
  <c r="AQ753" i="5"/>
  <c r="AQ754" i="5"/>
  <c r="AQ755" i="5"/>
  <c r="AQ756" i="5"/>
  <c r="AQ757" i="5"/>
  <c r="AQ758" i="5"/>
  <c r="AQ759" i="5"/>
  <c r="AQ760" i="5"/>
  <c r="AQ761" i="5"/>
  <c r="AQ762" i="5"/>
  <c r="AQ763" i="5"/>
  <c r="AQ764" i="5"/>
  <c r="AQ765" i="5"/>
  <c r="AQ766" i="5"/>
  <c r="AQ767" i="5"/>
  <c r="AQ768" i="5"/>
  <c r="AQ769" i="5"/>
  <c r="AQ770" i="5"/>
  <c r="AQ771" i="5"/>
  <c r="AQ772" i="5"/>
  <c r="AQ773" i="5"/>
  <c r="AQ774" i="5"/>
  <c r="AQ775" i="5"/>
  <c r="AQ776" i="5"/>
  <c r="AQ777" i="5"/>
  <c r="AQ778" i="5"/>
  <c r="AQ779" i="5"/>
  <c r="AQ780" i="5"/>
  <c r="AQ781" i="5"/>
  <c r="AQ782" i="5"/>
  <c r="AQ783" i="5"/>
  <c r="AQ784" i="5"/>
  <c r="AQ785" i="5"/>
  <c r="AQ786" i="5"/>
  <c r="AQ787" i="5"/>
  <c r="AQ788" i="5"/>
  <c r="AQ789" i="5"/>
  <c r="AQ790" i="5"/>
  <c r="AQ791" i="5"/>
  <c r="AQ792" i="5"/>
  <c r="AQ793" i="5"/>
  <c r="AQ794" i="5"/>
  <c r="AQ795" i="5"/>
  <c r="AQ796" i="5"/>
  <c r="AQ797" i="5"/>
  <c r="AQ798" i="5"/>
  <c r="AQ799" i="5"/>
  <c r="AQ800" i="5"/>
  <c r="AQ801" i="5"/>
  <c r="AQ802" i="5"/>
  <c r="AQ803" i="5"/>
  <c r="AQ804" i="5"/>
  <c r="AQ805" i="5"/>
  <c r="AQ806" i="5"/>
  <c r="AQ807" i="5"/>
  <c r="AQ808" i="5"/>
  <c r="AQ809" i="5"/>
  <c r="AQ810" i="5"/>
  <c r="AQ811" i="5"/>
  <c r="AQ812" i="5"/>
  <c r="AQ813" i="5"/>
  <c r="AQ814" i="5"/>
  <c r="AQ815" i="5"/>
  <c r="AQ816" i="5"/>
  <c r="AQ817" i="5"/>
  <c r="AQ818" i="5"/>
  <c r="AQ819" i="5"/>
  <c r="AQ820" i="5"/>
  <c r="AQ821" i="5"/>
  <c r="AQ822" i="5"/>
  <c r="AQ823" i="5"/>
  <c r="AQ824" i="5"/>
  <c r="AQ825" i="5"/>
  <c r="AQ826" i="5"/>
  <c r="AQ827" i="5"/>
  <c r="AQ828" i="5"/>
  <c r="AQ829" i="5"/>
  <c r="AQ830" i="5"/>
  <c r="AQ831" i="5"/>
  <c r="AQ832" i="5"/>
  <c r="AQ833" i="5"/>
  <c r="AQ834" i="5"/>
  <c r="AQ835" i="5"/>
  <c r="AQ836" i="5"/>
  <c r="AQ837" i="5"/>
  <c r="AQ838" i="5"/>
  <c r="AQ839" i="5"/>
  <c r="AQ840" i="5"/>
  <c r="AQ841" i="5"/>
  <c r="AQ842" i="5"/>
  <c r="AQ843" i="5"/>
  <c r="AQ844" i="5"/>
  <c r="AQ845" i="5"/>
  <c r="AQ846" i="5"/>
  <c r="AQ847" i="5"/>
  <c r="AQ848" i="5"/>
  <c r="AQ849" i="5"/>
  <c r="AQ850" i="5"/>
  <c r="AQ851" i="5"/>
  <c r="AQ852" i="5"/>
  <c r="AQ853" i="5"/>
  <c r="AQ854" i="5"/>
  <c r="AQ855" i="5"/>
  <c r="AQ856" i="5"/>
  <c r="AQ857" i="5"/>
  <c r="AQ858" i="5"/>
  <c r="AQ859" i="5"/>
  <c r="AQ860" i="5"/>
  <c r="AQ861" i="5"/>
  <c r="AQ862" i="5"/>
  <c r="AQ863" i="5"/>
  <c r="AQ864" i="5"/>
  <c r="AQ865" i="5"/>
  <c r="AQ866" i="5"/>
  <c r="AQ867" i="5"/>
  <c r="AQ868" i="5"/>
  <c r="AQ869" i="5"/>
  <c r="AQ870" i="5"/>
  <c r="AQ871" i="5"/>
  <c r="AQ872" i="5"/>
  <c r="AQ873" i="5"/>
  <c r="AQ874" i="5"/>
  <c r="AQ875" i="5"/>
  <c r="AQ876" i="5"/>
  <c r="AQ877" i="5"/>
  <c r="AQ878" i="5"/>
  <c r="AQ879" i="5"/>
  <c r="AQ880" i="5"/>
  <c r="AQ881" i="5"/>
  <c r="AQ882" i="5"/>
  <c r="AQ883" i="5"/>
  <c r="AQ884" i="5"/>
  <c r="AQ885" i="5"/>
  <c r="AQ886" i="5"/>
  <c r="AQ887" i="5"/>
  <c r="AQ888" i="5"/>
  <c r="AQ889" i="5"/>
  <c r="AQ890" i="5"/>
  <c r="AQ891" i="5"/>
  <c r="AQ892" i="5"/>
  <c r="AQ893" i="5"/>
  <c r="AQ894" i="5"/>
  <c r="AQ895" i="5"/>
  <c r="AQ896" i="5"/>
  <c r="AQ897" i="5"/>
  <c r="AQ898" i="5"/>
  <c r="AQ899" i="5"/>
  <c r="AQ900" i="5"/>
  <c r="AQ901" i="5"/>
  <c r="AQ902" i="5"/>
  <c r="AQ903" i="5"/>
  <c r="AQ904" i="5"/>
  <c r="AQ905" i="5"/>
  <c r="AQ906" i="5"/>
  <c r="AQ907" i="5"/>
  <c r="AQ908" i="5"/>
  <c r="AQ909" i="5"/>
  <c r="AQ910" i="5"/>
  <c r="AQ911" i="5"/>
  <c r="AQ912" i="5"/>
  <c r="AQ913" i="5"/>
  <c r="AQ914" i="5"/>
  <c r="AQ915" i="5"/>
  <c r="AQ916" i="5"/>
  <c r="AQ917" i="5"/>
  <c r="AQ918" i="5"/>
  <c r="AQ919" i="5"/>
  <c r="AQ920" i="5"/>
  <c r="AQ921" i="5"/>
  <c r="AQ922" i="5"/>
  <c r="AQ923" i="5"/>
  <c r="AQ924" i="5"/>
  <c r="AQ925" i="5"/>
  <c r="AQ926" i="5"/>
  <c r="AQ927" i="5"/>
  <c r="AQ928" i="5"/>
  <c r="AQ929" i="5"/>
  <c r="AQ930" i="5"/>
  <c r="AQ931" i="5"/>
  <c r="AQ932" i="5"/>
  <c r="AQ933" i="5"/>
  <c r="AQ934" i="5"/>
  <c r="AQ935" i="5"/>
  <c r="AQ936" i="5"/>
  <c r="AQ937" i="5"/>
  <c r="AQ938" i="5"/>
  <c r="AQ939" i="5"/>
  <c r="AQ940" i="5"/>
  <c r="AQ941" i="5"/>
  <c r="AQ942" i="5"/>
  <c r="AQ943" i="5"/>
  <c r="AQ944" i="5"/>
  <c r="AQ945" i="5"/>
  <c r="AQ946" i="5"/>
  <c r="AQ947" i="5"/>
  <c r="AQ948" i="5"/>
  <c r="AQ949" i="5"/>
  <c r="AQ950" i="5"/>
  <c r="AQ951" i="5"/>
  <c r="AQ952" i="5"/>
  <c r="AQ953" i="5"/>
  <c r="AQ954" i="5"/>
  <c r="AQ955" i="5"/>
  <c r="AQ956" i="5"/>
  <c r="AQ957" i="5"/>
  <c r="AQ958" i="5"/>
  <c r="AQ959" i="5"/>
  <c r="AQ960" i="5"/>
  <c r="AQ961" i="5"/>
  <c r="AQ962" i="5"/>
  <c r="AQ963" i="5"/>
  <c r="AQ964" i="5"/>
  <c r="AQ965" i="5"/>
  <c r="AQ966" i="5"/>
  <c r="AQ967" i="5"/>
  <c r="AQ968" i="5"/>
  <c r="AQ969" i="5"/>
  <c r="AQ970" i="5"/>
  <c r="AQ971" i="5"/>
  <c r="AQ972" i="5"/>
  <c r="AQ973" i="5"/>
  <c r="AQ974" i="5"/>
  <c r="AQ975" i="5"/>
  <c r="AQ976" i="5"/>
  <c r="AQ977" i="5"/>
  <c r="AQ978" i="5"/>
  <c r="AQ979" i="5"/>
  <c r="AQ980" i="5"/>
  <c r="AQ981" i="5"/>
  <c r="AQ982" i="5"/>
  <c r="AQ983" i="5"/>
  <c r="AQ984" i="5"/>
  <c r="AQ985" i="5"/>
  <c r="AQ986" i="5"/>
  <c r="AQ987" i="5"/>
  <c r="AQ988" i="5"/>
  <c r="AQ989" i="5"/>
  <c r="AQ990" i="5"/>
  <c r="AQ991" i="5"/>
  <c r="AQ992" i="5"/>
  <c r="AQ993" i="5"/>
  <c r="AQ994" i="5"/>
  <c r="AQ995" i="5"/>
  <c r="AQ996" i="5"/>
  <c r="AQ997" i="5"/>
  <c r="AQ998" i="5"/>
  <c r="AQ999" i="5"/>
  <c r="AQ1000" i="5"/>
  <c r="AQ1001" i="5"/>
  <c r="AQ1002" i="5"/>
  <c r="AQ1003" i="5"/>
  <c r="AQ1004" i="5"/>
  <c r="AQ1005" i="5"/>
  <c r="AQ1006" i="5"/>
  <c r="AQ1007" i="5"/>
  <c r="AQ1008" i="5"/>
  <c r="AQ1009" i="5"/>
  <c r="AQ1010" i="5"/>
  <c r="AQ1011" i="5"/>
  <c r="AQ1012" i="5"/>
  <c r="AQ1013" i="5"/>
  <c r="AQ1014" i="5"/>
  <c r="AQ1015" i="5"/>
  <c r="AQ1016" i="5"/>
  <c r="AQ1017" i="5"/>
  <c r="AQ1018" i="5"/>
  <c r="AQ1019" i="5"/>
  <c r="AQ1020" i="5"/>
  <c r="AQ1021" i="5"/>
  <c r="AQ1022" i="5"/>
  <c r="AQ1023" i="5"/>
  <c r="AQ1024" i="5"/>
  <c r="AQ1025" i="5"/>
  <c r="AQ1026" i="5"/>
  <c r="AQ1027" i="5"/>
  <c r="AQ1028" i="5"/>
  <c r="AQ1029" i="5"/>
  <c r="AQ1030" i="5"/>
  <c r="AQ1031" i="5"/>
  <c r="AQ1032" i="5"/>
  <c r="AQ1033" i="5"/>
  <c r="AQ1034" i="5"/>
  <c r="AQ1035" i="5"/>
  <c r="AQ1036" i="5"/>
  <c r="AQ1037" i="5"/>
  <c r="AQ1038" i="5"/>
  <c r="AQ1039" i="5"/>
  <c r="AQ1040" i="5"/>
  <c r="AQ1041" i="5"/>
  <c r="AQ1042" i="5"/>
  <c r="AQ1043" i="5"/>
  <c r="AQ1044" i="5"/>
  <c r="AQ1045" i="5"/>
  <c r="AQ1046" i="5"/>
  <c r="AQ1047" i="5"/>
  <c r="AQ1048" i="5"/>
  <c r="AQ1049" i="5"/>
  <c r="AQ1050" i="5"/>
  <c r="AQ1051" i="5"/>
  <c r="AQ1052" i="5"/>
  <c r="AQ1053" i="5"/>
  <c r="AQ1054" i="5"/>
  <c r="AQ1055" i="5"/>
  <c r="AQ1056" i="5"/>
  <c r="AQ1057" i="5"/>
  <c r="AQ1058" i="5"/>
  <c r="AQ1059" i="5"/>
  <c r="AQ1060" i="5"/>
  <c r="AQ1061" i="5"/>
  <c r="AQ1062" i="5"/>
  <c r="AQ1063" i="5"/>
  <c r="AQ1064" i="5"/>
  <c r="AQ1065" i="5"/>
  <c r="AQ1066" i="5"/>
  <c r="AQ1067" i="5"/>
  <c r="AQ1068" i="5"/>
  <c r="AQ1069" i="5"/>
  <c r="AQ1070" i="5"/>
  <c r="AQ1071" i="5"/>
  <c r="AQ1072" i="5"/>
  <c r="AQ1073" i="5"/>
  <c r="AQ1074" i="5"/>
  <c r="AQ1075" i="5"/>
  <c r="AQ1076" i="5"/>
  <c r="AQ1077" i="5"/>
  <c r="AQ1078" i="5"/>
  <c r="AQ1079" i="5"/>
  <c r="AQ1080" i="5"/>
  <c r="AQ1081" i="5"/>
  <c r="AQ1082" i="5"/>
  <c r="AQ1083" i="5"/>
  <c r="AQ1084" i="5"/>
  <c r="AQ1085" i="5"/>
  <c r="AQ1086" i="5"/>
  <c r="AQ1087" i="5"/>
  <c r="AQ1088" i="5"/>
  <c r="AQ1089" i="5"/>
  <c r="AQ1090" i="5"/>
  <c r="AQ1091" i="5"/>
  <c r="AQ1092" i="5"/>
  <c r="AQ1093" i="5"/>
  <c r="AQ1094" i="5"/>
  <c r="AQ1095" i="5"/>
  <c r="AQ1096" i="5"/>
  <c r="AQ1097" i="5"/>
  <c r="AQ1098" i="5"/>
  <c r="AQ1099" i="5"/>
  <c r="AQ1100" i="5"/>
  <c r="AQ1101" i="5"/>
  <c r="AQ1102" i="5"/>
  <c r="AQ1103" i="5"/>
  <c r="AQ1104" i="5"/>
  <c r="AQ1105" i="5"/>
  <c r="AQ1106" i="5"/>
  <c r="AQ1107" i="5"/>
  <c r="AQ1108" i="5"/>
  <c r="AQ1109" i="5"/>
  <c r="AQ1110" i="5"/>
  <c r="AQ1111" i="5"/>
  <c r="AQ1112" i="5"/>
  <c r="AQ1113" i="5"/>
  <c r="AQ1114" i="5"/>
  <c r="AQ1115" i="5"/>
  <c r="AQ1116" i="5"/>
  <c r="AQ1117" i="5"/>
  <c r="AQ1118" i="5"/>
  <c r="AQ1119" i="5"/>
  <c r="AQ1120" i="5"/>
  <c r="AQ1121" i="5"/>
  <c r="AQ1122" i="5"/>
  <c r="AQ1123" i="5"/>
  <c r="AQ1124" i="5"/>
  <c r="AQ1125" i="5"/>
  <c r="AQ1126" i="5"/>
  <c r="AQ1127" i="5"/>
  <c r="AQ1128" i="5"/>
  <c r="AQ1129" i="5"/>
  <c r="AQ1130" i="5"/>
  <c r="AQ1131" i="5"/>
  <c r="AQ1132" i="5"/>
  <c r="AQ1133" i="5"/>
  <c r="AQ1134" i="5"/>
  <c r="AQ1135" i="5"/>
  <c r="AQ1136" i="5"/>
  <c r="AQ1137" i="5"/>
  <c r="AQ1138" i="5"/>
  <c r="AQ1139" i="5"/>
  <c r="AQ1140" i="5"/>
  <c r="AQ1141" i="5"/>
  <c r="AQ1142" i="5"/>
  <c r="AQ1143" i="5"/>
  <c r="AQ1144" i="5"/>
  <c r="AQ1145" i="5"/>
  <c r="AQ1146" i="5"/>
  <c r="AQ1147" i="5"/>
  <c r="AQ1148" i="5"/>
  <c r="AQ1149" i="5"/>
  <c r="AQ1150" i="5"/>
  <c r="AQ1151" i="5"/>
  <c r="AQ1152" i="5"/>
  <c r="AQ1153" i="5"/>
  <c r="AQ1154" i="5"/>
  <c r="AQ1155" i="5"/>
  <c r="AQ1156" i="5"/>
  <c r="AQ1157" i="5"/>
  <c r="AQ1158" i="5"/>
  <c r="AQ1159" i="5"/>
  <c r="AQ1160" i="5"/>
  <c r="AQ1161" i="5"/>
  <c r="AQ1162" i="5"/>
  <c r="AQ1163" i="5"/>
  <c r="AQ1164" i="5"/>
  <c r="AQ1165" i="5"/>
  <c r="AQ1166" i="5"/>
  <c r="AQ1167" i="5"/>
  <c r="AQ1168" i="5"/>
  <c r="AQ1169" i="5"/>
  <c r="AQ1170" i="5"/>
  <c r="AQ1171" i="5"/>
  <c r="AQ1172" i="5"/>
  <c r="AQ1173" i="5"/>
  <c r="AQ1174" i="5"/>
  <c r="AQ1175" i="5"/>
  <c r="AQ1176" i="5"/>
  <c r="AQ1177" i="5"/>
  <c r="AQ1178" i="5"/>
  <c r="AQ1179" i="5"/>
  <c r="AQ1180" i="5"/>
  <c r="AQ1181" i="5"/>
  <c r="AQ1182" i="5"/>
  <c r="AQ1183" i="5"/>
  <c r="AQ1184" i="5"/>
  <c r="AQ1185" i="5"/>
  <c r="AQ1186" i="5"/>
  <c r="AQ1187" i="5"/>
  <c r="AQ1188" i="5"/>
  <c r="AQ1189" i="5"/>
  <c r="AQ1190" i="5"/>
  <c r="AQ1191" i="5"/>
  <c r="AQ1192" i="5"/>
  <c r="AQ1193" i="5"/>
  <c r="AQ1194" i="5"/>
  <c r="AQ1195" i="5"/>
  <c r="AQ1196" i="5"/>
  <c r="AQ1197" i="5"/>
  <c r="AQ1198" i="5"/>
  <c r="AQ1199" i="5"/>
  <c r="AQ1200" i="5"/>
  <c r="AQ1201" i="5"/>
  <c r="AQ1202" i="5"/>
  <c r="AQ1203" i="5"/>
  <c r="AQ1204" i="5"/>
  <c r="AQ1205" i="5"/>
  <c r="AQ1206" i="5"/>
  <c r="AQ1207" i="5"/>
  <c r="AQ1208" i="5"/>
  <c r="AQ1209" i="5"/>
  <c r="AQ1210" i="5"/>
  <c r="AQ1211" i="5"/>
  <c r="AQ1212" i="5"/>
  <c r="AQ1213" i="5"/>
  <c r="AQ1214" i="5"/>
  <c r="AQ1215" i="5"/>
  <c r="AQ1216" i="5"/>
  <c r="AQ1217" i="5"/>
  <c r="AQ1218" i="5"/>
  <c r="AQ1219" i="5"/>
  <c r="AQ1220" i="5"/>
  <c r="AQ1221" i="5"/>
  <c r="AQ1222" i="5"/>
  <c r="AQ1223" i="5"/>
  <c r="AQ1224" i="5"/>
  <c r="AQ1225" i="5"/>
  <c r="AQ1226" i="5"/>
  <c r="AQ1227" i="5"/>
  <c r="AQ1228" i="5"/>
  <c r="AQ1229" i="5"/>
  <c r="AQ1230" i="5"/>
  <c r="AQ1231" i="5"/>
  <c r="AQ1232" i="5"/>
  <c r="AQ1233" i="5"/>
  <c r="AQ1234" i="5"/>
  <c r="AQ1235" i="5"/>
  <c r="AQ1236" i="5"/>
  <c r="AQ1237" i="5"/>
  <c r="AQ1238" i="5"/>
  <c r="AQ1239" i="5"/>
  <c r="AQ1240" i="5"/>
  <c r="AQ1241" i="5"/>
  <c r="AQ1242" i="5"/>
  <c r="AQ1243" i="5"/>
  <c r="AQ1244" i="5"/>
  <c r="AQ1245" i="5"/>
  <c r="AQ1246" i="5"/>
  <c r="AQ1247" i="5"/>
  <c r="AQ1248" i="5"/>
  <c r="AQ1249" i="5"/>
  <c r="AQ1250" i="5"/>
  <c r="AQ1251" i="5"/>
  <c r="AQ1252" i="5"/>
  <c r="AQ1253" i="5"/>
  <c r="AQ1254" i="5"/>
  <c r="AQ1255" i="5"/>
  <c r="AQ1256" i="5"/>
  <c r="AQ1257" i="5"/>
  <c r="AQ1258" i="5"/>
  <c r="AQ1259" i="5"/>
  <c r="AQ1260" i="5"/>
  <c r="AQ1261" i="5"/>
  <c r="AQ1262" i="5"/>
  <c r="AQ1263" i="5"/>
  <c r="AQ1264" i="5"/>
  <c r="AQ1265" i="5"/>
  <c r="AQ1266" i="5"/>
  <c r="AQ1267" i="5"/>
  <c r="AQ1268" i="5"/>
  <c r="AQ1269" i="5"/>
  <c r="AQ1270" i="5"/>
  <c r="AQ1271" i="5"/>
  <c r="AQ1272" i="5"/>
  <c r="AQ1273" i="5"/>
  <c r="AQ1274" i="5"/>
  <c r="AQ1275" i="5"/>
  <c r="AQ1276" i="5"/>
  <c r="AQ1277" i="5"/>
  <c r="AQ1278" i="5"/>
  <c r="AQ1279" i="5"/>
  <c r="AQ1280" i="5"/>
  <c r="AQ1281" i="5"/>
  <c r="AQ1282" i="5"/>
  <c r="AQ1283" i="5"/>
  <c r="AQ1284" i="5"/>
  <c r="AQ1285" i="5"/>
  <c r="AQ1286" i="5"/>
  <c r="AQ1287" i="5"/>
  <c r="AQ1288" i="5"/>
  <c r="AQ1289" i="5"/>
  <c r="AQ1290" i="5"/>
  <c r="AQ1291" i="5"/>
  <c r="AQ1292" i="5"/>
  <c r="AQ1293" i="5"/>
  <c r="AQ1294" i="5"/>
  <c r="AQ1295" i="5"/>
  <c r="AQ1296" i="5"/>
  <c r="AQ1297" i="5"/>
  <c r="AQ1298" i="5"/>
  <c r="AQ1299" i="5"/>
  <c r="AQ1300" i="5"/>
  <c r="AQ1301" i="5"/>
  <c r="AQ1302" i="5"/>
  <c r="AQ1303" i="5"/>
  <c r="AQ1304" i="5"/>
  <c r="AQ1305" i="5"/>
  <c r="AQ1306" i="5"/>
  <c r="AQ1307" i="5"/>
  <c r="AQ1308" i="5"/>
  <c r="AQ1309" i="5"/>
  <c r="AQ1310" i="5"/>
  <c r="AQ1311" i="5"/>
  <c r="AQ1312" i="5"/>
  <c r="AQ1313" i="5"/>
  <c r="AQ1314" i="5"/>
  <c r="AQ1315" i="5"/>
  <c r="AQ1316" i="5"/>
  <c r="AQ1317" i="5"/>
  <c r="AQ1318" i="5"/>
  <c r="AQ1319" i="5"/>
  <c r="AQ1320" i="5"/>
  <c r="AQ1321" i="5"/>
  <c r="AQ1322" i="5"/>
  <c r="AQ1323" i="5"/>
  <c r="AQ1324" i="5"/>
  <c r="AQ1325" i="5"/>
  <c r="AQ1326" i="5"/>
  <c r="AQ1327" i="5"/>
  <c r="AQ1328" i="5"/>
  <c r="AQ1329" i="5"/>
  <c r="AQ1330" i="5"/>
  <c r="AQ1331" i="5"/>
  <c r="AQ1332" i="5"/>
  <c r="AQ1333" i="5"/>
  <c r="AQ1334" i="5"/>
  <c r="AQ1335" i="5"/>
  <c r="AQ1336" i="5"/>
  <c r="AQ1337" i="5"/>
  <c r="AQ1338" i="5"/>
  <c r="AQ1339" i="5"/>
  <c r="AQ1340" i="5"/>
  <c r="AQ1341" i="5"/>
  <c r="AQ1342" i="5"/>
  <c r="AQ1343" i="5"/>
  <c r="AQ1344" i="5"/>
  <c r="AQ1345" i="5"/>
  <c r="AQ1346" i="5"/>
  <c r="AQ1347" i="5"/>
  <c r="AQ1348" i="5"/>
  <c r="AQ1349" i="5"/>
  <c r="AQ1350" i="5"/>
  <c r="AQ1351" i="5"/>
  <c r="AQ1352" i="5"/>
  <c r="AQ1353" i="5"/>
  <c r="AQ1354" i="5"/>
  <c r="AQ1355" i="5"/>
  <c r="AQ1356" i="5"/>
  <c r="AQ1357" i="5"/>
  <c r="AQ1358" i="5"/>
  <c r="AQ1359" i="5"/>
  <c r="AQ1360" i="5"/>
  <c r="AQ1361" i="5"/>
  <c r="AQ1362" i="5"/>
  <c r="AQ1363" i="5"/>
  <c r="AQ1364" i="5"/>
  <c r="AQ1365" i="5"/>
  <c r="AQ1366" i="5"/>
  <c r="AQ1367" i="5"/>
  <c r="AQ1368" i="5"/>
  <c r="AQ1369" i="5"/>
  <c r="AQ1370" i="5"/>
  <c r="AQ1371" i="5"/>
  <c r="AQ1372" i="5"/>
  <c r="AQ1373" i="5"/>
  <c r="AQ1374" i="5"/>
  <c r="AQ1375" i="5"/>
  <c r="AQ1376" i="5"/>
  <c r="AQ1377" i="5"/>
  <c r="AQ1378" i="5"/>
  <c r="AQ1379" i="5"/>
  <c r="AQ1380" i="5"/>
  <c r="AQ1381" i="5"/>
  <c r="AQ1382" i="5"/>
  <c r="AQ1383" i="5"/>
  <c r="AQ1384" i="5"/>
  <c r="AQ1385" i="5"/>
  <c r="AQ1386" i="5"/>
  <c r="AQ1387" i="5"/>
  <c r="AQ1388" i="5"/>
  <c r="AQ1389" i="5"/>
  <c r="AQ1390" i="5"/>
  <c r="AQ1391" i="5"/>
  <c r="AQ1392" i="5"/>
  <c r="AQ1393" i="5"/>
  <c r="AQ1394" i="5"/>
  <c r="AQ1395" i="5"/>
  <c r="AQ1396" i="5"/>
  <c r="AQ1397" i="5"/>
  <c r="AQ1398" i="5"/>
  <c r="AQ1399" i="5"/>
  <c r="AQ1400" i="5"/>
  <c r="AQ1401" i="5"/>
  <c r="AQ1402" i="5"/>
  <c r="AQ1403" i="5"/>
  <c r="AQ1404" i="5"/>
  <c r="AQ1405" i="5"/>
  <c r="AQ1406" i="5"/>
  <c r="AQ1407" i="5"/>
  <c r="AQ1408" i="5"/>
  <c r="AQ1409" i="5"/>
  <c r="AQ1410" i="5"/>
  <c r="AQ1411" i="5"/>
  <c r="AQ1412" i="5"/>
  <c r="AQ1413" i="5"/>
  <c r="AQ1414" i="5"/>
  <c r="AQ1415" i="5"/>
  <c r="AQ1416" i="5"/>
  <c r="AQ1417" i="5"/>
  <c r="AQ1418" i="5"/>
  <c r="AQ1419" i="5"/>
  <c r="AQ1420" i="5"/>
  <c r="AQ1421" i="5"/>
  <c r="AQ1422" i="5"/>
  <c r="AQ1423" i="5"/>
  <c r="AQ1424" i="5"/>
  <c r="AQ1425" i="5"/>
  <c r="AQ1426" i="5"/>
  <c r="AQ1427" i="5"/>
  <c r="AQ1428" i="5"/>
  <c r="AQ1429" i="5"/>
  <c r="AQ1430" i="5"/>
  <c r="AQ1431" i="5"/>
  <c r="AQ1432" i="5"/>
  <c r="AQ1433" i="5"/>
  <c r="AQ1434" i="5"/>
  <c r="AQ1435" i="5"/>
  <c r="AQ1436" i="5"/>
  <c r="AQ1437" i="5"/>
  <c r="AQ1438" i="5"/>
  <c r="AQ1439" i="5"/>
  <c r="AQ1440" i="5"/>
  <c r="AQ1441" i="5"/>
  <c r="AQ1442" i="5"/>
  <c r="AQ1443" i="5"/>
  <c r="AQ1444" i="5"/>
  <c r="AQ1445" i="5"/>
  <c r="AQ1446" i="5"/>
  <c r="AQ1447" i="5"/>
  <c r="AQ1448" i="5"/>
  <c r="AQ1449" i="5"/>
  <c r="AQ1450" i="5"/>
  <c r="AQ1451" i="5"/>
  <c r="AQ1452" i="5"/>
  <c r="AQ1453" i="5"/>
  <c r="AQ1454" i="5"/>
  <c r="AQ1455" i="5"/>
  <c r="AQ1456" i="5"/>
  <c r="AQ1457" i="5"/>
  <c r="AQ1458" i="5"/>
  <c r="AQ1459" i="5"/>
  <c r="AQ1460" i="5"/>
  <c r="AQ1461" i="5"/>
  <c r="AQ1462" i="5"/>
  <c r="AQ1463" i="5"/>
  <c r="AQ1464" i="5"/>
  <c r="AQ1465" i="5"/>
  <c r="AQ1466" i="5"/>
  <c r="AQ1467" i="5"/>
  <c r="AQ1468" i="5"/>
  <c r="AQ1469" i="5"/>
  <c r="AQ1470" i="5"/>
  <c r="AQ1471" i="5"/>
  <c r="AQ1472" i="5"/>
  <c r="AQ1473" i="5"/>
  <c r="AQ1474" i="5"/>
  <c r="AQ1475" i="5"/>
  <c r="AQ1476" i="5"/>
  <c r="AQ1477" i="5"/>
  <c r="AQ1478" i="5"/>
  <c r="AQ1479" i="5"/>
  <c r="AQ1480" i="5"/>
  <c r="AQ1481" i="5"/>
  <c r="AQ1482" i="5"/>
  <c r="AQ1483" i="5"/>
  <c r="AQ1484" i="5"/>
  <c r="AQ1485" i="5"/>
  <c r="AQ1486" i="5"/>
  <c r="AQ1487" i="5"/>
  <c r="AQ1488" i="5"/>
  <c r="AQ1489" i="5"/>
  <c r="AQ1490" i="5"/>
  <c r="AQ1491" i="5"/>
  <c r="AQ1492" i="5"/>
  <c r="AQ1493" i="5"/>
  <c r="AQ1494" i="5"/>
  <c r="AQ1495" i="5"/>
  <c r="AQ1496" i="5"/>
  <c r="AQ1497" i="5"/>
  <c r="AQ1498" i="5"/>
  <c r="AQ1499" i="5"/>
  <c r="AQ1500" i="5"/>
  <c r="AQ1501" i="5"/>
  <c r="AQ1502" i="5"/>
  <c r="AQ1503" i="5"/>
  <c r="AQ1504" i="5"/>
  <c r="AQ1505" i="5"/>
  <c r="AQ1506" i="5"/>
  <c r="AQ1507" i="5"/>
  <c r="AQ1508" i="5"/>
  <c r="AQ1509" i="5"/>
  <c r="AQ1510" i="5"/>
  <c r="AQ1511" i="5"/>
  <c r="AQ1512" i="5"/>
  <c r="AQ1513" i="5"/>
  <c r="AQ1514" i="5"/>
  <c r="AQ1515" i="5"/>
  <c r="AQ1516" i="5"/>
  <c r="AQ1517" i="5"/>
  <c r="AQ1518" i="5"/>
  <c r="AQ1519" i="5"/>
  <c r="AQ1520" i="5"/>
  <c r="AQ1521" i="5"/>
  <c r="AQ1522" i="5"/>
  <c r="AQ1523" i="5"/>
  <c r="AQ1524" i="5"/>
  <c r="AQ1525" i="5"/>
  <c r="AQ1526" i="5"/>
  <c r="AQ1527" i="5"/>
  <c r="AQ1528" i="5"/>
  <c r="AQ1529" i="5"/>
  <c r="AQ1530" i="5"/>
  <c r="AQ1531" i="5"/>
  <c r="AQ1532" i="5"/>
  <c r="AQ1533" i="5"/>
  <c r="AQ1534" i="5"/>
  <c r="AQ1535" i="5"/>
  <c r="AQ1536" i="5"/>
  <c r="AQ1537" i="5"/>
  <c r="AQ1538" i="5"/>
  <c r="AQ1539" i="5"/>
  <c r="AQ1540" i="5"/>
  <c r="AQ1541" i="5"/>
  <c r="AQ1542" i="5"/>
  <c r="AQ1543" i="5"/>
  <c r="AQ1544" i="5"/>
  <c r="AQ1545" i="5"/>
  <c r="AQ1546" i="5"/>
  <c r="AQ1547" i="5"/>
  <c r="AQ1548" i="5"/>
  <c r="AQ1549" i="5"/>
  <c r="AQ1550" i="5"/>
  <c r="AQ1551" i="5"/>
  <c r="AQ1552" i="5"/>
  <c r="AQ1553" i="5"/>
  <c r="AQ1554" i="5"/>
  <c r="AQ1555" i="5"/>
  <c r="AQ1556" i="5"/>
  <c r="AQ1557" i="5"/>
  <c r="AQ1558" i="5"/>
  <c r="AQ1559" i="5"/>
  <c r="AQ1560" i="5"/>
  <c r="AQ1561" i="5"/>
  <c r="AQ1562" i="5"/>
  <c r="AQ1563" i="5"/>
  <c r="AQ1564" i="5"/>
  <c r="AQ1565" i="5"/>
  <c r="AQ1566" i="5"/>
  <c r="AQ1567" i="5"/>
  <c r="AQ1568" i="5"/>
  <c r="AQ1569" i="5"/>
  <c r="AQ1570" i="5"/>
  <c r="AQ1571" i="5"/>
  <c r="AQ1572" i="5"/>
  <c r="AQ1573" i="5"/>
  <c r="AQ1574" i="5"/>
  <c r="AQ1575" i="5"/>
  <c r="AQ1576" i="5"/>
  <c r="AQ1577" i="5"/>
  <c r="AQ1578" i="5"/>
  <c r="AQ1579" i="5"/>
  <c r="AQ1580" i="5"/>
  <c r="AQ1581" i="5"/>
  <c r="AQ1582" i="5"/>
  <c r="AQ1583" i="5"/>
  <c r="AQ1584" i="5"/>
  <c r="AQ1585" i="5"/>
  <c r="AQ1586" i="5"/>
  <c r="AQ1587" i="5"/>
  <c r="AQ1588" i="5"/>
  <c r="AQ1589" i="5"/>
  <c r="AQ1590" i="5"/>
  <c r="AQ1591" i="5"/>
  <c r="AQ1592" i="5"/>
  <c r="AQ1593" i="5"/>
  <c r="AQ1594" i="5"/>
  <c r="AQ1595" i="5"/>
  <c r="AQ1596" i="5"/>
  <c r="AQ1597" i="5"/>
  <c r="AQ1598" i="5"/>
  <c r="AQ1599" i="5"/>
  <c r="AQ1600" i="5"/>
  <c r="AQ1601" i="5"/>
  <c r="AQ1602" i="5"/>
  <c r="AQ1603" i="5"/>
  <c r="AQ1604" i="5"/>
  <c r="AQ1605" i="5"/>
  <c r="AQ1606" i="5"/>
  <c r="AQ1607" i="5"/>
  <c r="AQ1608" i="5"/>
  <c r="AQ1609" i="5"/>
  <c r="AQ1610" i="5"/>
  <c r="AQ1611" i="5"/>
  <c r="AQ1612" i="5"/>
  <c r="AQ1613" i="5"/>
  <c r="AQ1614" i="5"/>
  <c r="AQ1615" i="5"/>
  <c r="AQ1616" i="5"/>
  <c r="AQ1617" i="5"/>
  <c r="AQ1618" i="5"/>
  <c r="AQ1619" i="5"/>
  <c r="AQ1620" i="5"/>
  <c r="AQ1621" i="5"/>
  <c r="AQ1622" i="5"/>
  <c r="AQ1623" i="5"/>
  <c r="AQ1624" i="5"/>
  <c r="AQ1625" i="5"/>
  <c r="AQ1626" i="5"/>
  <c r="AQ1627" i="5"/>
  <c r="AQ1628" i="5"/>
  <c r="AQ1629" i="5"/>
  <c r="AQ1630" i="5"/>
  <c r="AQ1631" i="5"/>
  <c r="AQ1632" i="5"/>
  <c r="AQ1633" i="5"/>
  <c r="AQ1634" i="5"/>
  <c r="AQ1635" i="5"/>
  <c r="AQ1636" i="5"/>
  <c r="AQ1637" i="5"/>
  <c r="AQ1638" i="5"/>
  <c r="AQ1639" i="5"/>
  <c r="AQ1640" i="5"/>
  <c r="AQ1641" i="5"/>
  <c r="AQ1642" i="5"/>
  <c r="AQ1643" i="5"/>
  <c r="AQ1644" i="5"/>
  <c r="AQ1645" i="5"/>
  <c r="AQ1646" i="5"/>
  <c r="AQ1647" i="5"/>
  <c r="AQ1648" i="5"/>
  <c r="AQ1649" i="5"/>
  <c r="AQ1650" i="5"/>
  <c r="AQ1651" i="5"/>
  <c r="AQ1652" i="5"/>
  <c r="AQ1653" i="5"/>
  <c r="AQ1654" i="5"/>
  <c r="AQ1655" i="5"/>
  <c r="AQ1656" i="5"/>
  <c r="AQ1657" i="5"/>
  <c r="AQ1658" i="5"/>
  <c r="AQ1659" i="5"/>
  <c r="AQ1660" i="5"/>
  <c r="AQ1661" i="5"/>
  <c r="AQ1662" i="5"/>
  <c r="AQ1663" i="5"/>
  <c r="AQ1664" i="5"/>
  <c r="AQ1665" i="5"/>
  <c r="AQ1666" i="5"/>
  <c r="AQ1667" i="5"/>
  <c r="AQ1668" i="5"/>
  <c r="AQ1669" i="5"/>
  <c r="AQ1670" i="5"/>
  <c r="AQ1671" i="5"/>
  <c r="AQ1672" i="5"/>
  <c r="AQ1673" i="5"/>
  <c r="AQ1674" i="5"/>
  <c r="AQ1675" i="5"/>
  <c r="AQ1676" i="5"/>
  <c r="AQ1677" i="5"/>
  <c r="AQ1678" i="5"/>
  <c r="AQ1679" i="5"/>
  <c r="AQ1680" i="5"/>
  <c r="AQ1681" i="5"/>
  <c r="AQ1682" i="5"/>
  <c r="AQ1683" i="5"/>
  <c r="AQ1684" i="5"/>
  <c r="AQ1685" i="5"/>
  <c r="AQ1686" i="5"/>
  <c r="AQ1687" i="5"/>
  <c r="AQ1688" i="5"/>
  <c r="AQ1689" i="5"/>
  <c r="AQ1690" i="5"/>
  <c r="AQ1691" i="5"/>
  <c r="AQ1692" i="5"/>
  <c r="AQ1693" i="5"/>
  <c r="AQ1694" i="5"/>
  <c r="AQ1695" i="5"/>
  <c r="AQ1696" i="5"/>
  <c r="AQ1697" i="5"/>
  <c r="AQ1698" i="5"/>
  <c r="AQ1699" i="5"/>
  <c r="AQ1700" i="5"/>
  <c r="AQ1701" i="5"/>
  <c r="AQ1702" i="5"/>
  <c r="AQ1703" i="5"/>
  <c r="AQ1704" i="5"/>
  <c r="AQ1705" i="5"/>
  <c r="AQ1706" i="5"/>
  <c r="AQ1707" i="5"/>
  <c r="AQ1708" i="5"/>
  <c r="AQ1709" i="5"/>
  <c r="AQ1710" i="5"/>
  <c r="AQ1711" i="5"/>
  <c r="AQ1712" i="5"/>
  <c r="AQ1713" i="5"/>
  <c r="AQ1714" i="5"/>
  <c r="AQ1715" i="5"/>
  <c r="AQ1716" i="5"/>
  <c r="AQ1717" i="5"/>
  <c r="AQ1718" i="5"/>
  <c r="AQ1719" i="5"/>
  <c r="AQ1720" i="5"/>
  <c r="AQ1721" i="5"/>
  <c r="AQ1722" i="5"/>
  <c r="AQ1723" i="5"/>
  <c r="AQ1724" i="5"/>
  <c r="AQ1725" i="5"/>
  <c r="AQ1726" i="5"/>
  <c r="AQ1727" i="5"/>
  <c r="AQ1728" i="5"/>
  <c r="AQ1729" i="5"/>
  <c r="AQ1730" i="5"/>
  <c r="AQ1731" i="5"/>
  <c r="AQ1732" i="5"/>
  <c r="AQ1733" i="5"/>
  <c r="AQ1734" i="5"/>
  <c r="AQ1735" i="5"/>
  <c r="AQ1736" i="5"/>
  <c r="AQ1737" i="5"/>
  <c r="AQ1738" i="5"/>
  <c r="AQ1739" i="5"/>
  <c r="AQ1740" i="5"/>
  <c r="AQ1741" i="5"/>
  <c r="AQ1742" i="5"/>
  <c r="AQ1743" i="5"/>
  <c r="AQ1744" i="5"/>
  <c r="AQ1745" i="5"/>
  <c r="AQ1746" i="5"/>
  <c r="AQ1747" i="5"/>
  <c r="AQ1748" i="5"/>
  <c r="AQ1749" i="5"/>
  <c r="AQ1750" i="5"/>
  <c r="AQ1751" i="5"/>
  <c r="AQ1752" i="5"/>
  <c r="AQ1753" i="5"/>
  <c r="AQ1754" i="5"/>
  <c r="AQ1755" i="5"/>
  <c r="AQ1756" i="5"/>
  <c r="AQ1757" i="5"/>
  <c r="AQ1758" i="5"/>
  <c r="AQ1759" i="5"/>
  <c r="AQ1760" i="5"/>
  <c r="AQ1761" i="5"/>
  <c r="AQ1762" i="5"/>
  <c r="AQ1763" i="5"/>
  <c r="AQ1764" i="5"/>
  <c r="AQ1765" i="5"/>
  <c r="AQ1766" i="5"/>
  <c r="AQ1767" i="5"/>
  <c r="AQ1768" i="5"/>
  <c r="AQ1769" i="5"/>
  <c r="AQ1770" i="5"/>
  <c r="AQ1771" i="5"/>
  <c r="AQ1772" i="5"/>
  <c r="AQ1773" i="5"/>
  <c r="AQ1774" i="5"/>
  <c r="AQ1775" i="5"/>
  <c r="AQ1776" i="5"/>
  <c r="AQ1777" i="5"/>
  <c r="AQ1778" i="5"/>
  <c r="AQ1779" i="5"/>
  <c r="AQ1780" i="5"/>
  <c r="AQ1781" i="5"/>
  <c r="AQ1782" i="5"/>
  <c r="AQ1783" i="5"/>
  <c r="AQ1784" i="5"/>
  <c r="AQ1785" i="5"/>
  <c r="AQ1786" i="5"/>
  <c r="AQ1787" i="5"/>
  <c r="AQ1788" i="5"/>
  <c r="AQ1789" i="5"/>
  <c r="AQ1790" i="5"/>
  <c r="AQ1791" i="5"/>
  <c r="AQ1792" i="5"/>
  <c r="AQ1793" i="5"/>
  <c r="AQ1794" i="5"/>
  <c r="AQ1795" i="5"/>
  <c r="AQ1796" i="5"/>
  <c r="AQ1797" i="5"/>
  <c r="AQ1798" i="5"/>
  <c r="AQ1799" i="5"/>
  <c r="AQ1800" i="5"/>
  <c r="AQ1801" i="5"/>
  <c r="AQ1802" i="5"/>
  <c r="AQ1803" i="5"/>
  <c r="AQ1804" i="5"/>
  <c r="AQ1805" i="5"/>
  <c r="AQ1806" i="5"/>
  <c r="AQ1807" i="5"/>
  <c r="AQ1808" i="5"/>
  <c r="AQ1809" i="5"/>
  <c r="AQ1810" i="5"/>
  <c r="AQ1811" i="5"/>
  <c r="AQ1812" i="5"/>
  <c r="AQ1813" i="5"/>
  <c r="AQ1814" i="5"/>
  <c r="AQ1815" i="5"/>
  <c r="AQ1816" i="5"/>
  <c r="AQ1817" i="5"/>
  <c r="AQ1818" i="5"/>
  <c r="AQ1819" i="5"/>
  <c r="AQ1820" i="5"/>
  <c r="AQ1821" i="5"/>
  <c r="AQ1822" i="5"/>
  <c r="AQ1823" i="5"/>
  <c r="AQ1824" i="5"/>
  <c r="AQ1825" i="5"/>
  <c r="AQ1826" i="5"/>
  <c r="AQ1827" i="5"/>
  <c r="AQ1828" i="5"/>
  <c r="AQ1829" i="5"/>
  <c r="AQ1830" i="5"/>
  <c r="AQ1831" i="5"/>
  <c r="AQ1832" i="5"/>
  <c r="AQ1833" i="5"/>
  <c r="AQ1834" i="5"/>
  <c r="AQ1835" i="5"/>
  <c r="AQ1836" i="5"/>
  <c r="AQ1837" i="5"/>
  <c r="AQ1838" i="5"/>
  <c r="AQ1839" i="5"/>
  <c r="AQ1840" i="5"/>
  <c r="AQ1841" i="5"/>
  <c r="AQ1842" i="5"/>
  <c r="AQ1843" i="5"/>
  <c r="AQ1844" i="5"/>
  <c r="AQ1845" i="5"/>
  <c r="AQ1846" i="5"/>
  <c r="AQ1847" i="5"/>
  <c r="AQ1848" i="5"/>
  <c r="AQ1849" i="5"/>
  <c r="AQ1850" i="5"/>
  <c r="AQ1851" i="5"/>
  <c r="AQ1852" i="5"/>
  <c r="AQ1853" i="5"/>
  <c r="AQ1854" i="5"/>
  <c r="AQ1855" i="5"/>
  <c r="AQ1856" i="5"/>
  <c r="AQ1857" i="5"/>
  <c r="AQ1858" i="5"/>
  <c r="AQ1859" i="5"/>
  <c r="AQ1860" i="5"/>
  <c r="AQ1861" i="5"/>
  <c r="AQ1862" i="5"/>
  <c r="AQ1863" i="5"/>
  <c r="AQ1864" i="5"/>
  <c r="AQ1865" i="5"/>
  <c r="AQ1866" i="5"/>
  <c r="AQ1867" i="5"/>
  <c r="AQ1868" i="5"/>
  <c r="AQ1869" i="5"/>
  <c r="AQ1870" i="5"/>
  <c r="AQ1871" i="5"/>
  <c r="AQ1872" i="5"/>
  <c r="AQ1873" i="5"/>
  <c r="AQ1874" i="5"/>
  <c r="AQ1875" i="5"/>
  <c r="AQ1876" i="5"/>
  <c r="AQ1877" i="5"/>
  <c r="AQ1878" i="5"/>
  <c r="AQ1879" i="5"/>
  <c r="AQ1880" i="5"/>
  <c r="AQ1881" i="5"/>
  <c r="AQ1882" i="5"/>
  <c r="AQ1883" i="5"/>
  <c r="AQ1884" i="5"/>
  <c r="AQ1885" i="5"/>
  <c r="AQ1886" i="5"/>
  <c r="AQ1887" i="5"/>
  <c r="AQ1888" i="5"/>
  <c r="AQ1889" i="5"/>
  <c r="AQ1890" i="5"/>
  <c r="AQ1891" i="5"/>
  <c r="AQ1892" i="5"/>
  <c r="AQ1893" i="5"/>
  <c r="AQ1894" i="5"/>
  <c r="AQ1895" i="5"/>
  <c r="AQ1896" i="5"/>
  <c r="AQ1897" i="5"/>
  <c r="AQ1898" i="5"/>
  <c r="AQ1899" i="5"/>
  <c r="AQ1900" i="5"/>
  <c r="AQ1901" i="5"/>
  <c r="AQ1902" i="5"/>
  <c r="AQ1903" i="5"/>
  <c r="AQ1904" i="5"/>
  <c r="AQ1905" i="5"/>
  <c r="AQ1906" i="5"/>
  <c r="AQ1907" i="5"/>
  <c r="AQ1908" i="5"/>
  <c r="AQ1909" i="5"/>
  <c r="AQ1910" i="5"/>
  <c r="AQ1911" i="5"/>
  <c r="AQ1912" i="5"/>
  <c r="AQ1913" i="5"/>
  <c r="AQ1914" i="5"/>
  <c r="AQ1915" i="5"/>
  <c r="AQ1916" i="5"/>
  <c r="AQ1917" i="5"/>
  <c r="AQ1918" i="5"/>
  <c r="AQ1919" i="5"/>
  <c r="AQ1920" i="5"/>
  <c r="AQ1921" i="5"/>
  <c r="AQ1922" i="5"/>
  <c r="AQ1923" i="5"/>
  <c r="AQ1924" i="5"/>
  <c r="AQ1925" i="5"/>
  <c r="AQ1926" i="5"/>
  <c r="AQ1927" i="5"/>
  <c r="AQ1928" i="5"/>
  <c r="AQ1929" i="5"/>
  <c r="AQ1930" i="5"/>
  <c r="AQ1931" i="5"/>
  <c r="AQ1932" i="5"/>
  <c r="AQ1933" i="5"/>
  <c r="AQ1934" i="5"/>
  <c r="AQ1935" i="5"/>
  <c r="AQ1936" i="5"/>
  <c r="AQ1937" i="5"/>
  <c r="AQ1938" i="5"/>
  <c r="AQ1939" i="5"/>
  <c r="AQ1940" i="5"/>
  <c r="AQ1941" i="5"/>
  <c r="AQ1942" i="5"/>
  <c r="AQ1943" i="5"/>
  <c r="AQ1944" i="5"/>
  <c r="AQ1945" i="5"/>
  <c r="AQ1946" i="5"/>
  <c r="AQ1947" i="5"/>
  <c r="AQ1948" i="5"/>
  <c r="AQ1949" i="5"/>
  <c r="AQ1950" i="5"/>
  <c r="AQ1951" i="5"/>
  <c r="AQ1952" i="5"/>
  <c r="AQ1953" i="5"/>
  <c r="AQ1954" i="5"/>
  <c r="AQ1955" i="5"/>
  <c r="AQ1956" i="5"/>
  <c r="AQ1957" i="5"/>
  <c r="AQ1958" i="5"/>
  <c r="AQ1959" i="5"/>
  <c r="AQ1960" i="5"/>
  <c r="AQ1961" i="5"/>
  <c r="AQ1962" i="5"/>
  <c r="AQ1963" i="5"/>
  <c r="AQ1964" i="5"/>
  <c r="AQ1965" i="5"/>
  <c r="AQ1966" i="5"/>
  <c r="AQ1967" i="5"/>
  <c r="AQ1968" i="5"/>
  <c r="AQ1969" i="5"/>
  <c r="AQ1970" i="5"/>
  <c r="AQ1971" i="5"/>
  <c r="AQ1972" i="5"/>
  <c r="AQ1973" i="5"/>
  <c r="AQ1974" i="5"/>
  <c r="AQ1975" i="5"/>
  <c r="AQ1976" i="5"/>
  <c r="AQ1977" i="5"/>
  <c r="AQ1978" i="5"/>
  <c r="AQ1979" i="5"/>
  <c r="AQ1980" i="5"/>
  <c r="AQ1981" i="5"/>
  <c r="AQ1982" i="5"/>
  <c r="AQ1983" i="5"/>
  <c r="AQ1984" i="5"/>
  <c r="AQ1985" i="5"/>
  <c r="AQ1986" i="5"/>
  <c r="AQ1987" i="5"/>
  <c r="AQ1988" i="5"/>
  <c r="AQ1989" i="5"/>
  <c r="AQ1990" i="5"/>
  <c r="AQ1991" i="5"/>
  <c r="AQ1992" i="5"/>
  <c r="AQ1993" i="5"/>
  <c r="AQ1994" i="5"/>
  <c r="AQ1995" i="5"/>
  <c r="AQ1996" i="5"/>
  <c r="AQ1997" i="5"/>
  <c r="AQ1998" i="5"/>
  <c r="AQ1999" i="5"/>
  <c r="AQ2000" i="5"/>
  <c r="AQ2001" i="5"/>
  <c r="AQ2002" i="5"/>
  <c r="AQ2003" i="5"/>
  <c r="AQ2004" i="5"/>
  <c r="AQ2005" i="5"/>
  <c r="AQ2006" i="5"/>
  <c r="AQ2007" i="5"/>
  <c r="AQ2008" i="5"/>
  <c r="AQ2009" i="5"/>
  <c r="AQ2010" i="5"/>
  <c r="AQ2011" i="5"/>
  <c r="AQ2012" i="5"/>
  <c r="AQ2013" i="5"/>
  <c r="AQ2014" i="5"/>
  <c r="AQ2015" i="5"/>
  <c r="AQ2016" i="5"/>
  <c r="AQ2017" i="5"/>
  <c r="AQ2018" i="5"/>
  <c r="AQ2019" i="5"/>
  <c r="AQ2020" i="5"/>
  <c r="AQ2021" i="5"/>
  <c r="AQ2022" i="5"/>
  <c r="AQ2023" i="5"/>
  <c r="AQ2024" i="5"/>
  <c r="AQ2025" i="5"/>
  <c r="AQ2026" i="5"/>
  <c r="AQ2027" i="5"/>
  <c r="AQ2028" i="5"/>
  <c r="AQ2029" i="5"/>
  <c r="AQ2030" i="5"/>
  <c r="AQ2031" i="5"/>
  <c r="AQ2032" i="5"/>
  <c r="AQ2033" i="5"/>
  <c r="AQ2034" i="5"/>
  <c r="AQ2035" i="5"/>
  <c r="AQ2036" i="5"/>
  <c r="AQ2037" i="5"/>
  <c r="AQ2038" i="5"/>
  <c r="AQ2039" i="5"/>
  <c r="AQ2040" i="5"/>
  <c r="AQ2041" i="5"/>
  <c r="AQ2042" i="5"/>
  <c r="AQ2043" i="5"/>
  <c r="AQ2044" i="5"/>
  <c r="AQ2045" i="5"/>
  <c r="AQ2046" i="5"/>
  <c r="AQ2047" i="5"/>
  <c r="AQ2048" i="5"/>
  <c r="AQ2049" i="5"/>
  <c r="AQ2050" i="5"/>
  <c r="AQ2051" i="5"/>
  <c r="AQ2052" i="5"/>
  <c r="AQ2053" i="5"/>
  <c r="AQ2054" i="5"/>
  <c r="AQ2055" i="5"/>
  <c r="AQ2056" i="5"/>
  <c r="AQ2057" i="5"/>
  <c r="AQ2058" i="5"/>
  <c r="AQ2059" i="5"/>
  <c r="AQ2060" i="5"/>
  <c r="AQ2061" i="5"/>
  <c r="AQ2062" i="5"/>
  <c r="AQ2063" i="5"/>
  <c r="AQ2064" i="5"/>
  <c r="AQ2065" i="5"/>
  <c r="AQ2066" i="5"/>
  <c r="AQ2067" i="5"/>
  <c r="AQ2068" i="5"/>
  <c r="AQ2069" i="5"/>
  <c r="AQ2070" i="5"/>
  <c r="AQ2071" i="5"/>
  <c r="AQ2072" i="5"/>
  <c r="AQ2073" i="5"/>
  <c r="AQ2074" i="5"/>
  <c r="AQ2075" i="5"/>
  <c r="AQ2076" i="5"/>
  <c r="AQ2077" i="5"/>
  <c r="AQ2078" i="5"/>
  <c r="AQ2079" i="5"/>
  <c r="AQ2080" i="5"/>
  <c r="AQ2081" i="5"/>
  <c r="AQ2082" i="5"/>
  <c r="AQ2083" i="5"/>
  <c r="AQ2084" i="5"/>
  <c r="AQ2085" i="5"/>
  <c r="AQ2086" i="5"/>
  <c r="AQ2087" i="5"/>
  <c r="AQ2088" i="5"/>
  <c r="AQ2089" i="5"/>
  <c r="AQ2090" i="5"/>
  <c r="AQ2091" i="5"/>
  <c r="AQ2092" i="5"/>
  <c r="AQ2093" i="5"/>
  <c r="AQ2094" i="5"/>
  <c r="AQ2095" i="5"/>
  <c r="AQ2096" i="5"/>
  <c r="AQ2097" i="5"/>
  <c r="AQ2098" i="5"/>
  <c r="AQ2099" i="5"/>
  <c r="AQ2100" i="5"/>
  <c r="AQ2101" i="5"/>
  <c r="AQ2102" i="5"/>
  <c r="AQ2103" i="5"/>
  <c r="AQ2104" i="5"/>
  <c r="AQ2105" i="5"/>
  <c r="AQ2106" i="5"/>
  <c r="AQ2107" i="5"/>
  <c r="AQ2108" i="5"/>
  <c r="AQ2109" i="5"/>
  <c r="AQ2110" i="5"/>
  <c r="AQ2111" i="5"/>
  <c r="AQ2112" i="5"/>
  <c r="AQ2113" i="5"/>
  <c r="AQ2114" i="5"/>
  <c r="AQ2115" i="5"/>
  <c r="AQ2116" i="5"/>
  <c r="AQ2117" i="5"/>
  <c r="AQ2118" i="5"/>
  <c r="AQ2119" i="5"/>
  <c r="AQ2120" i="5"/>
  <c r="AQ2121" i="5"/>
  <c r="AQ2122" i="5"/>
  <c r="AQ2123" i="5"/>
  <c r="AQ2124" i="5"/>
  <c r="AQ2125" i="5"/>
  <c r="AQ2126" i="5"/>
  <c r="AQ2127" i="5"/>
  <c r="AQ2128" i="5"/>
  <c r="AQ2129" i="5"/>
  <c r="AQ2130" i="5"/>
  <c r="AQ2131" i="5"/>
  <c r="AQ2132" i="5"/>
  <c r="AQ2133" i="5"/>
  <c r="AQ2134" i="5"/>
  <c r="AQ2135" i="5"/>
  <c r="AQ2136" i="5"/>
  <c r="AQ2137" i="5"/>
  <c r="AQ2138" i="5"/>
  <c r="AQ2139" i="5"/>
  <c r="AQ2140" i="5"/>
  <c r="AQ2141" i="5"/>
  <c r="AQ2142" i="5"/>
  <c r="AQ2143" i="5"/>
  <c r="AQ2144" i="5"/>
  <c r="AQ2145" i="5"/>
  <c r="AQ2146" i="5"/>
  <c r="AQ2147" i="5"/>
  <c r="AQ2148" i="5"/>
  <c r="AQ2149" i="5"/>
  <c r="AQ2150" i="5"/>
  <c r="AQ2151" i="5"/>
  <c r="AQ2152" i="5"/>
  <c r="AQ2153" i="5"/>
  <c r="AQ2154" i="5"/>
  <c r="AQ2155" i="5"/>
  <c r="AQ2156" i="5"/>
  <c r="AQ2157" i="5"/>
  <c r="AQ2158" i="5"/>
  <c r="AQ2159" i="5"/>
  <c r="AQ2160" i="5"/>
  <c r="AQ2161" i="5"/>
  <c r="AQ2162" i="5"/>
  <c r="AQ2163" i="5"/>
  <c r="AQ2164" i="5"/>
  <c r="AQ2165" i="5"/>
  <c r="AQ2166" i="5"/>
  <c r="AQ2167" i="5"/>
  <c r="AQ2168" i="5"/>
  <c r="AQ2169" i="5"/>
  <c r="AQ2170" i="5"/>
  <c r="AQ2171" i="5"/>
  <c r="AQ2172" i="5"/>
  <c r="AQ2173" i="5"/>
  <c r="AQ2174" i="5"/>
  <c r="AQ2175" i="5"/>
  <c r="AQ2176" i="5"/>
  <c r="AQ2177" i="5"/>
  <c r="AQ2178" i="5"/>
  <c r="AQ2179" i="5"/>
  <c r="AQ2180" i="5"/>
  <c r="AQ2181" i="5"/>
  <c r="AQ2182" i="5"/>
  <c r="AQ2183" i="5"/>
  <c r="AQ2184" i="5"/>
  <c r="AQ2185" i="5"/>
  <c r="AQ2186" i="5"/>
  <c r="AQ2187" i="5"/>
  <c r="AQ2188" i="5"/>
  <c r="AQ2189" i="5"/>
  <c r="AQ2190" i="5"/>
  <c r="AQ2191" i="5"/>
  <c r="AQ2192" i="5"/>
  <c r="AQ2193" i="5"/>
  <c r="AQ2194" i="5"/>
  <c r="AQ2195" i="5"/>
  <c r="AQ2196" i="5"/>
  <c r="AQ2197" i="5"/>
  <c r="AQ2198" i="5"/>
  <c r="AQ2199" i="5"/>
  <c r="AQ2200" i="5"/>
  <c r="AQ2201" i="5"/>
  <c r="AQ2202" i="5"/>
  <c r="AQ2203" i="5"/>
  <c r="AQ2204" i="5"/>
  <c r="AQ2205" i="5"/>
  <c r="AQ2206" i="5"/>
  <c r="AQ2207" i="5"/>
  <c r="AQ2208" i="5"/>
  <c r="AQ2209" i="5"/>
  <c r="AQ2210" i="5"/>
  <c r="AQ2211" i="5"/>
  <c r="AQ2212" i="5"/>
  <c r="AQ2213" i="5"/>
  <c r="AQ2214" i="5"/>
  <c r="AQ2215" i="5"/>
  <c r="AQ2216" i="5"/>
  <c r="AQ2217" i="5"/>
  <c r="AQ2218" i="5"/>
  <c r="AQ2219" i="5"/>
  <c r="AQ2220" i="5"/>
  <c r="AQ2221" i="5"/>
  <c r="AQ2222" i="5"/>
  <c r="AQ2223" i="5"/>
  <c r="AQ2224" i="5"/>
  <c r="AQ2225" i="5"/>
  <c r="AQ2226" i="5"/>
  <c r="AQ2227" i="5"/>
  <c r="AQ2228" i="5"/>
  <c r="AQ2229" i="5"/>
  <c r="AQ2230" i="5"/>
  <c r="AQ2231" i="5"/>
  <c r="AQ2232" i="5"/>
  <c r="AQ2233" i="5"/>
  <c r="AQ2234" i="5"/>
  <c r="AQ2235" i="5"/>
  <c r="AQ2236" i="5"/>
  <c r="AQ2237" i="5"/>
  <c r="AQ2238" i="5"/>
  <c r="AQ2239" i="5"/>
  <c r="AQ2240" i="5"/>
  <c r="AQ2241" i="5"/>
  <c r="AQ2242" i="5"/>
  <c r="AQ2243" i="5"/>
  <c r="AQ2244" i="5"/>
  <c r="AQ2245" i="5"/>
  <c r="AQ2246" i="5"/>
  <c r="AQ2247" i="5"/>
  <c r="AQ2248" i="5"/>
  <c r="AQ2249" i="5"/>
  <c r="AQ2250" i="5"/>
  <c r="AQ2251" i="5"/>
  <c r="AQ2252" i="5"/>
  <c r="AQ2253" i="5"/>
  <c r="AQ2254" i="5"/>
  <c r="AQ2255" i="5"/>
  <c r="AQ2256" i="5"/>
  <c r="AQ2257" i="5"/>
  <c r="AQ2258" i="5"/>
  <c r="AQ2259" i="5"/>
  <c r="AQ2260" i="5"/>
  <c r="AQ2261" i="5"/>
  <c r="AQ2262" i="5"/>
  <c r="AQ2263" i="5"/>
  <c r="AQ2264" i="5"/>
  <c r="AQ2265" i="5"/>
  <c r="AQ2266" i="5"/>
  <c r="AQ2267" i="5"/>
  <c r="AQ2268" i="5"/>
  <c r="AQ2269" i="5"/>
  <c r="AQ2270" i="5"/>
  <c r="AQ2271" i="5"/>
  <c r="AQ2272" i="5"/>
  <c r="AQ2273" i="5"/>
  <c r="AQ2274" i="5"/>
  <c r="AQ2275" i="5"/>
  <c r="AQ2276" i="5"/>
  <c r="AQ2277" i="5"/>
  <c r="AQ2278" i="5"/>
  <c r="AQ2279" i="5"/>
  <c r="AQ2280" i="5"/>
  <c r="AQ2281" i="5"/>
  <c r="AQ2282" i="5"/>
  <c r="AQ2283" i="5"/>
  <c r="AQ2284" i="5"/>
  <c r="AQ2285" i="5"/>
  <c r="AQ2286" i="5"/>
  <c r="AQ2287" i="5"/>
  <c r="AQ2288" i="5"/>
  <c r="AQ2289" i="5"/>
  <c r="AQ2290" i="5"/>
  <c r="AQ2291" i="5"/>
  <c r="AQ2292" i="5"/>
  <c r="AQ2293" i="5"/>
  <c r="AQ2294" i="5"/>
  <c r="AQ2295" i="5"/>
  <c r="AQ2296" i="5"/>
  <c r="AQ2297" i="5"/>
  <c r="AQ2298" i="5"/>
  <c r="AQ2299" i="5"/>
  <c r="AQ2300" i="5"/>
  <c r="AQ2301" i="5"/>
  <c r="AQ2302" i="5"/>
  <c r="AQ2303" i="5"/>
  <c r="AQ2304" i="5"/>
  <c r="AQ2305" i="5"/>
  <c r="AQ2306" i="5"/>
  <c r="AQ2307" i="5"/>
  <c r="AQ2308" i="5"/>
  <c r="AQ2309" i="5"/>
  <c r="AQ2310" i="5"/>
  <c r="AQ2311" i="5"/>
  <c r="AQ2312" i="5"/>
  <c r="AQ2313" i="5"/>
  <c r="AQ2314" i="5"/>
  <c r="AQ2315" i="5"/>
  <c r="AQ2316" i="5"/>
  <c r="AQ2317" i="5"/>
  <c r="AQ2318" i="5"/>
  <c r="AQ2319" i="5"/>
  <c r="AQ2320" i="5"/>
  <c r="AQ2321" i="5"/>
  <c r="AQ2322" i="5"/>
  <c r="AQ2323" i="5"/>
  <c r="AQ2324" i="5"/>
  <c r="AQ2325" i="5"/>
  <c r="AQ2326" i="5"/>
  <c r="AQ2327" i="5"/>
  <c r="AQ2328" i="5"/>
  <c r="AQ2329" i="5"/>
  <c r="AQ2330" i="5"/>
  <c r="AQ2331" i="5"/>
  <c r="AQ2332" i="5"/>
  <c r="AQ2333" i="5"/>
  <c r="AQ2334" i="5"/>
  <c r="AQ2335" i="5"/>
  <c r="AQ2336" i="5"/>
  <c r="AQ2337" i="5"/>
  <c r="AQ2338" i="5"/>
  <c r="AQ2339" i="5"/>
  <c r="AQ2340" i="5"/>
  <c r="AQ2341" i="5"/>
  <c r="AQ2342" i="5"/>
  <c r="AQ2343" i="5"/>
  <c r="AQ2344" i="5"/>
  <c r="AQ2345" i="5"/>
  <c r="AQ2346" i="5"/>
  <c r="AQ2347" i="5"/>
  <c r="AQ2348" i="5"/>
  <c r="AQ2349" i="5"/>
  <c r="AQ2350" i="5"/>
  <c r="AQ2351" i="5"/>
  <c r="AQ2352" i="5"/>
  <c r="AQ2353" i="5"/>
  <c r="AQ2354" i="5"/>
  <c r="AQ2355" i="5"/>
  <c r="AQ2356" i="5"/>
  <c r="AQ2357" i="5"/>
  <c r="AQ2358" i="5"/>
  <c r="AQ2359" i="5"/>
  <c r="AQ2360" i="5"/>
  <c r="AQ2361" i="5"/>
  <c r="AQ2362" i="5"/>
  <c r="AQ2363" i="5"/>
  <c r="AQ2364" i="5"/>
  <c r="AQ2365" i="5"/>
  <c r="AQ2366" i="5"/>
  <c r="AQ2367" i="5"/>
  <c r="AQ2368" i="5"/>
  <c r="AQ2369" i="5"/>
  <c r="AQ2370" i="5"/>
  <c r="AQ2371" i="5"/>
  <c r="AQ2372" i="5"/>
  <c r="AQ2373" i="5"/>
  <c r="AQ2374" i="5"/>
  <c r="AQ2375" i="5"/>
  <c r="AQ2376" i="5"/>
  <c r="AQ2377" i="5"/>
  <c r="AQ2378" i="5"/>
  <c r="AQ2379" i="5"/>
  <c r="AQ2380" i="5"/>
  <c r="AQ2381" i="5"/>
  <c r="AQ2382" i="5"/>
  <c r="AQ2383" i="5"/>
  <c r="AQ2384" i="5"/>
  <c r="AQ2385" i="5"/>
  <c r="AQ2386" i="5"/>
  <c r="AQ2387" i="5"/>
  <c r="AQ2388" i="5"/>
  <c r="AQ2389" i="5"/>
  <c r="AQ2390" i="5"/>
  <c r="AQ2391" i="5"/>
  <c r="AQ2392" i="5"/>
  <c r="AQ2393" i="5"/>
  <c r="AQ2394" i="5"/>
  <c r="AQ2395" i="5"/>
  <c r="AQ2396" i="5"/>
  <c r="AQ2397" i="5"/>
  <c r="AQ2398" i="5"/>
  <c r="AQ2399" i="5"/>
  <c r="AQ2400" i="5"/>
  <c r="AQ2401" i="5"/>
  <c r="AQ2402" i="5"/>
  <c r="AQ2403" i="5"/>
  <c r="AQ2404" i="5"/>
  <c r="AQ2405" i="5"/>
  <c r="AQ2406" i="5"/>
  <c r="AQ2407" i="5"/>
  <c r="AQ2408" i="5"/>
  <c r="AQ2409" i="5"/>
  <c r="AQ2410" i="5"/>
  <c r="AQ2411" i="5"/>
  <c r="AQ2412" i="5"/>
  <c r="AQ2413" i="5"/>
  <c r="AQ2414" i="5"/>
  <c r="AQ2415" i="5"/>
  <c r="AQ2416" i="5"/>
  <c r="AQ2417" i="5"/>
  <c r="AQ2418" i="5"/>
  <c r="AQ2419" i="5"/>
  <c r="AQ2420" i="5"/>
  <c r="AQ2421" i="5"/>
  <c r="AQ2422" i="5"/>
  <c r="AQ2423" i="5"/>
  <c r="AQ2424" i="5"/>
  <c r="AQ2425" i="5"/>
  <c r="AQ2426" i="5"/>
  <c r="AQ2427" i="5"/>
  <c r="AQ2428" i="5"/>
  <c r="AQ2429" i="5"/>
  <c r="AQ2430" i="5"/>
  <c r="AQ2431" i="5"/>
  <c r="AQ2432" i="5"/>
  <c r="AQ2433" i="5"/>
  <c r="AQ2434" i="5"/>
  <c r="AQ2435" i="5"/>
  <c r="AQ2436" i="5"/>
  <c r="AQ2437" i="5"/>
  <c r="AQ2438" i="5"/>
  <c r="AQ2439" i="5"/>
  <c r="AQ2440" i="5"/>
  <c r="AQ2441" i="5"/>
  <c r="AQ2442" i="5"/>
  <c r="AQ2443" i="5"/>
  <c r="AQ2444" i="5"/>
  <c r="AQ2445" i="5"/>
  <c r="AQ2446" i="5"/>
  <c r="AQ2447" i="5"/>
  <c r="AQ2448" i="5"/>
  <c r="AQ2449" i="5"/>
  <c r="AQ2450" i="5"/>
  <c r="AQ2451" i="5"/>
  <c r="AQ2452" i="5"/>
  <c r="AQ2453" i="5"/>
  <c r="AQ2454" i="5"/>
  <c r="AQ2455" i="5"/>
  <c r="AQ2456" i="5"/>
  <c r="AQ2457" i="5"/>
  <c r="AQ2458" i="5"/>
  <c r="AQ2459" i="5"/>
  <c r="AQ2460" i="5"/>
  <c r="AQ2461" i="5"/>
  <c r="AQ2462" i="5"/>
  <c r="AQ2463" i="5"/>
  <c r="AQ2464" i="5"/>
  <c r="AQ2465" i="5"/>
  <c r="AQ2466" i="5"/>
  <c r="AQ2467" i="5"/>
  <c r="AQ2468" i="5"/>
  <c r="AQ2469" i="5"/>
  <c r="AQ2470" i="5"/>
  <c r="AQ2471" i="5"/>
  <c r="AQ2472" i="5"/>
  <c r="AQ2473" i="5"/>
  <c r="AQ2474" i="5"/>
  <c r="AQ2475" i="5"/>
  <c r="AQ2476" i="5"/>
  <c r="AQ2477" i="5"/>
  <c r="AQ2478" i="5"/>
  <c r="AQ2479" i="5"/>
  <c r="AQ2480" i="5"/>
  <c r="AQ2481" i="5"/>
  <c r="AQ2482" i="5"/>
  <c r="AQ2483" i="5"/>
  <c r="AQ2484" i="5"/>
  <c r="AQ2485" i="5"/>
  <c r="AQ2486" i="5"/>
  <c r="AQ2487" i="5"/>
  <c r="AQ2488" i="5"/>
  <c r="AQ2489" i="5"/>
  <c r="AQ2490" i="5"/>
  <c r="AQ2491" i="5"/>
  <c r="AQ2492" i="5"/>
  <c r="AQ2493" i="5"/>
  <c r="AQ2494" i="5"/>
  <c r="AQ2495" i="5"/>
  <c r="AQ2496" i="5"/>
  <c r="AQ2497" i="5"/>
  <c r="AQ2498" i="5"/>
  <c r="AQ2499" i="5"/>
  <c r="AQ2500" i="5"/>
  <c r="AQ2501" i="5"/>
  <c r="AQ2502" i="5"/>
  <c r="AQ2503" i="5"/>
  <c r="AQ2504" i="5"/>
  <c r="AQ2505" i="5"/>
  <c r="AQ2506" i="5"/>
  <c r="AQ2507" i="5"/>
  <c r="AQ2508" i="5"/>
  <c r="AQ2509" i="5"/>
  <c r="AQ2510" i="5"/>
  <c r="AQ2511" i="5"/>
  <c r="AQ2512" i="5"/>
  <c r="AQ2513" i="5"/>
  <c r="AQ2514" i="5"/>
  <c r="AQ2515" i="5"/>
  <c r="AQ2516" i="5"/>
  <c r="AQ2517" i="5"/>
  <c r="AQ2518" i="5"/>
  <c r="AQ2519" i="5"/>
  <c r="AQ2520" i="5"/>
  <c r="AQ2521" i="5"/>
  <c r="AQ2522" i="5"/>
  <c r="AQ2523" i="5"/>
  <c r="AQ2524" i="5"/>
  <c r="AQ2525" i="5"/>
  <c r="AQ2526" i="5"/>
  <c r="AQ2527" i="5"/>
  <c r="AQ2528" i="5"/>
  <c r="AQ2529" i="5"/>
  <c r="AQ2530" i="5"/>
  <c r="AQ2531" i="5"/>
  <c r="AQ2532" i="5"/>
  <c r="AQ2533" i="5"/>
  <c r="AQ2534" i="5"/>
  <c r="AQ2535" i="5"/>
  <c r="AQ2536" i="5"/>
  <c r="AQ2537" i="5"/>
  <c r="AQ2538" i="5"/>
  <c r="AQ2539" i="5"/>
  <c r="AQ2540" i="5"/>
  <c r="AQ2541" i="5"/>
  <c r="AQ2542" i="5"/>
  <c r="AQ2543" i="5"/>
  <c r="AQ2544" i="5"/>
  <c r="AQ2545" i="5"/>
  <c r="AQ2546" i="5"/>
  <c r="AQ2547" i="5"/>
  <c r="AQ2548" i="5"/>
  <c r="AQ2549" i="5"/>
  <c r="AQ2550" i="5"/>
  <c r="AQ2551" i="5"/>
  <c r="AQ2552" i="5"/>
  <c r="AQ2553" i="5"/>
  <c r="AQ2554" i="5"/>
  <c r="AQ2555" i="5"/>
  <c r="AQ2556" i="5"/>
  <c r="AQ2557" i="5"/>
  <c r="AQ2558" i="5"/>
  <c r="AQ2559" i="5"/>
  <c r="AQ2560" i="5"/>
  <c r="AQ2561" i="5"/>
  <c r="AQ2562" i="5"/>
  <c r="AQ2563" i="5"/>
  <c r="AQ2564" i="5"/>
  <c r="AQ2565" i="5"/>
  <c r="AQ2566" i="5"/>
  <c r="AQ2567" i="5"/>
  <c r="AQ2568" i="5"/>
  <c r="AQ2569" i="5"/>
  <c r="AQ2570" i="5"/>
  <c r="AQ2571" i="5"/>
  <c r="AQ2572" i="5"/>
  <c r="AQ2573" i="5"/>
  <c r="AQ2574" i="5"/>
  <c r="AQ2575" i="5"/>
  <c r="AQ2576" i="5"/>
  <c r="AQ2577" i="5"/>
  <c r="AQ2578" i="5"/>
  <c r="AQ2579" i="5"/>
  <c r="AQ2580" i="5"/>
  <c r="AQ2581" i="5"/>
  <c r="AQ2582" i="5"/>
  <c r="AQ2583" i="5"/>
  <c r="AQ2584" i="5"/>
  <c r="AQ2585" i="5"/>
  <c r="AQ2586" i="5"/>
  <c r="AQ2587" i="5"/>
  <c r="AQ2588" i="5"/>
  <c r="AQ2589" i="5"/>
  <c r="AQ2590" i="5"/>
  <c r="AQ2591" i="5"/>
  <c r="AQ2592" i="5"/>
  <c r="AQ2593" i="5"/>
  <c r="AQ2594" i="5"/>
  <c r="AQ2595" i="5"/>
  <c r="AQ2596" i="5"/>
  <c r="AQ2597" i="5"/>
  <c r="AQ2598" i="5"/>
  <c r="AQ2599" i="5"/>
  <c r="AQ2600" i="5"/>
  <c r="AQ2601" i="5"/>
  <c r="AQ2602" i="5"/>
  <c r="AQ2603" i="5"/>
  <c r="AQ2604" i="5"/>
  <c r="AQ2605" i="5"/>
  <c r="AQ2606" i="5"/>
  <c r="AQ2607" i="5"/>
  <c r="AQ2608" i="5"/>
  <c r="AQ2609" i="5"/>
  <c r="AQ2610" i="5"/>
  <c r="AQ2611" i="5"/>
  <c r="AQ2612" i="5"/>
  <c r="AQ2613" i="5"/>
  <c r="AQ2614" i="5"/>
  <c r="AQ2615" i="5"/>
  <c r="AQ2616" i="5"/>
  <c r="AQ2617" i="5"/>
  <c r="AQ2618" i="5"/>
  <c r="AQ2619" i="5"/>
  <c r="AQ2620" i="5"/>
  <c r="AQ2621" i="5"/>
  <c r="AQ2622" i="5"/>
  <c r="AQ2623" i="5"/>
  <c r="AQ2624" i="5"/>
  <c r="AQ2625" i="5"/>
  <c r="AQ2626" i="5"/>
  <c r="AQ2627" i="5"/>
  <c r="AQ2628" i="5"/>
  <c r="AQ2629" i="5"/>
  <c r="AQ2630" i="5"/>
  <c r="AQ2631" i="5"/>
  <c r="AQ2632" i="5"/>
  <c r="AQ2633" i="5"/>
  <c r="AQ2634" i="5"/>
  <c r="AQ2635" i="5"/>
  <c r="AQ2636" i="5"/>
  <c r="AQ2637" i="5"/>
  <c r="AQ2638" i="5"/>
  <c r="AQ2639" i="5"/>
  <c r="AQ2640" i="5"/>
  <c r="AQ2641" i="5"/>
  <c r="AQ2642" i="5"/>
  <c r="AQ2643" i="5"/>
  <c r="AQ2644" i="5"/>
  <c r="AQ2645" i="5"/>
  <c r="AQ2646" i="5"/>
  <c r="AQ2647" i="5"/>
  <c r="AQ2648" i="5"/>
  <c r="AQ2649" i="5"/>
  <c r="AQ2650" i="5"/>
  <c r="AQ2651" i="5"/>
  <c r="AQ2652" i="5"/>
  <c r="AQ2653" i="5"/>
  <c r="AQ2654" i="5"/>
  <c r="AQ2655" i="5"/>
  <c r="AQ2656" i="5"/>
  <c r="AQ2657" i="5"/>
  <c r="AQ2658" i="5"/>
  <c r="AQ2659" i="5"/>
  <c r="AQ2660" i="5"/>
  <c r="AQ2661" i="5"/>
  <c r="AQ2662" i="5"/>
  <c r="AQ2663" i="5"/>
  <c r="AQ2664" i="5"/>
  <c r="AQ2665" i="5"/>
  <c r="AQ2666" i="5"/>
  <c r="AQ2667" i="5"/>
  <c r="AQ2668" i="5"/>
  <c r="AQ2669" i="5"/>
  <c r="AQ2670" i="5"/>
  <c r="AQ2671" i="5"/>
  <c r="AQ2672" i="5"/>
  <c r="AQ2673" i="5"/>
  <c r="AQ2674" i="5"/>
  <c r="AQ2675" i="5"/>
  <c r="AQ2676" i="5"/>
  <c r="AQ2677" i="5"/>
  <c r="AQ2678" i="5"/>
  <c r="AQ2679" i="5"/>
  <c r="AQ2680" i="5"/>
  <c r="AQ2681" i="5"/>
  <c r="AQ2682" i="5"/>
  <c r="AQ2683" i="5"/>
  <c r="AQ2684" i="5"/>
  <c r="AQ2685" i="5"/>
  <c r="AQ2686" i="5"/>
  <c r="AQ2687" i="5"/>
  <c r="AQ2688" i="5"/>
  <c r="AQ2689" i="5"/>
  <c r="AQ2690" i="5"/>
  <c r="AQ2691" i="5"/>
  <c r="AQ2692" i="5"/>
  <c r="AQ2693" i="5"/>
  <c r="AQ2694" i="5"/>
  <c r="AQ2695" i="5"/>
  <c r="AQ2696" i="5"/>
  <c r="AQ2697" i="5"/>
  <c r="AQ2698" i="5"/>
  <c r="AQ2699" i="5"/>
  <c r="AQ2700" i="5"/>
  <c r="AQ2701" i="5"/>
  <c r="AQ2702" i="5"/>
  <c r="AQ2703" i="5"/>
  <c r="AQ2704" i="5"/>
  <c r="AQ2705" i="5"/>
  <c r="AQ2706" i="5"/>
  <c r="AQ2707" i="5"/>
  <c r="AQ2708" i="5"/>
  <c r="AQ2709" i="5"/>
  <c r="AQ2710" i="5"/>
  <c r="AQ2711" i="5"/>
  <c r="AQ2712" i="5"/>
  <c r="AQ2713" i="5"/>
  <c r="AQ2714" i="5"/>
  <c r="AQ2715" i="5"/>
  <c r="AQ2716" i="5"/>
  <c r="AQ2717" i="5"/>
  <c r="AQ2718" i="5"/>
  <c r="AQ2719" i="5"/>
  <c r="AQ2720" i="5"/>
  <c r="AQ2721" i="5"/>
  <c r="AQ2722" i="5"/>
  <c r="AQ2723" i="5"/>
  <c r="AQ2724" i="5"/>
  <c r="AQ2725" i="5"/>
  <c r="AQ2726" i="5"/>
  <c r="AQ2727" i="5"/>
  <c r="AQ2728" i="5"/>
  <c r="AQ2729" i="5"/>
  <c r="AQ2730" i="5"/>
  <c r="AQ2731" i="5"/>
  <c r="AQ2732" i="5"/>
  <c r="AQ2733" i="5"/>
  <c r="AQ2734" i="5"/>
  <c r="AQ2735" i="5"/>
  <c r="AQ2736" i="5"/>
  <c r="AQ2737" i="5"/>
  <c r="AQ2738" i="5"/>
  <c r="AQ2739" i="5"/>
  <c r="AQ2740" i="5"/>
  <c r="AQ2741" i="5"/>
  <c r="AQ2742" i="5"/>
  <c r="AQ2743" i="5"/>
  <c r="AQ2744" i="5"/>
  <c r="AQ2745" i="5"/>
  <c r="AQ2746" i="5"/>
  <c r="AQ2747" i="5"/>
  <c r="AQ2748" i="5"/>
  <c r="AQ2749" i="5"/>
  <c r="AQ2750" i="5"/>
  <c r="AQ2751" i="5"/>
  <c r="AQ2752" i="5"/>
  <c r="AQ2753" i="5"/>
  <c r="AQ2754" i="5"/>
  <c r="AQ2755" i="5"/>
  <c r="AQ2756" i="5"/>
  <c r="AQ2757" i="5"/>
  <c r="AQ2758" i="5"/>
  <c r="AQ2759" i="5"/>
  <c r="AQ2760" i="5"/>
  <c r="AQ2761" i="5"/>
  <c r="AQ2762" i="5"/>
  <c r="AQ2763" i="5"/>
  <c r="AQ2764" i="5"/>
  <c r="AQ2765" i="5"/>
  <c r="AQ2766" i="5"/>
  <c r="AQ2767" i="5"/>
  <c r="AQ2768" i="5"/>
  <c r="AQ2769" i="5"/>
  <c r="AQ2770" i="5"/>
  <c r="AQ2771" i="5"/>
  <c r="AQ2772" i="5"/>
  <c r="AQ2773" i="5"/>
  <c r="AQ2774" i="5"/>
  <c r="AQ2775" i="5"/>
  <c r="AQ2776" i="5"/>
  <c r="AQ2777" i="5"/>
  <c r="AQ2778" i="5"/>
  <c r="AQ2779" i="5"/>
  <c r="AQ2780" i="5"/>
  <c r="AQ2781" i="5"/>
  <c r="AQ2782" i="5"/>
  <c r="AQ2783" i="5"/>
  <c r="AQ2784" i="5"/>
  <c r="AQ2785" i="5"/>
  <c r="AQ2786" i="5"/>
  <c r="AQ2787" i="5"/>
  <c r="AQ2788" i="5"/>
  <c r="AQ2789" i="5"/>
  <c r="AQ2790" i="5"/>
  <c r="AQ2791" i="5"/>
  <c r="AQ2792" i="5"/>
  <c r="AQ2793" i="5"/>
  <c r="AQ2794" i="5"/>
  <c r="AQ2795" i="5"/>
  <c r="AQ2796" i="5"/>
  <c r="AQ2797" i="5"/>
  <c r="AQ2798" i="5"/>
  <c r="AQ2799" i="5"/>
  <c r="AQ2800" i="5"/>
  <c r="AQ2801" i="5"/>
  <c r="AQ2802" i="5"/>
  <c r="AQ2803" i="5"/>
  <c r="AQ2804" i="5"/>
  <c r="AQ2805" i="5"/>
  <c r="AQ2806" i="5"/>
  <c r="AQ2807" i="5"/>
  <c r="AQ2808" i="5"/>
  <c r="AQ2809" i="5"/>
  <c r="AQ2810" i="5"/>
  <c r="AQ2811" i="5"/>
  <c r="AQ2812" i="5"/>
  <c r="AQ2813" i="5"/>
  <c r="AQ2814" i="5"/>
  <c r="AQ2815" i="5"/>
  <c r="AQ2816" i="5"/>
  <c r="AQ2817" i="5"/>
  <c r="AQ2818" i="5"/>
  <c r="AQ2819" i="5"/>
  <c r="AQ2820" i="5"/>
  <c r="AQ2821" i="5"/>
  <c r="AQ2822" i="5"/>
  <c r="AQ2823" i="5"/>
  <c r="AQ2824" i="5"/>
  <c r="AQ2825" i="5"/>
  <c r="AQ2826" i="5"/>
  <c r="AQ2827" i="5"/>
  <c r="AQ2828" i="5"/>
  <c r="AQ2829" i="5"/>
  <c r="AQ2830" i="5"/>
  <c r="AQ2831" i="5"/>
  <c r="AQ2832" i="5"/>
  <c r="AQ2833" i="5"/>
  <c r="AQ2834" i="5"/>
  <c r="AQ2835" i="5"/>
  <c r="AQ2836" i="5"/>
  <c r="AQ2837" i="5"/>
  <c r="AQ2838" i="5"/>
  <c r="AQ2839" i="5"/>
  <c r="AQ2840" i="5"/>
  <c r="AQ2841" i="5"/>
  <c r="AQ2842" i="5"/>
  <c r="AQ2843" i="5"/>
  <c r="AQ2844" i="5"/>
  <c r="AQ2845" i="5"/>
  <c r="AQ2846" i="5"/>
  <c r="AQ2847" i="5"/>
  <c r="AQ2848" i="5"/>
  <c r="AQ2849" i="5"/>
  <c r="AQ2850" i="5"/>
  <c r="AQ2851" i="5"/>
  <c r="AQ2852" i="5"/>
  <c r="AQ2853" i="5"/>
  <c r="AQ2854" i="5"/>
  <c r="AQ2855" i="5"/>
  <c r="AQ2856" i="5"/>
  <c r="AQ2857" i="5"/>
  <c r="AQ2858" i="5"/>
  <c r="AQ2859" i="5"/>
  <c r="AQ2860" i="5"/>
  <c r="AQ2861" i="5"/>
  <c r="AQ2862" i="5"/>
  <c r="AQ2863" i="5"/>
  <c r="AQ2864" i="5"/>
  <c r="AQ2865" i="5"/>
  <c r="AQ2866" i="5"/>
  <c r="AQ2867" i="5"/>
  <c r="AQ2868" i="5"/>
  <c r="AQ2869" i="5"/>
  <c r="AQ2870" i="5"/>
  <c r="AQ2871" i="5"/>
  <c r="AQ2872" i="5"/>
  <c r="AQ2873" i="5"/>
  <c r="AQ2874" i="5"/>
  <c r="AQ2875" i="5"/>
  <c r="AQ2876" i="5"/>
  <c r="AQ2877" i="5"/>
  <c r="AQ2878" i="5"/>
  <c r="AQ2879" i="5"/>
  <c r="AQ2880" i="5"/>
  <c r="AQ2881" i="5"/>
  <c r="AQ2882" i="5"/>
  <c r="AQ2883" i="5"/>
  <c r="AQ2884" i="5"/>
  <c r="AQ2885" i="5"/>
  <c r="AQ2886" i="5"/>
  <c r="AQ2887" i="5"/>
  <c r="AQ2888" i="5"/>
  <c r="AQ2889" i="5"/>
  <c r="AQ2890" i="5"/>
  <c r="AQ2891" i="5"/>
  <c r="AQ2892" i="5"/>
  <c r="AQ2893" i="5"/>
  <c r="AQ2894" i="5"/>
  <c r="AQ2895" i="5"/>
  <c r="AQ2896" i="5"/>
  <c r="AQ2897" i="5"/>
  <c r="AQ2898" i="5"/>
  <c r="AQ2899" i="5"/>
  <c r="AQ2900" i="5"/>
  <c r="AQ2901" i="5"/>
  <c r="AQ2902" i="5"/>
  <c r="AQ2903" i="5"/>
  <c r="AQ2904" i="5"/>
  <c r="AQ2905" i="5"/>
  <c r="AQ2906" i="5"/>
  <c r="AQ2907" i="5"/>
  <c r="AQ2908" i="5"/>
  <c r="AQ2909" i="5"/>
  <c r="AQ2910" i="5"/>
  <c r="AQ2911" i="5"/>
  <c r="AQ2912" i="5"/>
  <c r="AQ2913" i="5"/>
  <c r="AQ2914" i="5"/>
  <c r="AQ2915" i="5"/>
  <c r="AQ2916" i="5"/>
  <c r="AQ2917" i="5"/>
  <c r="AQ2918" i="5"/>
  <c r="AQ2919" i="5"/>
  <c r="AQ2920" i="5"/>
  <c r="AQ2921" i="5"/>
  <c r="AQ2922" i="5"/>
  <c r="AQ2923" i="5"/>
  <c r="AQ2924" i="5"/>
  <c r="AQ2925" i="5"/>
  <c r="AQ2926" i="5"/>
  <c r="AQ2927" i="5"/>
  <c r="AQ2928" i="5"/>
  <c r="AQ2929" i="5"/>
  <c r="AQ2930" i="5"/>
  <c r="AQ2931" i="5"/>
  <c r="AQ2932" i="5"/>
  <c r="AQ2933" i="5"/>
  <c r="AQ2934" i="5"/>
  <c r="AQ2935" i="5"/>
  <c r="AQ2936" i="5"/>
  <c r="AQ2937" i="5"/>
  <c r="AQ2938" i="5"/>
  <c r="AQ2939" i="5"/>
  <c r="AQ2940" i="5"/>
  <c r="AQ2941" i="5"/>
  <c r="AQ2942" i="5"/>
  <c r="AQ2943" i="5"/>
  <c r="AQ2944" i="5"/>
  <c r="AQ2945" i="5"/>
  <c r="AQ2946" i="5"/>
  <c r="AQ2947" i="5"/>
  <c r="AQ2948" i="5"/>
  <c r="AQ2949" i="5"/>
  <c r="AQ2950" i="5"/>
  <c r="AQ2951" i="5"/>
  <c r="AQ2952" i="5"/>
  <c r="AQ2953" i="5"/>
  <c r="AQ2954" i="5"/>
  <c r="AQ2955" i="5"/>
  <c r="AQ2956" i="5"/>
  <c r="AQ2957" i="5"/>
  <c r="AQ2958" i="5"/>
  <c r="AQ2959" i="5"/>
  <c r="AQ2960" i="5"/>
  <c r="AQ2961" i="5"/>
  <c r="AQ2962" i="5"/>
  <c r="AQ2963" i="5"/>
  <c r="AQ2964" i="5"/>
  <c r="AQ2965" i="5"/>
  <c r="AQ2966" i="5"/>
  <c r="AQ2967" i="5"/>
  <c r="AQ2968" i="5"/>
  <c r="AQ2969" i="5"/>
  <c r="AQ2970" i="5"/>
  <c r="AQ2971" i="5"/>
  <c r="AQ2972" i="5"/>
  <c r="AQ2973" i="5"/>
  <c r="AQ2974" i="5"/>
  <c r="AQ2975" i="5"/>
  <c r="AQ2976" i="5"/>
  <c r="AQ2977" i="5"/>
  <c r="AQ2978" i="5"/>
  <c r="AQ2979" i="5"/>
  <c r="AQ2980" i="5"/>
  <c r="AQ2981" i="5"/>
  <c r="AQ2982" i="5"/>
  <c r="AQ2983" i="5"/>
  <c r="AQ2984" i="5"/>
  <c r="AQ2985" i="5"/>
  <c r="AQ2986" i="5"/>
  <c r="AQ2987" i="5"/>
  <c r="AQ2988" i="5"/>
  <c r="AQ2989" i="5"/>
  <c r="AQ2990" i="5"/>
  <c r="AQ2991" i="5"/>
  <c r="AQ2992" i="5"/>
  <c r="AQ2993" i="5"/>
  <c r="AQ2994" i="5"/>
  <c r="AQ2995" i="5"/>
  <c r="AQ2996" i="5"/>
  <c r="AQ2997" i="5"/>
  <c r="AQ2998" i="5"/>
  <c r="AQ2999" i="5"/>
  <c r="AQ3000" i="5"/>
  <c r="AQ3001" i="5"/>
  <c r="AQ3002" i="5"/>
  <c r="AQ3003" i="5"/>
  <c r="AQ3004" i="5"/>
  <c r="AQ3005" i="5"/>
  <c r="AQ3006" i="5"/>
  <c r="AQ3007" i="5"/>
  <c r="AQ3008" i="5"/>
  <c r="AQ3009" i="5"/>
  <c r="AQ3010" i="5"/>
  <c r="AQ3011" i="5"/>
  <c r="AQ3012" i="5"/>
  <c r="AQ3013" i="5"/>
  <c r="AQ3014" i="5"/>
  <c r="AQ3015" i="5"/>
  <c r="AQ3016" i="5"/>
  <c r="AQ3017" i="5"/>
  <c r="AQ3018" i="5"/>
  <c r="AQ3019" i="5"/>
  <c r="AQ3020" i="5"/>
  <c r="AQ3021" i="5"/>
  <c r="AQ3022" i="5"/>
  <c r="AQ3023" i="5"/>
  <c r="AQ3024" i="5"/>
  <c r="AQ3025" i="5"/>
  <c r="AQ3026" i="5"/>
  <c r="AQ3027" i="5"/>
  <c r="AQ3028" i="5"/>
  <c r="AQ3029" i="5"/>
  <c r="AQ3030" i="5"/>
  <c r="AQ3031" i="5"/>
  <c r="AQ3032" i="5"/>
  <c r="AQ3033" i="5"/>
  <c r="AQ3034" i="5"/>
  <c r="AQ3035" i="5"/>
  <c r="AQ3036" i="5"/>
  <c r="AQ3037" i="5"/>
  <c r="AQ3038" i="5"/>
  <c r="AQ3039" i="5"/>
  <c r="AQ3040" i="5"/>
  <c r="AQ3041" i="5"/>
  <c r="AQ3042" i="5"/>
  <c r="AQ3043" i="5"/>
  <c r="AQ3044" i="5"/>
  <c r="AQ3045" i="5"/>
  <c r="AQ3046" i="5"/>
  <c r="AQ3047" i="5"/>
  <c r="AQ3048" i="5"/>
  <c r="AQ3049" i="5"/>
  <c r="AQ3050" i="5"/>
  <c r="AQ3051" i="5"/>
  <c r="AQ3052" i="5"/>
  <c r="AQ3053" i="5"/>
  <c r="AQ3054" i="5"/>
  <c r="AQ3055" i="5"/>
  <c r="AQ3056" i="5"/>
  <c r="AQ3057" i="5"/>
  <c r="AQ3058" i="5"/>
  <c r="AQ3059" i="5"/>
  <c r="AQ3060" i="5"/>
  <c r="AQ3061" i="5"/>
  <c r="AQ3062" i="5"/>
  <c r="AQ3063" i="5"/>
  <c r="AQ3064" i="5"/>
  <c r="AQ3065" i="5"/>
  <c r="AQ3066" i="5"/>
  <c r="AQ3067" i="5"/>
  <c r="AQ3068" i="5"/>
  <c r="AQ3069" i="5"/>
  <c r="AQ3070" i="5"/>
  <c r="AQ3071" i="5"/>
  <c r="AQ3072" i="5"/>
  <c r="AQ3073" i="5"/>
  <c r="AQ3074" i="5"/>
  <c r="AQ3075" i="5"/>
  <c r="AQ3076" i="5"/>
  <c r="AQ3077" i="5"/>
  <c r="AQ3078" i="5"/>
  <c r="AQ3079" i="5"/>
  <c r="AQ3080" i="5"/>
  <c r="AQ3081" i="5"/>
  <c r="AQ3082" i="5"/>
  <c r="AQ3083" i="5"/>
  <c r="AQ3084" i="5"/>
  <c r="AQ3085" i="5"/>
  <c r="AQ3086" i="5"/>
  <c r="AQ3087" i="5"/>
  <c r="AQ3088" i="5"/>
  <c r="AQ3089" i="5"/>
  <c r="AQ3090" i="5"/>
  <c r="AQ3091" i="5"/>
  <c r="AQ3092" i="5"/>
  <c r="AQ3093" i="5"/>
  <c r="AQ3094" i="5"/>
  <c r="AQ3095" i="5"/>
  <c r="AQ3096" i="5"/>
  <c r="AQ3097" i="5"/>
  <c r="AQ3098" i="5"/>
  <c r="AQ3099" i="5"/>
  <c r="AQ3100" i="5"/>
  <c r="AQ3101" i="5"/>
  <c r="AQ3102" i="5"/>
  <c r="AQ3103" i="5"/>
  <c r="AQ3104" i="5"/>
  <c r="AQ3105" i="5"/>
  <c r="AQ3106" i="5"/>
  <c r="AQ3107" i="5"/>
  <c r="AQ3108" i="5"/>
  <c r="AQ3109" i="5"/>
  <c r="AQ3110" i="5"/>
  <c r="AQ3111" i="5"/>
  <c r="AQ3112" i="5"/>
  <c r="AQ3113" i="5"/>
  <c r="AQ3114" i="5"/>
  <c r="AQ3115" i="5"/>
  <c r="AQ3116" i="5"/>
  <c r="AQ3117" i="5"/>
  <c r="AQ3118" i="5"/>
  <c r="AQ3119" i="5"/>
  <c r="AQ3120" i="5"/>
  <c r="AQ3121" i="5"/>
  <c r="AQ3122" i="5"/>
  <c r="AQ3123" i="5"/>
  <c r="AQ3124" i="5"/>
  <c r="AQ3125" i="5"/>
  <c r="AQ3126" i="5"/>
  <c r="AQ3127" i="5"/>
  <c r="AQ3128" i="5"/>
  <c r="AQ3129" i="5"/>
  <c r="AQ3130" i="5"/>
  <c r="AQ3131" i="5"/>
  <c r="AQ3132" i="5"/>
  <c r="AQ3133" i="5"/>
  <c r="AQ3134" i="5"/>
  <c r="AQ3135" i="5"/>
  <c r="AQ3136" i="5"/>
  <c r="AQ3137" i="5"/>
  <c r="AQ3138" i="5"/>
  <c r="AQ3139" i="5"/>
  <c r="AQ3140" i="5"/>
  <c r="AQ3141" i="5"/>
  <c r="AQ3142" i="5"/>
  <c r="AQ3143" i="5"/>
  <c r="AQ3144" i="5"/>
  <c r="AQ3145" i="5"/>
  <c r="AQ3146" i="5"/>
  <c r="AQ3147" i="5"/>
  <c r="AQ3148" i="5"/>
  <c r="AQ3149" i="5"/>
  <c r="AQ3150" i="5"/>
  <c r="AQ3151" i="5"/>
  <c r="AQ3152" i="5"/>
  <c r="AQ3153" i="5"/>
  <c r="AQ3154" i="5"/>
  <c r="AQ3155" i="5"/>
  <c r="AQ3156" i="5"/>
  <c r="AQ3157" i="5"/>
  <c r="AQ3158" i="5"/>
  <c r="AQ3159" i="5"/>
  <c r="AQ3160" i="5"/>
  <c r="AQ3161" i="5"/>
  <c r="AQ3162" i="5"/>
  <c r="AQ3163" i="5"/>
  <c r="AQ3164" i="5"/>
  <c r="AQ3165" i="5"/>
  <c r="AQ3166" i="5"/>
  <c r="AQ3167" i="5"/>
  <c r="AQ3168" i="5"/>
  <c r="AQ3169" i="5"/>
  <c r="AQ3170" i="5"/>
  <c r="AQ3171" i="5"/>
  <c r="AQ3172" i="5"/>
  <c r="AQ3173" i="5"/>
  <c r="AQ3174" i="5"/>
  <c r="AQ3175" i="5"/>
  <c r="AQ3176" i="5"/>
  <c r="AQ3177" i="5"/>
  <c r="AQ3178" i="5"/>
  <c r="AQ3179" i="5"/>
  <c r="AQ3180" i="5"/>
  <c r="AQ3181" i="5"/>
  <c r="AQ3182" i="5"/>
  <c r="AQ3183" i="5"/>
  <c r="AQ3184" i="5"/>
  <c r="AQ3185" i="5"/>
  <c r="AQ3186" i="5"/>
  <c r="AQ3187" i="5"/>
  <c r="AQ3188" i="5"/>
  <c r="AQ3189" i="5"/>
  <c r="AQ3190" i="5"/>
  <c r="AQ3191" i="5"/>
  <c r="AQ3192" i="5"/>
  <c r="AQ3193" i="5"/>
  <c r="AQ3194" i="5"/>
  <c r="AQ3195" i="5"/>
  <c r="AQ3196" i="5"/>
  <c r="AQ3197" i="5"/>
  <c r="AQ3198" i="5"/>
  <c r="AQ3199" i="5"/>
  <c r="AQ3200" i="5"/>
  <c r="AQ3201" i="5"/>
  <c r="AQ3202" i="5"/>
  <c r="AQ3203" i="5"/>
  <c r="AQ3204" i="5"/>
  <c r="AQ3205" i="5"/>
  <c r="AQ3206" i="5"/>
  <c r="AQ3207" i="5"/>
  <c r="AQ3208" i="5"/>
  <c r="AQ3209" i="5"/>
  <c r="AQ3210" i="5"/>
  <c r="AQ3211" i="5"/>
  <c r="AQ3212" i="5"/>
  <c r="AQ3213" i="5"/>
  <c r="AQ3214" i="5"/>
  <c r="AQ3215" i="5"/>
  <c r="AQ3216" i="5"/>
  <c r="AQ3217" i="5"/>
  <c r="AQ3218" i="5"/>
  <c r="AQ3219" i="5"/>
  <c r="AQ3220" i="5"/>
  <c r="AQ3221" i="5"/>
  <c r="AQ3222" i="5"/>
  <c r="AQ3223" i="5"/>
  <c r="AQ3224" i="5"/>
  <c r="AQ3225" i="5"/>
  <c r="AQ3226" i="5"/>
  <c r="AQ3227" i="5"/>
  <c r="AQ3228" i="5"/>
  <c r="AQ3229" i="5"/>
  <c r="AQ3230" i="5"/>
  <c r="AQ3231" i="5"/>
  <c r="AQ3232" i="5"/>
  <c r="AQ3233" i="5"/>
  <c r="AQ3234" i="5"/>
  <c r="AQ3235" i="5"/>
  <c r="AQ3236" i="5"/>
  <c r="AQ3237" i="5"/>
  <c r="AQ3238" i="5"/>
  <c r="AQ3239" i="5"/>
  <c r="AQ3240" i="5"/>
  <c r="AQ3241" i="5"/>
  <c r="AQ3242" i="5"/>
  <c r="AQ3243" i="5"/>
  <c r="AQ3244" i="5"/>
  <c r="AQ3245" i="5"/>
  <c r="AQ3246" i="5"/>
  <c r="AQ3247" i="5"/>
  <c r="AQ3248" i="5"/>
  <c r="AQ3249" i="5"/>
  <c r="AQ3250" i="5"/>
  <c r="AQ3251" i="5"/>
  <c r="AQ3252" i="5"/>
  <c r="AQ3253" i="5"/>
  <c r="AQ3254" i="5"/>
  <c r="AQ3255" i="5"/>
  <c r="AQ3256" i="5"/>
  <c r="AQ3257" i="5"/>
  <c r="AQ3258" i="5"/>
  <c r="AQ3259" i="5"/>
  <c r="AQ3260" i="5"/>
  <c r="AQ3261" i="5"/>
  <c r="AQ3262" i="5"/>
  <c r="AQ3263" i="5"/>
  <c r="AQ3264" i="5"/>
  <c r="AQ3265" i="5"/>
  <c r="AQ3266" i="5"/>
  <c r="AQ3267" i="5"/>
  <c r="AQ3268" i="5"/>
  <c r="AQ3269" i="5"/>
  <c r="AQ3270" i="5"/>
  <c r="AQ3271" i="5"/>
  <c r="AQ3272" i="5"/>
  <c r="AQ3273" i="5"/>
  <c r="AQ3274" i="5"/>
  <c r="AQ3275" i="5"/>
  <c r="AQ3276" i="5"/>
  <c r="AQ3277" i="5"/>
  <c r="AQ3278" i="5"/>
  <c r="AQ3279" i="5"/>
  <c r="AQ3280" i="5"/>
  <c r="AQ3281" i="5"/>
  <c r="AQ3282" i="5"/>
  <c r="AQ3283" i="5"/>
  <c r="AQ3284" i="5"/>
  <c r="AQ3285" i="5"/>
  <c r="AQ3286" i="5"/>
  <c r="AQ3287" i="5"/>
  <c r="AQ3288" i="5"/>
  <c r="AQ3289" i="5"/>
  <c r="AQ3290" i="5"/>
  <c r="AQ3291" i="5"/>
  <c r="AQ3292" i="5"/>
  <c r="AQ3293" i="5"/>
  <c r="AQ3294" i="5"/>
  <c r="AQ3295" i="5"/>
  <c r="AQ3296" i="5"/>
  <c r="AQ3297" i="5"/>
  <c r="AQ3298" i="5"/>
  <c r="AQ3299" i="5"/>
  <c r="AQ3300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200" i="5"/>
  <c r="AR201" i="5"/>
  <c r="AR202" i="5"/>
  <c r="AR203" i="5"/>
  <c r="AR204" i="5"/>
  <c r="AR205" i="5"/>
  <c r="AR206" i="5"/>
  <c r="AR207" i="5"/>
  <c r="AR208" i="5"/>
  <c r="AR209" i="5"/>
  <c r="AR210" i="5"/>
  <c r="AR211" i="5"/>
  <c r="AR212" i="5"/>
  <c r="AR213" i="5"/>
  <c r="AR214" i="5"/>
  <c r="AR215" i="5"/>
  <c r="AR216" i="5"/>
  <c r="AR217" i="5"/>
  <c r="AR218" i="5"/>
  <c r="AR219" i="5"/>
  <c r="AR220" i="5"/>
  <c r="AR221" i="5"/>
  <c r="AR222" i="5"/>
  <c r="AR223" i="5"/>
  <c r="AR224" i="5"/>
  <c r="AR225" i="5"/>
  <c r="AR226" i="5"/>
  <c r="AR227" i="5"/>
  <c r="AR228" i="5"/>
  <c r="AR229" i="5"/>
  <c r="AR230" i="5"/>
  <c r="AR231" i="5"/>
  <c r="AR232" i="5"/>
  <c r="AR233" i="5"/>
  <c r="AR234" i="5"/>
  <c r="AR235" i="5"/>
  <c r="AR236" i="5"/>
  <c r="AR237" i="5"/>
  <c r="AR238" i="5"/>
  <c r="AR239" i="5"/>
  <c r="AR240" i="5"/>
  <c r="AR241" i="5"/>
  <c r="AR242" i="5"/>
  <c r="AR243" i="5"/>
  <c r="AR244" i="5"/>
  <c r="AR245" i="5"/>
  <c r="AR246" i="5"/>
  <c r="AR247" i="5"/>
  <c r="AR248" i="5"/>
  <c r="AR249" i="5"/>
  <c r="AR250" i="5"/>
  <c r="AR251" i="5"/>
  <c r="AR252" i="5"/>
  <c r="AR253" i="5"/>
  <c r="AR254" i="5"/>
  <c r="AR255" i="5"/>
  <c r="AR256" i="5"/>
  <c r="AR257" i="5"/>
  <c r="AR258" i="5"/>
  <c r="AR259" i="5"/>
  <c r="AR260" i="5"/>
  <c r="AR261" i="5"/>
  <c r="AR262" i="5"/>
  <c r="AR263" i="5"/>
  <c r="AR264" i="5"/>
  <c r="AR265" i="5"/>
  <c r="AR266" i="5"/>
  <c r="AR267" i="5"/>
  <c r="AR268" i="5"/>
  <c r="AR269" i="5"/>
  <c r="AR270" i="5"/>
  <c r="AR271" i="5"/>
  <c r="AR272" i="5"/>
  <c r="AR273" i="5"/>
  <c r="AR274" i="5"/>
  <c r="AR275" i="5"/>
  <c r="AR276" i="5"/>
  <c r="AR277" i="5"/>
  <c r="AR278" i="5"/>
  <c r="AR279" i="5"/>
  <c r="AR280" i="5"/>
  <c r="AR281" i="5"/>
  <c r="AR282" i="5"/>
  <c r="AR283" i="5"/>
  <c r="AR284" i="5"/>
  <c r="AR285" i="5"/>
  <c r="AR286" i="5"/>
  <c r="AR287" i="5"/>
  <c r="AR288" i="5"/>
  <c r="AR289" i="5"/>
  <c r="AR290" i="5"/>
  <c r="AR291" i="5"/>
  <c r="AR292" i="5"/>
  <c r="AR293" i="5"/>
  <c r="AR294" i="5"/>
  <c r="AR295" i="5"/>
  <c r="AR296" i="5"/>
  <c r="AR297" i="5"/>
  <c r="AR298" i="5"/>
  <c r="AR299" i="5"/>
  <c r="AR300" i="5"/>
  <c r="AR301" i="5"/>
  <c r="AR302" i="5"/>
  <c r="AR303" i="5"/>
  <c r="AR304" i="5"/>
  <c r="AR305" i="5"/>
  <c r="AR306" i="5"/>
  <c r="AR307" i="5"/>
  <c r="AR308" i="5"/>
  <c r="AR309" i="5"/>
  <c r="AR310" i="5"/>
  <c r="AR311" i="5"/>
  <c r="AR312" i="5"/>
  <c r="AR313" i="5"/>
  <c r="AR314" i="5"/>
  <c r="AR315" i="5"/>
  <c r="AR316" i="5"/>
  <c r="AR317" i="5"/>
  <c r="AR318" i="5"/>
  <c r="AR319" i="5"/>
  <c r="AR320" i="5"/>
  <c r="AR321" i="5"/>
  <c r="AR322" i="5"/>
  <c r="AR323" i="5"/>
  <c r="AR324" i="5"/>
  <c r="AR325" i="5"/>
  <c r="AR326" i="5"/>
  <c r="AR327" i="5"/>
  <c r="AR328" i="5"/>
  <c r="AR329" i="5"/>
  <c r="AR330" i="5"/>
  <c r="AR331" i="5"/>
  <c r="AR332" i="5"/>
  <c r="AR333" i="5"/>
  <c r="AR334" i="5"/>
  <c r="AR335" i="5"/>
  <c r="AR336" i="5"/>
  <c r="AR337" i="5"/>
  <c r="AR338" i="5"/>
  <c r="AR339" i="5"/>
  <c r="AR340" i="5"/>
  <c r="AR341" i="5"/>
  <c r="AR342" i="5"/>
  <c r="AR343" i="5"/>
  <c r="AR344" i="5"/>
  <c r="AR345" i="5"/>
  <c r="AR346" i="5"/>
  <c r="AR347" i="5"/>
  <c r="AR348" i="5"/>
  <c r="AR349" i="5"/>
  <c r="AR350" i="5"/>
  <c r="AR351" i="5"/>
  <c r="AR352" i="5"/>
  <c r="AR353" i="5"/>
  <c r="AR354" i="5"/>
  <c r="AR355" i="5"/>
  <c r="AR356" i="5"/>
  <c r="AR357" i="5"/>
  <c r="AR358" i="5"/>
  <c r="AR359" i="5"/>
  <c r="AR360" i="5"/>
  <c r="AR361" i="5"/>
  <c r="AR362" i="5"/>
  <c r="AR363" i="5"/>
  <c r="AR364" i="5"/>
  <c r="AR365" i="5"/>
  <c r="AR366" i="5"/>
  <c r="AR367" i="5"/>
  <c r="AR368" i="5"/>
  <c r="AR369" i="5"/>
  <c r="AR370" i="5"/>
  <c r="AR371" i="5"/>
  <c r="AR372" i="5"/>
  <c r="AR373" i="5"/>
  <c r="AR374" i="5"/>
  <c r="AR375" i="5"/>
  <c r="AR376" i="5"/>
  <c r="AR377" i="5"/>
  <c r="AR378" i="5"/>
  <c r="AR379" i="5"/>
  <c r="AR380" i="5"/>
  <c r="AR381" i="5"/>
  <c r="AR382" i="5"/>
  <c r="AR383" i="5"/>
  <c r="AR384" i="5"/>
  <c r="AR385" i="5"/>
  <c r="AR386" i="5"/>
  <c r="AR387" i="5"/>
  <c r="AR388" i="5"/>
  <c r="AR389" i="5"/>
  <c r="AR390" i="5"/>
  <c r="AR391" i="5"/>
  <c r="AR392" i="5"/>
  <c r="AR393" i="5"/>
  <c r="AR394" i="5"/>
  <c r="AR395" i="5"/>
  <c r="AR396" i="5"/>
  <c r="AR397" i="5"/>
  <c r="AR398" i="5"/>
  <c r="AR399" i="5"/>
  <c r="AR400" i="5"/>
  <c r="AR401" i="5"/>
  <c r="AR402" i="5"/>
  <c r="AR403" i="5"/>
  <c r="AR404" i="5"/>
  <c r="AR405" i="5"/>
  <c r="AR406" i="5"/>
  <c r="AR407" i="5"/>
  <c r="AR408" i="5"/>
  <c r="AR409" i="5"/>
  <c r="AR410" i="5"/>
  <c r="AR411" i="5"/>
  <c r="AR412" i="5"/>
  <c r="AR413" i="5"/>
  <c r="AR414" i="5"/>
  <c r="AR415" i="5"/>
  <c r="AR416" i="5"/>
  <c r="AR417" i="5"/>
  <c r="AR418" i="5"/>
  <c r="AR419" i="5"/>
  <c r="AR420" i="5"/>
  <c r="AR421" i="5"/>
  <c r="AR422" i="5"/>
  <c r="AR423" i="5"/>
  <c r="AR424" i="5"/>
  <c r="AR425" i="5"/>
  <c r="AR426" i="5"/>
  <c r="AR427" i="5"/>
  <c r="AR428" i="5"/>
  <c r="AR429" i="5"/>
  <c r="AR430" i="5"/>
  <c r="AR431" i="5"/>
  <c r="AR432" i="5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39" i="5"/>
  <c r="AR640" i="5"/>
  <c r="AR641" i="5"/>
  <c r="AR642" i="5"/>
  <c r="AR643" i="5"/>
  <c r="AR644" i="5"/>
  <c r="AR645" i="5"/>
  <c r="AR646" i="5"/>
  <c r="AR647" i="5"/>
  <c r="AR648" i="5"/>
  <c r="AR649" i="5"/>
  <c r="AR650" i="5"/>
  <c r="AR651" i="5"/>
  <c r="AR652" i="5"/>
  <c r="AR653" i="5"/>
  <c r="AR654" i="5"/>
  <c r="AR655" i="5"/>
  <c r="AR656" i="5"/>
  <c r="AR657" i="5"/>
  <c r="AR658" i="5"/>
  <c r="AR659" i="5"/>
  <c r="AR660" i="5"/>
  <c r="AR661" i="5"/>
  <c r="AR662" i="5"/>
  <c r="AR663" i="5"/>
  <c r="AR664" i="5"/>
  <c r="AR665" i="5"/>
  <c r="AR666" i="5"/>
  <c r="AR667" i="5"/>
  <c r="AR668" i="5"/>
  <c r="AR669" i="5"/>
  <c r="AR670" i="5"/>
  <c r="AR671" i="5"/>
  <c r="AR672" i="5"/>
  <c r="AR673" i="5"/>
  <c r="AR674" i="5"/>
  <c r="AR675" i="5"/>
  <c r="AR676" i="5"/>
  <c r="AR677" i="5"/>
  <c r="AR678" i="5"/>
  <c r="AR679" i="5"/>
  <c r="AR680" i="5"/>
  <c r="AR681" i="5"/>
  <c r="AR682" i="5"/>
  <c r="AR683" i="5"/>
  <c r="AR684" i="5"/>
  <c r="AR685" i="5"/>
  <c r="AR686" i="5"/>
  <c r="AR687" i="5"/>
  <c r="AR688" i="5"/>
  <c r="AR689" i="5"/>
  <c r="AR690" i="5"/>
  <c r="AR691" i="5"/>
  <c r="AR692" i="5"/>
  <c r="AR693" i="5"/>
  <c r="AR694" i="5"/>
  <c r="AR695" i="5"/>
  <c r="AR696" i="5"/>
  <c r="AR697" i="5"/>
  <c r="AR698" i="5"/>
  <c r="AR699" i="5"/>
  <c r="AR700" i="5"/>
  <c r="AR701" i="5"/>
  <c r="AR702" i="5"/>
  <c r="AR703" i="5"/>
  <c r="AR704" i="5"/>
  <c r="AR705" i="5"/>
  <c r="AR706" i="5"/>
  <c r="AR707" i="5"/>
  <c r="AR708" i="5"/>
  <c r="AR709" i="5"/>
  <c r="AR710" i="5"/>
  <c r="AR711" i="5"/>
  <c r="AR712" i="5"/>
  <c r="AR713" i="5"/>
  <c r="AR714" i="5"/>
  <c r="AR715" i="5"/>
  <c r="AR716" i="5"/>
  <c r="AR717" i="5"/>
  <c r="AR718" i="5"/>
  <c r="AR719" i="5"/>
  <c r="AR720" i="5"/>
  <c r="AR721" i="5"/>
  <c r="AR722" i="5"/>
  <c r="AR723" i="5"/>
  <c r="AR724" i="5"/>
  <c r="AR725" i="5"/>
  <c r="AR726" i="5"/>
  <c r="AR727" i="5"/>
  <c r="AR728" i="5"/>
  <c r="AR729" i="5"/>
  <c r="AR730" i="5"/>
  <c r="AR731" i="5"/>
  <c r="AR732" i="5"/>
  <c r="AR733" i="5"/>
  <c r="AR734" i="5"/>
  <c r="AR735" i="5"/>
  <c r="AR736" i="5"/>
  <c r="AR737" i="5"/>
  <c r="AR738" i="5"/>
  <c r="AR739" i="5"/>
  <c r="AR740" i="5"/>
  <c r="AR741" i="5"/>
  <c r="AR742" i="5"/>
  <c r="AR743" i="5"/>
  <c r="AR744" i="5"/>
  <c r="AR745" i="5"/>
  <c r="AR746" i="5"/>
  <c r="AR747" i="5"/>
  <c r="AR748" i="5"/>
  <c r="AR749" i="5"/>
  <c r="AR750" i="5"/>
  <c r="AR751" i="5"/>
  <c r="AR752" i="5"/>
  <c r="AR753" i="5"/>
  <c r="AR754" i="5"/>
  <c r="AR755" i="5"/>
  <c r="AR756" i="5"/>
  <c r="AR757" i="5"/>
  <c r="AR758" i="5"/>
  <c r="AR759" i="5"/>
  <c r="AR760" i="5"/>
  <c r="AR761" i="5"/>
  <c r="AR762" i="5"/>
  <c r="AR763" i="5"/>
  <c r="AR764" i="5"/>
  <c r="AR765" i="5"/>
  <c r="AR766" i="5"/>
  <c r="AR767" i="5"/>
  <c r="AR768" i="5"/>
  <c r="AR769" i="5"/>
  <c r="AR770" i="5"/>
  <c r="AR771" i="5"/>
  <c r="AR772" i="5"/>
  <c r="AR773" i="5"/>
  <c r="AR774" i="5"/>
  <c r="AR775" i="5"/>
  <c r="AR776" i="5"/>
  <c r="AR777" i="5"/>
  <c r="AR778" i="5"/>
  <c r="AR779" i="5"/>
  <c r="AR780" i="5"/>
  <c r="AR781" i="5"/>
  <c r="AR782" i="5"/>
  <c r="AR783" i="5"/>
  <c r="AR784" i="5"/>
  <c r="AR785" i="5"/>
  <c r="AR786" i="5"/>
  <c r="AR787" i="5"/>
  <c r="AR788" i="5"/>
  <c r="AR789" i="5"/>
  <c r="AR790" i="5"/>
  <c r="AR791" i="5"/>
  <c r="AR792" i="5"/>
  <c r="AR793" i="5"/>
  <c r="AR794" i="5"/>
  <c r="AR795" i="5"/>
  <c r="AR796" i="5"/>
  <c r="AR797" i="5"/>
  <c r="AR798" i="5"/>
  <c r="AR799" i="5"/>
  <c r="AR800" i="5"/>
  <c r="AR801" i="5"/>
  <c r="AR802" i="5"/>
  <c r="AR803" i="5"/>
  <c r="AR804" i="5"/>
  <c r="AR805" i="5"/>
  <c r="AR806" i="5"/>
  <c r="AR807" i="5"/>
  <c r="AR808" i="5"/>
  <c r="AR809" i="5"/>
  <c r="AR810" i="5"/>
  <c r="AR811" i="5"/>
  <c r="AR812" i="5"/>
  <c r="AR813" i="5"/>
  <c r="AR814" i="5"/>
  <c r="AR815" i="5"/>
  <c r="AR816" i="5"/>
  <c r="AR817" i="5"/>
  <c r="AR818" i="5"/>
  <c r="AR819" i="5"/>
  <c r="AR820" i="5"/>
  <c r="AR821" i="5"/>
  <c r="AR822" i="5"/>
  <c r="AR823" i="5"/>
  <c r="AR824" i="5"/>
  <c r="AR825" i="5"/>
  <c r="AR826" i="5"/>
  <c r="AR827" i="5"/>
  <c r="AR828" i="5"/>
  <c r="AR829" i="5"/>
  <c r="AR830" i="5"/>
  <c r="AR831" i="5"/>
  <c r="AR832" i="5"/>
  <c r="AR833" i="5"/>
  <c r="AR834" i="5"/>
  <c r="AR835" i="5"/>
  <c r="AR836" i="5"/>
  <c r="AR837" i="5"/>
  <c r="AR838" i="5"/>
  <c r="AR839" i="5"/>
  <c r="AR840" i="5"/>
  <c r="AR841" i="5"/>
  <c r="AR842" i="5"/>
  <c r="AR843" i="5"/>
  <c r="AR844" i="5"/>
  <c r="AR845" i="5"/>
  <c r="AR846" i="5"/>
  <c r="AR847" i="5"/>
  <c r="AR848" i="5"/>
  <c r="AR849" i="5"/>
  <c r="AR850" i="5"/>
  <c r="AR851" i="5"/>
  <c r="AR852" i="5"/>
  <c r="AR853" i="5"/>
  <c r="AR854" i="5"/>
  <c r="AR855" i="5"/>
  <c r="AR856" i="5"/>
  <c r="AR857" i="5"/>
  <c r="AR858" i="5"/>
  <c r="AR859" i="5"/>
  <c r="AR860" i="5"/>
  <c r="AR861" i="5"/>
  <c r="AR862" i="5"/>
  <c r="AR863" i="5"/>
  <c r="AR864" i="5"/>
  <c r="AR865" i="5"/>
  <c r="AR866" i="5"/>
  <c r="AR867" i="5"/>
  <c r="AR868" i="5"/>
  <c r="AR869" i="5"/>
  <c r="AR870" i="5"/>
  <c r="AR871" i="5"/>
  <c r="AR872" i="5"/>
  <c r="AR873" i="5"/>
  <c r="AR874" i="5"/>
  <c r="AR875" i="5"/>
  <c r="AR876" i="5"/>
  <c r="AR877" i="5"/>
  <c r="AR878" i="5"/>
  <c r="AR879" i="5"/>
  <c r="AR880" i="5"/>
  <c r="AR881" i="5"/>
  <c r="AR882" i="5"/>
  <c r="AR883" i="5"/>
  <c r="AR884" i="5"/>
  <c r="AR885" i="5"/>
  <c r="AR886" i="5"/>
  <c r="AR887" i="5"/>
  <c r="AR888" i="5"/>
  <c r="AR889" i="5"/>
  <c r="AR890" i="5"/>
  <c r="AR891" i="5"/>
  <c r="AR892" i="5"/>
  <c r="AR893" i="5"/>
  <c r="AR894" i="5"/>
  <c r="AR895" i="5"/>
  <c r="AR896" i="5"/>
  <c r="AR897" i="5"/>
  <c r="AR898" i="5"/>
  <c r="AR899" i="5"/>
  <c r="AR900" i="5"/>
  <c r="AR901" i="5"/>
  <c r="AR902" i="5"/>
  <c r="AR903" i="5"/>
  <c r="AR904" i="5"/>
  <c r="AR905" i="5"/>
  <c r="AR906" i="5"/>
  <c r="AR907" i="5"/>
  <c r="AR908" i="5"/>
  <c r="AR909" i="5"/>
  <c r="AR910" i="5"/>
  <c r="AR911" i="5"/>
  <c r="AR912" i="5"/>
  <c r="AR913" i="5"/>
  <c r="AR914" i="5"/>
  <c r="AR915" i="5"/>
  <c r="AR916" i="5"/>
  <c r="AR917" i="5"/>
  <c r="AR918" i="5"/>
  <c r="AR919" i="5"/>
  <c r="AR920" i="5"/>
  <c r="AR921" i="5"/>
  <c r="AR922" i="5"/>
  <c r="AR923" i="5"/>
  <c r="AR924" i="5"/>
  <c r="AR925" i="5"/>
  <c r="AR926" i="5"/>
  <c r="AR927" i="5"/>
  <c r="AR928" i="5"/>
  <c r="AR929" i="5"/>
  <c r="AR930" i="5"/>
  <c r="AR931" i="5"/>
  <c r="AR932" i="5"/>
  <c r="AR933" i="5"/>
  <c r="AR934" i="5"/>
  <c r="AR935" i="5"/>
  <c r="AR936" i="5"/>
  <c r="AR937" i="5"/>
  <c r="AR938" i="5"/>
  <c r="AR939" i="5"/>
  <c r="AR940" i="5"/>
  <c r="AR941" i="5"/>
  <c r="AR942" i="5"/>
  <c r="AR943" i="5"/>
  <c r="AR944" i="5"/>
  <c r="AR945" i="5"/>
  <c r="AR946" i="5"/>
  <c r="AR947" i="5"/>
  <c r="AR948" i="5"/>
  <c r="AR949" i="5"/>
  <c r="AR950" i="5"/>
  <c r="AR951" i="5"/>
  <c r="AR952" i="5"/>
  <c r="AR953" i="5"/>
  <c r="AR954" i="5"/>
  <c r="AR955" i="5"/>
  <c r="AR956" i="5"/>
  <c r="AR957" i="5"/>
  <c r="AR958" i="5"/>
  <c r="AR959" i="5"/>
  <c r="AR960" i="5"/>
  <c r="AR961" i="5"/>
  <c r="AR962" i="5"/>
  <c r="AR963" i="5"/>
  <c r="AR964" i="5"/>
  <c r="AR965" i="5"/>
  <c r="AR966" i="5"/>
  <c r="AR967" i="5"/>
  <c r="AR968" i="5"/>
  <c r="AR969" i="5"/>
  <c r="AR970" i="5"/>
  <c r="AR971" i="5"/>
  <c r="AR972" i="5"/>
  <c r="AR973" i="5"/>
  <c r="AR974" i="5"/>
  <c r="AR975" i="5"/>
  <c r="AR976" i="5"/>
  <c r="AR977" i="5"/>
  <c r="AR978" i="5"/>
  <c r="AR979" i="5"/>
  <c r="AR980" i="5"/>
  <c r="AR981" i="5"/>
  <c r="AR982" i="5"/>
  <c r="AR983" i="5"/>
  <c r="AR984" i="5"/>
  <c r="AR985" i="5"/>
  <c r="AR986" i="5"/>
  <c r="AR987" i="5"/>
  <c r="AR988" i="5"/>
  <c r="AR989" i="5"/>
  <c r="AR990" i="5"/>
  <c r="AR991" i="5"/>
  <c r="AR992" i="5"/>
  <c r="AR993" i="5"/>
  <c r="AR994" i="5"/>
  <c r="AR995" i="5"/>
  <c r="AR996" i="5"/>
  <c r="AR997" i="5"/>
  <c r="AR998" i="5"/>
  <c r="AR999" i="5"/>
  <c r="AR1000" i="5"/>
  <c r="AR1001" i="5"/>
  <c r="AR1002" i="5"/>
  <c r="AR1003" i="5"/>
  <c r="AR1004" i="5"/>
  <c r="AR1005" i="5"/>
  <c r="AR1006" i="5"/>
  <c r="AR1007" i="5"/>
  <c r="AR1008" i="5"/>
  <c r="AR1009" i="5"/>
  <c r="AR1010" i="5"/>
  <c r="AR1011" i="5"/>
  <c r="AR1012" i="5"/>
  <c r="AR1013" i="5"/>
  <c r="AR1014" i="5"/>
  <c r="AR1015" i="5"/>
  <c r="AR1016" i="5"/>
  <c r="AR1017" i="5"/>
  <c r="AR1018" i="5"/>
  <c r="AR1019" i="5"/>
  <c r="AR1020" i="5"/>
  <c r="AR1021" i="5"/>
  <c r="AR1022" i="5"/>
  <c r="AR1023" i="5"/>
  <c r="AR1024" i="5"/>
  <c r="AR1025" i="5"/>
  <c r="AR1026" i="5"/>
  <c r="AR1027" i="5"/>
  <c r="AR1028" i="5"/>
  <c r="AR1029" i="5"/>
  <c r="AR1030" i="5"/>
  <c r="AR1031" i="5"/>
  <c r="AR1032" i="5"/>
  <c r="AR1033" i="5"/>
  <c r="AR1034" i="5"/>
  <c r="AR1035" i="5"/>
  <c r="AR1036" i="5"/>
  <c r="AR1037" i="5"/>
  <c r="AR1038" i="5"/>
  <c r="AR1039" i="5"/>
  <c r="AR1040" i="5"/>
  <c r="AR1041" i="5"/>
  <c r="AR1042" i="5"/>
  <c r="AR1043" i="5"/>
  <c r="AR1044" i="5"/>
  <c r="AR1045" i="5"/>
  <c r="AR1046" i="5"/>
  <c r="AR1047" i="5"/>
  <c r="AR1048" i="5"/>
  <c r="AR1049" i="5"/>
  <c r="AR1050" i="5"/>
  <c r="AR1051" i="5"/>
  <c r="AR1052" i="5"/>
  <c r="AR1053" i="5"/>
  <c r="AR1054" i="5"/>
  <c r="AR1055" i="5"/>
  <c r="AR1056" i="5"/>
  <c r="AR1057" i="5"/>
  <c r="AR1058" i="5"/>
  <c r="AR1059" i="5"/>
  <c r="AR1060" i="5"/>
  <c r="AR1061" i="5"/>
  <c r="AR1062" i="5"/>
  <c r="AR1063" i="5"/>
  <c r="AR1064" i="5"/>
  <c r="AR1065" i="5"/>
  <c r="AR1066" i="5"/>
  <c r="AR1067" i="5"/>
  <c r="AR1068" i="5"/>
  <c r="AR1069" i="5"/>
  <c r="AR1070" i="5"/>
  <c r="AR1071" i="5"/>
  <c r="AR1072" i="5"/>
  <c r="AR1073" i="5"/>
  <c r="AR1074" i="5"/>
  <c r="AR1075" i="5"/>
  <c r="AR1076" i="5"/>
  <c r="AR1077" i="5"/>
  <c r="AR1078" i="5"/>
  <c r="AR1079" i="5"/>
  <c r="AR1080" i="5"/>
  <c r="AR1081" i="5"/>
  <c r="AR1082" i="5"/>
  <c r="AR1083" i="5"/>
  <c r="AR1084" i="5"/>
  <c r="AR1085" i="5"/>
  <c r="AR1086" i="5"/>
  <c r="AR1087" i="5"/>
  <c r="AR1088" i="5"/>
  <c r="AR1089" i="5"/>
  <c r="AR1090" i="5"/>
  <c r="AR1091" i="5"/>
  <c r="AR1092" i="5"/>
  <c r="AR1093" i="5"/>
  <c r="AR1094" i="5"/>
  <c r="AR1095" i="5"/>
  <c r="AR1096" i="5"/>
  <c r="AR1097" i="5"/>
  <c r="AR1098" i="5"/>
  <c r="AR1099" i="5"/>
  <c r="AR1100" i="5"/>
  <c r="AR1101" i="5"/>
  <c r="AR1102" i="5"/>
  <c r="AR1103" i="5"/>
  <c r="AR1104" i="5"/>
  <c r="AR1105" i="5"/>
  <c r="AR1106" i="5"/>
  <c r="AR1107" i="5"/>
  <c r="AR1108" i="5"/>
  <c r="AR1109" i="5"/>
  <c r="AR1110" i="5"/>
  <c r="AR1111" i="5"/>
  <c r="AR1112" i="5"/>
  <c r="AR1113" i="5"/>
  <c r="AR1114" i="5"/>
  <c r="AR1115" i="5"/>
  <c r="AR1116" i="5"/>
  <c r="AR1117" i="5"/>
  <c r="AR1118" i="5"/>
  <c r="AR1119" i="5"/>
  <c r="AR1120" i="5"/>
  <c r="AR1121" i="5"/>
  <c r="AR1122" i="5"/>
  <c r="AR1123" i="5"/>
  <c r="AR1124" i="5"/>
  <c r="AR1125" i="5"/>
  <c r="AR1126" i="5"/>
  <c r="AR1127" i="5"/>
  <c r="AR1128" i="5"/>
  <c r="AR1129" i="5"/>
  <c r="AR1130" i="5"/>
  <c r="AR1131" i="5"/>
  <c r="AR1132" i="5"/>
  <c r="AR1133" i="5"/>
  <c r="AR1134" i="5"/>
  <c r="AR1135" i="5"/>
  <c r="AR1136" i="5"/>
  <c r="AR1137" i="5"/>
  <c r="AR1138" i="5"/>
  <c r="AR1139" i="5"/>
  <c r="AR1140" i="5"/>
  <c r="AR1141" i="5"/>
  <c r="AR1142" i="5"/>
  <c r="AR1143" i="5"/>
  <c r="AR1144" i="5"/>
  <c r="AR1145" i="5"/>
  <c r="AR1146" i="5"/>
  <c r="AR1147" i="5"/>
  <c r="AR1148" i="5"/>
  <c r="AR1149" i="5"/>
  <c r="AR1150" i="5"/>
  <c r="AR1151" i="5"/>
  <c r="AR1152" i="5"/>
  <c r="AR1153" i="5"/>
  <c r="AR1154" i="5"/>
  <c r="AR1155" i="5"/>
  <c r="AR1156" i="5"/>
  <c r="AR1157" i="5"/>
  <c r="AR1158" i="5"/>
  <c r="AR1159" i="5"/>
  <c r="AR1160" i="5"/>
  <c r="AR1161" i="5"/>
  <c r="AR1162" i="5"/>
  <c r="AR1163" i="5"/>
  <c r="AR1164" i="5"/>
  <c r="AR1165" i="5"/>
  <c r="AR1166" i="5"/>
  <c r="AR1167" i="5"/>
  <c r="AR1168" i="5"/>
  <c r="AR1169" i="5"/>
  <c r="AR1170" i="5"/>
  <c r="AR1171" i="5"/>
  <c r="AR1172" i="5"/>
  <c r="AR1173" i="5"/>
  <c r="AR1174" i="5"/>
  <c r="AR1175" i="5"/>
  <c r="AR1176" i="5"/>
  <c r="AR1177" i="5"/>
  <c r="AR1178" i="5"/>
  <c r="AR1179" i="5"/>
  <c r="AR1180" i="5"/>
  <c r="AR1181" i="5"/>
  <c r="AR1182" i="5"/>
  <c r="AR1183" i="5"/>
  <c r="AR1184" i="5"/>
  <c r="AR1185" i="5"/>
  <c r="AR1186" i="5"/>
  <c r="AR1187" i="5"/>
  <c r="AR1188" i="5"/>
  <c r="AR1189" i="5"/>
  <c r="AR1190" i="5"/>
  <c r="AR1191" i="5"/>
  <c r="AR1192" i="5"/>
  <c r="AR1193" i="5"/>
  <c r="AR1194" i="5"/>
  <c r="AR1195" i="5"/>
  <c r="AR1196" i="5"/>
  <c r="AR1197" i="5"/>
  <c r="AR1198" i="5"/>
  <c r="AR1199" i="5"/>
  <c r="AR1200" i="5"/>
  <c r="AR1201" i="5"/>
  <c r="AR1202" i="5"/>
  <c r="AR1203" i="5"/>
  <c r="AR1204" i="5"/>
  <c r="AR1205" i="5"/>
  <c r="AR1206" i="5"/>
  <c r="AR1207" i="5"/>
  <c r="AR1208" i="5"/>
  <c r="AR1209" i="5"/>
  <c r="AR1210" i="5"/>
  <c r="AR1211" i="5"/>
  <c r="AR1212" i="5"/>
  <c r="AR1213" i="5"/>
  <c r="AR1214" i="5"/>
  <c r="AR1215" i="5"/>
  <c r="AR1216" i="5"/>
  <c r="AR1217" i="5"/>
  <c r="AR1218" i="5"/>
  <c r="AR1219" i="5"/>
  <c r="AR1220" i="5"/>
  <c r="AR1221" i="5"/>
  <c r="AR1222" i="5"/>
  <c r="AR1223" i="5"/>
  <c r="AR1224" i="5"/>
  <c r="AR1225" i="5"/>
  <c r="AR1226" i="5"/>
  <c r="AR1227" i="5"/>
  <c r="AR1228" i="5"/>
  <c r="AR1229" i="5"/>
  <c r="AR1230" i="5"/>
  <c r="AR1231" i="5"/>
  <c r="AR1232" i="5"/>
  <c r="AR1233" i="5"/>
  <c r="AR1234" i="5"/>
  <c r="AR1235" i="5"/>
  <c r="AR1236" i="5"/>
  <c r="AR1237" i="5"/>
  <c r="AR1238" i="5"/>
  <c r="AR1239" i="5"/>
  <c r="AR1240" i="5"/>
  <c r="AR1241" i="5"/>
  <c r="AR1242" i="5"/>
  <c r="AR1243" i="5"/>
  <c r="AR1244" i="5"/>
  <c r="AR1245" i="5"/>
  <c r="AR1246" i="5"/>
  <c r="AR1247" i="5"/>
  <c r="AR1248" i="5"/>
  <c r="AR1249" i="5"/>
  <c r="AR1250" i="5"/>
  <c r="AR1251" i="5"/>
  <c r="AR1252" i="5"/>
  <c r="AR1253" i="5"/>
  <c r="AR1254" i="5"/>
  <c r="AR1255" i="5"/>
  <c r="AR1256" i="5"/>
  <c r="AR1257" i="5"/>
  <c r="AR1258" i="5"/>
  <c r="AR1259" i="5"/>
  <c r="AR1260" i="5"/>
  <c r="AR1261" i="5"/>
  <c r="AR1262" i="5"/>
  <c r="AR1263" i="5"/>
  <c r="AR1264" i="5"/>
  <c r="AR1265" i="5"/>
  <c r="AR1266" i="5"/>
  <c r="AR1267" i="5"/>
  <c r="AR1268" i="5"/>
  <c r="AR1269" i="5"/>
  <c r="AR1270" i="5"/>
  <c r="AR1271" i="5"/>
  <c r="AR1272" i="5"/>
  <c r="AR1273" i="5"/>
  <c r="AR1274" i="5"/>
  <c r="AR1275" i="5"/>
  <c r="AR1276" i="5"/>
  <c r="AR1277" i="5"/>
  <c r="AR1278" i="5"/>
  <c r="AR1279" i="5"/>
  <c r="AR1280" i="5"/>
  <c r="AR1281" i="5"/>
  <c r="AR1282" i="5"/>
  <c r="AR1283" i="5"/>
  <c r="AR1284" i="5"/>
  <c r="AR1285" i="5"/>
  <c r="AR1286" i="5"/>
  <c r="AR1287" i="5"/>
  <c r="AR1288" i="5"/>
  <c r="AR1289" i="5"/>
  <c r="AR1290" i="5"/>
  <c r="AR1291" i="5"/>
  <c r="AR1292" i="5"/>
  <c r="AR1293" i="5"/>
  <c r="AR1294" i="5"/>
  <c r="AR1295" i="5"/>
  <c r="AR1296" i="5"/>
  <c r="AR1297" i="5"/>
  <c r="AR1298" i="5"/>
  <c r="AR1299" i="5"/>
  <c r="AR1300" i="5"/>
  <c r="AR1301" i="5"/>
  <c r="AR1302" i="5"/>
  <c r="AR1303" i="5"/>
  <c r="AR1304" i="5"/>
  <c r="AR1305" i="5"/>
  <c r="AR1306" i="5"/>
  <c r="AR1307" i="5"/>
  <c r="AR1308" i="5"/>
  <c r="AR1309" i="5"/>
  <c r="AR1310" i="5"/>
  <c r="AR1311" i="5"/>
  <c r="AR1312" i="5"/>
  <c r="AR1313" i="5"/>
  <c r="AR1314" i="5"/>
  <c r="AR1315" i="5"/>
  <c r="AR1316" i="5"/>
  <c r="AR1317" i="5"/>
  <c r="AR1318" i="5"/>
  <c r="AR1319" i="5"/>
  <c r="AR1320" i="5"/>
  <c r="AR1321" i="5"/>
  <c r="AR1322" i="5"/>
  <c r="AR1323" i="5"/>
  <c r="AR1324" i="5"/>
  <c r="AR1325" i="5"/>
  <c r="AR1326" i="5"/>
  <c r="AR1327" i="5"/>
  <c r="AR1328" i="5"/>
  <c r="AR1329" i="5"/>
  <c r="AR1330" i="5"/>
  <c r="AR1331" i="5"/>
  <c r="AR1332" i="5"/>
  <c r="AR1333" i="5"/>
  <c r="AR1334" i="5"/>
  <c r="AR1335" i="5"/>
  <c r="AR1336" i="5"/>
  <c r="AR1337" i="5"/>
  <c r="AR1338" i="5"/>
  <c r="AR1339" i="5"/>
  <c r="AR1340" i="5"/>
  <c r="AR1341" i="5"/>
  <c r="AR1342" i="5"/>
  <c r="AR1343" i="5"/>
  <c r="AR1344" i="5"/>
  <c r="AR1345" i="5"/>
  <c r="AR1346" i="5"/>
  <c r="AR1347" i="5"/>
  <c r="AR1348" i="5"/>
  <c r="AR1349" i="5"/>
  <c r="AR1350" i="5"/>
  <c r="AR1351" i="5"/>
  <c r="AR1352" i="5"/>
  <c r="AR1353" i="5"/>
  <c r="AR1354" i="5"/>
  <c r="AR1355" i="5"/>
  <c r="AR1356" i="5"/>
  <c r="AR1357" i="5"/>
  <c r="AR1358" i="5"/>
  <c r="AR1359" i="5"/>
  <c r="AR1360" i="5"/>
  <c r="AR1361" i="5"/>
  <c r="AR1362" i="5"/>
  <c r="AR1363" i="5"/>
  <c r="AR1364" i="5"/>
  <c r="AR1365" i="5"/>
  <c r="AR1366" i="5"/>
  <c r="AR1367" i="5"/>
  <c r="AR1368" i="5"/>
  <c r="AR1369" i="5"/>
  <c r="AR1370" i="5"/>
  <c r="AR1371" i="5"/>
  <c r="AR1372" i="5"/>
  <c r="AR1373" i="5"/>
  <c r="AR1374" i="5"/>
  <c r="AR1375" i="5"/>
  <c r="AR1376" i="5"/>
  <c r="AR1377" i="5"/>
  <c r="AR1378" i="5"/>
  <c r="AR1379" i="5"/>
  <c r="AR1380" i="5"/>
  <c r="AR1381" i="5"/>
  <c r="AR1382" i="5"/>
  <c r="AR1383" i="5"/>
  <c r="AR1384" i="5"/>
  <c r="AR1385" i="5"/>
  <c r="AR1386" i="5"/>
  <c r="AR1387" i="5"/>
  <c r="AR1388" i="5"/>
  <c r="AR1389" i="5"/>
  <c r="AR1390" i="5"/>
  <c r="AR1391" i="5"/>
  <c r="AR1392" i="5"/>
  <c r="AR1393" i="5"/>
  <c r="AR1394" i="5"/>
  <c r="AR1395" i="5"/>
  <c r="AR1396" i="5"/>
  <c r="AR1397" i="5"/>
  <c r="AR1398" i="5"/>
  <c r="AR1399" i="5"/>
  <c r="AR1400" i="5"/>
  <c r="AR1401" i="5"/>
  <c r="AR1402" i="5"/>
  <c r="AR1403" i="5"/>
  <c r="AR1404" i="5"/>
  <c r="AR1405" i="5"/>
  <c r="AR1406" i="5"/>
  <c r="AR1407" i="5"/>
  <c r="AR1408" i="5"/>
  <c r="AR1409" i="5"/>
  <c r="AR1410" i="5"/>
  <c r="AR1411" i="5"/>
  <c r="AR1412" i="5"/>
  <c r="AR1413" i="5"/>
  <c r="AR1414" i="5"/>
  <c r="AR1415" i="5"/>
  <c r="AR1416" i="5"/>
  <c r="AR1417" i="5"/>
  <c r="AR1418" i="5"/>
  <c r="AR1419" i="5"/>
  <c r="AR1420" i="5"/>
  <c r="AR1421" i="5"/>
  <c r="AR1422" i="5"/>
  <c r="AR1423" i="5"/>
  <c r="AR1424" i="5"/>
  <c r="AR1425" i="5"/>
  <c r="AR1426" i="5"/>
  <c r="AR1427" i="5"/>
  <c r="AR1428" i="5"/>
  <c r="AR1429" i="5"/>
  <c r="AR1430" i="5"/>
  <c r="AR1431" i="5"/>
  <c r="AR1432" i="5"/>
  <c r="AR1433" i="5"/>
  <c r="AR1434" i="5"/>
  <c r="AR1435" i="5"/>
  <c r="AR1436" i="5"/>
  <c r="AR1437" i="5"/>
  <c r="AR1438" i="5"/>
  <c r="AR1439" i="5"/>
  <c r="AR1440" i="5"/>
  <c r="AR1441" i="5"/>
  <c r="AR1442" i="5"/>
  <c r="AR1443" i="5"/>
  <c r="AR1444" i="5"/>
  <c r="AR1445" i="5"/>
  <c r="AR1446" i="5"/>
  <c r="AR1447" i="5"/>
  <c r="AR1448" i="5"/>
  <c r="AR1449" i="5"/>
  <c r="AR1450" i="5"/>
  <c r="AR1451" i="5"/>
  <c r="AR1452" i="5"/>
  <c r="AR1453" i="5"/>
  <c r="AR1454" i="5"/>
  <c r="AR1455" i="5"/>
  <c r="AR1456" i="5"/>
  <c r="AR1457" i="5"/>
  <c r="AR1458" i="5"/>
  <c r="AR1459" i="5"/>
  <c r="AR1460" i="5"/>
  <c r="AR1461" i="5"/>
  <c r="AR1462" i="5"/>
  <c r="AR1463" i="5"/>
  <c r="AR1464" i="5"/>
  <c r="AR1465" i="5"/>
  <c r="AR1466" i="5"/>
  <c r="AR1467" i="5"/>
  <c r="AR1468" i="5"/>
  <c r="AR1469" i="5"/>
  <c r="AR1470" i="5"/>
  <c r="AR1471" i="5"/>
  <c r="AR1472" i="5"/>
  <c r="AR1473" i="5"/>
  <c r="AR1474" i="5"/>
  <c r="AR1475" i="5"/>
  <c r="AR1476" i="5"/>
  <c r="AR1477" i="5"/>
  <c r="AR1478" i="5"/>
  <c r="AR1479" i="5"/>
  <c r="AR1480" i="5"/>
  <c r="AR1481" i="5"/>
  <c r="AR1482" i="5"/>
  <c r="AR1483" i="5"/>
  <c r="AR1484" i="5"/>
  <c r="AR1485" i="5"/>
  <c r="AR1486" i="5"/>
  <c r="AR1487" i="5"/>
  <c r="AR1488" i="5"/>
  <c r="AR1489" i="5"/>
  <c r="AR1490" i="5"/>
  <c r="AR1491" i="5"/>
  <c r="AR1492" i="5"/>
  <c r="AR1493" i="5"/>
  <c r="AR1494" i="5"/>
  <c r="AR1495" i="5"/>
  <c r="AR1496" i="5"/>
  <c r="AR1497" i="5"/>
  <c r="AR1498" i="5"/>
  <c r="AR1499" i="5"/>
  <c r="AR1500" i="5"/>
  <c r="AR1501" i="5"/>
  <c r="AR1502" i="5"/>
  <c r="AR1503" i="5"/>
  <c r="AR1504" i="5"/>
  <c r="AR1505" i="5"/>
  <c r="AR1506" i="5"/>
  <c r="AR1507" i="5"/>
  <c r="AR1508" i="5"/>
  <c r="AR1509" i="5"/>
  <c r="AR1510" i="5"/>
  <c r="AR1511" i="5"/>
  <c r="AR1512" i="5"/>
  <c r="AR1513" i="5"/>
  <c r="AR1514" i="5"/>
  <c r="AR1515" i="5"/>
  <c r="AR1516" i="5"/>
  <c r="AR1517" i="5"/>
  <c r="AR1518" i="5"/>
  <c r="AR1519" i="5"/>
  <c r="AR1520" i="5"/>
  <c r="AR1521" i="5"/>
  <c r="AR1522" i="5"/>
  <c r="AR1523" i="5"/>
  <c r="AR1524" i="5"/>
  <c r="AR1525" i="5"/>
  <c r="AR1526" i="5"/>
  <c r="AR1527" i="5"/>
  <c r="AR1528" i="5"/>
  <c r="AR1529" i="5"/>
  <c r="AR1530" i="5"/>
  <c r="AR1531" i="5"/>
  <c r="AR1532" i="5"/>
  <c r="AR1533" i="5"/>
  <c r="AR1534" i="5"/>
  <c r="AR1535" i="5"/>
  <c r="AR1536" i="5"/>
  <c r="AR1537" i="5"/>
  <c r="AR1538" i="5"/>
  <c r="AR1539" i="5"/>
  <c r="AR1540" i="5"/>
  <c r="AR1541" i="5"/>
  <c r="AR1542" i="5"/>
  <c r="AR1543" i="5"/>
  <c r="AR1544" i="5"/>
  <c r="AR1545" i="5"/>
  <c r="AR1546" i="5"/>
  <c r="AR1547" i="5"/>
  <c r="AR1548" i="5"/>
  <c r="AR1549" i="5"/>
  <c r="AR1550" i="5"/>
  <c r="AR1551" i="5"/>
  <c r="AR1552" i="5"/>
  <c r="AR1553" i="5"/>
  <c r="AR1554" i="5"/>
  <c r="AR1555" i="5"/>
  <c r="AR1556" i="5"/>
  <c r="AR1557" i="5"/>
  <c r="AR1558" i="5"/>
  <c r="AR1559" i="5"/>
  <c r="AR1560" i="5"/>
  <c r="AR1561" i="5"/>
  <c r="AR1562" i="5"/>
  <c r="AR1563" i="5"/>
  <c r="AR1564" i="5"/>
  <c r="AR1565" i="5"/>
  <c r="AR1566" i="5"/>
  <c r="AR1567" i="5"/>
  <c r="AR1568" i="5"/>
  <c r="AR1569" i="5"/>
  <c r="AR1570" i="5"/>
  <c r="AR1571" i="5"/>
  <c r="AR1572" i="5"/>
  <c r="AR1573" i="5"/>
  <c r="AR1574" i="5"/>
  <c r="AR1575" i="5"/>
  <c r="AR1576" i="5"/>
  <c r="AR1577" i="5"/>
  <c r="AR1578" i="5"/>
  <c r="AR1579" i="5"/>
  <c r="AR1580" i="5"/>
  <c r="AR1581" i="5"/>
  <c r="AR1582" i="5"/>
  <c r="AR1583" i="5"/>
  <c r="AR1584" i="5"/>
  <c r="AR1585" i="5"/>
  <c r="AR1586" i="5"/>
  <c r="AR1587" i="5"/>
  <c r="AR1588" i="5"/>
  <c r="AR1589" i="5"/>
  <c r="AR1590" i="5"/>
  <c r="AR1591" i="5"/>
  <c r="AR1592" i="5"/>
  <c r="AR1593" i="5"/>
  <c r="AR1594" i="5"/>
  <c r="AR1595" i="5"/>
  <c r="AR1596" i="5"/>
  <c r="AR1597" i="5"/>
  <c r="AR1598" i="5"/>
  <c r="AR1599" i="5"/>
  <c r="AR1600" i="5"/>
  <c r="AR1601" i="5"/>
  <c r="AR1602" i="5"/>
  <c r="AR1603" i="5"/>
  <c r="AR1604" i="5"/>
  <c r="AR1605" i="5"/>
  <c r="AR1606" i="5"/>
  <c r="AR1607" i="5"/>
  <c r="AR1608" i="5"/>
  <c r="AR1609" i="5"/>
  <c r="AR1610" i="5"/>
  <c r="AR1611" i="5"/>
  <c r="AR1612" i="5"/>
  <c r="AR1613" i="5"/>
  <c r="AR1614" i="5"/>
  <c r="AR1615" i="5"/>
  <c r="AR1616" i="5"/>
  <c r="AR1617" i="5"/>
  <c r="AR1618" i="5"/>
  <c r="AR1619" i="5"/>
  <c r="AR1620" i="5"/>
  <c r="AR1621" i="5"/>
  <c r="AR1622" i="5"/>
  <c r="AR1623" i="5"/>
  <c r="AR1624" i="5"/>
  <c r="AR1625" i="5"/>
  <c r="AR1626" i="5"/>
  <c r="AR1627" i="5"/>
  <c r="AR1628" i="5"/>
  <c r="AR1629" i="5"/>
  <c r="AR1630" i="5"/>
  <c r="AR1631" i="5"/>
  <c r="AR1632" i="5"/>
  <c r="AR1633" i="5"/>
  <c r="AR1634" i="5"/>
  <c r="AR1635" i="5"/>
  <c r="AR1636" i="5"/>
  <c r="AR1637" i="5"/>
  <c r="AR1638" i="5"/>
  <c r="AR1639" i="5"/>
  <c r="AR1640" i="5"/>
  <c r="AR1641" i="5"/>
  <c r="AR1642" i="5"/>
  <c r="AR1643" i="5"/>
  <c r="AR1644" i="5"/>
  <c r="AR1645" i="5"/>
  <c r="AR1646" i="5"/>
  <c r="AR1647" i="5"/>
  <c r="AR1648" i="5"/>
  <c r="AR1649" i="5"/>
  <c r="AR1650" i="5"/>
  <c r="AR1651" i="5"/>
  <c r="AR1652" i="5"/>
  <c r="AR1653" i="5"/>
  <c r="AR1654" i="5"/>
  <c r="AR1655" i="5"/>
  <c r="AR1656" i="5"/>
  <c r="AR1657" i="5"/>
  <c r="AR1658" i="5"/>
  <c r="AR1659" i="5"/>
  <c r="AR1660" i="5"/>
  <c r="AR1661" i="5"/>
  <c r="AR1662" i="5"/>
  <c r="AR1663" i="5"/>
  <c r="AR1664" i="5"/>
  <c r="AR1665" i="5"/>
  <c r="AR1666" i="5"/>
  <c r="AR1667" i="5"/>
  <c r="AR1668" i="5"/>
  <c r="AR1669" i="5"/>
  <c r="AR1670" i="5"/>
  <c r="AR1671" i="5"/>
  <c r="AR1672" i="5"/>
  <c r="AR1673" i="5"/>
  <c r="AR1674" i="5"/>
  <c r="AR1675" i="5"/>
  <c r="AR1676" i="5"/>
  <c r="AR1677" i="5"/>
  <c r="AR1678" i="5"/>
  <c r="AR1679" i="5"/>
  <c r="AR1680" i="5"/>
  <c r="AR1681" i="5"/>
  <c r="AR1682" i="5"/>
  <c r="AR1683" i="5"/>
  <c r="AR1684" i="5"/>
  <c r="AR1685" i="5"/>
  <c r="AR1686" i="5"/>
  <c r="AR1687" i="5"/>
  <c r="AR1688" i="5"/>
  <c r="AR1689" i="5"/>
  <c r="AR1690" i="5"/>
  <c r="AR1691" i="5"/>
  <c r="AR1692" i="5"/>
  <c r="AR1693" i="5"/>
  <c r="AR1694" i="5"/>
  <c r="AR1695" i="5"/>
  <c r="AR1696" i="5"/>
  <c r="AR1697" i="5"/>
  <c r="AR1698" i="5"/>
  <c r="AR1699" i="5"/>
  <c r="AR1700" i="5"/>
  <c r="AR1701" i="5"/>
  <c r="AR1702" i="5"/>
  <c r="AR1703" i="5"/>
  <c r="AR1704" i="5"/>
  <c r="AR1705" i="5"/>
  <c r="AR1706" i="5"/>
  <c r="AR1707" i="5"/>
  <c r="AR1708" i="5"/>
  <c r="AR1709" i="5"/>
  <c r="AR1710" i="5"/>
  <c r="AR1711" i="5"/>
  <c r="AR1712" i="5"/>
  <c r="AR1713" i="5"/>
  <c r="AR1714" i="5"/>
  <c r="AR1715" i="5"/>
  <c r="AR1716" i="5"/>
  <c r="AR1717" i="5"/>
  <c r="AR1718" i="5"/>
  <c r="AR1719" i="5"/>
  <c r="AR1720" i="5"/>
  <c r="AR1721" i="5"/>
  <c r="AR1722" i="5"/>
  <c r="AR1723" i="5"/>
  <c r="AR1724" i="5"/>
  <c r="AR1725" i="5"/>
  <c r="AR1726" i="5"/>
  <c r="AR1727" i="5"/>
  <c r="AR1728" i="5"/>
  <c r="AR1729" i="5"/>
  <c r="AR1730" i="5"/>
  <c r="AR1731" i="5"/>
  <c r="AR1732" i="5"/>
  <c r="AR1733" i="5"/>
  <c r="AR1734" i="5"/>
  <c r="AR1735" i="5"/>
  <c r="AR1736" i="5"/>
  <c r="AR1737" i="5"/>
  <c r="AR1738" i="5"/>
  <c r="AR1739" i="5"/>
  <c r="AR1740" i="5"/>
  <c r="AR1741" i="5"/>
  <c r="AR1742" i="5"/>
  <c r="AR1743" i="5"/>
  <c r="AR1744" i="5"/>
  <c r="AR1745" i="5"/>
  <c r="AR1746" i="5"/>
  <c r="AR1747" i="5"/>
  <c r="AR1748" i="5"/>
  <c r="AR1749" i="5"/>
  <c r="AR1750" i="5"/>
  <c r="AR1751" i="5"/>
  <c r="AR1752" i="5"/>
  <c r="AR1753" i="5"/>
  <c r="AR1754" i="5"/>
  <c r="AR1755" i="5"/>
  <c r="AR1756" i="5"/>
  <c r="AR1757" i="5"/>
  <c r="AR1758" i="5"/>
  <c r="AR1759" i="5"/>
  <c r="AR1760" i="5"/>
  <c r="AR1761" i="5"/>
  <c r="AR1762" i="5"/>
  <c r="AR1763" i="5"/>
  <c r="AR1764" i="5"/>
  <c r="AR1765" i="5"/>
  <c r="AR1766" i="5"/>
  <c r="AR1767" i="5"/>
  <c r="AR1768" i="5"/>
  <c r="AR1769" i="5"/>
  <c r="AR1770" i="5"/>
  <c r="AR1771" i="5"/>
  <c r="AR1772" i="5"/>
  <c r="AR1773" i="5"/>
  <c r="AR1774" i="5"/>
  <c r="AR1775" i="5"/>
  <c r="AR1776" i="5"/>
  <c r="AR1777" i="5"/>
  <c r="AR1778" i="5"/>
  <c r="AR1779" i="5"/>
  <c r="AR1780" i="5"/>
  <c r="AR1781" i="5"/>
  <c r="AR1782" i="5"/>
  <c r="AR1783" i="5"/>
  <c r="AR1784" i="5"/>
  <c r="AR1785" i="5"/>
  <c r="AR1786" i="5"/>
  <c r="AR1787" i="5"/>
  <c r="AR1788" i="5"/>
  <c r="AR1789" i="5"/>
  <c r="AR1790" i="5"/>
  <c r="AR1791" i="5"/>
  <c r="AR1792" i="5"/>
  <c r="AR1793" i="5"/>
  <c r="AR1794" i="5"/>
  <c r="AR1795" i="5"/>
  <c r="AR1796" i="5"/>
  <c r="AR1797" i="5"/>
  <c r="AR1798" i="5"/>
  <c r="AR1799" i="5"/>
  <c r="AR1800" i="5"/>
  <c r="AR1801" i="5"/>
  <c r="AR1802" i="5"/>
  <c r="AR1803" i="5"/>
  <c r="AR1804" i="5"/>
  <c r="AR1805" i="5"/>
  <c r="AR1806" i="5"/>
  <c r="AR1807" i="5"/>
  <c r="AR1808" i="5"/>
  <c r="AR1809" i="5"/>
  <c r="AR1810" i="5"/>
  <c r="AR1811" i="5"/>
  <c r="AR1812" i="5"/>
  <c r="AR1813" i="5"/>
  <c r="AR1814" i="5"/>
  <c r="AR1815" i="5"/>
  <c r="AR1816" i="5"/>
  <c r="AR1817" i="5"/>
  <c r="AR1818" i="5"/>
  <c r="AR1819" i="5"/>
  <c r="AR1820" i="5"/>
  <c r="AR1821" i="5"/>
  <c r="AR1822" i="5"/>
  <c r="AR1823" i="5"/>
  <c r="AR1824" i="5"/>
  <c r="AR1825" i="5"/>
  <c r="AR1826" i="5"/>
  <c r="AR1827" i="5"/>
  <c r="AR1828" i="5"/>
  <c r="AR1829" i="5"/>
  <c r="AR1830" i="5"/>
  <c r="AR1831" i="5"/>
  <c r="AR1832" i="5"/>
  <c r="AR1833" i="5"/>
  <c r="AR1834" i="5"/>
  <c r="AR1835" i="5"/>
  <c r="AR1836" i="5"/>
  <c r="AR1837" i="5"/>
  <c r="AR1838" i="5"/>
  <c r="AR1839" i="5"/>
  <c r="AR1840" i="5"/>
  <c r="AR1841" i="5"/>
  <c r="AR1842" i="5"/>
  <c r="AR1843" i="5"/>
  <c r="AR1844" i="5"/>
  <c r="AR1845" i="5"/>
  <c r="AR1846" i="5"/>
  <c r="AR1847" i="5"/>
  <c r="AR1848" i="5"/>
  <c r="AR1849" i="5"/>
  <c r="AR1850" i="5"/>
  <c r="AR1851" i="5"/>
  <c r="AR1852" i="5"/>
  <c r="AR1853" i="5"/>
  <c r="AR1854" i="5"/>
  <c r="AR1855" i="5"/>
  <c r="AR1856" i="5"/>
  <c r="AR1857" i="5"/>
  <c r="AR1858" i="5"/>
  <c r="AR1859" i="5"/>
  <c r="AR1860" i="5"/>
  <c r="AR1861" i="5"/>
  <c r="AR1862" i="5"/>
  <c r="AR1863" i="5"/>
  <c r="AR1864" i="5"/>
  <c r="AR1865" i="5"/>
  <c r="AR1866" i="5"/>
  <c r="AR1867" i="5"/>
  <c r="AR1868" i="5"/>
  <c r="AR1869" i="5"/>
  <c r="AR1870" i="5"/>
  <c r="AR1871" i="5"/>
  <c r="AR1872" i="5"/>
  <c r="AR1873" i="5"/>
  <c r="AR1874" i="5"/>
  <c r="AR1875" i="5"/>
  <c r="AR1876" i="5"/>
  <c r="AR1877" i="5"/>
  <c r="AR1878" i="5"/>
  <c r="AR1879" i="5"/>
  <c r="AR1880" i="5"/>
  <c r="AR1881" i="5"/>
  <c r="AR1882" i="5"/>
  <c r="AR1883" i="5"/>
  <c r="AR1884" i="5"/>
  <c r="AR1885" i="5"/>
  <c r="AR1886" i="5"/>
  <c r="AR1887" i="5"/>
  <c r="AR1888" i="5"/>
  <c r="AR1889" i="5"/>
  <c r="AR1890" i="5"/>
  <c r="AR1891" i="5"/>
  <c r="AR1892" i="5"/>
  <c r="AR1893" i="5"/>
  <c r="AR1894" i="5"/>
  <c r="AR1895" i="5"/>
  <c r="AR1896" i="5"/>
  <c r="AR1897" i="5"/>
  <c r="AR1898" i="5"/>
  <c r="AR1899" i="5"/>
  <c r="AR1900" i="5"/>
  <c r="AR1901" i="5"/>
  <c r="AR1902" i="5"/>
  <c r="AR1903" i="5"/>
  <c r="AR1904" i="5"/>
  <c r="AR1905" i="5"/>
  <c r="AR1906" i="5"/>
  <c r="AR1907" i="5"/>
  <c r="AR1908" i="5"/>
  <c r="AR1909" i="5"/>
  <c r="AR1910" i="5"/>
  <c r="AR1911" i="5"/>
  <c r="AR1912" i="5"/>
  <c r="AR1913" i="5"/>
  <c r="AR1914" i="5"/>
  <c r="AR1915" i="5"/>
  <c r="AR1916" i="5"/>
  <c r="AR1917" i="5"/>
  <c r="AR1918" i="5"/>
  <c r="AR1919" i="5"/>
  <c r="AR1920" i="5"/>
  <c r="AR1921" i="5"/>
  <c r="AR1922" i="5"/>
  <c r="AR1923" i="5"/>
  <c r="AR1924" i="5"/>
  <c r="AR1925" i="5"/>
  <c r="AR1926" i="5"/>
  <c r="AR1927" i="5"/>
  <c r="AR1928" i="5"/>
  <c r="AR1929" i="5"/>
  <c r="AR1930" i="5"/>
  <c r="AR1931" i="5"/>
  <c r="AR1932" i="5"/>
  <c r="AR1933" i="5"/>
  <c r="AR1934" i="5"/>
  <c r="AR1935" i="5"/>
  <c r="AR1936" i="5"/>
  <c r="AR1937" i="5"/>
  <c r="AR1938" i="5"/>
  <c r="AR1939" i="5"/>
  <c r="AR1940" i="5"/>
  <c r="AR1941" i="5"/>
  <c r="AR1942" i="5"/>
  <c r="AR1943" i="5"/>
  <c r="AR1944" i="5"/>
  <c r="AR1945" i="5"/>
  <c r="AR1946" i="5"/>
  <c r="AR1947" i="5"/>
  <c r="AR1948" i="5"/>
  <c r="AR1949" i="5"/>
  <c r="AR1950" i="5"/>
  <c r="AR1951" i="5"/>
  <c r="AR1952" i="5"/>
  <c r="AR1953" i="5"/>
  <c r="AR1954" i="5"/>
  <c r="AR1955" i="5"/>
  <c r="AR1956" i="5"/>
  <c r="AR1957" i="5"/>
  <c r="AR1958" i="5"/>
  <c r="AR1959" i="5"/>
  <c r="AR1960" i="5"/>
  <c r="AR1961" i="5"/>
  <c r="AR1962" i="5"/>
  <c r="AR1963" i="5"/>
  <c r="AR1964" i="5"/>
  <c r="AR1965" i="5"/>
  <c r="AR1966" i="5"/>
  <c r="AR1967" i="5"/>
  <c r="AR1968" i="5"/>
  <c r="AR1969" i="5"/>
  <c r="AR1970" i="5"/>
  <c r="AR1971" i="5"/>
  <c r="AR1972" i="5"/>
  <c r="AR1973" i="5"/>
  <c r="AR1974" i="5"/>
  <c r="AR1975" i="5"/>
  <c r="AR1976" i="5"/>
  <c r="AR1977" i="5"/>
  <c r="AR1978" i="5"/>
  <c r="AR1979" i="5"/>
  <c r="AR1980" i="5"/>
  <c r="AR1981" i="5"/>
  <c r="AR1982" i="5"/>
  <c r="AR1983" i="5"/>
  <c r="AR1984" i="5"/>
  <c r="AR1985" i="5"/>
  <c r="AR1986" i="5"/>
  <c r="AR1987" i="5"/>
  <c r="AR1988" i="5"/>
  <c r="AR1989" i="5"/>
  <c r="AR1990" i="5"/>
  <c r="AR1991" i="5"/>
  <c r="AR1992" i="5"/>
  <c r="AR1993" i="5"/>
  <c r="AR1994" i="5"/>
  <c r="AR1995" i="5"/>
  <c r="AR1996" i="5"/>
  <c r="AR1997" i="5"/>
  <c r="AR1998" i="5"/>
  <c r="AR1999" i="5"/>
  <c r="AR2000" i="5"/>
  <c r="AR2001" i="5"/>
  <c r="AR2002" i="5"/>
  <c r="AR2003" i="5"/>
  <c r="AR2004" i="5"/>
  <c r="AR2005" i="5"/>
  <c r="AR2006" i="5"/>
  <c r="AR2007" i="5"/>
  <c r="AR2008" i="5"/>
  <c r="AR2009" i="5"/>
  <c r="AR2010" i="5"/>
  <c r="AR2011" i="5"/>
  <c r="AR2012" i="5"/>
  <c r="AR2013" i="5"/>
  <c r="AR2014" i="5"/>
  <c r="AR2015" i="5"/>
  <c r="AR2016" i="5"/>
  <c r="AR2017" i="5"/>
  <c r="AR2018" i="5"/>
  <c r="AR2019" i="5"/>
  <c r="AR2020" i="5"/>
  <c r="AR2021" i="5"/>
  <c r="AR2022" i="5"/>
  <c r="AR2023" i="5"/>
  <c r="AR2024" i="5"/>
  <c r="AR2025" i="5"/>
  <c r="AR2026" i="5"/>
  <c r="AR2027" i="5"/>
  <c r="AR2028" i="5"/>
  <c r="AR2029" i="5"/>
  <c r="AR2030" i="5"/>
  <c r="AR2031" i="5"/>
  <c r="AR2032" i="5"/>
  <c r="AR2033" i="5"/>
  <c r="AR2034" i="5"/>
  <c r="AR2035" i="5"/>
  <c r="AR2036" i="5"/>
  <c r="AR2037" i="5"/>
  <c r="AR2038" i="5"/>
  <c r="AR2039" i="5"/>
  <c r="AR2040" i="5"/>
  <c r="AR2041" i="5"/>
  <c r="AR2042" i="5"/>
  <c r="AR2043" i="5"/>
  <c r="AR2044" i="5"/>
  <c r="AR2045" i="5"/>
  <c r="AR2046" i="5"/>
  <c r="AR2047" i="5"/>
  <c r="AR2048" i="5"/>
  <c r="AR2049" i="5"/>
  <c r="AR2050" i="5"/>
  <c r="AR2051" i="5"/>
  <c r="AR2052" i="5"/>
  <c r="AR2053" i="5"/>
  <c r="AR2054" i="5"/>
  <c r="AR2055" i="5"/>
  <c r="AR2056" i="5"/>
  <c r="AR2057" i="5"/>
  <c r="AR2058" i="5"/>
  <c r="AR2059" i="5"/>
  <c r="AR2060" i="5"/>
  <c r="AR2061" i="5"/>
  <c r="AR2062" i="5"/>
  <c r="AR2063" i="5"/>
  <c r="AR2064" i="5"/>
  <c r="AR2065" i="5"/>
  <c r="AR2066" i="5"/>
  <c r="AR2067" i="5"/>
  <c r="AR2068" i="5"/>
  <c r="AR2069" i="5"/>
  <c r="AR2070" i="5"/>
  <c r="AR2071" i="5"/>
  <c r="AR2072" i="5"/>
  <c r="AR2073" i="5"/>
  <c r="AR2074" i="5"/>
  <c r="AR2075" i="5"/>
  <c r="AR2076" i="5"/>
  <c r="AR2077" i="5"/>
  <c r="AR2078" i="5"/>
  <c r="AR2079" i="5"/>
  <c r="AR2080" i="5"/>
  <c r="AR2081" i="5"/>
  <c r="AR2082" i="5"/>
  <c r="AR2083" i="5"/>
  <c r="AR2084" i="5"/>
  <c r="AR2085" i="5"/>
  <c r="AR2086" i="5"/>
  <c r="AR2087" i="5"/>
  <c r="AR2088" i="5"/>
  <c r="AR2089" i="5"/>
  <c r="AR2090" i="5"/>
  <c r="AR2091" i="5"/>
  <c r="AR2092" i="5"/>
  <c r="AR2093" i="5"/>
  <c r="AR2094" i="5"/>
  <c r="AR2095" i="5"/>
  <c r="AR2096" i="5"/>
  <c r="AR2097" i="5"/>
  <c r="AR2098" i="5"/>
  <c r="AR2099" i="5"/>
  <c r="AR2100" i="5"/>
  <c r="AR2101" i="5"/>
  <c r="AR2102" i="5"/>
  <c r="AR2103" i="5"/>
  <c r="AR2104" i="5"/>
  <c r="AR2105" i="5"/>
  <c r="AR2106" i="5"/>
  <c r="AR2107" i="5"/>
  <c r="AR2108" i="5"/>
  <c r="AR2109" i="5"/>
  <c r="AR2110" i="5"/>
  <c r="AR2111" i="5"/>
  <c r="AR2112" i="5"/>
  <c r="AR2113" i="5"/>
  <c r="AR2114" i="5"/>
  <c r="AR2115" i="5"/>
  <c r="AR2116" i="5"/>
  <c r="AR2117" i="5"/>
  <c r="AR2118" i="5"/>
  <c r="AR2119" i="5"/>
  <c r="AR2120" i="5"/>
  <c r="AR2121" i="5"/>
  <c r="AR2122" i="5"/>
  <c r="AR2123" i="5"/>
  <c r="AR2124" i="5"/>
  <c r="AR2125" i="5"/>
  <c r="AR2126" i="5"/>
  <c r="AR2127" i="5"/>
  <c r="AR2128" i="5"/>
  <c r="AR2129" i="5"/>
  <c r="AR2130" i="5"/>
  <c r="AR2131" i="5"/>
  <c r="AR2132" i="5"/>
  <c r="AR2133" i="5"/>
  <c r="AR2134" i="5"/>
  <c r="AR2135" i="5"/>
  <c r="AR2136" i="5"/>
  <c r="AR2137" i="5"/>
  <c r="AR2138" i="5"/>
  <c r="AR2139" i="5"/>
  <c r="AR2140" i="5"/>
  <c r="AR2141" i="5"/>
  <c r="AR2142" i="5"/>
  <c r="AR2143" i="5"/>
  <c r="AR2144" i="5"/>
  <c r="AR2145" i="5"/>
  <c r="AR2146" i="5"/>
  <c r="AR2147" i="5"/>
  <c r="AR2148" i="5"/>
  <c r="AR2149" i="5"/>
  <c r="AR2150" i="5"/>
  <c r="AR2151" i="5"/>
  <c r="AR2152" i="5"/>
  <c r="AR2153" i="5"/>
  <c r="AR2154" i="5"/>
  <c r="AR2155" i="5"/>
  <c r="AR2156" i="5"/>
  <c r="AR2157" i="5"/>
  <c r="AR2158" i="5"/>
  <c r="AR2159" i="5"/>
  <c r="AR2160" i="5"/>
  <c r="AR2161" i="5"/>
  <c r="AR2162" i="5"/>
  <c r="AR2163" i="5"/>
  <c r="AR2164" i="5"/>
  <c r="AR2165" i="5"/>
  <c r="AR2166" i="5"/>
  <c r="AR2167" i="5"/>
  <c r="AR2168" i="5"/>
  <c r="AR2169" i="5"/>
  <c r="AR2170" i="5"/>
  <c r="AR2171" i="5"/>
  <c r="AR2172" i="5"/>
  <c r="AR2173" i="5"/>
  <c r="AR2174" i="5"/>
  <c r="AR2175" i="5"/>
  <c r="AR2176" i="5"/>
  <c r="AR2177" i="5"/>
  <c r="AR2178" i="5"/>
  <c r="AR2179" i="5"/>
  <c r="AR2180" i="5"/>
  <c r="AR2181" i="5"/>
  <c r="AR2182" i="5"/>
  <c r="AR2183" i="5"/>
  <c r="AR2184" i="5"/>
  <c r="AR2185" i="5"/>
  <c r="AR2186" i="5"/>
  <c r="AR2187" i="5"/>
  <c r="AR2188" i="5"/>
  <c r="AR2189" i="5"/>
  <c r="AR2190" i="5"/>
  <c r="AR2191" i="5"/>
  <c r="AR2192" i="5"/>
  <c r="AR2193" i="5"/>
  <c r="AR2194" i="5"/>
  <c r="AR2195" i="5"/>
  <c r="AR2196" i="5"/>
  <c r="AR2197" i="5"/>
  <c r="AR2198" i="5"/>
  <c r="AR2199" i="5"/>
  <c r="AR2200" i="5"/>
  <c r="AR2201" i="5"/>
  <c r="AR2202" i="5"/>
  <c r="AR2203" i="5"/>
  <c r="AR2204" i="5"/>
  <c r="AR2205" i="5"/>
  <c r="AR2206" i="5"/>
  <c r="AR2207" i="5"/>
  <c r="AR2208" i="5"/>
  <c r="AR2209" i="5"/>
  <c r="AR2210" i="5"/>
  <c r="AR2211" i="5"/>
  <c r="AR2212" i="5"/>
  <c r="AR2213" i="5"/>
  <c r="AR2214" i="5"/>
  <c r="AR2215" i="5"/>
  <c r="AR2216" i="5"/>
  <c r="AR2217" i="5"/>
  <c r="AR2218" i="5"/>
  <c r="AR2219" i="5"/>
  <c r="AR2220" i="5"/>
  <c r="AR2221" i="5"/>
  <c r="AR2222" i="5"/>
  <c r="AR2223" i="5"/>
  <c r="AR2224" i="5"/>
  <c r="AR2225" i="5"/>
  <c r="AR2226" i="5"/>
  <c r="AR2227" i="5"/>
  <c r="AR2228" i="5"/>
  <c r="AR2229" i="5"/>
  <c r="AR2230" i="5"/>
  <c r="AR2231" i="5"/>
  <c r="AR2232" i="5"/>
  <c r="AR2233" i="5"/>
  <c r="AR2234" i="5"/>
  <c r="AR2235" i="5"/>
  <c r="AR2236" i="5"/>
  <c r="AR2237" i="5"/>
  <c r="AR2238" i="5"/>
  <c r="AR2239" i="5"/>
  <c r="AR2240" i="5"/>
  <c r="AR2241" i="5"/>
  <c r="AR2242" i="5"/>
  <c r="AR2243" i="5"/>
  <c r="AR2244" i="5"/>
  <c r="AR2245" i="5"/>
  <c r="AR2246" i="5"/>
  <c r="AR2247" i="5"/>
  <c r="AR2248" i="5"/>
  <c r="AR2249" i="5"/>
  <c r="AR2250" i="5"/>
  <c r="AR2251" i="5"/>
  <c r="AR2252" i="5"/>
  <c r="AR2253" i="5"/>
  <c r="AR2254" i="5"/>
  <c r="AR2255" i="5"/>
  <c r="AR2256" i="5"/>
  <c r="AR2257" i="5"/>
  <c r="AR2258" i="5"/>
  <c r="AR2259" i="5"/>
  <c r="AR2260" i="5"/>
  <c r="AR2261" i="5"/>
  <c r="AR2262" i="5"/>
  <c r="AR2263" i="5"/>
  <c r="AR2264" i="5"/>
  <c r="AR2265" i="5"/>
  <c r="AR2266" i="5"/>
  <c r="AR2267" i="5"/>
  <c r="AR2268" i="5"/>
  <c r="AR2269" i="5"/>
  <c r="AR2270" i="5"/>
  <c r="AR2271" i="5"/>
  <c r="AR2272" i="5"/>
  <c r="AR2273" i="5"/>
  <c r="AR2274" i="5"/>
  <c r="AR2275" i="5"/>
  <c r="AR2276" i="5"/>
  <c r="AR2277" i="5"/>
  <c r="AR2278" i="5"/>
  <c r="AR2279" i="5"/>
  <c r="AR2280" i="5"/>
  <c r="AR2281" i="5"/>
  <c r="AR2282" i="5"/>
  <c r="AR2283" i="5"/>
  <c r="AR2284" i="5"/>
  <c r="AR2285" i="5"/>
  <c r="AR2286" i="5"/>
  <c r="AR2287" i="5"/>
  <c r="AR2288" i="5"/>
  <c r="AR2289" i="5"/>
  <c r="AR2290" i="5"/>
  <c r="AR2291" i="5"/>
  <c r="AR2292" i="5"/>
  <c r="AR2293" i="5"/>
  <c r="AR2294" i="5"/>
  <c r="AR2295" i="5"/>
  <c r="AR2296" i="5"/>
  <c r="AR2297" i="5"/>
  <c r="AR2298" i="5"/>
  <c r="AR2299" i="5"/>
  <c r="AR2300" i="5"/>
  <c r="AR2301" i="5"/>
  <c r="AR2302" i="5"/>
  <c r="AR2303" i="5"/>
  <c r="AR2304" i="5"/>
  <c r="AR2305" i="5"/>
  <c r="AR2306" i="5"/>
  <c r="AR2307" i="5"/>
  <c r="AR2308" i="5"/>
  <c r="AR2309" i="5"/>
  <c r="AR2310" i="5"/>
  <c r="AR2311" i="5"/>
  <c r="AR2312" i="5"/>
  <c r="AR2313" i="5"/>
  <c r="AR2314" i="5"/>
  <c r="AR2315" i="5"/>
  <c r="AR2316" i="5"/>
  <c r="AR2317" i="5"/>
  <c r="AR2318" i="5"/>
  <c r="AR2319" i="5"/>
  <c r="AR2320" i="5"/>
  <c r="AR2321" i="5"/>
  <c r="AR2322" i="5"/>
  <c r="AR2323" i="5"/>
  <c r="AR2324" i="5"/>
  <c r="AR2325" i="5"/>
  <c r="AR2326" i="5"/>
  <c r="AR2327" i="5"/>
  <c r="AR2328" i="5"/>
  <c r="AR2329" i="5"/>
  <c r="AR2330" i="5"/>
  <c r="AR2331" i="5"/>
  <c r="AR2332" i="5"/>
  <c r="AR2333" i="5"/>
  <c r="AR2334" i="5"/>
  <c r="AR2335" i="5"/>
  <c r="AR2336" i="5"/>
  <c r="AR2337" i="5"/>
  <c r="AR2338" i="5"/>
  <c r="AR2339" i="5"/>
  <c r="AR2340" i="5"/>
  <c r="AR2341" i="5"/>
  <c r="AR2342" i="5"/>
  <c r="AR2343" i="5"/>
  <c r="AR2344" i="5"/>
  <c r="AR2345" i="5"/>
  <c r="AR2346" i="5"/>
  <c r="AR2347" i="5"/>
  <c r="AR2348" i="5"/>
  <c r="AR2349" i="5"/>
  <c r="AR2350" i="5"/>
  <c r="AR2351" i="5"/>
  <c r="AR2352" i="5"/>
  <c r="AR2353" i="5"/>
  <c r="AR2354" i="5"/>
  <c r="AR2355" i="5"/>
  <c r="AR2356" i="5"/>
  <c r="AR2357" i="5"/>
  <c r="AR2358" i="5"/>
  <c r="AR2359" i="5"/>
  <c r="AR2360" i="5"/>
  <c r="AR2361" i="5"/>
  <c r="AR2362" i="5"/>
  <c r="AR2363" i="5"/>
  <c r="AR2364" i="5"/>
  <c r="AR2365" i="5"/>
  <c r="AR2366" i="5"/>
  <c r="AR2367" i="5"/>
  <c r="AR2368" i="5"/>
  <c r="AR2369" i="5"/>
  <c r="AR2370" i="5"/>
  <c r="AR2371" i="5"/>
  <c r="AR2372" i="5"/>
  <c r="AR2373" i="5"/>
  <c r="AR2374" i="5"/>
  <c r="AR2375" i="5"/>
  <c r="AR2376" i="5"/>
  <c r="AR2377" i="5"/>
  <c r="AR2378" i="5"/>
  <c r="AR2379" i="5"/>
  <c r="AR2380" i="5"/>
  <c r="AR2381" i="5"/>
  <c r="AR2382" i="5"/>
  <c r="AR2383" i="5"/>
  <c r="AR2384" i="5"/>
  <c r="AR2385" i="5"/>
  <c r="AR2386" i="5"/>
  <c r="AR2387" i="5"/>
  <c r="AR2388" i="5"/>
  <c r="AR2389" i="5"/>
  <c r="AR2390" i="5"/>
  <c r="AR2391" i="5"/>
  <c r="AR2392" i="5"/>
  <c r="AR2393" i="5"/>
  <c r="AR2394" i="5"/>
  <c r="AR2395" i="5"/>
  <c r="AR2396" i="5"/>
  <c r="AR2397" i="5"/>
  <c r="AR2398" i="5"/>
  <c r="AR2399" i="5"/>
  <c r="AR2400" i="5"/>
  <c r="AR2401" i="5"/>
  <c r="AR2402" i="5"/>
  <c r="AR2403" i="5"/>
  <c r="AR2404" i="5"/>
  <c r="AR2405" i="5"/>
  <c r="AR2406" i="5"/>
  <c r="AR2407" i="5"/>
  <c r="AR2408" i="5"/>
  <c r="AR2409" i="5"/>
  <c r="AR2410" i="5"/>
  <c r="AR2411" i="5"/>
  <c r="AR2412" i="5"/>
  <c r="AR2413" i="5"/>
  <c r="AR2414" i="5"/>
  <c r="AR2415" i="5"/>
  <c r="AR2416" i="5"/>
  <c r="AR2417" i="5"/>
  <c r="AR2418" i="5"/>
  <c r="AR2419" i="5"/>
  <c r="AR2420" i="5"/>
  <c r="AR2421" i="5"/>
  <c r="AR2422" i="5"/>
  <c r="AR2423" i="5"/>
  <c r="AR2424" i="5"/>
  <c r="AR2425" i="5"/>
  <c r="AR2426" i="5"/>
  <c r="AR2427" i="5"/>
  <c r="AR2428" i="5"/>
  <c r="AR2429" i="5"/>
  <c r="AR2430" i="5"/>
  <c r="AR2431" i="5"/>
  <c r="AR2432" i="5"/>
  <c r="AR2433" i="5"/>
  <c r="AR2434" i="5"/>
  <c r="AR2435" i="5"/>
  <c r="AR2436" i="5"/>
  <c r="AR2437" i="5"/>
  <c r="AR2438" i="5"/>
  <c r="AR2439" i="5"/>
  <c r="AR2440" i="5"/>
  <c r="AR2441" i="5"/>
  <c r="AR2442" i="5"/>
  <c r="AR2443" i="5"/>
  <c r="AR2444" i="5"/>
  <c r="AR2445" i="5"/>
  <c r="AR2446" i="5"/>
  <c r="AR2447" i="5"/>
  <c r="AR2448" i="5"/>
  <c r="AR2449" i="5"/>
  <c r="AR2450" i="5"/>
  <c r="AR2451" i="5"/>
  <c r="AR2452" i="5"/>
  <c r="AR2453" i="5"/>
  <c r="AR2454" i="5"/>
  <c r="AR2455" i="5"/>
  <c r="AR2456" i="5"/>
  <c r="AR2457" i="5"/>
  <c r="AR2458" i="5"/>
  <c r="AR2459" i="5"/>
  <c r="AR2460" i="5"/>
  <c r="AR2461" i="5"/>
  <c r="AR2462" i="5"/>
  <c r="AR2463" i="5"/>
  <c r="AR2464" i="5"/>
  <c r="AR2465" i="5"/>
  <c r="AR2466" i="5"/>
  <c r="AR2467" i="5"/>
  <c r="AR2468" i="5"/>
  <c r="AR2469" i="5"/>
  <c r="AR2470" i="5"/>
  <c r="AR2471" i="5"/>
  <c r="AR2472" i="5"/>
  <c r="AR2473" i="5"/>
  <c r="AR2474" i="5"/>
  <c r="AR2475" i="5"/>
  <c r="AR2476" i="5"/>
  <c r="AR2477" i="5"/>
  <c r="AR2478" i="5"/>
  <c r="AR2479" i="5"/>
  <c r="AR2480" i="5"/>
  <c r="AR2481" i="5"/>
  <c r="AR2482" i="5"/>
  <c r="AR2483" i="5"/>
  <c r="AR2484" i="5"/>
  <c r="AR2485" i="5"/>
  <c r="AR2486" i="5"/>
  <c r="AR2487" i="5"/>
  <c r="AR2488" i="5"/>
  <c r="AR2489" i="5"/>
  <c r="AR2490" i="5"/>
  <c r="AR2491" i="5"/>
  <c r="AR2492" i="5"/>
  <c r="AR2493" i="5"/>
  <c r="AR2494" i="5"/>
  <c r="AR2495" i="5"/>
  <c r="AR2496" i="5"/>
  <c r="AR2497" i="5"/>
  <c r="AR2498" i="5"/>
  <c r="AR2499" i="5"/>
  <c r="AR2500" i="5"/>
  <c r="AR2501" i="5"/>
  <c r="AR2502" i="5"/>
  <c r="AR2503" i="5"/>
  <c r="AR2504" i="5"/>
  <c r="AR2505" i="5"/>
  <c r="AR2506" i="5"/>
  <c r="AR2507" i="5"/>
  <c r="AR2508" i="5"/>
  <c r="AR2509" i="5"/>
  <c r="AR2510" i="5"/>
  <c r="AR2511" i="5"/>
  <c r="AR2512" i="5"/>
  <c r="AR2513" i="5"/>
  <c r="AR2514" i="5"/>
  <c r="AR2515" i="5"/>
  <c r="AR2516" i="5"/>
  <c r="AR2517" i="5"/>
  <c r="AR2518" i="5"/>
  <c r="AR2519" i="5"/>
  <c r="AR2520" i="5"/>
  <c r="AR2521" i="5"/>
  <c r="AR2522" i="5"/>
  <c r="AR2523" i="5"/>
  <c r="AR2524" i="5"/>
  <c r="AR2525" i="5"/>
  <c r="AR2526" i="5"/>
  <c r="AR2527" i="5"/>
  <c r="AR2528" i="5"/>
  <c r="AR2529" i="5"/>
  <c r="AR2530" i="5"/>
  <c r="AR2531" i="5"/>
  <c r="AR2532" i="5"/>
  <c r="AR2533" i="5"/>
  <c r="AR2534" i="5"/>
  <c r="AR2535" i="5"/>
  <c r="AR2536" i="5"/>
  <c r="AR2537" i="5"/>
  <c r="AR2538" i="5"/>
  <c r="AR2539" i="5"/>
  <c r="AR2540" i="5"/>
  <c r="AR2541" i="5"/>
  <c r="AR2542" i="5"/>
  <c r="AR2543" i="5"/>
  <c r="AR2544" i="5"/>
  <c r="AR2545" i="5"/>
  <c r="AR2546" i="5"/>
  <c r="AR2547" i="5"/>
  <c r="AR2548" i="5"/>
  <c r="AR2549" i="5"/>
  <c r="AR2550" i="5"/>
  <c r="AR2551" i="5"/>
  <c r="AR2552" i="5"/>
  <c r="AR2553" i="5"/>
  <c r="AR2554" i="5"/>
  <c r="AR2555" i="5"/>
  <c r="AR2556" i="5"/>
  <c r="AR2557" i="5"/>
  <c r="AR2558" i="5"/>
  <c r="AR2559" i="5"/>
  <c r="AR2560" i="5"/>
  <c r="AR2561" i="5"/>
  <c r="AR2562" i="5"/>
  <c r="AR2563" i="5"/>
  <c r="AR2564" i="5"/>
  <c r="AR2565" i="5"/>
  <c r="AR2566" i="5"/>
  <c r="AR2567" i="5"/>
  <c r="AR2568" i="5"/>
  <c r="AR2569" i="5"/>
  <c r="AR2570" i="5"/>
  <c r="AR2571" i="5"/>
  <c r="AR2572" i="5"/>
  <c r="AR2573" i="5"/>
  <c r="AR2574" i="5"/>
  <c r="AR2575" i="5"/>
  <c r="AR2576" i="5"/>
  <c r="AR2577" i="5"/>
  <c r="AR2578" i="5"/>
  <c r="AR2579" i="5"/>
  <c r="AR2580" i="5"/>
  <c r="AR2581" i="5"/>
  <c r="AR2582" i="5"/>
  <c r="AR2583" i="5"/>
  <c r="AR2584" i="5"/>
  <c r="AR2585" i="5"/>
  <c r="AR2586" i="5"/>
  <c r="AR2587" i="5"/>
  <c r="AR2588" i="5"/>
  <c r="AR2589" i="5"/>
  <c r="AR2590" i="5"/>
  <c r="AR2591" i="5"/>
  <c r="AR2592" i="5"/>
  <c r="AR2593" i="5"/>
  <c r="AR2594" i="5"/>
  <c r="AR2595" i="5"/>
  <c r="AR2596" i="5"/>
  <c r="AR2597" i="5"/>
  <c r="AR2598" i="5"/>
  <c r="AR2599" i="5"/>
  <c r="AR2600" i="5"/>
  <c r="AR2601" i="5"/>
  <c r="AR2602" i="5"/>
  <c r="AR2603" i="5"/>
  <c r="AR2604" i="5"/>
  <c r="AR2605" i="5"/>
  <c r="AR2606" i="5"/>
  <c r="AR2607" i="5"/>
  <c r="AR2608" i="5"/>
  <c r="AR2609" i="5"/>
  <c r="AR2610" i="5"/>
  <c r="AR2611" i="5"/>
  <c r="AR2612" i="5"/>
  <c r="AR2613" i="5"/>
  <c r="AR2614" i="5"/>
  <c r="AR2615" i="5"/>
  <c r="AR2616" i="5"/>
  <c r="AR2617" i="5"/>
  <c r="AR2618" i="5"/>
  <c r="AR2619" i="5"/>
  <c r="AR2620" i="5"/>
  <c r="AR2621" i="5"/>
  <c r="AR2622" i="5"/>
  <c r="AR2623" i="5"/>
  <c r="AR2624" i="5"/>
  <c r="AR2625" i="5"/>
  <c r="AR2626" i="5"/>
  <c r="AR2627" i="5"/>
  <c r="AR2628" i="5"/>
  <c r="AR2629" i="5"/>
  <c r="AR2630" i="5"/>
  <c r="AR2631" i="5"/>
  <c r="AR2632" i="5"/>
  <c r="AR2633" i="5"/>
  <c r="AR2634" i="5"/>
  <c r="AR2635" i="5"/>
  <c r="AR2636" i="5"/>
  <c r="AR2637" i="5"/>
  <c r="AR2638" i="5"/>
  <c r="AR2639" i="5"/>
  <c r="AR2640" i="5"/>
  <c r="AR2641" i="5"/>
  <c r="AR2642" i="5"/>
  <c r="AR2643" i="5"/>
  <c r="AR2644" i="5"/>
  <c r="AR2645" i="5"/>
  <c r="AR2646" i="5"/>
  <c r="AR2647" i="5"/>
  <c r="AR2648" i="5"/>
  <c r="AR2649" i="5"/>
  <c r="AR2650" i="5"/>
  <c r="AR2651" i="5"/>
  <c r="AR2652" i="5"/>
  <c r="AR2653" i="5"/>
  <c r="AR2654" i="5"/>
  <c r="AR2655" i="5"/>
  <c r="AR2656" i="5"/>
  <c r="AR2657" i="5"/>
  <c r="AR2658" i="5"/>
  <c r="AR2659" i="5"/>
  <c r="AR2660" i="5"/>
  <c r="AR2661" i="5"/>
  <c r="AR2662" i="5"/>
  <c r="AR2663" i="5"/>
  <c r="AR2664" i="5"/>
  <c r="AR2665" i="5"/>
  <c r="AR2666" i="5"/>
  <c r="AR2667" i="5"/>
  <c r="AR2668" i="5"/>
  <c r="AR2669" i="5"/>
  <c r="AR2670" i="5"/>
  <c r="AR2671" i="5"/>
  <c r="AR2672" i="5"/>
  <c r="AR2673" i="5"/>
  <c r="AR2674" i="5"/>
  <c r="AR2675" i="5"/>
  <c r="AR2676" i="5"/>
  <c r="AR2677" i="5"/>
  <c r="AR2678" i="5"/>
  <c r="AR2679" i="5"/>
  <c r="AR2680" i="5"/>
  <c r="AR2681" i="5"/>
  <c r="AR2682" i="5"/>
  <c r="AR2683" i="5"/>
  <c r="AR2684" i="5"/>
  <c r="AR2685" i="5"/>
  <c r="AR2686" i="5"/>
  <c r="AR2687" i="5"/>
  <c r="AR2688" i="5"/>
  <c r="AR2689" i="5"/>
  <c r="AR2690" i="5"/>
  <c r="AR2691" i="5"/>
  <c r="AR2692" i="5"/>
  <c r="AR2693" i="5"/>
  <c r="AR2694" i="5"/>
  <c r="AR2695" i="5"/>
  <c r="AR2696" i="5"/>
  <c r="AR2697" i="5"/>
  <c r="AR2698" i="5"/>
  <c r="AR2699" i="5"/>
  <c r="AR2700" i="5"/>
  <c r="AR2701" i="5"/>
  <c r="AR2702" i="5"/>
  <c r="AR2703" i="5"/>
  <c r="AR2704" i="5"/>
  <c r="AR2705" i="5"/>
  <c r="AR2706" i="5"/>
  <c r="AR2707" i="5"/>
  <c r="AR2708" i="5"/>
  <c r="AR2709" i="5"/>
  <c r="AR2710" i="5"/>
  <c r="AR2711" i="5"/>
  <c r="AR2712" i="5"/>
  <c r="AR2713" i="5"/>
  <c r="AR2714" i="5"/>
  <c r="AR2715" i="5"/>
  <c r="AR2716" i="5"/>
  <c r="AR2717" i="5"/>
  <c r="AR2718" i="5"/>
  <c r="AR2719" i="5"/>
  <c r="AR2720" i="5"/>
  <c r="AR2721" i="5"/>
  <c r="AR2722" i="5"/>
  <c r="AR2723" i="5"/>
  <c r="AR2724" i="5"/>
  <c r="AR2725" i="5"/>
  <c r="AR2726" i="5"/>
  <c r="AR2727" i="5"/>
  <c r="AR2728" i="5"/>
  <c r="AR2729" i="5"/>
  <c r="AR2730" i="5"/>
  <c r="AR2731" i="5"/>
  <c r="AR2732" i="5"/>
  <c r="AR2733" i="5"/>
  <c r="AR2734" i="5"/>
  <c r="AR2735" i="5"/>
  <c r="AR2736" i="5"/>
  <c r="AR2737" i="5"/>
  <c r="AR2738" i="5"/>
  <c r="AR2739" i="5"/>
  <c r="AR2740" i="5"/>
  <c r="AR2741" i="5"/>
  <c r="AR2742" i="5"/>
  <c r="AR2743" i="5"/>
  <c r="AR2744" i="5"/>
  <c r="AR2745" i="5"/>
  <c r="AR2746" i="5"/>
  <c r="AR2747" i="5"/>
  <c r="AR2748" i="5"/>
  <c r="AR2749" i="5"/>
  <c r="AR2750" i="5"/>
  <c r="AR2751" i="5"/>
  <c r="AR2752" i="5"/>
  <c r="AR2753" i="5"/>
  <c r="AR2754" i="5"/>
  <c r="AR2755" i="5"/>
  <c r="AR2756" i="5"/>
  <c r="AR2757" i="5"/>
  <c r="AR2758" i="5"/>
  <c r="AR2759" i="5"/>
  <c r="AR2760" i="5"/>
  <c r="AR2761" i="5"/>
  <c r="AR2762" i="5"/>
  <c r="AR2763" i="5"/>
  <c r="AR2764" i="5"/>
  <c r="AR2765" i="5"/>
  <c r="AR2766" i="5"/>
  <c r="AR2767" i="5"/>
  <c r="AR2768" i="5"/>
  <c r="AR2769" i="5"/>
  <c r="AR2770" i="5"/>
  <c r="AR2771" i="5"/>
  <c r="AR2772" i="5"/>
  <c r="AR2773" i="5"/>
  <c r="AR2774" i="5"/>
  <c r="AR2775" i="5"/>
  <c r="AR2776" i="5"/>
  <c r="AR2777" i="5"/>
  <c r="AR2778" i="5"/>
  <c r="AR2779" i="5"/>
  <c r="AR2780" i="5"/>
  <c r="AR2781" i="5"/>
  <c r="AR2782" i="5"/>
  <c r="AR2783" i="5"/>
  <c r="AR2784" i="5"/>
  <c r="AR2785" i="5"/>
  <c r="AR2786" i="5"/>
  <c r="AR2787" i="5"/>
  <c r="AR2788" i="5"/>
  <c r="AR2789" i="5"/>
  <c r="AR2790" i="5"/>
  <c r="AR2791" i="5"/>
  <c r="AR2792" i="5"/>
  <c r="AR2793" i="5"/>
  <c r="AR2794" i="5"/>
  <c r="AR2795" i="5"/>
  <c r="AR2796" i="5"/>
  <c r="AR2797" i="5"/>
  <c r="AR2798" i="5"/>
  <c r="AR2799" i="5"/>
  <c r="AR2800" i="5"/>
  <c r="AR2801" i="5"/>
  <c r="AR2802" i="5"/>
  <c r="AR2803" i="5"/>
  <c r="AR2804" i="5"/>
  <c r="AR2805" i="5"/>
  <c r="AR2806" i="5"/>
  <c r="AR2807" i="5"/>
  <c r="AR2808" i="5"/>
  <c r="AR2809" i="5"/>
  <c r="AR2810" i="5"/>
  <c r="AR2811" i="5"/>
  <c r="AR2812" i="5"/>
  <c r="AR2813" i="5"/>
  <c r="AR2814" i="5"/>
  <c r="AR2815" i="5"/>
  <c r="AR2816" i="5"/>
  <c r="AR2817" i="5"/>
  <c r="AR2818" i="5"/>
  <c r="AR2819" i="5"/>
  <c r="AR2820" i="5"/>
  <c r="AR2821" i="5"/>
  <c r="AR2822" i="5"/>
  <c r="AR2823" i="5"/>
  <c r="AR2824" i="5"/>
  <c r="AR2825" i="5"/>
  <c r="AR2826" i="5"/>
  <c r="AR2827" i="5"/>
  <c r="AR2828" i="5"/>
  <c r="AR2829" i="5"/>
  <c r="AR2830" i="5"/>
  <c r="AR2831" i="5"/>
  <c r="AR2832" i="5"/>
  <c r="AR2833" i="5"/>
  <c r="AR2834" i="5"/>
  <c r="AR2835" i="5"/>
  <c r="AR2836" i="5"/>
  <c r="AR2837" i="5"/>
  <c r="AR2838" i="5"/>
  <c r="AR2839" i="5"/>
  <c r="AR2840" i="5"/>
  <c r="AR2841" i="5"/>
  <c r="AR2842" i="5"/>
  <c r="AR2843" i="5"/>
  <c r="AR2844" i="5"/>
  <c r="AR2845" i="5"/>
  <c r="AR2846" i="5"/>
  <c r="AR2847" i="5"/>
  <c r="AR2848" i="5"/>
  <c r="AR2849" i="5"/>
  <c r="AR2850" i="5"/>
  <c r="AR2851" i="5"/>
  <c r="AR2852" i="5"/>
  <c r="AR2853" i="5"/>
  <c r="AR2854" i="5"/>
  <c r="AR2855" i="5"/>
  <c r="AR2856" i="5"/>
  <c r="AR2857" i="5"/>
  <c r="AR2858" i="5"/>
  <c r="AR2859" i="5"/>
  <c r="AR2860" i="5"/>
  <c r="AR2861" i="5"/>
  <c r="AR2862" i="5"/>
  <c r="AR2863" i="5"/>
  <c r="AR2864" i="5"/>
  <c r="AR2865" i="5"/>
  <c r="AR2866" i="5"/>
  <c r="AR2867" i="5"/>
  <c r="AR2868" i="5"/>
  <c r="AR2869" i="5"/>
  <c r="AR2870" i="5"/>
  <c r="AR2871" i="5"/>
  <c r="AR2872" i="5"/>
  <c r="AR2873" i="5"/>
  <c r="AR2874" i="5"/>
  <c r="AR2875" i="5"/>
  <c r="AR2876" i="5"/>
  <c r="AR2877" i="5"/>
  <c r="AR2878" i="5"/>
  <c r="AR2879" i="5"/>
  <c r="AR2880" i="5"/>
  <c r="AR2881" i="5"/>
  <c r="AR2882" i="5"/>
  <c r="AR2883" i="5"/>
  <c r="AR2884" i="5"/>
  <c r="AR2885" i="5"/>
  <c r="AR2886" i="5"/>
  <c r="AR2887" i="5"/>
  <c r="AR2888" i="5"/>
  <c r="AR2889" i="5"/>
  <c r="AR2890" i="5"/>
  <c r="AR2891" i="5"/>
  <c r="AR2892" i="5"/>
  <c r="AR2893" i="5"/>
  <c r="AR2894" i="5"/>
  <c r="AR2895" i="5"/>
  <c r="AR2896" i="5"/>
  <c r="AR2897" i="5"/>
  <c r="AR2898" i="5"/>
  <c r="AR2899" i="5"/>
  <c r="AR2900" i="5"/>
  <c r="AR2901" i="5"/>
  <c r="AR2902" i="5"/>
  <c r="AR2903" i="5"/>
  <c r="AR2904" i="5"/>
  <c r="AR2905" i="5"/>
  <c r="AR2906" i="5"/>
  <c r="AR2907" i="5"/>
  <c r="AR2908" i="5"/>
  <c r="AR2909" i="5"/>
  <c r="AR2910" i="5"/>
  <c r="AR2911" i="5"/>
  <c r="AR2912" i="5"/>
  <c r="AR2913" i="5"/>
  <c r="AR2914" i="5"/>
  <c r="AR2915" i="5"/>
  <c r="AR2916" i="5"/>
  <c r="AR2917" i="5"/>
  <c r="AR2918" i="5"/>
  <c r="AR2919" i="5"/>
  <c r="AR2920" i="5"/>
  <c r="AR2921" i="5"/>
  <c r="AR2922" i="5"/>
  <c r="AR2923" i="5"/>
  <c r="AR2924" i="5"/>
  <c r="AR2925" i="5"/>
  <c r="AR2926" i="5"/>
  <c r="AR2927" i="5"/>
  <c r="AR2928" i="5"/>
  <c r="AR2929" i="5"/>
  <c r="AR2930" i="5"/>
  <c r="AR2931" i="5"/>
  <c r="AR2932" i="5"/>
  <c r="AR2933" i="5"/>
  <c r="AR2934" i="5"/>
  <c r="AR2935" i="5"/>
  <c r="AR2936" i="5"/>
  <c r="AR2937" i="5"/>
  <c r="AR2938" i="5"/>
  <c r="AR2939" i="5"/>
  <c r="AR2940" i="5"/>
  <c r="AR2941" i="5"/>
  <c r="AR2942" i="5"/>
  <c r="AR2943" i="5"/>
  <c r="AR2944" i="5"/>
  <c r="AR2945" i="5"/>
  <c r="AR2946" i="5"/>
  <c r="AR2947" i="5"/>
  <c r="AR2948" i="5"/>
  <c r="AR2949" i="5"/>
  <c r="AR2950" i="5"/>
  <c r="AR2951" i="5"/>
  <c r="AR2952" i="5"/>
  <c r="AR2953" i="5"/>
  <c r="AR2954" i="5"/>
  <c r="AR2955" i="5"/>
  <c r="AR2956" i="5"/>
  <c r="AR2957" i="5"/>
  <c r="AR2958" i="5"/>
  <c r="AR2959" i="5"/>
  <c r="AR2960" i="5"/>
  <c r="AR2961" i="5"/>
  <c r="AR2962" i="5"/>
  <c r="AR2963" i="5"/>
  <c r="AR2964" i="5"/>
  <c r="AR2965" i="5"/>
  <c r="AR2966" i="5"/>
  <c r="AR2967" i="5"/>
  <c r="AR2968" i="5"/>
  <c r="AR2969" i="5"/>
  <c r="AR2970" i="5"/>
  <c r="AR2971" i="5"/>
  <c r="AR2972" i="5"/>
  <c r="AR2973" i="5"/>
  <c r="AR2974" i="5"/>
  <c r="AR2975" i="5"/>
  <c r="AR2976" i="5"/>
  <c r="AR2977" i="5"/>
  <c r="AR2978" i="5"/>
  <c r="AR2979" i="5"/>
  <c r="AR2980" i="5"/>
  <c r="AR2981" i="5"/>
  <c r="AR2982" i="5"/>
  <c r="AR2983" i="5"/>
  <c r="AR2984" i="5"/>
  <c r="AR2985" i="5"/>
  <c r="AR2986" i="5"/>
  <c r="AR2987" i="5"/>
  <c r="AR2988" i="5"/>
  <c r="AR2989" i="5"/>
  <c r="AR2990" i="5"/>
  <c r="AR2991" i="5"/>
  <c r="AR2992" i="5"/>
  <c r="AR2993" i="5"/>
  <c r="AR2994" i="5"/>
  <c r="AR2995" i="5"/>
  <c r="AR2996" i="5"/>
  <c r="AR2997" i="5"/>
  <c r="AR2998" i="5"/>
  <c r="AR2999" i="5"/>
  <c r="AR3000" i="5"/>
  <c r="AR3001" i="5"/>
  <c r="AR3002" i="5"/>
  <c r="AR3003" i="5"/>
  <c r="AR3004" i="5"/>
  <c r="AR3005" i="5"/>
  <c r="AR3006" i="5"/>
  <c r="AR3007" i="5"/>
  <c r="AR3008" i="5"/>
  <c r="AR3009" i="5"/>
  <c r="AR3010" i="5"/>
  <c r="AR3011" i="5"/>
  <c r="AR3012" i="5"/>
  <c r="AR3013" i="5"/>
  <c r="AR3014" i="5"/>
  <c r="AR3015" i="5"/>
  <c r="AR3016" i="5"/>
  <c r="AR3017" i="5"/>
  <c r="AR3018" i="5"/>
  <c r="AR3019" i="5"/>
  <c r="AR3020" i="5"/>
  <c r="AR3021" i="5"/>
  <c r="AR3022" i="5"/>
  <c r="AR3023" i="5"/>
  <c r="AR3024" i="5"/>
  <c r="AR3025" i="5"/>
  <c r="AR3026" i="5"/>
  <c r="AR3027" i="5"/>
  <c r="AR3028" i="5"/>
  <c r="AR3029" i="5"/>
  <c r="AR3030" i="5"/>
  <c r="AR3031" i="5"/>
  <c r="AR3032" i="5"/>
  <c r="AR3033" i="5"/>
  <c r="AR3034" i="5"/>
  <c r="AR3035" i="5"/>
  <c r="AR3036" i="5"/>
  <c r="AR3037" i="5"/>
  <c r="AR3038" i="5"/>
  <c r="AR3039" i="5"/>
  <c r="AR3040" i="5"/>
  <c r="AR3041" i="5"/>
  <c r="AR3042" i="5"/>
  <c r="AR3043" i="5"/>
  <c r="AR3044" i="5"/>
  <c r="AR3045" i="5"/>
  <c r="AR3046" i="5"/>
  <c r="AR3047" i="5"/>
  <c r="AR3048" i="5"/>
  <c r="AR3049" i="5"/>
  <c r="AR3050" i="5"/>
  <c r="AR3051" i="5"/>
  <c r="AR3052" i="5"/>
  <c r="AR3053" i="5"/>
  <c r="AR3054" i="5"/>
  <c r="AR3055" i="5"/>
  <c r="AR3056" i="5"/>
  <c r="AR3057" i="5"/>
  <c r="AR3058" i="5"/>
  <c r="AR3059" i="5"/>
  <c r="AR3060" i="5"/>
  <c r="AR3061" i="5"/>
  <c r="AR3062" i="5"/>
  <c r="AR3063" i="5"/>
  <c r="AR3064" i="5"/>
  <c r="AR3065" i="5"/>
  <c r="AR3066" i="5"/>
  <c r="AR3067" i="5"/>
  <c r="AR3068" i="5"/>
  <c r="AR3069" i="5"/>
  <c r="AR3070" i="5"/>
  <c r="AR3071" i="5"/>
  <c r="AR3072" i="5"/>
  <c r="AR3073" i="5"/>
  <c r="AR3074" i="5"/>
  <c r="AR3075" i="5"/>
  <c r="AR3076" i="5"/>
  <c r="AR3077" i="5"/>
  <c r="AR3078" i="5"/>
  <c r="AR3079" i="5"/>
  <c r="AR3080" i="5"/>
  <c r="AR3081" i="5"/>
  <c r="AR3082" i="5"/>
  <c r="AR3083" i="5"/>
  <c r="AR3084" i="5"/>
  <c r="AR3085" i="5"/>
  <c r="AR3086" i="5"/>
  <c r="AR3087" i="5"/>
  <c r="AR3088" i="5"/>
  <c r="AR3089" i="5"/>
  <c r="AR3090" i="5"/>
  <c r="AR3091" i="5"/>
  <c r="AR3092" i="5"/>
  <c r="AR3093" i="5"/>
  <c r="AR3094" i="5"/>
  <c r="AR3095" i="5"/>
  <c r="AR3096" i="5"/>
  <c r="AR3097" i="5"/>
  <c r="AR3098" i="5"/>
  <c r="AR3099" i="5"/>
  <c r="AR3100" i="5"/>
  <c r="AR3101" i="5"/>
  <c r="AR3102" i="5"/>
  <c r="AR3103" i="5"/>
  <c r="AR3104" i="5"/>
  <c r="AR3105" i="5"/>
  <c r="AR3106" i="5"/>
  <c r="AR3107" i="5"/>
  <c r="AR3108" i="5"/>
  <c r="AR3109" i="5"/>
  <c r="AR3110" i="5"/>
  <c r="AR3111" i="5"/>
  <c r="AR3112" i="5"/>
  <c r="AR3113" i="5"/>
  <c r="AR3114" i="5"/>
  <c r="AR3115" i="5"/>
  <c r="AR3116" i="5"/>
  <c r="AR3117" i="5"/>
  <c r="AR3118" i="5"/>
  <c r="AR3119" i="5"/>
  <c r="AR3120" i="5"/>
  <c r="AR3121" i="5"/>
  <c r="AR3122" i="5"/>
  <c r="AR3123" i="5"/>
  <c r="AR3124" i="5"/>
  <c r="AR3125" i="5"/>
  <c r="AR3126" i="5"/>
  <c r="AR3127" i="5"/>
  <c r="AR3128" i="5"/>
  <c r="AR3129" i="5"/>
  <c r="AR3130" i="5"/>
  <c r="AR3131" i="5"/>
  <c r="AR3132" i="5"/>
  <c r="AR3133" i="5"/>
  <c r="AR3134" i="5"/>
  <c r="AR3135" i="5"/>
  <c r="AR3136" i="5"/>
  <c r="AR3137" i="5"/>
  <c r="AR3138" i="5"/>
  <c r="AR3139" i="5"/>
  <c r="AR3140" i="5"/>
  <c r="AR3141" i="5"/>
  <c r="AR3142" i="5"/>
  <c r="AR3143" i="5"/>
  <c r="AR3144" i="5"/>
  <c r="AR3145" i="5"/>
  <c r="AR3146" i="5"/>
  <c r="AR3147" i="5"/>
  <c r="AR3148" i="5"/>
  <c r="AR3149" i="5"/>
  <c r="AR3150" i="5"/>
  <c r="AR3151" i="5"/>
  <c r="AR3152" i="5"/>
  <c r="AR3153" i="5"/>
  <c r="AR3154" i="5"/>
  <c r="AR3155" i="5"/>
  <c r="AR3156" i="5"/>
  <c r="AR3157" i="5"/>
  <c r="AR3158" i="5"/>
  <c r="AR3159" i="5"/>
  <c r="AR3160" i="5"/>
  <c r="AR3161" i="5"/>
  <c r="AR3162" i="5"/>
  <c r="AR3163" i="5"/>
  <c r="AR3164" i="5"/>
  <c r="AR3165" i="5"/>
  <c r="AR3166" i="5"/>
  <c r="AR3167" i="5"/>
  <c r="AR3168" i="5"/>
  <c r="AR3169" i="5"/>
  <c r="AR3170" i="5"/>
  <c r="AR3171" i="5"/>
  <c r="AR3172" i="5"/>
  <c r="AR3173" i="5"/>
  <c r="AR3174" i="5"/>
  <c r="AR3175" i="5"/>
  <c r="AR3176" i="5"/>
  <c r="AR3177" i="5"/>
  <c r="AR3178" i="5"/>
  <c r="AR3179" i="5"/>
  <c r="AR3180" i="5"/>
  <c r="AR3181" i="5"/>
  <c r="AR3182" i="5"/>
  <c r="AR3183" i="5"/>
  <c r="AR3184" i="5"/>
  <c r="AR3185" i="5"/>
  <c r="AR3186" i="5"/>
  <c r="AR3187" i="5"/>
  <c r="AR3188" i="5"/>
  <c r="AR3189" i="5"/>
  <c r="AR3190" i="5"/>
  <c r="AR3191" i="5"/>
  <c r="AR3192" i="5"/>
  <c r="AR3193" i="5"/>
  <c r="AR3194" i="5"/>
  <c r="AR3195" i="5"/>
  <c r="AR3196" i="5"/>
  <c r="AR3197" i="5"/>
  <c r="AR3198" i="5"/>
  <c r="AR3199" i="5"/>
  <c r="AR3200" i="5"/>
  <c r="AR3201" i="5"/>
  <c r="AR3202" i="5"/>
  <c r="AR3203" i="5"/>
  <c r="AR3204" i="5"/>
  <c r="AR3205" i="5"/>
  <c r="AR3206" i="5"/>
  <c r="AR3207" i="5"/>
  <c r="AR3208" i="5"/>
  <c r="AR3209" i="5"/>
  <c r="AR3210" i="5"/>
  <c r="AR3211" i="5"/>
  <c r="AR3212" i="5"/>
  <c r="AR3213" i="5"/>
  <c r="AR3214" i="5"/>
  <c r="AR3215" i="5"/>
  <c r="AR3216" i="5"/>
  <c r="AR3217" i="5"/>
  <c r="AR3218" i="5"/>
  <c r="AR3219" i="5"/>
  <c r="AR3220" i="5"/>
  <c r="AR3221" i="5"/>
  <c r="AR3222" i="5"/>
  <c r="AR3223" i="5"/>
  <c r="AR3224" i="5"/>
  <c r="AR3225" i="5"/>
  <c r="AR3226" i="5"/>
  <c r="AR3227" i="5"/>
  <c r="AR3228" i="5"/>
  <c r="AR3229" i="5"/>
  <c r="AR3230" i="5"/>
  <c r="AR3231" i="5"/>
  <c r="AR3232" i="5"/>
  <c r="AR3233" i="5"/>
  <c r="AR3234" i="5"/>
  <c r="AR3235" i="5"/>
  <c r="AR3236" i="5"/>
  <c r="AR3237" i="5"/>
  <c r="AR3238" i="5"/>
  <c r="AR3239" i="5"/>
  <c r="AR3240" i="5"/>
  <c r="AR3241" i="5"/>
  <c r="AR3242" i="5"/>
  <c r="AR3243" i="5"/>
  <c r="AR3244" i="5"/>
  <c r="AR3245" i="5"/>
  <c r="AR3246" i="5"/>
  <c r="AR3247" i="5"/>
  <c r="AR3248" i="5"/>
  <c r="AR3249" i="5"/>
  <c r="AR3250" i="5"/>
  <c r="AR3251" i="5"/>
  <c r="AR3252" i="5"/>
  <c r="AR3253" i="5"/>
  <c r="AR3254" i="5"/>
  <c r="AR3255" i="5"/>
  <c r="AR3256" i="5"/>
  <c r="AR3257" i="5"/>
  <c r="AR3258" i="5"/>
  <c r="AR3259" i="5"/>
  <c r="AR3260" i="5"/>
  <c r="AR3261" i="5"/>
  <c r="AR3262" i="5"/>
  <c r="AR3263" i="5"/>
  <c r="AR3264" i="5"/>
  <c r="AR3265" i="5"/>
  <c r="AR3266" i="5"/>
  <c r="AR3267" i="5"/>
  <c r="AR3268" i="5"/>
  <c r="AR3269" i="5"/>
  <c r="AR3270" i="5"/>
  <c r="AR3271" i="5"/>
  <c r="AR3272" i="5"/>
  <c r="AR3273" i="5"/>
  <c r="AR3274" i="5"/>
  <c r="AR3275" i="5"/>
  <c r="AR3276" i="5"/>
  <c r="AR3277" i="5"/>
  <c r="AR3278" i="5"/>
  <c r="AR3279" i="5"/>
  <c r="AR3280" i="5"/>
  <c r="AR3281" i="5"/>
  <c r="AR3282" i="5"/>
  <c r="AR3283" i="5"/>
  <c r="AR3284" i="5"/>
  <c r="AR3285" i="5"/>
  <c r="AR3286" i="5"/>
  <c r="AR3287" i="5"/>
  <c r="AR3288" i="5"/>
  <c r="AR3289" i="5"/>
  <c r="AR3290" i="5"/>
  <c r="AR3291" i="5"/>
  <c r="AR3292" i="5"/>
  <c r="AR3293" i="5"/>
  <c r="AR3294" i="5"/>
  <c r="AR3295" i="5"/>
  <c r="AR3296" i="5"/>
  <c r="AR3297" i="5"/>
  <c r="AR3298" i="5"/>
  <c r="AR3299" i="5"/>
  <c r="AR3300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200" i="5"/>
  <c r="AS201" i="5"/>
  <c r="AS202" i="5"/>
  <c r="AS203" i="5"/>
  <c r="AS204" i="5"/>
  <c r="AS205" i="5"/>
  <c r="AS206" i="5"/>
  <c r="AS207" i="5"/>
  <c r="AS208" i="5"/>
  <c r="AS209" i="5"/>
  <c r="AS210" i="5"/>
  <c r="AS211" i="5"/>
  <c r="AS212" i="5"/>
  <c r="AS213" i="5"/>
  <c r="AS214" i="5"/>
  <c r="AS215" i="5"/>
  <c r="AS216" i="5"/>
  <c r="AS217" i="5"/>
  <c r="AS218" i="5"/>
  <c r="AS219" i="5"/>
  <c r="AS220" i="5"/>
  <c r="AS221" i="5"/>
  <c r="AS222" i="5"/>
  <c r="AS223" i="5"/>
  <c r="AS224" i="5"/>
  <c r="AS225" i="5"/>
  <c r="AS226" i="5"/>
  <c r="AS227" i="5"/>
  <c r="AS228" i="5"/>
  <c r="AS229" i="5"/>
  <c r="AS230" i="5"/>
  <c r="AS231" i="5"/>
  <c r="AS232" i="5"/>
  <c r="AS233" i="5"/>
  <c r="AS234" i="5"/>
  <c r="AS235" i="5"/>
  <c r="AS236" i="5"/>
  <c r="AS237" i="5"/>
  <c r="AS238" i="5"/>
  <c r="AS239" i="5"/>
  <c r="AS240" i="5"/>
  <c r="AS241" i="5"/>
  <c r="AS242" i="5"/>
  <c r="AS243" i="5"/>
  <c r="AS244" i="5"/>
  <c r="AS245" i="5"/>
  <c r="AS246" i="5"/>
  <c r="AS247" i="5"/>
  <c r="AS248" i="5"/>
  <c r="AS249" i="5"/>
  <c r="AS250" i="5"/>
  <c r="AS251" i="5"/>
  <c r="AS252" i="5"/>
  <c r="AS253" i="5"/>
  <c r="AS254" i="5"/>
  <c r="AS255" i="5"/>
  <c r="AS256" i="5"/>
  <c r="AS257" i="5"/>
  <c r="AS258" i="5"/>
  <c r="AS259" i="5"/>
  <c r="AS260" i="5"/>
  <c r="AS261" i="5"/>
  <c r="AS262" i="5"/>
  <c r="AS263" i="5"/>
  <c r="AS264" i="5"/>
  <c r="AS265" i="5"/>
  <c r="AS266" i="5"/>
  <c r="AS267" i="5"/>
  <c r="AS268" i="5"/>
  <c r="AS269" i="5"/>
  <c r="AS270" i="5"/>
  <c r="AS271" i="5"/>
  <c r="AS272" i="5"/>
  <c r="AS273" i="5"/>
  <c r="AS274" i="5"/>
  <c r="AS275" i="5"/>
  <c r="AS276" i="5"/>
  <c r="AS277" i="5"/>
  <c r="AS278" i="5"/>
  <c r="AS279" i="5"/>
  <c r="AS280" i="5"/>
  <c r="AS281" i="5"/>
  <c r="AS282" i="5"/>
  <c r="AS283" i="5"/>
  <c r="AS284" i="5"/>
  <c r="AS285" i="5"/>
  <c r="AS286" i="5"/>
  <c r="AS287" i="5"/>
  <c r="AS288" i="5"/>
  <c r="AS289" i="5"/>
  <c r="AS290" i="5"/>
  <c r="AS291" i="5"/>
  <c r="AS292" i="5"/>
  <c r="AS293" i="5"/>
  <c r="AS294" i="5"/>
  <c r="AS295" i="5"/>
  <c r="AS296" i="5"/>
  <c r="AS297" i="5"/>
  <c r="AS298" i="5"/>
  <c r="AS299" i="5"/>
  <c r="AS300" i="5"/>
  <c r="AS301" i="5"/>
  <c r="AS302" i="5"/>
  <c r="AS303" i="5"/>
  <c r="AS304" i="5"/>
  <c r="AS305" i="5"/>
  <c r="AS306" i="5"/>
  <c r="AS307" i="5"/>
  <c r="AS308" i="5"/>
  <c r="AS309" i="5"/>
  <c r="AS310" i="5"/>
  <c r="AS311" i="5"/>
  <c r="AS312" i="5"/>
  <c r="AS313" i="5"/>
  <c r="AS314" i="5"/>
  <c r="AS315" i="5"/>
  <c r="AS316" i="5"/>
  <c r="AS317" i="5"/>
  <c r="AS318" i="5"/>
  <c r="AS319" i="5"/>
  <c r="AS320" i="5"/>
  <c r="AS321" i="5"/>
  <c r="AS322" i="5"/>
  <c r="AS323" i="5"/>
  <c r="AS324" i="5"/>
  <c r="AS325" i="5"/>
  <c r="AS326" i="5"/>
  <c r="AS327" i="5"/>
  <c r="AS328" i="5"/>
  <c r="AS329" i="5"/>
  <c r="AS330" i="5"/>
  <c r="AS331" i="5"/>
  <c r="AS332" i="5"/>
  <c r="AS333" i="5"/>
  <c r="AS334" i="5"/>
  <c r="AS335" i="5"/>
  <c r="AS336" i="5"/>
  <c r="AS337" i="5"/>
  <c r="AS338" i="5"/>
  <c r="AS339" i="5"/>
  <c r="AS340" i="5"/>
  <c r="AS341" i="5"/>
  <c r="AS342" i="5"/>
  <c r="AS343" i="5"/>
  <c r="AS344" i="5"/>
  <c r="AS345" i="5"/>
  <c r="AS346" i="5"/>
  <c r="AS347" i="5"/>
  <c r="AS348" i="5"/>
  <c r="AS349" i="5"/>
  <c r="AS350" i="5"/>
  <c r="AS351" i="5"/>
  <c r="AS352" i="5"/>
  <c r="AS353" i="5"/>
  <c r="AS354" i="5"/>
  <c r="AS355" i="5"/>
  <c r="AS356" i="5"/>
  <c r="AS357" i="5"/>
  <c r="AS358" i="5"/>
  <c r="AS359" i="5"/>
  <c r="AS360" i="5"/>
  <c r="AS361" i="5"/>
  <c r="AS362" i="5"/>
  <c r="AS363" i="5"/>
  <c r="AS364" i="5"/>
  <c r="AS365" i="5"/>
  <c r="AS366" i="5"/>
  <c r="AS367" i="5"/>
  <c r="AS368" i="5"/>
  <c r="AS369" i="5"/>
  <c r="AS370" i="5"/>
  <c r="AS371" i="5"/>
  <c r="AS372" i="5"/>
  <c r="AS373" i="5"/>
  <c r="AS374" i="5"/>
  <c r="AS375" i="5"/>
  <c r="AS376" i="5"/>
  <c r="AS377" i="5"/>
  <c r="AS378" i="5"/>
  <c r="AS379" i="5"/>
  <c r="AS380" i="5"/>
  <c r="AS381" i="5"/>
  <c r="AS382" i="5"/>
  <c r="AS383" i="5"/>
  <c r="AS384" i="5"/>
  <c r="AS385" i="5"/>
  <c r="AS386" i="5"/>
  <c r="AS387" i="5"/>
  <c r="AS388" i="5"/>
  <c r="AS389" i="5"/>
  <c r="AS390" i="5"/>
  <c r="AS391" i="5"/>
  <c r="AS392" i="5"/>
  <c r="AS393" i="5"/>
  <c r="AS394" i="5"/>
  <c r="AS395" i="5"/>
  <c r="AS396" i="5"/>
  <c r="AS397" i="5"/>
  <c r="AS398" i="5"/>
  <c r="AS399" i="5"/>
  <c r="AS400" i="5"/>
  <c r="AS401" i="5"/>
  <c r="AS402" i="5"/>
  <c r="AS403" i="5"/>
  <c r="AS404" i="5"/>
  <c r="AS405" i="5"/>
  <c r="AS406" i="5"/>
  <c r="AS407" i="5"/>
  <c r="AS408" i="5"/>
  <c r="AS409" i="5"/>
  <c r="AS410" i="5"/>
  <c r="AS411" i="5"/>
  <c r="AS412" i="5"/>
  <c r="AS413" i="5"/>
  <c r="AS414" i="5"/>
  <c r="AS415" i="5"/>
  <c r="AS416" i="5"/>
  <c r="AS417" i="5"/>
  <c r="AS418" i="5"/>
  <c r="AS419" i="5"/>
  <c r="AS420" i="5"/>
  <c r="AS421" i="5"/>
  <c r="AS422" i="5"/>
  <c r="AS423" i="5"/>
  <c r="AS424" i="5"/>
  <c r="AS425" i="5"/>
  <c r="AS426" i="5"/>
  <c r="AS427" i="5"/>
  <c r="AS428" i="5"/>
  <c r="AS429" i="5"/>
  <c r="AS430" i="5"/>
  <c r="AS431" i="5"/>
  <c r="AS432" i="5"/>
  <c r="AS433" i="5"/>
  <c r="AS434" i="5"/>
  <c r="AS435" i="5"/>
  <c r="AS436" i="5"/>
  <c r="AS437" i="5"/>
  <c r="AS438" i="5"/>
  <c r="AS439" i="5"/>
  <c r="AS440" i="5"/>
  <c r="AS441" i="5"/>
  <c r="AS442" i="5"/>
  <c r="AS443" i="5"/>
  <c r="AS444" i="5"/>
  <c r="AS445" i="5"/>
  <c r="AS446" i="5"/>
  <c r="AS447" i="5"/>
  <c r="AS448" i="5"/>
  <c r="AS449" i="5"/>
  <c r="AS450" i="5"/>
  <c r="AS451" i="5"/>
  <c r="AS452" i="5"/>
  <c r="AS453" i="5"/>
  <c r="AS454" i="5"/>
  <c r="AS455" i="5"/>
  <c r="AS456" i="5"/>
  <c r="AS457" i="5"/>
  <c r="AS458" i="5"/>
  <c r="AS459" i="5"/>
  <c r="AS460" i="5"/>
  <c r="AS461" i="5"/>
  <c r="AS462" i="5"/>
  <c r="AS463" i="5"/>
  <c r="AS464" i="5"/>
  <c r="AS465" i="5"/>
  <c r="AS466" i="5"/>
  <c r="AS467" i="5"/>
  <c r="AS468" i="5"/>
  <c r="AS469" i="5"/>
  <c r="AS470" i="5"/>
  <c r="AS471" i="5"/>
  <c r="AS472" i="5"/>
  <c r="AS473" i="5"/>
  <c r="AS474" i="5"/>
  <c r="AS475" i="5"/>
  <c r="AS476" i="5"/>
  <c r="AS477" i="5"/>
  <c r="AS478" i="5"/>
  <c r="AS479" i="5"/>
  <c r="AS480" i="5"/>
  <c r="AS481" i="5"/>
  <c r="AS482" i="5"/>
  <c r="AS483" i="5"/>
  <c r="AS484" i="5"/>
  <c r="AS485" i="5"/>
  <c r="AS486" i="5"/>
  <c r="AS487" i="5"/>
  <c r="AS488" i="5"/>
  <c r="AS489" i="5"/>
  <c r="AS490" i="5"/>
  <c r="AS491" i="5"/>
  <c r="AS492" i="5"/>
  <c r="AS493" i="5"/>
  <c r="AS494" i="5"/>
  <c r="AS495" i="5"/>
  <c r="AS496" i="5"/>
  <c r="AS497" i="5"/>
  <c r="AS498" i="5"/>
  <c r="AS499" i="5"/>
  <c r="AS500" i="5"/>
  <c r="AS501" i="5"/>
  <c r="AS502" i="5"/>
  <c r="AS503" i="5"/>
  <c r="AS504" i="5"/>
  <c r="AS505" i="5"/>
  <c r="AS506" i="5"/>
  <c r="AS507" i="5"/>
  <c r="AS508" i="5"/>
  <c r="AS509" i="5"/>
  <c r="AS510" i="5"/>
  <c r="AS511" i="5"/>
  <c r="AS512" i="5"/>
  <c r="AS513" i="5"/>
  <c r="AS514" i="5"/>
  <c r="AS515" i="5"/>
  <c r="AS516" i="5"/>
  <c r="AS517" i="5"/>
  <c r="AS518" i="5"/>
  <c r="AS519" i="5"/>
  <c r="AS520" i="5"/>
  <c r="AS521" i="5"/>
  <c r="AS522" i="5"/>
  <c r="AS523" i="5"/>
  <c r="AS524" i="5"/>
  <c r="AS525" i="5"/>
  <c r="AS526" i="5"/>
  <c r="AS527" i="5"/>
  <c r="AS528" i="5"/>
  <c r="AS529" i="5"/>
  <c r="AS530" i="5"/>
  <c r="AS531" i="5"/>
  <c r="AS532" i="5"/>
  <c r="AS533" i="5"/>
  <c r="AS534" i="5"/>
  <c r="AS535" i="5"/>
  <c r="AS536" i="5"/>
  <c r="AS537" i="5"/>
  <c r="AS538" i="5"/>
  <c r="AS539" i="5"/>
  <c r="AS540" i="5"/>
  <c r="AS541" i="5"/>
  <c r="AS542" i="5"/>
  <c r="AS543" i="5"/>
  <c r="AS544" i="5"/>
  <c r="AS545" i="5"/>
  <c r="AS546" i="5"/>
  <c r="AS547" i="5"/>
  <c r="AS548" i="5"/>
  <c r="AS549" i="5"/>
  <c r="AS550" i="5"/>
  <c r="AS551" i="5"/>
  <c r="AS552" i="5"/>
  <c r="AS553" i="5"/>
  <c r="AS554" i="5"/>
  <c r="AS555" i="5"/>
  <c r="AS556" i="5"/>
  <c r="AS557" i="5"/>
  <c r="AS558" i="5"/>
  <c r="AS559" i="5"/>
  <c r="AS560" i="5"/>
  <c r="AS561" i="5"/>
  <c r="AS562" i="5"/>
  <c r="AS563" i="5"/>
  <c r="AS564" i="5"/>
  <c r="AS565" i="5"/>
  <c r="AS566" i="5"/>
  <c r="AS567" i="5"/>
  <c r="AS568" i="5"/>
  <c r="AS569" i="5"/>
  <c r="AS570" i="5"/>
  <c r="AS571" i="5"/>
  <c r="AS572" i="5"/>
  <c r="AS573" i="5"/>
  <c r="AS574" i="5"/>
  <c r="AS575" i="5"/>
  <c r="AS576" i="5"/>
  <c r="AS577" i="5"/>
  <c r="AS578" i="5"/>
  <c r="AS579" i="5"/>
  <c r="AS580" i="5"/>
  <c r="AS581" i="5"/>
  <c r="AS582" i="5"/>
  <c r="AS583" i="5"/>
  <c r="AS584" i="5"/>
  <c r="AS585" i="5"/>
  <c r="AS586" i="5"/>
  <c r="AS587" i="5"/>
  <c r="AS588" i="5"/>
  <c r="AS589" i="5"/>
  <c r="AS590" i="5"/>
  <c r="AS591" i="5"/>
  <c r="AS592" i="5"/>
  <c r="AS593" i="5"/>
  <c r="AS594" i="5"/>
  <c r="AS595" i="5"/>
  <c r="AS596" i="5"/>
  <c r="AS597" i="5"/>
  <c r="AS598" i="5"/>
  <c r="AS599" i="5"/>
  <c r="AS600" i="5"/>
  <c r="AS601" i="5"/>
  <c r="AS602" i="5"/>
  <c r="AS603" i="5"/>
  <c r="AS604" i="5"/>
  <c r="AS605" i="5"/>
  <c r="AS606" i="5"/>
  <c r="AS607" i="5"/>
  <c r="AS608" i="5"/>
  <c r="AS609" i="5"/>
  <c r="AS610" i="5"/>
  <c r="AS611" i="5"/>
  <c r="AS612" i="5"/>
  <c r="AS613" i="5"/>
  <c r="AS614" i="5"/>
  <c r="AS615" i="5"/>
  <c r="AS616" i="5"/>
  <c r="AS617" i="5"/>
  <c r="AS618" i="5"/>
  <c r="AS619" i="5"/>
  <c r="AS620" i="5"/>
  <c r="AS621" i="5"/>
  <c r="AS622" i="5"/>
  <c r="AS623" i="5"/>
  <c r="AS624" i="5"/>
  <c r="AS625" i="5"/>
  <c r="AS626" i="5"/>
  <c r="AS627" i="5"/>
  <c r="AS628" i="5"/>
  <c r="AS629" i="5"/>
  <c r="AS630" i="5"/>
  <c r="AS631" i="5"/>
  <c r="AS632" i="5"/>
  <c r="AS633" i="5"/>
  <c r="AS634" i="5"/>
  <c r="AS635" i="5"/>
  <c r="AS636" i="5"/>
  <c r="AS637" i="5"/>
  <c r="AS638" i="5"/>
  <c r="AS639" i="5"/>
  <c r="AS640" i="5"/>
  <c r="AS641" i="5"/>
  <c r="AS642" i="5"/>
  <c r="AS643" i="5"/>
  <c r="AS644" i="5"/>
  <c r="AS645" i="5"/>
  <c r="AS646" i="5"/>
  <c r="AS647" i="5"/>
  <c r="AS648" i="5"/>
  <c r="AS649" i="5"/>
  <c r="AS650" i="5"/>
  <c r="AS651" i="5"/>
  <c r="AS652" i="5"/>
  <c r="AS653" i="5"/>
  <c r="AS654" i="5"/>
  <c r="AS655" i="5"/>
  <c r="AS656" i="5"/>
  <c r="AS657" i="5"/>
  <c r="AS658" i="5"/>
  <c r="AS659" i="5"/>
  <c r="AS660" i="5"/>
  <c r="AS661" i="5"/>
  <c r="AS662" i="5"/>
  <c r="AS663" i="5"/>
  <c r="AS664" i="5"/>
  <c r="AS665" i="5"/>
  <c r="AS666" i="5"/>
  <c r="AS667" i="5"/>
  <c r="AS668" i="5"/>
  <c r="AS669" i="5"/>
  <c r="AS670" i="5"/>
  <c r="AS671" i="5"/>
  <c r="AS672" i="5"/>
  <c r="AS673" i="5"/>
  <c r="AS674" i="5"/>
  <c r="AS675" i="5"/>
  <c r="AS676" i="5"/>
  <c r="AS677" i="5"/>
  <c r="AS678" i="5"/>
  <c r="AS679" i="5"/>
  <c r="AS680" i="5"/>
  <c r="AS681" i="5"/>
  <c r="AS682" i="5"/>
  <c r="AS683" i="5"/>
  <c r="AS684" i="5"/>
  <c r="AS685" i="5"/>
  <c r="AS686" i="5"/>
  <c r="AS687" i="5"/>
  <c r="AS688" i="5"/>
  <c r="AS689" i="5"/>
  <c r="AS690" i="5"/>
  <c r="AS691" i="5"/>
  <c r="AS692" i="5"/>
  <c r="AS693" i="5"/>
  <c r="AS694" i="5"/>
  <c r="AS695" i="5"/>
  <c r="AS696" i="5"/>
  <c r="AS697" i="5"/>
  <c r="AS698" i="5"/>
  <c r="AS699" i="5"/>
  <c r="AS700" i="5"/>
  <c r="AS701" i="5"/>
  <c r="AS702" i="5"/>
  <c r="AS703" i="5"/>
  <c r="AS704" i="5"/>
  <c r="AS705" i="5"/>
  <c r="AS706" i="5"/>
  <c r="AS707" i="5"/>
  <c r="AS708" i="5"/>
  <c r="AS709" i="5"/>
  <c r="AS710" i="5"/>
  <c r="AS711" i="5"/>
  <c r="AS712" i="5"/>
  <c r="AS713" i="5"/>
  <c r="AS714" i="5"/>
  <c r="AS715" i="5"/>
  <c r="AS716" i="5"/>
  <c r="AS717" i="5"/>
  <c r="AS718" i="5"/>
  <c r="AS719" i="5"/>
  <c r="AS720" i="5"/>
  <c r="AS721" i="5"/>
  <c r="AS722" i="5"/>
  <c r="AS723" i="5"/>
  <c r="AS724" i="5"/>
  <c r="AS725" i="5"/>
  <c r="AS726" i="5"/>
  <c r="AS727" i="5"/>
  <c r="AS728" i="5"/>
  <c r="AS729" i="5"/>
  <c r="AS730" i="5"/>
  <c r="AS731" i="5"/>
  <c r="AS732" i="5"/>
  <c r="AS733" i="5"/>
  <c r="AS734" i="5"/>
  <c r="AS735" i="5"/>
  <c r="AS736" i="5"/>
  <c r="AS737" i="5"/>
  <c r="AS738" i="5"/>
  <c r="AS739" i="5"/>
  <c r="AS740" i="5"/>
  <c r="AS741" i="5"/>
  <c r="AS742" i="5"/>
  <c r="AS743" i="5"/>
  <c r="AS744" i="5"/>
  <c r="AS745" i="5"/>
  <c r="AS746" i="5"/>
  <c r="AS747" i="5"/>
  <c r="AS748" i="5"/>
  <c r="AS749" i="5"/>
  <c r="AS750" i="5"/>
  <c r="AS751" i="5"/>
  <c r="AS752" i="5"/>
  <c r="AS753" i="5"/>
  <c r="AS754" i="5"/>
  <c r="AS755" i="5"/>
  <c r="AS756" i="5"/>
  <c r="AS757" i="5"/>
  <c r="AS758" i="5"/>
  <c r="AS759" i="5"/>
  <c r="AS760" i="5"/>
  <c r="AS761" i="5"/>
  <c r="AS762" i="5"/>
  <c r="AS763" i="5"/>
  <c r="AS764" i="5"/>
  <c r="AS765" i="5"/>
  <c r="AS766" i="5"/>
  <c r="AS767" i="5"/>
  <c r="AS768" i="5"/>
  <c r="AS769" i="5"/>
  <c r="AS770" i="5"/>
  <c r="AS771" i="5"/>
  <c r="AS772" i="5"/>
  <c r="AS773" i="5"/>
  <c r="AS774" i="5"/>
  <c r="AS775" i="5"/>
  <c r="AS776" i="5"/>
  <c r="AS777" i="5"/>
  <c r="AS778" i="5"/>
  <c r="AS779" i="5"/>
  <c r="AS780" i="5"/>
  <c r="AS781" i="5"/>
  <c r="AS782" i="5"/>
  <c r="AS783" i="5"/>
  <c r="AS784" i="5"/>
  <c r="AS785" i="5"/>
  <c r="AS786" i="5"/>
  <c r="AS787" i="5"/>
  <c r="AS788" i="5"/>
  <c r="AS789" i="5"/>
  <c r="AS790" i="5"/>
  <c r="AS791" i="5"/>
  <c r="AS792" i="5"/>
  <c r="AS793" i="5"/>
  <c r="AS794" i="5"/>
  <c r="AS795" i="5"/>
  <c r="AS796" i="5"/>
  <c r="AS797" i="5"/>
  <c r="AS798" i="5"/>
  <c r="AS799" i="5"/>
  <c r="AS800" i="5"/>
  <c r="AS801" i="5"/>
  <c r="AS802" i="5"/>
  <c r="AS803" i="5"/>
  <c r="AS804" i="5"/>
  <c r="AS805" i="5"/>
  <c r="AS806" i="5"/>
  <c r="AS807" i="5"/>
  <c r="AS808" i="5"/>
  <c r="AS809" i="5"/>
  <c r="AS810" i="5"/>
  <c r="AS811" i="5"/>
  <c r="AS812" i="5"/>
  <c r="AS813" i="5"/>
  <c r="AS814" i="5"/>
  <c r="AS815" i="5"/>
  <c r="AS816" i="5"/>
  <c r="AS817" i="5"/>
  <c r="AS818" i="5"/>
  <c r="AS819" i="5"/>
  <c r="AS820" i="5"/>
  <c r="AS821" i="5"/>
  <c r="AS822" i="5"/>
  <c r="AS823" i="5"/>
  <c r="AS824" i="5"/>
  <c r="AS825" i="5"/>
  <c r="AS826" i="5"/>
  <c r="AS827" i="5"/>
  <c r="AS828" i="5"/>
  <c r="AS829" i="5"/>
  <c r="AS830" i="5"/>
  <c r="AS831" i="5"/>
  <c r="AS832" i="5"/>
  <c r="AS833" i="5"/>
  <c r="AS834" i="5"/>
  <c r="AS835" i="5"/>
  <c r="AS836" i="5"/>
  <c r="AS837" i="5"/>
  <c r="AS838" i="5"/>
  <c r="AS839" i="5"/>
  <c r="AS840" i="5"/>
  <c r="AS841" i="5"/>
  <c r="AS842" i="5"/>
  <c r="AS843" i="5"/>
  <c r="AS844" i="5"/>
  <c r="AS845" i="5"/>
  <c r="AS846" i="5"/>
  <c r="AS847" i="5"/>
  <c r="AS848" i="5"/>
  <c r="AS849" i="5"/>
  <c r="AS850" i="5"/>
  <c r="AS851" i="5"/>
  <c r="AS852" i="5"/>
  <c r="AS853" i="5"/>
  <c r="AS854" i="5"/>
  <c r="AS855" i="5"/>
  <c r="AS856" i="5"/>
  <c r="AS857" i="5"/>
  <c r="AS858" i="5"/>
  <c r="AS859" i="5"/>
  <c r="AS860" i="5"/>
  <c r="AS861" i="5"/>
  <c r="AS862" i="5"/>
  <c r="AS863" i="5"/>
  <c r="AS864" i="5"/>
  <c r="AS865" i="5"/>
  <c r="AS866" i="5"/>
  <c r="AS867" i="5"/>
  <c r="AS868" i="5"/>
  <c r="AS869" i="5"/>
  <c r="AS870" i="5"/>
  <c r="AS871" i="5"/>
  <c r="AS872" i="5"/>
  <c r="AS873" i="5"/>
  <c r="AS874" i="5"/>
  <c r="AS875" i="5"/>
  <c r="AS876" i="5"/>
  <c r="AS877" i="5"/>
  <c r="AS878" i="5"/>
  <c r="AS879" i="5"/>
  <c r="AS880" i="5"/>
  <c r="AS881" i="5"/>
  <c r="AS882" i="5"/>
  <c r="AS883" i="5"/>
  <c r="AS884" i="5"/>
  <c r="AS885" i="5"/>
  <c r="AS886" i="5"/>
  <c r="AS887" i="5"/>
  <c r="AS888" i="5"/>
  <c r="AS889" i="5"/>
  <c r="AS890" i="5"/>
  <c r="AS891" i="5"/>
  <c r="AS892" i="5"/>
  <c r="AS893" i="5"/>
  <c r="AS894" i="5"/>
  <c r="AS895" i="5"/>
  <c r="AS896" i="5"/>
  <c r="AS897" i="5"/>
  <c r="AS898" i="5"/>
  <c r="AS899" i="5"/>
  <c r="AS900" i="5"/>
  <c r="AS901" i="5"/>
  <c r="AS902" i="5"/>
  <c r="AS903" i="5"/>
  <c r="AS904" i="5"/>
  <c r="AS905" i="5"/>
  <c r="AS906" i="5"/>
  <c r="AS907" i="5"/>
  <c r="AS908" i="5"/>
  <c r="AS909" i="5"/>
  <c r="AS910" i="5"/>
  <c r="AS911" i="5"/>
  <c r="AS912" i="5"/>
  <c r="AS913" i="5"/>
  <c r="AS914" i="5"/>
  <c r="AS915" i="5"/>
  <c r="AS916" i="5"/>
  <c r="AS917" i="5"/>
  <c r="AS918" i="5"/>
  <c r="AS919" i="5"/>
  <c r="AS920" i="5"/>
  <c r="AS921" i="5"/>
  <c r="AS922" i="5"/>
  <c r="AS923" i="5"/>
  <c r="AS924" i="5"/>
  <c r="AS925" i="5"/>
  <c r="AS926" i="5"/>
  <c r="AS927" i="5"/>
  <c r="AS928" i="5"/>
  <c r="AS929" i="5"/>
  <c r="AS930" i="5"/>
  <c r="AS931" i="5"/>
  <c r="AS932" i="5"/>
  <c r="AS933" i="5"/>
  <c r="AS934" i="5"/>
  <c r="AS935" i="5"/>
  <c r="AS936" i="5"/>
  <c r="AS937" i="5"/>
  <c r="AS938" i="5"/>
  <c r="AS939" i="5"/>
  <c r="AS940" i="5"/>
  <c r="AS941" i="5"/>
  <c r="AS942" i="5"/>
  <c r="AS943" i="5"/>
  <c r="AS944" i="5"/>
  <c r="AS945" i="5"/>
  <c r="AS946" i="5"/>
  <c r="AS947" i="5"/>
  <c r="AS948" i="5"/>
  <c r="AS949" i="5"/>
  <c r="AS950" i="5"/>
  <c r="AS951" i="5"/>
  <c r="AS952" i="5"/>
  <c r="AS953" i="5"/>
  <c r="AS954" i="5"/>
  <c r="AS955" i="5"/>
  <c r="AS956" i="5"/>
  <c r="AS957" i="5"/>
  <c r="AS958" i="5"/>
  <c r="AS959" i="5"/>
  <c r="AS960" i="5"/>
  <c r="AS961" i="5"/>
  <c r="AS962" i="5"/>
  <c r="AS963" i="5"/>
  <c r="AS964" i="5"/>
  <c r="AS965" i="5"/>
  <c r="AS966" i="5"/>
  <c r="AS967" i="5"/>
  <c r="AS968" i="5"/>
  <c r="AS969" i="5"/>
  <c r="AS970" i="5"/>
  <c r="AS971" i="5"/>
  <c r="AS972" i="5"/>
  <c r="AS973" i="5"/>
  <c r="AS974" i="5"/>
  <c r="AS975" i="5"/>
  <c r="AS976" i="5"/>
  <c r="AS977" i="5"/>
  <c r="AS978" i="5"/>
  <c r="AS979" i="5"/>
  <c r="AS980" i="5"/>
  <c r="AS981" i="5"/>
  <c r="AS982" i="5"/>
  <c r="AS983" i="5"/>
  <c r="AS984" i="5"/>
  <c r="AS985" i="5"/>
  <c r="AS986" i="5"/>
  <c r="AS987" i="5"/>
  <c r="AS988" i="5"/>
  <c r="AS989" i="5"/>
  <c r="AS990" i="5"/>
  <c r="AS991" i="5"/>
  <c r="AS992" i="5"/>
  <c r="AS993" i="5"/>
  <c r="AS994" i="5"/>
  <c r="AS995" i="5"/>
  <c r="AS996" i="5"/>
  <c r="AS997" i="5"/>
  <c r="AS998" i="5"/>
  <c r="AS999" i="5"/>
  <c r="AS1000" i="5"/>
  <c r="AS1001" i="5"/>
  <c r="AS1002" i="5"/>
  <c r="AS1003" i="5"/>
  <c r="AS1004" i="5"/>
  <c r="AS1005" i="5"/>
  <c r="AS1006" i="5"/>
  <c r="AS1007" i="5"/>
  <c r="AS1008" i="5"/>
  <c r="AS1009" i="5"/>
  <c r="AS1010" i="5"/>
  <c r="AS1011" i="5"/>
  <c r="AS1012" i="5"/>
  <c r="AS1013" i="5"/>
  <c r="AS1014" i="5"/>
  <c r="AS1015" i="5"/>
  <c r="AS1016" i="5"/>
  <c r="AS1017" i="5"/>
  <c r="AS1018" i="5"/>
  <c r="AS1019" i="5"/>
  <c r="AS1020" i="5"/>
  <c r="AS1021" i="5"/>
  <c r="AS1022" i="5"/>
  <c r="AS1023" i="5"/>
  <c r="AS1024" i="5"/>
  <c r="AS1025" i="5"/>
  <c r="AS1026" i="5"/>
  <c r="AS1027" i="5"/>
  <c r="AS1028" i="5"/>
  <c r="AS1029" i="5"/>
  <c r="AS1030" i="5"/>
  <c r="AS1031" i="5"/>
  <c r="AS1032" i="5"/>
  <c r="AS1033" i="5"/>
  <c r="AS1034" i="5"/>
  <c r="AS1035" i="5"/>
  <c r="AS1036" i="5"/>
  <c r="AS1037" i="5"/>
  <c r="AS1038" i="5"/>
  <c r="AS1039" i="5"/>
  <c r="AS1040" i="5"/>
  <c r="AS1041" i="5"/>
  <c r="AS1042" i="5"/>
  <c r="AS1043" i="5"/>
  <c r="AS1044" i="5"/>
  <c r="AS1045" i="5"/>
  <c r="AS1046" i="5"/>
  <c r="AS1047" i="5"/>
  <c r="AS1048" i="5"/>
  <c r="AS1049" i="5"/>
  <c r="AS1050" i="5"/>
  <c r="AS1051" i="5"/>
  <c r="AS1052" i="5"/>
  <c r="AS1053" i="5"/>
  <c r="AS1054" i="5"/>
  <c r="AS1055" i="5"/>
  <c r="AS1056" i="5"/>
  <c r="AS1057" i="5"/>
  <c r="AS1058" i="5"/>
  <c r="AS1059" i="5"/>
  <c r="AS1060" i="5"/>
  <c r="AS1061" i="5"/>
  <c r="AS1062" i="5"/>
  <c r="AS1063" i="5"/>
  <c r="AS1064" i="5"/>
  <c r="AS1065" i="5"/>
  <c r="AS1066" i="5"/>
  <c r="AS1067" i="5"/>
  <c r="AS1068" i="5"/>
  <c r="AS1069" i="5"/>
  <c r="AS1070" i="5"/>
  <c r="AS1071" i="5"/>
  <c r="AS1072" i="5"/>
  <c r="AS1073" i="5"/>
  <c r="AS1074" i="5"/>
  <c r="AS1075" i="5"/>
  <c r="AS1076" i="5"/>
  <c r="AS1077" i="5"/>
  <c r="AS1078" i="5"/>
  <c r="AS1079" i="5"/>
  <c r="AS1080" i="5"/>
  <c r="AS1081" i="5"/>
  <c r="AS1082" i="5"/>
  <c r="AS1083" i="5"/>
  <c r="AS1084" i="5"/>
  <c r="AS1085" i="5"/>
  <c r="AS1086" i="5"/>
  <c r="AS1087" i="5"/>
  <c r="AS1088" i="5"/>
  <c r="AS1089" i="5"/>
  <c r="AS1090" i="5"/>
  <c r="AS1091" i="5"/>
  <c r="AS1092" i="5"/>
  <c r="AS1093" i="5"/>
  <c r="AS1094" i="5"/>
  <c r="AS1095" i="5"/>
  <c r="AS1096" i="5"/>
  <c r="AS1097" i="5"/>
  <c r="AS1098" i="5"/>
  <c r="AS1099" i="5"/>
  <c r="AS1100" i="5"/>
  <c r="AS1101" i="5"/>
  <c r="AS1102" i="5"/>
  <c r="AS1103" i="5"/>
  <c r="AS1104" i="5"/>
  <c r="AS1105" i="5"/>
  <c r="AS1106" i="5"/>
  <c r="AS1107" i="5"/>
  <c r="AS1108" i="5"/>
  <c r="AS1109" i="5"/>
  <c r="AS1110" i="5"/>
  <c r="AS1111" i="5"/>
  <c r="AS1112" i="5"/>
  <c r="AS1113" i="5"/>
  <c r="AS1114" i="5"/>
  <c r="AS1115" i="5"/>
  <c r="AS1116" i="5"/>
  <c r="AS1117" i="5"/>
  <c r="AS1118" i="5"/>
  <c r="AS1119" i="5"/>
  <c r="AS1120" i="5"/>
  <c r="AS1121" i="5"/>
  <c r="AS1122" i="5"/>
  <c r="AS1123" i="5"/>
  <c r="AS1124" i="5"/>
  <c r="AS1125" i="5"/>
  <c r="AS1126" i="5"/>
  <c r="AS1127" i="5"/>
  <c r="AS1128" i="5"/>
  <c r="AS1129" i="5"/>
  <c r="AS1130" i="5"/>
  <c r="AS1131" i="5"/>
  <c r="AS1132" i="5"/>
  <c r="AS1133" i="5"/>
  <c r="AS1134" i="5"/>
  <c r="AS1135" i="5"/>
  <c r="AS1136" i="5"/>
  <c r="AS1137" i="5"/>
  <c r="AS1138" i="5"/>
  <c r="AS1139" i="5"/>
  <c r="AS1140" i="5"/>
  <c r="AS1141" i="5"/>
  <c r="AS1142" i="5"/>
  <c r="AS1143" i="5"/>
  <c r="AS1144" i="5"/>
  <c r="AS1145" i="5"/>
  <c r="AS1146" i="5"/>
  <c r="AS1147" i="5"/>
  <c r="AS1148" i="5"/>
  <c r="AS1149" i="5"/>
  <c r="AS1150" i="5"/>
  <c r="AS1151" i="5"/>
  <c r="AS1152" i="5"/>
  <c r="AS1153" i="5"/>
  <c r="AS1154" i="5"/>
  <c r="AS1155" i="5"/>
  <c r="AS1156" i="5"/>
  <c r="AS1157" i="5"/>
  <c r="AS1158" i="5"/>
  <c r="AS1159" i="5"/>
  <c r="AS1160" i="5"/>
  <c r="AS1161" i="5"/>
  <c r="AS1162" i="5"/>
  <c r="AS1163" i="5"/>
  <c r="AS1164" i="5"/>
  <c r="AS1165" i="5"/>
  <c r="AS1166" i="5"/>
  <c r="AS1167" i="5"/>
  <c r="AS1168" i="5"/>
  <c r="AS1169" i="5"/>
  <c r="AS1170" i="5"/>
  <c r="AS1171" i="5"/>
  <c r="AS1172" i="5"/>
  <c r="AS1173" i="5"/>
  <c r="AS1174" i="5"/>
  <c r="AS1175" i="5"/>
  <c r="AS1176" i="5"/>
  <c r="AS1177" i="5"/>
  <c r="AS1178" i="5"/>
  <c r="AS1179" i="5"/>
  <c r="AS1180" i="5"/>
  <c r="AS1181" i="5"/>
  <c r="AS1182" i="5"/>
  <c r="AS1183" i="5"/>
  <c r="AS1184" i="5"/>
  <c r="AS1185" i="5"/>
  <c r="AS1186" i="5"/>
  <c r="AS1187" i="5"/>
  <c r="AS1188" i="5"/>
  <c r="AS1189" i="5"/>
  <c r="AS1190" i="5"/>
  <c r="AS1191" i="5"/>
  <c r="AS1192" i="5"/>
  <c r="AS1193" i="5"/>
  <c r="AS1194" i="5"/>
  <c r="AS1195" i="5"/>
  <c r="AS1196" i="5"/>
  <c r="AS1197" i="5"/>
  <c r="AS1198" i="5"/>
  <c r="AS1199" i="5"/>
  <c r="AS1200" i="5"/>
  <c r="AS1201" i="5"/>
  <c r="AS1202" i="5"/>
  <c r="AS1203" i="5"/>
  <c r="AS1204" i="5"/>
  <c r="AS1205" i="5"/>
  <c r="AS1206" i="5"/>
  <c r="AS1207" i="5"/>
  <c r="AS1208" i="5"/>
  <c r="AS1209" i="5"/>
  <c r="AS1210" i="5"/>
  <c r="AS1211" i="5"/>
  <c r="AS1212" i="5"/>
  <c r="AS1213" i="5"/>
  <c r="AS1214" i="5"/>
  <c r="AS1215" i="5"/>
  <c r="AS1216" i="5"/>
  <c r="AS1217" i="5"/>
  <c r="AS1218" i="5"/>
  <c r="AS1219" i="5"/>
  <c r="AS1220" i="5"/>
  <c r="AS1221" i="5"/>
  <c r="AS1222" i="5"/>
  <c r="AS1223" i="5"/>
  <c r="AS1224" i="5"/>
  <c r="AS1225" i="5"/>
  <c r="AS1226" i="5"/>
  <c r="AS1227" i="5"/>
  <c r="AS1228" i="5"/>
  <c r="AS1229" i="5"/>
  <c r="AS1230" i="5"/>
  <c r="AS1231" i="5"/>
  <c r="AS1232" i="5"/>
  <c r="AS1233" i="5"/>
  <c r="AS1234" i="5"/>
  <c r="AS1235" i="5"/>
  <c r="AS1236" i="5"/>
  <c r="AS1237" i="5"/>
  <c r="AS1238" i="5"/>
  <c r="AS1239" i="5"/>
  <c r="AS1240" i="5"/>
  <c r="AS1241" i="5"/>
  <c r="AS1242" i="5"/>
  <c r="AS1243" i="5"/>
  <c r="AS1244" i="5"/>
  <c r="AS1245" i="5"/>
  <c r="AS1246" i="5"/>
  <c r="AS1247" i="5"/>
  <c r="AS1248" i="5"/>
  <c r="AS1249" i="5"/>
  <c r="AS1250" i="5"/>
  <c r="AS1251" i="5"/>
  <c r="AS1252" i="5"/>
  <c r="AS1253" i="5"/>
  <c r="AS1254" i="5"/>
  <c r="AS1255" i="5"/>
  <c r="AS1256" i="5"/>
  <c r="AS1257" i="5"/>
  <c r="AS1258" i="5"/>
  <c r="AS1259" i="5"/>
  <c r="AS1260" i="5"/>
  <c r="AS1261" i="5"/>
  <c r="AS1262" i="5"/>
  <c r="AS1263" i="5"/>
  <c r="AS1264" i="5"/>
  <c r="AS1265" i="5"/>
  <c r="AS1266" i="5"/>
  <c r="AS1267" i="5"/>
  <c r="AS1268" i="5"/>
  <c r="AS1269" i="5"/>
  <c r="AS1270" i="5"/>
  <c r="AS1271" i="5"/>
  <c r="AS1272" i="5"/>
  <c r="AS1273" i="5"/>
  <c r="AS1274" i="5"/>
  <c r="AS1275" i="5"/>
  <c r="AS1276" i="5"/>
  <c r="AS1277" i="5"/>
  <c r="AS1278" i="5"/>
  <c r="AS1279" i="5"/>
  <c r="AS1280" i="5"/>
  <c r="AS1281" i="5"/>
  <c r="AS1282" i="5"/>
  <c r="AS1283" i="5"/>
  <c r="AS1284" i="5"/>
  <c r="AS1285" i="5"/>
  <c r="AS1286" i="5"/>
  <c r="AS1287" i="5"/>
  <c r="AS1288" i="5"/>
  <c r="AS1289" i="5"/>
  <c r="AS1290" i="5"/>
  <c r="AS1291" i="5"/>
  <c r="AS1292" i="5"/>
  <c r="AS1293" i="5"/>
  <c r="AS1294" i="5"/>
  <c r="AS1295" i="5"/>
  <c r="AS1296" i="5"/>
  <c r="AS1297" i="5"/>
  <c r="AS1298" i="5"/>
  <c r="AS1299" i="5"/>
  <c r="AS1300" i="5"/>
  <c r="AS1301" i="5"/>
  <c r="AS1302" i="5"/>
  <c r="AS1303" i="5"/>
  <c r="AS1304" i="5"/>
  <c r="AS1305" i="5"/>
  <c r="AS1306" i="5"/>
  <c r="AS1307" i="5"/>
  <c r="AS1308" i="5"/>
  <c r="AS1309" i="5"/>
  <c r="AS1310" i="5"/>
  <c r="AS1311" i="5"/>
  <c r="AS1312" i="5"/>
  <c r="AS1313" i="5"/>
  <c r="AS1314" i="5"/>
  <c r="AS1315" i="5"/>
  <c r="AS1316" i="5"/>
  <c r="AS1317" i="5"/>
  <c r="AS1318" i="5"/>
  <c r="AS1319" i="5"/>
  <c r="AS1320" i="5"/>
  <c r="AS1321" i="5"/>
  <c r="AS1322" i="5"/>
  <c r="AS1323" i="5"/>
  <c r="AS1324" i="5"/>
  <c r="AS1325" i="5"/>
  <c r="AS1326" i="5"/>
  <c r="AS1327" i="5"/>
  <c r="AS1328" i="5"/>
  <c r="AS1329" i="5"/>
  <c r="AS1330" i="5"/>
  <c r="AS1331" i="5"/>
  <c r="AS1332" i="5"/>
  <c r="AS1333" i="5"/>
  <c r="AS1334" i="5"/>
  <c r="AS1335" i="5"/>
  <c r="AS1336" i="5"/>
  <c r="AS1337" i="5"/>
  <c r="AS1338" i="5"/>
  <c r="AS1339" i="5"/>
  <c r="AS1340" i="5"/>
  <c r="AS1341" i="5"/>
  <c r="AS1342" i="5"/>
  <c r="AS1343" i="5"/>
  <c r="AS1344" i="5"/>
  <c r="AS1345" i="5"/>
  <c r="AS1346" i="5"/>
  <c r="AS1347" i="5"/>
  <c r="AS1348" i="5"/>
  <c r="AS1349" i="5"/>
  <c r="AS1350" i="5"/>
  <c r="AS1351" i="5"/>
  <c r="AS1352" i="5"/>
  <c r="AS1353" i="5"/>
  <c r="AS1354" i="5"/>
  <c r="AS1355" i="5"/>
  <c r="AS1356" i="5"/>
  <c r="AS1357" i="5"/>
  <c r="AS1358" i="5"/>
  <c r="AS1359" i="5"/>
  <c r="AS1360" i="5"/>
  <c r="AS1361" i="5"/>
  <c r="AS1362" i="5"/>
  <c r="AS1363" i="5"/>
  <c r="AS1364" i="5"/>
  <c r="AS1365" i="5"/>
  <c r="AS1366" i="5"/>
  <c r="AS1367" i="5"/>
  <c r="AS1368" i="5"/>
  <c r="AS1369" i="5"/>
  <c r="AS1370" i="5"/>
  <c r="AS1371" i="5"/>
  <c r="AS1372" i="5"/>
  <c r="AS1373" i="5"/>
  <c r="AS1374" i="5"/>
  <c r="AS1375" i="5"/>
  <c r="AS1376" i="5"/>
  <c r="AS1377" i="5"/>
  <c r="AS1378" i="5"/>
  <c r="AS1379" i="5"/>
  <c r="AS1380" i="5"/>
  <c r="AS1381" i="5"/>
  <c r="AS1382" i="5"/>
  <c r="AS1383" i="5"/>
  <c r="AS1384" i="5"/>
  <c r="AS1385" i="5"/>
  <c r="AS1386" i="5"/>
  <c r="AS1387" i="5"/>
  <c r="AS1388" i="5"/>
  <c r="AS1389" i="5"/>
  <c r="AS1390" i="5"/>
  <c r="AS1391" i="5"/>
  <c r="AS1392" i="5"/>
  <c r="AS1393" i="5"/>
  <c r="AS1394" i="5"/>
  <c r="AS1395" i="5"/>
  <c r="AS1396" i="5"/>
  <c r="AS1397" i="5"/>
  <c r="AS1398" i="5"/>
  <c r="AS1399" i="5"/>
  <c r="AS1400" i="5"/>
  <c r="AS1401" i="5"/>
  <c r="AS1402" i="5"/>
  <c r="AS1403" i="5"/>
  <c r="AS1404" i="5"/>
  <c r="AS1405" i="5"/>
  <c r="AS1406" i="5"/>
  <c r="AS1407" i="5"/>
  <c r="AS1408" i="5"/>
  <c r="AS1409" i="5"/>
  <c r="AS1410" i="5"/>
  <c r="AS1411" i="5"/>
  <c r="AS1412" i="5"/>
  <c r="AS1413" i="5"/>
  <c r="AS1414" i="5"/>
  <c r="AS1415" i="5"/>
  <c r="AS1416" i="5"/>
  <c r="AS1417" i="5"/>
  <c r="AS1418" i="5"/>
  <c r="AS1419" i="5"/>
  <c r="AS1420" i="5"/>
  <c r="AS1421" i="5"/>
  <c r="AS1422" i="5"/>
  <c r="AS1423" i="5"/>
  <c r="AS1424" i="5"/>
  <c r="AS1425" i="5"/>
  <c r="AS1426" i="5"/>
  <c r="AS1427" i="5"/>
  <c r="AS1428" i="5"/>
  <c r="AS1429" i="5"/>
  <c r="AS1430" i="5"/>
  <c r="AS1431" i="5"/>
  <c r="AS1432" i="5"/>
  <c r="AS1433" i="5"/>
  <c r="AS1434" i="5"/>
  <c r="AS1435" i="5"/>
  <c r="AS1436" i="5"/>
  <c r="AS1437" i="5"/>
  <c r="AS1438" i="5"/>
  <c r="AS1439" i="5"/>
  <c r="AS1440" i="5"/>
  <c r="AS1441" i="5"/>
  <c r="AS1442" i="5"/>
  <c r="AS1443" i="5"/>
  <c r="AS1444" i="5"/>
  <c r="AS1445" i="5"/>
  <c r="AS1446" i="5"/>
  <c r="AS1447" i="5"/>
  <c r="AS1448" i="5"/>
  <c r="AS1449" i="5"/>
  <c r="AS1450" i="5"/>
  <c r="AS1451" i="5"/>
  <c r="AS1452" i="5"/>
  <c r="AS1453" i="5"/>
  <c r="AS1454" i="5"/>
  <c r="AS1455" i="5"/>
  <c r="AS1456" i="5"/>
  <c r="AS1457" i="5"/>
  <c r="AS1458" i="5"/>
  <c r="AS1459" i="5"/>
  <c r="AS1460" i="5"/>
  <c r="AS1461" i="5"/>
  <c r="AS1462" i="5"/>
  <c r="AS1463" i="5"/>
  <c r="AS1464" i="5"/>
  <c r="AS1465" i="5"/>
  <c r="AS1466" i="5"/>
  <c r="AS1467" i="5"/>
  <c r="AS1468" i="5"/>
  <c r="AS1469" i="5"/>
  <c r="AS1470" i="5"/>
  <c r="AS1471" i="5"/>
  <c r="AS1472" i="5"/>
  <c r="AS1473" i="5"/>
  <c r="AS1474" i="5"/>
  <c r="AS1475" i="5"/>
  <c r="AS1476" i="5"/>
  <c r="AS1477" i="5"/>
  <c r="AS1478" i="5"/>
  <c r="AS1479" i="5"/>
  <c r="AS1480" i="5"/>
  <c r="AS1481" i="5"/>
  <c r="AS1482" i="5"/>
  <c r="AS1483" i="5"/>
  <c r="AS1484" i="5"/>
  <c r="AS1485" i="5"/>
  <c r="AS1486" i="5"/>
  <c r="AS1487" i="5"/>
  <c r="AS1488" i="5"/>
  <c r="AS1489" i="5"/>
  <c r="AS1490" i="5"/>
  <c r="AS1491" i="5"/>
  <c r="AS1492" i="5"/>
  <c r="AS1493" i="5"/>
  <c r="AS1494" i="5"/>
  <c r="AS1495" i="5"/>
  <c r="AS1496" i="5"/>
  <c r="AS1497" i="5"/>
  <c r="AS1498" i="5"/>
  <c r="AS1499" i="5"/>
  <c r="AS1500" i="5"/>
  <c r="AS1501" i="5"/>
  <c r="AS1502" i="5"/>
  <c r="AS1503" i="5"/>
  <c r="AS1504" i="5"/>
  <c r="AS1505" i="5"/>
  <c r="AS1506" i="5"/>
  <c r="AS1507" i="5"/>
  <c r="AS1508" i="5"/>
  <c r="AS1509" i="5"/>
  <c r="AS1510" i="5"/>
  <c r="AS1511" i="5"/>
  <c r="AS1512" i="5"/>
  <c r="AS1513" i="5"/>
  <c r="AS1514" i="5"/>
  <c r="AS1515" i="5"/>
  <c r="AS1516" i="5"/>
  <c r="AS1517" i="5"/>
  <c r="AS1518" i="5"/>
  <c r="AS1519" i="5"/>
  <c r="AS1520" i="5"/>
  <c r="AS1521" i="5"/>
  <c r="AS1522" i="5"/>
  <c r="AS1523" i="5"/>
  <c r="AS1524" i="5"/>
  <c r="AS1525" i="5"/>
  <c r="AS1526" i="5"/>
  <c r="AS1527" i="5"/>
  <c r="AS1528" i="5"/>
  <c r="AS1529" i="5"/>
  <c r="AS1530" i="5"/>
  <c r="AS1531" i="5"/>
  <c r="AS1532" i="5"/>
  <c r="AS1533" i="5"/>
  <c r="AS1534" i="5"/>
  <c r="AS1535" i="5"/>
  <c r="AS1536" i="5"/>
  <c r="AS1537" i="5"/>
  <c r="AS1538" i="5"/>
  <c r="AS1539" i="5"/>
  <c r="AS1540" i="5"/>
  <c r="AS1541" i="5"/>
  <c r="AS1542" i="5"/>
  <c r="AS1543" i="5"/>
  <c r="AS1544" i="5"/>
  <c r="AS1545" i="5"/>
  <c r="AS1546" i="5"/>
  <c r="AS1547" i="5"/>
  <c r="AS1548" i="5"/>
  <c r="AS1549" i="5"/>
  <c r="AS1550" i="5"/>
  <c r="AS1551" i="5"/>
  <c r="AS1552" i="5"/>
  <c r="AS1553" i="5"/>
  <c r="AS1554" i="5"/>
  <c r="AS1555" i="5"/>
  <c r="AS1556" i="5"/>
  <c r="AS1557" i="5"/>
  <c r="AS1558" i="5"/>
  <c r="AS1559" i="5"/>
  <c r="AS1560" i="5"/>
  <c r="AS1561" i="5"/>
  <c r="AS1562" i="5"/>
  <c r="AS1563" i="5"/>
  <c r="AS1564" i="5"/>
  <c r="AS1565" i="5"/>
  <c r="AS1566" i="5"/>
  <c r="AS1567" i="5"/>
  <c r="AS1568" i="5"/>
  <c r="AS1569" i="5"/>
  <c r="AS1570" i="5"/>
  <c r="AS1571" i="5"/>
  <c r="AS1572" i="5"/>
  <c r="AS1573" i="5"/>
  <c r="AS1574" i="5"/>
  <c r="AS1575" i="5"/>
  <c r="AS1576" i="5"/>
  <c r="AS1577" i="5"/>
  <c r="AS1578" i="5"/>
  <c r="AS1579" i="5"/>
  <c r="AS1580" i="5"/>
  <c r="AS1581" i="5"/>
  <c r="AS1582" i="5"/>
  <c r="AS1583" i="5"/>
  <c r="AS1584" i="5"/>
  <c r="AS1585" i="5"/>
  <c r="AS1586" i="5"/>
  <c r="AS1587" i="5"/>
  <c r="AS1588" i="5"/>
  <c r="AS1589" i="5"/>
  <c r="AS1590" i="5"/>
  <c r="AS1591" i="5"/>
  <c r="AS1592" i="5"/>
  <c r="AS1593" i="5"/>
  <c r="AS1594" i="5"/>
  <c r="AS1595" i="5"/>
  <c r="AS1596" i="5"/>
  <c r="AS1597" i="5"/>
  <c r="AS1598" i="5"/>
  <c r="AS1599" i="5"/>
  <c r="AS1600" i="5"/>
  <c r="AS1601" i="5"/>
  <c r="AS1602" i="5"/>
  <c r="AS1603" i="5"/>
  <c r="AS1604" i="5"/>
  <c r="AS1605" i="5"/>
  <c r="AS1606" i="5"/>
  <c r="AS1607" i="5"/>
  <c r="AS1608" i="5"/>
  <c r="AS1609" i="5"/>
  <c r="AS1610" i="5"/>
  <c r="AS1611" i="5"/>
  <c r="AS1612" i="5"/>
  <c r="AS1613" i="5"/>
  <c r="AS1614" i="5"/>
  <c r="AS1615" i="5"/>
  <c r="AS1616" i="5"/>
  <c r="AS1617" i="5"/>
  <c r="AS1618" i="5"/>
  <c r="AS1619" i="5"/>
  <c r="AS1620" i="5"/>
  <c r="AS1621" i="5"/>
  <c r="AS1622" i="5"/>
  <c r="AS1623" i="5"/>
  <c r="AS1624" i="5"/>
  <c r="AS1625" i="5"/>
  <c r="AS1626" i="5"/>
  <c r="AS1627" i="5"/>
  <c r="AS1628" i="5"/>
  <c r="AS1629" i="5"/>
  <c r="AS1630" i="5"/>
  <c r="AS1631" i="5"/>
  <c r="AS1632" i="5"/>
  <c r="AS1633" i="5"/>
  <c r="AS1634" i="5"/>
  <c r="AS1635" i="5"/>
  <c r="AS1636" i="5"/>
  <c r="AS1637" i="5"/>
  <c r="AS1638" i="5"/>
  <c r="AS1639" i="5"/>
  <c r="AS1640" i="5"/>
  <c r="AS1641" i="5"/>
  <c r="AS1642" i="5"/>
  <c r="AS1643" i="5"/>
  <c r="AS1644" i="5"/>
  <c r="AS1645" i="5"/>
  <c r="AS1646" i="5"/>
  <c r="AS1647" i="5"/>
  <c r="AS1648" i="5"/>
  <c r="AS1649" i="5"/>
  <c r="AS1650" i="5"/>
  <c r="AS1651" i="5"/>
  <c r="AS1652" i="5"/>
  <c r="AS1653" i="5"/>
  <c r="AS1654" i="5"/>
  <c r="AS1655" i="5"/>
  <c r="AS1656" i="5"/>
  <c r="AS1657" i="5"/>
  <c r="AS1658" i="5"/>
  <c r="AS1659" i="5"/>
  <c r="AS1660" i="5"/>
  <c r="AS1661" i="5"/>
  <c r="AS1662" i="5"/>
  <c r="AS1663" i="5"/>
  <c r="AS1664" i="5"/>
  <c r="AS1665" i="5"/>
  <c r="AS1666" i="5"/>
  <c r="AS1667" i="5"/>
  <c r="AS1668" i="5"/>
  <c r="AS1669" i="5"/>
  <c r="AS1670" i="5"/>
  <c r="AS1671" i="5"/>
  <c r="AS1672" i="5"/>
  <c r="AS1673" i="5"/>
  <c r="AS1674" i="5"/>
  <c r="AS1675" i="5"/>
  <c r="AS1676" i="5"/>
  <c r="AS1677" i="5"/>
  <c r="AS1678" i="5"/>
  <c r="AS1679" i="5"/>
  <c r="AS1680" i="5"/>
  <c r="AS1681" i="5"/>
  <c r="AS1682" i="5"/>
  <c r="AS1683" i="5"/>
  <c r="AS1684" i="5"/>
  <c r="AS1685" i="5"/>
  <c r="AS1686" i="5"/>
  <c r="AS1687" i="5"/>
  <c r="AS1688" i="5"/>
  <c r="AS1689" i="5"/>
  <c r="AS1690" i="5"/>
  <c r="AS1691" i="5"/>
  <c r="AS1692" i="5"/>
  <c r="AS1693" i="5"/>
  <c r="AS1694" i="5"/>
  <c r="AS1695" i="5"/>
  <c r="AS1696" i="5"/>
  <c r="AS1697" i="5"/>
  <c r="AS1698" i="5"/>
  <c r="AS1699" i="5"/>
  <c r="AS1700" i="5"/>
  <c r="AS1701" i="5"/>
  <c r="AS1702" i="5"/>
  <c r="AS1703" i="5"/>
  <c r="AS1704" i="5"/>
  <c r="AS1705" i="5"/>
  <c r="AS1706" i="5"/>
  <c r="AS1707" i="5"/>
  <c r="AS1708" i="5"/>
  <c r="AS1709" i="5"/>
  <c r="AS1710" i="5"/>
  <c r="AS1711" i="5"/>
  <c r="AS1712" i="5"/>
  <c r="AS1713" i="5"/>
  <c r="AS1714" i="5"/>
  <c r="AS1715" i="5"/>
  <c r="AS1716" i="5"/>
  <c r="AS1717" i="5"/>
  <c r="AS1718" i="5"/>
  <c r="AS1719" i="5"/>
  <c r="AS1720" i="5"/>
  <c r="AS1721" i="5"/>
  <c r="AS1722" i="5"/>
  <c r="AS1723" i="5"/>
  <c r="AS1724" i="5"/>
  <c r="AS1725" i="5"/>
  <c r="AS1726" i="5"/>
  <c r="AS1727" i="5"/>
  <c r="AS1728" i="5"/>
  <c r="AS1729" i="5"/>
  <c r="AS1730" i="5"/>
  <c r="AS1731" i="5"/>
  <c r="AS1732" i="5"/>
  <c r="AS1733" i="5"/>
  <c r="AS1734" i="5"/>
  <c r="AS1735" i="5"/>
  <c r="AS1736" i="5"/>
  <c r="AS1737" i="5"/>
  <c r="AS1738" i="5"/>
  <c r="AS1739" i="5"/>
  <c r="AS1740" i="5"/>
  <c r="AS1741" i="5"/>
  <c r="AS1742" i="5"/>
  <c r="AS1743" i="5"/>
  <c r="AS1744" i="5"/>
  <c r="AS1745" i="5"/>
  <c r="AS1746" i="5"/>
  <c r="AS1747" i="5"/>
  <c r="AS1748" i="5"/>
  <c r="AS1749" i="5"/>
  <c r="AS1750" i="5"/>
  <c r="AS1751" i="5"/>
  <c r="AS1752" i="5"/>
  <c r="AS1753" i="5"/>
  <c r="AS1754" i="5"/>
  <c r="AS1755" i="5"/>
  <c r="AS1756" i="5"/>
  <c r="AS1757" i="5"/>
  <c r="AS1758" i="5"/>
  <c r="AS1759" i="5"/>
  <c r="AS1760" i="5"/>
  <c r="AS1761" i="5"/>
  <c r="AS1762" i="5"/>
  <c r="AS1763" i="5"/>
  <c r="AS1764" i="5"/>
  <c r="AS1765" i="5"/>
  <c r="AS1766" i="5"/>
  <c r="AS1767" i="5"/>
  <c r="AS1768" i="5"/>
  <c r="AS1769" i="5"/>
  <c r="AS1770" i="5"/>
  <c r="AS1771" i="5"/>
  <c r="AS1772" i="5"/>
  <c r="AS1773" i="5"/>
  <c r="AS1774" i="5"/>
  <c r="AS1775" i="5"/>
  <c r="AS1776" i="5"/>
  <c r="AS1777" i="5"/>
  <c r="AS1778" i="5"/>
  <c r="AS1779" i="5"/>
  <c r="AS1780" i="5"/>
  <c r="AS1781" i="5"/>
  <c r="AS1782" i="5"/>
  <c r="AS1783" i="5"/>
  <c r="AS1784" i="5"/>
  <c r="AS1785" i="5"/>
  <c r="AS1786" i="5"/>
  <c r="AS1787" i="5"/>
  <c r="AS1788" i="5"/>
  <c r="AS1789" i="5"/>
  <c r="AS1790" i="5"/>
  <c r="AS1791" i="5"/>
  <c r="AS1792" i="5"/>
  <c r="AS1793" i="5"/>
  <c r="AS1794" i="5"/>
  <c r="AS1795" i="5"/>
  <c r="AS1796" i="5"/>
  <c r="AS1797" i="5"/>
  <c r="AS1798" i="5"/>
  <c r="AS1799" i="5"/>
  <c r="AS1800" i="5"/>
  <c r="AS1801" i="5"/>
  <c r="AS1802" i="5"/>
  <c r="AS1803" i="5"/>
  <c r="AS1804" i="5"/>
  <c r="AS1805" i="5"/>
  <c r="AS1806" i="5"/>
  <c r="AS1807" i="5"/>
  <c r="AS1808" i="5"/>
  <c r="AS1809" i="5"/>
  <c r="AS1810" i="5"/>
  <c r="AS1811" i="5"/>
  <c r="AS1812" i="5"/>
  <c r="AS1813" i="5"/>
  <c r="AS1814" i="5"/>
  <c r="AS1815" i="5"/>
  <c r="AS1816" i="5"/>
  <c r="AS1817" i="5"/>
  <c r="AS1818" i="5"/>
  <c r="AS1819" i="5"/>
  <c r="AS1820" i="5"/>
  <c r="AS1821" i="5"/>
  <c r="AS1822" i="5"/>
  <c r="AS1823" i="5"/>
  <c r="AS1824" i="5"/>
  <c r="AS1825" i="5"/>
  <c r="AS1826" i="5"/>
  <c r="AS1827" i="5"/>
  <c r="AS1828" i="5"/>
  <c r="AS1829" i="5"/>
  <c r="AS1830" i="5"/>
  <c r="AS1831" i="5"/>
  <c r="AS1832" i="5"/>
  <c r="AS1833" i="5"/>
  <c r="AS1834" i="5"/>
  <c r="AS1835" i="5"/>
  <c r="AS1836" i="5"/>
  <c r="AS1837" i="5"/>
  <c r="AS1838" i="5"/>
  <c r="AS1839" i="5"/>
  <c r="AS1840" i="5"/>
  <c r="AS1841" i="5"/>
  <c r="AS1842" i="5"/>
  <c r="AS1843" i="5"/>
  <c r="AS1844" i="5"/>
  <c r="AS1845" i="5"/>
  <c r="AS1846" i="5"/>
  <c r="AS1847" i="5"/>
  <c r="AS1848" i="5"/>
  <c r="AS1849" i="5"/>
  <c r="AS1850" i="5"/>
  <c r="AS1851" i="5"/>
  <c r="AS1852" i="5"/>
  <c r="AS1853" i="5"/>
  <c r="AS1854" i="5"/>
  <c r="AS1855" i="5"/>
  <c r="AS1856" i="5"/>
  <c r="AS1857" i="5"/>
  <c r="AS1858" i="5"/>
  <c r="AS1859" i="5"/>
  <c r="AS1860" i="5"/>
  <c r="AS1861" i="5"/>
  <c r="AS1862" i="5"/>
  <c r="AS1863" i="5"/>
  <c r="AS1864" i="5"/>
  <c r="AS1865" i="5"/>
  <c r="AS1866" i="5"/>
  <c r="AS1867" i="5"/>
  <c r="AS1868" i="5"/>
  <c r="AS1869" i="5"/>
  <c r="AS1870" i="5"/>
  <c r="AS1871" i="5"/>
  <c r="AS1872" i="5"/>
  <c r="AS1873" i="5"/>
  <c r="AS1874" i="5"/>
  <c r="AS1875" i="5"/>
  <c r="AS1876" i="5"/>
  <c r="AS1877" i="5"/>
  <c r="AS1878" i="5"/>
  <c r="AS1879" i="5"/>
  <c r="AS1880" i="5"/>
  <c r="AS1881" i="5"/>
  <c r="AS1882" i="5"/>
  <c r="AS1883" i="5"/>
  <c r="AS1884" i="5"/>
  <c r="AS1885" i="5"/>
  <c r="AS1886" i="5"/>
  <c r="AS1887" i="5"/>
  <c r="AS1888" i="5"/>
  <c r="AS1889" i="5"/>
  <c r="AS1890" i="5"/>
  <c r="AS1891" i="5"/>
  <c r="AS1892" i="5"/>
  <c r="AS1893" i="5"/>
  <c r="AS1894" i="5"/>
  <c r="AS1895" i="5"/>
  <c r="AS1896" i="5"/>
  <c r="AS1897" i="5"/>
  <c r="AS1898" i="5"/>
  <c r="AS1899" i="5"/>
  <c r="AS1900" i="5"/>
  <c r="AS1901" i="5"/>
  <c r="AS1902" i="5"/>
  <c r="AS1903" i="5"/>
  <c r="AS1904" i="5"/>
  <c r="AS1905" i="5"/>
  <c r="AS1906" i="5"/>
  <c r="AS1907" i="5"/>
  <c r="AS1908" i="5"/>
  <c r="AS1909" i="5"/>
  <c r="AS1910" i="5"/>
  <c r="AS1911" i="5"/>
  <c r="AS1912" i="5"/>
  <c r="AS1913" i="5"/>
  <c r="AS1914" i="5"/>
  <c r="AS1915" i="5"/>
  <c r="AS1916" i="5"/>
  <c r="AS1917" i="5"/>
  <c r="AS1918" i="5"/>
  <c r="AS1919" i="5"/>
  <c r="AS1920" i="5"/>
  <c r="AS1921" i="5"/>
  <c r="AS1922" i="5"/>
  <c r="AS1923" i="5"/>
  <c r="AS1924" i="5"/>
  <c r="AS1925" i="5"/>
  <c r="AS1926" i="5"/>
  <c r="AS1927" i="5"/>
  <c r="AS1928" i="5"/>
  <c r="AS1929" i="5"/>
  <c r="AS1930" i="5"/>
  <c r="AS1931" i="5"/>
  <c r="AS1932" i="5"/>
  <c r="AS1933" i="5"/>
  <c r="AS1934" i="5"/>
  <c r="AS1935" i="5"/>
  <c r="AS1936" i="5"/>
  <c r="AS1937" i="5"/>
  <c r="AS1938" i="5"/>
  <c r="AS1939" i="5"/>
  <c r="AS1940" i="5"/>
  <c r="AS1941" i="5"/>
  <c r="AS1942" i="5"/>
  <c r="AS1943" i="5"/>
  <c r="AS1944" i="5"/>
  <c r="AS1945" i="5"/>
  <c r="AS1946" i="5"/>
  <c r="AS1947" i="5"/>
  <c r="AS1948" i="5"/>
  <c r="AS1949" i="5"/>
  <c r="AS1950" i="5"/>
  <c r="AS1951" i="5"/>
  <c r="AS1952" i="5"/>
  <c r="AS1953" i="5"/>
  <c r="AS1954" i="5"/>
  <c r="AS1955" i="5"/>
  <c r="AS1956" i="5"/>
  <c r="AS1957" i="5"/>
  <c r="AS1958" i="5"/>
  <c r="AS1959" i="5"/>
  <c r="AS1960" i="5"/>
  <c r="AS1961" i="5"/>
  <c r="AS1962" i="5"/>
  <c r="AS1963" i="5"/>
  <c r="AS1964" i="5"/>
  <c r="AS1965" i="5"/>
  <c r="AS1966" i="5"/>
  <c r="AS1967" i="5"/>
  <c r="AS1968" i="5"/>
  <c r="AS1969" i="5"/>
  <c r="AS1970" i="5"/>
  <c r="AS1971" i="5"/>
  <c r="AS1972" i="5"/>
  <c r="AS1973" i="5"/>
  <c r="AS1974" i="5"/>
  <c r="AS1975" i="5"/>
  <c r="AS1976" i="5"/>
  <c r="AS1977" i="5"/>
  <c r="AS1978" i="5"/>
  <c r="AS1979" i="5"/>
  <c r="AS1980" i="5"/>
  <c r="AS1981" i="5"/>
  <c r="AS1982" i="5"/>
  <c r="AS1983" i="5"/>
  <c r="AS1984" i="5"/>
  <c r="AS1985" i="5"/>
  <c r="AS1986" i="5"/>
  <c r="AS1987" i="5"/>
  <c r="AS1988" i="5"/>
  <c r="AS1989" i="5"/>
  <c r="AS1990" i="5"/>
  <c r="AS1991" i="5"/>
  <c r="AS1992" i="5"/>
  <c r="AS1993" i="5"/>
  <c r="AS1994" i="5"/>
  <c r="AS1995" i="5"/>
  <c r="AS1996" i="5"/>
  <c r="AS1997" i="5"/>
  <c r="AS1998" i="5"/>
  <c r="AS1999" i="5"/>
  <c r="AS2000" i="5"/>
  <c r="AS2001" i="5"/>
  <c r="AS2002" i="5"/>
  <c r="AS2003" i="5"/>
  <c r="AS2004" i="5"/>
  <c r="AS2005" i="5"/>
  <c r="AS2006" i="5"/>
  <c r="AS2007" i="5"/>
  <c r="AS2008" i="5"/>
  <c r="AS2009" i="5"/>
  <c r="AS2010" i="5"/>
  <c r="AS2011" i="5"/>
  <c r="AS2012" i="5"/>
  <c r="AS2013" i="5"/>
  <c r="AS2014" i="5"/>
  <c r="AS2015" i="5"/>
  <c r="AS2016" i="5"/>
  <c r="AS2017" i="5"/>
  <c r="AS2018" i="5"/>
  <c r="AS2019" i="5"/>
  <c r="AS2020" i="5"/>
  <c r="AS2021" i="5"/>
  <c r="AS2022" i="5"/>
  <c r="AS2023" i="5"/>
  <c r="AS2024" i="5"/>
  <c r="AS2025" i="5"/>
  <c r="AS2026" i="5"/>
  <c r="AS2027" i="5"/>
  <c r="AS2028" i="5"/>
  <c r="AS2029" i="5"/>
  <c r="AS2030" i="5"/>
  <c r="AS2031" i="5"/>
  <c r="AS2032" i="5"/>
  <c r="AS2033" i="5"/>
  <c r="AS2034" i="5"/>
  <c r="AS2035" i="5"/>
  <c r="AS2036" i="5"/>
  <c r="AS2037" i="5"/>
  <c r="AS2038" i="5"/>
  <c r="AS2039" i="5"/>
  <c r="AS2040" i="5"/>
  <c r="AS2041" i="5"/>
  <c r="AS2042" i="5"/>
  <c r="AS2043" i="5"/>
  <c r="AS2044" i="5"/>
  <c r="AS2045" i="5"/>
  <c r="AS2046" i="5"/>
  <c r="AS2047" i="5"/>
  <c r="AS2048" i="5"/>
  <c r="AS2049" i="5"/>
  <c r="AS2050" i="5"/>
  <c r="AS2051" i="5"/>
  <c r="AS2052" i="5"/>
  <c r="AS2053" i="5"/>
  <c r="AS2054" i="5"/>
  <c r="AS2055" i="5"/>
  <c r="AS2056" i="5"/>
  <c r="AS2057" i="5"/>
  <c r="AS2058" i="5"/>
  <c r="AS2059" i="5"/>
  <c r="AS2060" i="5"/>
  <c r="AS2061" i="5"/>
  <c r="AS2062" i="5"/>
  <c r="AS2063" i="5"/>
  <c r="AS2064" i="5"/>
  <c r="AS2065" i="5"/>
  <c r="AS2066" i="5"/>
  <c r="AS2067" i="5"/>
  <c r="AS2068" i="5"/>
  <c r="AS2069" i="5"/>
  <c r="AS2070" i="5"/>
  <c r="AS2071" i="5"/>
  <c r="AS2072" i="5"/>
  <c r="AS2073" i="5"/>
  <c r="AS2074" i="5"/>
  <c r="AS2075" i="5"/>
  <c r="AS2076" i="5"/>
  <c r="AS2077" i="5"/>
  <c r="AS2078" i="5"/>
  <c r="AS2079" i="5"/>
  <c r="AS2080" i="5"/>
  <c r="AS2081" i="5"/>
  <c r="AS2082" i="5"/>
  <c r="AS2083" i="5"/>
  <c r="AS2084" i="5"/>
  <c r="AS2085" i="5"/>
  <c r="AS2086" i="5"/>
  <c r="AS2087" i="5"/>
  <c r="AS2088" i="5"/>
  <c r="AS2089" i="5"/>
  <c r="AS2090" i="5"/>
  <c r="AS2091" i="5"/>
  <c r="AS2092" i="5"/>
  <c r="AS2093" i="5"/>
  <c r="AS2094" i="5"/>
  <c r="AS2095" i="5"/>
  <c r="AS2096" i="5"/>
  <c r="AS2097" i="5"/>
  <c r="AS2098" i="5"/>
  <c r="AS2099" i="5"/>
  <c r="AS2100" i="5"/>
  <c r="AS2101" i="5"/>
  <c r="AS2102" i="5"/>
  <c r="AS2103" i="5"/>
  <c r="AS2104" i="5"/>
  <c r="AS2105" i="5"/>
  <c r="AS2106" i="5"/>
  <c r="AS2107" i="5"/>
  <c r="AS2108" i="5"/>
  <c r="AS2109" i="5"/>
  <c r="AS2110" i="5"/>
  <c r="AS2111" i="5"/>
  <c r="AS2112" i="5"/>
  <c r="AS2113" i="5"/>
  <c r="AS2114" i="5"/>
  <c r="AS2115" i="5"/>
  <c r="AS2116" i="5"/>
  <c r="AS2117" i="5"/>
  <c r="AS2118" i="5"/>
  <c r="AS2119" i="5"/>
  <c r="AS2120" i="5"/>
  <c r="AS2121" i="5"/>
  <c r="AS2122" i="5"/>
  <c r="AS2123" i="5"/>
  <c r="AS2124" i="5"/>
  <c r="AS2125" i="5"/>
  <c r="AS2126" i="5"/>
  <c r="AS2127" i="5"/>
  <c r="AS2128" i="5"/>
  <c r="AS2129" i="5"/>
  <c r="AS2130" i="5"/>
  <c r="AS2131" i="5"/>
  <c r="AS2132" i="5"/>
  <c r="AS2133" i="5"/>
  <c r="AS2134" i="5"/>
  <c r="AS2135" i="5"/>
  <c r="AS2136" i="5"/>
  <c r="AS2137" i="5"/>
  <c r="AS2138" i="5"/>
  <c r="AS2139" i="5"/>
  <c r="AS2140" i="5"/>
  <c r="AS2141" i="5"/>
  <c r="AS2142" i="5"/>
  <c r="AS2143" i="5"/>
  <c r="AS2144" i="5"/>
  <c r="AS2145" i="5"/>
  <c r="AS2146" i="5"/>
  <c r="AS2147" i="5"/>
  <c r="AS2148" i="5"/>
  <c r="AS2149" i="5"/>
  <c r="AS2150" i="5"/>
  <c r="AS2151" i="5"/>
  <c r="AS2152" i="5"/>
  <c r="AS2153" i="5"/>
  <c r="AS2154" i="5"/>
  <c r="AS2155" i="5"/>
  <c r="AS2156" i="5"/>
  <c r="AS2157" i="5"/>
  <c r="AS2158" i="5"/>
  <c r="AS2159" i="5"/>
  <c r="AS2160" i="5"/>
  <c r="AS2161" i="5"/>
  <c r="AS2162" i="5"/>
  <c r="AS2163" i="5"/>
  <c r="AS2164" i="5"/>
  <c r="AS2165" i="5"/>
  <c r="AS2166" i="5"/>
  <c r="AS2167" i="5"/>
  <c r="AS2168" i="5"/>
  <c r="AS2169" i="5"/>
  <c r="AS2170" i="5"/>
  <c r="AS2171" i="5"/>
  <c r="AS2172" i="5"/>
  <c r="AS2173" i="5"/>
  <c r="AS2174" i="5"/>
  <c r="AS2175" i="5"/>
  <c r="AS2176" i="5"/>
  <c r="AS2177" i="5"/>
  <c r="AS2178" i="5"/>
  <c r="AS2179" i="5"/>
  <c r="AS2180" i="5"/>
  <c r="AS2181" i="5"/>
  <c r="AS2182" i="5"/>
  <c r="AS2183" i="5"/>
  <c r="AS2184" i="5"/>
  <c r="AS2185" i="5"/>
  <c r="AS2186" i="5"/>
  <c r="AS2187" i="5"/>
  <c r="AS2188" i="5"/>
  <c r="AS2189" i="5"/>
  <c r="AS2190" i="5"/>
  <c r="AS2191" i="5"/>
  <c r="AS2192" i="5"/>
  <c r="AS2193" i="5"/>
  <c r="AS2194" i="5"/>
  <c r="AS2195" i="5"/>
  <c r="AS2196" i="5"/>
  <c r="AS2197" i="5"/>
  <c r="AS2198" i="5"/>
  <c r="AS2199" i="5"/>
  <c r="AS2200" i="5"/>
  <c r="AS2201" i="5"/>
  <c r="AS2202" i="5"/>
  <c r="AS2203" i="5"/>
  <c r="AS2204" i="5"/>
  <c r="AS2205" i="5"/>
  <c r="AS2206" i="5"/>
  <c r="AS2207" i="5"/>
  <c r="AS2208" i="5"/>
  <c r="AS2209" i="5"/>
  <c r="AS2210" i="5"/>
  <c r="AS2211" i="5"/>
  <c r="AS2212" i="5"/>
  <c r="AS2213" i="5"/>
  <c r="AS2214" i="5"/>
  <c r="AS2215" i="5"/>
  <c r="AS2216" i="5"/>
  <c r="AS2217" i="5"/>
  <c r="AS2218" i="5"/>
  <c r="AS2219" i="5"/>
  <c r="AS2220" i="5"/>
  <c r="AS2221" i="5"/>
  <c r="AS2222" i="5"/>
  <c r="AS2223" i="5"/>
  <c r="AS2224" i="5"/>
  <c r="AS2225" i="5"/>
  <c r="AS2226" i="5"/>
  <c r="AS2227" i="5"/>
  <c r="AS2228" i="5"/>
  <c r="AS2229" i="5"/>
  <c r="AS2230" i="5"/>
  <c r="AS2231" i="5"/>
  <c r="AS2232" i="5"/>
  <c r="AS2233" i="5"/>
  <c r="AS2234" i="5"/>
  <c r="AS2235" i="5"/>
  <c r="AS2236" i="5"/>
  <c r="AS2237" i="5"/>
  <c r="AS2238" i="5"/>
  <c r="AS2239" i="5"/>
  <c r="AS2240" i="5"/>
  <c r="AS2241" i="5"/>
  <c r="AS2242" i="5"/>
  <c r="AS2243" i="5"/>
  <c r="AS2244" i="5"/>
  <c r="AS2245" i="5"/>
  <c r="AS2246" i="5"/>
  <c r="AS2247" i="5"/>
  <c r="AS2248" i="5"/>
  <c r="AS2249" i="5"/>
  <c r="AS2250" i="5"/>
  <c r="AS2251" i="5"/>
  <c r="AS2252" i="5"/>
  <c r="AS2253" i="5"/>
  <c r="AS2254" i="5"/>
  <c r="AS2255" i="5"/>
  <c r="AS2256" i="5"/>
  <c r="AS2257" i="5"/>
  <c r="AS2258" i="5"/>
  <c r="AS2259" i="5"/>
  <c r="AS2260" i="5"/>
  <c r="AS2261" i="5"/>
  <c r="AS2262" i="5"/>
  <c r="AS2263" i="5"/>
  <c r="AS2264" i="5"/>
  <c r="AS2265" i="5"/>
  <c r="AS2266" i="5"/>
  <c r="AS2267" i="5"/>
  <c r="AS2268" i="5"/>
  <c r="AS2269" i="5"/>
  <c r="AS2270" i="5"/>
  <c r="AS2271" i="5"/>
  <c r="AS2272" i="5"/>
  <c r="AS2273" i="5"/>
  <c r="AS2274" i="5"/>
  <c r="AS2275" i="5"/>
  <c r="AS2276" i="5"/>
  <c r="AS2277" i="5"/>
  <c r="AS2278" i="5"/>
  <c r="AS2279" i="5"/>
  <c r="AS2280" i="5"/>
  <c r="AS2281" i="5"/>
  <c r="AS2282" i="5"/>
  <c r="AS2283" i="5"/>
  <c r="AS2284" i="5"/>
  <c r="AS2285" i="5"/>
  <c r="AS2286" i="5"/>
  <c r="AS2287" i="5"/>
  <c r="AS2288" i="5"/>
  <c r="AS2289" i="5"/>
  <c r="AS2290" i="5"/>
  <c r="AS2291" i="5"/>
  <c r="AS2292" i="5"/>
  <c r="AS2293" i="5"/>
  <c r="AS2294" i="5"/>
  <c r="AS2295" i="5"/>
  <c r="AS2296" i="5"/>
  <c r="AS2297" i="5"/>
  <c r="AS2298" i="5"/>
  <c r="AS2299" i="5"/>
  <c r="AS2300" i="5"/>
  <c r="AS2301" i="5"/>
  <c r="AS2302" i="5"/>
  <c r="AS2303" i="5"/>
  <c r="AS2304" i="5"/>
  <c r="AS2305" i="5"/>
  <c r="AS2306" i="5"/>
  <c r="AS2307" i="5"/>
  <c r="AS2308" i="5"/>
  <c r="AS2309" i="5"/>
  <c r="AS2310" i="5"/>
  <c r="AS2311" i="5"/>
  <c r="AS2312" i="5"/>
  <c r="AS2313" i="5"/>
  <c r="AS2314" i="5"/>
  <c r="AS2315" i="5"/>
  <c r="AS2316" i="5"/>
  <c r="AS2317" i="5"/>
  <c r="AS2318" i="5"/>
  <c r="AS2319" i="5"/>
  <c r="AS2320" i="5"/>
  <c r="AS2321" i="5"/>
  <c r="AS2322" i="5"/>
  <c r="AS2323" i="5"/>
  <c r="AS2324" i="5"/>
  <c r="AS2325" i="5"/>
  <c r="AS2326" i="5"/>
  <c r="AS2327" i="5"/>
  <c r="AS2328" i="5"/>
  <c r="AS2329" i="5"/>
  <c r="AS2330" i="5"/>
  <c r="AS2331" i="5"/>
  <c r="AS2332" i="5"/>
  <c r="AS2333" i="5"/>
  <c r="AS2334" i="5"/>
  <c r="AS2335" i="5"/>
  <c r="AS2336" i="5"/>
  <c r="AS2337" i="5"/>
  <c r="AS2338" i="5"/>
  <c r="AS2339" i="5"/>
  <c r="AS2340" i="5"/>
  <c r="AS2341" i="5"/>
  <c r="AS2342" i="5"/>
  <c r="AS2343" i="5"/>
  <c r="AS2344" i="5"/>
  <c r="AS2345" i="5"/>
  <c r="AS2346" i="5"/>
  <c r="AS2347" i="5"/>
  <c r="AS2348" i="5"/>
  <c r="AS2349" i="5"/>
  <c r="AS2350" i="5"/>
  <c r="AS2351" i="5"/>
  <c r="AS2352" i="5"/>
  <c r="AS2353" i="5"/>
  <c r="AS2354" i="5"/>
  <c r="AS2355" i="5"/>
  <c r="AS2356" i="5"/>
  <c r="AS2357" i="5"/>
  <c r="AS2358" i="5"/>
  <c r="AS2359" i="5"/>
  <c r="AS2360" i="5"/>
  <c r="AS2361" i="5"/>
  <c r="AS2362" i="5"/>
  <c r="AS2363" i="5"/>
  <c r="AS2364" i="5"/>
  <c r="AS2365" i="5"/>
  <c r="AS2366" i="5"/>
  <c r="AS2367" i="5"/>
  <c r="AS2368" i="5"/>
  <c r="AS2369" i="5"/>
  <c r="AS2370" i="5"/>
  <c r="AS2371" i="5"/>
  <c r="AS2372" i="5"/>
  <c r="AS2373" i="5"/>
  <c r="AS2374" i="5"/>
  <c r="AS2375" i="5"/>
  <c r="AS2376" i="5"/>
  <c r="AS2377" i="5"/>
  <c r="AS2378" i="5"/>
  <c r="AS2379" i="5"/>
  <c r="AS2380" i="5"/>
  <c r="AS2381" i="5"/>
  <c r="AS2382" i="5"/>
  <c r="AS2383" i="5"/>
  <c r="AS2384" i="5"/>
  <c r="AS2385" i="5"/>
  <c r="AS2386" i="5"/>
  <c r="AS2387" i="5"/>
  <c r="AS2388" i="5"/>
  <c r="AS2389" i="5"/>
  <c r="AS2390" i="5"/>
  <c r="AS2391" i="5"/>
  <c r="AS2392" i="5"/>
  <c r="AS2393" i="5"/>
  <c r="AS2394" i="5"/>
  <c r="AS2395" i="5"/>
  <c r="AS2396" i="5"/>
  <c r="AS2397" i="5"/>
  <c r="AS2398" i="5"/>
  <c r="AS2399" i="5"/>
  <c r="AS2400" i="5"/>
  <c r="AS2401" i="5"/>
  <c r="AS2402" i="5"/>
  <c r="AS2403" i="5"/>
  <c r="AS2404" i="5"/>
  <c r="AS2405" i="5"/>
  <c r="AS2406" i="5"/>
  <c r="AS2407" i="5"/>
  <c r="AS2408" i="5"/>
  <c r="AS2409" i="5"/>
  <c r="AS2410" i="5"/>
  <c r="AS2411" i="5"/>
  <c r="AS2412" i="5"/>
  <c r="AS2413" i="5"/>
  <c r="AS2414" i="5"/>
  <c r="AS2415" i="5"/>
  <c r="AS2416" i="5"/>
  <c r="AS2417" i="5"/>
  <c r="AS2418" i="5"/>
  <c r="AS2419" i="5"/>
  <c r="AS2420" i="5"/>
  <c r="AS2421" i="5"/>
  <c r="AS2422" i="5"/>
  <c r="AS2423" i="5"/>
  <c r="AS2424" i="5"/>
  <c r="AS2425" i="5"/>
  <c r="AS2426" i="5"/>
  <c r="AS2427" i="5"/>
  <c r="AS2428" i="5"/>
  <c r="AS2429" i="5"/>
  <c r="AS2430" i="5"/>
  <c r="AS2431" i="5"/>
  <c r="AS2432" i="5"/>
  <c r="AS2433" i="5"/>
  <c r="AS2434" i="5"/>
  <c r="AS2435" i="5"/>
  <c r="AS2436" i="5"/>
  <c r="AS2437" i="5"/>
  <c r="AS2438" i="5"/>
  <c r="AS2439" i="5"/>
  <c r="AS2440" i="5"/>
  <c r="AS2441" i="5"/>
  <c r="AS2442" i="5"/>
  <c r="AS2443" i="5"/>
  <c r="AS2444" i="5"/>
  <c r="AS2445" i="5"/>
  <c r="AS2446" i="5"/>
  <c r="AS2447" i="5"/>
  <c r="AS2448" i="5"/>
  <c r="AS2449" i="5"/>
  <c r="AS2450" i="5"/>
  <c r="AS2451" i="5"/>
  <c r="AS2452" i="5"/>
  <c r="AS2453" i="5"/>
  <c r="AS2454" i="5"/>
  <c r="AS2455" i="5"/>
  <c r="AS2456" i="5"/>
  <c r="AS2457" i="5"/>
  <c r="AS2458" i="5"/>
  <c r="AS2459" i="5"/>
  <c r="AS2460" i="5"/>
  <c r="AS2461" i="5"/>
  <c r="AS2462" i="5"/>
  <c r="AS2463" i="5"/>
  <c r="AS2464" i="5"/>
  <c r="AS2465" i="5"/>
  <c r="AS2466" i="5"/>
  <c r="AS2467" i="5"/>
  <c r="AS2468" i="5"/>
  <c r="AS2469" i="5"/>
  <c r="AS2470" i="5"/>
  <c r="AS2471" i="5"/>
  <c r="AS2472" i="5"/>
  <c r="AS2473" i="5"/>
  <c r="AS2474" i="5"/>
  <c r="AS2475" i="5"/>
  <c r="AS2476" i="5"/>
  <c r="AS2477" i="5"/>
  <c r="AS2478" i="5"/>
  <c r="AS2479" i="5"/>
  <c r="AS2480" i="5"/>
  <c r="AS2481" i="5"/>
  <c r="AS2482" i="5"/>
  <c r="AS2483" i="5"/>
  <c r="AS2484" i="5"/>
  <c r="AS2485" i="5"/>
  <c r="AS2486" i="5"/>
  <c r="AS2487" i="5"/>
  <c r="AS2488" i="5"/>
  <c r="AS2489" i="5"/>
  <c r="AS2490" i="5"/>
  <c r="AS2491" i="5"/>
  <c r="AS2492" i="5"/>
  <c r="AS2493" i="5"/>
  <c r="AS2494" i="5"/>
  <c r="AS2495" i="5"/>
  <c r="AS2496" i="5"/>
  <c r="AS2497" i="5"/>
  <c r="AS2498" i="5"/>
  <c r="AS2499" i="5"/>
  <c r="AS2500" i="5"/>
  <c r="AS2501" i="5"/>
  <c r="AS2502" i="5"/>
  <c r="AS2503" i="5"/>
  <c r="AS2504" i="5"/>
  <c r="AS2505" i="5"/>
  <c r="AS2506" i="5"/>
  <c r="AS2507" i="5"/>
  <c r="AS2508" i="5"/>
  <c r="AS2509" i="5"/>
  <c r="AS2510" i="5"/>
  <c r="AS2511" i="5"/>
  <c r="AS2512" i="5"/>
  <c r="AS2513" i="5"/>
  <c r="AS2514" i="5"/>
  <c r="AS2515" i="5"/>
  <c r="AS2516" i="5"/>
  <c r="AS2517" i="5"/>
  <c r="AS2518" i="5"/>
  <c r="AS2519" i="5"/>
  <c r="AS2520" i="5"/>
  <c r="AS2521" i="5"/>
  <c r="AS2522" i="5"/>
  <c r="AS2523" i="5"/>
  <c r="AS2524" i="5"/>
  <c r="AS2525" i="5"/>
  <c r="AS2526" i="5"/>
  <c r="AS2527" i="5"/>
  <c r="AS2528" i="5"/>
  <c r="AS2529" i="5"/>
  <c r="AS2530" i="5"/>
  <c r="AS2531" i="5"/>
  <c r="AS2532" i="5"/>
  <c r="AS2533" i="5"/>
  <c r="AS2534" i="5"/>
  <c r="AS2535" i="5"/>
  <c r="AS2536" i="5"/>
  <c r="AS2537" i="5"/>
  <c r="AS2538" i="5"/>
  <c r="AS2539" i="5"/>
  <c r="AS2540" i="5"/>
  <c r="AS2541" i="5"/>
  <c r="AS2542" i="5"/>
  <c r="AS2543" i="5"/>
  <c r="AS2544" i="5"/>
  <c r="AS2545" i="5"/>
  <c r="AS2546" i="5"/>
  <c r="AS2547" i="5"/>
  <c r="AS2548" i="5"/>
  <c r="AS2549" i="5"/>
  <c r="AS2550" i="5"/>
  <c r="AS2551" i="5"/>
  <c r="AS2552" i="5"/>
  <c r="AS2553" i="5"/>
  <c r="AS2554" i="5"/>
  <c r="AS2555" i="5"/>
  <c r="AS2556" i="5"/>
  <c r="AS2557" i="5"/>
  <c r="AS2558" i="5"/>
  <c r="AS2559" i="5"/>
  <c r="AS2560" i="5"/>
  <c r="AS2561" i="5"/>
  <c r="AS2562" i="5"/>
  <c r="AS2563" i="5"/>
  <c r="AS2564" i="5"/>
  <c r="AS2565" i="5"/>
  <c r="AS2566" i="5"/>
  <c r="AS2567" i="5"/>
  <c r="AS2568" i="5"/>
  <c r="AS2569" i="5"/>
  <c r="AS2570" i="5"/>
  <c r="AS2571" i="5"/>
  <c r="AS2572" i="5"/>
  <c r="AS2573" i="5"/>
  <c r="AS2574" i="5"/>
  <c r="AS2575" i="5"/>
  <c r="AS2576" i="5"/>
  <c r="AS2577" i="5"/>
  <c r="AS2578" i="5"/>
  <c r="AS2579" i="5"/>
  <c r="AS2580" i="5"/>
  <c r="AS2581" i="5"/>
  <c r="AS2582" i="5"/>
  <c r="AS2583" i="5"/>
  <c r="AS2584" i="5"/>
  <c r="AS2585" i="5"/>
  <c r="AS2586" i="5"/>
  <c r="AS2587" i="5"/>
  <c r="AS2588" i="5"/>
  <c r="AS2589" i="5"/>
  <c r="AS2590" i="5"/>
  <c r="AS2591" i="5"/>
  <c r="AS2592" i="5"/>
  <c r="AS2593" i="5"/>
  <c r="AS2594" i="5"/>
  <c r="AS2595" i="5"/>
  <c r="AS2596" i="5"/>
  <c r="AS2597" i="5"/>
  <c r="AS2598" i="5"/>
  <c r="AS2599" i="5"/>
  <c r="AS2600" i="5"/>
  <c r="AS2601" i="5"/>
  <c r="AS2602" i="5"/>
  <c r="AS2603" i="5"/>
  <c r="AS2604" i="5"/>
  <c r="AS2605" i="5"/>
  <c r="AS2606" i="5"/>
  <c r="AS2607" i="5"/>
  <c r="AS2608" i="5"/>
  <c r="AS2609" i="5"/>
  <c r="AS2610" i="5"/>
  <c r="AS2611" i="5"/>
  <c r="AS2612" i="5"/>
  <c r="AS2613" i="5"/>
  <c r="AS2614" i="5"/>
  <c r="AS2615" i="5"/>
  <c r="AS2616" i="5"/>
  <c r="AS2617" i="5"/>
  <c r="AS2618" i="5"/>
  <c r="AS2619" i="5"/>
  <c r="AS2620" i="5"/>
  <c r="AS2621" i="5"/>
  <c r="AS2622" i="5"/>
  <c r="AS2623" i="5"/>
  <c r="AS2624" i="5"/>
  <c r="AS2625" i="5"/>
  <c r="AS2626" i="5"/>
  <c r="AS2627" i="5"/>
  <c r="AS2628" i="5"/>
  <c r="AS2629" i="5"/>
  <c r="AS2630" i="5"/>
  <c r="AS2631" i="5"/>
  <c r="AS2632" i="5"/>
  <c r="AS2633" i="5"/>
  <c r="AS2634" i="5"/>
  <c r="AS2635" i="5"/>
  <c r="AS2636" i="5"/>
  <c r="AS2637" i="5"/>
  <c r="AS2638" i="5"/>
  <c r="AS2639" i="5"/>
  <c r="AS2640" i="5"/>
  <c r="AS2641" i="5"/>
  <c r="AS2642" i="5"/>
  <c r="AS2643" i="5"/>
  <c r="AS2644" i="5"/>
  <c r="AS2645" i="5"/>
  <c r="AS2646" i="5"/>
  <c r="AS2647" i="5"/>
  <c r="AS2648" i="5"/>
  <c r="AS2649" i="5"/>
  <c r="AS2650" i="5"/>
  <c r="AS2651" i="5"/>
  <c r="AS2652" i="5"/>
  <c r="AS2653" i="5"/>
  <c r="AS2654" i="5"/>
  <c r="AS2655" i="5"/>
  <c r="AS2656" i="5"/>
  <c r="AS2657" i="5"/>
  <c r="AS2658" i="5"/>
  <c r="AS2659" i="5"/>
  <c r="AS2660" i="5"/>
  <c r="AS2661" i="5"/>
  <c r="AS2662" i="5"/>
  <c r="AS2663" i="5"/>
  <c r="AS2664" i="5"/>
  <c r="AS2665" i="5"/>
  <c r="AS2666" i="5"/>
  <c r="AS2667" i="5"/>
  <c r="AS2668" i="5"/>
  <c r="AS2669" i="5"/>
  <c r="AS2670" i="5"/>
  <c r="AS2671" i="5"/>
  <c r="AS2672" i="5"/>
  <c r="AS2673" i="5"/>
  <c r="AS2674" i="5"/>
  <c r="AS2675" i="5"/>
  <c r="AS2676" i="5"/>
  <c r="AS2677" i="5"/>
  <c r="AS2678" i="5"/>
  <c r="AS2679" i="5"/>
  <c r="AS2680" i="5"/>
  <c r="AS2681" i="5"/>
  <c r="AS2682" i="5"/>
  <c r="AS2683" i="5"/>
  <c r="AS2684" i="5"/>
  <c r="AS2685" i="5"/>
  <c r="AS2686" i="5"/>
  <c r="AS2687" i="5"/>
  <c r="AS2688" i="5"/>
  <c r="AS2689" i="5"/>
  <c r="AS2690" i="5"/>
  <c r="AS2691" i="5"/>
  <c r="AS2692" i="5"/>
  <c r="AS2693" i="5"/>
  <c r="AS2694" i="5"/>
  <c r="AS2695" i="5"/>
  <c r="AS2696" i="5"/>
  <c r="AS2697" i="5"/>
  <c r="AS2698" i="5"/>
  <c r="AS2699" i="5"/>
  <c r="AS2700" i="5"/>
  <c r="AS2701" i="5"/>
  <c r="AS2702" i="5"/>
  <c r="AS2703" i="5"/>
  <c r="AS2704" i="5"/>
  <c r="AS2705" i="5"/>
  <c r="AS2706" i="5"/>
  <c r="AS2707" i="5"/>
  <c r="AS2708" i="5"/>
  <c r="AS2709" i="5"/>
  <c r="AS2710" i="5"/>
  <c r="AS2711" i="5"/>
  <c r="AS2712" i="5"/>
  <c r="AS2713" i="5"/>
  <c r="AS2714" i="5"/>
  <c r="AS2715" i="5"/>
  <c r="AS2716" i="5"/>
  <c r="AS2717" i="5"/>
  <c r="AS2718" i="5"/>
  <c r="AS2719" i="5"/>
  <c r="AS2720" i="5"/>
  <c r="AS2721" i="5"/>
  <c r="AS2722" i="5"/>
  <c r="AS2723" i="5"/>
  <c r="AS2724" i="5"/>
  <c r="AS2725" i="5"/>
  <c r="AS2726" i="5"/>
  <c r="AS2727" i="5"/>
  <c r="AS2728" i="5"/>
  <c r="AS2729" i="5"/>
  <c r="AS2730" i="5"/>
  <c r="AS2731" i="5"/>
  <c r="AS2732" i="5"/>
  <c r="AS2733" i="5"/>
  <c r="AS2734" i="5"/>
  <c r="AS2735" i="5"/>
  <c r="AS2736" i="5"/>
  <c r="AS2737" i="5"/>
  <c r="AS2738" i="5"/>
  <c r="AS2739" i="5"/>
  <c r="AS2740" i="5"/>
  <c r="AS2741" i="5"/>
  <c r="AS2742" i="5"/>
  <c r="AS2743" i="5"/>
  <c r="AS2744" i="5"/>
  <c r="AS2745" i="5"/>
  <c r="AS2746" i="5"/>
  <c r="AS2747" i="5"/>
  <c r="AS2748" i="5"/>
  <c r="AS2749" i="5"/>
  <c r="AS2750" i="5"/>
  <c r="AS2751" i="5"/>
  <c r="AS2752" i="5"/>
  <c r="AS2753" i="5"/>
  <c r="AS2754" i="5"/>
  <c r="AS2755" i="5"/>
  <c r="AS2756" i="5"/>
  <c r="AS2757" i="5"/>
  <c r="AS2758" i="5"/>
  <c r="AS2759" i="5"/>
  <c r="AS2760" i="5"/>
  <c r="AS2761" i="5"/>
  <c r="AS2762" i="5"/>
  <c r="AS2763" i="5"/>
  <c r="AS2764" i="5"/>
  <c r="AS2765" i="5"/>
  <c r="AS2766" i="5"/>
  <c r="AS2767" i="5"/>
  <c r="AS2768" i="5"/>
  <c r="AS2769" i="5"/>
  <c r="AS2770" i="5"/>
  <c r="AS2771" i="5"/>
  <c r="AS2772" i="5"/>
  <c r="AS2773" i="5"/>
  <c r="AS2774" i="5"/>
  <c r="AS2775" i="5"/>
  <c r="AS2776" i="5"/>
  <c r="AS2777" i="5"/>
  <c r="AS2778" i="5"/>
  <c r="AS2779" i="5"/>
  <c r="AS2780" i="5"/>
  <c r="AS2781" i="5"/>
  <c r="AS2782" i="5"/>
  <c r="AS2783" i="5"/>
  <c r="AS2784" i="5"/>
  <c r="AS2785" i="5"/>
  <c r="AS2786" i="5"/>
  <c r="AS2787" i="5"/>
  <c r="AS2788" i="5"/>
  <c r="AS2789" i="5"/>
  <c r="AS2790" i="5"/>
  <c r="AS2791" i="5"/>
  <c r="AS2792" i="5"/>
  <c r="AS2793" i="5"/>
  <c r="AS2794" i="5"/>
  <c r="AS2795" i="5"/>
  <c r="AS2796" i="5"/>
  <c r="AS2797" i="5"/>
  <c r="AS2798" i="5"/>
  <c r="AS2799" i="5"/>
  <c r="AS2800" i="5"/>
  <c r="AS2801" i="5"/>
  <c r="AS2802" i="5"/>
  <c r="AS2803" i="5"/>
  <c r="AS2804" i="5"/>
  <c r="AS2805" i="5"/>
  <c r="AS2806" i="5"/>
  <c r="AS2807" i="5"/>
  <c r="AS2808" i="5"/>
  <c r="AS2809" i="5"/>
  <c r="AS2810" i="5"/>
  <c r="AS2811" i="5"/>
  <c r="AS2812" i="5"/>
  <c r="AS2813" i="5"/>
  <c r="AS2814" i="5"/>
  <c r="AS2815" i="5"/>
  <c r="AS2816" i="5"/>
  <c r="AS2817" i="5"/>
  <c r="AS2818" i="5"/>
  <c r="AS2819" i="5"/>
  <c r="AS2820" i="5"/>
  <c r="AS2821" i="5"/>
  <c r="AS2822" i="5"/>
  <c r="AS2823" i="5"/>
  <c r="AS2824" i="5"/>
  <c r="AS2825" i="5"/>
  <c r="AS2826" i="5"/>
  <c r="AS2827" i="5"/>
  <c r="AS2828" i="5"/>
  <c r="AS2829" i="5"/>
  <c r="AS2830" i="5"/>
  <c r="AS2831" i="5"/>
  <c r="AS2832" i="5"/>
  <c r="AS2833" i="5"/>
  <c r="AS2834" i="5"/>
  <c r="AS2835" i="5"/>
  <c r="AS2836" i="5"/>
  <c r="AS2837" i="5"/>
  <c r="AS2838" i="5"/>
  <c r="AS2839" i="5"/>
  <c r="AS2840" i="5"/>
  <c r="AS2841" i="5"/>
  <c r="AS2842" i="5"/>
  <c r="AS2843" i="5"/>
  <c r="AS2844" i="5"/>
  <c r="AS2845" i="5"/>
  <c r="AS2846" i="5"/>
  <c r="AS2847" i="5"/>
  <c r="AS2848" i="5"/>
  <c r="AS2849" i="5"/>
  <c r="AS2850" i="5"/>
  <c r="AS2851" i="5"/>
  <c r="AS2852" i="5"/>
  <c r="AS2853" i="5"/>
  <c r="AS2854" i="5"/>
  <c r="AS2855" i="5"/>
  <c r="AS2856" i="5"/>
  <c r="AS2857" i="5"/>
  <c r="AS2858" i="5"/>
  <c r="AS2859" i="5"/>
  <c r="AS2860" i="5"/>
  <c r="AS2861" i="5"/>
  <c r="AS2862" i="5"/>
  <c r="AS2863" i="5"/>
  <c r="AS2864" i="5"/>
  <c r="AS2865" i="5"/>
  <c r="AS2866" i="5"/>
  <c r="AS2867" i="5"/>
  <c r="AS2868" i="5"/>
  <c r="AS2869" i="5"/>
  <c r="AS2870" i="5"/>
  <c r="AS2871" i="5"/>
  <c r="AS2872" i="5"/>
  <c r="AS2873" i="5"/>
  <c r="AS2874" i="5"/>
  <c r="AS2875" i="5"/>
  <c r="AS2876" i="5"/>
  <c r="AS2877" i="5"/>
  <c r="AS2878" i="5"/>
  <c r="AS2879" i="5"/>
  <c r="AS2880" i="5"/>
  <c r="AS2881" i="5"/>
  <c r="AS2882" i="5"/>
  <c r="AS2883" i="5"/>
  <c r="AS2884" i="5"/>
  <c r="AS2885" i="5"/>
  <c r="AS2886" i="5"/>
  <c r="AS2887" i="5"/>
  <c r="AS2888" i="5"/>
  <c r="AS2889" i="5"/>
  <c r="AS2890" i="5"/>
  <c r="AS2891" i="5"/>
  <c r="AS2892" i="5"/>
  <c r="AS2893" i="5"/>
  <c r="AS2894" i="5"/>
  <c r="AS2895" i="5"/>
  <c r="AS2896" i="5"/>
  <c r="AS2897" i="5"/>
  <c r="AS2898" i="5"/>
  <c r="AS2899" i="5"/>
  <c r="AS2900" i="5"/>
  <c r="AS2901" i="5"/>
  <c r="AS2902" i="5"/>
  <c r="AS2903" i="5"/>
  <c r="AS2904" i="5"/>
  <c r="AS2905" i="5"/>
  <c r="AS2906" i="5"/>
  <c r="AS2907" i="5"/>
  <c r="AS2908" i="5"/>
  <c r="AS2909" i="5"/>
  <c r="AS2910" i="5"/>
  <c r="AS2911" i="5"/>
  <c r="AS2912" i="5"/>
  <c r="AS2913" i="5"/>
  <c r="AS2914" i="5"/>
  <c r="AS2915" i="5"/>
  <c r="AS2916" i="5"/>
  <c r="AS2917" i="5"/>
  <c r="AS2918" i="5"/>
  <c r="AS2919" i="5"/>
  <c r="AS2920" i="5"/>
  <c r="AS2921" i="5"/>
  <c r="AS2922" i="5"/>
  <c r="AS2923" i="5"/>
  <c r="AS2924" i="5"/>
  <c r="AS2925" i="5"/>
  <c r="AS2926" i="5"/>
  <c r="AS2927" i="5"/>
  <c r="AS2928" i="5"/>
  <c r="AS2929" i="5"/>
  <c r="AS2930" i="5"/>
  <c r="AS2931" i="5"/>
  <c r="AS2932" i="5"/>
  <c r="AS2933" i="5"/>
  <c r="AS2934" i="5"/>
  <c r="AS2935" i="5"/>
  <c r="AS2936" i="5"/>
  <c r="AS2937" i="5"/>
  <c r="AS2938" i="5"/>
  <c r="AS2939" i="5"/>
  <c r="AS2940" i="5"/>
  <c r="AS2941" i="5"/>
  <c r="AS2942" i="5"/>
  <c r="AS2943" i="5"/>
  <c r="AS2944" i="5"/>
  <c r="AS2945" i="5"/>
  <c r="AS2946" i="5"/>
  <c r="AS2947" i="5"/>
  <c r="AS2948" i="5"/>
  <c r="AS2949" i="5"/>
  <c r="AS2950" i="5"/>
  <c r="AS2951" i="5"/>
  <c r="AS2952" i="5"/>
  <c r="AS2953" i="5"/>
  <c r="AS2954" i="5"/>
  <c r="AS2955" i="5"/>
  <c r="AS2956" i="5"/>
  <c r="AS2957" i="5"/>
  <c r="AS2958" i="5"/>
  <c r="AS2959" i="5"/>
  <c r="AS2960" i="5"/>
  <c r="AS2961" i="5"/>
  <c r="AS2962" i="5"/>
  <c r="AS2963" i="5"/>
  <c r="AS2964" i="5"/>
  <c r="AS2965" i="5"/>
  <c r="AS2966" i="5"/>
  <c r="AS2967" i="5"/>
  <c r="AS2968" i="5"/>
  <c r="AS2969" i="5"/>
  <c r="AS2970" i="5"/>
  <c r="AS2971" i="5"/>
  <c r="AS2972" i="5"/>
  <c r="AS2973" i="5"/>
  <c r="AS2974" i="5"/>
  <c r="AS2975" i="5"/>
  <c r="AS2976" i="5"/>
  <c r="AS2977" i="5"/>
  <c r="AS2978" i="5"/>
  <c r="AS2979" i="5"/>
  <c r="AS2980" i="5"/>
  <c r="AS2981" i="5"/>
  <c r="AS2982" i="5"/>
  <c r="AS2983" i="5"/>
  <c r="AS2984" i="5"/>
  <c r="AS2985" i="5"/>
  <c r="AS2986" i="5"/>
  <c r="AS2987" i="5"/>
  <c r="AS2988" i="5"/>
  <c r="AS2989" i="5"/>
  <c r="AS2990" i="5"/>
  <c r="AS2991" i="5"/>
  <c r="AS2992" i="5"/>
  <c r="AS2993" i="5"/>
  <c r="AS2994" i="5"/>
  <c r="AS2995" i="5"/>
  <c r="AS2996" i="5"/>
  <c r="AS2997" i="5"/>
  <c r="AS2998" i="5"/>
  <c r="AS2999" i="5"/>
  <c r="AS3000" i="5"/>
  <c r="AS3001" i="5"/>
  <c r="AS3002" i="5"/>
  <c r="AS3003" i="5"/>
  <c r="AS3004" i="5"/>
  <c r="AS3005" i="5"/>
  <c r="AS3006" i="5"/>
  <c r="AS3007" i="5"/>
  <c r="AS3008" i="5"/>
  <c r="AS3009" i="5"/>
  <c r="AS3010" i="5"/>
  <c r="AS3011" i="5"/>
  <c r="AS3012" i="5"/>
  <c r="AS3013" i="5"/>
  <c r="AS3014" i="5"/>
  <c r="AS3015" i="5"/>
  <c r="AS3016" i="5"/>
  <c r="AS3017" i="5"/>
  <c r="AS3018" i="5"/>
  <c r="AS3019" i="5"/>
  <c r="AS3020" i="5"/>
  <c r="AS3021" i="5"/>
  <c r="AS3022" i="5"/>
  <c r="AS3023" i="5"/>
  <c r="AS3024" i="5"/>
  <c r="AS3025" i="5"/>
  <c r="AS3026" i="5"/>
  <c r="AS3027" i="5"/>
  <c r="AS3028" i="5"/>
  <c r="AS3029" i="5"/>
  <c r="AS3030" i="5"/>
  <c r="AS3031" i="5"/>
  <c r="AS3032" i="5"/>
  <c r="AS3033" i="5"/>
  <c r="AS3034" i="5"/>
  <c r="AS3035" i="5"/>
  <c r="AS3036" i="5"/>
  <c r="AS3037" i="5"/>
  <c r="AS3038" i="5"/>
  <c r="AS3039" i="5"/>
  <c r="AS3040" i="5"/>
  <c r="AS3041" i="5"/>
  <c r="AS3042" i="5"/>
  <c r="AS3043" i="5"/>
  <c r="AS3044" i="5"/>
  <c r="AS3045" i="5"/>
  <c r="AS3046" i="5"/>
  <c r="AS3047" i="5"/>
  <c r="AS3048" i="5"/>
  <c r="AS3049" i="5"/>
  <c r="AS3050" i="5"/>
  <c r="AS3051" i="5"/>
  <c r="AS3052" i="5"/>
  <c r="AS3053" i="5"/>
  <c r="AS3054" i="5"/>
  <c r="AS3055" i="5"/>
  <c r="AS3056" i="5"/>
  <c r="AS3057" i="5"/>
  <c r="AS3058" i="5"/>
  <c r="AS3059" i="5"/>
  <c r="AS3060" i="5"/>
  <c r="AS3061" i="5"/>
  <c r="AS3062" i="5"/>
  <c r="AS3063" i="5"/>
  <c r="AS3064" i="5"/>
  <c r="AS3065" i="5"/>
  <c r="AS3066" i="5"/>
  <c r="AS3067" i="5"/>
  <c r="AS3068" i="5"/>
  <c r="AS3069" i="5"/>
  <c r="AS3070" i="5"/>
  <c r="AS3071" i="5"/>
  <c r="AS3072" i="5"/>
  <c r="AS3073" i="5"/>
  <c r="AS3074" i="5"/>
  <c r="AS3075" i="5"/>
  <c r="AS3076" i="5"/>
  <c r="AS3077" i="5"/>
  <c r="AS3078" i="5"/>
  <c r="AS3079" i="5"/>
  <c r="AS3080" i="5"/>
  <c r="AS3081" i="5"/>
  <c r="AS3082" i="5"/>
  <c r="AS3083" i="5"/>
  <c r="AS3084" i="5"/>
  <c r="AS3085" i="5"/>
  <c r="AS3086" i="5"/>
  <c r="AS3087" i="5"/>
  <c r="AS3088" i="5"/>
  <c r="AS3089" i="5"/>
  <c r="AS3090" i="5"/>
  <c r="AS3091" i="5"/>
  <c r="AS3092" i="5"/>
  <c r="AS3093" i="5"/>
  <c r="AS3094" i="5"/>
  <c r="AS3095" i="5"/>
  <c r="AS3096" i="5"/>
  <c r="AS3097" i="5"/>
  <c r="AS3098" i="5"/>
  <c r="AS3099" i="5"/>
  <c r="AS3100" i="5"/>
  <c r="AS3101" i="5"/>
  <c r="AS3102" i="5"/>
  <c r="AS3103" i="5"/>
  <c r="AS3104" i="5"/>
  <c r="AS3105" i="5"/>
  <c r="AS3106" i="5"/>
  <c r="AS3107" i="5"/>
  <c r="AS3108" i="5"/>
  <c r="AS3109" i="5"/>
  <c r="AS3110" i="5"/>
  <c r="AS3111" i="5"/>
  <c r="AS3112" i="5"/>
  <c r="AS3113" i="5"/>
  <c r="AS3114" i="5"/>
  <c r="AS3115" i="5"/>
  <c r="AS3116" i="5"/>
  <c r="AS3117" i="5"/>
  <c r="AS3118" i="5"/>
  <c r="AS3119" i="5"/>
  <c r="AS3120" i="5"/>
  <c r="AS3121" i="5"/>
  <c r="AS3122" i="5"/>
  <c r="AS3123" i="5"/>
  <c r="AS3124" i="5"/>
  <c r="AS3125" i="5"/>
  <c r="AS3126" i="5"/>
  <c r="AS3127" i="5"/>
  <c r="AS3128" i="5"/>
  <c r="AS3129" i="5"/>
  <c r="AS3130" i="5"/>
  <c r="AS3131" i="5"/>
  <c r="AS3132" i="5"/>
  <c r="AS3133" i="5"/>
  <c r="AS3134" i="5"/>
  <c r="AS3135" i="5"/>
  <c r="AS3136" i="5"/>
  <c r="AS3137" i="5"/>
  <c r="AS3138" i="5"/>
  <c r="AS3139" i="5"/>
  <c r="AS3140" i="5"/>
  <c r="AS3141" i="5"/>
  <c r="AS3142" i="5"/>
  <c r="AS3143" i="5"/>
  <c r="AS3144" i="5"/>
  <c r="AS3145" i="5"/>
  <c r="AS3146" i="5"/>
  <c r="AS3147" i="5"/>
  <c r="AS3148" i="5"/>
  <c r="AS3149" i="5"/>
  <c r="AS3150" i="5"/>
  <c r="AS3151" i="5"/>
  <c r="AS3152" i="5"/>
  <c r="AS3153" i="5"/>
  <c r="AS3154" i="5"/>
  <c r="AS3155" i="5"/>
  <c r="AS3156" i="5"/>
  <c r="AS3157" i="5"/>
  <c r="AS3158" i="5"/>
  <c r="AS3159" i="5"/>
  <c r="AS3160" i="5"/>
  <c r="AS3161" i="5"/>
  <c r="AS3162" i="5"/>
  <c r="AS3163" i="5"/>
  <c r="AS3164" i="5"/>
  <c r="AS3165" i="5"/>
  <c r="AS3166" i="5"/>
  <c r="AS3167" i="5"/>
  <c r="AS3168" i="5"/>
  <c r="AS3169" i="5"/>
  <c r="AS3170" i="5"/>
  <c r="AS3171" i="5"/>
  <c r="AS3172" i="5"/>
  <c r="AS3173" i="5"/>
  <c r="AS3174" i="5"/>
  <c r="AS3175" i="5"/>
  <c r="AS3176" i="5"/>
  <c r="AS3177" i="5"/>
  <c r="AS3178" i="5"/>
  <c r="AS3179" i="5"/>
  <c r="AS3180" i="5"/>
  <c r="AS3181" i="5"/>
  <c r="AS3182" i="5"/>
  <c r="AS3183" i="5"/>
  <c r="AS3184" i="5"/>
  <c r="AS3185" i="5"/>
  <c r="AS3186" i="5"/>
  <c r="AS3187" i="5"/>
  <c r="AS3188" i="5"/>
  <c r="AS3189" i="5"/>
  <c r="AS3190" i="5"/>
  <c r="AS3191" i="5"/>
  <c r="AS3192" i="5"/>
  <c r="AS3193" i="5"/>
  <c r="AS3194" i="5"/>
  <c r="AS3195" i="5"/>
  <c r="AS3196" i="5"/>
  <c r="AS3197" i="5"/>
  <c r="AS3198" i="5"/>
  <c r="AS3199" i="5"/>
  <c r="AS3200" i="5"/>
  <c r="AS3201" i="5"/>
  <c r="AS3202" i="5"/>
  <c r="AS3203" i="5"/>
  <c r="AS3204" i="5"/>
  <c r="AS3205" i="5"/>
  <c r="AS3206" i="5"/>
  <c r="AS3207" i="5"/>
  <c r="AS3208" i="5"/>
  <c r="AS3209" i="5"/>
  <c r="AS3210" i="5"/>
  <c r="AS3211" i="5"/>
  <c r="AS3212" i="5"/>
  <c r="AS3213" i="5"/>
  <c r="AS3214" i="5"/>
  <c r="AS3215" i="5"/>
  <c r="AS3216" i="5"/>
  <c r="AS3217" i="5"/>
  <c r="AS3218" i="5"/>
  <c r="AS3219" i="5"/>
  <c r="AS3220" i="5"/>
  <c r="AS3221" i="5"/>
  <c r="AS3222" i="5"/>
  <c r="AS3223" i="5"/>
  <c r="AS3224" i="5"/>
  <c r="AS3225" i="5"/>
  <c r="AS3226" i="5"/>
  <c r="AS3227" i="5"/>
  <c r="AS3228" i="5"/>
  <c r="AS3229" i="5"/>
  <c r="AS3230" i="5"/>
  <c r="AS3231" i="5"/>
  <c r="AS3232" i="5"/>
  <c r="AS3233" i="5"/>
  <c r="AS3234" i="5"/>
  <c r="AS3235" i="5"/>
  <c r="AS3236" i="5"/>
  <c r="AS3237" i="5"/>
  <c r="AS3238" i="5"/>
  <c r="AS3239" i="5"/>
  <c r="AS3240" i="5"/>
  <c r="AS3241" i="5"/>
  <c r="AS3242" i="5"/>
  <c r="AS3243" i="5"/>
  <c r="AS3244" i="5"/>
  <c r="AS3245" i="5"/>
  <c r="AS3246" i="5"/>
  <c r="AS3247" i="5"/>
  <c r="AS3248" i="5"/>
  <c r="AS3249" i="5"/>
  <c r="AS3250" i="5"/>
  <c r="AS3251" i="5"/>
  <c r="AS3252" i="5"/>
  <c r="AS3253" i="5"/>
  <c r="AS3254" i="5"/>
  <c r="AS3255" i="5"/>
  <c r="AS3256" i="5"/>
  <c r="AS3257" i="5"/>
  <c r="AS3258" i="5"/>
  <c r="AS3259" i="5"/>
  <c r="AS3260" i="5"/>
  <c r="AS3261" i="5"/>
  <c r="AS3262" i="5"/>
  <c r="AS3263" i="5"/>
  <c r="AS3264" i="5"/>
  <c r="AS3265" i="5"/>
  <c r="AS3266" i="5"/>
  <c r="AS3267" i="5"/>
  <c r="AS3268" i="5"/>
  <c r="AS3269" i="5"/>
  <c r="AS3270" i="5"/>
  <c r="AS3271" i="5"/>
  <c r="AS3272" i="5"/>
  <c r="AS3273" i="5"/>
  <c r="AS3274" i="5"/>
  <c r="AS3275" i="5"/>
  <c r="AS3276" i="5"/>
  <c r="AS3277" i="5"/>
  <c r="AS3278" i="5"/>
  <c r="AS3279" i="5"/>
  <c r="AS3280" i="5"/>
  <c r="AS3281" i="5"/>
  <c r="AS3282" i="5"/>
  <c r="AS3283" i="5"/>
  <c r="AS3284" i="5"/>
  <c r="AS3285" i="5"/>
  <c r="AS3286" i="5"/>
  <c r="AS3287" i="5"/>
  <c r="AS3288" i="5"/>
  <c r="AS3289" i="5"/>
  <c r="AS3290" i="5"/>
  <c r="AS3291" i="5"/>
  <c r="AS3292" i="5"/>
  <c r="AS3293" i="5"/>
  <c r="AS3294" i="5"/>
  <c r="AS3295" i="5"/>
  <c r="AS3296" i="5"/>
  <c r="AS3297" i="5"/>
  <c r="AS3298" i="5"/>
  <c r="AS3299" i="5"/>
  <c r="AS3300" i="5"/>
  <c r="AT1428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381" i="5"/>
  <c r="AU382" i="5"/>
  <c r="AU383" i="5"/>
  <c r="AU384" i="5"/>
  <c r="AU385" i="5"/>
  <c r="AU386" i="5"/>
  <c r="AU387" i="5"/>
  <c r="AU388" i="5"/>
  <c r="AU389" i="5"/>
  <c r="AU390" i="5"/>
  <c r="AU391" i="5"/>
  <c r="AU392" i="5"/>
  <c r="AU393" i="5"/>
  <c r="AU394" i="5"/>
  <c r="AU395" i="5"/>
  <c r="AU396" i="5"/>
  <c r="AU397" i="5"/>
  <c r="AU398" i="5"/>
  <c r="AU399" i="5"/>
  <c r="AU400" i="5"/>
  <c r="AU401" i="5"/>
  <c r="AU402" i="5"/>
  <c r="AU403" i="5"/>
  <c r="AU404" i="5"/>
  <c r="AU405" i="5"/>
  <c r="AU406" i="5"/>
  <c r="AU407" i="5"/>
  <c r="AU408" i="5"/>
  <c r="AU409" i="5"/>
  <c r="AU410" i="5"/>
  <c r="AU411" i="5"/>
  <c r="AU412" i="5"/>
  <c r="AU413" i="5"/>
  <c r="AU414" i="5"/>
  <c r="AU415" i="5"/>
  <c r="AU416" i="5"/>
  <c r="AU417" i="5"/>
  <c r="AU418" i="5"/>
  <c r="AU419" i="5"/>
  <c r="AU420" i="5"/>
  <c r="AU421" i="5"/>
  <c r="AU422" i="5"/>
  <c r="AU423" i="5"/>
  <c r="AU424" i="5"/>
  <c r="AU425" i="5"/>
  <c r="AU426" i="5"/>
  <c r="AU427" i="5"/>
  <c r="AU428" i="5"/>
  <c r="AU429" i="5"/>
  <c r="AU430" i="5"/>
  <c r="AU431" i="5"/>
  <c r="AU432" i="5"/>
  <c r="AU433" i="5"/>
  <c r="AU434" i="5"/>
  <c r="AU435" i="5"/>
  <c r="AU436" i="5"/>
  <c r="AU437" i="5"/>
  <c r="AU438" i="5"/>
  <c r="AU439" i="5"/>
  <c r="AU440" i="5"/>
  <c r="AU441" i="5"/>
  <c r="AU442" i="5"/>
  <c r="AU443" i="5"/>
  <c r="AU444" i="5"/>
  <c r="AU445" i="5"/>
  <c r="AU446" i="5"/>
  <c r="AU447" i="5"/>
  <c r="AU448" i="5"/>
  <c r="AU449" i="5"/>
  <c r="AU450" i="5"/>
  <c r="AU451" i="5"/>
  <c r="AU452" i="5"/>
  <c r="AU453" i="5"/>
  <c r="AU454" i="5"/>
  <c r="AU455" i="5"/>
  <c r="AU456" i="5"/>
  <c r="AU457" i="5"/>
  <c r="AU458" i="5"/>
  <c r="AU459" i="5"/>
  <c r="AU460" i="5"/>
  <c r="AU461" i="5"/>
  <c r="AU462" i="5"/>
  <c r="AU463" i="5"/>
  <c r="AU464" i="5"/>
  <c r="AU465" i="5"/>
  <c r="AU466" i="5"/>
  <c r="AU467" i="5"/>
  <c r="AU468" i="5"/>
  <c r="AU469" i="5"/>
  <c r="AU470" i="5"/>
  <c r="AU471" i="5"/>
  <c r="AU472" i="5"/>
  <c r="AU473" i="5"/>
  <c r="AU474" i="5"/>
  <c r="AU475" i="5"/>
  <c r="AU476" i="5"/>
  <c r="AU477" i="5"/>
  <c r="AU478" i="5"/>
  <c r="AU479" i="5"/>
  <c r="AU480" i="5"/>
  <c r="AU481" i="5"/>
  <c r="AU482" i="5"/>
  <c r="AU483" i="5"/>
  <c r="AU484" i="5"/>
  <c r="AU485" i="5"/>
  <c r="AU486" i="5"/>
  <c r="AU487" i="5"/>
  <c r="AU488" i="5"/>
  <c r="AU489" i="5"/>
  <c r="AU490" i="5"/>
  <c r="AU491" i="5"/>
  <c r="AU492" i="5"/>
  <c r="AU493" i="5"/>
  <c r="AU494" i="5"/>
  <c r="AU495" i="5"/>
  <c r="AU496" i="5"/>
  <c r="AU497" i="5"/>
  <c r="AU498" i="5"/>
  <c r="AU499" i="5"/>
  <c r="AU500" i="5"/>
  <c r="AU501" i="5"/>
  <c r="AU502" i="5"/>
  <c r="AU503" i="5"/>
  <c r="AU504" i="5"/>
  <c r="AU505" i="5"/>
  <c r="AU506" i="5"/>
  <c r="AU507" i="5"/>
  <c r="AU508" i="5"/>
  <c r="AU509" i="5"/>
  <c r="AU510" i="5"/>
  <c r="AU511" i="5"/>
  <c r="AU512" i="5"/>
  <c r="AU513" i="5"/>
  <c r="AU514" i="5"/>
  <c r="AU515" i="5"/>
  <c r="AU516" i="5"/>
  <c r="AU517" i="5"/>
  <c r="AU518" i="5"/>
  <c r="AU519" i="5"/>
  <c r="AU520" i="5"/>
  <c r="AU521" i="5"/>
  <c r="AU522" i="5"/>
  <c r="AU523" i="5"/>
  <c r="AU524" i="5"/>
  <c r="AU525" i="5"/>
  <c r="AU526" i="5"/>
  <c r="AU527" i="5"/>
  <c r="AU528" i="5"/>
  <c r="AU529" i="5"/>
  <c r="AU530" i="5"/>
  <c r="AU531" i="5"/>
  <c r="AU532" i="5"/>
  <c r="AU533" i="5"/>
  <c r="AU534" i="5"/>
  <c r="AU535" i="5"/>
  <c r="AU536" i="5"/>
  <c r="AU537" i="5"/>
  <c r="AU538" i="5"/>
  <c r="AU539" i="5"/>
  <c r="AU540" i="5"/>
  <c r="AU541" i="5"/>
  <c r="AU542" i="5"/>
  <c r="AU543" i="5"/>
  <c r="AU544" i="5"/>
  <c r="AU545" i="5"/>
  <c r="AU546" i="5"/>
  <c r="AU547" i="5"/>
  <c r="AU548" i="5"/>
  <c r="AU549" i="5"/>
  <c r="AU550" i="5"/>
  <c r="AU551" i="5"/>
  <c r="AU552" i="5"/>
  <c r="AU553" i="5"/>
  <c r="AU554" i="5"/>
  <c r="AU555" i="5"/>
  <c r="AU556" i="5"/>
  <c r="AU557" i="5"/>
  <c r="AU558" i="5"/>
  <c r="AU559" i="5"/>
  <c r="AU560" i="5"/>
  <c r="AU561" i="5"/>
  <c r="AU562" i="5"/>
  <c r="AU563" i="5"/>
  <c r="AU564" i="5"/>
  <c r="AU565" i="5"/>
  <c r="AU566" i="5"/>
  <c r="AU567" i="5"/>
  <c r="AU568" i="5"/>
  <c r="AU569" i="5"/>
  <c r="AU570" i="5"/>
  <c r="AU571" i="5"/>
  <c r="AU572" i="5"/>
  <c r="AU573" i="5"/>
  <c r="AU574" i="5"/>
  <c r="AU575" i="5"/>
  <c r="AU576" i="5"/>
  <c r="AU577" i="5"/>
  <c r="AU578" i="5"/>
  <c r="AU579" i="5"/>
  <c r="AU580" i="5"/>
  <c r="AU581" i="5"/>
  <c r="AU582" i="5"/>
  <c r="AU583" i="5"/>
  <c r="AU584" i="5"/>
  <c r="AU585" i="5"/>
  <c r="AU586" i="5"/>
  <c r="AU587" i="5"/>
  <c r="AU588" i="5"/>
  <c r="AU589" i="5"/>
  <c r="AU590" i="5"/>
  <c r="AU591" i="5"/>
  <c r="AU592" i="5"/>
  <c r="AU593" i="5"/>
  <c r="AU594" i="5"/>
  <c r="AU595" i="5"/>
  <c r="AU596" i="5"/>
  <c r="AU597" i="5"/>
  <c r="AU598" i="5"/>
  <c r="AU599" i="5"/>
  <c r="AU600" i="5"/>
  <c r="AU601" i="5"/>
  <c r="AU602" i="5"/>
  <c r="AU603" i="5"/>
  <c r="AU604" i="5"/>
  <c r="AU605" i="5"/>
  <c r="AU606" i="5"/>
  <c r="AU607" i="5"/>
  <c r="AU608" i="5"/>
  <c r="AU609" i="5"/>
  <c r="AU610" i="5"/>
  <c r="AU611" i="5"/>
  <c r="AU612" i="5"/>
  <c r="AU613" i="5"/>
  <c r="AU614" i="5"/>
  <c r="AU615" i="5"/>
  <c r="AU616" i="5"/>
  <c r="AU617" i="5"/>
  <c r="AU618" i="5"/>
  <c r="AU619" i="5"/>
  <c r="AU620" i="5"/>
  <c r="AU621" i="5"/>
  <c r="AU622" i="5"/>
  <c r="AU623" i="5"/>
  <c r="AU624" i="5"/>
  <c r="AU625" i="5"/>
  <c r="AU626" i="5"/>
  <c r="AU627" i="5"/>
  <c r="AU628" i="5"/>
  <c r="AU629" i="5"/>
  <c r="AU630" i="5"/>
  <c r="AU631" i="5"/>
  <c r="AU632" i="5"/>
  <c r="AU633" i="5"/>
  <c r="AU634" i="5"/>
  <c r="AU635" i="5"/>
  <c r="AU636" i="5"/>
  <c r="AU637" i="5"/>
  <c r="AU638" i="5"/>
  <c r="AU639" i="5"/>
  <c r="AU640" i="5"/>
  <c r="AU641" i="5"/>
  <c r="AU642" i="5"/>
  <c r="AU643" i="5"/>
  <c r="AU644" i="5"/>
  <c r="AU645" i="5"/>
  <c r="AU646" i="5"/>
  <c r="AU647" i="5"/>
  <c r="AU648" i="5"/>
  <c r="AU649" i="5"/>
  <c r="AU650" i="5"/>
  <c r="AU651" i="5"/>
  <c r="AU652" i="5"/>
  <c r="AU653" i="5"/>
  <c r="AU654" i="5"/>
  <c r="AU655" i="5"/>
  <c r="AU656" i="5"/>
  <c r="AU657" i="5"/>
  <c r="AU658" i="5"/>
  <c r="AU659" i="5"/>
  <c r="AU660" i="5"/>
  <c r="AU661" i="5"/>
  <c r="AU662" i="5"/>
  <c r="AU663" i="5"/>
  <c r="AU664" i="5"/>
  <c r="AU665" i="5"/>
  <c r="AU666" i="5"/>
  <c r="AU667" i="5"/>
  <c r="AU668" i="5"/>
  <c r="AU669" i="5"/>
  <c r="AU670" i="5"/>
  <c r="AU671" i="5"/>
  <c r="AU672" i="5"/>
  <c r="AU673" i="5"/>
  <c r="AU674" i="5"/>
  <c r="AU675" i="5"/>
  <c r="AU676" i="5"/>
  <c r="AU677" i="5"/>
  <c r="AU678" i="5"/>
  <c r="AU679" i="5"/>
  <c r="AU680" i="5"/>
  <c r="AU681" i="5"/>
  <c r="AU682" i="5"/>
  <c r="AU683" i="5"/>
  <c r="AU684" i="5"/>
  <c r="AU685" i="5"/>
  <c r="AU686" i="5"/>
  <c r="AU687" i="5"/>
  <c r="AU688" i="5"/>
  <c r="AU689" i="5"/>
  <c r="AU690" i="5"/>
  <c r="AU691" i="5"/>
  <c r="AU692" i="5"/>
  <c r="AU693" i="5"/>
  <c r="AU694" i="5"/>
  <c r="AU695" i="5"/>
  <c r="AU696" i="5"/>
  <c r="AU697" i="5"/>
  <c r="AU698" i="5"/>
  <c r="AU699" i="5"/>
  <c r="AU700" i="5"/>
  <c r="AU701" i="5"/>
  <c r="AU702" i="5"/>
  <c r="AU703" i="5"/>
  <c r="AU704" i="5"/>
  <c r="AU705" i="5"/>
  <c r="AU706" i="5"/>
  <c r="AU707" i="5"/>
  <c r="AU708" i="5"/>
  <c r="AU709" i="5"/>
  <c r="AU710" i="5"/>
  <c r="AU711" i="5"/>
  <c r="AU712" i="5"/>
  <c r="AU713" i="5"/>
  <c r="AU714" i="5"/>
  <c r="AU715" i="5"/>
  <c r="AU716" i="5"/>
  <c r="AU717" i="5"/>
  <c r="AU718" i="5"/>
  <c r="AU719" i="5"/>
  <c r="AU720" i="5"/>
  <c r="AU721" i="5"/>
  <c r="AU722" i="5"/>
  <c r="AU723" i="5"/>
  <c r="AU724" i="5"/>
  <c r="AU725" i="5"/>
  <c r="AU726" i="5"/>
  <c r="AU727" i="5"/>
  <c r="AU728" i="5"/>
  <c r="AU729" i="5"/>
  <c r="AU730" i="5"/>
  <c r="AU731" i="5"/>
  <c r="AU732" i="5"/>
  <c r="AU733" i="5"/>
  <c r="AU734" i="5"/>
  <c r="AU735" i="5"/>
  <c r="AU736" i="5"/>
  <c r="AU737" i="5"/>
  <c r="AU738" i="5"/>
  <c r="AU739" i="5"/>
  <c r="AU740" i="5"/>
  <c r="AU741" i="5"/>
  <c r="AU742" i="5"/>
  <c r="AU743" i="5"/>
  <c r="AU744" i="5"/>
  <c r="AU745" i="5"/>
  <c r="AU746" i="5"/>
  <c r="AU747" i="5"/>
  <c r="AU748" i="5"/>
  <c r="AU749" i="5"/>
  <c r="AU750" i="5"/>
  <c r="AU751" i="5"/>
  <c r="AU752" i="5"/>
  <c r="AU753" i="5"/>
  <c r="AU754" i="5"/>
  <c r="AU755" i="5"/>
  <c r="AU756" i="5"/>
  <c r="AU757" i="5"/>
  <c r="AU758" i="5"/>
  <c r="AU759" i="5"/>
  <c r="AU760" i="5"/>
  <c r="AU761" i="5"/>
  <c r="AU762" i="5"/>
  <c r="AU763" i="5"/>
  <c r="AU764" i="5"/>
  <c r="AU765" i="5"/>
  <c r="AU766" i="5"/>
  <c r="AU767" i="5"/>
  <c r="AU768" i="5"/>
  <c r="AU769" i="5"/>
  <c r="AU770" i="5"/>
  <c r="AU771" i="5"/>
  <c r="AU772" i="5"/>
  <c r="AU773" i="5"/>
  <c r="AU774" i="5"/>
  <c r="AU775" i="5"/>
  <c r="AU776" i="5"/>
  <c r="AU777" i="5"/>
  <c r="AU778" i="5"/>
  <c r="AU779" i="5"/>
  <c r="AU780" i="5"/>
  <c r="AU781" i="5"/>
  <c r="AU782" i="5"/>
  <c r="AU783" i="5"/>
  <c r="AU784" i="5"/>
  <c r="AU785" i="5"/>
  <c r="AU786" i="5"/>
  <c r="AU787" i="5"/>
  <c r="AU788" i="5"/>
  <c r="AU789" i="5"/>
  <c r="AU790" i="5"/>
  <c r="AU791" i="5"/>
  <c r="AU792" i="5"/>
  <c r="AU793" i="5"/>
  <c r="AU794" i="5"/>
  <c r="AU795" i="5"/>
  <c r="AU796" i="5"/>
  <c r="AU797" i="5"/>
  <c r="AU798" i="5"/>
  <c r="AU799" i="5"/>
  <c r="AU800" i="5"/>
  <c r="AU801" i="5"/>
  <c r="AU802" i="5"/>
  <c r="AU803" i="5"/>
  <c r="AU804" i="5"/>
  <c r="AU805" i="5"/>
  <c r="AU806" i="5"/>
  <c r="AU807" i="5"/>
  <c r="AU808" i="5"/>
  <c r="AU809" i="5"/>
  <c r="AU810" i="5"/>
  <c r="AU811" i="5"/>
  <c r="AU812" i="5"/>
  <c r="AU813" i="5"/>
  <c r="AU814" i="5"/>
  <c r="AU815" i="5"/>
  <c r="AU816" i="5"/>
  <c r="AU817" i="5"/>
  <c r="AU818" i="5"/>
  <c r="AU819" i="5"/>
  <c r="AU820" i="5"/>
  <c r="AU821" i="5"/>
  <c r="AU822" i="5"/>
  <c r="AU823" i="5"/>
  <c r="AU824" i="5"/>
  <c r="AU825" i="5"/>
  <c r="AU826" i="5"/>
  <c r="AU827" i="5"/>
  <c r="AU828" i="5"/>
  <c r="AU829" i="5"/>
  <c r="AU830" i="5"/>
  <c r="AU831" i="5"/>
  <c r="AU832" i="5"/>
  <c r="AU833" i="5"/>
  <c r="AU834" i="5"/>
  <c r="AU835" i="5"/>
  <c r="AU836" i="5"/>
  <c r="AU837" i="5"/>
  <c r="AU838" i="5"/>
  <c r="AU839" i="5"/>
  <c r="AU840" i="5"/>
  <c r="AU841" i="5"/>
  <c r="AU842" i="5"/>
  <c r="AU843" i="5"/>
  <c r="AU844" i="5"/>
  <c r="AU845" i="5"/>
  <c r="AU846" i="5"/>
  <c r="AU847" i="5"/>
  <c r="AU848" i="5"/>
  <c r="AU849" i="5"/>
  <c r="AU850" i="5"/>
  <c r="AU851" i="5"/>
  <c r="AU852" i="5"/>
  <c r="AU853" i="5"/>
  <c r="AU854" i="5"/>
  <c r="AU855" i="5"/>
  <c r="AU856" i="5"/>
  <c r="AU857" i="5"/>
  <c r="AU858" i="5"/>
  <c r="AU859" i="5"/>
  <c r="AU860" i="5"/>
  <c r="AU861" i="5"/>
  <c r="AU862" i="5"/>
  <c r="AU863" i="5"/>
  <c r="AU864" i="5"/>
  <c r="AU865" i="5"/>
  <c r="AU866" i="5"/>
  <c r="AU867" i="5"/>
  <c r="AU868" i="5"/>
  <c r="AU869" i="5"/>
  <c r="AU870" i="5"/>
  <c r="AU871" i="5"/>
  <c r="AU872" i="5"/>
  <c r="AU873" i="5"/>
  <c r="AU874" i="5"/>
  <c r="AU875" i="5"/>
  <c r="AU876" i="5"/>
  <c r="AU877" i="5"/>
  <c r="AU878" i="5"/>
  <c r="AU879" i="5"/>
  <c r="AU880" i="5"/>
  <c r="AU881" i="5"/>
  <c r="AU882" i="5"/>
  <c r="AU883" i="5"/>
  <c r="AU884" i="5"/>
  <c r="AU885" i="5"/>
  <c r="AU886" i="5"/>
  <c r="AU887" i="5"/>
  <c r="AU888" i="5"/>
  <c r="AU889" i="5"/>
  <c r="AU890" i="5"/>
  <c r="AU891" i="5"/>
  <c r="AU892" i="5"/>
  <c r="AU893" i="5"/>
  <c r="AU894" i="5"/>
  <c r="AU895" i="5"/>
  <c r="AU896" i="5"/>
  <c r="AU897" i="5"/>
  <c r="AU898" i="5"/>
  <c r="AU899" i="5"/>
  <c r="AU900" i="5"/>
  <c r="AU901" i="5"/>
  <c r="AU902" i="5"/>
  <c r="AU903" i="5"/>
  <c r="AU904" i="5"/>
  <c r="AU905" i="5"/>
  <c r="AU906" i="5"/>
  <c r="AU907" i="5"/>
  <c r="AU908" i="5"/>
  <c r="AU909" i="5"/>
  <c r="AU910" i="5"/>
  <c r="AU911" i="5"/>
  <c r="AU912" i="5"/>
  <c r="AU913" i="5"/>
  <c r="AU914" i="5"/>
  <c r="AU915" i="5"/>
  <c r="AU916" i="5"/>
  <c r="AU917" i="5"/>
  <c r="AU918" i="5"/>
  <c r="AU919" i="5"/>
  <c r="AU920" i="5"/>
  <c r="AU921" i="5"/>
  <c r="AU922" i="5"/>
  <c r="AU923" i="5"/>
  <c r="AU924" i="5"/>
  <c r="AU925" i="5"/>
  <c r="AU926" i="5"/>
  <c r="AU927" i="5"/>
  <c r="AU928" i="5"/>
  <c r="AU929" i="5"/>
  <c r="AU930" i="5"/>
  <c r="AU931" i="5"/>
  <c r="AU932" i="5"/>
  <c r="AU933" i="5"/>
  <c r="AU934" i="5"/>
  <c r="AU935" i="5"/>
  <c r="AU936" i="5"/>
  <c r="AU937" i="5"/>
  <c r="AU938" i="5"/>
  <c r="AU939" i="5"/>
  <c r="AU940" i="5"/>
  <c r="AU941" i="5"/>
  <c r="AU942" i="5"/>
  <c r="AU943" i="5"/>
  <c r="AU944" i="5"/>
  <c r="AU945" i="5"/>
  <c r="AU946" i="5"/>
  <c r="AU947" i="5"/>
  <c r="AU948" i="5"/>
  <c r="AU949" i="5"/>
  <c r="AU950" i="5"/>
  <c r="AU951" i="5"/>
  <c r="AU952" i="5"/>
  <c r="AU953" i="5"/>
  <c r="AU954" i="5"/>
  <c r="AU955" i="5"/>
  <c r="AU956" i="5"/>
  <c r="AU957" i="5"/>
  <c r="AU958" i="5"/>
  <c r="AU959" i="5"/>
  <c r="AU960" i="5"/>
  <c r="AU961" i="5"/>
  <c r="AU962" i="5"/>
  <c r="AU963" i="5"/>
  <c r="AU964" i="5"/>
  <c r="AU965" i="5"/>
  <c r="AU966" i="5"/>
  <c r="AU967" i="5"/>
  <c r="AU968" i="5"/>
  <c r="AU969" i="5"/>
  <c r="AU970" i="5"/>
  <c r="AU971" i="5"/>
  <c r="AU972" i="5"/>
  <c r="AU973" i="5"/>
  <c r="AU974" i="5"/>
  <c r="AU975" i="5"/>
  <c r="AU976" i="5"/>
  <c r="AU977" i="5"/>
  <c r="AU978" i="5"/>
  <c r="AU979" i="5"/>
  <c r="AU980" i="5"/>
  <c r="AU981" i="5"/>
  <c r="AU982" i="5"/>
  <c r="AU983" i="5"/>
  <c r="AU984" i="5"/>
  <c r="AU985" i="5"/>
  <c r="AU986" i="5"/>
  <c r="AU987" i="5"/>
  <c r="AU988" i="5"/>
  <c r="AU989" i="5"/>
  <c r="AU990" i="5"/>
  <c r="AU991" i="5"/>
  <c r="AU992" i="5"/>
  <c r="AU993" i="5"/>
  <c r="AU994" i="5"/>
  <c r="AU995" i="5"/>
  <c r="AU996" i="5"/>
  <c r="AU997" i="5"/>
  <c r="AU998" i="5"/>
  <c r="AU999" i="5"/>
  <c r="AU1000" i="5"/>
  <c r="AU1001" i="5"/>
  <c r="AU1002" i="5"/>
  <c r="AU1003" i="5"/>
  <c r="AU1004" i="5"/>
  <c r="AU1005" i="5"/>
  <c r="AU1006" i="5"/>
  <c r="AU1007" i="5"/>
  <c r="AU1008" i="5"/>
  <c r="AU1009" i="5"/>
  <c r="AU1010" i="5"/>
  <c r="AU1011" i="5"/>
  <c r="AU1012" i="5"/>
  <c r="AU1013" i="5"/>
  <c r="AU1014" i="5"/>
  <c r="AU1015" i="5"/>
  <c r="AU1016" i="5"/>
  <c r="AU1017" i="5"/>
  <c r="AU1018" i="5"/>
  <c r="AU1019" i="5"/>
  <c r="AU1020" i="5"/>
  <c r="AU1021" i="5"/>
  <c r="AU1022" i="5"/>
  <c r="AU1023" i="5"/>
  <c r="AU1024" i="5"/>
  <c r="AU1025" i="5"/>
  <c r="AU1026" i="5"/>
  <c r="AU1027" i="5"/>
  <c r="AU1028" i="5"/>
  <c r="AU1029" i="5"/>
  <c r="AU1030" i="5"/>
  <c r="AU1031" i="5"/>
  <c r="AU1032" i="5"/>
  <c r="AU1033" i="5"/>
  <c r="AU1034" i="5"/>
  <c r="AU1035" i="5"/>
  <c r="AU1036" i="5"/>
  <c r="AU1037" i="5"/>
  <c r="AU1038" i="5"/>
  <c r="AU1039" i="5"/>
  <c r="AU1040" i="5"/>
  <c r="AU1041" i="5"/>
  <c r="AU1042" i="5"/>
  <c r="AU1043" i="5"/>
  <c r="AU1044" i="5"/>
  <c r="AU1045" i="5"/>
  <c r="AU1046" i="5"/>
  <c r="AU1047" i="5"/>
  <c r="AU1048" i="5"/>
  <c r="AU1049" i="5"/>
  <c r="AU1050" i="5"/>
  <c r="AU1051" i="5"/>
  <c r="AU1052" i="5"/>
  <c r="AU1053" i="5"/>
  <c r="AU1054" i="5"/>
  <c r="AU1055" i="5"/>
  <c r="AU1056" i="5"/>
  <c r="AU1057" i="5"/>
  <c r="AU1058" i="5"/>
  <c r="AU1059" i="5"/>
  <c r="AU1060" i="5"/>
  <c r="AU1061" i="5"/>
  <c r="AU1062" i="5"/>
  <c r="AU1063" i="5"/>
  <c r="AU1064" i="5"/>
  <c r="AU1065" i="5"/>
  <c r="AU1066" i="5"/>
  <c r="AU1067" i="5"/>
  <c r="AU1068" i="5"/>
  <c r="AU1069" i="5"/>
  <c r="AU1070" i="5"/>
  <c r="AU1071" i="5"/>
  <c r="AU1072" i="5"/>
  <c r="AU1073" i="5"/>
  <c r="AU1074" i="5"/>
  <c r="AU1075" i="5"/>
  <c r="AU1076" i="5"/>
  <c r="AU1077" i="5"/>
  <c r="AU1078" i="5"/>
  <c r="AU1079" i="5"/>
  <c r="AU1080" i="5"/>
  <c r="AU1081" i="5"/>
  <c r="AU1082" i="5"/>
  <c r="AU1083" i="5"/>
  <c r="AU1084" i="5"/>
  <c r="AU1085" i="5"/>
  <c r="AU1086" i="5"/>
  <c r="AU1087" i="5"/>
  <c r="AU1088" i="5"/>
  <c r="AU1089" i="5"/>
  <c r="AU1090" i="5"/>
  <c r="AU1091" i="5"/>
  <c r="AU1092" i="5"/>
  <c r="AU1093" i="5"/>
  <c r="AU1094" i="5"/>
  <c r="AU1095" i="5"/>
  <c r="AU1096" i="5"/>
  <c r="AU1097" i="5"/>
  <c r="AU1098" i="5"/>
  <c r="AU1099" i="5"/>
  <c r="AU1100" i="5"/>
  <c r="AU1101" i="5"/>
  <c r="AU1102" i="5"/>
  <c r="AU1103" i="5"/>
  <c r="AU1104" i="5"/>
  <c r="AU1105" i="5"/>
  <c r="AU1106" i="5"/>
  <c r="AU1107" i="5"/>
  <c r="AU1108" i="5"/>
  <c r="AU1109" i="5"/>
  <c r="AU1110" i="5"/>
  <c r="AU1111" i="5"/>
  <c r="AU1112" i="5"/>
  <c r="AU1113" i="5"/>
  <c r="AU1114" i="5"/>
  <c r="AU1115" i="5"/>
  <c r="AU1116" i="5"/>
  <c r="AU1117" i="5"/>
  <c r="AU1118" i="5"/>
  <c r="AU1119" i="5"/>
  <c r="AU1120" i="5"/>
  <c r="AU1121" i="5"/>
  <c r="AU1122" i="5"/>
  <c r="AU1123" i="5"/>
  <c r="AU1124" i="5"/>
  <c r="AU1125" i="5"/>
  <c r="AU1126" i="5"/>
  <c r="AU1127" i="5"/>
  <c r="AU1128" i="5"/>
  <c r="AU1129" i="5"/>
  <c r="AU1130" i="5"/>
  <c r="AU1131" i="5"/>
  <c r="AU1132" i="5"/>
  <c r="AU1133" i="5"/>
  <c r="AU1134" i="5"/>
  <c r="AU1135" i="5"/>
  <c r="AU1136" i="5"/>
  <c r="AU1137" i="5"/>
  <c r="AU1138" i="5"/>
  <c r="AU1139" i="5"/>
  <c r="AU1140" i="5"/>
  <c r="AU1141" i="5"/>
  <c r="AU1142" i="5"/>
  <c r="AU1143" i="5"/>
  <c r="AU1144" i="5"/>
  <c r="AU1145" i="5"/>
  <c r="AU1146" i="5"/>
  <c r="AU1147" i="5"/>
  <c r="AU1148" i="5"/>
  <c r="AU1149" i="5"/>
  <c r="AU1150" i="5"/>
  <c r="AU1151" i="5"/>
  <c r="AU1152" i="5"/>
  <c r="AU1153" i="5"/>
  <c r="AU1154" i="5"/>
  <c r="AU1155" i="5"/>
  <c r="AU1156" i="5"/>
  <c r="AU1157" i="5"/>
  <c r="AU1158" i="5"/>
  <c r="AU1159" i="5"/>
  <c r="AU1160" i="5"/>
  <c r="AU1161" i="5"/>
  <c r="AU1162" i="5"/>
  <c r="AU1163" i="5"/>
  <c r="AU1164" i="5"/>
  <c r="AU1165" i="5"/>
  <c r="AU1166" i="5"/>
  <c r="AU1167" i="5"/>
  <c r="AU1168" i="5"/>
  <c r="AU1169" i="5"/>
  <c r="AU1170" i="5"/>
  <c r="AU1171" i="5"/>
  <c r="AU1172" i="5"/>
  <c r="AU1173" i="5"/>
  <c r="AU1174" i="5"/>
  <c r="AU1175" i="5"/>
  <c r="AU1176" i="5"/>
  <c r="AU1177" i="5"/>
  <c r="AU1178" i="5"/>
  <c r="AU1179" i="5"/>
  <c r="AU1180" i="5"/>
  <c r="AU1181" i="5"/>
  <c r="AU1182" i="5"/>
  <c r="AU1183" i="5"/>
  <c r="AU1184" i="5"/>
  <c r="AU1185" i="5"/>
  <c r="AU1186" i="5"/>
  <c r="AU1187" i="5"/>
  <c r="AU1188" i="5"/>
  <c r="AU1189" i="5"/>
  <c r="AU1190" i="5"/>
  <c r="AU1191" i="5"/>
  <c r="AU1192" i="5"/>
  <c r="AU1193" i="5"/>
  <c r="AU1194" i="5"/>
  <c r="AU1195" i="5"/>
  <c r="AU1196" i="5"/>
  <c r="AU1197" i="5"/>
  <c r="AU1198" i="5"/>
  <c r="AU1199" i="5"/>
  <c r="AU1200" i="5"/>
  <c r="AU1201" i="5"/>
  <c r="AU1202" i="5"/>
  <c r="AU1203" i="5"/>
  <c r="AU1204" i="5"/>
  <c r="AU1205" i="5"/>
  <c r="AU1206" i="5"/>
  <c r="AU1207" i="5"/>
  <c r="AU1208" i="5"/>
  <c r="AU1209" i="5"/>
  <c r="AU1210" i="5"/>
  <c r="AU1211" i="5"/>
  <c r="AU1212" i="5"/>
  <c r="AU1213" i="5"/>
  <c r="AU1214" i="5"/>
  <c r="AU1215" i="5"/>
  <c r="AU1216" i="5"/>
  <c r="AU1217" i="5"/>
  <c r="AU1218" i="5"/>
  <c r="AU1219" i="5"/>
  <c r="AU1220" i="5"/>
  <c r="AU1221" i="5"/>
  <c r="AU1222" i="5"/>
  <c r="AU1223" i="5"/>
  <c r="AU1224" i="5"/>
  <c r="AU1225" i="5"/>
  <c r="AU1226" i="5"/>
  <c r="AU1227" i="5"/>
  <c r="AU1228" i="5"/>
  <c r="AU1229" i="5"/>
  <c r="AU1230" i="5"/>
  <c r="AU1231" i="5"/>
  <c r="AU1232" i="5"/>
  <c r="AU1233" i="5"/>
  <c r="AU1234" i="5"/>
  <c r="AU1235" i="5"/>
  <c r="AU1236" i="5"/>
  <c r="AU1237" i="5"/>
  <c r="AU1238" i="5"/>
  <c r="AU1239" i="5"/>
  <c r="AU1240" i="5"/>
  <c r="AU1241" i="5"/>
  <c r="AU1242" i="5"/>
  <c r="AU1243" i="5"/>
  <c r="AU1244" i="5"/>
  <c r="AU1245" i="5"/>
  <c r="AU1246" i="5"/>
  <c r="AU1247" i="5"/>
  <c r="AU1248" i="5"/>
  <c r="AU1249" i="5"/>
  <c r="AU1250" i="5"/>
  <c r="AU1251" i="5"/>
  <c r="AU1252" i="5"/>
  <c r="AU1253" i="5"/>
  <c r="AU1254" i="5"/>
  <c r="AU1255" i="5"/>
  <c r="AU1256" i="5"/>
  <c r="AU1257" i="5"/>
  <c r="AU1258" i="5"/>
  <c r="AU1259" i="5"/>
  <c r="AU1260" i="5"/>
  <c r="AU1261" i="5"/>
  <c r="AU1262" i="5"/>
  <c r="AU1263" i="5"/>
  <c r="AU1264" i="5"/>
  <c r="AU1265" i="5"/>
  <c r="AU1266" i="5"/>
  <c r="AU1267" i="5"/>
  <c r="AU1268" i="5"/>
  <c r="AU1269" i="5"/>
  <c r="AU1270" i="5"/>
  <c r="AU1271" i="5"/>
  <c r="AU1272" i="5"/>
  <c r="AU1273" i="5"/>
  <c r="AU1274" i="5"/>
  <c r="AU1275" i="5"/>
  <c r="AU1276" i="5"/>
  <c r="AU1277" i="5"/>
  <c r="AU1278" i="5"/>
  <c r="AU1279" i="5"/>
  <c r="AU1280" i="5"/>
  <c r="AU1281" i="5"/>
  <c r="AU1282" i="5"/>
  <c r="AU1283" i="5"/>
  <c r="AU1284" i="5"/>
  <c r="AU1285" i="5"/>
  <c r="AU1286" i="5"/>
  <c r="AU1287" i="5"/>
  <c r="AU1288" i="5"/>
  <c r="AU1289" i="5"/>
  <c r="AU1290" i="5"/>
  <c r="AU1291" i="5"/>
  <c r="AU1292" i="5"/>
  <c r="AU1293" i="5"/>
  <c r="AU1294" i="5"/>
  <c r="AU1295" i="5"/>
  <c r="AU1296" i="5"/>
  <c r="AU1297" i="5"/>
  <c r="AU1298" i="5"/>
  <c r="AU1299" i="5"/>
  <c r="AU1300" i="5"/>
  <c r="AU1301" i="5"/>
  <c r="AU1302" i="5"/>
  <c r="AU1303" i="5"/>
  <c r="AU1304" i="5"/>
  <c r="AU1305" i="5"/>
  <c r="AU1306" i="5"/>
  <c r="AU1307" i="5"/>
  <c r="AU1308" i="5"/>
  <c r="AU1309" i="5"/>
  <c r="AU1310" i="5"/>
  <c r="AU1311" i="5"/>
  <c r="AU1312" i="5"/>
  <c r="AU1313" i="5"/>
  <c r="AU1314" i="5"/>
  <c r="AU1315" i="5"/>
  <c r="AU1316" i="5"/>
  <c r="AU1317" i="5"/>
  <c r="AU1318" i="5"/>
  <c r="AU1319" i="5"/>
  <c r="AU1320" i="5"/>
  <c r="AU1321" i="5"/>
  <c r="AU1322" i="5"/>
  <c r="AU1323" i="5"/>
  <c r="AU1324" i="5"/>
  <c r="AU1325" i="5"/>
  <c r="AU1326" i="5"/>
  <c r="AU1327" i="5"/>
  <c r="AU1328" i="5"/>
  <c r="AU1329" i="5"/>
  <c r="AU1330" i="5"/>
  <c r="AU1331" i="5"/>
  <c r="AU1332" i="5"/>
  <c r="AU1333" i="5"/>
  <c r="AU1334" i="5"/>
  <c r="AU1335" i="5"/>
  <c r="AU1336" i="5"/>
  <c r="AU1337" i="5"/>
  <c r="AU1338" i="5"/>
  <c r="AU1339" i="5"/>
  <c r="AU1340" i="5"/>
  <c r="AU1341" i="5"/>
  <c r="AU1342" i="5"/>
  <c r="AU1343" i="5"/>
  <c r="AU1344" i="5"/>
  <c r="AU1345" i="5"/>
  <c r="AU1346" i="5"/>
  <c r="AU1347" i="5"/>
  <c r="AU1348" i="5"/>
  <c r="AU1349" i="5"/>
  <c r="AU1350" i="5"/>
  <c r="AU1351" i="5"/>
  <c r="AU1352" i="5"/>
  <c r="AU1353" i="5"/>
  <c r="AU1354" i="5"/>
  <c r="AU1355" i="5"/>
  <c r="AU1356" i="5"/>
  <c r="AU1357" i="5"/>
  <c r="AU1358" i="5"/>
  <c r="AU1359" i="5"/>
  <c r="AU1360" i="5"/>
  <c r="AU1361" i="5"/>
  <c r="AU1362" i="5"/>
  <c r="AU1363" i="5"/>
  <c r="AU1364" i="5"/>
  <c r="AU1365" i="5"/>
  <c r="AU1366" i="5"/>
  <c r="AU1367" i="5"/>
  <c r="AU1368" i="5"/>
  <c r="AU1369" i="5"/>
  <c r="AU1370" i="5"/>
  <c r="AU1371" i="5"/>
  <c r="AU1372" i="5"/>
  <c r="AU1373" i="5"/>
  <c r="AU1374" i="5"/>
  <c r="AU1375" i="5"/>
  <c r="AU1376" i="5"/>
  <c r="AU1377" i="5"/>
  <c r="AU1378" i="5"/>
  <c r="AU1379" i="5"/>
  <c r="AU1380" i="5"/>
  <c r="AU1381" i="5"/>
  <c r="AU1382" i="5"/>
  <c r="AU1383" i="5"/>
  <c r="AU1384" i="5"/>
  <c r="AU1385" i="5"/>
  <c r="AU1386" i="5"/>
  <c r="AU1387" i="5"/>
  <c r="AU1388" i="5"/>
  <c r="AU1389" i="5"/>
  <c r="AU1390" i="5"/>
  <c r="AU1391" i="5"/>
  <c r="AU1392" i="5"/>
  <c r="AU1393" i="5"/>
  <c r="AU1394" i="5"/>
  <c r="AU1395" i="5"/>
  <c r="AU1396" i="5"/>
  <c r="AU1397" i="5"/>
  <c r="AU1398" i="5"/>
  <c r="AU1399" i="5"/>
  <c r="AU1400" i="5"/>
  <c r="AU1401" i="5"/>
  <c r="AU1402" i="5"/>
  <c r="AU1403" i="5"/>
  <c r="AU1404" i="5"/>
  <c r="AU1405" i="5"/>
  <c r="AU1406" i="5"/>
  <c r="AU1407" i="5"/>
  <c r="AU1408" i="5"/>
  <c r="AU1409" i="5"/>
  <c r="AU1410" i="5"/>
  <c r="AU1411" i="5"/>
  <c r="AU1412" i="5"/>
  <c r="AU1413" i="5"/>
  <c r="AU1414" i="5"/>
  <c r="AU1415" i="5"/>
  <c r="AU1416" i="5"/>
  <c r="AU1417" i="5"/>
  <c r="AU1418" i="5"/>
  <c r="AU1419" i="5"/>
  <c r="AU1420" i="5"/>
  <c r="AU1421" i="5"/>
  <c r="AU1422" i="5"/>
  <c r="AU1423" i="5"/>
  <c r="AU1424" i="5"/>
  <c r="AU1425" i="5"/>
  <c r="AU1426" i="5"/>
  <c r="AU1427" i="5"/>
  <c r="AU1428" i="5"/>
  <c r="AU1429" i="5"/>
  <c r="AU1430" i="5"/>
  <c r="AU1431" i="5"/>
  <c r="AU1432" i="5"/>
  <c r="AU1433" i="5"/>
  <c r="AU1434" i="5"/>
  <c r="AU1435" i="5"/>
  <c r="AU1436" i="5"/>
  <c r="AU1437" i="5"/>
  <c r="AU1438" i="5"/>
  <c r="AU1439" i="5"/>
  <c r="AU1440" i="5"/>
  <c r="AU1441" i="5"/>
  <c r="AU1442" i="5"/>
  <c r="AU1443" i="5"/>
  <c r="AU1444" i="5"/>
  <c r="AU1445" i="5"/>
  <c r="AU1446" i="5"/>
  <c r="AU1447" i="5"/>
  <c r="AU1448" i="5"/>
  <c r="AU1449" i="5"/>
  <c r="AU1450" i="5"/>
  <c r="AU1451" i="5"/>
  <c r="AU1452" i="5"/>
  <c r="AU1453" i="5"/>
  <c r="AU1454" i="5"/>
  <c r="AU1455" i="5"/>
  <c r="AU1456" i="5"/>
  <c r="AU1457" i="5"/>
  <c r="AU1458" i="5"/>
  <c r="AU1459" i="5"/>
  <c r="AU1460" i="5"/>
  <c r="AU1461" i="5"/>
  <c r="AU1462" i="5"/>
  <c r="AU1463" i="5"/>
  <c r="AU1464" i="5"/>
  <c r="AU1465" i="5"/>
  <c r="AU1466" i="5"/>
  <c r="AU1467" i="5"/>
  <c r="AU1468" i="5"/>
  <c r="AU1469" i="5"/>
  <c r="AU1470" i="5"/>
  <c r="AU1471" i="5"/>
  <c r="AU1472" i="5"/>
  <c r="AU1473" i="5"/>
  <c r="AU1474" i="5"/>
  <c r="AU1475" i="5"/>
  <c r="AU1476" i="5"/>
  <c r="AU1477" i="5"/>
  <c r="AU1478" i="5"/>
  <c r="AU1479" i="5"/>
  <c r="AU1480" i="5"/>
  <c r="AU1481" i="5"/>
  <c r="AU1482" i="5"/>
  <c r="AU1483" i="5"/>
  <c r="AU1484" i="5"/>
  <c r="AU1485" i="5"/>
  <c r="AU1486" i="5"/>
  <c r="AU1487" i="5"/>
  <c r="AU1488" i="5"/>
  <c r="AU1489" i="5"/>
  <c r="AU1490" i="5"/>
  <c r="AU1491" i="5"/>
  <c r="AU1492" i="5"/>
  <c r="AU1493" i="5"/>
  <c r="AU1494" i="5"/>
  <c r="AU1495" i="5"/>
  <c r="AU1496" i="5"/>
  <c r="AU1497" i="5"/>
  <c r="AU1498" i="5"/>
  <c r="AU1499" i="5"/>
  <c r="AU1500" i="5"/>
  <c r="AU1501" i="5"/>
  <c r="AU1502" i="5"/>
  <c r="AU1503" i="5"/>
  <c r="AU1504" i="5"/>
  <c r="AU1505" i="5"/>
  <c r="AU1506" i="5"/>
  <c r="AU1507" i="5"/>
  <c r="AU1508" i="5"/>
  <c r="AU1509" i="5"/>
  <c r="AU1510" i="5"/>
  <c r="AU1511" i="5"/>
  <c r="AU1512" i="5"/>
  <c r="AU1513" i="5"/>
  <c r="AU1514" i="5"/>
  <c r="AU1515" i="5"/>
  <c r="AU1516" i="5"/>
  <c r="AU1517" i="5"/>
  <c r="AU1518" i="5"/>
  <c r="AU1519" i="5"/>
  <c r="AU1520" i="5"/>
  <c r="AU1521" i="5"/>
  <c r="AU1522" i="5"/>
  <c r="AU1523" i="5"/>
  <c r="AU1524" i="5"/>
  <c r="AU1525" i="5"/>
  <c r="AU1526" i="5"/>
  <c r="AU1527" i="5"/>
  <c r="AU1528" i="5"/>
  <c r="AU1529" i="5"/>
  <c r="AU1530" i="5"/>
  <c r="AU1531" i="5"/>
  <c r="AU1532" i="5"/>
  <c r="AU1533" i="5"/>
  <c r="AU1534" i="5"/>
  <c r="AU1535" i="5"/>
  <c r="AU1536" i="5"/>
  <c r="AU1537" i="5"/>
  <c r="AU1538" i="5"/>
  <c r="AU1539" i="5"/>
  <c r="AU1540" i="5"/>
  <c r="AU1541" i="5"/>
  <c r="AU1542" i="5"/>
  <c r="AU1543" i="5"/>
  <c r="AU1544" i="5"/>
  <c r="AU1545" i="5"/>
  <c r="AU1546" i="5"/>
  <c r="AU1547" i="5"/>
  <c r="AU1548" i="5"/>
  <c r="AU1549" i="5"/>
  <c r="AU1550" i="5"/>
  <c r="AU1551" i="5"/>
  <c r="AU1552" i="5"/>
  <c r="AU1553" i="5"/>
  <c r="AU1554" i="5"/>
  <c r="AU1555" i="5"/>
  <c r="AU1556" i="5"/>
  <c r="AU1557" i="5"/>
  <c r="AU1558" i="5"/>
  <c r="AU1559" i="5"/>
  <c r="AU1560" i="5"/>
  <c r="AU1561" i="5"/>
  <c r="AU1562" i="5"/>
  <c r="AU1563" i="5"/>
  <c r="AU1564" i="5"/>
  <c r="AU1565" i="5"/>
  <c r="AU1566" i="5"/>
  <c r="AU1567" i="5"/>
  <c r="AU1568" i="5"/>
  <c r="AU1569" i="5"/>
  <c r="AU1570" i="5"/>
  <c r="AU1571" i="5"/>
  <c r="AU1572" i="5"/>
  <c r="AU1573" i="5"/>
  <c r="AU1574" i="5"/>
  <c r="AU1575" i="5"/>
  <c r="AU1576" i="5"/>
  <c r="AU1577" i="5"/>
  <c r="AU1578" i="5"/>
  <c r="AU1579" i="5"/>
  <c r="AU1580" i="5"/>
  <c r="AU1581" i="5"/>
  <c r="AU1582" i="5"/>
  <c r="AU1583" i="5"/>
  <c r="AU1584" i="5"/>
  <c r="AU1585" i="5"/>
  <c r="AU1586" i="5"/>
  <c r="AU1587" i="5"/>
  <c r="AU1588" i="5"/>
  <c r="AU1589" i="5"/>
  <c r="AU1590" i="5"/>
  <c r="AU1591" i="5"/>
  <c r="AU1592" i="5"/>
  <c r="AU1593" i="5"/>
  <c r="AU1594" i="5"/>
  <c r="AU1595" i="5"/>
  <c r="AU1596" i="5"/>
  <c r="AU1597" i="5"/>
  <c r="AU1598" i="5"/>
  <c r="AU1599" i="5"/>
  <c r="AU1600" i="5"/>
  <c r="AU1601" i="5"/>
  <c r="AU1602" i="5"/>
  <c r="AU1603" i="5"/>
  <c r="AU1604" i="5"/>
  <c r="AU1605" i="5"/>
  <c r="AU1606" i="5"/>
  <c r="AU1607" i="5"/>
  <c r="AU1608" i="5"/>
  <c r="AU1609" i="5"/>
  <c r="AU1610" i="5"/>
  <c r="AU1611" i="5"/>
  <c r="AU1612" i="5"/>
  <c r="AU1613" i="5"/>
  <c r="AU1614" i="5"/>
  <c r="AU1615" i="5"/>
  <c r="AU1616" i="5"/>
  <c r="AU1617" i="5"/>
  <c r="AU1618" i="5"/>
  <c r="AU1619" i="5"/>
  <c r="AU1620" i="5"/>
  <c r="AU1621" i="5"/>
  <c r="AU1622" i="5"/>
  <c r="AU1623" i="5"/>
  <c r="AU1624" i="5"/>
  <c r="AU1625" i="5"/>
  <c r="AU1626" i="5"/>
  <c r="AU1627" i="5"/>
  <c r="AU1628" i="5"/>
  <c r="AU1629" i="5"/>
  <c r="AU1630" i="5"/>
  <c r="AU1631" i="5"/>
  <c r="AU1632" i="5"/>
  <c r="AU1633" i="5"/>
  <c r="AU1634" i="5"/>
  <c r="AU1635" i="5"/>
  <c r="AU1636" i="5"/>
  <c r="AU1637" i="5"/>
  <c r="AU1638" i="5"/>
  <c r="AU1639" i="5"/>
  <c r="AU1640" i="5"/>
  <c r="AU1641" i="5"/>
  <c r="AU1642" i="5"/>
  <c r="AU1643" i="5"/>
  <c r="AU1644" i="5"/>
  <c r="AU1645" i="5"/>
  <c r="AU1646" i="5"/>
  <c r="AU1647" i="5"/>
  <c r="AU1648" i="5"/>
  <c r="AU1649" i="5"/>
  <c r="AU1650" i="5"/>
  <c r="AU1651" i="5"/>
  <c r="AU1652" i="5"/>
  <c r="AU1653" i="5"/>
  <c r="AU1654" i="5"/>
  <c r="AU1655" i="5"/>
  <c r="AU1656" i="5"/>
  <c r="AU1657" i="5"/>
  <c r="AU1658" i="5"/>
  <c r="AU1659" i="5"/>
  <c r="AU1660" i="5"/>
  <c r="AU1661" i="5"/>
  <c r="AU1662" i="5"/>
  <c r="AU1663" i="5"/>
  <c r="AU1664" i="5"/>
  <c r="AU1665" i="5"/>
  <c r="AU1666" i="5"/>
  <c r="AU1667" i="5"/>
  <c r="AU1668" i="5"/>
  <c r="AU1669" i="5"/>
  <c r="AU1670" i="5"/>
  <c r="AU1671" i="5"/>
  <c r="AU1672" i="5"/>
  <c r="AU1673" i="5"/>
  <c r="AU1674" i="5"/>
  <c r="AU1675" i="5"/>
  <c r="AU1676" i="5"/>
  <c r="AU1677" i="5"/>
  <c r="AU1678" i="5"/>
  <c r="AU1679" i="5"/>
  <c r="AU1680" i="5"/>
  <c r="AU1681" i="5"/>
  <c r="AU1682" i="5"/>
  <c r="AU1683" i="5"/>
  <c r="AU1684" i="5"/>
  <c r="AU1685" i="5"/>
  <c r="AU1686" i="5"/>
  <c r="AU1687" i="5"/>
  <c r="AU1688" i="5"/>
  <c r="AU1689" i="5"/>
  <c r="AU1690" i="5"/>
  <c r="AU1691" i="5"/>
  <c r="AU1692" i="5"/>
  <c r="AU1693" i="5"/>
  <c r="AU1694" i="5"/>
  <c r="AU1695" i="5"/>
  <c r="AU1696" i="5"/>
  <c r="AU1697" i="5"/>
  <c r="AU1698" i="5"/>
  <c r="AU1699" i="5"/>
  <c r="AU1700" i="5"/>
  <c r="AU1701" i="5"/>
  <c r="AU1702" i="5"/>
  <c r="AU1703" i="5"/>
  <c r="AU1704" i="5"/>
  <c r="AU1705" i="5"/>
  <c r="AU1706" i="5"/>
  <c r="AU1707" i="5"/>
  <c r="AU1708" i="5"/>
  <c r="AU1709" i="5"/>
  <c r="AU1710" i="5"/>
  <c r="AU1711" i="5"/>
  <c r="AU1712" i="5"/>
  <c r="AU1713" i="5"/>
  <c r="AU1714" i="5"/>
  <c r="AU1715" i="5"/>
  <c r="AU1716" i="5"/>
  <c r="AU1717" i="5"/>
  <c r="AU1718" i="5"/>
  <c r="AU1719" i="5"/>
  <c r="AU1720" i="5"/>
  <c r="AU1721" i="5"/>
  <c r="AU1722" i="5"/>
  <c r="AU1723" i="5"/>
  <c r="AU1724" i="5"/>
  <c r="AU1725" i="5"/>
  <c r="AU1726" i="5"/>
  <c r="AU1727" i="5"/>
  <c r="AU1728" i="5"/>
  <c r="AU1729" i="5"/>
  <c r="AU1730" i="5"/>
  <c r="AU1731" i="5"/>
  <c r="AU1732" i="5"/>
  <c r="AU1733" i="5"/>
  <c r="AU1734" i="5"/>
  <c r="AU1735" i="5"/>
  <c r="AU1736" i="5"/>
  <c r="AU1737" i="5"/>
  <c r="AU1738" i="5"/>
  <c r="AU1739" i="5"/>
  <c r="AU1740" i="5"/>
  <c r="AU1741" i="5"/>
  <c r="AU1742" i="5"/>
  <c r="AU1743" i="5"/>
  <c r="AU1744" i="5"/>
  <c r="AU1745" i="5"/>
  <c r="AU1746" i="5"/>
  <c r="AU1747" i="5"/>
  <c r="AU1748" i="5"/>
  <c r="AU1749" i="5"/>
  <c r="AU1750" i="5"/>
  <c r="AU1751" i="5"/>
  <c r="AU1752" i="5"/>
  <c r="AU1753" i="5"/>
  <c r="AU1754" i="5"/>
  <c r="AU1755" i="5"/>
  <c r="AU1756" i="5"/>
  <c r="AU1757" i="5"/>
  <c r="AU1758" i="5"/>
  <c r="AU1759" i="5"/>
  <c r="AU1760" i="5"/>
  <c r="AU1761" i="5"/>
  <c r="AU1762" i="5"/>
  <c r="AU1763" i="5"/>
  <c r="AU1764" i="5"/>
  <c r="AU1765" i="5"/>
  <c r="AU1766" i="5"/>
  <c r="AU1767" i="5"/>
  <c r="AU1768" i="5"/>
  <c r="AU1769" i="5"/>
  <c r="AU1770" i="5"/>
  <c r="AU1771" i="5"/>
  <c r="AU1772" i="5"/>
  <c r="AU1773" i="5"/>
  <c r="AU1774" i="5"/>
  <c r="AU1775" i="5"/>
  <c r="AU1776" i="5"/>
  <c r="AU1777" i="5"/>
  <c r="AU1778" i="5"/>
  <c r="AU1779" i="5"/>
  <c r="AU1780" i="5"/>
  <c r="AU1781" i="5"/>
  <c r="AU1782" i="5"/>
  <c r="AU1783" i="5"/>
  <c r="AU1784" i="5"/>
  <c r="AU1785" i="5"/>
  <c r="AU1786" i="5"/>
  <c r="AU1787" i="5"/>
  <c r="AU1788" i="5"/>
  <c r="AU1789" i="5"/>
  <c r="AU1790" i="5"/>
  <c r="AU1791" i="5"/>
  <c r="AU1792" i="5"/>
  <c r="AU1793" i="5"/>
  <c r="AU1794" i="5"/>
  <c r="AU1795" i="5"/>
  <c r="AU1796" i="5"/>
  <c r="AU1797" i="5"/>
  <c r="AU1798" i="5"/>
  <c r="AU1799" i="5"/>
  <c r="AU1800" i="5"/>
  <c r="AU1801" i="5"/>
  <c r="AU1802" i="5"/>
  <c r="AU1803" i="5"/>
  <c r="AU1804" i="5"/>
  <c r="AU1805" i="5"/>
  <c r="AU1806" i="5"/>
  <c r="AU1807" i="5"/>
  <c r="AU1808" i="5"/>
  <c r="AU1809" i="5"/>
  <c r="AU1810" i="5"/>
  <c r="AU1811" i="5"/>
  <c r="AU1812" i="5"/>
  <c r="AU1813" i="5"/>
  <c r="AU1814" i="5"/>
  <c r="AU1815" i="5"/>
  <c r="AU1816" i="5"/>
  <c r="AU1817" i="5"/>
  <c r="AU1818" i="5"/>
  <c r="AU1819" i="5"/>
  <c r="AU1820" i="5"/>
  <c r="AU1821" i="5"/>
  <c r="AU1822" i="5"/>
  <c r="AU1823" i="5"/>
  <c r="AU1824" i="5"/>
  <c r="AU1825" i="5"/>
  <c r="AU1826" i="5"/>
  <c r="AU1827" i="5"/>
  <c r="AU1828" i="5"/>
  <c r="AU1829" i="5"/>
  <c r="AU1830" i="5"/>
  <c r="AU1831" i="5"/>
  <c r="AU1832" i="5"/>
  <c r="AU1833" i="5"/>
  <c r="AU1834" i="5"/>
  <c r="AU1835" i="5"/>
  <c r="AU1836" i="5"/>
  <c r="AU1837" i="5"/>
  <c r="AU1838" i="5"/>
  <c r="AU1839" i="5"/>
  <c r="AU1840" i="5"/>
  <c r="AU1841" i="5"/>
  <c r="AU1842" i="5"/>
  <c r="AU1843" i="5"/>
  <c r="AU1844" i="5"/>
  <c r="AU1845" i="5"/>
  <c r="AU1846" i="5"/>
  <c r="AU1847" i="5"/>
  <c r="AU1848" i="5"/>
  <c r="AU1849" i="5"/>
  <c r="AU1850" i="5"/>
  <c r="AU1851" i="5"/>
  <c r="AU1852" i="5"/>
  <c r="AU1853" i="5"/>
  <c r="AU1854" i="5"/>
  <c r="AU1855" i="5"/>
  <c r="AU1856" i="5"/>
  <c r="AU1857" i="5"/>
  <c r="AU1858" i="5"/>
  <c r="AU1859" i="5"/>
  <c r="AU1860" i="5"/>
  <c r="AU1861" i="5"/>
  <c r="AU1862" i="5"/>
  <c r="AU1863" i="5"/>
  <c r="AU1864" i="5"/>
  <c r="AU1865" i="5"/>
  <c r="AU1866" i="5"/>
  <c r="AU1867" i="5"/>
  <c r="AU1868" i="5"/>
  <c r="AU1869" i="5"/>
  <c r="AU1870" i="5"/>
  <c r="AU1871" i="5"/>
  <c r="AU1872" i="5"/>
  <c r="AU1873" i="5"/>
  <c r="AU1874" i="5"/>
  <c r="AU1875" i="5"/>
  <c r="AU1876" i="5"/>
  <c r="AU1877" i="5"/>
  <c r="AU1878" i="5"/>
  <c r="AU1879" i="5"/>
  <c r="AU1880" i="5"/>
  <c r="AU1881" i="5"/>
  <c r="AU1882" i="5"/>
  <c r="AU1883" i="5"/>
  <c r="AU1884" i="5"/>
  <c r="AU1885" i="5"/>
  <c r="AU1886" i="5"/>
  <c r="AU1887" i="5"/>
  <c r="AU1888" i="5"/>
  <c r="AU1889" i="5"/>
  <c r="AU1890" i="5"/>
  <c r="AU1891" i="5"/>
  <c r="AU1892" i="5"/>
  <c r="AU1893" i="5"/>
  <c r="AU1894" i="5"/>
  <c r="AU1895" i="5"/>
  <c r="AU1896" i="5"/>
  <c r="AU1897" i="5"/>
  <c r="AU1898" i="5"/>
  <c r="AU1899" i="5"/>
  <c r="AU1900" i="5"/>
  <c r="AU1901" i="5"/>
  <c r="AU1902" i="5"/>
  <c r="AU1903" i="5"/>
  <c r="AU1904" i="5"/>
  <c r="AU1905" i="5"/>
  <c r="AU1906" i="5"/>
  <c r="AU1907" i="5"/>
  <c r="AU1908" i="5"/>
  <c r="AU1909" i="5"/>
  <c r="AU1910" i="5"/>
  <c r="AU1911" i="5"/>
  <c r="AU1912" i="5"/>
  <c r="AU1913" i="5"/>
  <c r="AU1914" i="5"/>
  <c r="AU1915" i="5"/>
  <c r="AU1916" i="5"/>
  <c r="AU1917" i="5"/>
  <c r="AU1918" i="5"/>
  <c r="AU1919" i="5"/>
  <c r="AU1920" i="5"/>
  <c r="AU1921" i="5"/>
  <c r="AU1922" i="5"/>
  <c r="AU1923" i="5"/>
  <c r="AU1924" i="5"/>
  <c r="AU1925" i="5"/>
  <c r="AU1926" i="5"/>
  <c r="AU1927" i="5"/>
  <c r="AU1928" i="5"/>
  <c r="AU1929" i="5"/>
  <c r="AU1930" i="5"/>
  <c r="AU1931" i="5"/>
  <c r="AU1932" i="5"/>
  <c r="AU1933" i="5"/>
  <c r="AU1934" i="5"/>
  <c r="AU1935" i="5"/>
  <c r="AU1936" i="5"/>
  <c r="AU1937" i="5"/>
  <c r="AU1938" i="5"/>
  <c r="AU1939" i="5"/>
  <c r="AU1940" i="5"/>
  <c r="AU1941" i="5"/>
  <c r="AU1942" i="5"/>
  <c r="AU1943" i="5"/>
  <c r="AU1944" i="5"/>
  <c r="AU1945" i="5"/>
  <c r="AU1946" i="5"/>
  <c r="AU1947" i="5"/>
  <c r="AU1948" i="5"/>
  <c r="AU1949" i="5"/>
  <c r="AU1950" i="5"/>
  <c r="AU1951" i="5"/>
  <c r="AU1952" i="5"/>
  <c r="AU1953" i="5"/>
  <c r="AU1954" i="5"/>
  <c r="AU1955" i="5"/>
  <c r="AU1956" i="5"/>
  <c r="AU1957" i="5"/>
  <c r="AU1958" i="5"/>
  <c r="AU1959" i="5"/>
  <c r="AU1960" i="5"/>
  <c r="AU1961" i="5"/>
  <c r="AU1962" i="5"/>
  <c r="AU1963" i="5"/>
  <c r="AU1964" i="5"/>
  <c r="AU1965" i="5"/>
  <c r="AU1966" i="5"/>
  <c r="AU1967" i="5"/>
  <c r="AU1968" i="5"/>
  <c r="AU1969" i="5"/>
  <c r="AU1970" i="5"/>
  <c r="AU1971" i="5"/>
  <c r="AU1972" i="5"/>
  <c r="AU1973" i="5"/>
  <c r="AU1974" i="5"/>
  <c r="AU1975" i="5"/>
  <c r="AU1976" i="5"/>
  <c r="AU1977" i="5"/>
  <c r="AU1978" i="5"/>
  <c r="AU1979" i="5"/>
  <c r="AU1980" i="5"/>
  <c r="AU1981" i="5"/>
  <c r="AU1982" i="5"/>
  <c r="AU1983" i="5"/>
  <c r="AU1984" i="5"/>
  <c r="AU1985" i="5"/>
  <c r="AU1986" i="5"/>
  <c r="AU1987" i="5"/>
  <c r="AU1988" i="5"/>
  <c r="AU1989" i="5"/>
  <c r="AU1990" i="5"/>
  <c r="AU1991" i="5"/>
  <c r="AU1992" i="5"/>
  <c r="AU1993" i="5"/>
  <c r="AU1994" i="5"/>
  <c r="AU1995" i="5"/>
  <c r="AU1996" i="5"/>
  <c r="AU1997" i="5"/>
  <c r="AU1998" i="5"/>
  <c r="AU1999" i="5"/>
  <c r="AU2000" i="5"/>
  <c r="AU2001" i="5"/>
  <c r="AU2002" i="5"/>
  <c r="AU2003" i="5"/>
  <c r="AU2004" i="5"/>
  <c r="AU2005" i="5"/>
  <c r="AU2006" i="5"/>
  <c r="AU2007" i="5"/>
  <c r="AU2008" i="5"/>
  <c r="AU2009" i="5"/>
  <c r="AU2010" i="5"/>
  <c r="AU2011" i="5"/>
  <c r="AU2012" i="5"/>
  <c r="AU2013" i="5"/>
  <c r="AU2014" i="5"/>
  <c r="AU2015" i="5"/>
  <c r="AU2016" i="5"/>
  <c r="AU2017" i="5"/>
  <c r="AU2018" i="5"/>
  <c r="AU2019" i="5"/>
  <c r="AU2020" i="5"/>
  <c r="AU2021" i="5"/>
  <c r="AU2022" i="5"/>
  <c r="AU2023" i="5"/>
  <c r="AU2024" i="5"/>
  <c r="AU2025" i="5"/>
  <c r="AU2026" i="5"/>
  <c r="AU2027" i="5"/>
  <c r="AU2028" i="5"/>
  <c r="AU2029" i="5"/>
  <c r="AU2030" i="5"/>
  <c r="AU2031" i="5"/>
  <c r="AU2032" i="5"/>
  <c r="AU2033" i="5"/>
  <c r="AU2034" i="5"/>
  <c r="AU2035" i="5"/>
  <c r="AU2036" i="5"/>
  <c r="AU2037" i="5"/>
  <c r="AU2038" i="5"/>
  <c r="AU2039" i="5"/>
  <c r="AU2040" i="5"/>
  <c r="AU2041" i="5"/>
  <c r="AU2042" i="5"/>
  <c r="AU2043" i="5"/>
  <c r="AU2044" i="5"/>
  <c r="AU2045" i="5"/>
  <c r="AU2046" i="5"/>
  <c r="AU2047" i="5"/>
  <c r="AU2048" i="5"/>
  <c r="AU2049" i="5"/>
  <c r="AU2050" i="5"/>
  <c r="AU2051" i="5"/>
  <c r="AU2052" i="5"/>
  <c r="AU2053" i="5"/>
  <c r="AU2054" i="5"/>
  <c r="AU2055" i="5"/>
  <c r="AU2056" i="5"/>
  <c r="AU2057" i="5"/>
  <c r="AU2058" i="5"/>
  <c r="AU2059" i="5"/>
  <c r="AU2060" i="5"/>
  <c r="AU2061" i="5"/>
  <c r="AU2062" i="5"/>
  <c r="AU2063" i="5"/>
  <c r="AU2064" i="5"/>
  <c r="AU2065" i="5"/>
  <c r="AU2066" i="5"/>
  <c r="AU2067" i="5"/>
  <c r="AU2068" i="5"/>
  <c r="AU2069" i="5"/>
  <c r="AU2070" i="5"/>
  <c r="AU2071" i="5"/>
  <c r="AU2072" i="5"/>
  <c r="AU2073" i="5"/>
  <c r="AU2074" i="5"/>
  <c r="AU2075" i="5"/>
  <c r="AU2076" i="5"/>
  <c r="AU2077" i="5"/>
  <c r="AU2078" i="5"/>
  <c r="AU2079" i="5"/>
  <c r="AU2080" i="5"/>
  <c r="AU2081" i="5"/>
  <c r="AU2082" i="5"/>
  <c r="AU2083" i="5"/>
  <c r="AU2084" i="5"/>
  <c r="AU2085" i="5"/>
  <c r="AU2086" i="5"/>
  <c r="AU2087" i="5"/>
  <c r="AU2088" i="5"/>
  <c r="AU2089" i="5"/>
  <c r="AU2090" i="5"/>
  <c r="AU2091" i="5"/>
  <c r="AU2092" i="5"/>
  <c r="AU2093" i="5"/>
  <c r="AU2094" i="5"/>
  <c r="AU2095" i="5"/>
  <c r="AU2096" i="5"/>
  <c r="AU2097" i="5"/>
  <c r="AU2098" i="5"/>
  <c r="AU2099" i="5"/>
  <c r="AU2100" i="5"/>
  <c r="AU2101" i="5"/>
  <c r="AU2102" i="5"/>
  <c r="AU2103" i="5"/>
  <c r="AU2104" i="5"/>
  <c r="AU2105" i="5"/>
  <c r="AU2106" i="5"/>
  <c r="AU2107" i="5"/>
  <c r="AU2108" i="5"/>
  <c r="AU2109" i="5"/>
  <c r="AU2110" i="5"/>
  <c r="AU2111" i="5"/>
  <c r="AU2112" i="5"/>
  <c r="AU2113" i="5"/>
  <c r="AU2114" i="5"/>
  <c r="AU2115" i="5"/>
  <c r="AU2116" i="5"/>
  <c r="AU2117" i="5"/>
  <c r="AU2118" i="5"/>
  <c r="AU2119" i="5"/>
  <c r="AU2120" i="5"/>
  <c r="AU2121" i="5"/>
  <c r="AU2122" i="5"/>
  <c r="AU2123" i="5"/>
  <c r="AU2124" i="5"/>
  <c r="AU2125" i="5"/>
  <c r="AU2126" i="5"/>
  <c r="AU2127" i="5"/>
  <c r="AU2128" i="5"/>
  <c r="AU2129" i="5"/>
  <c r="AU2130" i="5"/>
  <c r="AU2131" i="5"/>
  <c r="AU2132" i="5"/>
  <c r="AU2133" i="5"/>
  <c r="AU2134" i="5"/>
  <c r="AU2135" i="5"/>
  <c r="AU2136" i="5"/>
  <c r="AU2137" i="5"/>
  <c r="AU2138" i="5"/>
  <c r="AU2139" i="5"/>
  <c r="AU2140" i="5"/>
  <c r="AU2141" i="5"/>
  <c r="AU2142" i="5"/>
  <c r="AU2143" i="5"/>
  <c r="AU2144" i="5"/>
  <c r="AU2145" i="5"/>
  <c r="AU2146" i="5"/>
  <c r="AU2147" i="5"/>
  <c r="AU2148" i="5"/>
  <c r="AU2149" i="5"/>
  <c r="AU2150" i="5"/>
  <c r="AU2151" i="5"/>
  <c r="AU2152" i="5"/>
  <c r="AU2153" i="5"/>
  <c r="AU2154" i="5"/>
  <c r="AU2155" i="5"/>
  <c r="AU2156" i="5"/>
  <c r="AU2157" i="5"/>
  <c r="AU2158" i="5"/>
  <c r="AU2159" i="5"/>
  <c r="AU2160" i="5"/>
  <c r="AU2161" i="5"/>
  <c r="AU2162" i="5"/>
  <c r="AU2163" i="5"/>
  <c r="AU2164" i="5"/>
  <c r="AU2165" i="5"/>
  <c r="AU2166" i="5"/>
  <c r="AU2167" i="5"/>
  <c r="AU2168" i="5"/>
  <c r="AU2169" i="5"/>
  <c r="AU2170" i="5"/>
  <c r="AU2171" i="5"/>
  <c r="AU2172" i="5"/>
  <c r="AU2173" i="5"/>
  <c r="AU2174" i="5"/>
  <c r="AU2175" i="5"/>
  <c r="AU2176" i="5"/>
  <c r="AU2177" i="5"/>
  <c r="AU2178" i="5"/>
  <c r="AU2179" i="5"/>
  <c r="AU2180" i="5"/>
  <c r="AU2181" i="5"/>
  <c r="AU2182" i="5"/>
  <c r="AU2183" i="5"/>
  <c r="AU2184" i="5"/>
  <c r="AU2185" i="5"/>
  <c r="AU2186" i="5"/>
  <c r="AU2187" i="5"/>
  <c r="AU2188" i="5"/>
  <c r="AU2189" i="5"/>
  <c r="AU2190" i="5"/>
  <c r="AU2191" i="5"/>
  <c r="AU2192" i="5"/>
  <c r="AU2193" i="5"/>
  <c r="AU2194" i="5"/>
  <c r="AU2195" i="5"/>
  <c r="AU2196" i="5"/>
  <c r="AU2197" i="5"/>
  <c r="AU2198" i="5"/>
  <c r="AU2199" i="5"/>
  <c r="AU2200" i="5"/>
  <c r="AU2201" i="5"/>
  <c r="AU2202" i="5"/>
  <c r="AU2203" i="5"/>
  <c r="AU2204" i="5"/>
  <c r="AU2205" i="5"/>
  <c r="AU2206" i="5"/>
  <c r="AU2207" i="5"/>
  <c r="AU2208" i="5"/>
  <c r="AU2209" i="5"/>
  <c r="AU2210" i="5"/>
  <c r="AU2211" i="5"/>
  <c r="AU2212" i="5"/>
  <c r="AU2213" i="5"/>
  <c r="AU2214" i="5"/>
  <c r="AU2215" i="5"/>
  <c r="AU2216" i="5"/>
  <c r="AU2217" i="5"/>
  <c r="AU2218" i="5"/>
  <c r="AU2219" i="5"/>
  <c r="AU2220" i="5"/>
  <c r="AU2221" i="5"/>
  <c r="AU2222" i="5"/>
  <c r="AU2223" i="5"/>
  <c r="AU2224" i="5"/>
  <c r="AU2225" i="5"/>
  <c r="AU2226" i="5"/>
  <c r="AU2227" i="5"/>
  <c r="AU2228" i="5"/>
  <c r="AU2229" i="5"/>
  <c r="AU2230" i="5"/>
  <c r="AU2231" i="5"/>
  <c r="AU2232" i="5"/>
  <c r="AU2233" i="5"/>
  <c r="AU2234" i="5"/>
  <c r="AU2235" i="5"/>
  <c r="AU2236" i="5"/>
  <c r="AU2237" i="5"/>
  <c r="AU2238" i="5"/>
  <c r="AU2239" i="5"/>
  <c r="AU2240" i="5"/>
  <c r="AU2241" i="5"/>
  <c r="AU2242" i="5"/>
  <c r="AU2243" i="5"/>
  <c r="AU2244" i="5"/>
  <c r="AU2245" i="5"/>
  <c r="AU2246" i="5"/>
  <c r="AU2247" i="5"/>
  <c r="AU2248" i="5"/>
  <c r="AU2249" i="5"/>
  <c r="AU2250" i="5"/>
  <c r="AU2251" i="5"/>
  <c r="AU2252" i="5"/>
  <c r="AU2253" i="5"/>
  <c r="AU2254" i="5"/>
  <c r="AU2255" i="5"/>
  <c r="AU2256" i="5"/>
  <c r="AU2257" i="5"/>
  <c r="AU2258" i="5"/>
  <c r="AU2259" i="5"/>
  <c r="AU2260" i="5"/>
  <c r="AU2261" i="5"/>
  <c r="AU2262" i="5"/>
  <c r="AU2263" i="5"/>
  <c r="AU2264" i="5"/>
  <c r="AU2265" i="5"/>
  <c r="AU2266" i="5"/>
  <c r="AU2267" i="5"/>
  <c r="AU2268" i="5"/>
  <c r="AU2269" i="5"/>
  <c r="AU2270" i="5"/>
  <c r="AU2271" i="5"/>
  <c r="AU2272" i="5"/>
  <c r="AU2273" i="5"/>
  <c r="AU2274" i="5"/>
  <c r="AU2275" i="5"/>
  <c r="AU2276" i="5"/>
  <c r="AU2277" i="5"/>
  <c r="AU2278" i="5"/>
  <c r="AU2279" i="5"/>
  <c r="AU2280" i="5"/>
  <c r="AU2281" i="5"/>
  <c r="AU2282" i="5"/>
  <c r="AU2283" i="5"/>
  <c r="AU2284" i="5"/>
  <c r="AU2285" i="5"/>
  <c r="AU2286" i="5"/>
  <c r="AU2287" i="5"/>
  <c r="AU2288" i="5"/>
  <c r="AU2289" i="5"/>
  <c r="AU2290" i="5"/>
  <c r="AU2291" i="5"/>
  <c r="AU2292" i="5"/>
  <c r="AU2293" i="5"/>
  <c r="AU2294" i="5"/>
  <c r="AU2295" i="5"/>
  <c r="AU2296" i="5"/>
  <c r="AU2297" i="5"/>
  <c r="AU2298" i="5"/>
  <c r="AU2299" i="5"/>
  <c r="AU2300" i="5"/>
  <c r="AU2301" i="5"/>
  <c r="AU2302" i="5"/>
  <c r="AU2303" i="5"/>
  <c r="AU2304" i="5"/>
  <c r="AU2305" i="5"/>
  <c r="AU2306" i="5"/>
  <c r="AU2307" i="5"/>
  <c r="AU2308" i="5"/>
  <c r="AU2309" i="5"/>
  <c r="AU2310" i="5"/>
  <c r="AU2311" i="5"/>
  <c r="AU2312" i="5"/>
  <c r="AU2313" i="5"/>
  <c r="AU2314" i="5"/>
  <c r="AU2315" i="5"/>
  <c r="AU2316" i="5"/>
  <c r="AU2317" i="5"/>
  <c r="AU2318" i="5"/>
  <c r="AU2319" i="5"/>
  <c r="AU2320" i="5"/>
  <c r="AU2321" i="5"/>
  <c r="AU2322" i="5"/>
  <c r="AU2323" i="5"/>
  <c r="AU2324" i="5"/>
  <c r="AU2325" i="5"/>
  <c r="AU2326" i="5"/>
  <c r="AU2327" i="5"/>
  <c r="AU2328" i="5"/>
  <c r="AU2329" i="5"/>
  <c r="AU2330" i="5"/>
  <c r="AU2331" i="5"/>
  <c r="AU2332" i="5"/>
  <c r="AU2333" i="5"/>
  <c r="AU2334" i="5"/>
  <c r="AU2335" i="5"/>
  <c r="AU2336" i="5"/>
  <c r="AU2337" i="5"/>
  <c r="AU2338" i="5"/>
  <c r="AU2339" i="5"/>
  <c r="AU2340" i="5"/>
  <c r="AU2341" i="5"/>
  <c r="AU2342" i="5"/>
  <c r="AU2343" i="5"/>
  <c r="AU2344" i="5"/>
  <c r="AU2345" i="5"/>
  <c r="AU2346" i="5"/>
  <c r="AU2347" i="5"/>
  <c r="AU2348" i="5"/>
  <c r="AU2349" i="5"/>
  <c r="AU2350" i="5"/>
  <c r="AU2351" i="5"/>
  <c r="AU2352" i="5"/>
  <c r="AU2353" i="5"/>
  <c r="AU2354" i="5"/>
  <c r="AU2355" i="5"/>
  <c r="AU2356" i="5"/>
  <c r="AU2357" i="5"/>
  <c r="AU2358" i="5"/>
  <c r="AU2359" i="5"/>
  <c r="AU2360" i="5"/>
  <c r="AU2361" i="5"/>
  <c r="AU2362" i="5"/>
  <c r="AU2363" i="5"/>
  <c r="AU2364" i="5"/>
  <c r="AU2365" i="5"/>
  <c r="AU2366" i="5"/>
  <c r="AU2367" i="5"/>
  <c r="AU2368" i="5"/>
  <c r="AU2369" i="5"/>
  <c r="AU2370" i="5"/>
  <c r="AU2371" i="5"/>
  <c r="AU2372" i="5"/>
  <c r="AU2373" i="5"/>
  <c r="AU2374" i="5"/>
  <c r="AU2375" i="5"/>
  <c r="AU2376" i="5"/>
  <c r="AU2377" i="5"/>
  <c r="AU2378" i="5"/>
  <c r="AU2379" i="5"/>
  <c r="AU2380" i="5"/>
  <c r="AU2381" i="5"/>
  <c r="AU2382" i="5"/>
  <c r="AU2383" i="5"/>
  <c r="AU2384" i="5"/>
  <c r="AU2385" i="5"/>
  <c r="AU2386" i="5"/>
  <c r="AU2387" i="5"/>
  <c r="AU2388" i="5"/>
  <c r="AU2389" i="5"/>
  <c r="AU2390" i="5"/>
  <c r="AU2391" i="5"/>
  <c r="AU2392" i="5"/>
  <c r="AU2393" i="5"/>
  <c r="AU2394" i="5"/>
  <c r="AU2395" i="5"/>
  <c r="AU2396" i="5"/>
  <c r="AU2397" i="5"/>
  <c r="AU2398" i="5"/>
  <c r="AU2399" i="5"/>
  <c r="AU2400" i="5"/>
  <c r="AU2401" i="5"/>
  <c r="AU2402" i="5"/>
  <c r="AU2403" i="5"/>
  <c r="AU2404" i="5"/>
  <c r="AU2405" i="5"/>
  <c r="AU2406" i="5"/>
  <c r="AU2407" i="5"/>
  <c r="AU2408" i="5"/>
  <c r="AU2409" i="5"/>
  <c r="AU2410" i="5"/>
  <c r="AU2411" i="5"/>
  <c r="AU2412" i="5"/>
  <c r="AU2413" i="5"/>
  <c r="AU2414" i="5"/>
  <c r="AU2415" i="5"/>
  <c r="AU2416" i="5"/>
  <c r="AU2417" i="5"/>
  <c r="AU2418" i="5"/>
  <c r="AU2419" i="5"/>
  <c r="AU2420" i="5"/>
  <c r="AU2421" i="5"/>
  <c r="AU2422" i="5"/>
  <c r="AU2423" i="5"/>
  <c r="AU2424" i="5"/>
  <c r="AU2425" i="5"/>
  <c r="AU2426" i="5"/>
  <c r="AU2427" i="5"/>
  <c r="AU2428" i="5"/>
  <c r="AU2429" i="5"/>
  <c r="AU2430" i="5"/>
  <c r="AU2431" i="5"/>
  <c r="AU2432" i="5"/>
  <c r="AU2433" i="5"/>
  <c r="AU2434" i="5"/>
  <c r="AU2435" i="5"/>
  <c r="AU2436" i="5"/>
  <c r="AU2437" i="5"/>
  <c r="AU2438" i="5"/>
  <c r="AU2439" i="5"/>
  <c r="AU2440" i="5"/>
  <c r="AU2441" i="5"/>
  <c r="AU2442" i="5"/>
  <c r="AU2443" i="5"/>
  <c r="AU2444" i="5"/>
  <c r="AU2445" i="5"/>
  <c r="AU2446" i="5"/>
  <c r="AU2447" i="5"/>
  <c r="AU2448" i="5"/>
  <c r="AU2449" i="5"/>
  <c r="AU2450" i="5"/>
  <c r="AU2451" i="5"/>
  <c r="AU2452" i="5"/>
  <c r="AU2453" i="5"/>
  <c r="AU2454" i="5"/>
  <c r="AU2455" i="5"/>
  <c r="AU2456" i="5"/>
  <c r="AU2457" i="5"/>
  <c r="AU2458" i="5"/>
  <c r="AU2459" i="5"/>
  <c r="AU2460" i="5"/>
  <c r="AU2461" i="5"/>
  <c r="AU2462" i="5"/>
  <c r="AU2463" i="5"/>
  <c r="AU2464" i="5"/>
  <c r="AU2465" i="5"/>
  <c r="AU2466" i="5"/>
  <c r="AU2467" i="5"/>
  <c r="AU2468" i="5"/>
  <c r="AU2469" i="5"/>
  <c r="AU2470" i="5"/>
  <c r="AU2471" i="5"/>
  <c r="AU2472" i="5"/>
  <c r="AU2473" i="5"/>
  <c r="AU2474" i="5"/>
  <c r="AU2475" i="5"/>
  <c r="AU2476" i="5"/>
  <c r="AU2477" i="5"/>
  <c r="AU2478" i="5"/>
  <c r="AU2479" i="5"/>
  <c r="AU2480" i="5"/>
  <c r="AU2481" i="5"/>
  <c r="AU2482" i="5"/>
  <c r="AU2483" i="5"/>
  <c r="AU2484" i="5"/>
  <c r="AU2485" i="5"/>
  <c r="AU2486" i="5"/>
  <c r="AU2487" i="5"/>
  <c r="AU2488" i="5"/>
  <c r="AU2489" i="5"/>
  <c r="AU2490" i="5"/>
  <c r="AU2491" i="5"/>
  <c r="AU2492" i="5"/>
  <c r="AU2493" i="5"/>
  <c r="AU2494" i="5"/>
  <c r="AU2495" i="5"/>
  <c r="AU2496" i="5"/>
  <c r="AU2497" i="5"/>
  <c r="AU2498" i="5"/>
  <c r="AU2499" i="5"/>
  <c r="AU2500" i="5"/>
  <c r="AU2501" i="5"/>
  <c r="AU2502" i="5"/>
  <c r="AU2503" i="5"/>
  <c r="AU2504" i="5"/>
  <c r="AU2505" i="5"/>
  <c r="AU2506" i="5"/>
  <c r="AU2507" i="5"/>
  <c r="AU2508" i="5"/>
  <c r="AU2509" i="5"/>
  <c r="AU2510" i="5"/>
  <c r="AU2511" i="5"/>
  <c r="AU2512" i="5"/>
  <c r="AU2513" i="5"/>
  <c r="AU2514" i="5"/>
  <c r="AU2515" i="5"/>
  <c r="AU2516" i="5"/>
  <c r="AU2517" i="5"/>
  <c r="AU2518" i="5"/>
  <c r="AU2519" i="5"/>
  <c r="AU2520" i="5"/>
  <c r="AU2521" i="5"/>
  <c r="AU2522" i="5"/>
  <c r="AU2523" i="5"/>
  <c r="AU2524" i="5"/>
  <c r="AU2525" i="5"/>
  <c r="AU2526" i="5"/>
  <c r="AU2527" i="5"/>
  <c r="AU2528" i="5"/>
  <c r="AU2529" i="5"/>
  <c r="AU2530" i="5"/>
  <c r="AU2531" i="5"/>
  <c r="AU2532" i="5"/>
  <c r="AU2533" i="5"/>
  <c r="AU2534" i="5"/>
  <c r="AU2535" i="5"/>
  <c r="AU2536" i="5"/>
  <c r="AU2537" i="5"/>
  <c r="AU2538" i="5"/>
  <c r="AU2539" i="5"/>
  <c r="AU2540" i="5"/>
  <c r="AU2541" i="5"/>
  <c r="AU2542" i="5"/>
  <c r="AU2543" i="5"/>
  <c r="AU2544" i="5"/>
  <c r="AU2545" i="5"/>
  <c r="AU2546" i="5"/>
  <c r="AU2547" i="5"/>
  <c r="AU2548" i="5"/>
  <c r="AU2549" i="5"/>
  <c r="AU2550" i="5"/>
  <c r="AU2551" i="5"/>
  <c r="AU2552" i="5"/>
  <c r="AU2553" i="5"/>
  <c r="AU2554" i="5"/>
  <c r="AU2555" i="5"/>
  <c r="AU2556" i="5"/>
  <c r="AU2557" i="5"/>
  <c r="AU2558" i="5"/>
  <c r="AU2559" i="5"/>
  <c r="AU2560" i="5"/>
  <c r="AU2561" i="5"/>
  <c r="AU2562" i="5"/>
  <c r="AU2563" i="5"/>
  <c r="AU2564" i="5"/>
  <c r="AU2565" i="5"/>
  <c r="AU2566" i="5"/>
  <c r="AU2567" i="5"/>
  <c r="AU2568" i="5"/>
  <c r="AU2569" i="5"/>
  <c r="AU2570" i="5"/>
  <c r="AU2571" i="5"/>
  <c r="AU2572" i="5"/>
  <c r="AU2573" i="5"/>
  <c r="AU2574" i="5"/>
  <c r="AU2575" i="5"/>
  <c r="AU2576" i="5"/>
  <c r="AU2577" i="5"/>
  <c r="AU2578" i="5"/>
  <c r="AU2579" i="5"/>
  <c r="AU2580" i="5"/>
  <c r="AU2581" i="5"/>
  <c r="AU2582" i="5"/>
  <c r="AU2583" i="5"/>
  <c r="AU2584" i="5"/>
  <c r="AU2585" i="5"/>
  <c r="AU2586" i="5"/>
  <c r="AU2587" i="5"/>
  <c r="AU2588" i="5"/>
  <c r="AU2589" i="5"/>
  <c r="AU2590" i="5"/>
  <c r="AU2591" i="5"/>
  <c r="AU2592" i="5"/>
  <c r="AU2593" i="5"/>
  <c r="AU2594" i="5"/>
  <c r="AU2595" i="5"/>
  <c r="AU2596" i="5"/>
  <c r="AU2597" i="5"/>
  <c r="AU2598" i="5"/>
  <c r="AU2599" i="5"/>
  <c r="AU2600" i="5"/>
  <c r="AU2601" i="5"/>
  <c r="AU2602" i="5"/>
  <c r="AU2603" i="5"/>
  <c r="AU2604" i="5"/>
  <c r="AU2605" i="5"/>
  <c r="AU2606" i="5"/>
  <c r="AU2607" i="5"/>
  <c r="AU2608" i="5"/>
  <c r="AU2609" i="5"/>
  <c r="AU2610" i="5"/>
  <c r="AU2611" i="5"/>
  <c r="AU2612" i="5"/>
  <c r="AU2613" i="5"/>
  <c r="AU2614" i="5"/>
  <c r="AU2615" i="5"/>
  <c r="AU2616" i="5"/>
  <c r="AU2617" i="5"/>
  <c r="AU2618" i="5"/>
  <c r="AU2619" i="5"/>
  <c r="AU2620" i="5"/>
  <c r="AU2621" i="5"/>
  <c r="AU2622" i="5"/>
  <c r="AU2623" i="5"/>
  <c r="AU2624" i="5"/>
  <c r="AU2625" i="5"/>
  <c r="AU2626" i="5"/>
  <c r="AU2627" i="5"/>
  <c r="AU2628" i="5"/>
  <c r="AU2629" i="5"/>
  <c r="AU2630" i="5"/>
  <c r="AU2631" i="5"/>
  <c r="AU2632" i="5"/>
  <c r="AU2633" i="5"/>
  <c r="AU2634" i="5"/>
  <c r="AU2635" i="5"/>
  <c r="AU2636" i="5"/>
  <c r="AU2637" i="5"/>
  <c r="AU2638" i="5"/>
  <c r="AU2639" i="5"/>
  <c r="AU2640" i="5"/>
  <c r="AU2641" i="5"/>
  <c r="AU2642" i="5"/>
  <c r="AU2643" i="5"/>
  <c r="AU2644" i="5"/>
  <c r="AU2645" i="5"/>
  <c r="AU2646" i="5"/>
  <c r="AU2647" i="5"/>
  <c r="AU2648" i="5"/>
  <c r="AU2649" i="5"/>
  <c r="AU2650" i="5"/>
  <c r="AU2651" i="5"/>
  <c r="AU2652" i="5"/>
  <c r="AU2653" i="5"/>
  <c r="AU2654" i="5"/>
  <c r="AU2655" i="5"/>
  <c r="AU2656" i="5"/>
  <c r="AU2657" i="5"/>
  <c r="AU2658" i="5"/>
  <c r="AU2659" i="5"/>
  <c r="AU2660" i="5"/>
  <c r="AU2661" i="5"/>
  <c r="AU2662" i="5"/>
  <c r="AU2663" i="5"/>
  <c r="AU2664" i="5"/>
  <c r="AU2665" i="5"/>
  <c r="AU2666" i="5"/>
  <c r="AU2667" i="5"/>
  <c r="AU2668" i="5"/>
  <c r="AU2669" i="5"/>
  <c r="AU2670" i="5"/>
  <c r="AU2671" i="5"/>
  <c r="AU2672" i="5"/>
  <c r="AU2673" i="5"/>
  <c r="AU2674" i="5"/>
  <c r="AU2675" i="5"/>
  <c r="AU2676" i="5"/>
  <c r="AU2677" i="5"/>
  <c r="AU2678" i="5"/>
  <c r="AU2679" i="5"/>
  <c r="AU2680" i="5"/>
  <c r="AU2681" i="5"/>
  <c r="AU2682" i="5"/>
  <c r="AU2683" i="5"/>
  <c r="AU2684" i="5"/>
  <c r="AU2685" i="5"/>
  <c r="AU2686" i="5"/>
  <c r="AU2687" i="5"/>
  <c r="AU2688" i="5"/>
  <c r="AU2689" i="5"/>
  <c r="AU2690" i="5"/>
  <c r="AU2691" i="5"/>
  <c r="AU2692" i="5"/>
  <c r="AU2693" i="5"/>
  <c r="AU2694" i="5"/>
  <c r="AU2695" i="5"/>
  <c r="AU2696" i="5"/>
  <c r="AU2697" i="5"/>
  <c r="AU2698" i="5"/>
  <c r="AU2699" i="5"/>
  <c r="AU2700" i="5"/>
  <c r="AU2701" i="5"/>
  <c r="AU2702" i="5"/>
  <c r="AU2703" i="5"/>
  <c r="AU2704" i="5"/>
  <c r="AU2705" i="5"/>
  <c r="AU2706" i="5"/>
  <c r="AU2707" i="5"/>
  <c r="AU2708" i="5"/>
  <c r="AU2709" i="5"/>
  <c r="AU2710" i="5"/>
  <c r="AU2711" i="5"/>
  <c r="AU2712" i="5"/>
  <c r="AU2713" i="5"/>
  <c r="AU2714" i="5"/>
  <c r="AU2715" i="5"/>
  <c r="AU2716" i="5"/>
  <c r="AU2717" i="5"/>
  <c r="AU2718" i="5"/>
  <c r="AU2719" i="5"/>
  <c r="AU2720" i="5"/>
  <c r="AU2721" i="5"/>
  <c r="AU2722" i="5"/>
  <c r="AU2723" i="5"/>
  <c r="AU2724" i="5"/>
  <c r="AU2725" i="5"/>
  <c r="AU2726" i="5"/>
  <c r="AU2727" i="5"/>
  <c r="AU2728" i="5"/>
  <c r="AU2729" i="5"/>
  <c r="AU2730" i="5"/>
  <c r="AU2731" i="5"/>
  <c r="AU2732" i="5"/>
  <c r="AU2733" i="5"/>
  <c r="AU2734" i="5"/>
  <c r="AU2735" i="5"/>
  <c r="AU2736" i="5"/>
  <c r="AU2737" i="5"/>
  <c r="AU2738" i="5"/>
  <c r="AU2739" i="5"/>
  <c r="AU2740" i="5"/>
  <c r="AU2741" i="5"/>
  <c r="AU2742" i="5"/>
  <c r="AU2743" i="5"/>
  <c r="AU2744" i="5"/>
  <c r="AU2745" i="5"/>
  <c r="AU2746" i="5"/>
  <c r="AU2747" i="5"/>
  <c r="AU2748" i="5"/>
  <c r="AU2749" i="5"/>
  <c r="AU2750" i="5"/>
  <c r="AU2751" i="5"/>
  <c r="AU2752" i="5"/>
  <c r="AU2753" i="5"/>
  <c r="AU2754" i="5"/>
  <c r="AU2755" i="5"/>
  <c r="AU2756" i="5"/>
  <c r="AU2757" i="5"/>
  <c r="AU2758" i="5"/>
  <c r="AU2759" i="5"/>
  <c r="AU2760" i="5"/>
  <c r="AU2761" i="5"/>
  <c r="AU2762" i="5"/>
  <c r="AU2763" i="5"/>
  <c r="AU2764" i="5"/>
  <c r="AU2765" i="5"/>
  <c r="AU2766" i="5"/>
  <c r="AU2767" i="5"/>
  <c r="AU2768" i="5"/>
  <c r="AU2769" i="5"/>
  <c r="AU2770" i="5"/>
  <c r="AU2771" i="5"/>
  <c r="AU2772" i="5"/>
  <c r="AU2773" i="5"/>
  <c r="AU2774" i="5"/>
  <c r="AU2775" i="5"/>
  <c r="AU2776" i="5"/>
  <c r="AU2777" i="5"/>
  <c r="AU2778" i="5"/>
  <c r="AU2779" i="5"/>
  <c r="AU2780" i="5"/>
  <c r="AU2781" i="5"/>
  <c r="AU2782" i="5"/>
  <c r="AU2783" i="5"/>
  <c r="AU2784" i="5"/>
  <c r="AU2785" i="5"/>
  <c r="AU2786" i="5"/>
  <c r="AU2787" i="5"/>
  <c r="AU2788" i="5"/>
  <c r="AU2789" i="5"/>
  <c r="AU2790" i="5"/>
  <c r="AU2791" i="5"/>
  <c r="AU2792" i="5"/>
  <c r="AU2793" i="5"/>
  <c r="AU2794" i="5"/>
  <c r="AU2795" i="5"/>
  <c r="AU2796" i="5"/>
  <c r="AU2797" i="5"/>
  <c r="AU2798" i="5"/>
  <c r="AU2799" i="5"/>
  <c r="AU2800" i="5"/>
  <c r="AU2801" i="5"/>
  <c r="AU2802" i="5"/>
  <c r="AU2803" i="5"/>
  <c r="AU2804" i="5"/>
  <c r="AU2805" i="5"/>
  <c r="AU2806" i="5"/>
  <c r="AU2807" i="5"/>
  <c r="AU2808" i="5"/>
  <c r="AU2809" i="5"/>
  <c r="AU2810" i="5"/>
  <c r="AU2811" i="5"/>
  <c r="AU2812" i="5"/>
  <c r="AU2813" i="5"/>
  <c r="AU2814" i="5"/>
  <c r="AU2815" i="5"/>
  <c r="AU2816" i="5"/>
  <c r="AU2817" i="5"/>
  <c r="AU2818" i="5"/>
  <c r="AU2819" i="5"/>
  <c r="AU2820" i="5"/>
  <c r="AU2821" i="5"/>
  <c r="AU2822" i="5"/>
  <c r="AU2823" i="5"/>
  <c r="AU2824" i="5"/>
  <c r="AU2825" i="5"/>
  <c r="AU2826" i="5"/>
  <c r="AU2827" i="5"/>
  <c r="AU2828" i="5"/>
  <c r="AU2829" i="5"/>
  <c r="AU2830" i="5"/>
  <c r="AU2831" i="5"/>
  <c r="AU2832" i="5"/>
  <c r="AU2833" i="5"/>
  <c r="AU2834" i="5"/>
  <c r="AU2835" i="5"/>
  <c r="AU2836" i="5"/>
  <c r="AU2837" i="5"/>
  <c r="AU2838" i="5"/>
  <c r="AU2839" i="5"/>
  <c r="AU2840" i="5"/>
  <c r="AU2841" i="5"/>
  <c r="AU2842" i="5"/>
  <c r="AU2843" i="5"/>
  <c r="AU2844" i="5"/>
  <c r="AU2845" i="5"/>
  <c r="AU2846" i="5"/>
  <c r="AU2847" i="5"/>
  <c r="AU2848" i="5"/>
  <c r="AU2849" i="5"/>
  <c r="AU2850" i="5"/>
  <c r="AU2851" i="5"/>
  <c r="AU2852" i="5"/>
  <c r="AU2853" i="5"/>
  <c r="AU2854" i="5"/>
  <c r="AU2855" i="5"/>
  <c r="AU2856" i="5"/>
  <c r="AU2857" i="5"/>
  <c r="AU2858" i="5"/>
  <c r="AU2859" i="5"/>
  <c r="AU2860" i="5"/>
  <c r="AU2861" i="5"/>
  <c r="AU2862" i="5"/>
  <c r="AU2863" i="5"/>
  <c r="AU2864" i="5"/>
  <c r="AU2865" i="5"/>
  <c r="AU2866" i="5"/>
  <c r="AU2867" i="5"/>
  <c r="AU2868" i="5"/>
  <c r="AU2869" i="5"/>
  <c r="AU2870" i="5"/>
  <c r="AU2871" i="5"/>
  <c r="AU2872" i="5"/>
  <c r="AU2873" i="5"/>
  <c r="AU2874" i="5"/>
  <c r="AU2875" i="5"/>
  <c r="AU2876" i="5"/>
  <c r="AU2877" i="5"/>
  <c r="AU2878" i="5"/>
  <c r="AU2879" i="5"/>
  <c r="AU2880" i="5"/>
  <c r="AU2881" i="5"/>
  <c r="AU2882" i="5"/>
  <c r="AU2883" i="5"/>
  <c r="AU2884" i="5"/>
  <c r="AU2885" i="5"/>
  <c r="AU2886" i="5"/>
  <c r="AU2887" i="5"/>
  <c r="AU2888" i="5"/>
  <c r="AU2889" i="5"/>
  <c r="AU2890" i="5"/>
  <c r="AU2891" i="5"/>
  <c r="AU2892" i="5"/>
  <c r="AU2893" i="5"/>
  <c r="AU2894" i="5"/>
  <c r="AU2895" i="5"/>
  <c r="AU2896" i="5"/>
  <c r="AU2897" i="5"/>
  <c r="AU2898" i="5"/>
  <c r="AU2899" i="5"/>
  <c r="AU2900" i="5"/>
  <c r="AU2901" i="5"/>
  <c r="AU2902" i="5"/>
  <c r="AU2903" i="5"/>
  <c r="AU2904" i="5"/>
  <c r="AU2905" i="5"/>
  <c r="AU2906" i="5"/>
  <c r="AU2907" i="5"/>
  <c r="AU2908" i="5"/>
  <c r="AU2909" i="5"/>
  <c r="AU2910" i="5"/>
  <c r="AU2911" i="5"/>
  <c r="AU2912" i="5"/>
  <c r="AU2913" i="5"/>
  <c r="AU2914" i="5"/>
  <c r="AU2915" i="5"/>
  <c r="AU2916" i="5"/>
  <c r="AU2917" i="5"/>
  <c r="AU2918" i="5"/>
  <c r="AU2919" i="5"/>
  <c r="AU2920" i="5"/>
  <c r="AU2921" i="5"/>
  <c r="AU2922" i="5"/>
  <c r="AU2923" i="5"/>
  <c r="AU2924" i="5"/>
  <c r="AU2925" i="5"/>
  <c r="AU2926" i="5"/>
  <c r="AU2927" i="5"/>
  <c r="AU2928" i="5"/>
  <c r="AU2929" i="5"/>
  <c r="AU2930" i="5"/>
  <c r="AU2931" i="5"/>
  <c r="AU2932" i="5"/>
  <c r="AU2933" i="5"/>
  <c r="AU2934" i="5"/>
  <c r="AU2935" i="5"/>
  <c r="AU2936" i="5"/>
  <c r="AU2937" i="5"/>
  <c r="AU2938" i="5"/>
  <c r="AU2939" i="5"/>
  <c r="AU2940" i="5"/>
  <c r="AU2941" i="5"/>
  <c r="AU2942" i="5"/>
  <c r="AU2943" i="5"/>
  <c r="AU2944" i="5"/>
  <c r="AU2945" i="5"/>
  <c r="AU2946" i="5"/>
  <c r="AU2947" i="5"/>
  <c r="AU2948" i="5"/>
  <c r="AU2949" i="5"/>
  <c r="AU2950" i="5"/>
  <c r="AU2951" i="5"/>
  <c r="AU2952" i="5"/>
  <c r="AU2953" i="5"/>
  <c r="AU2954" i="5"/>
  <c r="AU2955" i="5"/>
  <c r="AU2956" i="5"/>
  <c r="AU2957" i="5"/>
  <c r="AU2958" i="5"/>
  <c r="AU2959" i="5"/>
  <c r="AU2960" i="5"/>
  <c r="AU2961" i="5"/>
  <c r="AU2962" i="5"/>
  <c r="AU2963" i="5"/>
  <c r="AU2964" i="5"/>
  <c r="AU2965" i="5"/>
  <c r="AU2966" i="5"/>
  <c r="AU2967" i="5"/>
  <c r="AU2968" i="5"/>
  <c r="AU2969" i="5"/>
  <c r="AU2970" i="5"/>
  <c r="AU2971" i="5"/>
  <c r="AU2972" i="5"/>
  <c r="AU2973" i="5"/>
  <c r="AU2974" i="5"/>
  <c r="AU2975" i="5"/>
  <c r="AU2976" i="5"/>
  <c r="AU2977" i="5"/>
  <c r="AU2978" i="5"/>
  <c r="AU2979" i="5"/>
  <c r="AU2980" i="5"/>
  <c r="AU2981" i="5"/>
  <c r="AU2982" i="5"/>
  <c r="AU2983" i="5"/>
  <c r="AU2984" i="5"/>
  <c r="AU2985" i="5"/>
  <c r="AU2986" i="5"/>
  <c r="AU2987" i="5"/>
  <c r="AU2988" i="5"/>
  <c r="AU2989" i="5"/>
  <c r="AU2990" i="5"/>
  <c r="AU2991" i="5"/>
  <c r="AU2992" i="5"/>
  <c r="AU2993" i="5"/>
  <c r="AU2994" i="5"/>
  <c r="AU2995" i="5"/>
  <c r="AU2996" i="5"/>
  <c r="AU2997" i="5"/>
  <c r="AU2998" i="5"/>
  <c r="AU2999" i="5"/>
  <c r="AU3000" i="5"/>
  <c r="AU3001" i="5"/>
  <c r="AU3002" i="5"/>
  <c r="AU3003" i="5"/>
  <c r="AU3004" i="5"/>
  <c r="AU3005" i="5"/>
  <c r="AU3006" i="5"/>
  <c r="AU3007" i="5"/>
  <c r="AU3008" i="5"/>
  <c r="AU3009" i="5"/>
  <c r="AU3010" i="5"/>
  <c r="AU3011" i="5"/>
  <c r="AU3012" i="5"/>
  <c r="AU3013" i="5"/>
  <c r="AU3014" i="5"/>
  <c r="AU3015" i="5"/>
  <c r="AU3016" i="5"/>
  <c r="AU3017" i="5"/>
  <c r="AU3018" i="5"/>
  <c r="AU3019" i="5"/>
  <c r="AU3020" i="5"/>
  <c r="AU3021" i="5"/>
  <c r="AU3022" i="5"/>
  <c r="AU3023" i="5"/>
  <c r="AU3024" i="5"/>
  <c r="AU3025" i="5"/>
  <c r="AU3026" i="5"/>
  <c r="AU3027" i="5"/>
  <c r="AU3028" i="5"/>
  <c r="AU3029" i="5"/>
  <c r="AU3030" i="5"/>
  <c r="AU3031" i="5"/>
  <c r="AU3032" i="5"/>
  <c r="AU3033" i="5"/>
  <c r="AU3034" i="5"/>
  <c r="AU3035" i="5"/>
  <c r="AU3036" i="5"/>
  <c r="AU3037" i="5"/>
  <c r="AU3038" i="5"/>
  <c r="AU3039" i="5"/>
  <c r="AU3040" i="5"/>
  <c r="AU3041" i="5"/>
  <c r="AU3042" i="5"/>
  <c r="AU3043" i="5"/>
  <c r="AU3044" i="5"/>
  <c r="AU3045" i="5"/>
  <c r="AU3046" i="5"/>
  <c r="AU3047" i="5"/>
  <c r="AU3048" i="5"/>
  <c r="AU3049" i="5"/>
  <c r="AU3050" i="5"/>
  <c r="AU3051" i="5"/>
  <c r="AU3052" i="5"/>
  <c r="AU3053" i="5"/>
  <c r="AU3054" i="5"/>
  <c r="AU3055" i="5"/>
  <c r="AU3056" i="5"/>
  <c r="AU3057" i="5"/>
  <c r="AU3058" i="5"/>
  <c r="AU3059" i="5"/>
  <c r="AU3060" i="5"/>
  <c r="AU3061" i="5"/>
  <c r="AU3062" i="5"/>
  <c r="AU3063" i="5"/>
  <c r="AU3064" i="5"/>
  <c r="AU3065" i="5"/>
  <c r="AU3066" i="5"/>
  <c r="AU3067" i="5"/>
  <c r="AU3068" i="5"/>
  <c r="AU3069" i="5"/>
  <c r="AU3070" i="5"/>
  <c r="AU3071" i="5"/>
  <c r="AU3072" i="5"/>
  <c r="AU3073" i="5"/>
  <c r="AU3074" i="5"/>
  <c r="AU3075" i="5"/>
  <c r="AU3076" i="5"/>
  <c r="AU3077" i="5"/>
  <c r="AU3078" i="5"/>
  <c r="AU3079" i="5"/>
  <c r="AU3080" i="5"/>
  <c r="AU3081" i="5"/>
  <c r="AU3082" i="5"/>
  <c r="AU3083" i="5"/>
  <c r="AU3084" i="5"/>
  <c r="AU3085" i="5"/>
  <c r="AU3086" i="5"/>
  <c r="AU3087" i="5"/>
  <c r="AU3088" i="5"/>
  <c r="AU3089" i="5"/>
  <c r="AU3090" i="5"/>
  <c r="AU3091" i="5"/>
  <c r="AU3092" i="5"/>
  <c r="AU3093" i="5"/>
  <c r="AU3094" i="5"/>
  <c r="AU3095" i="5"/>
  <c r="AU3096" i="5"/>
  <c r="AU3097" i="5"/>
  <c r="AU3098" i="5"/>
  <c r="AU3099" i="5"/>
  <c r="AU3100" i="5"/>
  <c r="AU3101" i="5"/>
  <c r="AU3102" i="5"/>
  <c r="AU3103" i="5"/>
  <c r="AU3104" i="5"/>
  <c r="AU3105" i="5"/>
  <c r="AU3106" i="5"/>
  <c r="AU3107" i="5"/>
  <c r="AU3108" i="5"/>
  <c r="AU3109" i="5"/>
  <c r="AU3110" i="5"/>
  <c r="AU3111" i="5"/>
  <c r="AU3112" i="5"/>
  <c r="AU3113" i="5"/>
  <c r="AU3114" i="5"/>
  <c r="AU3115" i="5"/>
  <c r="AU3116" i="5"/>
  <c r="AU3117" i="5"/>
  <c r="AU3118" i="5"/>
  <c r="AU3119" i="5"/>
  <c r="AU3120" i="5"/>
  <c r="AU3121" i="5"/>
  <c r="AU3122" i="5"/>
  <c r="AU3123" i="5"/>
  <c r="AU3124" i="5"/>
  <c r="AU3125" i="5"/>
  <c r="AU3126" i="5"/>
  <c r="AU3127" i="5"/>
  <c r="AU3128" i="5"/>
  <c r="AU3129" i="5"/>
  <c r="AU3130" i="5"/>
  <c r="AU3131" i="5"/>
  <c r="AU3132" i="5"/>
  <c r="AU3133" i="5"/>
  <c r="AU3134" i="5"/>
  <c r="AU3135" i="5"/>
  <c r="AU3136" i="5"/>
  <c r="AU3137" i="5"/>
  <c r="AU3138" i="5"/>
  <c r="AU3139" i="5"/>
  <c r="AU3140" i="5"/>
  <c r="AU3141" i="5"/>
  <c r="AU3142" i="5"/>
  <c r="AU3143" i="5"/>
  <c r="AU3144" i="5"/>
  <c r="AU3145" i="5"/>
  <c r="AU3146" i="5"/>
  <c r="AU3147" i="5"/>
  <c r="AU3148" i="5"/>
  <c r="AU3149" i="5"/>
  <c r="AU3150" i="5"/>
  <c r="AU3151" i="5"/>
  <c r="AU3152" i="5"/>
  <c r="AU3153" i="5"/>
  <c r="AU3154" i="5"/>
  <c r="AU3155" i="5"/>
  <c r="AU3156" i="5"/>
  <c r="AU3157" i="5"/>
  <c r="AU3158" i="5"/>
  <c r="AU3159" i="5"/>
  <c r="AU3160" i="5"/>
  <c r="AU3161" i="5"/>
  <c r="AU3162" i="5"/>
  <c r="AU3163" i="5"/>
  <c r="AU3164" i="5"/>
  <c r="AU3165" i="5"/>
  <c r="AU3166" i="5"/>
  <c r="AU3167" i="5"/>
  <c r="AU3168" i="5"/>
  <c r="AU3169" i="5"/>
  <c r="AU3170" i="5"/>
  <c r="AU3171" i="5"/>
  <c r="AU3172" i="5"/>
  <c r="AU3173" i="5"/>
  <c r="AU3174" i="5"/>
  <c r="AU3175" i="5"/>
  <c r="AU3176" i="5"/>
  <c r="AU3177" i="5"/>
  <c r="AU3178" i="5"/>
  <c r="AU3179" i="5"/>
  <c r="AU3180" i="5"/>
  <c r="AU3181" i="5"/>
  <c r="AU3182" i="5"/>
  <c r="AU3183" i="5"/>
  <c r="AU3184" i="5"/>
  <c r="AU3185" i="5"/>
  <c r="AU3186" i="5"/>
  <c r="AU3187" i="5"/>
  <c r="AU3188" i="5"/>
  <c r="AU3189" i="5"/>
  <c r="AU3190" i="5"/>
  <c r="AU3191" i="5"/>
  <c r="AU3192" i="5"/>
  <c r="AU3193" i="5"/>
  <c r="AU3194" i="5"/>
  <c r="AU3195" i="5"/>
  <c r="AU3196" i="5"/>
  <c r="AU3197" i="5"/>
  <c r="AU3198" i="5"/>
  <c r="AU3199" i="5"/>
  <c r="AU3200" i="5"/>
  <c r="AU3201" i="5"/>
  <c r="AU3202" i="5"/>
  <c r="AU3203" i="5"/>
  <c r="AU3204" i="5"/>
  <c r="AU3205" i="5"/>
  <c r="AU3206" i="5"/>
  <c r="AU3207" i="5"/>
  <c r="AU3208" i="5"/>
  <c r="AU3209" i="5"/>
  <c r="AU3210" i="5"/>
  <c r="AU3211" i="5"/>
  <c r="AU3212" i="5"/>
  <c r="AU3213" i="5"/>
  <c r="AU3214" i="5"/>
  <c r="AU3215" i="5"/>
  <c r="AU3216" i="5"/>
  <c r="AU3217" i="5"/>
  <c r="AU3218" i="5"/>
  <c r="AU3219" i="5"/>
  <c r="AU3220" i="5"/>
  <c r="AU3221" i="5"/>
  <c r="AU3222" i="5"/>
  <c r="AU3223" i="5"/>
  <c r="AU3224" i="5"/>
  <c r="AU3225" i="5"/>
  <c r="AU3226" i="5"/>
  <c r="AU3227" i="5"/>
  <c r="AU3228" i="5"/>
  <c r="AU3229" i="5"/>
  <c r="AU3230" i="5"/>
  <c r="AU3231" i="5"/>
  <c r="AU3232" i="5"/>
  <c r="AU3233" i="5"/>
  <c r="AU3234" i="5"/>
  <c r="AU3235" i="5"/>
  <c r="AU3236" i="5"/>
  <c r="AU3237" i="5"/>
  <c r="AU3238" i="5"/>
  <c r="AU3239" i="5"/>
  <c r="AU3240" i="5"/>
  <c r="AU3241" i="5"/>
  <c r="AU3242" i="5"/>
  <c r="AU3243" i="5"/>
  <c r="AU3244" i="5"/>
  <c r="AU3245" i="5"/>
  <c r="AU3246" i="5"/>
  <c r="AU3247" i="5"/>
  <c r="AU3248" i="5"/>
  <c r="AU3249" i="5"/>
  <c r="AU3250" i="5"/>
  <c r="AU3251" i="5"/>
  <c r="AU3252" i="5"/>
  <c r="AU3253" i="5"/>
  <c r="AU3254" i="5"/>
  <c r="AU3255" i="5"/>
  <c r="AU3256" i="5"/>
  <c r="AU3257" i="5"/>
  <c r="AU3258" i="5"/>
  <c r="AU3259" i="5"/>
  <c r="AU3260" i="5"/>
  <c r="AU3261" i="5"/>
  <c r="AU3262" i="5"/>
  <c r="AU3263" i="5"/>
  <c r="AU3264" i="5"/>
  <c r="AU3265" i="5"/>
  <c r="AU3266" i="5"/>
  <c r="AU3267" i="5"/>
  <c r="AU3268" i="5"/>
  <c r="AU3269" i="5"/>
  <c r="AU3270" i="5"/>
  <c r="AU3271" i="5"/>
  <c r="AU3272" i="5"/>
  <c r="AU3273" i="5"/>
  <c r="AU3274" i="5"/>
  <c r="AU3275" i="5"/>
  <c r="AU3276" i="5"/>
  <c r="AU3277" i="5"/>
  <c r="AU3278" i="5"/>
  <c r="AU3279" i="5"/>
  <c r="AU3280" i="5"/>
  <c r="AU3281" i="5"/>
  <c r="AU3282" i="5"/>
  <c r="AU3283" i="5"/>
  <c r="AU3284" i="5"/>
  <c r="AU3285" i="5"/>
  <c r="AU3286" i="5"/>
  <c r="AU3287" i="5"/>
  <c r="AU3288" i="5"/>
  <c r="AU3289" i="5"/>
  <c r="AU3290" i="5"/>
  <c r="AU3291" i="5"/>
  <c r="AU3292" i="5"/>
  <c r="AU3293" i="5"/>
  <c r="AU3294" i="5"/>
  <c r="AU3295" i="5"/>
  <c r="AU3296" i="5"/>
  <c r="AU3297" i="5"/>
  <c r="AU3298" i="5"/>
  <c r="AU3299" i="5"/>
  <c r="AU3300" i="5"/>
  <c r="AJ984" i="5" l="1"/>
  <c r="X3" i="33"/>
  <c r="Y3" i="33" s="1"/>
  <c r="X4" i="33"/>
  <c r="Y4" i="33" s="1"/>
  <c r="X5" i="33"/>
  <c r="Y5" i="33" s="1"/>
  <c r="AJ3294" i="5"/>
  <c r="AK3294" i="5" s="1"/>
  <c r="AL3294" i="5" s="1"/>
  <c r="AJ3286" i="5"/>
  <c r="AK3286" i="5" s="1"/>
  <c r="AL3286" i="5" s="1"/>
  <c r="AJ3278" i="5"/>
  <c r="AJ3270" i="5"/>
  <c r="AK3270" i="5" s="1"/>
  <c r="AL3270" i="5" s="1"/>
  <c r="AJ3262" i="5"/>
  <c r="AJ3254" i="5"/>
  <c r="AJ3246" i="5"/>
  <c r="AJ3238" i="5"/>
  <c r="AK3238" i="5" s="1"/>
  <c r="AL3238" i="5" s="1"/>
  <c r="AJ3230" i="5"/>
  <c r="AJ3222" i="5"/>
  <c r="AJ3214" i="5"/>
  <c r="AJ3206" i="5"/>
  <c r="AK3206" i="5" s="1"/>
  <c r="AL3206" i="5" s="1"/>
  <c r="AJ3198" i="5"/>
  <c r="AJ3190" i="5"/>
  <c r="AJ3182" i="5"/>
  <c r="AK3182" i="5" s="1"/>
  <c r="AL3182" i="5" s="1"/>
  <c r="AJ3174" i="5"/>
  <c r="AK3174" i="5" s="1"/>
  <c r="AL3174" i="5" s="1"/>
  <c r="AJ3166" i="5"/>
  <c r="AJ3158" i="5"/>
  <c r="AJ3150" i="5"/>
  <c r="AJ3142" i="5"/>
  <c r="AJ3134" i="5"/>
  <c r="AJ3126" i="5"/>
  <c r="AJ3118" i="5"/>
  <c r="AJ3110" i="5"/>
  <c r="AJ3102" i="5"/>
  <c r="AK3102" i="5" s="1"/>
  <c r="AL3102" i="5" s="1"/>
  <c r="AJ3094" i="5"/>
  <c r="AJ3086" i="5"/>
  <c r="AJ3078" i="5"/>
  <c r="AK3078" i="5" s="1"/>
  <c r="AL3078" i="5" s="1"/>
  <c r="AJ3070" i="5"/>
  <c r="AJ3062" i="5"/>
  <c r="AK3062" i="5" s="1"/>
  <c r="AL3062" i="5" s="1"/>
  <c r="AJ3054" i="5"/>
  <c r="AK3054" i="5" s="1"/>
  <c r="AL3054" i="5" s="1"/>
  <c r="AJ3046" i="5"/>
  <c r="AJ3038" i="5"/>
  <c r="AK3038" i="5" s="1"/>
  <c r="AL3038" i="5" s="1"/>
  <c r="AJ3030" i="5"/>
  <c r="AK3030" i="5" s="1"/>
  <c r="AL3030" i="5" s="1"/>
  <c r="AJ3022" i="5"/>
  <c r="AK3022" i="5" s="1"/>
  <c r="AL3022" i="5" s="1"/>
  <c r="AJ3014" i="5"/>
  <c r="AK3014" i="5" s="1"/>
  <c r="AL3014" i="5" s="1"/>
  <c r="AJ3006" i="5"/>
  <c r="AJ2998" i="5"/>
  <c r="AK2998" i="5" s="1"/>
  <c r="AL2998" i="5" s="1"/>
  <c r="AJ2990" i="5"/>
  <c r="AK2990" i="5" s="1"/>
  <c r="AL2990" i="5" s="1"/>
  <c r="AJ2982" i="5"/>
  <c r="AK2982" i="5" s="1"/>
  <c r="AL2982" i="5" s="1"/>
  <c r="AJ2974" i="5"/>
  <c r="AK2974" i="5" s="1"/>
  <c r="AL2974" i="5" s="1"/>
  <c r="AJ2966" i="5"/>
  <c r="AK2966" i="5" s="1"/>
  <c r="AL2966" i="5" s="1"/>
  <c r="AJ2958" i="5"/>
  <c r="AJ2950" i="5"/>
  <c r="AJ2942" i="5"/>
  <c r="AJ2934" i="5"/>
  <c r="AK2934" i="5" s="1"/>
  <c r="AL2934" i="5" s="1"/>
  <c r="AJ2926" i="5"/>
  <c r="AJ2918" i="5"/>
  <c r="AK2918" i="5" s="1"/>
  <c r="AL2918" i="5" s="1"/>
  <c r="AJ2910" i="5"/>
  <c r="AJ2902" i="5"/>
  <c r="AJ2894" i="5"/>
  <c r="AJ2886" i="5"/>
  <c r="AJ2878" i="5"/>
  <c r="AJ2870" i="5"/>
  <c r="AJ2862" i="5"/>
  <c r="AJ2854" i="5"/>
  <c r="AK2854" i="5" s="1"/>
  <c r="AL2854" i="5" s="1"/>
  <c r="AJ2846" i="5"/>
  <c r="AK2846" i="5" s="1"/>
  <c r="AL2846" i="5" s="1"/>
  <c r="AJ2838" i="5"/>
  <c r="AK2838" i="5" s="1"/>
  <c r="AL2838" i="5" s="1"/>
  <c r="AJ2830" i="5"/>
  <c r="AJ2822" i="5"/>
  <c r="AJ3293" i="5"/>
  <c r="AJ3285" i="5"/>
  <c r="AJ3277" i="5"/>
  <c r="AJ3269" i="5"/>
  <c r="AJ3261" i="5"/>
  <c r="AJ3253" i="5"/>
  <c r="AJ3245" i="5"/>
  <c r="AJ3237" i="5"/>
  <c r="AJ3229" i="5"/>
  <c r="AJ3221" i="5"/>
  <c r="AJ3213" i="5"/>
  <c r="AJ3205" i="5"/>
  <c r="AJ3197" i="5"/>
  <c r="AJ3189" i="5"/>
  <c r="AJ3181" i="5"/>
  <c r="AJ3173" i="5"/>
  <c r="AJ3165" i="5"/>
  <c r="AJ3157" i="5"/>
  <c r="AJ3149" i="5"/>
  <c r="AJ3141" i="5"/>
  <c r="AJ3133" i="5"/>
  <c r="AJ3125" i="5"/>
  <c r="AJ3117" i="5"/>
  <c r="AJ3109" i="5"/>
  <c r="AJ3101" i="5"/>
  <c r="AJ3093" i="5"/>
  <c r="AJ3085" i="5"/>
  <c r="AJ3077" i="5"/>
  <c r="AJ3069" i="5"/>
  <c r="AJ3061" i="5"/>
  <c r="AJ3053" i="5"/>
  <c r="AJ3045" i="5"/>
  <c r="AJ3037" i="5"/>
  <c r="AJ3029" i="5"/>
  <c r="AJ3021" i="5"/>
  <c r="AJ3013" i="5"/>
  <c r="AJ3005" i="5"/>
  <c r="AJ2997" i="5"/>
  <c r="AJ2989" i="5"/>
  <c r="AJ2981" i="5"/>
  <c r="AJ2973" i="5"/>
  <c r="AJ2965" i="5"/>
  <c r="AJ2957" i="5"/>
  <c r="AJ2949" i="5"/>
  <c r="AJ2941" i="5"/>
  <c r="AJ2933" i="5"/>
  <c r="AJ2925" i="5"/>
  <c r="AJ2917" i="5"/>
  <c r="AJ2909" i="5"/>
  <c r="AJ2901" i="5"/>
  <c r="AJ2893" i="5"/>
  <c r="AJ2885" i="5"/>
  <c r="AJ2877" i="5"/>
  <c r="AJ2869" i="5"/>
  <c r="AJ2861" i="5"/>
  <c r="AJ2853" i="5"/>
  <c r="AJ2845" i="5"/>
  <c r="AJ2837" i="5"/>
  <c r="AJ2829" i="5"/>
  <c r="AJ2821" i="5"/>
  <c r="AJ2814" i="5"/>
  <c r="AJ2806" i="5"/>
  <c r="AJ2798" i="5"/>
  <c r="AJ2790" i="5"/>
  <c r="AJ2782" i="5"/>
  <c r="AK2782" i="5" s="1"/>
  <c r="AL2782" i="5" s="1"/>
  <c r="AJ2774" i="5"/>
  <c r="AJ2766" i="5"/>
  <c r="AK2766" i="5" s="1"/>
  <c r="AL2766" i="5" s="1"/>
  <c r="AJ2758" i="5"/>
  <c r="AJ2750" i="5"/>
  <c r="AJ2742" i="5"/>
  <c r="AJ2734" i="5"/>
  <c r="AJ2726" i="5"/>
  <c r="AJ2718" i="5"/>
  <c r="AJ2710" i="5"/>
  <c r="AJ2702" i="5"/>
  <c r="AJ2694" i="5"/>
  <c r="AJ2686" i="5"/>
  <c r="AJ2678" i="5"/>
  <c r="AJ2670" i="5"/>
  <c r="AJ2662" i="5"/>
  <c r="AJ2654" i="5"/>
  <c r="AJ2646" i="5"/>
  <c r="AJ2638" i="5"/>
  <c r="AJ2630" i="5"/>
  <c r="AJ2622" i="5"/>
  <c r="AJ2614" i="5"/>
  <c r="AK2614" i="5" s="1"/>
  <c r="AL2614" i="5" s="1"/>
  <c r="AJ2606" i="5"/>
  <c r="AJ2598" i="5"/>
  <c r="AJ2590" i="5"/>
  <c r="AK2590" i="5" s="1"/>
  <c r="AL2590" i="5" s="1"/>
  <c r="AJ2582" i="5"/>
  <c r="AJ2574" i="5"/>
  <c r="AJ2566" i="5"/>
  <c r="AK2566" i="5" s="1"/>
  <c r="AL2566" i="5" s="1"/>
  <c r="AJ2558" i="5"/>
  <c r="AK2558" i="5" s="1"/>
  <c r="AL2558" i="5" s="1"/>
  <c r="AJ2550" i="5"/>
  <c r="AJ2542" i="5"/>
  <c r="AJ2534" i="5"/>
  <c r="AK2534" i="5" s="1"/>
  <c r="AL2534" i="5" s="1"/>
  <c r="AJ2526" i="5"/>
  <c r="AJ2518" i="5"/>
  <c r="AJ2510" i="5"/>
  <c r="AJ2502" i="5"/>
  <c r="AJ2494" i="5"/>
  <c r="AJ2486" i="5"/>
  <c r="AJ2478" i="5"/>
  <c r="AJ2470" i="5"/>
  <c r="AJ2462" i="5"/>
  <c r="AJ2454" i="5"/>
  <c r="AJ2446" i="5"/>
  <c r="AJ2438" i="5"/>
  <c r="AJ2430" i="5"/>
  <c r="AJ2422" i="5"/>
  <c r="AJ2414" i="5"/>
  <c r="AJ2406" i="5"/>
  <c r="AJ2398" i="5"/>
  <c r="AJ2390" i="5"/>
  <c r="AK2390" i="5" s="1"/>
  <c r="AL2390" i="5" s="1"/>
  <c r="AJ2382" i="5"/>
  <c r="AJ2374" i="5"/>
  <c r="AJ2366" i="5"/>
  <c r="AK2366" i="5" s="1"/>
  <c r="AL2366" i="5" s="1"/>
  <c r="AJ2358" i="5"/>
  <c r="AJ2350" i="5"/>
  <c r="AJ2342" i="5"/>
  <c r="AJ2334" i="5"/>
  <c r="AJ2326" i="5"/>
  <c r="AJ2318" i="5"/>
  <c r="AK2318" i="5" s="1"/>
  <c r="AL2318" i="5" s="1"/>
  <c r="AJ2310" i="5"/>
  <c r="AJ2302" i="5"/>
  <c r="AJ2294" i="5"/>
  <c r="AK2294" i="5" s="1"/>
  <c r="AL2294" i="5" s="1"/>
  <c r="AJ2286" i="5"/>
  <c r="AJ2278" i="5"/>
  <c r="AJ2270" i="5"/>
  <c r="AJ2262" i="5"/>
  <c r="AJ2254" i="5"/>
  <c r="AJ2246" i="5"/>
  <c r="AJ2238" i="5"/>
  <c r="AJ2230" i="5"/>
  <c r="AJ2222" i="5"/>
  <c r="AJ2214" i="5"/>
  <c r="AJ2206" i="5"/>
  <c r="AJ2198" i="5"/>
  <c r="AJ2190" i="5"/>
  <c r="AJ2182" i="5"/>
  <c r="AJ2174" i="5"/>
  <c r="AK2174" i="5" s="1"/>
  <c r="AL2174" i="5" s="1"/>
  <c r="AJ2166" i="5"/>
  <c r="AJ2158" i="5"/>
  <c r="AJ2150" i="5"/>
  <c r="AJ2142" i="5"/>
  <c r="AK2142" i="5" s="1"/>
  <c r="AL2142" i="5" s="1"/>
  <c r="AJ2813" i="5"/>
  <c r="AJ2805" i="5"/>
  <c r="AJ2797" i="5"/>
  <c r="AJ2789" i="5"/>
  <c r="AJ2781" i="5"/>
  <c r="AJ2773" i="5"/>
  <c r="AJ2765" i="5"/>
  <c r="AJ2757" i="5"/>
  <c r="AJ2749" i="5"/>
  <c r="AJ2741" i="5"/>
  <c r="AJ2733" i="5"/>
  <c r="AJ2725" i="5"/>
  <c r="AJ2717" i="5"/>
  <c r="AJ2709" i="5"/>
  <c r="AJ2701" i="5"/>
  <c r="AJ2693" i="5"/>
  <c r="AJ2685" i="5"/>
  <c r="AJ2677" i="5"/>
  <c r="AJ2669" i="5"/>
  <c r="AJ2661" i="5"/>
  <c r="AJ2653" i="5"/>
  <c r="AJ2645" i="5"/>
  <c r="AJ2637" i="5"/>
  <c r="AJ2629" i="5"/>
  <c r="AJ2621" i="5"/>
  <c r="AJ2613" i="5"/>
  <c r="AJ2605" i="5"/>
  <c r="AJ2597" i="5"/>
  <c r="AJ2589" i="5"/>
  <c r="AJ2581" i="5"/>
  <c r="AJ2573" i="5"/>
  <c r="AJ2565" i="5"/>
  <c r="AJ2557" i="5"/>
  <c r="AJ2549" i="5"/>
  <c r="AJ2541" i="5"/>
  <c r="AJ2533" i="5"/>
  <c r="AJ2525" i="5"/>
  <c r="AJ2517" i="5"/>
  <c r="AJ2509" i="5"/>
  <c r="AJ2501" i="5"/>
  <c r="AJ2493" i="5"/>
  <c r="AJ2485" i="5"/>
  <c r="AJ2477" i="5"/>
  <c r="AJ2469" i="5"/>
  <c r="AJ2461" i="5"/>
  <c r="AJ2453" i="5"/>
  <c r="AJ2445" i="5"/>
  <c r="AJ2437" i="5"/>
  <c r="AJ2429" i="5"/>
  <c r="AJ2421" i="5"/>
  <c r="AJ2413" i="5"/>
  <c r="AJ2405" i="5"/>
  <c r="AJ2397" i="5"/>
  <c r="AJ2389" i="5"/>
  <c r="AJ2381" i="5"/>
  <c r="AJ2373" i="5"/>
  <c r="AJ2365" i="5"/>
  <c r="AJ2357" i="5"/>
  <c r="AJ2349" i="5"/>
  <c r="AJ2341" i="5"/>
  <c r="AJ2333" i="5"/>
  <c r="AJ2325" i="5"/>
  <c r="AJ2317" i="5"/>
  <c r="AJ2309" i="5"/>
  <c r="AJ2301" i="5"/>
  <c r="AJ2293" i="5"/>
  <c r="AJ2285" i="5"/>
  <c r="AJ2277" i="5"/>
  <c r="AJ2269" i="5"/>
  <c r="AJ2261" i="5"/>
  <c r="AJ2253" i="5"/>
  <c r="AJ2245" i="5"/>
  <c r="AJ2237" i="5"/>
  <c r="AJ2229" i="5"/>
  <c r="AJ2221" i="5"/>
  <c r="AJ2213" i="5"/>
  <c r="AJ2205" i="5"/>
  <c r="AJ2197" i="5"/>
  <c r="AJ2189" i="5"/>
  <c r="AJ2181" i="5"/>
  <c r="AJ2173" i="5"/>
  <c r="AJ2165" i="5"/>
  <c r="AJ2157" i="5"/>
  <c r="AJ2149" i="5"/>
  <c r="AJ2141" i="5"/>
  <c r="AJ2134" i="5"/>
  <c r="AJ2126" i="5"/>
  <c r="AJ2118" i="5"/>
  <c r="AJ2110" i="5"/>
  <c r="AJ2102" i="5"/>
  <c r="AJ2094" i="5"/>
  <c r="AJ2086" i="5"/>
  <c r="AJ2078" i="5"/>
  <c r="AJ2070" i="5"/>
  <c r="AJ2062" i="5"/>
  <c r="AJ2054" i="5"/>
  <c r="AJ2038" i="5"/>
  <c r="AJ2030" i="5"/>
  <c r="AJ2022" i="5"/>
  <c r="AJ2014" i="5"/>
  <c r="AJ2006" i="5"/>
  <c r="AJ1998" i="5"/>
  <c r="AJ1990" i="5"/>
  <c r="AJ1982" i="5"/>
  <c r="AJ1974" i="5"/>
  <c r="AJ1966" i="5"/>
  <c r="AJ1958" i="5"/>
  <c r="AJ1950" i="5"/>
  <c r="AJ1942" i="5"/>
  <c r="AJ1934" i="5"/>
  <c r="AJ1926" i="5"/>
  <c r="AJ1918" i="5"/>
  <c r="AJ1910" i="5"/>
  <c r="AJ1902" i="5"/>
  <c r="AJ1894" i="5"/>
  <c r="AJ1886" i="5"/>
  <c r="AJ2133" i="5"/>
  <c r="AJ2125" i="5"/>
  <c r="AJ2117" i="5"/>
  <c r="AJ2109" i="5"/>
  <c r="AJ2101" i="5"/>
  <c r="AJ2093" i="5"/>
  <c r="AJ2085" i="5"/>
  <c r="AJ2077" i="5"/>
  <c r="AJ2069" i="5"/>
  <c r="AJ2061" i="5"/>
  <c r="AJ2053" i="5"/>
  <c r="AJ2045" i="5"/>
  <c r="AJ2037" i="5"/>
  <c r="AJ2029" i="5"/>
  <c r="AJ2021" i="5"/>
  <c r="AJ2013" i="5"/>
  <c r="AJ2005" i="5"/>
  <c r="AJ1997" i="5"/>
  <c r="AJ1989" i="5"/>
  <c r="AJ1981" i="5"/>
  <c r="AJ1973" i="5"/>
  <c r="AJ1965" i="5"/>
  <c r="AJ1957" i="5"/>
  <c r="AJ1949" i="5"/>
  <c r="AJ1941" i="5"/>
  <c r="AJ1933" i="5"/>
  <c r="AJ1925" i="5"/>
  <c r="AJ1917" i="5"/>
  <c r="AJ1909" i="5"/>
  <c r="AJ1901" i="5"/>
  <c r="AJ1893" i="5"/>
  <c r="AJ1885" i="5"/>
  <c r="AJ1877" i="5"/>
  <c r="AJ1869" i="5"/>
  <c r="AJ1861" i="5"/>
  <c r="AJ1853" i="5"/>
  <c r="AJ1845" i="5"/>
  <c r="AJ1837" i="5"/>
  <c r="AJ1829" i="5"/>
  <c r="AJ1821" i="5"/>
  <c r="AJ1813" i="5"/>
  <c r="AJ1805" i="5"/>
  <c r="AJ1797" i="5"/>
  <c r="AJ1789" i="5"/>
  <c r="AJ1781" i="5"/>
  <c r="AJ1773" i="5"/>
  <c r="AJ1765" i="5"/>
  <c r="AJ1757" i="5"/>
  <c r="AJ1749" i="5"/>
  <c r="AJ1741" i="5"/>
  <c r="AJ1733" i="5"/>
  <c r="AJ1725" i="5"/>
  <c r="AJ1717" i="5"/>
  <c r="AJ1709" i="5"/>
  <c r="AJ1701" i="5"/>
  <c r="AJ1693" i="5"/>
  <c r="AJ1685" i="5"/>
  <c r="AJ1677" i="5"/>
  <c r="AJ1669" i="5"/>
  <c r="AJ1661" i="5"/>
  <c r="AJ1653" i="5"/>
  <c r="AJ1645" i="5"/>
  <c r="AJ1637" i="5"/>
  <c r="AJ1629" i="5"/>
  <c r="AJ1621" i="5"/>
  <c r="AJ1613" i="5"/>
  <c r="AJ1605" i="5"/>
  <c r="AJ1597" i="5"/>
  <c r="AJ1589" i="5"/>
  <c r="AJ1581" i="5"/>
  <c r="AJ1573" i="5"/>
  <c r="AJ1565" i="5"/>
  <c r="AJ1557" i="5"/>
  <c r="AJ1549" i="5"/>
  <c r="AJ1541" i="5"/>
  <c r="AJ1533" i="5"/>
  <c r="AJ1525" i="5"/>
  <c r="AJ1517" i="5"/>
  <c r="AJ1509" i="5"/>
  <c r="AJ1501" i="5"/>
  <c r="AJ1493" i="5"/>
  <c r="AJ1485" i="5"/>
  <c r="AJ1477" i="5"/>
  <c r="AJ1469" i="5"/>
  <c r="AJ1461" i="5"/>
  <c r="AJ1453" i="5"/>
  <c r="AJ1445" i="5"/>
  <c r="AJ1437" i="5"/>
  <c r="AJ1429" i="5"/>
  <c r="AJ1421" i="5"/>
  <c r="AJ1413" i="5"/>
  <c r="AJ1405" i="5"/>
  <c r="AJ1397" i="5"/>
  <c r="AJ1389" i="5"/>
  <c r="AJ1381" i="5"/>
  <c r="AJ1373" i="5"/>
  <c r="AJ1365" i="5"/>
  <c r="AJ1357" i="5"/>
  <c r="AJ1349" i="5"/>
  <c r="AJ1341" i="5"/>
  <c r="AJ1333" i="5"/>
  <c r="AJ1325" i="5"/>
  <c r="AJ1317" i="5"/>
  <c r="AJ1309" i="5"/>
  <c r="AJ1301" i="5"/>
  <c r="AJ1293" i="5"/>
  <c r="AJ1285" i="5"/>
  <c r="AJ1277" i="5"/>
  <c r="AJ1269" i="5"/>
  <c r="AJ1261" i="5"/>
  <c r="AJ1253" i="5"/>
  <c r="AJ1245" i="5"/>
  <c r="AJ1237" i="5"/>
  <c r="AJ1229" i="5"/>
  <c r="AJ1221" i="5"/>
  <c r="AJ1213" i="5"/>
  <c r="AJ1205" i="5"/>
  <c r="AJ1197" i="5"/>
  <c r="AJ1189" i="5"/>
  <c r="AJ1181" i="5"/>
  <c r="AJ1173" i="5"/>
  <c r="AJ1165" i="5"/>
  <c r="AJ1157" i="5"/>
  <c r="AJ1149" i="5"/>
  <c r="AJ1141" i="5"/>
  <c r="AJ1133" i="5"/>
  <c r="AJ1125" i="5"/>
  <c r="AJ1117" i="5"/>
  <c r="AJ1109" i="5"/>
  <c r="AJ1101" i="5"/>
  <c r="AJ1093" i="5"/>
  <c r="AJ1085" i="5"/>
  <c r="AJ1077" i="5"/>
  <c r="AJ1069" i="5"/>
  <c r="AJ1061" i="5"/>
  <c r="AJ1053" i="5"/>
  <c r="AJ1045" i="5"/>
  <c r="AJ1037" i="5"/>
  <c r="AJ1029" i="5"/>
  <c r="AJ1021" i="5"/>
  <c r="AJ1013" i="5"/>
  <c r="AJ1005" i="5"/>
  <c r="AJ997" i="5"/>
  <c r="AJ989" i="5"/>
  <c r="AJ981" i="5"/>
  <c r="AJ973" i="5"/>
  <c r="AJ965" i="5"/>
  <c r="AJ957" i="5"/>
  <c r="AJ949" i="5"/>
  <c r="AJ941" i="5"/>
  <c r="AJ933" i="5"/>
  <c r="AJ925" i="5"/>
  <c r="AJ917" i="5"/>
  <c r="AJ909" i="5"/>
  <c r="AJ901" i="5"/>
  <c r="AJ893" i="5"/>
  <c r="AJ885" i="5"/>
  <c r="AJ877" i="5"/>
  <c r="AJ869" i="5"/>
  <c r="AJ861" i="5"/>
  <c r="AJ853" i="5"/>
  <c r="AJ845" i="5"/>
  <c r="AJ837" i="5"/>
  <c r="AJ829" i="5"/>
  <c r="AJ821" i="5"/>
  <c r="AJ813" i="5"/>
  <c r="AJ805" i="5"/>
  <c r="AK3293" i="5"/>
  <c r="AL3293" i="5" s="1"/>
  <c r="AK3285" i="5"/>
  <c r="AL3285" i="5" s="1"/>
  <c r="AK3269" i="5"/>
  <c r="AL3269" i="5" s="1"/>
  <c r="AK3205" i="5"/>
  <c r="AL3205" i="5" s="1"/>
  <c r="AK3181" i="5"/>
  <c r="AL3181" i="5" s="1"/>
  <c r="AK3173" i="5"/>
  <c r="AL3173" i="5" s="1"/>
  <c r="AK3101" i="5"/>
  <c r="AL3101" i="5" s="1"/>
  <c r="AK3077" i="5"/>
  <c r="AL3077" i="5" s="1"/>
  <c r="AK3061" i="5"/>
  <c r="AL3061" i="5" s="1"/>
  <c r="AK3053" i="5"/>
  <c r="AL3053" i="5" s="1"/>
  <c r="AK3037" i="5"/>
  <c r="AL3037" i="5" s="1"/>
  <c r="AK3021" i="5"/>
  <c r="AL3021" i="5" s="1"/>
  <c r="AK2997" i="5"/>
  <c r="AL2997" i="5" s="1"/>
  <c r="AK2981" i="5"/>
  <c r="AL2981" i="5" s="1"/>
  <c r="AK2973" i="5"/>
  <c r="AL2973" i="5" s="1"/>
  <c r="AK2965" i="5"/>
  <c r="AL2965" i="5" s="1"/>
  <c r="AK2917" i="5"/>
  <c r="AL2917" i="5" s="1"/>
  <c r="AK2901" i="5"/>
  <c r="AL2901" i="5" s="1"/>
  <c r="AK2853" i="5"/>
  <c r="AL2853" i="5" s="1"/>
  <c r="AK2781" i="5"/>
  <c r="AL2781" i="5" s="1"/>
  <c r="AK2765" i="5"/>
  <c r="AL2765" i="5" s="1"/>
  <c r="AK2669" i="5"/>
  <c r="AL2669" i="5" s="1"/>
  <c r="AK2637" i="5"/>
  <c r="AL2637" i="5" s="1"/>
  <c r="AK2605" i="5"/>
  <c r="AL2605" i="5" s="1"/>
  <c r="AK2589" i="5"/>
  <c r="AL2589" i="5" s="1"/>
  <c r="AK2581" i="5"/>
  <c r="AL2581" i="5" s="1"/>
  <c r="AK2565" i="5"/>
  <c r="AL2565" i="5" s="1"/>
  <c r="AK2533" i="5"/>
  <c r="AL2533" i="5" s="1"/>
  <c r="AK2389" i="5"/>
  <c r="AL2389" i="5" s="1"/>
  <c r="AK2373" i="5"/>
  <c r="AL2373" i="5" s="1"/>
  <c r="AK2317" i="5"/>
  <c r="AL2317" i="5" s="1"/>
  <c r="AK2309" i="5"/>
  <c r="AL2309" i="5" s="1"/>
  <c r="AK2293" i="5"/>
  <c r="AL2293" i="5" s="1"/>
  <c r="AK2221" i="5"/>
  <c r="AL2221" i="5" s="1"/>
  <c r="AK2173" i="5"/>
  <c r="AL2173" i="5" s="1"/>
  <c r="AK648" i="5"/>
  <c r="AL648" i="5" s="1"/>
  <c r="AJ2608" i="5"/>
  <c r="AK2608" i="5" s="1"/>
  <c r="AL2608" i="5" s="1"/>
  <c r="AJ1976" i="5"/>
  <c r="AJ1616" i="5"/>
  <c r="AJ1560" i="5"/>
  <c r="AJ1400" i="5"/>
  <c r="AJ952" i="5"/>
  <c r="AJ560" i="5"/>
  <c r="AJ496" i="5"/>
  <c r="AJ488" i="5"/>
  <c r="AJ416" i="5"/>
  <c r="AJ232" i="5"/>
  <c r="AK232" i="5" s="1"/>
  <c r="AL232" i="5" s="1"/>
  <c r="AJ1878" i="5"/>
  <c r="AJ1870" i="5"/>
  <c r="AJ1862" i="5"/>
  <c r="AJ1854" i="5"/>
  <c r="AJ1846" i="5"/>
  <c r="AJ1838" i="5"/>
  <c r="AJ1830" i="5"/>
  <c r="AJ1822" i="5"/>
  <c r="AJ1814" i="5"/>
  <c r="AJ1806" i="5"/>
  <c r="AJ1798" i="5"/>
  <c r="AJ1790" i="5"/>
  <c r="AJ1782" i="5"/>
  <c r="AJ1774" i="5"/>
  <c r="AJ1766" i="5"/>
  <c r="AJ1758" i="5"/>
  <c r="AJ1750" i="5"/>
  <c r="AJ1742" i="5"/>
  <c r="AJ1734" i="5"/>
  <c r="AJ1726" i="5"/>
  <c r="AJ1718" i="5"/>
  <c r="AJ1710" i="5"/>
  <c r="AJ1702" i="5"/>
  <c r="AJ1694" i="5"/>
  <c r="AJ1686" i="5"/>
  <c r="AJ1678" i="5"/>
  <c r="AJ1670" i="5"/>
  <c r="AJ1662" i="5"/>
  <c r="AJ1654" i="5"/>
  <c r="AJ1646" i="5"/>
  <c r="AJ1638" i="5"/>
  <c r="AJ1630" i="5"/>
  <c r="AJ1622" i="5"/>
  <c r="AJ1614" i="5"/>
  <c r="AJ1606" i="5"/>
  <c r="AJ1598" i="5"/>
  <c r="AJ1590" i="5"/>
  <c r="AJ1582" i="5"/>
  <c r="AJ1574" i="5"/>
  <c r="AJ1566" i="5"/>
  <c r="AJ1558" i="5"/>
  <c r="AJ1550" i="5"/>
  <c r="AJ1542" i="5"/>
  <c r="AJ1534" i="5"/>
  <c r="AJ1526" i="5"/>
  <c r="AJ1518" i="5"/>
  <c r="AJ1510" i="5"/>
  <c r="AJ1502" i="5"/>
  <c r="AJ1494" i="5"/>
  <c r="AJ1486" i="5"/>
  <c r="AJ1478" i="5"/>
  <c r="AJ1470" i="5"/>
  <c r="AJ1462" i="5"/>
  <c r="AJ1454" i="5"/>
  <c r="AJ1446" i="5"/>
  <c r="AJ1438" i="5"/>
  <c r="AJ1430" i="5"/>
  <c r="AJ1422" i="5"/>
  <c r="AJ1414" i="5"/>
  <c r="AJ1406" i="5"/>
  <c r="AJ1398" i="5"/>
  <c r="AJ1390" i="5"/>
  <c r="AJ1382" i="5"/>
  <c r="AJ1374" i="5"/>
  <c r="AJ1366" i="5"/>
  <c r="AJ1358" i="5"/>
  <c r="AJ1350" i="5"/>
  <c r="AJ1342" i="5"/>
  <c r="AJ1334" i="5"/>
  <c r="AJ1326" i="5"/>
  <c r="AJ1318" i="5"/>
  <c r="AJ1310" i="5"/>
  <c r="AJ1302" i="5"/>
  <c r="AJ1294" i="5"/>
  <c r="AJ1286" i="5"/>
  <c r="AJ1278" i="5"/>
  <c r="AJ1270" i="5"/>
  <c r="AJ1262" i="5"/>
  <c r="AJ1254" i="5"/>
  <c r="AJ1246" i="5"/>
  <c r="AJ1238" i="5"/>
  <c r="AJ1230" i="5"/>
  <c r="AJ1222" i="5"/>
  <c r="AJ1214" i="5"/>
  <c r="AJ1206" i="5"/>
  <c r="AJ1198" i="5"/>
  <c r="AJ1190" i="5"/>
  <c r="AJ1182" i="5"/>
  <c r="AJ1174" i="5"/>
  <c r="AJ1166" i="5"/>
  <c r="AJ1158" i="5"/>
  <c r="AJ1150" i="5"/>
  <c r="AJ1142" i="5"/>
  <c r="AJ1134" i="5"/>
  <c r="AJ1126" i="5"/>
  <c r="AJ1118" i="5"/>
  <c r="AJ1110" i="5"/>
  <c r="AJ1102" i="5"/>
  <c r="AJ1094" i="5"/>
  <c r="AJ1086" i="5"/>
  <c r="AJ1078" i="5"/>
  <c r="AJ1070" i="5"/>
  <c r="AJ1062" i="5"/>
  <c r="AJ1054" i="5"/>
  <c r="AJ1046" i="5"/>
  <c r="AJ1038" i="5"/>
  <c r="AJ1030" i="5"/>
  <c r="AJ1022" i="5"/>
  <c r="AJ1014" i="5"/>
  <c r="AJ1006" i="5"/>
  <c r="AJ998" i="5"/>
  <c r="AJ990" i="5"/>
  <c r="AJ982" i="5"/>
  <c r="AJ974" i="5"/>
  <c r="AJ966" i="5"/>
  <c r="AJ958" i="5"/>
  <c r="AJ942" i="5"/>
  <c r="AJ934" i="5"/>
  <c r="AJ926" i="5"/>
  <c r="AJ918" i="5"/>
  <c r="AJ910" i="5"/>
  <c r="AJ902" i="5"/>
  <c r="AJ894" i="5"/>
  <c r="AJ878" i="5"/>
  <c r="AJ870" i="5"/>
  <c r="AJ862" i="5"/>
  <c r="AJ854" i="5"/>
  <c r="AJ846" i="5"/>
  <c r="AJ838" i="5"/>
  <c r="AJ830" i="5"/>
  <c r="AJ814" i="5"/>
  <c r="AJ798" i="5"/>
  <c r="AJ790" i="5"/>
  <c r="AJ782" i="5"/>
  <c r="AJ774" i="5"/>
  <c r="AJ766" i="5"/>
  <c r="AJ750" i="5"/>
  <c r="AJ734" i="5"/>
  <c r="AJ726" i="5"/>
  <c r="AJ718" i="5"/>
  <c r="AJ710" i="5"/>
  <c r="AJ702" i="5"/>
  <c r="AJ686" i="5"/>
  <c r="AJ670" i="5"/>
  <c r="AJ654" i="5"/>
  <c r="AK654" i="5" s="1"/>
  <c r="AL654" i="5" s="1"/>
  <c r="AJ638" i="5"/>
  <c r="AJ622" i="5"/>
  <c r="AJ606" i="5"/>
  <c r="AJ590" i="5"/>
  <c r="AJ574" i="5"/>
  <c r="AK574" i="5" s="1"/>
  <c r="AL574" i="5" s="1"/>
  <c r="AJ558" i="5"/>
  <c r="AK558" i="5" s="1"/>
  <c r="AL558" i="5" s="1"/>
  <c r="AJ542" i="5"/>
  <c r="AK542" i="5" s="1"/>
  <c r="AL542" i="5" s="1"/>
  <c r="AJ526" i="5"/>
  <c r="AJ510" i="5"/>
  <c r="AJ494" i="5"/>
  <c r="AJ136" i="5"/>
  <c r="AK136" i="5" s="1"/>
  <c r="AL136" i="5" s="1"/>
  <c r="AJ2624" i="5"/>
  <c r="AJ2456" i="5"/>
  <c r="AJ2128" i="5"/>
  <c r="AJ1720" i="5"/>
  <c r="AJ1456" i="5"/>
  <c r="AJ1040" i="5"/>
  <c r="AJ824" i="5"/>
  <c r="AJ504" i="5"/>
  <c r="AJ424" i="5"/>
  <c r="AJ1498" i="5"/>
  <c r="AJ72" i="5"/>
  <c r="AJ3216" i="5"/>
  <c r="AJ3048" i="5"/>
  <c r="AK3048" i="5" s="1"/>
  <c r="AL3048" i="5" s="1"/>
  <c r="AJ3008" i="5"/>
  <c r="AK3008" i="5" s="1"/>
  <c r="AL3008" i="5" s="1"/>
  <c r="AJ2952" i="5"/>
  <c r="AJ2912" i="5"/>
  <c r="AJ2752" i="5"/>
  <c r="AJ2744" i="5"/>
  <c r="AK2744" i="5" s="1"/>
  <c r="AL2744" i="5" s="1"/>
  <c r="AJ2656" i="5"/>
  <c r="AJ2584" i="5"/>
  <c r="AK2584" i="5" s="1"/>
  <c r="AL2584" i="5" s="1"/>
  <c r="AJ2560" i="5"/>
  <c r="AJ2536" i="5"/>
  <c r="AK2536" i="5" s="1"/>
  <c r="AL2536" i="5" s="1"/>
  <c r="AJ2496" i="5"/>
  <c r="AJ2488" i="5"/>
  <c r="AJ2472" i="5"/>
  <c r="AJ2408" i="5"/>
  <c r="AJ2400" i="5"/>
  <c r="AJ2360" i="5"/>
  <c r="AJ2344" i="5"/>
  <c r="AJ2336" i="5"/>
  <c r="AJ2304" i="5"/>
  <c r="AK2304" i="5" s="1"/>
  <c r="AL2304" i="5" s="1"/>
  <c r="AJ2280" i="5"/>
  <c r="AJ2248" i="5"/>
  <c r="AJ2232" i="5"/>
  <c r="AJ2224" i="5"/>
  <c r="AK2224" i="5" s="1"/>
  <c r="AL2224" i="5" s="1"/>
  <c r="AJ2208" i="5"/>
  <c r="AJ2200" i="5"/>
  <c r="AJ2184" i="5"/>
  <c r="AJ2144" i="5"/>
  <c r="AK2144" i="5" s="1"/>
  <c r="AL2144" i="5" s="1"/>
  <c r="AJ2136" i="5"/>
  <c r="AJ2104" i="5"/>
  <c r="AJ2096" i="5"/>
  <c r="AJ2048" i="5"/>
  <c r="AJ2040" i="5"/>
  <c r="AJ2032" i="5"/>
  <c r="AJ1992" i="5"/>
  <c r="AJ1984" i="5"/>
  <c r="AJ1944" i="5"/>
  <c r="AJ1936" i="5"/>
  <c r="AJ1912" i="5"/>
  <c r="AJ1904" i="5"/>
  <c r="AJ1896" i="5"/>
  <c r="AJ1872" i="5"/>
  <c r="AJ1864" i="5"/>
  <c r="AJ1848" i="5"/>
  <c r="AJ1840" i="5"/>
  <c r="AJ1816" i="5"/>
  <c r="AJ1808" i="5"/>
  <c r="AJ1800" i="5"/>
  <c r="AJ1776" i="5"/>
  <c r="AJ1768" i="5"/>
  <c r="AJ1760" i="5"/>
  <c r="AJ1736" i="5"/>
  <c r="AJ1728" i="5"/>
  <c r="AJ1712" i="5"/>
  <c r="AJ1680" i="5"/>
  <c r="AJ1672" i="5"/>
  <c r="AJ1664" i="5"/>
  <c r="AJ1656" i="5"/>
  <c r="AJ1632" i="5"/>
  <c r="AJ1624" i="5"/>
  <c r="AJ1608" i="5"/>
  <c r="AJ1584" i="5"/>
  <c r="AJ1576" i="5"/>
  <c r="AJ1568" i="5"/>
  <c r="AJ1528" i="5"/>
  <c r="AJ1520" i="5"/>
  <c r="AJ1512" i="5"/>
  <c r="AJ1504" i="5"/>
  <c r="AJ1480" i="5"/>
  <c r="AJ1472" i="5"/>
  <c r="AJ1464" i="5"/>
  <c r="AJ1424" i="5"/>
  <c r="AJ1416" i="5"/>
  <c r="AJ1408" i="5"/>
  <c r="AJ1376" i="5"/>
  <c r="AJ1368" i="5"/>
  <c r="AJ1360" i="5"/>
  <c r="AJ1352" i="5"/>
  <c r="AJ1344" i="5"/>
  <c r="AJ1312" i="5"/>
  <c r="AJ1304" i="5"/>
  <c r="AJ1296" i="5"/>
  <c r="AJ1288" i="5"/>
  <c r="AJ1264" i="5"/>
  <c r="AJ1256" i="5"/>
  <c r="AJ1248" i="5"/>
  <c r="AJ1216" i="5"/>
  <c r="AJ1208" i="5"/>
  <c r="AJ1200" i="5"/>
  <c r="AJ1168" i="5"/>
  <c r="AJ1160" i="5"/>
  <c r="AJ1152" i="5"/>
  <c r="AJ1144" i="5"/>
  <c r="AJ1120" i="5"/>
  <c r="AJ1112" i="5"/>
  <c r="AJ1104" i="5"/>
  <c r="AJ1080" i="5"/>
  <c r="AJ1072" i="5"/>
  <c r="AJ1064" i="5"/>
  <c r="AJ1032" i="5"/>
  <c r="AJ1024" i="5"/>
  <c r="AJ1016" i="5"/>
  <c r="AJ992" i="5"/>
  <c r="AJ976" i="5"/>
  <c r="AJ968" i="5"/>
  <c r="AJ944" i="5"/>
  <c r="AJ936" i="5"/>
  <c r="AJ928" i="5"/>
  <c r="AJ920" i="5"/>
  <c r="AJ912" i="5"/>
  <c r="AJ904" i="5"/>
  <c r="AJ896" i="5"/>
  <c r="AJ888" i="5"/>
  <c r="AJ880" i="5"/>
  <c r="AJ872" i="5"/>
  <c r="AJ864" i="5"/>
  <c r="AJ856" i="5"/>
  <c r="AJ848" i="5"/>
  <c r="AJ840" i="5"/>
  <c r="AJ832" i="5"/>
  <c r="AJ816" i="5"/>
  <c r="AJ808" i="5"/>
  <c r="AJ800" i="5"/>
  <c r="AJ792" i="5"/>
  <c r="AJ784" i="5"/>
  <c r="AJ776" i="5"/>
  <c r="AJ768" i="5"/>
  <c r="AJ760" i="5"/>
  <c r="AJ752" i="5"/>
  <c r="AJ744" i="5"/>
  <c r="AJ736" i="5"/>
  <c r="AJ728" i="5"/>
  <c r="AJ720" i="5"/>
  <c r="AJ712" i="5"/>
  <c r="AJ704" i="5"/>
  <c r="AJ696" i="5"/>
  <c r="AJ688" i="5"/>
  <c r="AJ680" i="5"/>
  <c r="AJ664" i="5"/>
  <c r="AK664" i="5" s="1"/>
  <c r="AL664" i="5" s="1"/>
  <c r="AJ656" i="5"/>
  <c r="AK656" i="5" s="1"/>
  <c r="AL656" i="5" s="1"/>
  <c r="AJ640" i="5"/>
  <c r="AJ632" i="5"/>
  <c r="AJ624" i="5"/>
  <c r="AJ616" i="5"/>
  <c r="AJ608" i="5"/>
  <c r="AJ600" i="5"/>
  <c r="AJ592" i="5"/>
  <c r="AJ584" i="5"/>
  <c r="AJ576" i="5"/>
  <c r="AJ568" i="5"/>
  <c r="AK568" i="5" s="1"/>
  <c r="AL568" i="5" s="1"/>
  <c r="AJ552" i="5"/>
  <c r="AK552" i="5" s="1"/>
  <c r="AL552" i="5" s="1"/>
  <c r="AJ544" i="5"/>
  <c r="AJ536" i="5"/>
  <c r="AJ528" i="5"/>
  <c r="AJ520" i="5"/>
  <c r="AJ512" i="5"/>
  <c r="AJ480" i="5"/>
  <c r="AJ472" i="5"/>
  <c r="AJ464" i="5"/>
  <c r="AK464" i="5" s="1"/>
  <c r="AL464" i="5" s="1"/>
  <c r="AJ456" i="5"/>
  <c r="AK456" i="5" s="1"/>
  <c r="AL456" i="5" s="1"/>
  <c r="AJ448" i="5"/>
  <c r="AK448" i="5" s="1"/>
  <c r="AL448" i="5" s="1"/>
  <c r="AJ440" i="5"/>
  <c r="AK440" i="5" s="1"/>
  <c r="AL440" i="5" s="1"/>
  <c r="AJ432" i="5"/>
  <c r="AK432" i="5" s="1"/>
  <c r="AL432" i="5" s="1"/>
  <c r="AJ400" i="5"/>
  <c r="AJ392" i="5"/>
  <c r="AJ376" i="5"/>
  <c r="AJ368" i="5"/>
  <c r="AJ352" i="5"/>
  <c r="AK352" i="5" s="1"/>
  <c r="AJ344" i="5"/>
  <c r="AK344" i="5" s="1"/>
  <c r="AJ336" i="5"/>
  <c r="AJ328" i="5"/>
  <c r="AJ320" i="5"/>
  <c r="AJ312" i="5"/>
  <c r="AJ304" i="5"/>
  <c r="AJ296" i="5"/>
  <c r="AJ280" i="5"/>
  <c r="AJ272" i="5"/>
  <c r="AJ264" i="5"/>
  <c r="AK264" i="5" s="1"/>
  <c r="AL264" i="5" s="1"/>
  <c r="AJ256" i="5"/>
  <c r="AK256" i="5" s="1"/>
  <c r="AL256" i="5" s="1"/>
  <c r="AJ216" i="5"/>
  <c r="AK216" i="5" s="1"/>
  <c r="AL216" i="5" s="1"/>
  <c r="AJ208" i="5"/>
  <c r="AK208" i="5" s="1"/>
  <c r="AL208" i="5" s="1"/>
  <c r="AJ200" i="5"/>
  <c r="AJ42" i="5"/>
  <c r="AJ478" i="5"/>
  <c r="AJ462" i="5"/>
  <c r="AK462" i="5" s="1"/>
  <c r="AL462" i="5" s="1"/>
  <c r="AJ446" i="5"/>
  <c r="AK446" i="5" s="1"/>
  <c r="AL446" i="5" s="1"/>
  <c r="AJ430" i="5"/>
  <c r="AK430" i="5" s="1"/>
  <c r="AL430" i="5" s="1"/>
  <c r="AJ414" i="5"/>
  <c r="AJ398" i="5"/>
  <c r="AJ382" i="5"/>
  <c r="AJ366" i="5"/>
  <c r="AJ350" i="5"/>
  <c r="AJ334" i="5"/>
  <c r="AJ318" i="5"/>
  <c r="AJ302" i="5"/>
  <c r="AJ286" i="5"/>
  <c r="AJ270" i="5"/>
  <c r="AK270" i="5" s="1"/>
  <c r="AL270" i="5" s="1"/>
  <c r="AJ254" i="5"/>
  <c r="AJ238" i="5"/>
  <c r="AK238" i="5" s="1"/>
  <c r="AL238" i="5" s="1"/>
  <c r="AJ222" i="5"/>
  <c r="AK222" i="5" s="1"/>
  <c r="AL222" i="5" s="1"/>
  <c r="AJ214" i="5"/>
  <c r="AK214" i="5" s="1"/>
  <c r="AL214" i="5" s="1"/>
  <c r="AJ128" i="5"/>
  <c r="AJ120" i="5"/>
  <c r="AJ104" i="5"/>
  <c r="AJ96" i="5"/>
  <c r="AJ88" i="5"/>
  <c r="AJ80" i="5"/>
  <c r="AJ64" i="5"/>
  <c r="AJ48" i="5"/>
  <c r="AJ40" i="5"/>
  <c r="AJ32" i="5"/>
  <c r="AJ24" i="5"/>
  <c r="AJ1154" i="5"/>
  <c r="AJ1018" i="5"/>
  <c r="AJ970" i="5"/>
  <c r="AJ626" i="5"/>
  <c r="AJ386" i="5"/>
  <c r="AJ274" i="5"/>
  <c r="AJ210" i="5"/>
  <c r="AJ3298" i="5"/>
  <c r="AK3298" i="5" s="1"/>
  <c r="AL3298" i="5" s="1"/>
  <c r="AJ3290" i="5"/>
  <c r="AK3290" i="5" s="1"/>
  <c r="AL3290" i="5" s="1"/>
  <c r="AJ3282" i="5"/>
  <c r="AJ3274" i="5"/>
  <c r="AJ3266" i="5"/>
  <c r="AJ3258" i="5"/>
  <c r="AJ3250" i="5"/>
  <c r="AJ3242" i="5"/>
  <c r="AJ3234" i="5"/>
  <c r="AJ3226" i="5"/>
  <c r="AJ3218" i="5"/>
  <c r="AJ3210" i="5"/>
  <c r="AK3210" i="5" s="1"/>
  <c r="AL3210" i="5" s="1"/>
  <c r="AJ3202" i="5"/>
  <c r="AJ3194" i="5"/>
  <c r="AJ3186" i="5"/>
  <c r="AJ3178" i="5"/>
  <c r="AK3178" i="5" s="1"/>
  <c r="AL3178" i="5" s="1"/>
  <c r="AJ3170" i="5"/>
  <c r="AJ3162" i="5"/>
  <c r="AK3162" i="5" s="1"/>
  <c r="AL3162" i="5" s="1"/>
  <c r="AJ3154" i="5"/>
  <c r="AK3154" i="5" s="1"/>
  <c r="AL3154" i="5" s="1"/>
  <c r="AJ3146" i="5"/>
  <c r="AJ3138" i="5"/>
  <c r="AJ3130" i="5"/>
  <c r="AJ3122" i="5"/>
  <c r="AJ3114" i="5"/>
  <c r="AJ3106" i="5"/>
  <c r="AJ3098" i="5"/>
  <c r="AJ3090" i="5"/>
  <c r="AJ3082" i="5"/>
  <c r="AK3082" i="5" s="1"/>
  <c r="AL3082" i="5" s="1"/>
  <c r="AJ3074" i="5"/>
  <c r="AK3074" i="5" s="1"/>
  <c r="AL3074" i="5" s="1"/>
  <c r="AJ3066" i="5"/>
  <c r="AK3066" i="5" s="1"/>
  <c r="AL3066" i="5" s="1"/>
  <c r="AJ3058" i="5"/>
  <c r="AK3058" i="5" s="1"/>
  <c r="AL3058" i="5" s="1"/>
  <c r="AJ3050" i="5"/>
  <c r="AK3050" i="5" s="1"/>
  <c r="AL3050" i="5" s="1"/>
  <c r="AJ3042" i="5"/>
  <c r="AJ3034" i="5"/>
  <c r="AK3034" i="5" s="1"/>
  <c r="AL3034" i="5" s="1"/>
  <c r="AJ3026" i="5"/>
  <c r="AK3026" i="5" s="1"/>
  <c r="AL3026" i="5" s="1"/>
  <c r="AJ3018" i="5"/>
  <c r="AK3018" i="5" s="1"/>
  <c r="AL3018" i="5" s="1"/>
  <c r="AJ3010" i="5"/>
  <c r="AK3010" i="5" s="1"/>
  <c r="AL3010" i="5" s="1"/>
  <c r="AJ3002" i="5"/>
  <c r="AK3002" i="5" s="1"/>
  <c r="AL3002" i="5" s="1"/>
  <c r="AJ2994" i="5"/>
  <c r="AK2994" i="5" s="1"/>
  <c r="AL2994" i="5" s="1"/>
  <c r="AJ2986" i="5"/>
  <c r="AJ2978" i="5"/>
  <c r="AK2978" i="5" s="1"/>
  <c r="AL2978" i="5" s="1"/>
  <c r="AJ2970" i="5"/>
  <c r="AK2970" i="5" s="1"/>
  <c r="AL2970" i="5" s="1"/>
  <c r="AJ2962" i="5"/>
  <c r="AJ2954" i="5"/>
  <c r="AJ2946" i="5"/>
  <c r="AJ2938" i="5"/>
  <c r="AK2938" i="5" s="1"/>
  <c r="AL2938" i="5" s="1"/>
  <c r="AJ2930" i="5"/>
  <c r="AJ2922" i="5"/>
  <c r="AJ2914" i="5"/>
  <c r="AK2914" i="5" s="1"/>
  <c r="AL2914" i="5" s="1"/>
  <c r="AJ2906" i="5"/>
  <c r="AJ2898" i="5"/>
  <c r="AJ2890" i="5"/>
  <c r="AJ2882" i="5"/>
  <c r="AJ2874" i="5"/>
  <c r="AJ2866" i="5"/>
  <c r="AJ2858" i="5"/>
  <c r="AJ2850" i="5"/>
  <c r="AK2850" i="5" s="1"/>
  <c r="AL2850" i="5" s="1"/>
  <c r="AJ2842" i="5"/>
  <c r="AK2842" i="5" s="1"/>
  <c r="AL2842" i="5" s="1"/>
  <c r="AJ2834" i="5"/>
  <c r="AJ2826" i="5"/>
  <c r="AJ2818" i="5"/>
  <c r="AJ2810" i="5"/>
  <c r="AJ2802" i="5"/>
  <c r="AJ2794" i="5"/>
  <c r="AJ2786" i="5"/>
  <c r="AJ2778" i="5"/>
  <c r="AK2778" i="5" s="1"/>
  <c r="AL2778" i="5" s="1"/>
  <c r="AJ2770" i="5"/>
  <c r="AK2770" i="5" s="1"/>
  <c r="AL2770" i="5" s="1"/>
  <c r="AJ2762" i="5"/>
  <c r="AJ2754" i="5"/>
  <c r="AJ2746" i="5"/>
  <c r="AK2746" i="5" s="1"/>
  <c r="AL2746" i="5" s="1"/>
  <c r="AJ2738" i="5"/>
  <c r="AJ2730" i="5"/>
  <c r="AJ2722" i="5"/>
  <c r="AJ2714" i="5"/>
  <c r="AJ2706" i="5"/>
  <c r="AJ2698" i="5"/>
  <c r="AJ2690" i="5"/>
  <c r="AJ2682" i="5"/>
  <c r="AJ2674" i="5"/>
  <c r="AK2674" i="5" s="1"/>
  <c r="AL2674" i="5" s="1"/>
  <c r="AJ2666" i="5"/>
  <c r="AK2666" i="5" s="1"/>
  <c r="AL2666" i="5" s="1"/>
  <c r="AJ2658" i="5"/>
  <c r="AJ2650" i="5"/>
  <c r="AJ2642" i="5"/>
  <c r="AK2642" i="5" s="1"/>
  <c r="AL2642" i="5" s="1"/>
  <c r="AJ2634" i="5"/>
  <c r="AK2634" i="5" s="1"/>
  <c r="AL2634" i="5" s="1"/>
  <c r="AJ2626" i="5"/>
  <c r="AJ2618" i="5"/>
  <c r="AJ2610" i="5"/>
  <c r="AK2610" i="5" s="1"/>
  <c r="AL2610" i="5" s="1"/>
  <c r="AJ2602" i="5"/>
  <c r="AK2602" i="5" s="1"/>
  <c r="AL2602" i="5" s="1"/>
  <c r="AJ2594" i="5"/>
  <c r="AK2594" i="5" s="1"/>
  <c r="AL2594" i="5" s="1"/>
  <c r="AJ2586" i="5"/>
  <c r="AK2586" i="5" s="1"/>
  <c r="AL2586" i="5" s="1"/>
  <c r="AJ2578" i="5"/>
  <c r="AK2578" i="5" s="1"/>
  <c r="AL2578" i="5" s="1"/>
  <c r="AJ2570" i="5"/>
  <c r="AJ2562" i="5"/>
  <c r="AJ2554" i="5"/>
  <c r="AJ2546" i="5"/>
  <c r="AK2546" i="5" s="1"/>
  <c r="AL2546" i="5" s="1"/>
  <c r="AJ2538" i="5"/>
  <c r="AJ2530" i="5"/>
  <c r="AK2530" i="5" s="1"/>
  <c r="AL2530" i="5" s="1"/>
  <c r="AJ2522" i="5"/>
  <c r="AJ2514" i="5"/>
  <c r="AJ2506" i="5"/>
  <c r="AJ2498" i="5"/>
  <c r="AJ2490" i="5"/>
  <c r="AJ2482" i="5"/>
  <c r="AJ2474" i="5"/>
  <c r="AJ2466" i="5"/>
  <c r="AJ2458" i="5"/>
  <c r="AJ2450" i="5"/>
  <c r="AJ2442" i="5"/>
  <c r="AJ2434" i="5"/>
  <c r="AJ2426" i="5"/>
  <c r="AJ2418" i="5"/>
  <c r="AJ2410" i="5"/>
  <c r="AJ2402" i="5"/>
  <c r="AJ2394" i="5"/>
  <c r="AJ2386" i="5"/>
  <c r="AK2386" i="5" s="1"/>
  <c r="AL2386" i="5" s="1"/>
  <c r="AJ2378" i="5"/>
  <c r="AK2378" i="5" s="1"/>
  <c r="AL2378" i="5" s="1"/>
  <c r="AJ2370" i="5"/>
  <c r="AK2370" i="5" s="1"/>
  <c r="AL2370" i="5" s="1"/>
  <c r="AJ2362" i="5"/>
  <c r="AJ2354" i="5"/>
  <c r="AJ2346" i="5"/>
  <c r="AJ2338" i="5"/>
  <c r="AJ2330" i="5"/>
  <c r="AJ2322" i="5"/>
  <c r="AK2322" i="5" s="1"/>
  <c r="AL2322" i="5" s="1"/>
  <c r="AJ2314" i="5"/>
  <c r="AK2314" i="5" s="1"/>
  <c r="AL2314" i="5" s="1"/>
  <c r="AJ2306" i="5"/>
  <c r="AK2306" i="5" s="1"/>
  <c r="AL2306" i="5" s="1"/>
  <c r="AJ2298" i="5"/>
  <c r="AK2298" i="5" s="1"/>
  <c r="AL2298" i="5" s="1"/>
  <c r="AJ2290" i="5"/>
  <c r="AJ2282" i="5"/>
  <c r="AJ2274" i="5"/>
  <c r="AJ2266" i="5"/>
  <c r="AJ2258" i="5"/>
  <c r="AJ2250" i="5"/>
  <c r="AJ2242" i="5"/>
  <c r="AJ2234" i="5"/>
  <c r="AJ2226" i="5"/>
  <c r="AK2226" i="5" s="1"/>
  <c r="AL2226" i="5" s="1"/>
  <c r="AJ2218" i="5"/>
  <c r="AJ2210" i="5"/>
  <c r="AJ2202" i="5"/>
  <c r="AJ2194" i="5"/>
  <c r="AJ2186" i="5"/>
  <c r="AJ3299" i="5"/>
  <c r="AJ3291" i="5"/>
  <c r="AK3291" i="5" s="1"/>
  <c r="AL3291" i="5" s="1"/>
  <c r="AJ3283" i="5"/>
  <c r="AJ3275" i="5"/>
  <c r="AK3275" i="5" s="1"/>
  <c r="AL3275" i="5" s="1"/>
  <c r="AJ3267" i="5"/>
  <c r="AJ3259" i="5"/>
  <c r="AJ3251" i="5"/>
  <c r="AJ3243" i="5"/>
  <c r="AJ3235" i="5"/>
  <c r="AJ3227" i="5"/>
  <c r="AJ3219" i="5"/>
  <c r="AJ3211" i="5"/>
  <c r="AJ3203" i="5"/>
  <c r="AJ3195" i="5"/>
  <c r="AJ3187" i="5"/>
  <c r="AJ3179" i="5"/>
  <c r="AK3179" i="5" s="1"/>
  <c r="AL3179" i="5" s="1"/>
  <c r="AJ3171" i="5"/>
  <c r="AJ2178" i="5"/>
  <c r="AK2178" i="5" s="1"/>
  <c r="AL2178" i="5" s="1"/>
  <c r="AJ2170" i="5"/>
  <c r="AK2170" i="5" s="1"/>
  <c r="AL2170" i="5" s="1"/>
  <c r="AJ2162" i="5"/>
  <c r="AJ2154" i="5"/>
  <c r="AJ2146" i="5"/>
  <c r="AK2146" i="5" s="1"/>
  <c r="AL2146" i="5" s="1"/>
  <c r="AJ2138" i="5"/>
  <c r="AJ2130" i="5"/>
  <c r="AJ2122" i="5"/>
  <c r="AJ2114" i="5"/>
  <c r="AJ2106" i="5"/>
  <c r="AJ2098" i="5"/>
  <c r="AJ2090" i="5"/>
  <c r="AJ2082" i="5"/>
  <c r="AJ2074" i="5"/>
  <c r="AJ2066" i="5"/>
  <c r="AJ2058" i="5"/>
  <c r="AJ2050" i="5"/>
  <c r="AJ2042" i="5"/>
  <c r="AJ2034" i="5"/>
  <c r="AJ2026" i="5"/>
  <c r="AJ2018" i="5"/>
  <c r="AJ2010" i="5"/>
  <c r="AJ2002" i="5"/>
  <c r="AJ1994" i="5"/>
  <c r="AJ1986" i="5"/>
  <c r="AJ1978" i="5"/>
  <c r="AJ1970" i="5"/>
  <c r="AJ1962" i="5"/>
  <c r="AJ1954" i="5"/>
  <c r="AJ1946" i="5"/>
  <c r="AJ1938" i="5"/>
  <c r="AJ1930" i="5"/>
  <c r="AJ1922" i="5"/>
  <c r="AJ1914" i="5"/>
  <c r="AJ1906" i="5"/>
  <c r="AJ1898" i="5"/>
  <c r="AJ1890" i="5"/>
  <c r="AJ1882" i="5"/>
  <c r="AJ1874" i="5"/>
  <c r="AJ1866" i="5"/>
  <c r="AJ1858" i="5"/>
  <c r="AJ1850" i="5"/>
  <c r="AJ1842" i="5"/>
  <c r="AJ1834" i="5"/>
  <c r="AJ1826" i="5"/>
  <c r="AJ1818" i="5"/>
  <c r="AJ1810" i="5"/>
  <c r="AJ1802" i="5"/>
  <c r="AJ1794" i="5"/>
  <c r="AJ1786" i="5"/>
  <c r="AJ1778" i="5"/>
  <c r="AJ1770" i="5"/>
  <c r="AJ1762" i="5"/>
  <c r="AJ1754" i="5"/>
  <c r="AJ1746" i="5"/>
  <c r="AJ1738" i="5"/>
  <c r="AJ1730" i="5"/>
  <c r="AJ1722" i="5"/>
  <c r="AJ1714" i="5"/>
  <c r="AJ1706" i="5"/>
  <c r="AJ1698" i="5"/>
  <c r="AJ1690" i="5"/>
  <c r="AJ3163" i="5"/>
  <c r="AK3163" i="5" s="1"/>
  <c r="AL3163" i="5" s="1"/>
  <c r="AJ3155" i="5"/>
  <c r="AJ3147" i="5"/>
  <c r="AJ3139" i="5"/>
  <c r="AJ3131" i="5"/>
  <c r="AJ3123" i="5"/>
  <c r="AJ3115" i="5"/>
  <c r="AJ3107" i="5"/>
  <c r="AJ3099" i="5"/>
  <c r="AJ3091" i="5"/>
  <c r="AJ3083" i="5"/>
  <c r="AJ3075" i="5"/>
  <c r="AK3075" i="5" s="1"/>
  <c r="AL3075" i="5" s="1"/>
  <c r="AJ3067" i="5"/>
  <c r="AK3067" i="5" s="1"/>
  <c r="AL3067" i="5" s="1"/>
  <c r="AJ3059" i="5"/>
  <c r="AK3059" i="5" s="1"/>
  <c r="AL3059" i="5" s="1"/>
  <c r="AJ3051" i="5"/>
  <c r="AK3051" i="5" s="1"/>
  <c r="AL3051" i="5" s="1"/>
  <c r="AJ3043" i="5"/>
  <c r="AJ3035" i="5"/>
  <c r="AK3035" i="5" s="1"/>
  <c r="AL3035" i="5" s="1"/>
  <c r="AJ3027" i="5"/>
  <c r="AK3027" i="5" s="1"/>
  <c r="AL3027" i="5" s="1"/>
  <c r="AJ3019" i="5"/>
  <c r="AK3019" i="5" s="1"/>
  <c r="AL3019" i="5" s="1"/>
  <c r="AJ3011" i="5"/>
  <c r="AK3011" i="5" s="1"/>
  <c r="AL3011" i="5" s="1"/>
  <c r="AJ3003" i="5"/>
  <c r="AJ2995" i="5"/>
  <c r="AK2995" i="5" s="1"/>
  <c r="AL2995" i="5" s="1"/>
  <c r="AJ2987" i="5"/>
  <c r="AJ2979" i="5"/>
  <c r="AK2979" i="5" s="1"/>
  <c r="AL2979" i="5" s="1"/>
  <c r="AJ2971" i="5"/>
  <c r="AK2971" i="5" s="1"/>
  <c r="AL2971" i="5" s="1"/>
  <c r="AJ2963" i="5"/>
  <c r="AK2963" i="5" s="1"/>
  <c r="AL2963" i="5" s="1"/>
  <c r="AJ2955" i="5"/>
  <c r="AJ2947" i="5"/>
  <c r="AJ2939" i="5"/>
  <c r="AK2939" i="5" s="1"/>
  <c r="AL2939" i="5" s="1"/>
  <c r="AJ2931" i="5"/>
  <c r="AJ2923" i="5"/>
  <c r="AJ2915" i="5"/>
  <c r="AK2915" i="5" s="1"/>
  <c r="AL2915" i="5" s="1"/>
  <c r="AJ2907" i="5"/>
  <c r="AJ2899" i="5"/>
  <c r="AJ2891" i="5"/>
  <c r="AJ2883" i="5"/>
  <c r="AJ2875" i="5"/>
  <c r="AJ2867" i="5"/>
  <c r="AJ2859" i="5"/>
  <c r="AJ2851" i="5"/>
  <c r="AK2851" i="5" s="1"/>
  <c r="AL2851" i="5" s="1"/>
  <c r="AJ2843" i="5"/>
  <c r="AK2843" i="5" s="1"/>
  <c r="AL2843" i="5" s="1"/>
  <c r="AJ2835" i="5"/>
  <c r="AJ2827" i="5"/>
  <c r="AJ2819" i="5"/>
  <c r="AJ2811" i="5"/>
  <c r="AJ2803" i="5"/>
  <c r="AJ2795" i="5"/>
  <c r="AJ2787" i="5"/>
  <c r="AJ2779" i="5"/>
  <c r="AK2779" i="5" s="1"/>
  <c r="AL2779" i="5" s="1"/>
  <c r="AJ2771" i="5"/>
  <c r="AK2771" i="5" s="1"/>
  <c r="AL2771" i="5" s="1"/>
  <c r="AJ2763" i="5"/>
  <c r="AK2763" i="5" s="1"/>
  <c r="AL2763" i="5" s="1"/>
  <c r="AJ2755" i="5"/>
  <c r="AJ2747" i="5"/>
  <c r="AK2747" i="5" s="1"/>
  <c r="AL2747" i="5" s="1"/>
  <c r="AJ2739" i="5"/>
  <c r="AJ2731" i="5"/>
  <c r="AJ2723" i="5"/>
  <c r="AJ2715" i="5"/>
  <c r="AJ2707" i="5"/>
  <c r="AJ2699" i="5"/>
  <c r="AJ2691" i="5"/>
  <c r="AJ2683" i="5"/>
  <c r="AJ2675" i="5"/>
  <c r="AK2675" i="5" s="1"/>
  <c r="AL2675" i="5" s="1"/>
  <c r="AJ2667" i="5"/>
  <c r="AK2667" i="5" s="1"/>
  <c r="AL2667" i="5" s="1"/>
  <c r="AJ2659" i="5"/>
  <c r="AJ2651" i="5"/>
  <c r="AJ2643" i="5"/>
  <c r="AK2643" i="5" s="1"/>
  <c r="AL2643" i="5" s="1"/>
  <c r="AJ2635" i="5"/>
  <c r="AK2635" i="5" s="1"/>
  <c r="AL2635" i="5" s="1"/>
  <c r="AJ2627" i="5"/>
  <c r="AJ2619" i="5"/>
  <c r="AJ2611" i="5"/>
  <c r="AK2611" i="5" s="1"/>
  <c r="AL2611" i="5" s="1"/>
  <c r="AJ2603" i="5"/>
  <c r="AK2603" i="5" s="1"/>
  <c r="AL2603" i="5" s="1"/>
  <c r="AJ2595" i="5"/>
  <c r="AJ2587" i="5"/>
  <c r="AK2587" i="5" s="1"/>
  <c r="AL2587" i="5" s="1"/>
  <c r="AJ2579" i="5"/>
  <c r="AK2579" i="5" s="1"/>
  <c r="AL2579" i="5" s="1"/>
  <c r="AJ2571" i="5"/>
  <c r="AK2571" i="5" s="1"/>
  <c r="AL2571" i="5" s="1"/>
  <c r="AJ2563" i="5"/>
  <c r="AK2563" i="5" s="1"/>
  <c r="AL2563" i="5" s="1"/>
  <c r="AJ2555" i="5"/>
  <c r="AJ2547" i="5"/>
  <c r="AJ2539" i="5"/>
  <c r="AJ2531" i="5"/>
  <c r="AK2531" i="5" s="1"/>
  <c r="AL2531" i="5" s="1"/>
  <c r="AJ2523" i="5"/>
  <c r="AJ2515" i="5"/>
  <c r="AJ2507" i="5"/>
  <c r="AJ2499" i="5"/>
  <c r="AJ2491" i="5"/>
  <c r="AK2491" i="5" s="1"/>
  <c r="AL2491" i="5" s="1"/>
  <c r="AJ2483" i="5"/>
  <c r="AJ2475" i="5"/>
  <c r="AJ2467" i="5"/>
  <c r="AJ2459" i="5"/>
  <c r="AJ2451" i="5"/>
  <c r="AK2451" i="5" s="1"/>
  <c r="AL2451" i="5" s="1"/>
  <c r="AJ2443" i="5"/>
  <c r="AJ2435" i="5"/>
  <c r="AJ2427" i="5"/>
  <c r="AJ2419" i="5"/>
  <c r="AJ2411" i="5"/>
  <c r="AJ2403" i="5"/>
  <c r="AJ2395" i="5"/>
  <c r="AJ2387" i="5"/>
  <c r="AK2387" i="5" s="1"/>
  <c r="AL2387" i="5" s="1"/>
  <c r="AJ2379" i="5"/>
  <c r="AK2379" i="5" s="1"/>
  <c r="AL2379" i="5" s="1"/>
  <c r="AJ2371" i="5"/>
  <c r="AK2371" i="5" s="1"/>
  <c r="AL2371" i="5" s="1"/>
  <c r="AJ2363" i="5"/>
  <c r="AJ2355" i="5"/>
  <c r="AJ2347" i="5"/>
  <c r="AJ2339" i="5"/>
  <c r="AJ2331" i="5"/>
  <c r="AJ2323" i="5"/>
  <c r="AK2323" i="5" s="1"/>
  <c r="AL2323" i="5" s="1"/>
  <c r="AJ2315" i="5"/>
  <c r="AK2315" i="5" s="1"/>
  <c r="AL2315" i="5" s="1"/>
  <c r="AJ2307" i="5"/>
  <c r="AK2307" i="5" s="1"/>
  <c r="AL2307" i="5" s="1"/>
  <c r="AJ2299" i="5"/>
  <c r="AK2299" i="5" s="1"/>
  <c r="AL2299" i="5" s="1"/>
  <c r="AJ2291" i="5"/>
  <c r="AJ2283" i="5"/>
  <c r="AJ2275" i="5"/>
  <c r="AJ2267" i="5"/>
  <c r="AJ2259" i="5"/>
  <c r="AJ2251" i="5"/>
  <c r="AJ2243" i="5"/>
  <c r="AJ2235" i="5"/>
  <c r="AJ2227" i="5"/>
  <c r="AK2227" i="5" s="1"/>
  <c r="AL2227" i="5" s="1"/>
  <c r="AJ2219" i="5"/>
  <c r="AJ2211" i="5"/>
  <c r="AJ2203" i="5"/>
  <c r="AJ2195" i="5"/>
  <c r="AJ2187" i="5"/>
  <c r="AJ2179" i="5"/>
  <c r="AJ2171" i="5"/>
  <c r="AK2171" i="5" s="1"/>
  <c r="AL2171" i="5" s="1"/>
  <c r="AJ2163" i="5"/>
  <c r="AJ2155" i="5"/>
  <c r="AJ2147" i="5"/>
  <c r="AK2147" i="5" s="1"/>
  <c r="AL2147" i="5" s="1"/>
  <c r="AJ2139" i="5"/>
  <c r="AJ2131" i="5"/>
  <c r="AJ2123" i="5"/>
  <c r="AJ2115" i="5"/>
  <c r="AJ2107" i="5"/>
  <c r="AJ2099" i="5"/>
  <c r="AJ2091" i="5"/>
  <c r="AJ2083" i="5"/>
  <c r="AJ2075" i="5"/>
  <c r="AJ2067" i="5"/>
  <c r="AJ2059" i="5"/>
  <c r="AJ2051" i="5"/>
  <c r="AJ2043" i="5"/>
  <c r="AJ2035" i="5"/>
  <c r="AJ2027" i="5"/>
  <c r="AJ2019" i="5"/>
  <c r="AJ2011" i="5"/>
  <c r="AJ2003" i="5"/>
  <c r="AJ1995" i="5"/>
  <c r="AJ1987" i="5"/>
  <c r="AJ1979" i="5"/>
  <c r="AJ1971" i="5"/>
  <c r="AJ1963" i="5"/>
  <c r="AJ1955" i="5"/>
  <c r="AJ1947" i="5"/>
  <c r="AJ1939" i="5"/>
  <c r="AJ1931" i="5"/>
  <c r="AJ1923" i="5"/>
  <c r="AJ1915" i="5"/>
  <c r="AJ1907" i="5"/>
  <c r="AJ1899" i="5"/>
  <c r="AJ1891" i="5"/>
  <c r="AJ1883" i="5"/>
  <c r="AJ1875" i="5"/>
  <c r="AJ1867" i="5"/>
  <c r="AJ1859" i="5"/>
  <c r="AJ1851" i="5"/>
  <c r="AJ1843" i="5"/>
  <c r="AJ1835" i="5"/>
  <c r="AJ1827" i="5"/>
  <c r="AJ1819" i="5"/>
  <c r="AJ1811" i="5"/>
  <c r="AJ1682" i="5"/>
  <c r="AJ1674" i="5"/>
  <c r="AJ1666" i="5"/>
  <c r="AJ1658" i="5"/>
  <c r="AJ1650" i="5"/>
  <c r="AJ1642" i="5"/>
  <c r="AJ1634" i="5"/>
  <c r="AJ1626" i="5"/>
  <c r="AJ1618" i="5"/>
  <c r="AJ1610" i="5"/>
  <c r="AJ1602" i="5"/>
  <c r="AJ1594" i="5"/>
  <c r="AJ1586" i="5"/>
  <c r="AJ1578" i="5"/>
  <c r="AJ1570" i="5"/>
  <c r="AJ1562" i="5"/>
  <c r="AJ1554" i="5"/>
  <c r="AJ1546" i="5"/>
  <c r="AJ1538" i="5"/>
  <c r="AJ1530" i="5"/>
  <c r="AJ1803" i="5"/>
  <c r="AJ1795" i="5"/>
  <c r="AJ1787" i="5"/>
  <c r="AJ1779" i="5"/>
  <c r="AJ1771" i="5"/>
  <c r="AJ1763" i="5"/>
  <c r="AJ1755" i="5"/>
  <c r="AJ1747" i="5"/>
  <c r="AJ1739" i="5"/>
  <c r="AJ1731" i="5"/>
  <c r="AJ1723" i="5"/>
  <c r="AJ1715" i="5"/>
  <c r="AJ1707" i="5"/>
  <c r="AJ1699" i="5"/>
  <c r="AJ1691" i="5"/>
  <c r="AJ1683" i="5"/>
  <c r="AJ1675" i="5"/>
  <c r="AJ1667" i="5"/>
  <c r="AJ1659" i="5"/>
  <c r="AJ1651" i="5"/>
  <c r="AJ1643" i="5"/>
  <c r="AJ1635" i="5"/>
  <c r="AJ1627" i="5"/>
  <c r="AJ1619" i="5"/>
  <c r="AJ1611" i="5"/>
  <c r="AJ1603" i="5"/>
  <c r="AJ1595" i="5"/>
  <c r="AJ1587" i="5"/>
  <c r="AJ1579" i="5"/>
  <c r="AJ1571" i="5"/>
  <c r="AJ1563" i="5"/>
  <c r="AJ1555" i="5"/>
  <c r="AJ1547" i="5"/>
  <c r="AJ1539" i="5"/>
  <c r="AJ1531" i="5"/>
  <c r="AJ1523" i="5"/>
  <c r="AJ1515" i="5"/>
  <c r="AJ1507" i="5"/>
  <c r="AJ1499" i="5"/>
  <c r="AJ1491" i="5"/>
  <c r="AJ1483" i="5"/>
  <c r="AJ1475" i="5"/>
  <c r="AJ1467" i="5"/>
  <c r="AJ1459" i="5"/>
  <c r="AJ1451" i="5"/>
  <c r="AJ1443" i="5"/>
  <c r="AJ1435" i="5"/>
  <c r="AJ1427" i="5"/>
  <c r="AJ1419" i="5"/>
  <c r="AJ1411" i="5"/>
  <c r="AJ1403" i="5"/>
  <c r="AJ1395" i="5"/>
  <c r="AJ1387" i="5"/>
  <c r="AJ1379" i="5"/>
  <c r="AJ1371" i="5"/>
  <c r="AJ1363" i="5"/>
  <c r="AJ1355" i="5"/>
  <c r="AJ1347" i="5"/>
  <c r="AJ1339" i="5"/>
  <c r="AJ1331" i="5"/>
  <c r="AJ1323" i="5"/>
  <c r="AJ1315" i="5"/>
  <c r="AJ1307" i="5"/>
  <c r="AJ1299" i="5"/>
  <c r="AJ1291" i="5"/>
  <c r="AJ1283" i="5"/>
  <c r="AJ1275" i="5"/>
  <c r="AJ1267" i="5"/>
  <c r="AJ1259" i="5"/>
  <c r="AJ1251" i="5"/>
  <c r="AJ1243" i="5"/>
  <c r="AJ1235" i="5"/>
  <c r="AJ1227" i="5"/>
  <c r="AJ1219" i="5"/>
  <c r="AJ1211" i="5"/>
  <c r="AJ1203" i="5"/>
  <c r="AJ1195" i="5"/>
  <c r="AJ1187" i="5"/>
  <c r="AJ1179" i="5"/>
  <c r="AJ1171" i="5"/>
  <c r="AJ1163" i="5"/>
  <c r="AJ1155" i="5"/>
  <c r="AJ1147" i="5"/>
  <c r="AJ1139" i="5"/>
  <c r="AJ1131" i="5"/>
  <c r="AJ3145" i="5"/>
  <c r="AJ1123" i="5"/>
  <c r="AJ1115" i="5"/>
  <c r="AJ1107" i="5"/>
  <c r="AJ1099" i="5"/>
  <c r="AJ1091" i="5"/>
  <c r="AJ1083" i="5"/>
  <c r="AJ1075" i="5"/>
  <c r="AJ1067" i="5"/>
  <c r="AJ1059" i="5"/>
  <c r="AJ1051" i="5"/>
  <c r="AJ1043" i="5"/>
  <c r="AJ1035" i="5"/>
  <c r="AJ1027" i="5"/>
  <c r="AJ1019" i="5"/>
  <c r="AJ1011" i="5"/>
  <c r="AJ1003" i="5"/>
  <c r="AJ995" i="5"/>
  <c r="AJ987" i="5"/>
  <c r="AJ979" i="5"/>
  <c r="AJ971" i="5"/>
  <c r="AJ963" i="5"/>
  <c r="AJ955" i="5"/>
  <c r="AJ947" i="5"/>
  <c r="AJ939" i="5"/>
  <c r="AJ931" i="5"/>
  <c r="AJ923" i="5"/>
  <c r="AJ915" i="5"/>
  <c r="AJ907" i="5"/>
  <c r="AJ899" i="5"/>
  <c r="AJ891" i="5"/>
  <c r="AJ883" i="5"/>
  <c r="AJ875" i="5"/>
  <c r="AJ867" i="5"/>
  <c r="AJ859" i="5"/>
  <c r="AJ851" i="5"/>
  <c r="AJ843" i="5"/>
  <c r="AJ835" i="5"/>
  <c r="AJ827" i="5"/>
  <c r="AJ819" i="5"/>
  <c r="AJ811" i="5"/>
  <c r="AJ803" i="5"/>
  <c r="AJ795" i="5"/>
  <c r="AJ787" i="5"/>
  <c r="AJ779" i="5"/>
  <c r="AJ771" i="5"/>
  <c r="AJ763" i="5"/>
  <c r="AJ755" i="5"/>
  <c r="AJ747" i="5"/>
  <c r="AJ739" i="5"/>
  <c r="AJ731" i="5"/>
  <c r="AJ723" i="5"/>
  <c r="AJ715" i="5"/>
  <c r="AJ707" i="5"/>
  <c r="AJ699" i="5"/>
  <c r="AJ691" i="5"/>
  <c r="AJ683" i="5"/>
  <c r="AJ675" i="5"/>
  <c r="AJ667" i="5"/>
  <c r="AJ659" i="5"/>
  <c r="AK659" i="5" s="1"/>
  <c r="AL659" i="5" s="1"/>
  <c r="AJ651" i="5"/>
  <c r="AK651" i="5" s="1"/>
  <c r="AL651" i="5" s="1"/>
  <c r="AJ643" i="5"/>
  <c r="AJ635" i="5"/>
  <c r="AJ627" i="5"/>
  <c r="AJ619" i="5"/>
  <c r="AJ611" i="5"/>
  <c r="AJ603" i="5"/>
  <c r="AJ595" i="5"/>
  <c r="AJ587" i="5"/>
  <c r="AJ579" i="5"/>
  <c r="AJ571" i="5"/>
  <c r="AK571" i="5" s="1"/>
  <c r="AL571" i="5" s="1"/>
  <c r="AJ563" i="5"/>
  <c r="AK563" i="5" s="1"/>
  <c r="AL563" i="5" s="1"/>
  <c r="AJ555" i="5"/>
  <c r="AK555" i="5" s="1"/>
  <c r="AL555" i="5" s="1"/>
  <c r="AJ547" i="5"/>
  <c r="AK547" i="5" s="1"/>
  <c r="AL547" i="5" s="1"/>
  <c r="AJ539" i="5"/>
  <c r="AJ531" i="5"/>
  <c r="AJ523" i="5"/>
  <c r="AJ515" i="5"/>
  <c r="AJ507" i="5"/>
  <c r="AJ3296" i="5"/>
  <c r="AK3296" i="5" s="1"/>
  <c r="AL3296" i="5" s="1"/>
  <c r="AJ3288" i="5"/>
  <c r="AK3288" i="5" s="1"/>
  <c r="AL3288" i="5" s="1"/>
  <c r="AJ3280" i="5"/>
  <c r="AJ3272" i="5"/>
  <c r="AK3272" i="5" s="1"/>
  <c r="AL3272" i="5" s="1"/>
  <c r="AJ3264" i="5"/>
  <c r="AJ3256" i="5"/>
  <c r="AJ3248" i="5"/>
  <c r="AJ3240" i="5"/>
  <c r="AJ3232" i="5"/>
  <c r="AJ3224" i="5"/>
  <c r="AJ3208" i="5"/>
  <c r="AK3208" i="5" s="1"/>
  <c r="AL3208" i="5" s="1"/>
  <c r="AJ3200" i="5"/>
  <c r="AJ3192" i="5"/>
  <c r="AJ3184" i="5"/>
  <c r="AJ3176" i="5"/>
  <c r="AK3176" i="5" s="1"/>
  <c r="AL3176" i="5" s="1"/>
  <c r="AJ3168" i="5"/>
  <c r="AJ3160" i="5"/>
  <c r="AK3160" i="5" s="1"/>
  <c r="AL3160" i="5" s="1"/>
  <c r="AJ3152" i="5"/>
  <c r="AJ3144" i="5"/>
  <c r="AJ3136" i="5"/>
  <c r="AK3136" i="5" s="1"/>
  <c r="AL3136" i="5" s="1"/>
  <c r="AJ3128" i="5"/>
  <c r="AJ3120" i="5"/>
  <c r="AJ3112" i="5"/>
  <c r="AJ3104" i="5"/>
  <c r="AK3104" i="5" s="1"/>
  <c r="AL3104" i="5" s="1"/>
  <c r="AJ3096" i="5"/>
  <c r="AJ3088" i="5"/>
  <c r="AJ3080" i="5"/>
  <c r="AK3080" i="5" s="1"/>
  <c r="AL3080" i="5" s="1"/>
  <c r="AJ3072" i="5"/>
  <c r="AJ3064" i="5"/>
  <c r="AK3064" i="5" s="1"/>
  <c r="AL3064" i="5" s="1"/>
  <c r="AJ3056" i="5"/>
  <c r="AK3056" i="5" s="1"/>
  <c r="AL3056" i="5" s="1"/>
  <c r="AJ3040" i="5"/>
  <c r="AJ3032" i="5"/>
  <c r="AK3032" i="5" s="1"/>
  <c r="AL3032" i="5" s="1"/>
  <c r="AJ3024" i="5"/>
  <c r="AK3024" i="5" s="1"/>
  <c r="AL3024" i="5" s="1"/>
  <c r="AJ3016" i="5"/>
  <c r="AJ3000" i="5"/>
  <c r="AK3000" i="5" s="1"/>
  <c r="AL3000" i="5" s="1"/>
  <c r="AJ2992" i="5"/>
  <c r="AK2992" i="5" s="1"/>
  <c r="AL2992" i="5" s="1"/>
  <c r="AJ2984" i="5"/>
  <c r="AK2984" i="5" s="1"/>
  <c r="AL2984" i="5" s="1"/>
  <c r="AJ2976" i="5"/>
  <c r="AJ2968" i="5"/>
  <c r="AK2968" i="5" s="1"/>
  <c r="AL2968" i="5" s="1"/>
  <c r="AJ2960" i="5"/>
  <c r="AJ2944" i="5"/>
  <c r="AJ2936" i="5"/>
  <c r="AK2936" i="5" s="1"/>
  <c r="AL2936" i="5" s="1"/>
  <c r="AJ2928" i="5"/>
  <c r="AJ2920" i="5"/>
  <c r="AK2920" i="5" s="1"/>
  <c r="AL2920" i="5" s="1"/>
  <c r="AJ2904" i="5"/>
  <c r="AJ2896" i="5"/>
  <c r="AJ2888" i="5"/>
  <c r="AJ2880" i="5"/>
  <c r="AJ2872" i="5"/>
  <c r="AJ2864" i="5"/>
  <c r="AJ2856" i="5"/>
  <c r="AJ2848" i="5"/>
  <c r="AK2848" i="5" s="1"/>
  <c r="AL2848" i="5" s="1"/>
  <c r="AJ2840" i="5"/>
  <c r="AK2840" i="5" s="1"/>
  <c r="AL2840" i="5" s="1"/>
  <c r="AJ2832" i="5"/>
  <c r="AJ2824" i="5"/>
  <c r="AJ2816" i="5"/>
  <c r="AJ2808" i="5"/>
  <c r="AJ2800" i="5"/>
  <c r="AJ2792" i="5"/>
  <c r="AJ2784" i="5"/>
  <c r="AJ2776" i="5"/>
  <c r="AK2776" i="5" s="1"/>
  <c r="AL2776" i="5" s="1"/>
  <c r="AJ2768" i="5"/>
  <c r="AK2768" i="5" s="1"/>
  <c r="AL2768" i="5" s="1"/>
  <c r="AJ2760" i="5"/>
  <c r="AJ2736" i="5"/>
  <c r="AJ2728" i="5"/>
  <c r="AK2728" i="5" s="1"/>
  <c r="AL2728" i="5" s="1"/>
  <c r="AJ2720" i="5"/>
  <c r="AJ2712" i="5"/>
  <c r="AJ2704" i="5"/>
  <c r="AJ2696" i="5"/>
  <c r="AJ2688" i="5"/>
  <c r="AJ2680" i="5"/>
  <c r="AJ2672" i="5"/>
  <c r="AK2672" i="5" s="1"/>
  <c r="AL2672" i="5" s="1"/>
  <c r="AJ2664" i="5"/>
  <c r="AJ2648" i="5"/>
  <c r="AJ2640" i="5"/>
  <c r="AK2640" i="5" s="1"/>
  <c r="AL2640" i="5" s="1"/>
  <c r="AJ2568" i="5"/>
  <c r="AK2568" i="5" s="1"/>
  <c r="AL2568" i="5" s="1"/>
  <c r="AJ2528" i="5"/>
  <c r="AK2528" i="5" s="1"/>
  <c r="AL2528" i="5" s="1"/>
  <c r="AJ2448" i="5"/>
  <c r="AJ2392" i="5"/>
  <c r="AJ2296" i="5"/>
  <c r="AK2296" i="5" s="1"/>
  <c r="AL2296" i="5" s="1"/>
  <c r="AJ2192" i="5"/>
  <c r="AJ2080" i="5"/>
  <c r="AJ1952" i="5"/>
  <c r="AJ1856" i="5"/>
  <c r="AJ2632" i="5"/>
  <c r="AK2632" i="5" s="1"/>
  <c r="AL2632" i="5" s="1"/>
  <c r="AJ2616" i="5"/>
  <c r="AJ2600" i="5"/>
  <c r="AJ2592" i="5"/>
  <c r="AK2592" i="5" s="1"/>
  <c r="AL2592" i="5" s="1"/>
  <c r="AJ2576" i="5"/>
  <c r="AK2576" i="5" s="1"/>
  <c r="AL2576" i="5" s="1"/>
  <c r="AJ2552" i="5"/>
  <c r="AJ2544" i="5"/>
  <c r="AK2544" i="5" s="1"/>
  <c r="AL2544" i="5" s="1"/>
  <c r="AJ2520" i="5"/>
  <c r="AJ2512" i="5"/>
  <c r="AJ2504" i="5"/>
  <c r="AJ2480" i="5"/>
  <c r="AJ2464" i="5"/>
  <c r="AJ2440" i="5"/>
  <c r="AJ2432" i="5"/>
  <c r="AJ2424" i="5"/>
  <c r="AJ2416" i="5"/>
  <c r="AJ2384" i="5"/>
  <c r="AK2384" i="5" s="1"/>
  <c r="AL2384" i="5" s="1"/>
  <c r="AJ2376" i="5"/>
  <c r="AK2376" i="5" s="1"/>
  <c r="AL2376" i="5" s="1"/>
  <c r="AJ2368" i="5"/>
  <c r="AK2368" i="5" s="1"/>
  <c r="AL2368" i="5" s="1"/>
  <c r="AJ2352" i="5"/>
  <c r="AJ2328" i="5"/>
  <c r="AJ2320" i="5"/>
  <c r="AK2320" i="5" s="1"/>
  <c r="AL2320" i="5" s="1"/>
  <c r="AJ2312" i="5"/>
  <c r="AK2312" i="5" s="1"/>
  <c r="AL2312" i="5" s="1"/>
  <c r="AJ2272" i="5"/>
  <c r="AJ2264" i="5"/>
  <c r="AJ2256" i="5"/>
  <c r="AK2256" i="5" s="1"/>
  <c r="AL2256" i="5" s="1"/>
  <c r="AJ2240" i="5"/>
  <c r="AJ2216" i="5"/>
  <c r="AJ2176" i="5"/>
  <c r="AK2176" i="5" s="1"/>
  <c r="AL2176" i="5" s="1"/>
  <c r="AJ2168" i="5"/>
  <c r="AJ2160" i="5"/>
  <c r="AJ2152" i="5"/>
  <c r="AJ2120" i="5"/>
  <c r="AJ2112" i="5"/>
  <c r="AJ2088" i="5"/>
  <c r="AJ2072" i="5"/>
  <c r="AJ2064" i="5"/>
  <c r="AJ2024" i="5"/>
  <c r="AJ2016" i="5"/>
  <c r="AJ2008" i="5"/>
  <c r="AJ2000" i="5"/>
  <c r="AJ1968" i="5"/>
  <c r="AJ1960" i="5"/>
  <c r="AJ1928" i="5"/>
  <c r="AJ1920" i="5"/>
  <c r="AJ1888" i="5"/>
  <c r="AK350" i="5"/>
  <c r="AJ499" i="5"/>
  <c r="AJ491" i="5"/>
  <c r="AJ483" i="5"/>
  <c r="AJ475" i="5"/>
  <c r="AJ467" i="5"/>
  <c r="AK467" i="5" s="1"/>
  <c r="AL467" i="5" s="1"/>
  <c r="AJ459" i="5"/>
  <c r="AK459" i="5" s="1"/>
  <c r="AL459" i="5" s="1"/>
  <c r="AJ451" i="5"/>
  <c r="AK451" i="5" s="1"/>
  <c r="AL451" i="5" s="1"/>
  <c r="AJ443" i="5"/>
  <c r="AK443" i="5" s="1"/>
  <c r="AL443" i="5" s="1"/>
  <c r="AJ435" i="5"/>
  <c r="AK435" i="5" s="1"/>
  <c r="AL435" i="5" s="1"/>
  <c r="AJ427" i="5"/>
  <c r="AK427" i="5" s="1"/>
  <c r="AL427" i="5" s="1"/>
  <c r="AJ419" i="5"/>
  <c r="AK419" i="5" s="1"/>
  <c r="AL419" i="5" s="1"/>
  <c r="AJ411" i="5"/>
  <c r="AJ403" i="5"/>
  <c r="AJ395" i="5"/>
  <c r="AJ387" i="5"/>
  <c r="AJ379" i="5"/>
  <c r="AJ371" i="5"/>
  <c r="AJ363" i="5"/>
  <c r="AJ355" i="5"/>
  <c r="AJ347" i="5"/>
  <c r="AJ339" i="5"/>
  <c r="AJ331" i="5"/>
  <c r="AJ323" i="5"/>
  <c r="AJ315" i="5"/>
  <c r="AJ307" i="5"/>
  <c r="AJ299" i="5"/>
  <c r="AJ291" i="5"/>
  <c r="AJ283" i="5"/>
  <c r="AJ275" i="5"/>
  <c r="AJ267" i="5"/>
  <c r="AJ259" i="5"/>
  <c r="AJ251" i="5"/>
  <c r="AJ243" i="5"/>
  <c r="AJ235" i="5"/>
  <c r="AJ227" i="5"/>
  <c r="AJ219" i="5"/>
  <c r="AJ211" i="5"/>
  <c r="AJ203" i="5"/>
  <c r="AJ1880" i="5"/>
  <c r="AJ1832" i="5"/>
  <c r="AJ1824" i="5"/>
  <c r="AJ1792" i="5"/>
  <c r="AJ1784" i="5"/>
  <c r="AJ1752" i="5"/>
  <c r="AJ3297" i="5"/>
  <c r="AK3297" i="5" s="1"/>
  <c r="AL3297" i="5" s="1"/>
  <c r="AJ3289" i="5"/>
  <c r="AK3289" i="5" s="1"/>
  <c r="AL3289" i="5" s="1"/>
  <c r="AJ3273" i="5"/>
  <c r="AJ3257" i="5"/>
  <c r="AJ3241" i="5"/>
  <c r="AJ3225" i="5"/>
  <c r="AJ3217" i="5"/>
  <c r="AJ3209" i="5"/>
  <c r="AK3209" i="5" s="1"/>
  <c r="AL3209" i="5" s="1"/>
  <c r="AJ3201" i="5"/>
  <c r="AJ3177" i="5"/>
  <c r="AK3177" i="5" s="1"/>
  <c r="AL3177" i="5" s="1"/>
  <c r="AJ3169" i="5"/>
  <c r="AJ3161" i="5"/>
  <c r="AK3161" i="5" s="1"/>
  <c r="AL3161" i="5" s="1"/>
  <c r="AJ3153" i="5"/>
  <c r="AJ3137" i="5"/>
  <c r="AJ3129" i="5"/>
  <c r="AJ131" i="5"/>
  <c r="AJ123" i="5"/>
  <c r="AJ115" i="5"/>
  <c r="AJ107" i="5"/>
  <c r="AJ99" i="5"/>
  <c r="AJ91" i="5"/>
  <c r="AJ83" i="5"/>
  <c r="AJ75" i="5"/>
  <c r="AJ67" i="5"/>
  <c r="AK67" i="5" s="1"/>
  <c r="AL67" i="5" s="1"/>
  <c r="AJ59" i="5"/>
  <c r="AJ51" i="5"/>
  <c r="AJ43" i="5"/>
  <c r="AJ35" i="5"/>
  <c r="AJ27" i="5"/>
  <c r="AJ19" i="5"/>
  <c r="AJ11" i="5"/>
  <c r="AJ3292" i="5"/>
  <c r="AK3292" i="5" s="1"/>
  <c r="AL3292" i="5" s="1"/>
  <c r="AJ3260" i="5"/>
  <c r="AJ2828" i="5"/>
  <c r="AJ2788" i="5"/>
  <c r="AJ2540" i="5"/>
  <c r="AJ2052" i="5"/>
  <c r="AJ412" i="5"/>
  <c r="AF320" i="5"/>
  <c r="AK320" i="5" s="1"/>
  <c r="AL320" i="5" s="1"/>
  <c r="AF304" i="5"/>
  <c r="AK304" i="5" s="1"/>
  <c r="AL304" i="5" s="1"/>
  <c r="AF296" i="5"/>
  <c r="AK296" i="5" s="1"/>
  <c r="AL296" i="5" s="1"/>
  <c r="AF288" i="5"/>
  <c r="AK288" i="5" s="1"/>
  <c r="AL288" i="5" s="1"/>
  <c r="AJ1522" i="5"/>
  <c r="AJ1514" i="5"/>
  <c r="AJ1506" i="5"/>
  <c r="AJ1490" i="5"/>
  <c r="AJ1482" i="5"/>
  <c r="AJ1474" i="5"/>
  <c r="AJ1466" i="5"/>
  <c r="AJ1458" i="5"/>
  <c r="AJ1450" i="5"/>
  <c r="AJ1442" i="5"/>
  <c r="AJ1434" i="5"/>
  <c r="AJ1426" i="5"/>
  <c r="AJ1418" i="5"/>
  <c r="AJ134" i="5"/>
  <c r="AJ118" i="5"/>
  <c r="AJ102" i="5"/>
  <c r="AJ94" i="5"/>
  <c r="AJ86" i="5"/>
  <c r="AJ70" i="5"/>
  <c r="AJ54" i="5"/>
  <c r="AJ38" i="5"/>
  <c r="AJ30" i="5"/>
  <c r="AJ22" i="5"/>
  <c r="AJ3300" i="5"/>
  <c r="AK3300" i="5" s="1"/>
  <c r="AL3300" i="5" s="1"/>
  <c r="AJ3284" i="5"/>
  <c r="AK3284" i="5" s="1"/>
  <c r="AL3284" i="5" s="1"/>
  <c r="AJ3276" i="5"/>
  <c r="AJ3268" i="5"/>
  <c r="AK3268" i="5" s="1"/>
  <c r="AL3268" i="5" s="1"/>
  <c r="AJ3252" i="5"/>
  <c r="AJ3244" i="5"/>
  <c r="AK3244" i="5" s="1"/>
  <c r="AL3244" i="5" s="1"/>
  <c r="AJ3236" i="5"/>
  <c r="AJ3228" i="5"/>
  <c r="AJ3220" i="5"/>
  <c r="AJ3212" i="5"/>
  <c r="AJ3204" i="5"/>
  <c r="AK3204" i="5" s="1"/>
  <c r="AL3204" i="5" s="1"/>
  <c r="AJ3196" i="5"/>
  <c r="AJ3188" i="5"/>
  <c r="AJ3180" i="5"/>
  <c r="AK3180" i="5" s="1"/>
  <c r="AL3180" i="5" s="1"/>
  <c r="AJ3172" i="5"/>
  <c r="AJ3164" i="5"/>
  <c r="AK3164" i="5" s="1"/>
  <c r="AL3164" i="5" s="1"/>
  <c r="AJ3156" i="5"/>
  <c r="AJ3148" i="5"/>
  <c r="AJ3140" i="5"/>
  <c r="AJ3132" i="5"/>
  <c r="AJ3124" i="5"/>
  <c r="AJ3116" i="5"/>
  <c r="AJ3108" i="5"/>
  <c r="AJ3100" i="5"/>
  <c r="AJ3092" i="5"/>
  <c r="AJ3084" i="5"/>
  <c r="AJ3076" i="5"/>
  <c r="AK3076" i="5" s="1"/>
  <c r="AL3076" i="5" s="1"/>
  <c r="AJ3068" i="5"/>
  <c r="AK3068" i="5" s="1"/>
  <c r="AL3068" i="5" s="1"/>
  <c r="AJ3060" i="5"/>
  <c r="AK3060" i="5" s="1"/>
  <c r="AL3060" i="5" s="1"/>
  <c r="AJ3052" i="5"/>
  <c r="AK3052" i="5" s="1"/>
  <c r="AL3052" i="5" s="1"/>
  <c r="AJ3044" i="5"/>
  <c r="AJ3036" i="5"/>
  <c r="AK3036" i="5" s="1"/>
  <c r="AL3036" i="5" s="1"/>
  <c r="AJ3028" i="5"/>
  <c r="AK3028" i="5" s="1"/>
  <c r="AL3028" i="5" s="1"/>
  <c r="AJ3020" i="5"/>
  <c r="AK3020" i="5" s="1"/>
  <c r="AL3020" i="5" s="1"/>
  <c r="AJ3012" i="5"/>
  <c r="AJ3004" i="5"/>
  <c r="AJ2996" i="5"/>
  <c r="AK2996" i="5" s="1"/>
  <c r="AL2996" i="5" s="1"/>
  <c r="AJ2988" i="5"/>
  <c r="AJ2980" i="5"/>
  <c r="AK2980" i="5" s="1"/>
  <c r="AL2980" i="5" s="1"/>
  <c r="AJ2972" i="5"/>
  <c r="AK2972" i="5" s="1"/>
  <c r="AL2972" i="5" s="1"/>
  <c r="AJ2964" i="5"/>
  <c r="AK2964" i="5" s="1"/>
  <c r="AL2964" i="5" s="1"/>
  <c r="AJ2956" i="5"/>
  <c r="AJ2948" i="5"/>
  <c r="AJ2940" i="5"/>
  <c r="AK2940" i="5" s="1"/>
  <c r="AL2940" i="5" s="1"/>
  <c r="AJ2932" i="5"/>
  <c r="AJ2924" i="5"/>
  <c r="AJ2916" i="5"/>
  <c r="AK2916" i="5" s="1"/>
  <c r="AL2916" i="5" s="1"/>
  <c r="AJ2908" i="5"/>
  <c r="AJ2900" i="5"/>
  <c r="AK2900" i="5" s="1"/>
  <c r="AL2900" i="5" s="1"/>
  <c r="AJ2892" i="5"/>
  <c r="AJ2884" i="5"/>
  <c r="AJ2876" i="5"/>
  <c r="AJ2868" i="5"/>
  <c r="AJ2860" i="5"/>
  <c r="AJ2852" i="5"/>
  <c r="AK2852" i="5" s="1"/>
  <c r="AL2852" i="5" s="1"/>
  <c r="AJ2844" i="5"/>
  <c r="AK2844" i="5" s="1"/>
  <c r="AL2844" i="5" s="1"/>
  <c r="AJ2836" i="5"/>
  <c r="AJ2820" i="5"/>
  <c r="AJ2812" i="5"/>
  <c r="AJ2804" i="5"/>
  <c r="AJ2796" i="5"/>
  <c r="AJ2780" i="5"/>
  <c r="AK2780" i="5" s="1"/>
  <c r="AL2780" i="5" s="1"/>
  <c r="AJ2772" i="5"/>
  <c r="AK2772" i="5" s="1"/>
  <c r="AL2772" i="5" s="1"/>
  <c r="AJ2764" i="5"/>
  <c r="AK2764" i="5" s="1"/>
  <c r="AL2764" i="5" s="1"/>
  <c r="AJ2756" i="5"/>
  <c r="AJ2748" i="5"/>
  <c r="AJ2740" i="5"/>
  <c r="AJ2732" i="5"/>
  <c r="AJ2724" i="5"/>
  <c r="AJ2716" i="5"/>
  <c r="AJ2708" i="5"/>
  <c r="AJ2700" i="5"/>
  <c r="AJ2692" i="5"/>
  <c r="AJ2684" i="5"/>
  <c r="AJ2676" i="5"/>
  <c r="AJ2668" i="5"/>
  <c r="AK2668" i="5" s="1"/>
  <c r="AL2668" i="5" s="1"/>
  <c r="AJ2660" i="5"/>
  <c r="AJ2652" i="5"/>
  <c r="AJ2644" i="5"/>
  <c r="AJ2636" i="5"/>
  <c r="AK2636" i="5" s="1"/>
  <c r="AL2636" i="5" s="1"/>
  <c r="AJ2628" i="5"/>
  <c r="AJ2620" i="5"/>
  <c r="AJ2612" i="5"/>
  <c r="AK2612" i="5" s="1"/>
  <c r="AL2612" i="5" s="1"/>
  <c r="AJ2604" i="5"/>
  <c r="AK2604" i="5" s="1"/>
  <c r="AL2604" i="5" s="1"/>
  <c r="AJ2596" i="5"/>
  <c r="AJ2588" i="5"/>
  <c r="AK2588" i="5" s="1"/>
  <c r="AL2588" i="5" s="1"/>
  <c r="AJ2580" i="5"/>
  <c r="AK2580" i="5" s="1"/>
  <c r="AL2580" i="5" s="1"/>
  <c r="AJ2572" i="5"/>
  <c r="AK2572" i="5" s="1"/>
  <c r="AL2572" i="5" s="1"/>
  <c r="AJ2564" i="5"/>
  <c r="AK2564" i="5" s="1"/>
  <c r="AL2564" i="5" s="1"/>
  <c r="AJ2556" i="5"/>
  <c r="AJ2548" i="5"/>
  <c r="AJ2532" i="5"/>
  <c r="AK2532" i="5" s="1"/>
  <c r="AL2532" i="5" s="1"/>
  <c r="AJ2524" i="5"/>
  <c r="AK2524" i="5" s="1"/>
  <c r="AL2524" i="5" s="1"/>
  <c r="AJ2516" i="5"/>
  <c r="AJ2508" i="5"/>
  <c r="AJ2500" i="5"/>
  <c r="AJ2492" i="5"/>
  <c r="AK2492" i="5" s="1"/>
  <c r="AL2492" i="5" s="1"/>
  <c r="AJ2484" i="5"/>
  <c r="AJ2476" i="5"/>
  <c r="AJ2468" i="5"/>
  <c r="AJ2460" i="5"/>
  <c r="AJ2452" i="5"/>
  <c r="AK2452" i="5" s="1"/>
  <c r="AL2452" i="5" s="1"/>
  <c r="AJ2444" i="5"/>
  <c r="AJ2436" i="5"/>
  <c r="AJ2428" i="5"/>
  <c r="AJ2420" i="5"/>
  <c r="AJ2412" i="5"/>
  <c r="AJ2404" i="5"/>
  <c r="AJ2396" i="5"/>
  <c r="AJ2388" i="5"/>
  <c r="AK2388" i="5" s="1"/>
  <c r="AL2388" i="5" s="1"/>
  <c r="AJ2380" i="5"/>
  <c r="AK2380" i="5" s="1"/>
  <c r="AL2380" i="5" s="1"/>
  <c r="AJ2372" i="5"/>
  <c r="AK2372" i="5" s="1"/>
  <c r="AL2372" i="5" s="1"/>
  <c r="AJ2364" i="5"/>
  <c r="AJ2356" i="5"/>
  <c r="AJ2348" i="5"/>
  <c r="AJ2340" i="5"/>
  <c r="AJ2332" i="5"/>
  <c r="AJ2324" i="5"/>
  <c r="AJ2316" i="5"/>
  <c r="AK2316" i="5" s="1"/>
  <c r="AL2316" i="5" s="1"/>
  <c r="AJ2308" i="5"/>
  <c r="AK2308" i="5" s="1"/>
  <c r="AL2308" i="5" s="1"/>
  <c r="AJ2300" i="5"/>
  <c r="AK2300" i="5" s="1"/>
  <c r="AL2300" i="5" s="1"/>
  <c r="AJ2292" i="5"/>
  <c r="AK2292" i="5" s="1"/>
  <c r="AL2292" i="5" s="1"/>
  <c r="AJ2284" i="5"/>
  <c r="AJ2276" i="5"/>
  <c r="AJ2268" i="5"/>
  <c r="AJ2260" i="5"/>
  <c r="AJ2252" i="5"/>
  <c r="AJ2244" i="5"/>
  <c r="AJ2236" i="5"/>
  <c r="AJ2228" i="5"/>
  <c r="AJ2220" i="5"/>
  <c r="AJ2212" i="5"/>
  <c r="AJ2204" i="5"/>
  <c r="AJ2196" i="5"/>
  <c r="AJ2188" i="5"/>
  <c r="AJ2180" i="5"/>
  <c r="AJ2172" i="5"/>
  <c r="AK2172" i="5" s="1"/>
  <c r="AL2172" i="5" s="1"/>
  <c r="AJ2164" i="5"/>
  <c r="AJ2156" i="5"/>
  <c r="AJ2148" i="5"/>
  <c r="AK2148" i="5" s="1"/>
  <c r="AL2148" i="5" s="1"/>
  <c r="AJ2140" i="5"/>
  <c r="AJ2132" i="5"/>
  <c r="AJ2124" i="5"/>
  <c r="AJ2116" i="5"/>
  <c r="AJ2108" i="5"/>
  <c r="AJ2100" i="5"/>
  <c r="AJ2092" i="5"/>
  <c r="AJ2084" i="5"/>
  <c r="AJ2076" i="5"/>
  <c r="AJ2068" i="5"/>
  <c r="AJ2060" i="5"/>
  <c r="AJ2044" i="5"/>
  <c r="AJ2036" i="5"/>
  <c r="AJ2028" i="5"/>
  <c r="AJ2020" i="5"/>
  <c r="AJ2012" i="5"/>
  <c r="AJ2004" i="5"/>
  <c r="AJ1996" i="5"/>
  <c r="AJ1988" i="5"/>
  <c r="AJ1980" i="5"/>
  <c r="AJ1972" i="5"/>
  <c r="AJ1964" i="5"/>
  <c r="AJ1956" i="5"/>
  <c r="AJ1948" i="5"/>
  <c r="AJ1940" i="5"/>
  <c r="AJ1932" i="5"/>
  <c r="AJ1924" i="5"/>
  <c r="AJ1916" i="5"/>
  <c r="AJ1908" i="5"/>
  <c r="AJ1900" i="5"/>
  <c r="AJ1892" i="5"/>
  <c r="AJ1884" i="5"/>
  <c r="AJ1876" i="5"/>
  <c r="AJ1868" i="5"/>
  <c r="AJ1860" i="5"/>
  <c r="AJ1852" i="5"/>
  <c r="AJ1844" i="5"/>
  <c r="AJ1836" i="5"/>
  <c r="AJ1828" i="5"/>
  <c r="AJ1820" i="5"/>
  <c r="AJ1812" i="5"/>
  <c r="AJ1804" i="5"/>
  <c r="AJ1796" i="5"/>
  <c r="AJ1788" i="5"/>
  <c r="AJ1780" i="5"/>
  <c r="AJ1772" i="5"/>
  <c r="AJ1764" i="5"/>
  <c r="AJ1756" i="5"/>
  <c r="AJ1748" i="5"/>
  <c r="AJ1740" i="5"/>
  <c r="AJ1732" i="5"/>
  <c r="AJ1724" i="5"/>
  <c r="AJ1716" i="5"/>
  <c r="AJ1708" i="5"/>
  <c r="AJ1700" i="5"/>
  <c r="AJ1692" i="5"/>
  <c r="AJ1684" i="5"/>
  <c r="AJ1676" i="5"/>
  <c r="AJ1668" i="5"/>
  <c r="AJ1744" i="5"/>
  <c r="AJ1704" i="5"/>
  <c r="AJ1696" i="5"/>
  <c r="AJ1688" i="5"/>
  <c r="AJ1648" i="5"/>
  <c r="AJ1640" i="5"/>
  <c r="AJ1600" i="5"/>
  <c r="AJ1592" i="5"/>
  <c r="AJ1552" i="5"/>
  <c r="AJ1544" i="5"/>
  <c r="AJ1536" i="5"/>
  <c r="AJ1496" i="5"/>
  <c r="AJ1488" i="5"/>
  <c r="AJ1448" i="5"/>
  <c r="AJ1440" i="5"/>
  <c r="AJ1432" i="5"/>
  <c r="AJ1392" i="5"/>
  <c r="AJ1384" i="5"/>
  <c r="AJ1336" i="5"/>
  <c r="AJ1328" i="5"/>
  <c r="AJ1320" i="5"/>
  <c r="AJ1280" i="5"/>
  <c r="AJ1272" i="5"/>
  <c r="AJ1240" i="5"/>
  <c r="AJ1232" i="5"/>
  <c r="AJ1224" i="5"/>
  <c r="AJ1192" i="5"/>
  <c r="AJ1184" i="5"/>
  <c r="AJ1176" i="5"/>
  <c r="AJ1136" i="5"/>
  <c r="AJ1128" i="5"/>
  <c r="AJ1096" i="5"/>
  <c r="AJ1088" i="5"/>
  <c r="AJ1056" i="5"/>
  <c r="AJ1048" i="5"/>
  <c r="AJ1008" i="5"/>
  <c r="AJ1000" i="5"/>
  <c r="AJ960" i="5"/>
  <c r="AJ1410" i="5"/>
  <c r="AJ1402" i="5"/>
  <c r="AJ1394" i="5"/>
  <c r="AJ1386" i="5"/>
  <c r="AJ1378" i="5"/>
  <c r="AJ1370" i="5"/>
  <c r="AJ1362" i="5"/>
  <c r="AJ1354" i="5"/>
  <c r="AJ1346" i="5"/>
  <c r="AJ1338" i="5"/>
  <c r="AJ1330" i="5"/>
  <c r="AJ1322" i="5"/>
  <c r="AJ1314" i="5"/>
  <c r="AJ1306" i="5"/>
  <c r="AJ1298" i="5"/>
  <c r="AJ1290" i="5"/>
  <c r="AJ1282" i="5"/>
  <c r="AJ1274" i="5"/>
  <c r="AJ1266" i="5"/>
  <c r="AJ1258" i="5"/>
  <c r="AJ1250" i="5"/>
  <c r="AJ1242" i="5"/>
  <c r="AJ1234" i="5"/>
  <c r="AJ1226" i="5"/>
  <c r="AJ1218" i="5"/>
  <c r="AJ1210" i="5"/>
  <c r="AJ1202" i="5"/>
  <c r="AJ1194" i="5"/>
  <c r="AJ1186" i="5"/>
  <c r="AJ1178" i="5"/>
  <c r="AJ1170" i="5"/>
  <c r="AJ1162" i="5"/>
  <c r="AJ1146" i="5"/>
  <c r="AJ1138" i="5"/>
  <c r="AJ1130" i="5"/>
  <c r="AJ1122" i="5"/>
  <c r="AJ1114" i="5"/>
  <c r="AJ1106" i="5"/>
  <c r="AJ1098" i="5"/>
  <c r="AJ1090" i="5"/>
  <c r="AJ1082" i="5"/>
  <c r="AJ1074" i="5"/>
  <c r="AJ1066" i="5"/>
  <c r="AJ1058" i="5"/>
  <c r="AJ1050" i="5"/>
  <c r="AJ1042" i="5"/>
  <c r="AJ1034" i="5"/>
  <c r="AJ1026" i="5"/>
  <c r="AJ1010" i="5"/>
  <c r="AJ1002" i="5"/>
  <c r="AJ994" i="5"/>
  <c r="AJ986" i="5"/>
  <c r="AJ978" i="5"/>
  <c r="AJ962" i="5"/>
  <c r="AJ954" i="5"/>
  <c r="AJ946" i="5"/>
  <c r="AJ938" i="5"/>
  <c r="AJ930" i="5"/>
  <c r="AJ922" i="5"/>
  <c r="AJ914" i="5"/>
  <c r="AJ906" i="5"/>
  <c r="AJ898" i="5"/>
  <c r="AJ890" i="5"/>
  <c r="AJ882" i="5"/>
  <c r="AJ874" i="5"/>
  <c r="AJ866" i="5"/>
  <c r="AJ858" i="5"/>
  <c r="AJ850" i="5"/>
  <c r="AJ842" i="5"/>
  <c r="AJ3281" i="5"/>
  <c r="AJ3265" i="5"/>
  <c r="AK3265" i="5" s="1"/>
  <c r="AL3265" i="5" s="1"/>
  <c r="AJ3249" i="5"/>
  <c r="AJ3233" i="5"/>
  <c r="AJ3193" i="5"/>
  <c r="AJ834" i="5"/>
  <c r="AJ826" i="5"/>
  <c r="AJ818" i="5"/>
  <c r="AJ810" i="5"/>
  <c r="AJ802" i="5"/>
  <c r="AJ794" i="5"/>
  <c r="AJ786" i="5"/>
  <c r="AJ778" i="5"/>
  <c r="AJ770" i="5"/>
  <c r="AJ762" i="5"/>
  <c r="AJ754" i="5"/>
  <c r="AJ746" i="5"/>
  <c r="AJ738" i="5"/>
  <c r="AJ730" i="5"/>
  <c r="AJ722" i="5"/>
  <c r="AJ714" i="5"/>
  <c r="AJ706" i="5"/>
  <c r="AJ698" i="5"/>
  <c r="AJ690" i="5"/>
  <c r="AJ682" i="5"/>
  <c r="AJ674" i="5"/>
  <c r="AJ666" i="5"/>
  <c r="AJ658" i="5"/>
  <c r="AK658" i="5" s="1"/>
  <c r="AL658" i="5" s="1"/>
  <c r="AJ650" i="5"/>
  <c r="AK650" i="5" s="1"/>
  <c r="AL650" i="5" s="1"/>
  <c r="AJ642" i="5"/>
  <c r="AJ634" i="5"/>
  <c r="AJ618" i="5"/>
  <c r="AJ610" i="5"/>
  <c r="AJ602" i="5"/>
  <c r="AJ594" i="5"/>
  <c r="AJ586" i="5"/>
  <c r="AJ578" i="5"/>
  <c r="AJ570" i="5"/>
  <c r="AK570" i="5" s="1"/>
  <c r="AL570" i="5" s="1"/>
  <c r="AJ562" i="5"/>
  <c r="AK562" i="5" s="1"/>
  <c r="AL562" i="5" s="1"/>
  <c r="AJ554" i="5"/>
  <c r="AK554" i="5" s="1"/>
  <c r="AL554" i="5" s="1"/>
  <c r="AJ546" i="5"/>
  <c r="AK546" i="5" s="1"/>
  <c r="AL546" i="5" s="1"/>
  <c r="AJ538" i="5"/>
  <c r="AJ530" i="5"/>
  <c r="AJ1316" i="5"/>
  <c r="AJ1284" i="5"/>
  <c r="AJ1252" i="5"/>
  <c r="AJ1220" i="5"/>
  <c r="AJ1188" i="5"/>
  <c r="AJ1156" i="5"/>
  <c r="AJ1124" i="5"/>
  <c r="AJ1092" i="5"/>
  <c r="AJ1060" i="5"/>
  <c r="AJ1044" i="5"/>
  <c r="AJ1028" i="5"/>
  <c r="AJ1020" i="5"/>
  <c r="AJ1012" i="5"/>
  <c r="AJ996" i="5"/>
  <c r="AJ980" i="5"/>
  <c r="AJ964" i="5"/>
  <c r="AJ956" i="5"/>
  <c r="AJ948" i="5"/>
  <c r="AJ932" i="5"/>
  <c r="AJ916" i="5"/>
  <c r="AJ900" i="5"/>
  <c r="AJ892" i="5"/>
  <c r="AJ884" i="5"/>
  <c r="AJ868" i="5"/>
  <c r="AJ852" i="5"/>
  <c r="AJ836" i="5"/>
  <c r="AJ828" i="5"/>
  <c r="AJ820" i="5"/>
  <c r="AJ804" i="5"/>
  <c r="AJ788" i="5"/>
  <c r="AJ772" i="5"/>
  <c r="AJ764" i="5"/>
  <c r="AJ756" i="5"/>
  <c r="AJ740" i="5"/>
  <c r="AJ724" i="5"/>
  <c r="AJ708" i="5"/>
  <c r="AJ700" i="5"/>
  <c r="AJ692" i="5"/>
  <c r="AJ684" i="5"/>
  <c r="AJ676" i="5"/>
  <c r="AJ668" i="5"/>
  <c r="AJ660" i="5"/>
  <c r="AK660" i="5" s="1"/>
  <c r="AL660" i="5" s="1"/>
  <c r="AJ652" i="5"/>
  <c r="AK652" i="5" s="1"/>
  <c r="AL652" i="5" s="1"/>
  <c r="AJ644" i="5"/>
  <c r="AJ636" i="5"/>
  <c r="AJ628" i="5"/>
  <c r="AJ620" i="5"/>
  <c r="AJ612" i="5"/>
  <c r="AJ604" i="5"/>
  <c r="AJ596" i="5"/>
  <c r="AJ588" i="5"/>
  <c r="AJ580" i="5"/>
  <c r="AJ572" i="5"/>
  <c r="AK572" i="5" s="1"/>
  <c r="AL572" i="5" s="1"/>
  <c r="AJ564" i="5"/>
  <c r="AK564" i="5" s="1"/>
  <c r="AL564" i="5" s="1"/>
  <c r="AJ556" i="5"/>
  <c r="AK556" i="5" s="1"/>
  <c r="AL556" i="5" s="1"/>
  <c r="AJ548" i="5"/>
  <c r="AK548" i="5" s="1"/>
  <c r="AL548" i="5" s="1"/>
  <c r="AJ540" i="5"/>
  <c r="AJ532" i="5"/>
  <c r="AJ524" i="5"/>
  <c r="AJ516" i="5"/>
  <c r="AJ508" i="5"/>
  <c r="AJ500" i="5"/>
  <c r="AJ492" i="5"/>
  <c r="AJ484" i="5"/>
  <c r="AJ476" i="5"/>
  <c r="AJ468" i="5"/>
  <c r="AJ460" i="5"/>
  <c r="AK460" i="5" s="1"/>
  <c r="AL460" i="5" s="1"/>
  <c r="AJ452" i="5"/>
  <c r="AK452" i="5" s="1"/>
  <c r="AL452" i="5" s="1"/>
  <c r="AJ444" i="5"/>
  <c r="AK444" i="5" s="1"/>
  <c r="AL444" i="5" s="1"/>
  <c r="AJ436" i="5"/>
  <c r="AK436" i="5" s="1"/>
  <c r="AL436" i="5" s="1"/>
  <c r="AJ428" i="5"/>
  <c r="AK428" i="5" s="1"/>
  <c r="AL428" i="5" s="1"/>
  <c r="AJ420" i="5"/>
  <c r="AK420" i="5" s="1"/>
  <c r="AL420" i="5" s="1"/>
  <c r="AJ404" i="5"/>
  <c r="AJ396" i="5"/>
  <c r="AJ388" i="5"/>
  <c r="AJ380" i="5"/>
  <c r="AJ372" i="5"/>
  <c r="AJ364" i="5"/>
  <c r="AJ356" i="5"/>
  <c r="AJ348" i="5"/>
  <c r="AJ340" i="5"/>
  <c r="AK340" i="5" s="1"/>
  <c r="AF305" i="5"/>
  <c r="AK305" i="5" s="1"/>
  <c r="AL305" i="5" s="1"/>
  <c r="AF297" i="5"/>
  <c r="AK297" i="5" s="1"/>
  <c r="AL297" i="5" s="1"/>
  <c r="AF289" i="5"/>
  <c r="AK289" i="5" s="1"/>
  <c r="AL289" i="5" s="1"/>
  <c r="AF73" i="5"/>
  <c r="AK73" i="5" s="1"/>
  <c r="AL73" i="5" s="1"/>
  <c r="AJ332" i="5"/>
  <c r="AK332" i="5" s="1"/>
  <c r="AJ324" i="5"/>
  <c r="AJ316" i="5"/>
  <c r="AJ308" i="5"/>
  <c r="AJ300" i="5"/>
  <c r="AJ292" i="5"/>
  <c r="AJ284" i="5"/>
  <c r="AJ276" i="5"/>
  <c r="AJ268" i="5"/>
  <c r="AJ260" i="5"/>
  <c r="AK260" i="5" s="1"/>
  <c r="AL260" i="5" s="1"/>
  <c r="AJ252" i="5"/>
  <c r="AK252" i="5" s="1"/>
  <c r="AL252" i="5" s="1"/>
  <c r="AJ244" i="5"/>
  <c r="AJ236" i="5"/>
  <c r="AJ228" i="5"/>
  <c r="AK228" i="5" s="1"/>
  <c r="AL228" i="5" s="1"/>
  <c r="AJ3255" i="5"/>
  <c r="AJ2863" i="5"/>
  <c r="AJ2815" i="5"/>
  <c r="AJ2767" i="5"/>
  <c r="AK2767" i="5" s="1"/>
  <c r="AL2767" i="5" s="1"/>
  <c r="AJ951" i="5"/>
  <c r="AJ3287" i="5"/>
  <c r="AJ3279" i="5"/>
  <c r="AJ3271" i="5"/>
  <c r="AK3271" i="5" s="1"/>
  <c r="AL3271" i="5" s="1"/>
  <c r="AJ3247" i="5"/>
  <c r="AJ3239" i="5"/>
  <c r="AJ3231" i="5"/>
  <c r="AJ3215" i="5"/>
  <c r="AJ3207" i="5"/>
  <c r="AK3207" i="5" s="1"/>
  <c r="AL3207" i="5" s="1"/>
  <c r="AJ3199" i="5"/>
  <c r="AJ3183" i="5"/>
  <c r="AJ3175" i="5"/>
  <c r="AK3175" i="5" s="1"/>
  <c r="AL3175" i="5" s="1"/>
  <c r="AJ3167" i="5"/>
  <c r="AJ3151" i="5"/>
  <c r="AJ3143" i="5"/>
  <c r="AK3143" i="5" s="1"/>
  <c r="AL3143" i="5" s="1"/>
  <c r="AJ3135" i="5"/>
  <c r="AK3135" i="5" s="1"/>
  <c r="AL3135" i="5" s="1"/>
  <c r="AJ3127" i="5"/>
  <c r="AJ3119" i="5"/>
  <c r="AJ3111" i="5"/>
  <c r="AJ3103" i="5"/>
  <c r="AK3103" i="5" s="1"/>
  <c r="AL3103" i="5" s="1"/>
  <c r="AJ3095" i="5"/>
  <c r="AJ3079" i="5"/>
  <c r="AK3079" i="5" s="1"/>
  <c r="AL3079" i="5" s="1"/>
  <c r="AJ3071" i="5"/>
  <c r="AJ3063" i="5"/>
  <c r="AK3063" i="5" s="1"/>
  <c r="AL3063" i="5" s="1"/>
  <c r="AJ3055" i="5"/>
  <c r="AK3055" i="5" s="1"/>
  <c r="AL3055" i="5" s="1"/>
  <c r="AJ3047" i="5"/>
  <c r="AK3047" i="5" s="1"/>
  <c r="AL3047" i="5" s="1"/>
  <c r="AJ3039" i="5"/>
  <c r="AJ3023" i="5"/>
  <c r="AK3023" i="5" s="1"/>
  <c r="AL3023" i="5" s="1"/>
  <c r="AJ3015" i="5"/>
  <c r="AJ3007" i="5"/>
  <c r="AK3007" i="5" s="1"/>
  <c r="AL3007" i="5" s="1"/>
  <c r="AJ2999" i="5"/>
  <c r="AK2999" i="5" s="1"/>
  <c r="AL2999" i="5" s="1"/>
  <c r="AJ2983" i="5"/>
  <c r="AK2983" i="5" s="1"/>
  <c r="AL2983" i="5" s="1"/>
  <c r="AJ2967" i="5"/>
  <c r="AK2967" i="5" s="1"/>
  <c r="AL2967" i="5" s="1"/>
  <c r="AJ2959" i="5"/>
  <c r="AJ2951" i="5"/>
  <c r="AJ2943" i="5"/>
  <c r="AJ2935" i="5"/>
  <c r="AK2935" i="5" s="1"/>
  <c r="AL2935" i="5" s="1"/>
  <c r="AJ2927" i="5"/>
  <c r="AJ2919" i="5"/>
  <c r="AK2919" i="5" s="1"/>
  <c r="AL2919" i="5" s="1"/>
  <c r="AJ2911" i="5"/>
  <c r="AJ2903" i="5"/>
  <c r="AJ2887" i="5"/>
  <c r="AJ2871" i="5"/>
  <c r="AJ2855" i="5"/>
  <c r="AJ2847" i="5"/>
  <c r="AK2847" i="5" s="1"/>
  <c r="AL2847" i="5" s="1"/>
  <c r="AJ2831" i="5"/>
  <c r="AJ2823" i="5"/>
  <c r="AJ2807" i="5"/>
  <c r="AJ2799" i="5"/>
  <c r="AJ2791" i="5"/>
  <c r="AJ2775" i="5"/>
  <c r="AK2775" i="5" s="1"/>
  <c r="AL2775" i="5" s="1"/>
  <c r="AJ2759" i="5"/>
  <c r="AJ2751" i="5"/>
  <c r="AJ2743" i="5"/>
  <c r="AK2743" i="5" s="1"/>
  <c r="AL2743" i="5" s="1"/>
  <c r="AJ2735" i="5"/>
  <c r="AJ2727" i="5"/>
  <c r="AK2727" i="5" s="1"/>
  <c r="AL2727" i="5" s="1"/>
  <c r="AJ2719" i="5"/>
  <c r="AJ2711" i="5"/>
  <c r="AJ2703" i="5"/>
  <c r="AJ2695" i="5"/>
  <c r="AJ2679" i="5"/>
  <c r="AJ2663" i="5"/>
  <c r="AJ2655" i="5"/>
  <c r="AJ2647" i="5"/>
  <c r="AJ2639" i="5"/>
  <c r="AK2639" i="5" s="1"/>
  <c r="AL2639" i="5" s="1"/>
  <c r="AJ2623" i="5"/>
  <c r="AJ2607" i="5"/>
  <c r="AK2607" i="5" s="1"/>
  <c r="AL2607" i="5" s="1"/>
  <c r="AJ2599" i="5"/>
  <c r="AJ2591" i="5"/>
  <c r="AK2591" i="5" s="1"/>
  <c r="AL2591" i="5" s="1"/>
  <c r="AJ2583" i="5"/>
  <c r="AK2583" i="5" s="1"/>
  <c r="AL2583" i="5" s="1"/>
  <c r="AJ2567" i="5"/>
  <c r="AK2567" i="5" s="1"/>
  <c r="AL2567" i="5" s="1"/>
  <c r="AJ2551" i="5"/>
  <c r="AJ2535" i="5"/>
  <c r="AJ2527" i="5"/>
  <c r="AK2527" i="5" s="1"/>
  <c r="AL2527" i="5" s="1"/>
  <c r="AJ2519" i="5"/>
  <c r="AJ2511" i="5"/>
  <c r="AJ2503" i="5"/>
  <c r="AJ2495" i="5"/>
  <c r="AJ2487" i="5"/>
  <c r="AJ2479" i="5"/>
  <c r="AJ2463" i="5"/>
  <c r="AJ2455" i="5"/>
  <c r="AJ2447" i="5"/>
  <c r="AJ2439" i="5"/>
  <c r="AJ2431" i="5"/>
  <c r="AJ2423" i="5"/>
  <c r="AJ2415" i="5"/>
  <c r="AJ2407" i="5"/>
  <c r="AJ2399" i="5"/>
  <c r="AJ2391" i="5"/>
  <c r="AJ2383" i="5"/>
  <c r="AK2383" i="5" s="1"/>
  <c r="AL2383" i="5" s="1"/>
  <c r="AJ2367" i="5"/>
  <c r="AK2367" i="5" s="1"/>
  <c r="AL2367" i="5" s="1"/>
  <c r="AJ2359" i="5"/>
  <c r="AJ2351" i="5"/>
  <c r="AJ2343" i="5"/>
  <c r="AJ2335" i="5"/>
  <c r="AJ2327" i="5"/>
  <c r="AJ2311" i="5"/>
  <c r="AK2311" i="5" s="1"/>
  <c r="AL2311" i="5" s="1"/>
  <c r="AJ2303" i="5"/>
  <c r="AK2303" i="5" s="1"/>
  <c r="AL2303" i="5" s="1"/>
  <c r="AJ2295" i="5"/>
  <c r="AK2295" i="5" s="1"/>
  <c r="AL2295" i="5" s="1"/>
  <c r="AJ2287" i="5"/>
  <c r="AJ2279" i="5"/>
  <c r="AJ2263" i="5"/>
  <c r="AJ2255" i="5"/>
  <c r="AK2255" i="5" s="1"/>
  <c r="AL2255" i="5" s="1"/>
  <c r="AJ2239" i="5"/>
  <c r="AJ2231" i="5"/>
  <c r="AJ2223" i="5"/>
  <c r="AK2223" i="5" s="1"/>
  <c r="AL2223" i="5" s="1"/>
  <c r="AJ2207" i="5"/>
  <c r="AJ2199" i="5"/>
  <c r="AJ2191" i="5"/>
  <c r="AJ2183" i="5"/>
  <c r="AJ2167" i="5"/>
  <c r="AJ2151" i="5"/>
  <c r="AJ2135" i="5"/>
  <c r="AJ2127" i="5"/>
  <c r="AJ2119" i="5"/>
  <c r="AJ2111" i="5"/>
  <c r="AJ2095" i="5"/>
  <c r="AJ2079" i="5"/>
  <c r="AJ2071" i="5"/>
  <c r="AJ2055" i="5"/>
  <c r="AJ2047" i="5"/>
  <c r="AJ2039" i="5"/>
  <c r="AJ2023" i="5"/>
  <c r="AJ2007" i="5"/>
  <c r="AJ1999" i="5"/>
  <c r="AJ1991" i="5"/>
  <c r="AJ1975" i="5"/>
  <c r="AJ1959" i="5"/>
  <c r="AJ1951" i="5"/>
  <c r="AJ1943" i="5"/>
  <c r="AJ1935" i="5"/>
  <c r="AJ1927" i="5"/>
  <c r="AJ1911" i="5"/>
  <c r="AJ1903" i="5"/>
  <c r="AJ1895" i="5"/>
  <c r="AJ1887" i="5"/>
  <c r="AJ1879" i="5"/>
  <c r="AJ1863" i="5"/>
  <c r="AJ1847" i="5"/>
  <c r="AJ1839" i="5"/>
  <c r="AJ1823" i="5"/>
  <c r="AJ1807" i="5"/>
  <c r="AJ1799" i="5"/>
  <c r="AJ1791" i="5"/>
  <c r="AJ1775" i="5"/>
  <c r="AJ1759" i="5"/>
  <c r="AJ1743" i="5"/>
  <c r="AJ1735" i="5"/>
  <c r="AJ1727" i="5"/>
  <c r="AJ1711" i="5"/>
  <c r="AJ1695" i="5"/>
  <c r="AJ1679" i="5"/>
  <c r="AJ1671" i="5"/>
  <c r="AJ1663" i="5"/>
  <c r="AJ1655" i="5"/>
  <c r="AJ1647" i="5"/>
  <c r="AJ1639" i="5"/>
  <c r="AJ1631" i="5"/>
  <c r="AJ1623" i="5"/>
  <c r="AJ1615" i="5"/>
  <c r="AJ1607" i="5"/>
  <c r="AJ1599" i="5"/>
  <c r="AJ1591" i="5"/>
  <c r="AJ1583" i="5"/>
  <c r="AJ1575" i="5"/>
  <c r="AJ1567" i="5"/>
  <c r="AJ1559" i="5"/>
  <c r="AJ1551" i="5"/>
  <c r="AJ1543" i="5"/>
  <c r="AJ1535" i="5"/>
  <c r="AJ1527" i="5"/>
  <c r="AJ1519" i="5"/>
  <c r="AJ1511" i="5"/>
  <c r="AJ1503" i="5"/>
  <c r="AJ1495" i="5"/>
  <c r="AJ1487" i="5"/>
  <c r="AJ1479" i="5"/>
  <c r="AJ1471" i="5"/>
  <c r="AJ1463" i="5"/>
  <c r="AJ1455" i="5"/>
  <c r="AJ1447" i="5"/>
  <c r="AJ1439" i="5"/>
  <c r="AJ1431" i="5"/>
  <c r="AJ1423" i="5"/>
  <c r="AJ1415" i="5"/>
  <c r="AJ1407" i="5"/>
  <c r="AJ1399" i="5"/>
  <c r="AJ1391" i="5"/>
  <c r="AJ1383" i="5"/>
  <c r="AJ1375" i="5"/>
  <c r="AJ1367" i="5"/>
  <c r="AJ1359" i="5"/>
  <c r="AJ1351" i="5"/>
  <c r="AJ1343" i="5"/>
  <c r="AJ1335" i="5"/>
  <c r="AJ1327" i="5"/>
  <c r="AJ1319" i="5"/>
  <c r="AJ1311" i="5"/>
  <c r="AJ1303" i="5"/>
  <c r="AJ1295" i="5"/>
  <c r="AJ1287" i="5"/>
  <c r="AJ1279" i="5"/>
  <c r="AJ1271" i="5"/>
  <c r="AJ1263" i="5"/>
  <c r="AJ1255" i="5"/>
  <c r="AJ1247" i="5"/>
  <c r="AJ1239" i="5"/>
  <c r="AJ1231" i="5"/>
  <c r="AJ1223" i="5"/>
  <c r="AJ1215" i="5"/>
  <c r="AJ1207" i="5"/>
  <c r="AJ1199" i="5"/>
  <c r="AJ1191" i="5"/>
  <c r="AJ1183" i="5"/>
  <c r="AJ1175" i="5"/>
  <c r="AJ1167" i="5"/>
  <c r="AJ1159" i="5"/>
  <c r="AJ1151" i="5"/>
  <c r="AJ1143" i="5"/>
  <c r="AJ1135" i="5"/>
  <c r="AJ1127" i="5"/>
  <c r="AJ1119" i="5"/>
  <c r="AJ1111" i="5"/>
  <c r="AJ1103" i="5"/>
  <c r="AJ1095" i="5"/>
  <c r="AJ1087" i="5"/>
  <c r="AJ1079" i="5"/>
  <c r="AJ1071" i="5"/>
  <c r="AJ1063" i="5"/>
  <c r="AJ1055" i="5"/>
  <c r="AJ1047" i="5"/>
  <c r="AJ1007" i="5"/>
  <c r="AJ999" i="5"/>
  <c r="AJ991" i="5"/>
  <c r="AJ967" i="5"/>
  <c r="AJ959" i="5"/>
  <c r="AJ935" i="5"/>
  <c r="AJ927" i="5"/>
  <c r="AJ919" i="5"/>
  <c r="AJ895" i="5"/>
  <c r="AJ887" i="5"/>
  <c r="AJ879" i="5"/>
  <c r="AJ871" i="5"/>
  <c r="AJ863" i="5"/>
  <c r="AJ855" i="5"/>
  <c r="AJ831" i="5"/>
  <c r="AJ823" i="5"/>
  <c r="AJ807" i="5"/>
  <c r="AJ799" i="5"/>
  <c r="AJ783" i="5"/>
  <c r="AJ775" i="5"/>
  <c r="AJ767" i="5"/>
  <c r="AJ719" i="5"/>
  <c r="AJ711" i="5"/>
  <c r="AJ703" i="5"/>
  <c r="AJ695" i="5"/>
  <c r="AJ687" i="5"/>
  <c r="AJ679" i="5"/>
  <c r="AJ671" i="5"/>
  <c r="AJ663" i="5"/>
  <c r="AK663" i="5" s="1"/>
  <c r="AL663" i="5" s="1"/>
  <c r="AJ655" i="5"/>
  <c r="AK655" i="5" s="1"/>
  <c r="AL655" i="5" s="1"/>
  <c r="AJ647" i="5"/>
  <c r="AK647" i="5" s="1"/>
  <c r="AL647" i="5" s="1"/>
  <c r="AJ639" i="5"/>
  <c r="AJ631" i="5"/>
  <c r="AJ623" i="5"/>
  <c r="AJ615" i="5"/>
  <c r="AJ607" i="5"/>
  <c r="AJ599" i="5"/>
  <c r="AJ591" i="5"/>
  <c r="AJ583" i="5"/>
  <c r="AJ575" i="5"/>
  <c r="AK575" i="5" s="1"/>
  <c r="AL575" i="5" s="1"/>
  <c r="AJ567" i="5"/>
  <c r="AK567" i="5" s="1"/>
  <c r="AL567" i="5" s="1"/>
  <c r="AJ559" i="5"/>
  <c r="AK559" i="5" s="1"/>
  <c r="AL559" i="5" s="1"/>
  <c r="AJ551" i="5"/>
  <c r="AK551" i="5" s="1"/>
  <c r="AL551" i="5" s="1"/>
  <c r="AJ543" i="5"/>
  <c r="AJ535" i="5"/>
  <c r="AJ527" i="5"/>
  <c r="AJ519" i="5"/>
  <c r="AJ511" i="5"/>
  <c r="AJ503" i="5"/>
  <c r="AJ495" i="5"/>
  <c r="AJ487" i="5"/>
  <c r="AJ479" i="5"/>
  <c r="AJ471" i="5"/>
  <c r="AJ463" i="5"/>
  <c r="AK463" i="5" s="1"/>
  <c r="AL463" i="5" s="1"/>
  <c r="AJ455" i="5"/>
  <c r="AK455" i="5" s="1"/>
  <c r="AL455" i="5" s="1"/>
  <c r="AJ447" i="5"/>
  <c r="AK447" i="5" s="1"/>
  <c r="AL447" i="5" s="1"/>
  <c r="AJ439" i="5"/>
  <c r="AK439" i="5" s="1"/>
  <c r="AL439" i="5" s="1"/>
  <c r="AJ431" i="5"/>
  <c r="AK431" i="5" s="1"/>
  <c r="AL431" i="5" s="1"/>
  <c r="AJ423" i="5"/>
  <c r="AJ415" i="5"/>
  <c r="AJ407" i="5"/>
  <c r="AJ399" i="5"/>
  <c r="AJ391" i="5"/>
  <c r="AJ383" i="5"/>
  <c r="AJ375" i="5"/>
  <c r="AJ367" i="5"/>
  <c r="AJ359" i="5"/>
  <c r="AJ351" i="5"/>
  <c r="AK351" i="5" s="1"/>
  <c r="AJ343" i="5"/>
  <c r="AJ335" i="5"/>
  <c r="AK335" i="5" s="1"/>
  <c r="AJ327" i="5"/>
  <c r="AJ319" i="5"/>
  <c r="AJ311" i="5"/>
  <c r="AJ303" i="5"/>
  <c r="AJ295" i="5"/>
  <c r="AJ287" i="5"/>
  <c r="AJ522" i="5"/>
  <c r="AJ514" i="5"/>
  <c r="AJ506" i="5"/>
  <c r="AJ498" i="5"/>
  <c r="AJ490" i="5"/>
  <c r="AJ482" i="5"/>
  <c r="AJ474" i="5"/>
  <c r="AJ466" i="5"/>
  <c r="AK466" i="5" s="1"/>
  <c r="AL466" i="5" s="1"/>
  <c r="AJ458" i="5"/>
  <c r="AK458" i="5" s="1"/>
  <c r="AL458" i="5" s="1"/>
  <c r="AJ450" i="5"/>
  <c r="AK450" i="5" s="1"/>
  <c r="AL450" i="5" s="1"/>
  <c r="AJ442" i="5"/>
  <c r="AK442" i="5" s="1"/>
  <c r="AL442" i="5" s="1"/>
  <c r="AJ434" i="5"/>
  <c r="AK434" i="5" s="1"/>
  <c r="AL434" i="5" s="1"/>
  <c r="AJ426" i="5"/>
  <c r="AK426" i="5" s="1"/>
  <c r="AL426" i="5" s="1"/>
  <c r="AJ418" i="5"/>
  <c r="AJ410" i="5"/>
  <c r="AJ402" i="5"/>
  <c r="AJ394" i="5"/>
  <c r="AJ378" i="5"/>
  <c r="AJ370" i="5"/>
  <c r="AJ362" i="5"/>
  <c r="AK362" i="5" s="1"/>
  <c r="AJ354" i="5"/>
  <c r="AJ346" i="5"/>
  <c r="AJ338" i="5"/>
  <c r="AJ330" i="5"/>
  <c r="AJ322" i="5"/>
  <c r="AJ314" i="5"/>
  <c r="AJ306" i="5"/>
  <c r="AJ298" i="5"/>
  <c r="AJ290" i="5"/>
  <c r="AJ282" i="5"/>
  <c r="AJ266" i="5"/>
  <c r="AJ258" i="5"/>
  <c r="AK258" i="5" s="1"/>
  <c r="AL258" i="5" s="1"/>
  <c r="AJ250" i="5"/>
  <c r="AJ242" i="5"/>
  <c r="AK242" i="5" s="1"/>
  <c r="AL242" i="5" s="1"/>
  <c r="AJ234" i="5"/>
  <c r="AK234" i="5" s="1"/>
  <c r="AL234" i="5" s="1"/>
  <c r="AJ226" i="5"/>
  <c r="AK226" i="5" s="1"/>
  <c r="AL226" i="5" s="1"/>
  <c r="AJ218" i="5"/>
  <c r="AK218" i="5" s="1"/>
  <c r="AL218" i="5" s="1"/>
  <c r="AJ202" i="5"/>
  <c r="AJ130" i="5"/>
  <c r="AJ122" i="5"/>
  <c r="AJ114" i="5"/>
  <c r="AJ106" i="5"/>
  <c r="AJ98" i="5"/>
  <c r="AJ90" i="5"/>
  <c r="AJ82" i="5"/>
  <c r="AJ74" i="5"/>
  <c r="AJ66" i="5"/>
  <c r="AK66" i="5" s="1"/>
  <c r="AL66" i="5" s="1"/>
  <c r="AJ58" i="5"/>
  <c r="AJ50" i="5"/>
  <c r="AJ34" i="5"/>
  <c r="AJ26" i="5"/>
  <c r="AJ10" i="5"/>
  <c r="AF319" i="5"/>
  <c r="AK319" i="5" s="1"/>
  <c r="AL319" i="5" s="1"/>
  <c r="AF295" i="5"/>
  <c r="AK295" i="5" s="1"/>
  <c r="AL295" i="5" s="1"/>
  <c r="AK131" i="5"/>
  <c r="AL131" i="5" s="1"/>
  <c r="AK343" i="5"/>
  <c r="AJ3295" i="5"/>
  <c r="AK3295" i="5" s="1"/>
  <c r="AL3295" i="5" s="1"/>
  <c r="AJ3263" i="5"/>
  <c r="AJ3223" i="5"/>
  <c r="AJ3191" i="5"/>
  <c r="AJ3159" i="5"/>
  <c r="AK3159" i="5" s="1"/>
  <c r="AL3159" i="5" s="1"/>
  <c r="AJ3087" i="5"/>
  <c r="AJ3031" i="5"/>
  <c r="AK3031" i="5" s="1"/>
  <c r="AL3031" i="5" s="1"/>
  <c r="AJ2991" i="5"/>
  <c r="AK2991" i="5" s="1"/>
  <c r="AL2991" i="5" s="1"/>
  <c r="AJ2975" i="5"/>
  <c r="AK2975" i="5" s="1"/>
  <c r="AL2975" i="5" s="1"/>
  <c r="AJ2895" i="5"/>
  <c r="AJ2879" i="5"/>
  <c r="AJ2839" i="5"/>
  <c r="AK2839" i="5" s="1"/>
  <c r="AL2839" i="5" s="1"/>
  <c r="AJ2783" i="5"/>
  <c r="AK2783" i="5" s="1"/>
  <c r="AL2783" i="5" s="1"/>
  <c r="AJ2687" i="5"/>
  <c r="AJ2671" i="5"/>
  <c r="AK2671" i="5" s="1"/>
  <c r="AL2671" i="5" s="1"/>
  <c r="AJ2631" i="5"/>
  <c r="AK2631" i="5" s="1"/>
  <c r="AL2631" i="5" s="1"/>
  <c r="AJ2615" i="5"/>
  <c r="AJ2575" i="5"/>
  <c r="AK2575" i="5" s="1"/>
  <c r="AL2575" i="5" s="1"/>
  <c r="AJ2559" i="5"/>
  <c r="AJ2375" i="5"/>
  <c r="AK2375" i="5" s="1"/>
  <c r="AL2375" i="5" s="1"/>
  <c r="AJ2271" i="5"/>
  <c r="AJ2215" i="5"/>
  <c r="AJ2159" i="5"/>
  <c r="AJ2143" i="5"/>
  <c r="AK2143" i="5" s="1"/>
  <c r="AL2143" i="5" s="1"/>
  <c r="AJ2087" i="5"/>
  <c r="AJ1967" i="5"/>
  <c r="AJ1919" i="5"/>
  <c r="AJ1871" i="5"/>
  <c r="AJ1855" i="5"/>
  <c r="AJ1815" i="5"/>
  <c r="AJ1039" i="5"/>
  <c r="AJ975" i="5"/>
  <c r="AJ847" i="5"/>
  <c r="AJ759" i="5"/>
  <c r="AJ2543" i="5"/>
  <c r="AJ2471" i="5"/>
  <c r="AJ2319" i="5"/>
  <c r="AK2319" i="5" s="1"/>
  <c r="AL2319" i="5" s="1"/>
  <c r="AJ2247" i="5"/>
  <c r="AJ2175" i="5"/>
  <c r="AK2175" i="5" s="1"/>
  <c r="AL2175" i="5" s="1"/>
  <c r="AJ2103" i="5"/>
  <c r="AJ2063" i="5"/>
  <c r="AJ2031" i="5"/>
  <c r="AJ2015" i="5"/>
  <c r="AJ1983" i="5"/>
  <c r="AJ1831" i="5"/>
  <c r="AJ1783" i="5"/>
  <c r="AJ1767" i="5"/>
  <c r="AJ1751" i="5"/>
  <c r="AJ1719" i="5"/>
  <c r="AJ1703" i="5"/>
  <c r="AJ1687" i="5"/>
  <c r="AJ1031" i="5"/>
  <c r="AJ1023" i="5"/>
  <c r="AJ1015" i="5"/>
  <c r="AJ983" i="5"/>
  <c r="AJ943" i="5"/>
  <c r="AJ911" i="5"/>
  <c r="AJ903" i="5"/>
  <c r="AJ839" i="5"/>
  <c r="AJ815" i="5"/>
  <c r="AJ791" i="5"/>
  <c r="AJ751" i="5"/>
  <c r="AJ743" i="5"/>
  <c r="AJ735" i="5"/>
  <c r="AJ727" i="5"/>
  <c r="AJ3185" i="5"/>
  <c r="AJ3121" i="5"/>
  <c r="AJ3113" i="5"/>
  <c r="AJ3105" i="5"/>
  <c r="AJ3097" i="5"/>
  <c r="AJ3089" i="5"/>
  <c r="AJ3081" i="5"/>
  <c r="AK3081" i="5" s="1"/>
  <c r="AL3081" i="5" s="1"/>
  <c r="AJ3073" i="5"/>
  <c r="AK3073" i="5" s="1"/>
  <c r="AL3073" i="5" s="1"/>
  <c r="AJ3065" i="5"/>
  <c r="AK3065" i="5" s="1"/>
  <c r="AL3065" i="5" s="1"/>
  <c r="AJ3057" i="5"/>
  <c r="AK3057" i="5" s="1"/>
  <c r="AL3057" i="5" s="1"/>
  <c r="AJ3049" i="5"/>
  <c r="AK3049" i="5" s="1"/>
  <c r="AL3049" i="5" s="1"/>
  <c r="AJ3041" i="5"/>
  <c r="AJ3033" i="5"/>
  <c r="AK3033" i="5" s="1"/>
  <c r="AL3033" i="5" s="1"/>
  <c r="AJ3025" i="5"/>
  <c r="AK3025" i="5" s="1"/>
  <c r="AL3025" i="5" s="1"/>
  <c r="AJ3017" i="5"/>
  <c r="AJ3009" i="5"/>
  <c r="AK3009" i="5" s="1"/>
  <c r="AL3009" i="5" s="1"/>
  <c r="AJ3001" i="5"/>
  <c r="AK3001" i="5" s="1"/>
  <c r="AL3001" i="5" s="1"/>
  <c r="AJ2993" i="5"/>
  <c r="AK2993" i="5" s="1"/>
  <c r="AL2993" i="5" s="1"/>
  <c r="AJ2985" i="5"/>
  <c r="AK2985" i="5" s="1"/>
  <c r="AL2985" i="5" s="1"/>
  <c r="AJ2977" i="5"/>
  <c r="AK2977" i="5" s="1"/>
  <c r="AL2977" i="5" s="1"/>
  <c r="AJ2969" i="5"/>
  <c r="AK2969" i="5" s="1"/>
  <c r="AL2969" i="5" s="1"/>
  <c r="AJ2961" i="5"/>
  <c r="AJ2953" i="5"/>
  <c r="AJ2945" i="5"/>
  <c r="AJ2937" i="5"/>
  <c r="AK2937" i="5" s="1"/>
  <c r="AL2937" i="5" s="1"/>
  <c r="AJ2929" i="5"/>
  <c r="AJ2921" i="5"/>
  <c r="AK2921" i="5" s="1"/>
  <c r="AL2921" i="5" s="1"/>
  <c r="AJ2913" i="5"/>
  <c r="AJ2905" i="5"/>
  <c r="AJ2897" i="5"/>
  <c r="AJ2889" i="5"/>
  <c r="AJ2881" i="5"/>
  <c r="AJ2873" i="5"/>
  <c r="AJ2865" i="5"/>
  <c r="AJ2857" i="5"/>
  <c r="AJ2849" i="5"/>
  <c r="AK2849" i="5" s="1"/>
  <c r="AL2849" i="5" s="1"/>
  <c r="AJ2841" i="5"/>
  <c r="AK2841" i="5" s="1"/>
  <c r="AL2841" i="5" s="1"/>
  <c r="AJ2833" i="5"/>
  <c r="AJ2825" i="5"/>
  <c r="AJ2817" i="5"/>
  <c r="AJ2809" i="5"/>
  <c r="AJ2801" i="5"/>
  <c r="AJ2793" i="5"/>
  <c r="AJ2785" i="5"/>
  <c r="AK2785" i="5" s="1"/>
  <c r="AL2785" i="5" s="1"/>
  <c r="AJ2777" i="5"/>
  <c r="AK2777" i="5" s="1"/>
  <c r="AL2777" i="5" s="1"/>
  <c r="AJ2769" i="5"/>
  <c r="AK2769" i="5" s="1"/>
  <c r="AL2769" i="5" s="1"/>
  <c r="AJ2761" i="5"/>
  <c r="AJ2753" i="5"/>
  <c r="AJ2745" i="5"/>
  <c r="AK2745" i="5" s="1"/>
  <c r="AL2745" i="5" s="1"/>
  <c r="AJ2737" i="5"/>
  <c r="AJ2729" i="5"/>
  <c r="AK2729" i="5" s="1"/>
  <c r="AL2729" i="5" s="1"/>
  <c r="AJ2721" i="5"/>
  <c r="AJ2713" i="5"/>
  <c r="AJ2705" i="5"/>
  <c r="AJ2697" i="5"/>
  <c r="AJ2689" i="5"/>
  <c r="AJ2681" i="5"/>
  <c r="AJ2673" i="5"/>
  <c r="AJ2665" i="5"/>
  <c r="AJ2657" i="5"/>
  <c r="AJ2649" i="5"/>
  <c r="AJ2641" i="5"/>
  <c r="AK2641" i="5" s="1"/>
  <c r="AL2641" i="5" s="1"/>
  <c r="AJ2633" i="5"/>
  <c r="AK2633" i="5" s="1"/>
  <c r="AL2633" i="5" s="1"/>
  <c r="AJ2625" i="5"/>
  <c r="AJ2617" i="5"/>
  <c r="AJ2609" i="5"/>
  <c r="AK2609" i="5" s="1"/>
  <c r="AL2609" i="5" s="1"/>
  <c r="AJ2601" i="5"/>
  <c r="AK2601" i="5" s="1"/>
  <c r="AL2601" i="5" s="1"/>
  <c r="AJ2593" i="5"/>
  <c r="AK2593" i="5" s="1"/>
  <c r="AL2593" i="5" s="1"/>
  <c r="AJ2585" i="5"/>
  <c r="AK2585" i="5" s="1"/>
  <c r="AL2585" i="5" s="1"/>
  <c r="AJ2577" i="5"/>
  <c r="AK2577" i="5" s="1"/>
  <c r="AL2577" i="5" s="1"/>
  <c r="AJ2569" i="5"/>
  <c r="AJ2561" i="5"/>
  <c r="AJ2553" i="5"/>
  <c r="AJ2545" i="5"/>
  <c r="AK2545" i="5" s="1"/>
  <c r="AL2545" i="5" s="1"/>
  <c r="AJ2537" i="5"/>
  <c r="AK2537" i="5" s="1"/>
  <c r="AL2537" i="5" s="1"/>
  <c r="AJ2529" i="5"/>
  <c r="AK2529" i="5" s="1"/>
  <c r="AL2529" i="5" s="1"/>
  <c r="AJ2521" i="5"/>
  <c r="AJ2513" i="5"/>
  <c r="AJ2505" i="5"/>
  <c r="AJ2497" i="5"/>
  <c r="AJ2489" i="5"/>
  <c r="AJ2481" i="5"/>
  <c r="AJ2473" i="5"/>
  <c r="AJ2465" i="5"/>
  <c r="AJ2457" i="5"/>
  <c r="AJ2449" i="5"/>
  <c r="AJ2441" i="5"/>
  <c r="AJ2433" i="5"/>
  <c r="AJ2425" i="5"/>
  <c r="AJ2417" i="5"/>
  <c r="AJ797" i="5"/>
  <c r="AJ789" i="5"/>
  <c r="AJ781" i="5"/>
  <c r="AJ773" i="5"/>
  <c r="AJ765" i="5"/>
  <c r="AJ757" i="5"/>
  <c r="AJ749" i="5"/>
  <c r="AJ741" i="5"/>
  <c r="AJ733" i="5"/>
  <c r="AJ725" i="5"/>
  <c r="AJ717" i="5"/>
  <c r="AJ709" i="5"/>
  <c r="AJ701" i="5"/>
  <c r="AJ693" i="5"/>
  <c r="AJ685" i="5"/>
  <c r="AJ677" i="5"/>
  <c r="AJ669" i="5"/>
  <c r="AJ661" i="5"/>
  <c r="AK661" i="5" s="1"/>
  <c r="AL661" i="5" s="1"/>
  <c r="AJ653" i="5"/>
  <c r="AK653" i="5" s="1"/>
  <c r="AL653" i="5" s="1"/>
  <c r="AJ645" i="5"/>
  <c r="AJ637" i="5"/>
  <c r="AJ629" i="5"/>
  <c r="AJ621" i="5"/>
  <c r="AJ613" i="5"/>
  <c r="AJ605" i="5"/>
  <c r="AJ597" i="5"/>
  <c r="AJ589" i="5"/>
  <c r="AJ581" i="5"/>
  <c r="AJ573" i="5"/>
  <c r="AK573" i="5" s="1"/>
  <c r="AL573" i="5" s="1"/>
  <c r="AJ565" i="5"/>
  <c r="AK565" i="5" s="1"/>
  <c r="AL565" i="5" s="1"/>
  <c r="AJ557" i="5"/>
  <c r="AK557" i="5" s="1"/>
  <c r="AL557" i="5" s="1"/>
  <c r="AJ549" i="5"/>
  <c r="AK549" i="5" s="1"/>
  <c r="AL549" i="5" s="1"/>
  <c r="AJ541" i="5"/>
  <c r="AK541" i="5" s="1"/>
  <c r="AL541" i="5" s="1"/>
  <c r="AJ533" i="5"/>
  <c r="AJ525" i="5"/>
  <c r="AJ517" i="5"/>
  <c r="AJ509" i="5"/>
  <c r="AJ501" i="5"/>
  <c r="AJ493" i="5"/>
  <c r="AJ485" i="5"/>
  <c r="AJ477" i="5"/>
  <c r="AJ469" i="5"/>
  <c r="AJ461" i="5"/>
  <c r="AK461" i="5" s="1"/>
  <c r="AL461" i="5" s="1"/>
  <c r="AJ453" i="5"/>
  <c r="AK453" i="5" s="1"/>
  <c r="AL453" i="5" s="1"/>
  <c r="AJ445" i="5"/>
  <c r="AK445" i="5" s="1"/>
  <c r="AL445" i="5" s="1"/>
  <c r="AJ437" i="5"/>
  <c r="AK437" i="5" s="1"/>
  <c r="AL437" i="5" s="1"/>
  <c r="AJ429" i="5"/>
  <c r="AK429" i="5" s="1"/>
  <c r="AL429" i="5" s="1"/>
  <c r="AJ421" i="5"/>
  <c r="AJ413" i="5"/>
  <c r="AJ405" i="5"/>
  <c r="AJ397" i="5"/>
  <c r="AJ389" i="5"/>
  <c r="AJ381" i="5"/>
  <c r="AJ373" i="5"/>
  <c r="AJ365" i="5"/>
  <c r="AK365" i="5" s="1"/>
  <c r="AJ357" i="5"/>
  <c r="AK357" i="5" s="1"/>
  <c r="AJ349" i="5"/>
  <c r="AJ341" i="5"/>
  <c r="AJ333" i="5"/>
  <c r="AJ325" i="5"/>
  <c r="AJ317" i="5"/>
  <c r="AJ309" i="5"/>
  <c r="AJ2409" i="5"/>
  <c r="AJ2401" i="5"/>
  <c r="AJ2393" i="5"/>
  <c r="AJ2385" i="5"/>
  <c r="AK2385" i="5" s="1"/>
  <c r="AL2385" i="5" s="1"/>
  <c r="AJ2377" i="5"/>
  <c r="AK2377" i="5" s="1"/>
  <c r="AL2377" i="5" s="1"/>
  <c r="AJ2369" i="5"/>
  <c r="AK2369" i="5" s="1"/>
  <c r="AL2369" i="5" s="1"/>
  <c r="AJ2361" i="5"/>
  <c r="AJ2353" i="5"/>
  <c r="AJ2345" i="5"/>
  <c r="AJ2337" i="5"/>
  <c r="AJ2329" i="5"/>
  <c r="AJ2321" i="5"/>
  <c r="AK2321" i="5" s="1"/>
  <c r="AL2321" i="5" s="1"/>
  <c r="AJ2313" i="5"/>
  <c r="AK2313" i="5" s="1"/>
  <c r="AL2313" i="5" s="1"/>
  <c r="AJ2305" i="5"/>
  <c r="AK2305" i="5" s="1"/>
  <c r="AL2305" i="5" s="1"/>
  <c r="AJ2297" i="5"/>
  <c r="AK2297" i="5" s="1"/>
  <c r="AL2297" i="5" s="1"/>
  <c r="AJ2289" i="5"/>
  <c r="AJ2281" i="5"/>
  <c r="AJ2273" i="5"/>
  <c r="AJ2265" i="5"/>
  <c r="AJ2257" i="5"/>
  <c r="AK2257" i="5" s="1"/>
  <c r="AL2257" i="5" s="1"/>
  <c r="AJ2249" i="5"/>
  <c r="AJ2241" i="5"/>
  <c r="AJ2233" i="5"/>
  <c r="AJ2225" i="5"/>
  <c r="AK2225" i="5" s="1"/>
  <c r="AL2225" i="5" s="1"/>
  <c r="AJ2217" i="5"/>
  <c r="AJ2209" i="5"/>
  <c r="AJ2201" i="5"/>
  <c r="AJ2193" i="5"/>
  <c r="AJ2185" i="5"/>
  <c r="AJ2177" i="5"/>
  <c r="AK2177" i="5" s="1"/>
  <c r="AL2177" i="5" s="1"/>
  <c r="AJ2169" i="5"/>
  <c r="AJ2161" i="5"/>
  <c r="AJ2153" i="5"/>
  <c r="AJ2145" i="5"/>
  <c r="AK2145" i="5" s="1"/>
  <c r="AL2145" i="5" s="1"/>
  <c r="AJ2137" i="5"/>
  <c r="AJ2129" i="5"/>
  <c r="AJ2121" i="5"/>
  <c r="AJ2113" i="5"/>
  <c r="AJ2105" i="5"/>
  <c r="AJ2097" i="5"/>
  <c r="AJ2089" i="5"/>
  <c r="AJ2081" i="5"/>
  <c r="AJ2073" i="5"/>
  <c r="AJ2065" i="5"/>
  <c r="AJ2057" i="5"/>
  <c r="AJ2049" i="5"/>
  <c r="AJ2041" i="5"/>
  <c r="AJ2033" i="5"/>
  <c r="AJ2025" i="5"/>
  <c r="AJ2017" i="5"/>
  <c r="AJ2009" i="5"/>
  <c r="AJ2001" i="5"/>
  <c r="AJ1993" i="5"/>
  <c r="AJ1985" i="5"/>
  <c r="AJ1977" i="5"/>
  <c r="AJ1969" i="5"/>
  <c r="AJ1961" i="5"/>
  <c r="AJ1953" i="5"/>
  <c r="AJ1945" i="5"/>
  <c r="AJ1937" i="5"/>
  <c r="AJ1929" i="5"/>
  <c r="AJ1921" i="5"/>
  <c r="AJ1913" i="5"/>
  <c r="AJ1905" i="5"/>
  <c r="AJ1897" i="5"/>
  <c r="AJ1889" i="5"/>
  <c r="AJ1881" i="5"/>
  <c r="AJ1873" i="5"/>
  <c r="AJ1865" i="5"/>
  <c r="AJ1857" i="5"/>
  <c r="AJ1849" i="5"/>
  <c r="AJ1841" i="5"/>
  <c r="AJ1833" i="5"/>
  <c r="AJ1825" i="5"/>
  <c r="AJ1817" i="5"/>
  <c r="AJ1809" i="5"/>
  <c r="AJ1801" i="5"/>
  <c r="AJ1793" i="5"/>
  <c r="AJ1785" i="5"/>
  <c r="AJ1777" i="5"/>
  <c r="AJ1769" i="5"/>
  <c r="AJ1761" i="5"/>
  <c r="AJ1753" i="5"/>
  <c r="AJ1745" i="5"/>
  <c r="AJ1737" i="5"/>
  <c r="AJ301" i="5"/>
  <c r="AJ293" i="5"/>
  <c r="AJ285" i="5"/>
  <c r="AJ277" i="5"/>
  <c r="AJ269" i="5"/>
  <c r="AJ261" i="5"/>
  <c r="AJ253" i="5"/>
  <c r="AJ245" i="5"/>
  <c r="AJ237" i="5"/>
  <c r="AK237" i="5" s="1"/>
  <c r="AL237" i="5" s="1"/>
  <c r="AJ229" i="5"/>
  <c r="AJ221" i="5"/>
  <c r="AK221" i="5" s="1"/>
  <c r="AL221" i="5" s="1"/>
  <c r="AJ213" i="5"/>
  <c r="AK213" i="5" s="1"/>
  <c r="AL213" i="5" s="1"/>
  <c r="AJ205" i="5"/>
  <c r="AJ133" i="5"/>
  <c r="AK133" i="5" s="1"/>
  <c r="AL133" i="5" s="1"/>
  <c r="AJ125" i="5"/>
  <c r="AJ117" i="5"/>
  <c r="AJ109" i="5"/>
  <c r="AJ101" i="5"/>
  <c r="AJ93" i="5"/>
  <c r="AJ85" i="5"/>
  <c r="AJ77" i="5"/>
  <c r="AJ69" i="5"/>
  <c r="AJ61" i="5"/>
  <c r="AJ53" i="5"/>
  <c r="AJ45" i="5"/>
  <c r="AJ37" i="5"/>
  <c r="AJ29" i="5"/>
  <c r="AJ21" i="5"/>
  <c r="AJ13" i="5"/>
  <c r="AJ408" i="5"/>
  <c r="AJ384" i="5"/>
  <c r="AJ360" i="5"/>
  <c r="AJ288" i="5"/>
  <c r="AJ248" i="5"/>
  <c r="AJ224" i="5"/>
  <c r="AJ112" i="5"/>
  <c r="AJ56" i="5"/>
  <c r="AF314" i="5"/>
  <c r="AK314" i="5" s="1"/>
  <c r="AL314" i="5" s="1"/>
  <c r="AF306" i="5"/>
  <c r="AK306" i="5" s="1"/>
  <c r="AL306" i="5" s="1"/>
  <c r="AF298" i="5"/>
  <c r="AK298" i="5" s="1"/>
  <c r="AL298" i="5" s="1"/>
  <c r="AF290" i="5"/>
  <c r="AK290" i="5" s="1"/>
  <c r="AL290" i="5" s="1"/>
  <c r="AF282" i="5"/>
  <c r="AK282" i="5" s="1"/>
  <c r="AL282" i="5" s="1"/>
  <c r="AF303" i="5"/>
  <c r="AK303" i="5" s="1"/>
  <c r="AL303" i="5" s="1"/>
  <c r="AF287" i="5"/>
  <c r="AK287" i="5" s="1"/>
  <c r="AL287" i="5" s="1"/>
  <c r="AK211" i="5"/>
  <c r="AL211" i="5" s="1"/>
  <c r="AK269" i="5"/>
  <c r="AL269" i="5" s="1"/>
  <c r="AK253" i="5"/>
  <c r="AL253" i="5" s="1"/>
  <c r="AK268" i="5"/>
  <c r="AL268" i="5" s="1"/>
  <c r="AK243" i="5"/>
  <c r="AL243" i="5" s="1"/>
  <c r="AK235" i="5"/>
  <c r="AL235" i="5" s="1"/>
  <c r="AK227" i="5"/>
  <c r="AL227" i="5" s="1"/>
  <c r="AK219" i="5"/>
  <c r="AL219" i="5" s="1"/>
  <c r="AK244" i="5"/>
  <c r="AL244" i="5" s="1"/>
  <c r="AJ2046" i="5"/>
  <c r="AJ1729" i="5"/>
  <c r="AJ1721" i="5"/>
  <c r="AJ1713" i="5"/>
  <c r="AJ1705" i="5"/>
  <c r="AJ1697" i="5"/>
  <c r="AJ1689" i="5"/>
  <c r="AJ1681" i="5"/>
  <c r="AJ1673" i="5"/>
  <c r="AJ1665" i="5"/>
  <c r="AJ1657" i="5"/>
  <c r="AJ1649" i="5"/>
  <c r="AJ1641" i="5"/>
  <c r="AJ1633" i="5"/>
  <c r="AJ1625" i="5"/>
  <c r="AJ1617" i="5"/>
  <c r="AJ1609" i="5"/>
  <c r="AJ1601" i="5"/>
  <c r="AJ1593" i="5"/>
  <c r="AJ1585" i="5"/>
  <c r="AJ1577" i="5"/>
  <c r="AJ1569" i="5"/>
  <c r="AJ1561" i="5"/>
  <c r="AJ1553" i="5"/>
  <c r="AJ1545" i="5"/>
  <c r="AJ1537" i="5"/>
  <c r="AJ1529" i="5"/>
  <c r="AJ1521" i="5"/>
  <c r="AJ1513" i="5"/>
  <c r="AJ1505" i="5"/>
  <c r="AJ1497" i="5"/>
  <c r="AJ1489" i="5"/>
  <c r="AJ1481" i="5"/>
  <c r="AJ1473" i="5"/>
  <c r="AJ1465" i="5"/>
  <c r="AJ1457" i="5"/>
  <c r="AJ1449" i="5"/>
  <c r="AJ1441" i="5"/>
  <c r="AJ1433" i="5"/>
  <c r="AJ1425" i="5"/>
  <c r="AJ1417" i="5"/>
  <c r="AJ1409" i="5"/>
  <c r="AJ1401" i="5"/>
  <c r="AJ1393" i="5"/>
  <c r="AJ1385" i="5"/>
  <c r="AJ1377" i="5"/>
  <c r="AJ1369" i="5"/>
  <c r="AJ1361" i="5"/>
  <c r="AJ1353" i="5"/>
  <c r="AJ1345" i="5"/>
  <c r="AJ1337" i="5"/>
  <c r="AJ1329" i="5"/>
  <c r="AJ1321" i="5"/>
  <c r="AJ1313" i="5"/>
  <c r="AJ1305" i="5"/>
  <c r="AJ1297" i="5"/>
  <c r="AJ1289" i="5"/>
  <c r="AJ1281" i="5"/>
  <c r="AJ1273" i="5"/>
  <c r="AJ1265" i="5"/>
  <c r="AJ1257" i="5"/>
  <c r="AJ1249" i="5"/>
  <c r="AJ1241" i="5"/>
  <c r="AJ1233" i="5"/>
  <c r="AJ1225" i="5"/>
  <c r="AJ1217" i="5"/>
  <c r="AJ1209" i="5"/>
  <c r="AJ1201" i="5"/>
  <c r="AJ1193" i="5"/>
  <c r="AJ1185" i="5"/>
  <c r="AJ1177" i="5"/>
  <c r="AJ1169" i="5"/>
  <c r="AJ1161" i="5"/>
  <c r="AJ1153" i="5"/>
  <c r="AJ1145" i="5"/>
  <c r="AJ1137" i="5"/>
  <c r="AJ1129" i="5"/>
  <c r="AJ1121" i="5"/>
  <c r="AJ1113" i="5"/>
  <c r="AJ1105" i="5"/>
  <c r="AJ1097" i="5"/>
  <c r="AJ1089" i="5"/>
  <c r="AJ1081" i="5"/>
  <c r="AJ1073" i="5"/>
  <c r="AJ1065" i="5"/>
  <c r="AJ1057" i="5"/>
  <c r="AJ950" i="5"/>
  <c r="AJ886" i="5"/>
  <c r="AJ822" i="5"/>
  <c r="AJ806" i="5"/>
  <c r="AJ758" i="5"/>
  <c r="AJ742" i="5"/>
  <c r="AJ694" i="5"/>
  <c r="AJ678" i="5"/>
  <c r="AJ662" i="5"/>
  <c r="AK662" i="5" s="1"/>
  <c r="AL662" i="5" s="1"/>
  <c r="AJ646" i="5"/>
  <c r="AK646" i="5" s="1"/>
  <c r="AL646" i="5" s="1"/>
  <c r="AJ630" i="5"/>
  <c r="AJ614" i="5"/>
  <c r="AJ1049" i="5"/>
  <c r="AJ1041" i="5"/>
  <c r="AJ1033" i="5"/>
  <c r="AJ1025" i="5"/>
  <c r="AJ1017" i="5"/>
  <c r="AJ1009" i="5"/>
  <c r="AJ1001" i="5"/>
  <c r="AJ993" i="5"/>
  <c r="AJ985" i="5"/>
  <c r="AJ977" i="5"/>
  <c r="AJ969" i="5"/>
  <c r="AJ961" i="5"/>
  <c r="AJ953" i="5"/>
  <c r="AJ945" i="5"/>
  <c r="AJ937" i="5"/>
  <c r="AJ929" i="5"/>
  <c r="AJ921" i="5"/>
  <c r="AJ913" i="5"/>
  <c r="AJ905" i="5"/>
  <c r="AJ897" i="5"/>
  <c r="AJ889" i="5"/>
  <c r="AJ881" i="5"/>
  <c r="AJ873" i="5"/>
  <c r="AJ865" i="5"/>
  <c r="AJ857" i="5"/>
  <c r="AJ849" i="5"/>
  <c r="AJ841" i="5"/>
  <c r="AJ833" i="5"/>
  <c r="AJ825" i="5"/>
  <c r="AJ817" i="5"/>
  <c r="AJ809" i="5"/>
  <c r="AJ801" i="5"/>
  <c r="AJ793" i="5"/>
  <c r="AJ785" i="5"/>
  <c r="AJ777" i="5"/>
  <c r="AJ769" i="5"/>
  <c r="AJ761" i="5"/>
  <c r="AJ753" i="5"/>
  <c r="AJ745" i="5"/>
  <c r="AJ737" i="5"/>
  <c r="AJ729" i="5"/>
  <c r="AJ721" i="5"/>
  <c r="AJ713" i="5"/>
  <c r="AJ705" i="5"/>
  <c r="AJ697" i="5"/>
  <c r="AJ689" i="5"/>
  <c r="AJ681" i="5"/>
  <c r="AJ673" i="5"/>
  <c r="AJ665" i="5"/>
  <c r="AJ657" i="5"/>
  <c r="AK657" i="5" s="1"/>
  <c r="AL657" i="5" s="1"/>
  <c r="AJ649" i="5"/>
  <c r="AK649" i="5" s="1"/>
  <c r="AL649" i="5" s="1"/>
  <c r="AJ641" i="5"/>
  <c r="AJ633" i="5"/>
  <c r="AJ625" i="5"/>
  <c r="AJ617" i="5"/>
  <c r="AJ609" i="5"/>
  <c r="AJ601" i="5"/>
  <c r="AJ593" i="5"/>
  <c r="AJ585" i="5"/>
  <c r="AJ577" i="5"/>
  <c r="AJ569" i="5"/>
  <c r="AK569" i="5" s="1"/>
  <c r="AL569" i="5" s="1"/>
  <c r="AJ561" i="5"/>
  <c r="AK561" i="5" s="1"/>
  <c r="AL561" i="5" s="1"/>
  <c r="AJ553" i="5"/>
  <c r="AK553" i="5" s="1"/>
  <c r="AL553" i="5" s="1"/>
  <c r="AJ545" i="5"/>
  <c r="AJ537" i="5"/>
  <c r="AJ529" i="5"/>
  <c r="AJ521" i="5"/>
  <c r="AJ513" i="5"/>
  <c r="AJ505" i="5"/>
  <c r="AJ497" i="5"/>
  <c r="AJ489" i="5"/>
  <c r="AJ481" i="5"/>
  <c r="AJ473" i="5"/>
  <c r="AJ465" i="5"/>
  <c r="AK465" i="5" s="1"/>
  <c r="AL465" i="5" s="1"/>
  <c r="AJ457" i="5"/>
  <c r="AK457" i="5" s="1"/>
  <c r="AL457" i="5" s="1"/>
  <c r="AJ449" i="5"/>
  <c r="AK449" i="5" s="1"/>
  <c r="AL449" i="5" s="1"/>
  <c r="AJ441" i="5"/>
  <c r="AK441" i="5" s="1"/>
  <c r="AL441" i="5" s="1"/>
  <c r="AJ433" i="5"/>
  <c r="AK433" i="5" s="1"/>
  <c r="AL433" i="5" s="1"/>
  <c r="AJ425" i="5"/>
  <c r="AJ417" i="5"/>
  <c r="AJ409" i="5"/>
  <c r="AJ401" i="5"/>
  <c r="AJ393" i="5"/>
  <c r="AJ385" i="5"/>
  <c r="AJ377" i="5"/>
  <c r="AJ369" i="5"/>
  <c r="AJ361" i="5"/>
  <c r="AK361" i="5" s="1"/>
  <c r="AJ353" i="5"/>
  <c r="AJ345" i="5"/>
  <c r="AK345" i="5" s="1"/>
  <c r="AJ337" i="5"/>
  <c r="AK337" i="5" s="1"/>
  <c r="AJ329" i="5"/>
  <c r="AJ321" i="5"/>
  <c r="AK321" i="5" s="1"/>
  <c r="AL321" i="5" s="1"/>
  <c r="AJ313" i="5"/>
  <c r="AJ305" i="5"/>
  <c r="AJ297" i="5"/>
  <c r="AJ289" i="5"/>
  <c r="AJ281" i="5"/>
  <c r="AJ273" i="5"/>
  <c r="AJ265" i="5"/>
  <c r="AK265" i="5" s="1"/>
  <c r="AL265" i="5" s="1"/>
  <c r="AJ257" i="5"/>
  <c r="AK257" i="5" s="1"/>
  <c r="AL257" i="5" s="1"/>
  <c r="AJ249" i="5"/>
  <c r="AK249" i="5" s="1"/>
  <c r="AL249" i="5" s="1"/>
  <c r="AJ241" i="5"/>
  <c r="AK241" i="5" s="1"/>
  <c r="AL241" i="5" s="1"/>
  <c r="AJ233" i="5"/>
  <c r="AK233" i="5" s="1"/>
  <c r="AL233" i="5" s="1"/>
  <c r="AJ225" i="5"/>
  <c r="AJ217" i="5"/>
  <c r="AK217" i="5" s="1"/>
  <c r="AL217" i="5" s="1"/>
  <c r="AJ209" i="5"/>
  <c r="AK209" i="5" s="1"/>
  <c r="AL209" i="5" s="1"/>
  <c r="AJ201" i="5"/>
  <c r="AJ137" i="5"/>
  <c r="AJ129" i="5"/>
  <c r="AJ121" i="5"/>
  <c r="AJ113" i="5"/>
  <c r="AJ105" i="5"/>
  <c r="AJ97" i="5"/>
  <c r="AJ89" i="5"/>
  <c r="AJ81" i="5"/>
  <c r="AJ73" i="5"/>
  <c r="AJ65" i="5"/>
  <c r="AJ57" i="5"/>
  <c r="AJ49" i="5"/>
  <c r="AJ41" i="5"/>
  <c r="AJ33" i="5"/>
  <c r="AJ25" i="5"/>
  <c r="AJ17" i="5"/>
  <c r="AJ598" i="5"/>
  <c r="AJ582" i="5"/>
  <c r="AJ566" i="5"/>
  <c r="AK566" i="5" s="1"/>
  <c r="AL566" i="5" s="1"/>
  <c r="AJ550" i="5"/>
  <c r="AK550" i="5" s="1"/>
  <c r="AL550" i="5" s="1"/>
  <c r="AJ534" i="5"/>
  <c r="AJ518" i="5"/>
  <c r="AJ502" i="5"/>
  <c r="AJ486" i="5"/>
  <c r="AJ470" i="5"/>
  <c r="AJ454" i="5"/>
  <c r="AK454" i="5" s="1"/>
  <c r="AL454" i="5" s="1"/>
  <c r="AJ438" i="5"/>
  <c r="AK438" i="5" s="1"/>
  <c r="AL438" i="5" s="1"/>
  <c r="AJ422" i="5"/>
  <c r="AK422" i="5" s="1"/>
  <c r="AL422" i="5" s="1"/>
  <c r="AJ406" i="5"/>
  <c r="AJ390" i="5"/>
  <c r="AJ374" i="5"/>
  <c r="AJ358" i="5"/>
  <c r="AK358" i="5" s="1"/>
  <c r="AJ342" i="5"/>
  <c r="AK342" i="5" s="1"/>
  <c r="AJ326" i="5"/>
  <c r="AJ310" i="5"/>
  <c r="AJ294" i="5"/>
  <c r="AJ278" i="5"/>
  <c r="AJ262" i="5"/>
  <c r="AJ246" i="5"/>
  <c r="AK246" i="5" s="1"/>
  <c r="AL246" i="5" s="1"/>
  <c r="AJ230" i="5"/>
  <c r="AJ206" i="5"/>
  <c r="AJ126" i="5"/>
  <c r="AJ110" i="5"/>
  <c r="AJ78" i="5"/>
  <c r="AJ62" i="5"/>
  <c r="AJ46" i="5"/>
  <c r="AJ14" i="5"/>
  <c r="AJ1660" i="5"/>
  <c r="AJ1652" i="5"/>
  <c r="AJ1644" i="5"/>
  <c r="AJ1636" i="5"/>
  <c r="AJ1628" i="5"/>
  <c r="AJ1620" i="5"/>
  <c r="AJ1612" i="5"/>
  <c r="AJ1604" i="5"/>
  <c r="AJ1596" i="5"/>
  <c r="AJ1588" i="5"/>
  <c r="AJ1580" i="5"/>
  <c r="AJ1572" i="5"/>
  <c r="AJ1564" i="5"/>
  <c r="AJ1556" i="5"/>
  <c r="AJ1548" i="5"/>
  <c r="AJ1540" i="5"/>
  <c r="AJ1532" i="5"/>
  <c r="AJ1524" i="5"/>
  <c r="AJ1516" i="5"/>
  <c r="AJ1508" i="5"/>
  <c r="AJ1500" i="5"/>
  <c r="AJ1492" i="5"/>
  <c r="AJ1484" i="5"/>
  <c r="AJ1476" i="5"/>
  <c r="AJ1468" i="5"/>
  <c r="AJ1460" i="5"/>
  <c r="AJ1452" i="5"/>
  <c r="AJ1444" i="5"/>
  <c r="AJ1436" i="5"/>
  <c r="AJ1428" i="5"/>
  <c r="AJ1420" i="5"/>
  <c r="AJ1412" i="5"/>
  <c r="AJ1404" i="5"/>
  <c r="AJ1396" i="5"/>
  <c r="AJ1388" i="5"/>
  <c r="AJ1380" i="5"/>
  <c r="AJ1372" i="5"/>
  <c r="AJ1364" i="5"/>
  <c r="AJ1356" i="5"/>
  <c r="AJ1348" i="5"/>
  <c r="AJ1340" i="5"/>
  <c r="AJ1332" i="5"/>
  <c r="AJ1324" i="5"/>
  <c r="AJ1308" i="5"/>
  <c r="AJ1300" i="5"/>
  <c r="AJ1292" i="5"/>
  <c r="AJ1276" i="5"/>
  <c r="AJ1268" i="5"/>
  <c r="AJ1260" i="5"/>
  <c r="AJ1244" i="5"/>
  <c r="AJ1236" i="5"/>
  <c r="AJ1228" i="5"/>
  <c r="AJ1212" i="5"/>
  <c r="AJ1204" i="5"/>
  <c r="AJ1196" i="5"/>
  <c r="AJ1180" i="5"/>
  <c r="AJ1172" i="5"/>
  <c r="AJ1164" i="5"/>
  <c r="AJ1148" i="5"/>
  <c r="AJ1140" i="5"/>
  <c r="AJ924" i="5"/>
  <c r="AJ908" i="5"/>
  <c r="AJ876" i="5"/>
  <c r="AJ860" i="5"/>
  <c r="AJ844" i="5"/>
  <c r="AJ812" i="5"/>
  <c r="AJ796" i="5"/>
  <c r="AJ780" i="5"/>
  <c r="AJ748" i="5"/>
  <c r="AJ732" i="5"/>
  <c r="AJ716" i="5"/>
  <c r="AJ220" i="5"/>
  <c r="AK220" i="5" s="1"/>
  <c r="AL220" i="5" s="1"/>
  <c r="AJ212" i="5"/>
  <c r="AK212" i="5" s="1"/>
  <c r="AL212" i="5" s="1"/>
  <c r="AJ204" i="5"/>
  <c r="AJ132" i="5"/>
  <c r="AJ124" i="5"/>
  <c r="AJ116" i="5"/>
  <c r="AJ108" i="5"/>
  <c r="AJ100" i="5"/>
  <c r="AJ92" i="5"/>
  <c r="AJ84" i="5"/>
  <c r="AJ76" i="5"/>
  <c r="AJ68" i="5"/>
  <c r="AJ60" i="5"/>
  <c r="AJ52" i="5"/>
  <c r="AJ44" i="5"/>
  <c r="AJ36" i="5"/>
  <c r="AJ28" i="5"/>
  <c r="AJ20" i="5"/>
  <c r="AJ12" i="5"/>
  <c r="AJ279" i="5"/>
  <c r="AJ271" i="5"/>
  <c r="AK271" i="5" s="1"/>
  <c r="AL271" i="5" s="1"/>
  <c r="AJ263" i="5"/>
  <c r="AK263" i="5" s="1"/>
  <c r="AL263" i="5" s="1"/>
  <c r="AJ255" i="5"/>
  <c r="AK255" i="5" s="1"/>
  <c r="AL255" i="5" s="1"/>
  <c r="AJ247" i="5"/>
  <c r="AK247" i="5" s="1"/>
  <c r="AL247" i="5" s="1"/>
  <c r="AJ239" i="5"/>
  <c r="AK239" i="5" s="1"/>
  <c r="AL239" i="5" s="1"/>
  <c r="AJ231" i="5"/>
  <c r="AJ223" i="5"/>
  <c r="AJ215" i="5"/>
  <c r="AK215" i="5" s="1"/>
  <c r="AL215" i="5" s="1"/>
  <c r="AJ207" i="5"/>
  <c r="AK207" i="5" s="1"/>
  <c r="AL207" i="5" s="1"/>
  <c r="AJ135" i="5"/>
  <c r="AK135" i="5" s="1"/>
  <c r="AL135" i="5" s="1"/>
  <c r="AJ127" i="5"/>
  <c r="AJ119" i="5"/>
  <c r="AJ111" i="5"/>
  <c r="AJ103" i="5"/>
  <c r="AJ95" i="5"/>
  <c r="AJ87" i="5"/>
  <c r="AJ79" i="5"/>
  <c r="AJ71" i="5"/>
  <c r="AJ63" i="5"/>
  <c r="AJ55" i="5"/>
  <c r="AJ47" i="5"/>
  <c r="AJ39" i="5"/>
  <c r="AJ31" i="5"/>
  <c r="AJ23" i="5"/>
  <c r="AJ15" i="5"/>
  <c r="AJ1132" i="5"/>
  <c r="AJ1116" i="5"/>
  <c r="AJ1108" i="5"/>
  <c r="AJ1100" i="5"/>
  <c r="AJ1084" i="5"/>
  <c r="AJ1076" i="5"/>
  <c r="AJ1068" i="5"/>
  <c r="AJ1052" i="5"/>
  <c r="AJ1036" i="5"/>
  <c r="AJ1004" i="5"/>
  <c r="AJ988" i="5"/>
  <c r="AJ972" i="5"/>
  <c r="AJ940" i="5"/>
  <c r="AA2823" i="5"/>
  <c r="AB2823" i="5" s="1"/>
  <c r="AA3167" i="5"/>
  <c r="AB3167" i="5" s="1"/>
  <c r="AA2548" i="5"/>
  <c r="AB2548" i="5" s="1"/>
  <c r="AA2552" i="5"/>
  <c r="AB2552" i="5" s="1"/>
  <c r="AA2596" i="5"/>
  <c r="AB2596" i="5" s="1"/>
  <c r="AA2600" i="5"/>
  <c r="AB2600" i="5" s="1"/>
  <c r="AA2976" i="5"/>
  <c r="AB2976" i="5" s="1"/>
  <c r="AA2988" i="5"/>
  <c r="AB2988" i="5" s="1"/>
  <c r="AA3004" i="5"/>
  <c r="AB3004" i="5" s="1"/>
  <c r="AA3012" i="5"/>
  <c r="AB3012" i="5" s="1"/>
  <c r="AA3016" i="5"/>
  <c r="AB3016" i="5" s="1"/>
  <c r="AA3072" i="5"/>
  <c r="AB3072" i="5" s="1"/>
  <c r="AA2525" i="5"/>
  <c r="AB2525" i="5" s="1"/>
  <c r="AA2541" i="5"/>
  <c r="AB2541" i="5" s="1"/>
  <c r="AA2549" i="5"/>
  <c r="AB2549" i="5" s="1"/>
  <c r="AA2553" i="5"/>
  <c r="AB2553" i="5" s="1"/>
  <c r="AA2597" i="5"/>
  <c r="AB2597" i="5" s="1"/>
  <c r="AA3005" i="5"/>
  <c r="AB3005" i="5" s="1"/>
  <c r="AA3013" i="5"/>
  <c r="AB3013" i="5" s="1"/>
  <c r="AA3017" i="5"/>
  <c r="AB3017" i="5" s="1"/>
  <c r="AA2526" i="5"/>
  <c r="AB2526" i="5" s="1"/>
  <c r="AA2538" i="5"/>
  <c r="AB2538" i="5" s="1"/>
  <c r="AA2542" i="5"/>
  <c r="AB2542" i="5" s="1"/>
  <c r="AA2554" i="5"/>
  <c r="AB2554" i="5" s="1"/>
  <c r="AA2598" i="5"/>
  <c r="AB2598" i="5" s="1"/>
  <c r="AA3070" i="5"/>
  <c r="AB3070" i="5" s="1"/>
  <c r="AA3069" i="5"/>
  <c r="AB3069" i="5" s="1"/>
  <c r="AA3274" i="5"/>
  <c r="AB3274" i="5" s="1"/>
  <c r="AA2555" i="5"/>
  <c r="AB2555" i="5" s="1"/>
  <c r="AA2595" i="5"/>
  <c r="AB2595" i="5" s="1"/>
  <c r="AA3279" i="5"/>
  <c r="AB3279" i="5" s="1"/>
  <c r="AA2599" i="5"/>
  <c r="AB2599" i="5" s="1"/>
  <c r="AA3281" i="5"/>
  <c r="AB3281" i="5" s="1"/>
  <c r="AA3071" i="5"/>
  <c r="AB3071" i="5" s="1"/>
  <c r="AA3277" i="5"/>
  <c r="AB3277" i="5" s="1"/>
  <c r="AA2539" i="5"/>
  <c r="AB2539" i="5" s="1"/>
  <c r="AA2551" i="5"/>
  <c r="AB2551" i="5" s="1"/>
  <c r="AA2987" i="5"/>
  <c r="AB2987" i="5" s="1"/>
  <c r="AA2460" i="5"/>
  <c r="AB2460" i="5" s="1"/>
  <c r="AA2464" i="5"/>
  <c r="AB2464" i="5" s="1"/>
  <c r="AA2480" i="5"/>
  <c r="AB2480" i="5" s="1"/>
  <c r="AA2488" i="5"/>
  <c r="AB2488" i="5" s="1"/>
  <c r="AA2500" i="5"/>
  <c r="AB2500" i="5" s="1"/>
  <c r="AA2504" i="5"/>
  <c r="AB2504" i="5" s="1"/>
  <c r="AA2908" i="5"/>
  <c r="AB2908" i="5" s="1"/>
  <c r="AA2912" i="5"/>
  <c r="AB2912" i="5" s="1"/>
  <c r="AA2932" i="5"/>
  <c r="AB2932" i="5" s="1"/>
  <c r="AA2948" i="5"/>
  <c r="AB2948" i="5" s="1"/>
  <c r="AA2952" i="5"/>
  <c r="AB2952" i="5" s="1"/>
  <c r="AA2956" i="5"/>
  <c r="AB2956" i="5" s="1"/>
  <c r="AA2445" i="5"/>
  <c r="AB2445" i="5" s="1"/>
  <c r="AA2457" i="5"/>
  <c r="AB2457" i="5" s="1"/>
  <c r="AA2461" i="5"/>
  <c r="AB2461" i="5" s="1"/>
  <c r="AA2477" i="5"/>
  <c r="AB2477" i="5" s="1"/>
  <c r="AA2481" i="5"/>
  <c r="AB2481" i="5" s="1"/>
  <c r="AA2497" i="5"/>
  <c r="AB2497" i="5" s="1"/>
  <c r="AA2501" i="5"/>
  <c r="AB2501" i="5" s="1"/>
  <c r="AA2505" i="5"/>
  <c r="AB2505" i="5" s="1"/>
  <c r="AA2513" i="5"/>
  <c r="AB2513" i="5" s="1"/>
  <c r="AA2913" i="5"/>
  <c r="AB2913" i="5" s="1"/>
  <c r="AA2945" i="5"/>
  <c r="AB2945" i="5" s="1"/>
  <c r="AA2949" i="5"/>
  <c r="AB2949" i="5" s="1"/>
  <c r="AA2953" i="5"/>
  <c r="AB2953" i="5" s="1"/>
  <c r="AA2957" i="5"/>
  <c r="AB2957" i="5" s="1"/>
  <c r="AA2446" i="5"/>
  <c r="AB2446" i="5" s="1"/>
  <c r="AA2454" i="5"/>
  <c r="AB2454" i="5" s="1"/>
  <c r="AA2458" i="5"/>
  <c r="AB2458" i="5" s="1"/>
  <c r="AA2462" i="5"/>
  <c r="AB2462" i="5" s="1"/>
  <c r="AA2474" i="5"/>
  <c r="AB2474" i="5" s="1"/>
  <c r="AA2478" i="5"/>
  <c r="AB2478" i="5" s="1"/>
  <c r="AA2482" i="5"/>
  <c r="AB2482" i="5" s="1"/>
  <c r="AA2494" i="5"/>
  <c r="AB2494" i="5" s="1"/>
  <c r="AA2498" i="5"/>
  <c r="AB2498" i="5" s="1"/>
  <c r="AA2502" i="5"/>
  <c r="AB2502" i="5" s="1"/>
  <c r="AA2506" i="5"/>
  <c r="AB2506" i="5" s="1"/>
  <c r="AA2902" i="5"/>
  <c r="AB2902" i="5" s="1"/>
  <c r="AA2910" i="5"/>
  <c r="AB2910" i="5" s="1"/>
  <c r="AA2930" i="5"/>
  <c r="AB2930" i="5" s="1"/>
  <c r="AA2946" i="5"/>
  <c r="AB2946" i="5" s="1"/>
  <c r="AA2950" i="5"/>
  <c r="AB2950" i="5" s="1"/>
  <c r="AA2954" i="5"/>
  <c r="AB2954" i="5" s="1"/>
  <c r="AA2475" i="5"/>
  <c r="AB2475" i="5" s="1"/>
  <c r="AA2503" i="5"/>
  <c r="AB2503" i="5" s="1"/>
  <c r="AA2911" i="5"/>
  <c r="AB2911" i="5" s="1"/>
  <c r="AA2955" i="5"/>
  <c r="AB2955" i="5" s="1"/>
  <c r="AA3254" i="5"/>
  <c r="AB3254" i="5" s="1"/>
  <c r="AA3258" i="5"/>
  <c r="AB3258" i="5" s="1"/>
  <c r="AA2459" i="5"/>
  <c r="AB2459" i="5" s="1"/>
  <c r="AA2471" i="5"/>
  <c r="AB2471" i="5" s="1"/>
  <c r="AA2495" i="5"/>
  <c r="AB2495" i="5" s="1"/>
  <c r="AA2931" i="5"/>
  <c r="AB2931" i="5" s="1"/>
  <c r="AA3257" i="5"/>
  <c r="AB3257" i="5" s="1"/>
  <c r="AA2455" i="5"/>
  <c r="AB2455" i="5" s="1"/>
  <c r="AA2479" i="5"/>
  <c r="AB2479" i="5" s="1"/>
  <c r="AA3253" i="5"/>
  <c r="AB3253" i="5" s="1"/>
  <c r="AA3259" i="5"/>
  <c r="AB3259" i="5" s="1"/>
  <c r="AA3267" i="5"/>
  <c r="AB3267" i="5" s="1"/>
  <c r="AA2463" i="5"/>
  <c r="AB2463" i="5" s="1"/>
  <c r="AA3255" i="5"/>
  <c r="AB3255" i="5" s="1"/>
  <c r="AA2499" i="5"/>
  <c r="AB2499" i="5" s="1"/>
  <c r="AA2951" i="5"/>
  <c r="AB2951" i="5" s="1"/>
  <c r="AA3256" i="5"/>
  <c r="AB3256" i="5" s="1"/>
  <c r="AA2903" i="5"/>
  <c r="AB2903" i="5" s="1"/>
  <c r="AA3243" i="5"/>
  <c r="AB3243" i="5" s="1"/>
  <c r="AA3251" i="5"/>
  <c r="AB3251" i="5" s="1"/>
  <c r="AA3260" i="5"/>
  <c r="AB3260" i="5" s="1"/>
  <c r="AA2404" i="5"/>
  <c r="AB2404" i="5" s="1"/>
  <c r="AA2408" i="5"/>
  <c r="AB2408" i="5" s="1"/>
  <c r="AA2412" i="5"/>
  <c r="AB2412" i="5" s="1"/>
  <c r="AA2416" i="5"/>
  <c r="AB2416" i="5" s="1"/>
  <c r="AA2420" i="5"/>
  <c r="AB2420" i="5" s="1"/>
  <c r="AA2424" i="5"/>
  <c r="AB2424" i="5" s="1"/>
  <c r="AA2428" i="5"/>
  <c r="AB2428" i="5" s="1"/>
  <c r="AA2432" i="5"/>
  <c r="AB2432" i="5" s="1"/>
  <c r="AA2872" i="5"/>
  <c r="AB2872" i="5" s="1"/>
  <c r="AA2876" i="5"/>
  <c r="AB2876" i="5" s="1"/>
  <c r="AA2880" i="5"/>
  <c r="AB2880" i="5" s="1"/>
  <c r="AA2888" i="5"/>
  <c r="AB2888" i="5" s="1"/>
  <c r="AA2892" i="5"/>
  <c r="AB2892" i="5" s="1"/>
  <c r="AA2405" i="5"/>
  <c r="AB2405" i="5" s="1"/>
  <c r="AA2409" i="5"/>
  <c r="AB2409" i="5" s="1"/>
  <c r="AA2413" i="5"/>
  <c r="AB2413" i="5" s="1"/>
  <c r="AA2417" i="5"/>
  <c r="AB2417" i="5" s="1"/>
  <c r="AA2425" i="5"/>
  <c r="AB2425" i="5" s="1"/>
  <c r="AA2429" i="5"/>
  <c r="AB2429" i="5" s="1"/>
  <c r="AA2877" i="5"/>
  <c r="AB2877" i="5" s="1"/>
  <c r="AA2885" i="5"/>
  <c r="AB2885" i="5" s="1"/>
  <c r="AA2889" i="5"/>
  <c r="AB2889" i="5" s="1"/>
  <c r="AA2893" i="5"/>
  <c r="AB2893" i="5" s="1"/>
  <c r="AA2410" i="5"/>
  <c r="AB2410" i="5" s="1"/>
  <c r="AA2414" i="5"/>
  <c r="AB2414" i="5" s="1"/>
  <c r="AA2422" i="5"/>
  <c r="AB2422" i="5" s="1"/>
  <c r="AA2426" i="5"/>
  <c r="AB2426" i="5" s="1"/>
  <c r="AA2430" i="5"/>
  <c r="AB2430" i="5" s="1"/>
  <c r="AA2874" i="5"/>
  <c r="AB2874" i="5" s="1"/>
  <c r="AA2878" i="5"/>
  <c r="AB2878" i="5" s="1"/>
  <c r="AA2882" i="5"/>
  <c r="AB2882" i="5" s="1"/>
  <c r="AA2886" i="5"/>
  <c r="AB2886" i="5" s="1"/>
  <c r="AA2890" i="5"/>
  <c r="AB2890" i="5" s="1"/>
  <c r="AA2894" i="5"/>
  <c r="AB2894" i="5" s="1"/>
  <c r="AA2411" i="5"/>
  <c r="AB2411" i="5" s="1"/>
  <c r="AA2875" i="5"/>
  <c r="AB2875" i="5" s="1"/>
  <c r="AA3222" i="5"/>
  <c r="AB3222" i="5" s="1"/>
  <c r="AA3226" i="5"/>
  <c r="AB3226" i="5" s="1"/>
  <c r="AA3230" i="5"/>
  <c r="AB3230" i="5" s="1"/>
  <c r="AA2415" i="5"/>
  <c r="AB2415" i="5" s="1"/>
  <c r="AA2423" i="5"/>
  <c r="AB2423" i="5" s="1"/>
  <c r="AA2407" i="5"/>
  <c r="AB2407" i="5" s="1"/>
  <c r="AA2427" i="5"/>
  <c r="AB2427" i="5" s="1"/>
  <c r="AA3221" i="5"/>
  <c r="AB3221" i="5" s="1"/>
  <c r="AA3227" i="5"/>
  <c r="AB3227" i="5" s="1"/>
  <c r="AA3232" i="5"/>
  <c r="AB3232" i="5" s="1"/>
  <c r="AA2431" i="5"/>
  <c r="AB2431" i="5" s="1"/>
  <c r="AA2879" i="5"/>
  <c r="AB2879" i="5" s="1"/>
  <c r="AA2887" i="5"/>
  <c r="AB2887" i="5" s="1"/>
  <c r="AA3228" i="5"/>
  <c r="AB3228" i="5" s="1"/>
  <c r="AA3233" i="5"/>
  <c r="AB3233" i="5" s="1"/>
  <c r="AA2883" i="5"/>
  <c r="AB2883" i="5" s="1"/>
  <c r="AA3231" i="5"/>
  <c r="AB3231" i="5" s="1"/>
  <c r="AA3224" i="5"/>
  <c r="AB3224" i="5" s="1"/>
  <c r="AA2419" i="5"/>
  <c r="AB2419" i="5" s="1"/>
  <c r="AA2891" i="5"/>
  <c r="AB2891" i="5" s="1"/>
  <c r="AA3229" i="5"/>
  <c r="AB3229" i="5" s="1"/>
  <c r="AA2280" i="5"/>
  <c r="AB2280" i="5" s="1"/>
  <c r="AA2284" i="5"/>
  <c r="AB2284" i="5" s="1"/>
  <c r="AA2288" i="5"/>
  <c r="AB2288" i="5" s="1"/>
  <c r="AA2348" i="5"/>
  <c r="AB2348" i="5" s="1"/>
  <c r="AA2352" i="5"/>
  <c r="AB2352" i="5" s="1"/>
  <c r="AA2356" i="5"/>
  <c r="AB2356" i="5" s="1"/>
  <c r="AA2360" i="5"/>
  <c r="AB2360" i="5" s="1"/>
  <c r="AA2364" i="5"/>
  <c r="AB2364" i="5" s="1"/>
  <c r="AA2756" i="5"/>
  <c r="AB2756" i="5" s="1"/>
  <c r="AA2760" i="5"/>
  <c r="AB2760" i="5" s="1"/>
  <c r="AA2816" i="5"/>
  <c r="AB2816" i="5" s="1"/>
  <c r="AA2820" i="5"/>
  <c r="AB2820" i="5" s="1"/>
  <c r="AA2824" i="5"/>
  <c r="AB2824" i="5" s="1"/>
  <c r="AA2828" i="5"/>
  <c r="AB2828" i="5" s="1"/>
  <c r="AA2832" i="5"/>
  <c r="AB2832" i="5" s="1"/>
  <c r="AA2836" i="5"/>
  <c r="AB2836" i="5" s="1"/>
  <c r="AA2281" i="5"/>
  <c r="AB2281" i="5" s="1"/>
  <c r="AA2285" i="5"/>
  <c r="AB2285" i="5" s="1"/>
  <c r="AA2289" i="5"/>
  <c r="AB2289" i="5" s="1"/>
  <c r="AA2345" i="5"/>
  <c r="AB2345" i="5" s="1"/>
  <c r="AA2353" i="5"/>
  <c r="AB2353" i="5" s="1"/>
  <c r="AA2357" i="5"/>
  <c r="AB2357" i="5" s="1"/>
  <c r="AA2361" i="5"/>
  <c r="AB2361" i="5" s="1"/>
  <c r="AA2365" i="5"/>
  <c r="AB2365" i="5" s="1"/>
  <c r="AA2757" i="5"/>
  <c r="AB2757" i="5" s="1"/>
  <c r="AA2761" i="5"/>
  <c r="AB2761" i="5" s="1"/>
  <c r="AA2817" i="5"/>
  <c r="AB2817" i="5" s="1"/>
  <c r="AA2821" i="5"/>
  <c r="AB2821" i="5" s="1"/>
  <c r="AA2825" i="5"/>
  <c r="AB2825" i="5" s="1"/>
  <c r="AA2829" i="5"/>
  <c r="AB2829" i="5" s="1"/>
  <c r="AA2833" i="5"/>
  <c r="AB2833" i="5" s="1"/>
  <c r="AA2837" i="5"/>
  <c r="AB2837" i="5" s="1"/>
  <c r="AA2286" i="5"/>
  <c r="AB2286" i="5" s="1"/>
  <c r="AA2290" i="5"/>
  <c r="AB2290" i="5" s="1"/>
  <c r="AA2346" i="5"/>
  <c r="AB2346" i="5" s="1"/>
  <c r="AA2350" i="5"/>
  <c r="AB2350" i="5" s="1"/>
  <c r="AA2354" i="5"/>
  <c r="AB2354" i="5" s="1"/>
  <c r="AA2358" i="5"/>
  <c r="AB2358" i="5" s="1"/>
  <c r="AA2362" i="5"/>
  <c r="AB2362" i="5" s="1"/>
  <c r="AA2754" i="5"/>
  <c r="AB2754" i="5" s="1"/>
  <c r="AA2758" i="5"/>
  <c r="AB2758" i="5" s="1"/>
  <c r="AA2762" i="5"/>
  <c r="AB2762" i="5" s="1"/>
  <c r="AA2818" i="5"/>
  <c r="AB2818" i="5" s="1"/>
  <c r="AA2822" i="5"/>
  <c r="AB2822" i="5" s="1"/>
  <c r="AA2826" i="5"/>
  <c r="AB2826" i="5" s="1"/>
  <c r="AA2830" i="5"/>
  <c r="AB2830" i="5" s="1"/>
  <c r="AA2834" i="5"/>
  <c r="AB2834" i="5" s="1"/>
  <c r="AA2291" i="5"/>
  <c r="AB2291" i="5" s="1"/>
  <c r="AA2351" i="5"/>
  <c r="AB2351" i="5" s="1"/>
  <c r="AA2835" i="5"/>
  <c r="AB2835" i="5" s="1"/>
  <c r="AA3170" i="5"/>
  <c r="AB3170" i="5" s="1"/>
  <c r="AA3194" i="5"/>
  <c r="AB3194" i="5" s="1"/>
  <c r="AA3198" i="5"/>
  <c r="AB3198" i="5" s="1"/>
  <c r="AA3202" i="5"/>
  <c r="AB3202" i="5" s="1"/>
  <c r="AA2355" i="5"/>
  <c r="AB2355" i="5" s="1"/>
  <c r="AA2363" i="5"/>
  <c r="AB2363" i="5" s="1"/>
  <c r="AA2759" i="5"/>
  <c r="AB2759" i="5" s="1"/>
  <c r="AA2827" i="5"/>
  <c r="AB2827" i="5" s="1"/>
  <c r="AA3169" i="5"/>
  <c r="AB3169" i="5" s="1"/>
  <c r="AA3200" i="5"/>
  <c r="AB3200" i="5" s="1"/>
  <c r="AA2347" i="5"/>
  <c r="AB2347" i="5" s="1"/>
  <c r="AA2831" i="5"/>
  <c r="AB2831" i="5" s="1"/>
  <c r="AA3171" i="5"/>
  <c r="AB3171" i="5" s="1"/>
  <c r="AA3196" i="5"/>
  <c r="AB3196" i="5" s="1"/>
  <c r="AA3201" i="5"/>
  <c r="AB3201" i="5" s="1"/>
  <c r="AA3168" i="5"/>
  <c r="AB3168" i="5" s="1"/>
  <c r="AA3197" i="5"/>
  <c r="AB3197" i="5" s="1"/>
  <c r="AA2283" i="5"/>
  <c r="AB2283" i="5" s="1"/>
  <c r="AA2359" i="5"/>
  <c r="AB2359" i="5" s="1"/>
  <c r="AA3172" i="5"/>
  <c r="AB3172" i="5" s="1"/>
  <c r="AA3199" i="5"/>
  <c r="AB3199" i="5" s="1"/>
  <c r="AA2287" i="5"/>
  <c r="AB2287" i="5" s="1"/>
  <c r="AA3203" i="5"/>
  <c r="AB3203" i="5" s="1"/>
  <c r="AA2132" i="5" l="1"/>
  <c r="AB2132" i="5" s="1"/>
  <c r="AA2136" i="5"/>
  <c r="AB2136" i="5" s="1"/>
  <c r="AA2140" i="5"/>
  <c r="AB2140" i="5" s="1"/>
  <c r="AA2164" i="5"/>
  <c r="AB2164" i="5" s="1"/>
  <c r="AA2168" i="5"/>
  <c r="AB2168" i="5" s="1"/>
  <c r="AA2196" i="5"/>
  <c r="AB2196" i="5" s="1"/>
  <c r="AA2200" i="5"/>
  <c r="AB2200" i="5" s="1"/>
  <c r="AA2204" i="5"/>
  <c r="AB2204" i="5" s="1"/>
  <c r="AA2212" i="5"/>
  <c r="AB2212" i="5" s="1"/>
  <c r="AA2216" i="5"/>
  <c r="AB2216" i="5" s="1"/>
  <c r="AA2220" i="5"/>
  <c r="AB2220" i="5" s="1"/>
  <c r="AA2240" i="5"/>
  <c r="AB2240" i="5" s="1"/>
  <c r="AA2244" i="5"/>
  <c r="AB2244" i="5" s="1"/>
  <c r="AA2248" i="5"/>
  <c r="AB2248" i="5" s="1"/>
  <c r="AA2252" i="5"/>
  <c r="AB2252" i="5" s="1"/>
  <c r="AA2268" i="5"/>
  <c r="AB2268" i="5" s="1"/>
  <c r="AA2620" i="5"/>
  <c r="AB2620" i="5" s="1"/>
  <c r="AA2624" i="5"/>
  <c r="AB2624" i="5" s="1"/>
  <c r="AA2628" i="5"/>
  <c r="AB2628" i="5" s="1"/>
  <c r="AA2656" i="5"/>
  <c r="AB2656" i="5" s="1"/>
  <c r="AA2660" i="5"/>
  <c r="AB2660" i="5" s="1"/>
  <c r="AA2664" i="5"/>
  <c r="AB2664" i="5" s="1"/>
  <c r="AA2700" i="5"/>
  <c r="AB2700" i="5" s="1"/>
  <c r="AA2712" i="5"/>
  <c r="AB2712" i="5" s="1"/>
  <c r="AA2720" i="5"/>
  <c r="AB2720" i="5" s="1"/>
  <c r="AA2724" i="5"/>
  <c r="AB2724" i="5" s="1"/>
  <c r="AA2736" i="5"/>
  <c r="AB2736" i="5" s="1"/>
  <c r="AA2740" i="5"/>
  <c r="AB2740" i="5" s="1"/>
  <c r="AA2129" i="5"/>
  <c r="AB2129" i="5" s="1"/>
  <c r="AA2133" i="5"/>
  <c r="AB2133" i="5" s="1"/>
  <c r="AA2137" i="5"/>
  <c r="AB2137" i="5" s="1"/>
  <c r="AA2141" i="5"/>
  <c r="AB2141" i="5" s="1"/>
  <c r="AA2161" i="5"/>
  <c r="AB2161" i="5" s="1"/>
  <c r="AA2165" i="5"/>
  <c r="AB2165" i="5" s="1"/>
  <c r="AA2169" i="5"/>
  <c r="AB2169" i="5" s="1"/>
  <c r="AA2201" i="5"/>
  <c r="AB2201" i="5" s="1"/>
  <c r="AA2217" i="5"/>
  <c r="AB2217" i="5" s="1"/>
  <c r="AA2241" i="5"/>
  <c r="AB2241" i="5" s="1"/>
  <c r="AA2245" i="5"/>
  <c r="AB2245" i="5" s="1"/>
  <c r="AA2249" i="5"/>
  <c r="AB2249" i="5" s="1"/>
  <c r="AA2253" i="5"/>
  <c r="AB2253" i="5" s="1"/>
  <c r="AA2269" i="5"/>
  <c r="AB2269" i="5" s="1"/>
  <c r="AA2625" i="5"/>
  <c r="AB2625" i="5" s="1"/>
  <c r="AA2629" i="5"/>
  <c r="AB2629" i="5" s="1"/>
  <c r="AA2661" i="5"/>
  <c r="AB2661" i="5" s="1"/>
  <c r="AA2665" i="5"/>
  <c r="AB2665" i="5" s="1"/>
  <c r="AA2697" i="5"/>
  <c r="AB2697" i="5" s="1"/>
  <c r="AA2701" i="5"/>
  <c r="AB2701" i="5" s="1"/>
  <c r="AA2709" i="5"/>
  <c r="AB2709" i="5" s="1"/>
  <c r="AA2713" i="5"/>
  <c r="AB2713" i="5" s="1"/>
  <c r="AA2721" i="5"/>
  <c r="AB2721" i="5" s="1"/>
  <c r="AA2725" i="5"/>
  <c r="AB2725" i="5" s="1"/>
  <c r="AA2737" i="5"/>
  <c r="AB2737" i="5" s="1"/>
  <c r="AA2741" i="5"/>
  <c r="AB2741" i="5" s="1"/>
  <c r="AA2126" i="5"/>
  <c r="AB2126" i="5" s="1"/>
  <c r="AA2130" i="5"/>
  <c r="AB2130" i="5" s="1"/>
  <c r="AA2134" i="5"/>
  <c r="AB2134" i="5" s="1"/>
  <c r="AA2138" i="5"/>
  <c r="AB2138" i="5" s="1"/>
  <c r="AA2158" i="5"/>
  <c r="AB2158" i="5" s="1"/>
  <c r="AA2162" i="5"/>
  <c r="AB2162" i="5" s="1"/>
  <c r="AA2166" i="5"/>
  <c r="AB2166" i="5" s="1"/>
  <c r="AA2198" i="5"/>
  <c r="AB2198" i="5" s="1"/>
  <c r="AA2202" i="5"/>
  <c r="AB2202" i="5" s="1"/>
  <c r="AA2214" i="5"/>
  <c r="AB2214" i="5" s="1"/>
  <c r="AA2218" i="5"/>
  <c r="AB2218" i="5" s="1"/>
  <c r="AA2238" i="5"/>
  <c r="AB2238" i="5" s="1"/>
  <c r="AA2246" i="5"/>
  <c r="AB2246" i="5" s="1"/>
  <c r="AA2250" i="5"/>
  <c r="AB2250" i="5" s="1"/>
  <c r="AA2254" i="5"/>
  <c r="AB2254" i="5" s="1"/>
  <c r="AA2266" i="5"/>
  <c r="AB2266" i="5" s="1"/>
  <c r="AA2270" i="5"/>
  <c r="AB2270" i="5" s="1"/>
  <c r="AA2618" i="5"/>
  <c r="AB2618" i="5" s="1"/>
  <c r="AA2622" i="5"/>
  <c r="AB2622" i="5" s="1"/>
  <c r="AA2626" i="5"/>
  <c r="AB2626" i="5" s="1"/>
  <c r="AA2630" i="5"/>
  <c r="AB2630" i="5" s="1"/>
  <c r="AA2658" i="5"/>
  <c r="AB2658" i="5" s="1"/>
  <c r="AA2662" i="5"/>
  <c r="AB2662" i="5" s="1"/>
  <c r="AA2706" i="5"/>
  <c r="AB2706" i="5" s="1"/>
  <c r="AA2710" i="5"/>
  <c r="AB2710" i="5" s="1"/>
  <c r="AA2714" i="5"/>
  <c r="AB2714" i="5" s="1"/>
  <c r="AA2726" i="5"/>
  <c r="AB2726" i="5" s="1"/>
  <c r="AA2738" i="5"/>
  <c r="AB2738" i="5" s="1"/>
  <c r="AA2742" i="5"/>
  <c r="AB2742" i="5" s="1"/>
  <c r="AA3098" i="5"/>
  <c r="AB3098" i="5" s="1"/>
  <c r="AA3110" i="5"/>
  <c r="AB3110" i="5" s="1"/>
  <c r="AA3114" i="5"/>
  <c r="AB3114" i="5" s="1"/>
  <c r="AA3118" i="5"/>
  <c r="AB3118" i="5" s="1"/>
  <c r="AA3130" i="5"/>
  <c r="AB3130" i="5" s="1"/>
  <c r="AA3134" i="5"/>
  <c r="AB3134" i="5" s="1"/>
  <c r="AA3150" i="5"/>
  <c r="AB3150" i="5" s="1"/>
  <c r="AA2131" i="5"/>
  <c r="AB2131" i="5" s="1"/>
  <c r="AA2195" i="5"/>
  <c r="AB2195" i="5" s="1"/>
  <c r="AA2215" i="5"/>
  <c r="AB2215" i="5" s="1"/>
  <c r="AA2271" i="5"/>
  <c r="AB2271" i="5" s="1"/>
  <c r="AA2627" i="5"/>
  <c r="AB2627" i="5" s="1"/>
  <c r="AA2663" i="5"/>
  <c r="AB2663" i="5" s="1"/>
  <c r="AA2711" i="5"/>
  <c r="AB2711" i="5" s="1"/>
  <c r="AA2735" i="5"/>
  <c r="AB2735" i="5" s="1"/>
  <c r="AA3100" i="5"/>
  <c r="AB3100" i="5" s="1"/>
  <c r="AA3113" i="5"/>
  <c r="AB3113" i="5" s="1"/>
  <c r="AA3127" i="5"/>
  <c r="AB3127" i="5" s="1"/>
  <c r="AA3132" i="5"/>
  <c r="AB3132" i="5" s="1"/>
  <c r="AA2135" i="5"/>
  <c r="AB2135" i="5" s="1"/>
  <c r="AA2163" i="5"/>
  <c r="AB2163" i="5" s="1"/>
  <c r="AA2219" i="5"/>
  <c r="AB2219" i="5" s="1"/>
  <c r="AA2243" i="5"/>
  <c r="AB2243" i="5" s="1"/>
  <c r="AA2139" i="5"/>
  <c r="AB2139" i="5" s="1"/>
  <c r="AA2251" i="5"/>
  <c r="AB2251" i="5" s="1"/>
  <c r="AA2267" i="5"/>
  <c r="AB2267" i="5" s="1"/>
  <c r="AA2659" i="5"/>
  <c r="AB2659" i="5" s="1"/>
  <c r="AA3099" i="5"/>
  <c r="AB3099" i="5" s="1"/>
  <c r="AA3115" i="5"/>
  <c r="AB3115" i="5" s="1"/>
  <c r="AA3129" i="5"/>
  <c r="AB3129" i="5" s="1"/>
  <c r="AA3153" i="5"/>
  <c r="AB3153" i="5" s="1"/>
  <c r="AA2159" i="5"/>
  <c r="AB2159" i="5" s="1"/>
  <c r="AA2239" i="5"/>
  <c r="AB2239" i="5" s="1"/>
  <c r="AA2623" i="5"/>
  <c r="AB2623" i="5" s="1"/>
  <c r="AA2699" i="5"/>
  <c r="AB2699" i="5" s="1"/>
  <c r="AA3116" i="5"/>
  <c r="AB3116" i="5" s="1"/>
  <c r="AA3131" i="5"/>
  <c r="AB3131" i="5" s="1"/>
  <c r="AA2199" i="5"/>
  <c r="AB2199" i="5" s="1"/>
  <c r="AA2211" i="5"/>
  <c r="AB2211" i="5" s="1"/>
  <c r="AA2247" i="5"/>
  <c r="AB2247" i="5" s="1"/>
  <c r="AA2739" i="5"/>
  <c r="AB2739" i="5" s="1"/>
  <c r="AA3133" i="5"/>
  <c r="AB3133" i="5" s="1"/>
  <c r="AA3151" i="5"/>
  <c r="AB3151" i="5" s="1"/>
  <c r="AA2167" i="5"/>
  <c r="AB2167" i="5" s="1"/>
  <c r="AA2203" i="5"/>
  <c r="AB2203" i="5" s="1"/>
  <c r="AA2655" i="5"/>
  <c r="AB2655" i="5" s="1"/>
  <c r="AA3112" i="5"/>
  <c r="AB3112" i="5" s="1"/>
  <c r="AA3152" i="5"/>
  <c r="AB3152" i="5" s="1"/>
  <c r="AA2127" i="5"/>
  <c r="AB2127" i="5" s="1"/>
  <c r="AA3093" i="5"/>
  <c r="AB3093" i="5" s="1"/>
  <c r="AA3117" i="5"/>
  <c r="AB3117" i="5" s="1"/>
  <c r="AA2707" i="5"/>
  <c r="AB2707" i="5" s="1"/>
  <c r="AA2723" i="5"/>
  <c r="AB2723" i="5" s="1"/>
  <c r="G10" i="79"/>
  <c r="G11" i="79"/>
  <c r="H10" i="79"/>
  <c r="H11" i="79"/>
  <c r="AB8" i="5"/>
  <c r="AB9" i="5"/>
  <c r="AC8" i="5"/>
  <c r="AC9" i="5"/>
  <c r="AD8" i="5"/>
  <c r="AD9" i="5"/>
  <c r="AE8" i="5"/>
  <c r="AF8" i="5" s="1"/>
  <c r="AK8" i="5" s="1"/>
  <c r="AL8" i="5" s="1"/>
  <c r="AE9" i="5"/>
  <c r="AF9" i="5" s="1"/>
  <c r="AK9" i="5" s="1"/>
  <c r="AL9" i="5" s="1"/>
  <c r="AG8" i="5"/>
  <c r="AG9" i="5"/>
  <c r="AH8" i="5"/>
  <c r="AH9" i="5"/>
  <c r="AI8" i="5"/>
  <c r="AI9" i="5"/>
  <c r="AR8" i="5"/>
  <c r="AR9" i="5"/>
  <c r="AS8" i="5"/>
  <c r="AS9" i="5"/>
  <c r="AU8" i="5"/>
  <c r="AU9" i="5"/>
  <c r="AJ8" i="5" l="1"/>
  <c r="AJ9" i="5"/>
  <c r="T4" i="1"/>
  <c r="T5" i="1"/>
  <c r="T6" i="1"/>
  <c r="T7" i="1"/>
  <c r="T8" i="1"/>
  <c r="X4" i="1"/>
  <c r="X5" i="1"/>
  <c r="X6" i="1"/>
  <c r="X7" i="1"/>
  <c r="X8" i="1"/>
  <c r="Y4" i="1"/>
  <c r="Y5" i="1"/>
  <c r="Y6" i="1"/>
  <c r="Y7" i="1"/>
  <c r="Y8" i="1"/>
  <c r="AA4" i="1"/>
  <c r="AA5" i="1"/>
  <c r="AA6" i="1"/>
  <c r="AA7" i="1"/>
  <c r="AA8" i="1"/>
  <c r="T3" i="1"/>
  <c r="X3" i="1"/>
  <c r="Y3" i="1"/>
  <c r="AA3" i="1"/>
  <c r="AC3" i="5"/>
  <c r="AC4" i="5"/>
  <c r="AC5" i="5"/>
  <c r="AC6" i="5"/>
  <c r="AC7" i="5"/>
  <c r="AD3" i="5"/>
  <c r="AD4" i="5"/>
  <c r="AD5" i="5"/>
  <c r="AD6" i="5"/>
  <c r="AD7" i="5"/>
  <c r="AE3" i="5"/>
  <c r="AF3" i="5" s="1"/>
  <c r="AK3" i="5" s="1"/>
  <c r="AL3" i="5" s="1"/>
  <c r="AE4" i="5"/>
  <c r="AF4" i="5" s="1"/>
  <c r="AK4" i="5" s="1"/>
  <c r="AL4" i="5" s="1"/>
  <c r="AE5" i="5"/>
  <c r="AF5" i="5" s="1"/>
  <c r="AK5" i="5" s="1"/>
  <c r="AL5" i="5" s="1"/>
  <c r="AE6" i="5"/>
  <c r="AF6" i="5" s="1"/>
  <c r="AK6" i="5" s="1"/>
  <c r="AL6" i="5" s="1"/>
  <c r="AE7" i="5"/>
  <c r="AF7" i="5" s="1"/>
  <c r="AK7" i="5" s="1"/>
  <c r="AL7" i="5" s="1"/>
  <c r="AG3" i="5"/>
  <c r="AG4" i="5"/>
  <c r="AG5" i="5"/>
  <c r="AG6" i="5"/>
  <c r="AG7" i="5"/>
  <c r="AH3" i="5"/>
  <c r="AH4" i="5"/>
  <c r="AH5" i="5"/>
  <c r="AH6" i="5"/>
  <c r="AH7" i="5"/>
  <c r="AI3" i="5"/>
  <c r="AI4" i="5"/>
  <c r="AI5" i="5"/>
  <c r="AI6" i="5"/>
  <c r="AI7" i="5"/>
  <c r="AR3" i="5"/>
  <c r="AR4" i="5"/>
  <c r="AR5" i="5"/>
  <c r="AR6" i="5"/>
  <c r="AR7" i="5"/>
  <c r="AS3" i="5"/>
  <c r="AS4" i="5"/>
  <c r="AS5" i="5"/>
  <c r="AS6" i="5"/>
  <c r="AS7" i="5"/>
  <c r="AU3" i="5"/>
  <c r="AU4" i="5"/>
  <c r="AU5" i="5"/>
  <c r="AU6" i="5"/>
  <c r="AU7" i="5"/>
  <c r="G3" i="79"/>
  <c r="G4" i="79"/>
  <c r="G5" i="79"/>
  <c r="G6" i="79"/>
  <c r="G7" i="79"/>
  <c r="G8" i="79"/>
  <c r="G9" i="79"/>
  <c r="H3" i="79"/>
  <c r="H4" i="79"/>
  <c r="H5" i="79"/>
  <c r="H6" i="79"/>
  <c r="H7" i="79"/>
  <c r="H8" i="79"/>
  <c r="H9" i="79"/>
  <c r="AB4" i="5" l="1"/>
  <c r="AB6" i="5"/>
  <c r="AB5" i="5"/>
  <c r="AB7" i="5"/>
  <c r="AB3" i="5"/>
  <c r="AJ6" i="5"/>
  <c r="AJ7" i="5"/>
  <c r="AJ3" i="5"/>
  <c r="AJ5" i="5"/>
  <c r="AJ4" i="5"/>
  <c r="F214" i="78"/>
  <c r="F213" i="78" l="1"/>
  <c r="G21" i="77" l="1"/>
  <c r="F514" i="78" l="1"/>
  <c r="F370" i="78"/>
  <c r="A2" i="85" l="1"/>
  <c r="A3" i="77" l="1"/>
  <c r="I3" i="80" l="1"/>
  <c r="I4" i="80"/>
  <c r="I5" i="80"/>
  <c r="I6" i="80"/>
  <c r="I7" i="80"/>
  <c r="I8" i="80"/>
  <c r="I9" i="80"/>
  <c r="I10" i="80"/>
  <c r="I11" i="80"/>
  <c r="I12" i="80"/>
  <c r="I13" i="80"/>
  <c r="I14" i="80"/>
  <c r="I15" i="80"/>
  <c r="I16" i="80"/>
  <c r="I17" i="80"/>
  <c r="I18" i="80"/>
  <c r="I19" i="80"/>
  <c r="I20" i="80"/>
  <c r="I21" i="80"/>
  <c r="I22" i="80"/>
  <c r="I23" i="80"/>
  <c r="I24" i="80"/>
  <c r="I25" i="80"/>
  <c r="I26" i="80"/>
  <c r="I27" i="80"/>
  <c r="I28" i="80"/>
  <c r="I29" i="80"/>
  <c r="I30" i="80"/>
  <c r="I31" i="80"/>
  <c r="I32" i="80"/>
  <c r="I33" i="80"/>
  <c r="I34" i="80"/>
  <c r="I35" i="80"/>
  <c r="I36" i="80"/>
  <c r="I37" i="80"/>
  <c r="I38" i="80"/>
  <c r="I39" i="80"/>
  <c r="F25" i="77" l="1"/>
  <c r="E15" i="85"/>
  <c r="E23" i="85"/>
  <c r="E24" i="85"/>
  <c r="E16" i="85"/>
  <c r="F24" i="77"/>
  <c r="E22" i="85"/>
  <c r="E25" i="85"/>
  <c r="E29" i="85"/>
  <c r="F23" i="77"/>
  <c r="E27" i="85"/>
  <c r="E18" i="85"/>
  <c r="E13" i="85"/>
  <c r="E8" i="85"/>
  <c r="F22" i="77"/>
  <c r="E19" i="85"/>
  <c r="E7" i="85"/>
  <c r="F12" i="77"/>
  <c r="F18" i="77"/>
  <c r="F20" i="77"/>
  <c r="F21" i="77"/>
  <c r="E14" i="85"/>
  <c r="E17" i="85"/>
  <c r="E28" i="85"/>
  <c r="F26" i="77"/>
  <c r="E26" i="85"/>
  <c r="E20" i="85"/>
  <c r="E21" i="85"/>
  <c r="E9" i="85"/>
  <c r="F15" i="77"/>
  <c r="F19" i="77"/>
  <c r="H14" i="77" l="1"/>
  <c r="G28" i="85" l="1"/>
  <c r="G9" i="85"/>
  <c r="G7" i="85"/>
  <c r="G10" i="85"/>
  <c r="G29" i="85"/>
  <c r="G8" i="85"/>
  <c r="I28" i="85"/>
  <c r="I9" i="85"/>
  <c r="I29" i="85"/>
  <c r="I10" i="85"/>
  <c r="I8" i="85"/>
  <c r="I7" i="85"/>
  <c r="D29" i="85"/>
  <c r="D28" i="85"/>
  <c r="F14" i="77" l="1"/>
  <c r="F13" i="77" s="1"/>
  <c r="F29" i="85"/>
  <c r="F8" i="85"/>
  <c r="F28" i="85"/>
  <c r="F7" i="85"/>
  <c r="F10" i="85"/>
  <c r="F9" i="85"/>
  <c r="D11" i="85"/>
  <c r="D10" i="85"/>
  <c r="D9" i="85"/>
  <c r="D8" i="85"/>
  <c r="D7" i="85"/>
  <c r="G2" i="87"/>
  <c r="G3" i="87"/>
  <c r="G4" i="87"/>
  <c r="G5" i="87"/>
  <c r="G6" i="87"/>
  <c r="G7" i="87"/>
  <c r="G8" i="87"/>
  <c r="G9" i="87"/>
  <c r="G10" i="87"/>
  <c r="G11" i="87"/>
  <c r="G12" i="87"/>
  <c r="AT875" i="5" s="1"/>
  <c r="G13" i="87"/>
  <c r="G14" i="87"/>
  <c r="G15" i="87"/>
  <c r="G16" i="87"/>
  <c r="G17" i="87"/>
  <c r="G18" i="87"/>
  <c r="G19" i="87"/>
  <c r="G20" i="87"/>
  <c r="G21" i="87"/>
  <c r="G22" i="87"/>
  <c r="G23" i="87"/>
  <c r="AT819" i="5" s="1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AT1247" i="5" s="1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AT880" i="5" s="1"/>
  <c r="G59" i="87"/>
  <c r="AT881" i="5" s="1"/>
  <c r="G60" i="87"/>
  <c r="G61" i="87"/>
  <c r="AT882" i="5" s="1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G104" i="87"/>
  <c r="G105" i="87"/>
  <c r="G106" i="87"/>
  <c r="G107" i="87"/>
  <c r="G108" i="87"/>
  <c r="G109" i="87"/>
  <c r="G110" i="87"/>
  <c r="G111" i="87"/>
  <c r="G112" i="87"/>
  <c r="G113" i="87"/>
  <c r="G114" i="87"/>
  <c r="G115" i="87"/>
  <c r="G116" i="87"/>
  <c r="G117" i="87"/>
  <c r="G118" i="87"/>
  <c r="G119" i="87"/>
  <c r="AT826" i="5" s="1"/>
  <c r="G120" i="87"/>
  <c r="G121" i="87"/>
  <c r="G122" i="87"/>
  <c r="G123" i="87"/>
  <c r="G124" i="87"/>
  <c r="G125" i="87"/>
  <c r="G126" i="87"/>
  <c r="G127" i="87"/>
  <c r="G128" i="87"/>
  <c r="G129" i="87"/>
  <c r="G130" i="87"/>
  <c r="AT869" i="5" s="1"/>
  <c r="G131" i="87"/>
  <c r="G132" i="87"/>
  <c r="G133" i="87"/>
  <c r="G134" i="87"/>
  <c r="G135" i="87"/>
  <c r="G136" i="87"/>
  <c r="G137" i="87"/>
  <c r="G138" i="87"/>
  <c r="G139" i="87"/>
  <c r="G140" i="87"/>
  <c r="G141" i="87"/>
  <c r="G142" i="87"/>
  <c r="G143" i="87"/>
  <c r="G144" i="87"/>
  <c r="G145" i="87"/>
  <c r="G146" i="87"/>
  <c r="G147" i="87"/>
  <c r="G148" i="87"/>
  <c r="G149" i="87"/>
  <c r="G150" i="87"/>
  <c r="G151" i="87"/>
  <c r="G152" i="87"/>
  <c r="G153" i="87"/>
  <c r="G154" i="87"/>
  <c r="G155" i="87"/>
  <c r="G156" i="87"/>
  <c r="G157" i="87"/>
  <c r="G158" i="87"/>
  <c r="G159" i="87"/>
  <c r="G160" i="87"/>
  <c r="AT2037" i="5" s="1"/>
  <c r="G161" i="87"/>
  <c r="G162" i="87"/>
  <c r="G163" i="87"/>
  <c r="G164" i="87"/>
  <c r="G165" i="87"/>
  <c r="G166" i="87"/>
  <c r="G167" i="87"/>
  <c r="G168" i="87"/>
  <c r="G169" i="87"/>
  <c r="G170" i="87"/>
  <c r="G171" i="87"/>
  <c r="G172" i="87"/>
  <c r="G173" i="87"/>
  <c r="G174" i="87"/>
  <c r="G175" i="87"/>
  <c r="G176" i="87"/>
  <c r="G177" i="87"/>
  <c r="G178" i="87"/>
  <c r="G179" i="87"/>
  <c r="G180" i="87"/>
  <c r="G181" i="87"/>
  <c r="G182" i="87"/>
  <c r="G183" i="87"/>
  <c r="G184" i="87"/>
  <c r="G185" i="87"/>
  <c r="G186" i="87"/>
  <c r="G187" i="87"/>
  <c r="AT742" i="5" s="1"/>
  <c r="G188" i="87"/>
  <c r="AT1453" i="5" s="1"/>
  <c r="G189" i="87"/>
  <c r="G190" i="87"/>
  <c r="G191" i="87"/>
  <c r="G192" i="87"/>
  <c r="G193" i="87"/>
  <c r="G194" i="87"/>
  <c r="G195" i="87"/>
  <c r="G196" i="87"/>
  <c r="G197" i="87"/>
  <c r="G198" i="87"/>
  <c r="G199" i="87"/>
  <c r="G200" i="87"/>
  <c r="G201" i="87"/>
  <c r="G202" i="87"/>
  <c r="G203" i="87"/>
  <c r="G204" i="87"/>
  <c r="G205" i="87"/>
  <c r="G206" i="87"/>
  <c r="G207" i="87"/>
  <c r="G208" i="87"/>
  <c r="G209" i="87"/>
  <c r="G210" i="87"/>
  <c r="G211" i="87"/>
  <c r="G212" i="87"/>
  <c r="G213" i="87"/>
  <c r="G214" i="87"/>
  <c r="G215" i="87"/>
  <c r="AT21" i="5" s="1"/>
  <c r="G216" i="87"/>
  <c r="G217" i="87"/>
  <c r="AT1457" i="5" s="1"/>
  <c r="G218" i="87"/>
  <c r="G219" i="87"/>
  <c r="G220" i="87"/>
  <c r="G221" i="87"/>
  <c r="G222" i="87"/>
  <c r="G223" i="87"/>
  <c r="G224" i="87"/>
  <c r="G225" i="87"/>
  <c r="G226" i="87"/>
  <c r="G227" i="87"/>
  <c r="AT212" i="5" s="1"/>
  <c r="G228" i="87"/>
  <c r="G229" i="87"/>
  <c r="G230" i="87"/>
  <c r="G231" i="87"/>
  <c r="G232" i="87"/>
  <c r="G233" i="87"/>
  <c r="G234" i="87"/>
  <c r="G235" i="87"/>
  <c r="G236" i="87"/>
  <c r="AT1461" i="5" s="1"/>
  <c r="G237" i="87"/>
  <c r="G238" i="87"/>
  <c r="G239" i="87"/>
  <c r="AT1462" i="5" s="1"/>
  <c r="G240" i="87"/>
  <c r="G241" i="87"/>
  <c r="G242" i="87"/>
  <c r="G243" i="87"/>
  <c r="G244" i="87"/>
  <c r="G245" i="87"/>
  <c r="G246" i="87"/>
  <c r="G247" i="87"/>
  <c r="G248" i="87"/>
  <c r="G249" i="87"/>
  <c r="G250" i="87"/>
  <c r="G251" i="87"/>
  <c r="G252" i="87"/>
  <c r="G253" i="87"/>
  <c r="G254" i="87"/>
  <c r="G255" i="87"/>
  <c r="G256" i="87"/>
  <c r="G257" i="87"/>
  <c r="G258" i="87"/>
  <c r="G259" i="87"/>
  <c r="G260" i="87"/>
  <c r="G261" i="87"/>
  <c r="G262" i="87"/>
  <c r="G263" i="87"/>
  <c r="G264" i="87"/>
  <c r="AT1796" i="5" s="1"/>
  <c r="G265" i="87"/>
  <c r="G266" i="87"/>
  <c r="G267" i="87"/>
  <c r="G268" i="87"/>
  <c r="G269" i="87"/>
  <c r="G270" i="87"/>
  <c r="G271" i="87"/>
  <c r="G272" i="87"/>
  <c r="G273" i="87"/>
  <c r="G274" i="87"/>
  <c r="G275" i="87"/>
  <c r="G276" i="87"/>
  <c r="G277" i="87"/>
  <c r="G278" i="87"/>
  <c r="G279" i="87"/>
  <c r="G280" i="87"/>
  <c r="G281" i="87"/>
  <c r="G282" i="87"/>
  <c r="G283" i="87"/>
  <c r="G284" i="87"/>
  <c r="G285" i="87"/>
  <c r="AT1464" i="5" s="1"/>
  <c r="G286" i="87"/>
  <c r="G287" i="87"/>
  <c r="G288" i="87"/>
  <c r="G289" i="87"/>
  <c r="G290" i="87"/>
  <c r="G291" i="87"/>
  <c r="G292" i="87"/>
  <c r="G293" i="87"/>
  <c r="G294" i="87"/>
  <c r="G295" i="87"/>
  <c r="G296" i="87"/>
  <c r="G297" i="87"/>
  <c r="G298" i="87"/>
  <c r="G299" i="87"/>
  <c r="G300" i="87"/>
  <c r="G301" i="87"/>
  <c r="G302" i="87"/>
  <c r="G303" i="87"/>
  <c r="G304" i="87"/>
  <c r="AT831" i="5" s="1"/>
  <c r="G305" i="87"/>
  <c r="G306" i="87"/>
  <c r="G307" i="87"/>
  <c r="G308" i="87"/>
  <c r="G309" i="87"/>
  <c r="G310" i="87"/>
  <c r="G311" i="87"/>
  <c r="G312" i="87"/>
  <c r="G313" i="87"/>
  <c r="G314" i="87"/>
  <c r="G315" i="87"/>
  <c r="G316" i="87"/>
  <c r="G317" i="87"/>
  <c r="G318" i="87"/>
  <c r="G319" i="87"/>
  <c r="G320" i="87"/>
  <c r="G321" i="87"/>
  <c r="G322" i="87"/>
  <c r="G323" i="87"/>
  <c r="G324" i="87"/>
  <c r="G325" i="87"/>
  <c r="G326" i="87"/>
  <c r="G327" i="87"/>
  <c r="G328" i="87"/>
  <c r="G329" i="87"/>
  <c r="G330" i="87"/>
  <c r="G331" i="87"/>
  <c r="G332" i="87"/>
  <c r="G333" i="87"/>
  <c r="G334" i="87"/>
  <c r="G335" i="87"/>
  <c r="G336" i="87"/>
  <c r="G337" i="87"/>
  <c r="G338" i="87"/>
  <c r="AT1897" i="5" s="1"/>
  <c r="G339" i="87"/>
  <c r="G340" i="87"/>
  <c r="G341" i="87"/>
  <c r="G342" i="87"/>
  <c r="G343" i="87"/>
  <c r="G344" i="87"/>
  <c r="G345" i="87"/>
  <c r="G346" i="87"/>
  <c r="G347" i="87"/>
  <c r="G348" i="87"/>
  <c r="G349" i="87"/>
  <c r="G350" i="87"/>
  <c r="AT753" i="5" s="1"/>
  <c r="G351" i="87"/>
  <c r="AT754" i="5" s="1"/>
  <c r="G352" i="87"/>
  <c r="G353" i="87"/>
  <c r="G354" i="87"/>
  <c r="G355" i="87"/>
  <c r="G356" i="87"/>
  <c r="G357" i="87"/>
  <c r="G358" i="87"/>
  <c r="G359" i="87"/>
  <c r="G360" i="87"/>
  <c r="G361" i="87"/>
  <c r="G362" i="87"/>
  <c r="G363" i="87"/>
  <c r="G364" i="87"/>
  <c r="G365" i="87"/>
  <c r="G366" i="87"/>
  <c r="G367" i="87"/>
  <c r="G368" i="87"/>
  <c r="G369" i="87"/>
  <c r="G370" i="87"/>
  <c r="G371" i="87"/>
  <c r="G372" i="87"/>
  <c r="G373" i="87"/>
  <c r="G374" i="87"/>
  <c r="G375" i="87"/>
  <c r="G376" i="87"/>
  <c r="G377" i="87"/>
  <c r="G378" i="87"/>
  <c r="G379" i="87"/>
  <c r="AT790" i="5" s="1"/>
  <c r="G380" i="87"/>
  <c r="G381" i="87"/>
  <c r="G382" i="87"/>
  <c r="G383" i="87"/>
  <c r="G384" i="87"/>
  <c r="G385" i="87"/>
  <c r="G386" i="87"/>
  <c r="G387" i="87"/>
  <c r="G388" i="87"/>
  <c r="G389" i="87"/>
  <c r="G390" i="87"/>
  <c r="G391" i="87"/>
  <c r="G392" i="87"/>
  <c r="G393" i="87"/>
  <c r="G394" i="87"/>
  <c r="G395" i="87"/>
  <c r="AT792" i="5" s="1"/>
  <c r="G396" i="87"/>
  <c r="AT1988" i="5" s="1"/>
  <c r="G397" i="87"/>
  <c r="G398" i="87"/>
  <c r="G399" i="87"/>
  <c r="G400" i="87"/>
  <c r="G401" i="87"/>
  <c r="G402" i="87"/>
  <c r="G403" i="87"/>
  <c r="G404" i="87"/>
  <c r="G405" i="87"/>
  <c r="G406" i="87"/>
  <c r="G407" i="87"/>
  <c r="G408" i="87"/>
  <c r="AT133" i="5" s="1"/>
  <c r="G409" i="87"/>
  <c r="G410" i="87"/>
  <c r="G411" i="87"/>
  <c r="G412" i="87"/>
  <c r="G413" i="87"/>
  <c r="G414" i="87"/>
  <c r="G415" i="87"/>
  <c r="G416" i="87"/>
  <c r="G417" i="87"/>
  <c r="G418" i="87"/>
  <c r="G419" i="87"/>
  <c r="G420" i="87"/>
  <c r="G421" i="87"/>
  <c r="G422" i="87"/>
  <c r="G423" i="87"/>
  <c r="G424" i="87"/>
  <c r="G425" i="87"/>
  <c r="G426" i="87"/>
  <c r="G427" i="87"/>
  <c r="G428" i="87"/>
  <c r="G429" i="87"/>
  <c r="G430" i="87"/>
  <c r="G431" i="87"/>
  <c r="G432" i="87"/>
  <c r="G433" i="87"/>
  <c r="G434" i="87"/>
  <c r="G435" i="87"/>
  <c r="G436" i="87"/>
  <c r="G437" i="87"/>
  <c r="G438" i="87"/>
  <c r="G439" i="87"/>
  <c r="G440" i="87"/>
  <c r="G441" i="87"/>
  <c r="G442" i="87"/>
  <c r="G443" i="87"/>
  <c r="G444" i="87"/>
  <c r="G445" i="87"/>
  <c r="G446" i="87"/>
  <c r="G447" i="87"/>
  <c r="G448" i="87"/>
  <c r="G449" i="87"/>
  <c r="G450" i="87"/>
  <c r="G451" i="87"/>
  <c r="G452" i="87"/>
  <c r="G453" i="87"/>
  <c r="G454" i="87"/>
  <c r="G455" i="87"/>
  <c r="G456" i="87"/>
  <c r="G457" i="87"/>
  <c r="G458" i="87"/>
  <c r="G459" i="87"/>
  <c r="G460" i="87"/>
  <c r="G461" i="87"/>
  <c r="G462" i="87"/>
  <c r="G463" i="87"/>
  <c r="G464" i="87"/>
  <c r="G465" i="87"/>
  <c r="G466" i="87"/>
  <c r="G467" i="87"/>
  <c r="G468" i="87"/>
  <c r="G469" i="87"/>
  <c r="G470" i="87"/>
  <c r="G471" i="87"/>
  <c r="G472" i="87"/>
  <c r="G473" i="87"/>
  <c r="G474" i="87"/>
  <c r="G475" i="87"/>
  <c r="G476" i="87"/>
  <c r="G477" i="87"/>
  <c r="G478" i="87"/>
  <c r="G479" i="87"/>
  <c r="G480" i="87"/>
  <c r="G481" i="87"/>
  <c r="G482" i="87"/>
  <c r="G483" i="87"/>
  <c r="G484" i="87"/>
  <c r="G485" i="87"/>
  <c r="G486" i="87"/>
  <c r="AT761" i="5" s="1"/>
  <c r="G487" i="87"/>
  <c r="G488" i="87"/>
  <c r="G489" i="87"/>
  <c r="G490" i="87"/>
  <c r="G491" i="87"/>
  <c r="G492" i="87"/>
  <c r="G493" i="87"/>
  <c r="G494" i="87"/>
  <c r="G495" i="87"/>
  <c r="G496" i="87"/>
  <c r="G497" i="87"/>
  <c r="G498" i="87"/>
  <c r="G499" i="87"/>
  <c r="G500" i="87"/>
  <c r="G501" i="87"/>
  <c r="G502" i="87"/>
  <c r="G503" i="87"/>
  <c r="G504" i="87"/>
  <c r="G505" i="87"/>
  <c r="G506" i="87"/>
  <c r="G507" i="87"/>
  <c r="G508" i="87"/>
  <c r="G509" i="87"/>
  <c r="G510" i="87"/>
  <c r="G511" i="87"/>
  <c r="G512" i="87"/>
  <c r="G513" i="87"/>
  <c r="G514" i="87"/>
  <c r="G515" i="87"/>
  <c r="G516" i="87"/>
  <c r="G517" i="87"/>
  <c r="G518" i="87"/>
  <c r="G519" i="87"/>
  <c r="G520" i="87"/>
  <c r="G521" i="87"/>
  <c r="G522" i="87"/>
  <c r="G523" i="87"/>
  <c r="G524" i="87"/>
  <c r="G525" i="87"/>
  <c r="G526" i="87"/>
  <c r="G527" i="87"/>
  <c r="G528" i="87"/>
  <c r="G529" i="87"/>
  <c r="G530" i="87"/>
  <c r="G531" i="87"/>
  <c r="G532" i="87"/>
  <c r="T1" i="85"/>
  <c r="G39" i="85" s="1"/>
  <c r="AT130" i="5" l="1"/>
  <c r="AT104" i="5"/>
  <c r="AT111" i="5"/>
  <c r="AT98" i="5"/>
  <c r="AT1070" i="5"/>
  <c r="AT973" i="5"/>
  <c r="AT770" i="5"/>
  <c r="AT2931" i="5"/>
  <c r="AT793" i="5"/>
  <c r="AT836" i="5"/>
  <c r="AT872" i="5"/>
  <c r="AT865" i="5"/>
  <c r="AT2015" i="5"/>
  <c r="AT1634" i="5"/>
  <c r="AT2028" i="5"/>
  <c r="AT1490" i="5"/>
  <c r="AT639" i="5"/>
  <c r="AT2032" i="5"/>
  <c r="Z149" i="1"/>
  <c r="Z58" i="1"/>
  <c r="AT265" i="5"/>
  <c r="AT403" i="5"/>
  <c r="AT532" i="5"/>
  <c r="AT224" i="5"/>
  <c r="AT341" i="5"/>
  <c r="AT1803" i="5"/>
  <c r="AT1867" i="5"/>
  <c r="AT1700" i="5"/>
  <c r="AT1847" i="5"/>
  <c r="AT126" i="5"/>
  <c r="AT2532" i="5"/>
  <c r="AT1504" i="5"/>
  <c r="AT1923" i="5"/>
  <c r="AT2533" i="5"/>
  <c r="AT1898" i="5"/>
  <c r="AT861" i="5"/>
  <c r="AT1483" i="5"/>
  <c r="Z24" i="1"/>
  <c r="AT339" i="5"/>
  <c r="AT400" i="5"/>
  <c r="AT122" i="5"/>
  <c r="AT687" i="5"/>
  <c r="AT1753" i="5"/>
  <c r="AT1865" i="5"/>
  <c r="AT614" i="5"/>
  <c r="AT39" i="5"/>
  <c r="AT423" i="5"/>
  <c r="AT474" i="5"/>
  <c r="AT501" i="5"/>
  <c r="AT900" i="5"/>
  <c r="AT2043" i="5"/>
  <c r="AT2070" i="5"/>
  <c r="AT1538" i="5"/>
  <c r="AT581" i="5"/>
  <c r="AT1895" i="5"/>
  <c r="AT2122" i="5"/>
  <c r="AT1782" i="5"/>
  <c r="AT3064" i="5"/>
  <c r="AT1824" i="5"/>
  <c r="AT2314" i="5"/>
  <c r="AT3289" i="5"/>
  <c r="AT1478" i="5"/>
  <c r="AT1802" i="5"/>
  <c r="AT473" i="5"/>
  <c r="AT579" i="5"/>
  <c r="AT1801" i="5"/>
  <c r="AT38" i="5"/>
  <c r="AT120" i="5"/>
  <c r="AT530" i="5"/>
  <c r="AT898" i="5"/>
  <c r="AT1940" i="5"/>
  <c r="AT1864" i="5"/>
  <c r="AT613" i="5"/>
  <c r="AT927" i="5"/>
  <c r="AT1751" i="5"/>
  <c r="AT529" i="5"/>
  <c r="AT308" i="5"/>
  <c r="AT218" i="5"/>
  <c r="AT1476" i="5"/>
  <c r="AT1535" i="5"/>
  <c r="AT240" i="5"/>
  <c r="AT118" i="5"/>
  <c r="AT1822" i="5"/>
  <c r="AT749" i="5"/>
  <c r="Z13" i="1"/>
  <c r="Z93" i="1"/>
  <c r="Z109" i="1"/>
  <c r="Z117" i="1"/>
  <c r="Z125" i="1"/>
  <c r="Z189" i="1"/>
  <c r="Z22" i="1"/>
  <c r="Z38" i="1"/>
  <c r="Z110" i="1"/>
  <c r="Z118" i="1"/>
  <c r="Z126" i="1"/>
  <c r="Z142" i="1"/>
  <c r="Z166" i="1"/>
  <c r="Z174" i="1"/>
  <c r="Z182" i="1"/>
  <c r="Z190" i="1"/>
  <c r="Z47" i="1"/>
  <c r="Z71" i="1"/>
  <c r="Z111" i="1"/>
  <c r="Z127" i="1"/>
  <c r="Z143" i="1"/>
  <c r="Z167" i="1"/>
  <c r="Z191" i="1"/>
  <c r="Z32" i="1"/>
  <c r="Z48" i="1"/>
  <c r="Z72" i="1"/>
  <c r="Z112" i="1"/>
  <c r="Z120" i="1"/>
  <c r="Z128" i="1"/>
  <c r="Z144" i="1"/>
  <c r="Z168" i="1"/>
  <c r="Z49" i="1"/>
  <c r="Z73" i="1"/>
  <c r="Z105" i="1"/>
  <c r="Z121" i="1"/>
  <c r="Z129" i="1"/>
  <c r="Z185" i="1"/>
  <c r="Z50" i="1"/>
  <c r="Z74" i="1"/>
  <c r="Z106" i="1"/>
  <c r="Z122" i="1"/>
  <c r="Z130" i="1"/>
  <c r="Z154" i="1"/>
  <c r="Z11" i="1"/>
  <c r="Z51" i="1"/>
  <c r="Z75" i="1"/>
  <c r="Z91" i="1"/>
  <c r="Z107" i="1"/>
  <c r="Z115" i="1"/>
  <c r="Z123" i="1"/>
  <c r="Z131" i="1"/>
  <c r="Z195" i="1"/>
  <c r="Z108" i="1"/>
  <c r="Z52" i="1"/>
  <c r="Z116" i="1"/>
  <c r="Z124" i="1"/>
  <c r="Z188" i="1"/>
  <c r="Z12" i="1"/>
  <c r="AT305" i="5"/>
  <c r="AT337" i="5"/>
  <c r="AT609" i="5"/>
  <c r="AT68" i="5"/>
  <c r="AT116" i="5"/>
  <c r="AT260" i="5"/>
  <c r="AT284" i="5"/>
  <c r="AT372" i="5"/>
  <c r="AT444" i="5"/>
  <c r="AT556" i="5"/>
  <c r="AT238" i="5"/>
  <c r="AT1577" i="5"/>
  <c r="AT1601" i="5"/>
  <c r="AT1713" i="5"/>
  <c r="AT1777" i="5"/>
  <c r="AT1817" i="5"/>
  <c r="AT1841" i="5"/>
  <c r="AT2073" i="5"/>
  <c r="AT2225" i="5"/>
  <c r="AT2297" i="5"/>
  <c r="AT2369" i="5"/>
  <c r="AT216" i="5"/>
  <c r="AT422" i="5"/>
  <c r="AT472" i="5"/>
  <c r="AT498" i="5"/>
  <c r="AT525" i="5"/>
  <c r="AT398" i="5"/>
  <c r="AT940" i="5"/>
  <c r="AT1471" i="5"/>
  <c r="AT1557" i="5"/>
  <c r="AT1951" i="5"/>
  <c r="AT1960" i="5"/>
  <c r="AT2079" i="5"/>
  <c r="AT2299" i="5"/>
  <c r="AT722" i="5"/>
  <c r="AT1581" i="5"/>
  <c r="AT1613" i="5"/>
  <c r="AT1623" i="5"/>
  <c r="AT1871" i="5"/>
  <c r="AT2301" i="5"/>
  <c r="AT574" i="5"/>
  <c r="AT893" i="5"/>
  <c r="AT1635" i="5"/>
  <c r="AT1717" i="5"/>
  <c r="AT1918" i="5"/>
  <c r="AT2293" i="5"/>
  <c r="AT2302" i="5"/>
  <c r="AT922" i="5"/>
  <c r="AT1693" i="5"/>
  <c r="AT2004" i="5"/>
  <c r="AT2223" i="5"/>
  <c r="AT2296" i="5"/>
  <c r="AT2115" i="5"/>
  <c r="AT2170" i="5"/>
  <c r="AT2224" i="5"/>
  <c r="AT2298" i="5"/>
  <c r="AT1509" i="5"/>
  <c r="AT1530" i="5"/>
  <c r="AT1637" i="5"/>
  <c r="AT1938" i="5"/>
  <c r="AT2366" i="5"/>
  <c r="AT1574" i="5"/>
  <c r="AT1659" i="5"/>
  <c r="AT2067" i="5"/>
  <c r="AT2367" i="5"/>
  <c r="AT1515" i="5"/>
  <c r="AT1664" i="5"/>
  <c r="AT1706" i="5"/>
  <c r="AT2053" i="5"/>
  <c r="AT2370" i="5"/>
  <c r="AT31" i="5"/>
  <c r="AT1647" i="5"/>
  <c r="AT1727" i="5"/>
  <c r="AT1746" i="5"/>
  <c r="AT1800" i="5"/>
  <c r="AT2111" i="5"/>
  <c r="AT2221" i="5"/>
  <c r="AT2294" i="5"/>
  <c r="AT2568" i="5"/>
  <c r="AT2640" i="5"/>
  <c r="AT2744" i="5"/>
  <c r="AT2768" i="5"/>
  <c r="AT2840" i="5"/>
  <c r="AT2936" i="5"/>
  <c r="AT2992" i="5"/>
  <c r="AT3024" i="5"/>
  <c r="AT3032" i="5"/>
  <c r="AT3040" i="5"/>
  <c r="AT3056" i="5"/>
  <c r="AT3088" i="5"/>
  <c r="AT3160" i="5"/>
  <c r="AT3272" i="5"/>
  <c r="AT3288" i="5"/>
  <c r="AT3296" i="5"/>
  <c r="AT1563" i="5"/>
  <c r="AT1875" i="5"/>
  <c r="AT1971" i="5"/>
  <c r="AT2641" i="5"/>
  <c r="AT2745" i="5"/>
  <c r="AT2769" i="5"/>
  <c r="AT2841" i="5"/>
  <c r="AT2937" i="5"/>
  <c r="AT2993" i="5"/>
  <c r="AT3025" i="5"/>
  <c r="AT3033" i="5"/>
  <c r="AT3041" i="5"/>
  <c r="AT3057" i="5"/>
  <c r="AT3073" i="5"/>
  <c r="AT3089" i="5"/>
  <c r="AT3297" i="5"/>
  <c r="AT2106" i="5"/>
  <c r="AT2567" i="5"/>
  <c r="AT2935" i="5"/>
  <c r="AT3023" i="5"/>
  <c r="AT3159" i="5"/>
  <c r="AT783" i="5"/>
  <c r="AT2222" i="5"/>
  <c r="AT2368" i="5"/>
  <c r="AT2616" i="5"/>
  <c r="AT2642" i="5"/>
  <c r="AT2666" i="5"/>
  <c r="AT2746" i="5"/>
  <c r="AT2770" i="5"/>
  <c r="AT2842" i="5"/>
  <c r="AT2914" i="5"/>
  <c r="AT2938" i="5"/>
  <c r="AT2994" i="5"/>
  <c r="AT3026" i="5"/>
  <c r="AT3034" i="5"/>
  <c r="AT3042" i="5"/>
  <c r="AT3058" i="5"/>
  <c r="AT3074" i="5"/>
  <c r="AT3090" i="5"/>
  <c r="AT3298" i="5"/>
  <c r="AT1861" i="5"/>
  <c r="AT2839" i="5"/>
  <c r="AT3271" i="5"/>
  <c r="AT2563" i="5"/>
  <c r="AT2643" i="5"/>
  <c r="AT2667" i="5"/>
  <c r="AT2771" i="5"/>
  <c r="AT2843" i="5"/>
  <c r="AT2915" i="5"/>
  <c r="AT2939" i="5"/>
  <c r="AT2963" i="5"/>
  <c r="AT3043" i="5"/>
  <c r="AT3059" i="5"/>
  <c r="AT3075" i="5"/>
  <c r="AT3275" i="5"/>
  <c r="AT2743" i="5"/>
  <c r="AT2967" i="5"/>
  <c r="AT1584" i="5"/>
  <c r="AT1893" i="5"/>
  <c r="AT2039" i="5"/>
  <c r="AT2087" i="5"/>
  <c r="AT2527" i="5"/>
  <c r="AT2564" i="5"/>
  <c r="AT2772" i="5"/>
  <c r="AT2844" i="5"/>
  <c r="AT2916" i="5"/>
  <c r="AT2940" i="5"/>
  <c r="AT2964" i="5"/>
  <c r="AT3020" i="5"/>
  <c r="AT3044" i="5"/>
  <c r="AT3076" i="5"/>
  <c r="AT3204" i="5"/>
  <c r="AT3244" i="5"/>
  <c r="AT3268" i="5"/>
  <c r="AT3284" i="5"/>
  <c r="AT3300" i="5"/>
  <c r="AT2300" i="5"/>
  <c r="AT2767" i="5"/>
  <c r="AT3055" i="5"/>
  <c r="AT3103" i="5"/>
  <c r="AT1590" i="5"/>
  <c r="AT2528" i="5"/>
  <c r="AT2565" i="5"/>
  <c r="AT2765" i="5"/>
  <c r="AT2773" i="5"/>
  <c r="AT2917" i="5"/>
  <c r="AT2965" i="5"/>
  <c r="AT3021" i="5"/>
  <c r="AT3085" i="5"/>
  <c r="AT3101" i="5"/>
  <c r="AT3173" i="5"/>
  <c r="AT3205" i="5"/>
  <c r="AT3269" i="5"/>
  <c r="AT1654" i="5"/>
  <c r="AT2295" i="5"/>
  <c r="AT2566" i="5"/>
  <c r="AT2766" i="5"/>
  <c r="AT2838" i="5"/>
  <c r="AT2934" i="5"/>
  <c r="AT2966" i="5"/>
  <c r="AT2990" i="5"/>
  <c r="AT3022" i="5"/>
  <c r="AT3086" i="5"/>
  <c r="AT3102" i="5"/>
  <c r="AT3174" i="5"/>
  <c r="AT3206" i="5"/>
  <c r="AT3238" i="5"/>
  <c r="AT3286" i="5"/>
  <c r="AT3294" i="5"/>
  <c r="AT2991" i="5"/>
  <c r="AT3087" i="5"/>
  <c r="AT3295" i="5"/>
  <c r="AT685" i="5"/>
  <c r="AT1776" i="5"/>
  <c r="AT1857" i="5"/>
  <c r="AT1556" i="5"/>
  <c r="Z135" i="1"/>
  <c r="Z137" i="1"/>
  <c r="Z169" i="1"/>
  <c r="Z193" i="1"/>
  <c r="AT366" i="5"/>
  <c r="AT1689" i="5"/>
  <c r="AT1915" i="5"/>
  <c r="AT1463" i="5"/>
  <c r="AT1571" i="5"/>
  <c r="AT1501" i="5"/>
  <c r="AT1958" i="5"/>
  <c r="AT1712" i="5"/>
  <c r="AT1840" i="5"/>
  <c r="AT79" i="5"/>
  <c r="AT23" i="5"/>
  <c r="AT1558" i="5"/>
  <c r="AT1724" i="5"/>
  <c r="AT1855" i="5"/>
  <c r="AT522" i="5"/>
  <c r="AT2574" i="5"/>
  <c r="AT22" i="5"/>
  <c r="AT256" i="5"/>
  <c r="AT601" i="5"/>
  <c r="AT107" i="5"/>
  <c r="AT494" i="5"/>
  <c r="AT1969" i="5"/>
  <c r="AT2145" i="5"/>
  <c r="AT2143" i="5"/>
  <c r="AT207" i="5"/>
  <c r="AT2146" i="5"/>
  <c r="AT2147" i="5"/>
  <c r="AT2144" i="5"/>
  <c r="AT2632" i="5"/>
  <c r="AT2633" i="5"/>
  <c r="AT2634" i="5"/>
  <c r="AT2631" i="5"/>
  <c r="AT2635" i="5"/>
  <c r="AT2636" i="5"/>
  <c r="AT2639" i="5"/>
  <c r="AT2142" i="5"/>
  <c r="AT2637" i="5"/>
  <c r="AT2003" i="5"/>
  <c r="AT2638" i="5"/>
  <c r="AT17" i="5"/>
  <c r="AT1454" i="5"/>
  <c r="AT289" i="5"/>
  <c r="AT737" i="5"/>
  <c r="AT436" i="5"/>
  <c r="AT464" i="5"/>
  <c r="AT327" i="5"/>
  <c r="AT1450" i="5"/>
  <c r="AT1768" i="5"/>
  <c r="AT1645" i="5"/>
  <c r="AT1582" i="5"/>
  <c r="AT1682" i="5"/>
  <c r="AT1934" i="5"/>
  <c r="Z45" i="1"/>
  <c r="Z41" i="1"/>
  <c r="AT545" i="5"/>
  <c r="AT623" i="5"/>
  <c r="AT1217" i="5"/>
  <c r="AT1425" i="5"/>
  <c r="AT1449" i="5"/>
  <c r="AT1252" i="5"/>
  <c r="AT719" i="5"/>
  <c r="AT2271" i="5"/>
  <c r="AT1173" i="5"/>
  <c r="AT630" i="5"/>
  <c r="AT1190" i="5"/>
  <c r="AT1397" i="5"/>
  <c r="AT1125" i="5"/>
  <c r="AT488" i="5"/>
  <c r="AT1197" i="5"/>
  <c r="AT1910" i="5"/>
  <c r="AT1965" i="5"/>
  <c r="AT3072" i="5"/>
  <c r="AT3153" i="5"/>
  <c r="AT2600" i="5"/>
  <c r="AT3172" i="5"/>
  <c r="AT2741" i="5"/>
  <c r="AT2742" i="5"/>
  <c r="Z66" i="1"/>
  <c r="AT201" i="5"/>
  <c r="AT99" i="5"/>
  <c r="AT323" i="5"/>
  <c r="AT395" i="5"/>
  <c r="AT715" i="5"/>
  <c r="AT771" i="5"/>
  <c r="AT76" i="5"/>
  <c r="AT460" i="5"/>
  <c r="AT698" i="5"/>
  <c r="AT1208" i="5"/>
  <c r="AT253" i="5"/>
  <c r="AT1081" i="5"/>
  <c r="AT1409" i="5"/>
  <c r="AT13" i="5"/>
  <c r="AT63" i="5"/>
  <c r="AT358" i="5"/>
  <c r="AT988" i="5"/>
  <c r="AT1100" i="5"/>
  <c r="AT1308" i="5"/>
  <c r="AT1324" i="5"/>
  <c r="AT1015" i="5"/>
  <c r="AT1054" i="5"/>
  <c r="AT1387" i="5"/>
  <c r="AT1122" i="5"/>
  <c r="AT1134" i="5"/>
  <c r="AT1186" i="5"/>
  <c r="AT1390" i="5"/>
  <c r="AT1431" i="5"/>
  <c r="AT848" i="5"/>
  <c r="AT1110" i="5"/>
  <c r="AT1213" i="5"/>
  <c r="AT1381" i="5"/>
  <c r="AT733" i="5"/>
  <c r="AT1229" i="5"/>
  <c r="AT974" i="5"/>
  <c r="AT1282" i="5"/>
  <c r="AT1931" i="5"/>
  <c r="AT1967" i="5"/>
  <c r="AT1274" i="5"/>
  <c r="AT1150" i="5"/>
  <c r="AT1446" i="5"/>
  <c r="AT1394" i="5"/>
  <c r="AT1619" i="5"/>
  <c r="AT1005" i="5"/>
  <c r="AT1278" i="5"/>
  <c r="AT3203" i="5"/>
  <c r="AT1415" i="5"/>
  <c r="AT1421" i="5"/>
  <c r="AT1765" i="5"/>
  <c r="Z30" i="1"/>
  <c r="Z64" i="1"/>
  <c r="Z88" i="1"/>
  <c r="Z99" i="1"/>
  <c r="Z20" i="1"/>
  <c r="AT417" i="5"/>
  <c r="AT596" i="5"/>
  <c r="AT1272" i="5"/>
  <c r="AT914" i="5"/>
  <c r="AT568" i="5"/>
  <c r="AT1339" i="5"/>
  <c r="AT1362" i="5"/>
  <c r="AT3201" i="5"/>
  <c r="AT2359" i="5"/>
  <c r="AT2831" i="5"/>
  <c r="AT3258" i="5"/>
  <c r="AT2252" i="5"/>
  <c r="AT2482" i="5"/>
  <c r="AT3117" i="5"/>
  <c r="AT2830" i="5"/>
  <c r="AT3134" i="5"/>
  <c r="AT3231" i="5"/>
  <c r="Z61" i="1"/>
  <c r="Z85" i="1"/>
  <c r="Z96" i="1"/>
  <c r="Z17" i="1"/>
  <c r="Z27" i="1"/>
  <c r="AT481" i="5"/>
  <c r="AT564" i="5"/>
  <c r="AT455" i="5"/>
  <c r="AT1296" i="5"/>
  <c r="AT1304" i="5"/>
  <c r="AT1320" i="5"/>
  <c r="AT392" i="5"/>
  <c r="AT431" i="5"/>
  <c r="AT1225" i="5"/>
  <c r="AT1257" i="5"/>
  <c r="AT2025" i="5"/>
  <c r="AT2201" i="5"/>
  <c r="AT2217" i="5"/>
  <c r="AT2353" i="5"/>
  <c r="AT2409" i="5"/>
  <c r="AT2425" i="5"/>
  <c r="AT511" i="5"/>
  <c r="AT551" i="5"/>
  <c r="AT948" i="5"/>
  <c r="AT1268" i="5"/>
  <c r="AT1246" i="5"/>
  <c r="AT2216" i="5"/>
  <c r="AT413" i="5"/>
  <c r="AT878" i="5"/>
  <c r="AT955" i="5"/>
  <c r="AT1358" i="5"/>
  <c r="AT2164" i="5"/>
  <c r="AT2200" i="5"/>
  <c r="AT2246" i="5"/>
  <c r="AT1678" i="5"/>
  <c r="AT2019" i="5"/>
  <c r="AT2101" i="5"/>
  <c r="AT710" i="5"/>
  <c r="AT910" i="5"/>
  <c r="AT1205" i="5"/>
  <c r="AT1794" i="5"/>
  <c r="AT2050" i="5"/>
  <c r="AT2132" i="5"/>
  <c r="AT2410" i="5"/>
  <c r="AT1181" i="5"/>
  <c r="AT2285" i="5"/>
  <c r="AT1405" i="5"/>
  <c r="AT2012" i="5"/>
  <c r="AT2085" i="5"/>
  <c r="AT2286" i="5"/>
  <c r="AT1346" i="5"/>
  <c r="AT2163" i="5"/>
  <c r="AT2352" i="5"/>
  <c r="AT592" i="5"/>
  <c r="AT2062" i="5"/>
  <c r="AT2459" i="5"/>
  <c r="AT2623" i="5"/>
  <c r="AT2712" i="5"/>
  <c r="AT2888" i="5"/>
  <c r="AT1335" i="5"/>
  <c r="AT2460" i="5"/>
  <c r="AT2478" i="5"/>
  <c r="AT3113" i="5"/>
  <c r="AT2424" i="5"/>
  <c r="AT3130" i="5"/>
  <c r="AT2887" i="5"/>
  <c r="AT2131" i="5"/>
  <c r="AT2499" i="5"/>
  <c r="AT2875" i="5"/>
  <c r="AT3227" i="5"/>
  <c r="AT2823" i="5"/>
  <c r="AT2500" i="5"/>
  <c r="AT2660" i="5"/>
  <c r="AT2700" i="5"/>
  <c r="AT2724" i="5"/>
  <c r="AT2711" i="5"/>
  <c r="AT2911" i="5"/>
  <c r="AT1996" i="5"/>
  <c r="AT2094" i="5"/>
  <c r="AT2661" i="5"/>
  <c r="AT2757" i="5"/>
  <c r="AT3197" i="5"/>
  <c r="AT2951" i="5"/>
  <c r="AT2245" i="5"/>
  <c r="AT2822" i="5"/>
  <c r="AT2950" i="5"/>
  <c r="AT3254" i="5"/>
  <c r="AT94" i="5"/>
  <c r="AT1096" i="5"/>
  <c r="AT354" i="5"/>
  <c r="AT1025" i="5"/>
  <c r="AT1089" i="5"/>
  <c r="AT1369" i="5"/>
  <c r="AT1676" i="5"/>
  <c r="AT1131" i="5"/>
  <c r="AT1157" i="5"/>
  <c r="AT1442" i="5"/>
  <c r="AT1149" i="5"/>
  <c r="AT390" i="5"/>
  <c r="AT1203" i="5"/>
  <c r="AT694" i="5"/>
  <c r="AT999" i="5"/>
  <c r="AT1038" i="5"/>
  <c r="AT1141" i="5"/>
  <c r="AT1179" i="5"/>
  <c r="AT1078" i="5"/>
  <c r="AT1403" i="5"/>
  <c r="AT1994" i="5"/>
  <c r="AT1643" i="5"/>
  <c r="AT1980" i="5"/>
  <c r="AT1061" i="5"/>
  <c r="AT1167" i="5"/>
  <c r="AT1632" i="5"/>
  <c r="AT1378" i="5"/>
  <c r="AT1107" i="5"/>
  <c r="Z94" i="1"/>
  <c r="Z15" i="1"/>
  <c r="Z25" i="1"/>
  <c r="Z83" i="1"/>
  <c r="AT137" i="5"/>
  <c r="AT641" i="5"/>
  <c r="AT817" i="5"/>
  <c r="AT315" i="5"/>
  <c r="AT659" i="5"/>
  <c r="AT707" i="5"/>
  <c r="AT428" i="5"/>
  <c r="AT452" i="5"/>
  <c r="AT508" i="5"/>
  <c r="AT548" i="5"/>
  <c r="AT588" i="5"/>
  <c r="AT350" i="5"/>
  <c r="AT478" i="5"/>
  <c r="AT634" i="5"/>
  <c r="AT1240" i="5"/>
  <c r="AT840" i="5"/>
  <c r="AT945" i="5"/>
  <c r="AT953" i="5"/>
  <c r="AT1057" i="5"/>
  <c r="AT1137" i="5"/>
  <c r="AT1145" i="5"/>
  <c r="AT1153" i="5"/>
  <c r="AT1265" i="5"/>
  <c r="AT2009" i="5"/>
  <c r="AT2241" i="5"/>
  <c r="AT2281" i="5"/>
  <c r="AT88" i="5"/>
  <c r="AT410" i="5"/>
  <c r="AT1020" i="5"/>
  <c r="AT1092" i="5"/>
  <c r="AT1332" i="5"/>
  <c r="AT1436" i="5"/>
  <c r="AT1628" i="5"/>
  <c r="AT1355" i="5"/>
  <c r="AT1366" i="5"/>
  <c r="AT2098" i="5"/>
  <c r="AT2280" i="5"/>
  <c r="AT1301" i="5"/>
  <c r="AT1990" i="5"/>
  <c r="AT2082" i="5"/>
  <c r="AT2091" i="5"/>
  <c r="AT2127" i="5"/>
  <c r="AT246" i="5"/>
  <c r="AT1034" i="5"/>
  <c r="AT1046" i="5"/>
  <c r="AT1085" i="5"/>
  <c r="AT1199" i="5"/>
  <c r="AT2211" i="5"/>
  <c r="AT690" i="5"/>
  <c r="AT1254" i="5"/>
  <c r="AT1293" i="5"/>
  <c r="AT1115" i="5"/>
  <c r="AT1127" i="5"/>
  <c r="AT1374" i="5"/>
  <c r="AT1976" i="5"/>
  <c r="AT2022" i="5"/>
  <c r="AT2059" i="5"/>
  <c r="AT2159" i="5"/>
  <c r="AT2196" i="5"/>
  <c r="AT1103" i="5"/>
  <c r="AT1672" i="5"/>
  <c r="AT2419" i="5"/>
  <c r="AT874" i="5"/>
  <c r="AT907" i="5"/>
  <c r="AT1317" i="5"/>
  <c r="AT1791" i="5"/>
  <c r="AT2047" i="5"/>
  <c r="AT2212" i="5"/>
  <c r="AT2348" i="5"/>
  <c r="AT2158" i="5"/>
  <c r="AT2195" i="5"/>
  <c r="AT2404" i="5"/>
  <c r="AT386" i="5"/>
  <c r="AT560" i="5"/>
  <c r="AT2016" i="5"/>
  <c r="AT2126" i="5"/>
  <c r="AT1163" i="5"/>
  <c r="AT2495" i="5"/>
  <c r="AT2656" i="5"/>
  <c r="AT2872" i="5"/>
  <c r="AT3224" i="5"/>
  <c r="AT1074" i="5"/>
  <c r="AT2697" i="5"/>
  <c r="AT2721" i="5"/>
  <c r="AT2945" i="5"/>
  <c r="AT1175" i="5"/>
  <c r="AT1343" i="5"/>
  <c r="AT1399" i="5"/>
  <c r="AT2706" i="5"/>
  <c r="AT2754" i="5"/>
  <c r="AT2818" i="5"/>
  <c r="AT2882" i="5"/>
  <c r="AT2946" i="5"/>
  <c r="AT3127" i="5"/>
  <c r="AT2347" i="5"/>
  <c r="AT2707" i="5"/>
  <c r="AT2883" i="5"/>
  <c r="AT3251" i="5"/>
  <c r="AT1640" i="5"/>
  <c r="AT2454" i="5"/>
  <c r="AT2908" i="5"/>
  <c r="AT2494" i="5"/>
  <c r="AT2240" i="5"/>
  <c r="AT2455" i="5"/>
  <c r="AT2620" i="5"/>
  <c r="AT2405" i="5"/>
  <c r="AT2655" i="5"/>
  <c r="AT1222" i="5"/>
  <c r="AT2420" i="5"/>
  <c r="AT2475" i="5"/>
  <c r="AT3110" i="5"/>
  <c r="Z187" i="1"/>
  <c r="AT377" i="5"/>
  <c r="AT833" i="5"/>
  <c r="AT43" i="5"/>
  <c r="AT243" i="5"/>
  <c r="AT267" i="5"/>
  <c r="AT755" i="5"/>
  <c r="AT787" i="5"/>
  <c r="AT404" i="5"/>
  <c r="AT724" i="5"/>
  <c r="AT812" i="5"/>
  <c r="AT533" i="5"/>
  <c r="AT583" i="5"/>
  <c r="AT226" i="5"/>
  <c r="AT929" i="5"/>
  <c r="AT1561" i="5"/>
  <c r="AT1585" i="5"/>
  <c r="AT1625" i="5"/>
  <c r="AT1657" i="5"/>
  <c r="AT2057" i="5"/>
  <c r="AT2081" i="5"/>
  <c r="AT2089" i="5"/>
  <c r="AT2321" i="5"/>
  <c r="AT2521" i="5"/>
  <c r="AT447" i="5"/>
  <c r="AT128" i="5"/>
  <c r="AT1484" i="5"/>
  <c r="AT1636" i="5"/>
  <c r="AT1652" i="5"/>
  <c r="AT504" i="5"/>
  <c r="AT616" i="5"/>
  <c r="AT862" i="5"/>
  <c r="AT1924" i="5"/>
  <c r="AT1942" i="5"/>
  <c r="AT70" i="5"/>
  <c r="AT274" i="5"/>
  <c r="AT343" i="5"/>
  <c r="AT703" i="5"/>
  <c r="AT1716" i="5"/>
  <c r="AT1899" i="5"/>
  <c r="AT2072" i="5"/>
  <c r="AT312" i="5"/>
  <c r="AT943" i="5"/>
  <c r="AT1827" i="5"/>
  <c r="AT1955" i="5"/>
  <c r="AT1973" i="5"/>
  <c r="AT1618" i="5"/>
  <c r="AT1639" i="5"/>
  <c r="AT1784" i="5"/>
  <c r="AT1848" i="5"/>
  <c r="AT2114" i="5"/>
  <c r="AT2178" i="5"/>
  <c r="AT1804" i="5"/>
  <c r="AT2078" i="5"/>
  <c r="AT2320" i="5"/>
  <c r="AT1595" i="5"/>
  <c r="AT1701" i="5"/>
  <c r="AT1756" i="5"/>
  <c r="AT2322" i="5"/>
  <c r="AT2388" i="5"/>
  <c r="AT1519" i="5"/>
  <c r="AT2389" i="5"/>
  <c r="AT1868" i="5"/>
  <c r="AT2614" i="5"/>
  <c r="AT2672" i="5"/>
  <c r="AT2920" i="5"/>
  <c r="AT3104" i="5"/>
  <c r="AT3136" i="5"/>
  <c r="AT2390" i="5"/>
  <c r="AT2570" i="5"/>
  <c r="AT2921" i="5"/>
  <c r="AT3001" i="5"/>
  <c r="AT3081" i="5"/>
  <c r="AT1662" i="5"/>
  <c r="AT2783" i="5"/>
  <c r="AT2975" i="5"/>
  <c r="AT902" i="5"/>
  <c r="AT1512" i="5"/>
  <c r="AT2534" i="5"/>
  <c r="AT2571" i="5"/>
  <c r="AT3002" i="5"/>
  <c r="AT3082" i="5"/>
  <c r="AT3210" i="5"/>
  <c r="AT2323" i="5"/>
  <c r="AT2572" i="5"/>
  <c r="AT2779" i="5"/>
  <c r="AT3027" i="5"/>
  <c r="AT3091" i="5"/>
  <c r="AT2613" i="5"/>
  <c r="AT2780" i="5"/>
  <c r="AT2972" i="5"/>
  <c r="AT3028" i="5"/>
  <c r="AT3092" i="5"/>
  <c r="AT285" i="5"/>
  <c r="AT2781" i="5"/>
  <c r="AT2973" i="5"/>
  <c r="AT3045" i="5"/>
  <c r="AT1542" i="5"/>
  <c r="AT2782" i="5"/>
  <c r="AT2854" i="5"/>
  <c r="AT2974" i="5"/>
  <c r="AT3046" i="5"/>
  <c r="AT3270" i="5"/>
  <c r="Z181" i="1"/>
  <c r="Z78" i="1"/>
  <c r="Z23" i="1"/>
  <c r="Z55" i="1"/>
  <c r="Z151" i="1"/>
  <c r="Z159" i="1"/>
  <c r="Z183" i="1"/>
  <c r="Z160" i="1"/>
  <c r="Z146" i="1"/>
  <c r="Z172" i="1"/>
  <c r="Z196" i="1"/>
  <c r="AT83" i="5"/>
  <c r="AT307" i="5"/>
  <c r="AT611" i="5"/>
  <c r="AT500" i="5"/>
  <c r="AT528" i="5"/>
  <c r="AT897" i="5"/>
  <c r="AT1649" i="5"/>
  <c r="AT1921" i="5"/>
  <c r="AT2257" i="5"/>
  <c r="AT2305" i="5"/>
  <c r="AT2313" i="5"/>
  <c r="AT2537" i="5"/>
  <c r="AT2577" i="5"/>
  <c r="AT2593" i="5"/>
  <c r="AT1580" i="5"/>
  <c r="AT1750" i="5"/>
  <c r="AT2088" i="5"/>
  <c r="AT2308" i="5"/>
  <c r="AT37" i="5"/>
  <c r="AT1517" i="5"/>
  <c r="AT1655" i="5"/>
  <c r="AT1666" i="5"/>
  <c r="AT1780" i="5"/>
  <c r="AT1844" i="5"/>
  <c r="AT1853" i="5"/>
  <c r="AT2173" i="5"/>
  <c r="AT2310" i="5"/>
  <c r="AT1475" i="5"/>
  <c r="AT1863" i="5"/>
  <c r="AT2055" i="5"/>
  <c r="AT2174" i="5"/>
  <c r="AT2311" i="5"/>
  <c r="AT1661" i="5"/>
  <c r="AT1821" i="5"/>
  <c r="AT2031" i="5"/>
  <c r="AT2306" i="5"/>
  <c r="AT1877" i="5"/>
  <c r="AT2042" i="5"/>
  <c r="AT2382" i="5"/>
  <c r="AT2175" i="5"/>
  <c r="AT2384" i="5"/>
  <c r="AT1510" i="5"/>
  <c r="AT1616" i="5"/>
  <c r="AT2176" i="5"/>
  <c r="AT2309" i="5"/>
  <c r="AT925" i="5"/>
  <c r="AT2312" i="5"/>
  <c r="AT2380" i="5"/>
  <c r="AT374" i="5"/>
  <c r="AT2307" i="5"/>
  <c r="AT2578" i="5"/>
  <c r="AT2776" i="5"/>
  <c r="AT2968" i="5"/>
  <c r="AT3008" i="5"/>
  <c r="AT3048" i="5"/>
  <c r="AT2069" i="5"/>
  <c r="AT2579" i="5"/>
  <c r="AT2969" i="5"/>
  <c r="AT3009" i="5"/>
  <c r="AT3049" i="5"/>
  <c r="AT3065" i="5"/>
  <c r="AT3209" i="5"/>
  <c r="AT578" i="5"/>
  <c r="AT2671" i="5"/>
  <c r="AT1568" i="5"/>
  <c r="AT2172" i="5"/>
  <c r="AT2580" i="5"/>
  <c r="AT2978" i="5"/>
  <c r="AT3010" i="5"/>
  <c r="AT3050" i="5"/>
  <c r="AT3066" i="5"/>
  <c r="AT2576" i="5"/>
  <c r="AT2581" i="5"/>
  <c r="AT2979" i="5"/>
  <c r="AT3051" i="5"/>
  <c r="AT3067" i="5"/>
  <c r="AT3179" i="5"/>
  <c r="AT2383" i="5"/>
  <c r="AT1696" i="5"/>
  <c r="AT2582" i="5"/>
  <c r="AT2591" i="5"/>
  <c r="AT2980" i="5"/>
  <c r="AT3052" i="5"/>
  <c r="AT3068" i="5"/>
  <c r="AT3007" i="5"/>
  <c r="AT1534" i="5"/>
  <c r="AT2592" i="5"/>
  <c r="AT2981" i="5"/>
  <c r="AT3053" i="5"/>
  <c r="AT3047" i="5"/>
  <c r="AT1952" i="5"/>
  <c r="AT2381" i="5"/>
  <c r="AT2575" i="5"/>
  <c r="AT2594" i="5"/>
  <c r="AT3054" i="5"/>
  <c r="AT2847" i="5"/>
  <c r="Z95" i="1"/>
  <c r="Z16" i="1"/>
  <c r="Z26" i="1"/>
  <c r="Z60" i="1"/>
  <c r="Z84" i="1"/>
  <c r="AT563" i="5"/>
  <c r="AT412" i="5"/>
  <c r="AT391" i="5"/>
  <c r="AT430" i="5"/>
  <c r="AT480" i="5"/>
  <c r="AT1224" i="5"/>
  <c r="AT1256" i="5"/>
  <c r="AT1345" i="5"/>
  <c r="AT1793" i="5"/>
  <c r="AT2049" i="5"/>
  <c r="AT2129" i="5"/>
  <c r="AT2161" i="5"/>
  <c r="AT2457" i="5"/>
  <c r="AT2497" i="5"/>
  <c r="AT550" i="5"/>
  <c r="AT1180" i="5"/>
  <c r="AT1204" i="5"/>
  <c r="AT1404" i="5"/>
  <c r="AT591" i="5"/>
  <c r="AT1334" i="5"/>
  <c r="AT2024" i="5"/>
  <c r="AT2061" i="5"/>
  <c r="AT2162" i="5"/>
  <c r="AT2198" i="5"/>
  <c r="AT2244" i="5"/>
  <c r="AT1677" i="5"/>
  <c r="AT2018" i="5"/>
  <c r="AT2100" i="5"/>
  <c r="AT2283" i="5"/>
  <c r="AT2284" i="5"/>
  <c r="AT909" i="5"/>
  <c r="AT947" i="5"/>
  <c r="AT1267" i="5"/>
  <c r="AT1319" i="5"/>
  <c r="AT1995" i="5"/>
  <c r="AT2214" i="5"/>
  <c r="AT510" i="5"/>
  <c r="AT2243" i="5"/>
  <c r="AT2011" i="5"/>
  <c r="AT2084" i="5"/>
  <c r="AT454" i="5"/>
  <c r="AT877" i="5"/>
  <c r="AT954" i="5"/>
  <c r="AT1295" i="5"/>
  <c r="AT2199" i="5"/>
  <c r="AT2351" i="5"/>
  <c r="AT2093" i="5"/>
  <c r="AT2130" i="5"/>
  <c r="AT2407" i="5"/>
  <c r="AT1245" i="5"/>
  <c r="AT2422" i="5"/>
  <c r="AT2477" i="5"/>
  <c r="AT3112" i="5"/>
  <c r="AT2215" i="5"/>
  <c r="AT2408" i="5"/>
  <c r="AT2423" i="5"/>
  <c r="AT3129" i="5"/>
  <c r="AT2622" i="5"/>
  <c r="AT2498" i="5"/>
  <c r="AT2658" i="5"/>
  <c r="AT2874" i="5"/>
  <c r="AT3226" i="5"/>
  <c r="AT2659" i="5"/>
  <c r="AT2699" i="5"/>
  <c r="AT2723" i="5"/>
  <c r="AT2458" i="5"/>
  <c r="AT1357" i="5"/>
  <c r="AT2350" i="5"/>
  <c r="AT2756" i="5"/>
  <c r="AT2820" i="5"/>
  <c r="AT2948" i="5"/>
  <c r="AT3196" i="5"/>
  <c r="AT1303" i="5"/>
  <c r="AT2709" i="5"/>
  <c r="AT2821" i="5"/>
  <c r="AT2885" i="5"/>
  <c r="AT2949" i="5"/>
  <c r="AT3253" i="5"/>
  <c r="AT709" i="5"/>
  <c r="AT2710" i="5"/>
  <c r="AT2886" i="5"/>
  <c r="AT2910" i="5"/>
  <c r="AT57" i="5"/>
  <c r="AT644" i="5"/>
  <c r="AT844" i="5"/>
  <c r="AT250" i="5"/>
  <c r="AT637" i="5"/>
  <c r="AT1441" i="5"/>
  <c r="AT319" i="5"/>
  <c r="AT730" i="5"/>
  <c r="AT1244" i="5"/>
  <c r="AT822" i="5"/>
  <c r="AT663" i="5"/>
  <c r="AT767" i="5"/>
  <c r="AT998" i="5"/>
  <c r="AT1050" i="5"/>
  <c r="AT93" i="5"/>
  <c r="AT798" i="5"/>
  <c r="AT1605" i="5"/>
  <c r="AT1119" i="5"/>
  <c r="AT9" i="5"/>
  <c r="AT387" i="5"/>
  <c r="AT411" i="5"/>
  <c r="AT691" i="5"/>
  <c r="AT316" i="5"/>
  <c r="AT660" i="5"/>
  <c r="AT708" i="5"/>
  <c r="AT247" i="5"/>
  <c r="AT453" i="5"/>
  <c r="AT1104" i="5"/>
  <c r="AT1128" i="5"/>
  <c r="AT1176" i="5"/>
  <c r="AT1200" i="5"/>
  <c r="AT509" i="5"/>
  <c r="AT1241" i="5"/>
  <c r="AT1673" i="5"/>
  <c r="AT1977" i="5"/>
  <c r="AT2017" i="5"/>
  <c r="AT562" i="5"/>
  <c r="AT90" i="5"/>
  <c r="AT590" i="5"/>
  <c r="AT876" i="5"/>
  <c r="AT908" i="5"/>
  <c r="AT1116" i="5"/>
  <c r="AT1164" i="5"/>
  <c r="AT1356" i="5"/>
  <c r="AT1093" i="5"/>
  <c r="AT1344" i="5"/>
  <c r="AT479" i="5"/>
  <c r="AT1058" i="5"/>
  <c r="AT1223" i="5"/>
  <c r="AT1400" i="5"/>
  <c r="AT549" i="5"/>
  <c r="AT1302" i="5"/>
  <c r="AT1991" i="5"/>
  <c r="AT2010" i="5"/>
  <c r="AT2083" i="5"/>
  <c r="AT2092" i="5"/>
  <c r="AT2128" i="5"/>
  <c r="AT1075" i="5"/>
  <c r="AT429" i="5"/>
  <c r="AT1154" i="5"/>
  <c r="AT1255" i="5"/>
  <c r="AT1294" i="5"/>
  <c r="AT2242" i="5"/>
  <c r="AT1035" i="5"/>
  <c r="AT1138" i="5"/>
  <c r="AT1333" i="5"/>
  <c r="AT1375" i="5"/>
  <c r="AT1438" i="5"/>
  <c r="AT2023" i="5"/>
  <c r="AT2060" i="5"/>
  <c r="AT351" i="5"/>
  <c r="AT1146" i="5"/>
  <c r="AT946" i="5"/>
  <c r="AT1047" i="5"/>
  <c r="AT1318" i="5"/>
  <c r="AT1792" i="5"/>
  <c r="AT2048" i="5"/>
  <c r="AT2213" i="5"/>
  <c r="AT2349" i="5"/>
  <c r="AT1022" i="5"/>
  <c r="AT1266" i="5"/>
  <c r="AT2160" i="5"/>
  <c r="AT2406" i="5"/>
  <c r="AT2486" i="5"/>
  <c r="AT3128" i="5"/>
  <c r="AT2469" i="5"/>
  <c r="AT2487" i="5"/>
  <c r="AT2496" i="5"/>
  <c r="AT2657" i="5"/>
  <c r="AT2873" i="5"/>
  <c r="AT3097" i="5"/>
  <c r="AT3225" i="5"/>
  <c r="AT3111" i="5"/>
  <c r="AT1086" i="5"/>
  <c r="AT2470" i="5"/>
  <c r="AT2698" i="5"/>
  <c r="AT2722" i="5"/>
  <c r="AT3242" i="5"/>
  <c r="AT2421" i="5"/>
  <c r="AT2476" i="5"/>
  <c r="AT2755" i="5"/>
  <c r="AT2819" i="5"/>
  <c r="AT2947" i="5"/>
  <c r="AT3123" i="5"/>
  <c r="AT3195" i="5"/>
  <c r="AT2512" i="5"/>
  <c r="AT2282" i="5"/>
  <c r="AT2708" i="5"/>
  <c r="AT2884" i="5"/>
  <c r="AT3220" i="5"/>
  <c r="AT3252" i="5"/>
  <c r="AT2909" i="5"/>
  <c r="AT2933" i="5"/>
  <c r="AT2099" i="5"/>
  <c r="AT2197" i="5"/>
  <c r="AT2456" i="5"/>
  <c r="AT2511" i="5"/>
  <c r="AT2621" i="5"/>
  <c r="AT3142" i="5"/>
  <c r="AT3166" i="5"/>
  <c r="AT385" i="5"/>
  <c r="AT409" i="5"/>
  <c r="AT537" i="5"/>
  <c r="AT633" i="5"/>
  <c r="AT689" i="5"/>
  <c r="AT275" i="5"/>
  <c r="AT347" i="5"/>
  <c r="AT427" i="5"/>
  <c r="AT451" i="5"/>
  <c r="AT507" i="5"/>
  <c r="AT547" i="5"/>
  <c r="AT619" i="5"/>
  <c r="AT763" i="5"/>
  <c r="AT272" i="5"/>
  <c r="AT286" i="5"/>
  <c r="AT288" i="5"/>
  <c r="AT839" i="5"/>
  <c r="AT944" i="5"/>
  <c r="AT1288" i="5"/>
  <c r="AT136" i="5"/>
  <c r="AT559" i="5"/>
  <c r="AT873" i="5"/>
  <c r="AT905" i="5"/>
  <c r="AT2153" i="5"/>
  <c r="AT2193" i="5"/>
  <c r="AT2209" i="5"/>
  <c r="AT2233" i="5"/>
  <c r="AT2265" i="5"/>
  <c r="AT2273" i="5"/>
  <c r="AT2337" i="5"/>
  <c r="AT2393" i="5"/>
  <c r="AT2401" i="5"/>
  <c r="AT2449" i="5"/>
  <c r="AT53" i="5"/>
  <c r="AT231" i="5"/>
  <c r="AT245" i="5"/>
  <c r="AT640" i="5"/>
  <c r="AT794" i="5"/>
  <c r="AT1316" i="5"/>
  <c r="AT541" i="5"/>
  <c r="AT696" i="5"/>
  <c r="AT2125" i="5"/>
  <c r="AT2152" i="5"/>
  <c r="AT2189" i="5"/>
  <c r="AT2207" i="5"/>
  <c r="AT2235" i="5"/>
  <c r="AT2262" i="5"/>
  <c r="AT682" i="5"/>
  <c r="AT2155" i="5"/>
  <c r="AT2191" i="5"/>
  <c r="AT2210" i="5"/>
  <c r="AT2237" i="5"/>
  <c r="AT2264" i="5"/>
  <c r="AT2274" i="5"/>
  <c r="AT74" i="5"/>
  <c r="AT349" i="5"/>
  <c r="AT382" i="5"/>
  <c r="AT706" i="5"/>
  <c r="AT867" i="5"/>
  <c r="AT2156" i="5"/>
  <c r="AT2192" i="5"/>
  <c r="AT2229" i="5"/>
  <c r="AT2275" i="5"/>
  <c r="AT959" i="5"/>
  <c r="AT87" i="5"/>
  <c r="AT816" i="5"/>
  <c r="AT1013" i="5"/>
  <c r="AT1342" i="5"/>
  <c r="AT1352" i="5"/>
  <c r="AT2150" i="5"/>
  <c r="AT2187" i="5"/>
  <c r="AT2232" i="5"/>
  <c r="AT2260" i="5"/>
  <c r="AT2278" i="5"/>
  <c r="AT586" i="5"/>
  <c r="AT933" i="5"/>
  <c r="AT1354" i="5"/>
  <c r="AT2151" i="5"/>
  <c r="AT2188" i="5"/>
  <c r="AT2206" i="5"/>
  <c r="AT2261" i="5"/>
  <c r="AT2279" i="5"/>
  <c r="AT2336" i="5"/>
  <c r="AT2400" i="5"/>
  <c r="AT658" i="5"/>
  <c r="AT2157" i="5"/>
  <c r="AT2194" i="5"/>
  <c r="AT2230" i="5"/>
  <c r="AT2339" i="5"/>
  <c r="AT2394" i="5"/>
  <c r="AT2403" i="5"/>
  <c r="AT2231" i="5"/>
  <c r="AT2331" i="5"/>
  <c r="AT2340" i="5"/>
  <c r="AT2395" i="5"/>
  <c r="AT296" i="5"/>
  <c r="AT477" i="5"/>
  <c r="AT626" i="5"/>
  <c r="AT2236" i="5"/>
  <c r="AT2333" i="5"/>
  <c r="AT2342" i="5"/>
  <c r="AT1350" i="5"/>
  <c r="AT1434" i="5"/>
  <c r="AT2334" i="5"/>
  <c r="AT2343" i="5"/>
  <c r="AT2398" i="5"/>
  <c r="AT1330" i="5"/>
  <c r="AT2208" i="5"/>
  <c r="AT2259" i="5"/>
  <c r="AT2338" i="5"/>
  <c r="AT2450" i="5"/>
  <c r="AT2468" i="5"/>
  <c r="AT2648" i="5"/>
  <c r="AT2696" i="5"/>
  <c r="AT2704" i="5"/>
  <c r="AT2752" i="5"/>
  <c r="AT2800" i="5"/>
  <c r="AT2808" i="5"/>
  <c r="AT2856" i="5"/>
  <c r="AT2864" i="5"/>
  <c r="AT2896" i="5"/>
  <c r="AT2928" i="5"/>
  <c r="AT2944" i="5"/>
  <c r="AT2960" i="5"/>
  <c r="AT3096" i="5"/>
  <c r="AT3120" i="5"/>
  <c r="AT3184" i="5"/>
  <c r="AT3192" i="5"/>
  <c r="AT3216" i="5"/>
  <c r="AT3240" i="5"/>
  <c r="AT3248" i="5"/>
  <c r="AT3264" i="5"/>
  <c r="AT2263" i="5"/>
  <c r="AT2341" i="5"/>
  <c r="AT2649" i="5"/>
  <c r="AT2689" i="5"/>
  <c r="AT2705" i="5"/>
  <c r="AT2753" i="5"/>
  <c r="AT2801" i="5"/>
  <c r="AT2809" i="5"/>
  <c r="AT2857" i="5"/>
  <c r="AT2865" i="5"/>
  <c r="AT2897" i="5"/>
  <c r="AT2905" i="5"/>
  <c r="AT2929" i="5"/>
  <c r="AT2961" i="5"/>
  <c r="AT3121" i="5"/>
  <c r="AT3185" i="5"/>
  <c r="AT3193" i="5"/>
  <c r="AT3217" i="5"/>
  <c r="AT3249" i="5"/>
  <c r="AT2448" i="5"/>
  <c r="AT2719" i="5"/>
  <c r="AT2124" i="5"/>
  <c r="AT2344" i="5"/>
  <c r="AT2392" i="5"/>
  <c r="AT2434" i="5"/>
  <c r="AT2650" i="5"/>
  <c r="AT2690" i="5"/>
  <c r="AT2802" i="5"/>
  <c r="AT2810" i="5"/>
  <c r="AT2858" i="5"/>
  <c r="AT2866" i="5"/>
  <c r="AT2898" i="5"/>
  <c r="AT2906" i="5"/>
  <c r="AT2962" i="5"/>
  <c r="AT3106" i="5"/>
  <c r="AT3122" i="5"/>
  <c r="AT3138" i="5"/>
  <c r="AT3186" i="5"/>
  <c r="AT3218" i="5"/>
  <c r="AT3266" i="5"/>
  <c r="AT2703" i="5"/>
  <c r="AT2751" i="5"/>
  <c r="AT2927" i="5"/>
  <c r="AT655" i="5"/>
  <c r="AT2396" i="5"/>
  <c r="AT2435" i="5"/>
  <c r="AT2453" i="5"/>
  <c r="AT2508" i="5"/>
  <c r="AT2651" i="5"/>
  <c r="AT2691" i="5"/>
  <c r="AT2731" i="5"/>
  <c r="AT2803" i="5"/>
  <c r="AT2811" i="5"/>
  <c r="AT2859" i="5"/>
  <c r="AT2867" i="5"/>
  <c r="AT2899" i="5"/>
  <c r="AT2907" i="5"/>
  <c r="AT3107" i="5"/>
  <c r="AT3139" i="5"/>
  <c r="AT3147" i="5"/>
  <c r="AT3187" i="5"/>
  <c r="AT3219" i="5"/>
  <c r="AT3235" i="5"/>
  <c r="AT2154" i="5"/>
  <c r="AT2695" i="5"/>
  <c r="AT2871" i="5"/>
  <c r="AT3215" i="5"/>
  <c r="AT3263" i="5"/>
  <c r="AT2186" i="5"/>
  <c r="AT2234" i="5"/>
  <c r="AT2397" i="5"/>
  <c r="AT2436" i="5"/>
  <c r="AT2509" i="5"/>
  <c r="AT2619" i="5"/>
  <c r="AT2652" i="5"/>
  <c r="AT2692" i="5"/>
  <c r="AT2716" i="5"/>
  <c r="AT2732" i="5"/>
  <c r="AT2804" i="5"/>
  <c r="AT2812" i="5"/>
  <c r="AT2860" i="5"/>
  <c r="AT2868" i="5"/>
  <c r="AT2924" i="5"/>
  <c r="AT3108" i="5"/>
  <c r="AT3140" i="5"/>
  <c r="AT3148" i="5"/>
  <c r="AT3156" i="5"/>
  <c r="AT3188" i="5"/>
  <c r="AT3212" i="5"/>
  <c r="AT3236" i="5"/>
  <c r="AT2815" i="5"/>
  <c r="AT2863" i="5"/>
  <c r="AT2959" i="5"/>
  <c r="AT3247" i="5"/>
  <c r="AT2190" i="5"/>
  <c r="AT2399" i="5"/>
  <c r="AT2437" i="5"/>
  <c r="AT2510" i="5"/>
  <c r="AT2645" i="5"/>
  <c r="AT2653" i="5"/>
  <c r="AT2693" i="5"/>
  <c r="AT2717" i="5"/>
  <c r="AT2733" i="5"/>
  <c r="AT2749" i="5"/>
  <c r="AT2805" i="5"/>
  <c r="AT2813" i="5"/>
  <c r="AT2861" i="5"/>
  <c r="AT2869" i="5"/>
  <c r="AT2925" i="5"/>
  <c r="AT3109" i="5"/>
  <c r="AT3125" i="5"/>
  <c r="AT3141" i="5"/>
  <c r="AT3149" i="5"/>
  <c r="AT3157" i="5"/>
  <c r="AT3165" i="5"/>
  <c r="AT3189" i="5"/>
  <c r="AT3213" i="5"/>
  <c r="AT3237" i="5"/>
  <c r="AT2467" i="5"/>
  <c r="AT2807" i="5"/>
  <c r="AT3095" i="5"/>
  <c r="AT3191" i="5"/>
  <c r="AT2332" i="5"/>
  <c r="AT2402" i="5"/>
  <c r="AT2438" i="5"/>
  <c r="AT2466" i="5"/>
  <c r="AT2484" i="5"/>
  <c r="AT2493" i="5"/>
  <c r="AT2646" i="5"/>
  <c r="AT2654" i="5"/>
  <c r="AT2694" i="5"/>
  <c r="AT2718" i="5"/>
  <c r="AT2734" i="5"/>
  <c r="AT2750" i="5"/>
  <c r="AT2806" i="5"/>
  <c r="AT2814" i="5"/>
  <c r="AT2862" i="5"/>
  <c r="AT2870" i="5"/>
  <c r="AT2926" i="5"/>
  <c r="AT2942" i="5"/>
  <c r="AT3126" i="5"/>
  <c r="AT3158" i="5"/>
  <c r="AT3190" i="5"/>
  <c r="AT3214" i="5"/>
  <c r="AT3246" i="5"/>
  <c r="AT3262" i="5"/>
  <c r="AT2335" i="5"/>
  <c r="AT2485" i="5"/>
  <c r="AT2647" i="5"/>
  <c r="AT2799" i="5"/>
  <c r="AT2943" i="5"/>
  <c r="Z175" i="1"/>
  <c r="Z136" i="1"/>
  <c r="Z138" i="1"/>
  <c r="Z170" i="1"/>
  <c r="Z194" i="1"/>
  <c r="Z179" i="1"/>
  <c r="AT585" i="5"/>
  <c r="AT314" i="5"/>
  <c r="AT2585" i="5"/>
  <c r="AT408" i="5"/>
  <c r="AT932" i="5"/>
  <c r="AT1787" i="5"/>
  <c r="AT1851" i="5"/>
  <c r="AT2116" i="5"/>
  <c r="AT1880" i="5"/>
  <c r="AT450" i="5"/>
  <c r="AT1496" i="5"/>
  <c r="AT1735" i="5"/>
  <c r="AT1927" i="5"/>
  <c r="AT1946" i="5"/>
  <c r="AT1830" i="5"/>
  <c r="AT1502" i="5"/>
  <c r="AT1957" i="5"/>
  <c r="AT1760" i="5"/>
  <c r="AT1870" i="5"/>
  <c r="AT2587" i="5"/>
  <c r="AT2117" i="5"/>
  <c r="AT2588" i="5"/>
  <c r="AT3161" i="5"/>
  <c r="AT2589" i="5"/>
  <c r="AT3162" i="5"/>
  <c r="AT2544" i="5"/>
  <c r="AT3163" i="5"/>
  <c r="AT2536" i="5"/>
  <c r="AT3036" i="5"/>
  <c r="AT3037" i="5"/>
  <c r="AT2586" i="5"/>
  <c r="AT1806" i="5"/>
  <c r="AT1904" i="5"/>
  <c r="AT2584" i="5"/>
  <c r="AT1959" i="5"/>
  <c r="AT44" i="5"/>
  <c r="AT756" i="5"/>
  <c r="AT788" i="5"/>
  <c r="AT71" i="5"/>
  <c r="AT968" i="5"/>
  <c r="AT1008" i="5"/>
  <c r="AT978" i="5"/>
  <c r="AT1485" i="5"/>
  <c r="AT813" i="5"/>
  <c r="AT834" i="5"/>
  <c r="AT986" i="5"/>
  <c r="AT1608" i="5"/>
  <c r="AT991" i="5"/>
  <c r="AT225" i="5"/>
  <c r="AT676" i="5"/>
  <c r="AT342" i="5"/>
  <c r="AT127" i="5"/>
  <c r="AT266" i="5"/>
  <c r="AT376" i="5"/>
  <c r="AT1651" i="5"/>
  <c r="AT811" i="5"/>
  <c r="AT84" i="5"/>
  <c r="AT860" i="5"/>
  <c r="AT42" i="5"/>
  <c r="AT69" i="5"/>
  <c r="AT1617" i="5"/>
  <c r="AT832" i="5"/>
  <c r="AT1482" i="5"/>
  <c r="AT1699" i="5"/>
  <c r="AT752" i="5"/>
  <c r="AT223" i="5"/>
  <c r="Z56" i="1"/>
  <c r="AT121" i="5"/>
  <c r="AT580" i="5"/>
  <c r="AT261" i="5"/>
  <c r="AT1537" i="5"/>
  <c r="AT1823" i="5"/>
  <c r="AT1752" i="5"/>
  <c r="AT1781" i="5"/>
  <c r="AT899" i="5"/>
  <c r="AT1941" i="5"/>
  <c r="AT36" i="5"/>
  <c r="AT1665" i="5"/>
  <c r="AT1660" i="5"/>
  <c r="AT82" i="5"/>
  <c r="AT1615" i="5"/>
  <c r="AT1648" i="5"/>
  <c r="Z37" i="1"/>
  <c r="Z178" i="1"/>
  <c r="AT443" i="5"/>
  <c r="AT28" i="5"/>
  <c r="AT1745" i="5"/>
  <c r="AT1937" i="5"/>
  <c r="AT114" i="5"/>
  <c r="AT334" i="5"/>
  <c r="AT1468" i="5"/>
  <c r="AT1692" i="5"/>
  <c r="AT781" i="5"/>
  <c r="AT1589" i="5"/>
  <c r="AT1860" i="5"/>
  <c r="AT808" i="5"/>
  <c r="AT1528" i="5"/>
  <c r="AT1726" i="5"/>
  <c r="AT1799" i="5"/>
  <c r="AT607" i="5"/>
  <c r="AT1775" i="5"/>
  <c r="AT702" i="5"/>
  <c r="AT1573" i="5"/>
  <c r="AT1892" i="5"/>
  <c r="AT3019" i="5"/>
  <c r="Z141" i="1"/>
  <c r="Z157" i="1"/>
  <c r="Z46" i="1"/>
  <c r="Z150" i="1"/>
  <c r="Z158" i="1"/>
  <c r="Z153" i="1"/>
  <c r="Z67" i="1"/>
  <c r="Z68" i="1"/>
  <c r="Z140" i="1"/>
  <c r="Z156" i="1"/>
  <c r="Z164" i="1"/>
  <c r="AT363" i="5"/>
  <c r="AT491" i="5"/>
  <c r="AT555" i="5"/>
  <c r="AT851" i="5"/>
  <c r="AT204" i="5"/>
  <c r="AT517" i="5"/>
  <c r="AT277" i="5"/>
  <c r="AT888" i="5"/>
  <c r="AT1721" i="5"/>
  <c r="AT383" i="5"/>
  <c r="AT1684" i="5"/>
  <c r="AT939" i="5"/>
  <c r="AT1514" i="5"/>
  <c r="AT1522" i="5"/>
  <c r="AT1739" i="5"/>
  <c r="AT1912" i="5"/>
  <c r="AT330" i="5"/>
  <c r="AT1838" i="5"/>
  <c r="AT1886" i="5"/>
  <c r="AT2558" i="5"/>
  <c r="AT3084" i="5"/>
  <c r="AT2557" i="5"/>
  <c r="AT3039" i="5"/>
  <c r="AT515" i="5"/>
  <c r="AT598" i="5"/>
  <c r="AT977" i="5"/>
  <c r="AT1417" i="5"/>
  <c r="AT1681" i="5"/>
  <c r="AT1873" i="5"/>
  <c r="AT434" i="5"/>
  <c r="AT487" i="5"/>
  <c r="AT1188" i="5"/>
  <c r="AT1310" i="5"/>
  <c r="AT1933" i="5"/>
  <c r="AT1237" i="5"/>
  <c r="AT1326" i="5"/>
  <c r="AT1411" i="5"/>
  <c r="AT2036" i="5"/>
  <c r="AT918" i="5"/>
  <c r="AT1263" i="5"/>
  <c r="AT1423" i="5"/>
  <c r="AT1808" i="5"/>
  <c r="AT1836" i="5"/>
  <c r="AT554" i="5"/>
  <c r="AT1215" i="5"/>
  <c r="AT463" i="5"/>
  <c r="AT1384" i="5"/>
  <c r="AT1720" i="5"/>
  <c r="AT1949" i="5"/>
  <c r="AT1171" i="5"/>
  <c r="AT1767" i="5"/>
  <c r="AT717" i="5"/>
  <c r="AT1231" i="5"/>
  <c r="AT1984" i="5"/>
  <c r="Z89" i="1"/>
  <c r="Z43" i="1"/>
  <c r="AT97" i="5"/>
  <c r="AT459" i="5"/>
  <c r="AT252" i="5"/>
  <c r="AT732" i="5"/>
  <c r="AT1080" i="5"/>
  <c r="AT1312" i="5"/>
  <c r="AT200" i="5"/>
  <c r="AT1121" i="5"/>
  <c r="AT1185" i="5"/>
  <c r="AT1249" i="5"/>
  <c r="AT1273" i="5"/>
  <c r="AT1281" i="5"/>
  <c r="AT1393" i="5"/>
  <c r="AT916" i="5"/>
  <c r="AT972" i="5"/>
  <c r="AT1004" i="5"/>
  <c r="AT1212" i="5"/>
  <c r="AT1228" i="5"/>
  <c r="AT1380" i="5"/>
  <c r="AT1420" i="5"/>
  <c r="AT62" i="5"/>
  <c r="AT965" i="5"/>
  <c r="AT1323" i="5"/>
  <c r="AT1408" i="5"/>
  <c r="AT514" i="5"/>
  <c r="AT1109" i="5"/>
  <c r="AT485" i="5"/>
  <c r="AT957" i="5"/>
  <c r="AT1277" i="5"/>
  <c r="AT2138" i="5"/>
  <c r="AT322" i="5"/>
  <c r="AT357" i="5"/>
  <c r="AT714" i="5"/>
  <c r="AT885" i="5"/>
  <c r="AT1307" i="5"/>
  <c r="AT2104" i="5"/>
  <c r="AT1069" i="5"/>
  <c r="AT1445" i="5"/>
  <c r="AT1883" i="5"/>
  <c r="AT2139" i="5"/>
  <c r="AT1194" i="5"/>
  <c r="AT1261" i="5"/>
  <c r="AT1389" i="5"/>
  <c r="AT1430" i="5"/>
  <c r="AT1834" i="5"/>
  <c r="AT1907" i="5"/>
  <c r="AT1962" i="5"/>
  <c r="AT2035" i="5"/>
  <c r="AT1764" i="5"/>
  <c r="AT2362" i="5"/>
  <c r="AT1966" i="5"/>
  <c r="AT2363" i="5"/>
  <c r="AT2596" i="5"/>
  <c r="AT3232" i="5"/>
  <c r="AT1053" i="5"/>
  <c r="AT983" i="5"/>
  <c r="AT2761" i="5"/>
  <c r="AT3169" i="5"/>
  <c r="AT1235" i="5"/>
  <c r="AT2834" i="5"/>
  <c r="AT2930" i="5"/>
  <c r="AT1099" i="5"/>
  <c r="AT2627" i="5"/>
  <c r="AT2835" i="5"/>
  <c r="AT2891" i="5"/>
  <c r="AT3099" i="5"/>
  <c r="AT2628" i="5"/>
  <c r="AT2892" i="5"/>
  <c r="AT2430" i="5"/>
  <c r="AT2595" i="5"/>
  <c r="AT1030" i="5"/>
  <c r="AT3069" i="5"/>
  <c r="AT1133" i="5"/>
  <c r="AT2429" i="5"/>
  <c r="AT2289" i="5"/>
  <c r="AT883" i="5"/>
  <c r="AT912" i="5"/>
  <c r="AT1337" i="5"/>
  <c r="AT566" i="5"/>
  <c r="AT594" i="5"/>
  <c r="AT415" i="5"/>
  <c r="AT1360" i="5"/>
  <c r="AT2357" i="5"/>
  <c r="AT2250" i="5"/>
  <c r="AT3256" i="5"/>
  <c r="AT1270" i="5"/>
  <c r="AT2826" i="5"/>
  <c r="AT2480" i="5"/>
  <c r="AT2827" i="5"/>
  <c r="AT3115" i="5"/>
  <c r="AT3132" i="5"/>
  <c r="AT3199" i="5"/>
  <c r="AT3229" i="5"/>
  <c r="AT129" i="5"/>
  <c r="AT313" i="5"/>
  <c r="AT505" i="5"/>
  <c r="AT617" i="5"/>
  <c r="AT625" i="5"/>
  <c r="AT227" i="5"/>
  <c r="AT835" i="5"/>
  <c r="AT268" i="5"/>
  <c r="AT476" i="5"/>
  <c r="AT540" i="5"/>
  <c r="AT85" i="5"/>
  <c r="AT378" i="5"/>
  <c r="AT405" i="5"/>
  <c r="AT558" i="5"/>
  <c r="AT725" i="5"/>
  <c r="AT789" i="5"/>
  <c r="AT814" i="5"/>
  <c r="AT952" i="5"/>
  <c r="AT992" i="5"/>
  <c r="AT1032" i="5"/>
  <c r="AT1056" i="5"/>
  <c r="AT1072" i="5"/>
  <c r="AT1136" i="5"/>
  <c r="AT1144" i="5"/>
  <c r="AT1152" i="5"/>
  <c r="AT1232" i="5"/>
  <c r="AT1264" i="5"/>
  <c r="AT1280" i="5"/>
  <c r="AT72" i="5"/>
  <c r="AT534" i="5"/>
  <c r="AT546" i="5"/>
  <c r="AT584" i="5"/>
  <c r="AT1009" i="5"/>
  <c r="AT1097" i="5"/>
  <c r="AT1113" i="5"/>
  <c r="AT1209" i="5"/>
  <c r="AT1385" i="5"/>
  <c r="AT1433" i="5"/>
  <c r="AT1609" i="5"/>
  <c r="AT1633" i="5"/>
  <c r="AT1785" i="5"/>
  <c r="AT1849" i="5"/>
  <c r="AT2001" i="5"/>
  <c r="AT2433" i="5"/>
  <c r="AT2465" i="5"/>
  <c r="AT2473" i="5"/>
  <c r="AT2489" i="5"/>
  <c r="AT344" i="5"/>
  <c r="AT448" i="5"/>
  <c r="AT704" i="5"/>
  <c r="AT757" i="5"/>
  <c r="AT1028" i="5"/>
  <c r="AT1276" i="5"/>
  <c r="AT1284" i="5"/>
  <c r="AT1340" i="5"/>
  <c r="AT1348" i="5"/>
  <c r="AT1388" i="5"/>
  <c r="AT1412" i="5"/>
  <c r="AT1644" i="5"/>
  <c r="AT638" i="5"/>
  <c r="AT1207" i="5"/>
  <c r="AT1221" i="5"/>
  <c r="AT1398" i="5"/>
  <c r="AT1732" i="5"/>
  <c r="AT1805" i="5"/>
  <c r="AT903" i="5"/>
  <c r="AT930" i="5"/>
  <c r="AT1045" i="5"/>
  <c r="AT1083" i="5"/>
  <c r="AT1159" i="5"/>
  <c r="AT1198" i="5"/>
  <c r="AT1314" i="5"/>
  <c r="AT1981" i="5"/>
  <c r="AT2027" i="5"/>
  <c r="AT2045" i="5"/>
  <c r="AT2109" i="5"/>
  <c r="AT2228" i="5"/>
  <c r="AT1162" i="5"/>
  <c r="AT1174" i="5"/>
  <c r="AT1238" i="5"/>
  <c r="AT1290" i="5"/>
  <c r="AT1327" i="5"/>
  <c r="AT1370" i="5"/>
  <c r="AT1391" i="5"/>
  <c r="AT1486" i="5"/>
  <c r="AT1900" i="5"/>
  <c r="AT2064" i="5"/>
  <c r="AT424" i="5"/>
  <c r="AT1126" i="5"/>
  <c r="AT653" i="5"/>
  <c r="AT871" i="5"/>
  <c r="AT1102" i="5"/>
  <c r="AT1191" i="5"/>
  <c r="AT1218" i="5"/>
  <c r="AT1702" i="5"/>
  <c r="AT2123" i="5"/>
  <c r="AT2205" i="5"/>
  <c r="AT863" i="5"/>
  <c r="AT1418" i="5"/>
  <c r="AT1987" i="5"/>
  <c r="AT2096" i="5"/>
  <c r="AT2391" i="5"/>
  <c r="AT1043" i="5"/>
  <c r="AT1828" i="5"/>
  <c r="AT1956" i="5"/>
  <c r="AT1974" i="5"/>
  <c r="AT979" i="5"/>
  <c r="AT1253" i="5"/>
  <c r="AT1426" i="5"/>
  <c r="AT2103" i="5"/>
  <c r="AT1091" i="5"/>
  <c r="AT1925" i="5"/>
  <c r="AT1943" i="5"/>
  <c r="AT2090" i="5"/>
  <c r="AT2272" i="5"/>
  <c r="AT2324" i="5"/>
  <c r="AT632" i="5"/>
  <c r="AT1299" i="5"/>
  <c r="AT1626" i="5"/>
  <c r="AT2258" i="5"/>
  <c r="AT1066" i="5"/>
  <c r="AT2014" i="5"/>
  <c r="AT2514" i="5"/>
  <c r="AT2550" i="5"/>
  <c r="AT2784" i="5"/>
  <c r="AT2904" i="5"/>
  <c r="AT3280" i="5"/>
  <c r="AT3287" i="5"/>
  <c r="AT2021" i="5"/>
  <c r="AT2515" i="5"/>
  <c r="AT2615" i="5"/>
  <c r="AT2673" i="5"/>
  <c r="AT2881" i="5"/>
  <c r="AT3105" i="5"/>
  <c r="AT3137" i="5"/>
  <c r="AT3273" i="5"/>
  <c r="AT1879" i="5"/>
  <c r="AT2443" i="5"/>
  <c r="AT2507" i="5"/>
  <c r="AT2543" i="5"/>
  <c r="AT2730" i="5"/>
  <c r="AT2922" i="5"/>
  <c r="AT2986" i="5"/>
  <c r="AT3146" i="5"/>
  <c r="AT3234" i="5"/>
  <c r="AT3250" i="5"/>
  <c r="AT3223" i="5"/>
  <c r="AT2179" i="5"/>
  <c r="AT2277" i="5"/>
  <c r="AT2444" i="5"/>
  <c r="AT2490" i="5"/>
  <c r="AT2535" i="5"/>
  <c r="AT2715" i="5"/>
  <c r="AT3003" i="5"/>
  <c r="AT3083" i="5"/>
  <c r="AT3155" i="5"/>
  <c r="AT3211" i="5"/>
  <c r="AT3283" i="5"/>
  <c r="AT3015" i="5"/>
  <c r="AT3119" i="5"/>
  <c r="AT677" i="5"/>
  <c r="AT1018" i="5"/>
  <c r="AT2472" i="5"/>
  <c r="AT2644" i="5"/>
  <c r="AT2748" i="5"/>
  <c r="AT3124" i="5"/>
  <c r="AT3276" i="5"/>
  <c r="AT2058" i="5"/>
  <c r="AT45" i="5"/>
  <c r="AT695" i="5"/>
  <c r="AT938" i="5"/>
  <c r="AT1365" i="5"/>
  <c r="AT2418" i="5"/>
  <c r="AT2483" i="5"/>
  <c r="AT2547" i="5"/>
  <c r="AT2556" i="5"/>
  <c r="AT2941" i="5"/>
  <c r="AT3029" i="5"/>
  <c r="AT3245" i="5"/>
  <c r="AT3261" i="5"/>
  <c r="AT1142" i="5"/>
  <c r="AT2540" i="5"/>
  <c r="AT2855" i="5"/>
  <c r="AT3239" i="5"/>
  <c r="AT1039" i="5"/>
  <c r="AT1311" i="5"/>
  <c r="AT1373" i="5"/>
  <c r="AT2149" i="5"/>
  <c r="AT2447" i="5"/>
  <c r="AT2702" i="5"/>
  <c r="AT2958" i="5"/>
  <c r="AT3006" i="5"/>
  <c r="AT3094" i="5"/>
  <c r="AT3278" i="5"/>
  <c r="AT2895" i="5"/>
  <c r="AT3183" i="5"/>
  <c r="Z186" i="1"/>
  <c r="AT612" i="5"/>
  <c r="AT1953" i="5"/>
  <c r="AT309" i="5"/>
  <c r="AT926" i="5"/>
  <c r="AT1845" i="5"/>
  <c r="AT1536" i="5"/>
  <c r="AT2112" i="5"/>
  <c r="AT544" i="5"/>
  <c r="AT622" i="5"/>
  <c r="AT1216" i="5"/>
  <c r="AT629" i="5"/>
  <c r="AT718" i="5"/>
  <c r="AT1124" i="5"/>
  <c r="AT1172" i="5"/>
  <c r="AT1196" i="5"/>
  <c r="AT1396" i="5"/>
  <c r="AT1251" i="5"/>
  <c r="AT1909" i="5"/>
  <c r="AT1964" i="5"/>
  <c r="AT1424" i="5"/>
  <c r="AT3152" i="5"/>
  <c r="AT1448" i="5"/>
  <c r="AT2270" i="5"/>
  <c r="AT1189" i="5"/>
  <c r="AT2599" i="5"/>
  <c r="AT2739" i="5"/>
  <c r="AT3171" i="5"/>
  <c r="AT3071" i="5"/>
  <c r="AT2555" i="5"/>
  <c r="AT2740" i="5"/>
  <c r="AT73" i="5"/>
  <c r="AT1495" i="5"/>
  <c r="AT1477" i="5"/>
  <c r="Z14" i="1"/>
  <c r="AT577" i="5"/>
  <c r="AT896" i="5"/>
  <c r="AT924" i="5"/>
  <c r="AT1516" i="5"/>
  <c r="AT1695" i="5"/>
  <c r="AT527" i="5"/>
  <c r="AT1533" i="5"/>
  <c r="AT1876" i="5"/>
  <c r="AT1749" i="5"/>
  <c r="AT2030" i="5"/>
  <c r="AT1779" i="5"/>
  <c r="AT1820" i="5"/>
  <c r="AT2977" i="5"/>
  <c r="AT2076" i="5"/>
  <c r="AT2995" i="5"/>
  <c r="AT1843" i="5"/>
  <c r="AT2996" i="5"/>
  <c r="AT2846" i="5"/>
  <c r="AT3135" i="5"/>
  <c r="AT67" i="5"/>
  <c r="AT115" i="5"/>
  <c r="AT259" i="5"/>
  <c r="AT236" i="5"/>
  <c r="AT748" i="5"/>
  <c r="AT30" i="5"/>
  <c r="AT80" i="5"/>
  <c r="AT303" i="5"/>
  <c r="AT1529" i="5"/>
  <c r="AT370" i="5"/>
  <c r="AT282" i="5"/>
  <c r="AT384" i="5"/>
  <c r="AT782" i="5"/>
  <c r="AT1612" i="5"/>
  <c r="AT335" i="5"/>
  <c r="AT1816" i="5"/>
  <c r="AT1646" i="5"/>
  <c r="AT934" i="5"/>
  <c r="AT1469" i="5"/>
  <c r="AT1597" i="5"/>
  <c r="AT810" i="5"/>
  <c r="AT1718" i="5"/>
  <c r="AT1622" i="5"/>
  <c r="AT215" i="5"/>
  <c r="AT521" i="5"/>
  <c r="AT20" i="5"/>
  <c r="AT110" i="5"/>
  <c r="AT280" i="5"/>
  <c r="AT1549" i="5"/>
  <c r="AT1669" i="5"/>
  <c r="Z31" i="1"/>
  <c r="AT721" i="5"/>
  <c r="AT683" i="5"/>
  <c r="AT108" i="5"/>
  <c r="AT292" i="5"/>
  <c r="AT332" i="5"/>
  <c r="AT420" i="5"/>
  <c r="AT208" i="5"/>
  <c r="AT439" i="5"/>
  <c r="AT853" i="5"/>
  <c r="AT278" i="5"/>
  <c r="AT656" i="5"/>
  <c r="AT1653" i="5"/>
  <c r="AT1687" i="5"/>
  <c r="AT650" i="5"/>
  <c r="AT18" i="5"/>
  <c r="AT1658" i="5"/>
  <c r="AT1811" i="5"/>
  <c r="AT1455" i="5"/>
  <c r="AT1583" i="5"/>
  <c r="AT1722" i="5"/>
  <c r="AT1576" i="5"/>
  <c r="AT1526" i="5"/>
  <c r="Z82" i="1"/>
  <c r="AT739" i="5"/>
  <c r="AT492" i="5"/>
  <c r="AT102" i="5"/>
  <c r="AT1567" i="5"/>
  <c r="AT1523" i="5"/>
  <c r="AT720" i="5"/>
  <c r="AT2002" i="5"/>
  <c r="Z101" i="1"/>
  <c r="Z40" i="1"/>
  <c r="Z9" i="1"/>
  <c r="Z81" i="1"/>
  <c r="Z90" i="1"/>
  <c r="Z44" i="1"/>
  <c r="AT65" i="5"/>
  <c r="AT299" i="5"/>
  <c r="AT539" i="5"/>
  <c r="AT667" i="5"/>
  <c r="AT699" i="5"/>
  <c r="AT100" i="5"/>
  <c r="AT324" i="5"/>
  <c r="AT628" i="5"/>
  <c r="AT716" i="5"/>
  <c r="AT976" i="5"/>
  <c r="AT1112" i="5"/>
  <c r="AT802" i="5"/>
  <c r="AT937" i="5"/>
  <c r="AT985" i="5"/>
  <c r="AT1017" i="5"/>
  <c r="AT1313" i="5"/>
  <c r="AT2105" i="5"/>
  <c r="AT2417" i="5"/>
  <c r="AT2505" i="5"/>
  <c r="AT2553" i="5"/>
  <c r="AT486" i="5"/>
  <c r="AT78" i="5"/>
  <c r="AT359" i="5"/>
  <c r="AT462" i="5"/>
  <c r="AT1236" i="5"/>
  <c r="AT1364" i="5"/>
  <c r="AT1372" i="5"/>
  <c r="AT951" i="5"/>
  <c r="AT990" i="5"/>
  <c r="AT1042" i="5"/>
  <c r="AT1170" i="5"/>
  <c r="AT1195" i="5"/>
  <c r="AT1621" i="5"/>
  <c r="AT543" i="5"/>
  <c r="AT621" i="5"/>
  <c r="AT917" i="5"/>
  <c r="AT967" i="5"/>
  <c r="AT1031" i="5"/>
  <c r="AT1250" i="5"/>
  <c r="AT1262" i="5"/>
  <c r="AT1275" i="5"/>
  <c r="AT1422" i="5"/>
  <c r="AT1835" i="5"/>
  <c r="AT1908" i="5"/>
  <c r="AT1963" i="5"/>
  <c r="AT1007" i="5"/>
  <c r="AT1071" i="5"/>
  <c r="AT1123" i="5"/>
  <c r="AT1135" i="5"/>
  <c r="AT1187" i="5"/>
  <c r="AT1432" i="5"/>
  <c r="AT2000" i="5"/>
  <c r="AT15" i="5"/>
  <c r="AT254" i="5"/>
  <c r="AT773" i="5"/>
  <c r="AT1101" i="5"/>
  <c r="AT1151" i="5"/>
  <c r="AT1279" i="5"/>
  <c r="AT1230" i="5"/>
  <c r="AT1395" i="5"/>
  <c r="AT1416" i="5"/>
  <c r="AT1447" i="5"/>
  <c r="AT1766" i="5"/>
  <c r="AT2141" i="5"/>
  <c r="AT2269" i="5"/>
  <c r="AT1309" i="5"/>
  <c r="AT1932" i="5"/>
  <c r="AT1968" i="5"/>
  <c r="AT2364" i="5"/>
  <c r="AT1214" i="5"/>
  <c r="AT1283" i="5"/>
  <c r="AT1082" i="5"/>
  <c r="AT1383" i="5"/>
  <c r="AT1884" i="5"/>
  <c r="AT2140" i="5"/>
  <c r="AT2268" i="5"/>
  <c r="AT202" i="5"/>
  <c r="AT735" i="5"/>
  <c r="AT886" i="5"/>
  <c r="AT1055" i="5"/>
  <c r="AT1325" i="5"/>
  <c r="AT1410" i="5"/>
  <c r="AT850" i="5"/>
  <c r="AT958" i="5"/>
  <c r="AT2416" i="5"/>
  <c r="AT2431" i="5"/>
  <c r="AT2880" i="5"/>
  <c r="AT2365" i="5"/>
  <c r="AT2432" i="5"/>
  <c r="AT2506" i="5"/>
  <c r="AT2597" i="5"/>
  <c r="AT2737" i="5"/>
  <c r="AT3233" i="5"/>
  <c r="AT2879" i="5"/>
  <c r="AT2598" i="5"/>
  <c r="AT2738" i="5"/>
  <c r="AT2762" i="5"/>
  <c r="AT3170" i="5"/>
  <c r="AT2554" i="5"/>
  <c r="AT2836" i="5"/>
  <c r="AT2932" i="5"/>
  <c r="AT2956" i="5"/>
  <c r="AT3100" i="5"/>
  <c r="AT3260" i="5"/>
  <c r="AT3151" i="5"/>
  <c r="AT1948" i="5"/>
  <c r="AT2629" i="5"/>
  <c r="AT2837" i="5"/>
  <c r="AT2893" i="5"/>
  <c r="AT2957" i="5"/>
  <c r="AT2630" i="5"/>
  <c r="AT2894" i="5"/>
  <c r="AT3070" i="5"/>
  <c r="AT3222" i="5"/>
  <c r="AT1248" i="5"/>
  <c r="AT1444" i="5"/>
  <c r="AT1211" i="5"/>
  <c r="AT458" i="5"/>
  <c r="AT1392" i="5"/>
  <c r="AT60" i="5"/>
  <c r="AT1064" i="5"/>
  <c r="AT1002" i="5"/>
  <c r="AT1027" i="5"/>
  <c r="AT249" i="5"/>
  <c r="AT297" i="5"/>
  <c r="AT353" i="5"/>
  <c r="AT729" i="5"/>
  <c r="AT643" i="5"/>
  <c r="AT843" i="5"/>
  <c r="AT92" i="5"/>
  <c r="AT636" i="5"/>
  <c r="AT389" i="5"/>
  <c r="AT1024" i="5"/>
  <c r="AT1040" i="5"/>
  <c r="AT1088" i="5"/>
  <c r="AT662" i="5"/>
  <c r="AT1049" i="5"/>
  <c r="AT1377" i="5"/>
  <c r="AT1993" i="5"/>
  <c r="AT693" i="5"/>
  <c r="AT821" i="5"/>
  <c r="AT1060" i="5"/>
  <c r="AT1140" i="5"/>
  <c r="AT1148" i="5"/>
  <c r="AT1156" i="5"/>
  <c r="AT1604" i="5"/>
  <c r="AT1106" i="5"/>
  <c r="AT1118" i="5"/>
  <c r="AT1631" i="5"/>
  <c r="AT1642" i="5"/>
  <c r="AT1979" i="5"/>
  <c r="AT766" i="5"/>
  <c r="AT1095" i="5"/>
  <c r="AT1368" i="5"/>
  <c r="AT1402" i="5"/>
  <c r="AT1037" i="5"/>
  <c r="AT1178" i="5"/>
  <c r="AT797" i="5"/>
  <c r="AT1077" i="5"/>
  <c r="AT1166" i="5"/>
  <c r="AT1243" i="5"/>
  <c r="AT56" i="5"/>
  <c r="AT1130" i="5"/>
  <c r="AT1440" i="5"/>
  <c r="AT1675" i="5"/>
  <c r="AT997" i="5"/>
  <c r="AT1202" i="5"/>
  <c r="AT318" i="5"/>
  <c r="AT8" i="5"/>
  <c r="Z59" i="1"/>
  <c r="AT587" i="5"/>
  <c r="AT2345" i="5"/>
  <c r="AT906" i="5"/>
  <c r="AT995" i="5"/>
  <c r="AT2238" i="5"/>
  <c r="AT54" i="5"/>
  <c r="AT1331" i="5"/>
  <c r="AT2346" i="5"/>
  <c r="AT2239" i="5"/>
  <c r="AT2720" i="5"/>
  <c r="AT2816" i="5"/>
  <c r="AT2817" i="5"/>
  <c r="AT3194" i="5"/>
  <c r="AT1435" i="5"/>
  <c r="AT2474" i="5"/>
  <c r="AT49" i="5"/>
  <c r="AT449" i="5"/>
  <c r="AT426" i="5"/>
  <c r="AT506" i="5"/>
  <c r="AT904" i="5"/>
  <c r="AT1160" i="5"/>
  <c r="AT381" i="5"/>
  <c r="AT406" i="5"/>
  <c r="AT815" i="5"/>
  <c r="AT969" i="5"/>
  <c r="AT1033" i="5"/>
  <c r="AT1073" i="5"/>
  <c r="AT1233" i="5"/>
  <c r="AT2185" i="5"/>
  <c r="AT2329" i="5"/>
  <c r="AT230" i="5"/>
  <c r="AT536" i="5"/>
  <c r="AT346" i="5"/>
  <c r="AT654" i="5"/>
  <c r="AT1084" i="5"/>
  <c r="AT1292" i="5"/>
  <c r="AT1300" i="5"/>
  <c r="AT1067" i="5"/>
  <c r="AT1493" i="5"/>
  <c r="AT2180" i="5"/>
  <c r="AT866" i="5"/>
  <c r="AT981" i="5"/>
  <c r="AT994" i="5"/>
  <c r="AT1019" i="5"/>
  <c r="AT2182" i="5"/>
  <c r="AT1413" i="5"/>
  <c r="AT2183" i="5"/>
  <c r="AT1114" i="5"/>
  <c r="AT837" i="5"/>
  <c r="AT1427" i="5"/>
  <c r="AT2327" i="5"/>
  <c r="AT1010" i="5"/>
  <c r="AT2330" i="5"/>
  <c r="AT271" i="5"/>
  <c r="AT1219" i="5"/>
  <c r="AT680" i="5"/>
  <c r="AT2181" i="5"/>
  <c r="AT2184" i="5"/>
  <c r="AT2325" i="5"/>
  <c r="AT134" i="5"/>
  <c r="AT1386" i="5"/>
  <c r="AT2680" i="5"/>
  <c r="AT2688" i="5"/>
  <c r="AT2792" i="5"/>
  <c r="AT2681" i="5"/>
  <c r="AT2793" i="5"/>
  <c r="AT2682" i="5"/>
  <c r="AT2786" i="5"/>
  <c r="AT2794" i="5"/>
  <c r="AT2791" i="5"/>
  <c r="AT2683" i="5"/>
  <c r="AT2787" i="5"/>
  <c r="AT2795" i="5"/>
  <c r="AT2326" i="5"/>
  <c r="AT2676" i="5"/>
  <c r="AT2684" i="5"/>
  <c r="AT2788" i="5"/>
  <c r="AT2796" i="5"/>
  <c r="AT2328" i="5"/>
  <c r="AT2677" i="5"/>
  <c r="AT2685" i="5"/>
  <c r="AT2789" i="5"/>
  <c r="AT2797" i="5"/>
  <c r="AT2687" i="5"/>
  <c r="AT2678" i="5"/>
  <c r="AT2686" i="5"/>
  <c r="AT2790" i="5"/>
  <c r="AT2798" i="5"/>
  <c r="AT2679" i="5"/>
  <c r="AT131" i="5"/>
  <c r="AT228" i="5"/>
  <c r="AT244" i="5"/>
  <c r="AT864" i="5"/>
  <c r="AT47" i="5"/>
  <c r="AT1489" i="5"/>
  <c r="AT1545" i="5"/>
  <c r="AT269" i="5"/>
  <c r="AT679" i="5"/>
  <c r="AT1565" i="5"/>
  <c r="AT1566" i="5"/>
  <c r="AT791" i="5"/>
  <c r="AT760" i="5"/>
  <c r="AT1627" i="5"/>
  <c r="AT1487" i="5"/>
  <c r="AT1733" i="5"/>
  <c r="Z173" i="1"/>
  <c r="Z134" i="1"/>
  <c r="Z79" i="1"/>
  <c r="Z184" i="1"/>
  <c r="Z192" i="1"/>
  <c r="Z57" i="1"/>
  <c r="Z161" i="1"/>
  <c r="Z162" i="1"/>
  <c r="Z139" i="1"/>
  <c r="Z147" i="1"/>
  <c r="Z148" i="1"/>
  <c r="AT241" i="5"/>
  <c r="AT273" i="5"/>
  <c r="AT401" i="5"/>
  <c r="AT123" i="5"/>
  <c r="AT475" i="5"/>
  <c r="AT531" i="5"/>
  <c r="AT220" i="5"/>
  <c r="AT340" i="5"/>
  <c r="AT375" i="5"/>
  <c r="AT928" i="5"/>
  <c r="AT1593" i="5"/>
  <c r="AT1697" i="5"/>
  <c r="AT1825" i="5"/>
  <c r="AT2113" i="5"/>
  <c r="AT2177" i="5"/>
  <c r="AT2385" i="5"/>
  <c r="AT2569" i="5"/>
  <c r="AT615" i="5"/>
  <c r="AT901" i="5"/>
  <c r="AT1878" i="5"/>
  <c r="AT1896" i="5"/>
  <c r="AT2226" i="5"/>
  <c r="AT2317" i="5"/>
  <c r="AT310" i="5"/>
  <c r="AT446" i="5"/>
  <c r="AT942" i="5"/>
  <c r="AT1707" i="5"/>
  <c r="AT1954" i="5"/>
  <c r="AT1972" i="5"/>
  <c r="AT2319" i="5"/>
  <c r="AT1518" i="5"/>
  <c r="AT1539" i="5"/>
  <c r="AT1560" i="5"/>
  <c r="AT1754" i="5"/>
  <c r="AT1790" i="5"/>
  <c r="AT582" i="5"/>
  <c r="AT1479" i="5"/>
  <c r="AT1730" i="5"/>
  <c r="AT1922" i="5"/>
  <c r="AT2077" i="5"/>
  <c r="AT2315" i="5"/>
  <c r="AT2316" i="5"/>
  <c r="AT262" i="5"/>
  <c r="AT1846" i="5"/>
  <c r="AT1638" i="5"/>
  <c r="AT1866" i="5"/>
  <c r="AT2386" i="5"/>
  <c r="AT2071" i="5"/>
  <c r="AT2108" i="5"/>
  <c r="AT2056" i="5"/>
  <c r="AT2387" i="5"/>
  <c r="AT2848" i="5"/>
  <c r="AT2984" i="5"/>
  <c r="AT3000" i="5"/>
  <c r="AT3080" i="5"/>
  <c r="AT2777" i="5"/>
  <c r="AT2849" i="5"/>
  <c r="AT2985" i="5"/>
  <c r="AT3063" i="5"/>
  <c r="AT1783" i="5"/>
  <c r="AT2318" i="5"/>
  <c r="AT2778" i="5"/>
  <c r="AT2850" i="5"/>
  <c r="AT2970" i="5"/>
  <c r="AT2983" i="5"/>
  <c r="AT3079" i="5"/>
  <c r="AT2080" i="5"/>
  <c r="AT2227" i="5"/>
  <c r="AT2851" i="5"/>
  <c r="AT2971" i="5"/>
  <c r="AT3011" i="5"/>
  <c r="AT502" i="5"/>
  <c r="AT2546" i="5"/>
  <c r="AT2852" i="5"/>
  <c r="AT3060" i="5"/>
  <c r="AT3180" i="5"/>
  <c r="AT1715" i="5"/>
  <c r="AT2044" i="5"/>
  <c r="AT2583" i="5"/>
  <c r="AT2853" i="5"/>
  <c r="AT2997" i="5"/>
  <c r="AT3061" i="5"/>
  <c r="AT3077" i="5"/>
  <c r="AT3181" i="5"/>
  <c r="AT2999" i="5"/>
  <c r="AT2520" i="5"/>
  <c r="AT2530" i="5"/>
  <c r="AT2982" i="5"/>
  <c r="AT2998" i="5"/>
  <c r="AT3062" i="5"/>
  <c r="AT3078" i="5"/>
  <c r="AT3182" i="5"/>
  <c r="AT2531" i="5"/>
  <c r="Z53" i="1"/>
  <c r="Z77" i="1"/>
  <c r="Z54" i="1"/>
  <c r="Z113" i="1"/>
  <c r="Z145" i="1"/>
  <c r="Z171" i="1"/>
  <c r="Z132" i="1"/>
  <c r="Z76" i="1"/>
  <c r="AT35" i="5"/>
  <c r="AT499" i="5"/>
  <c r="AT723" i="5"/>
  <c r="AT239" i="5"/>
  <c r="AT445" i="5"/>
  <c r="AT610" i="5"/>
  <c r="AT726" i="5"/>
  <c r="AT1513" i="5"/>
  <c r="AT1729" i="5"/>
  <c r="AT2041" i="5"/>
  <c r="AT2377" i="5"/>
  <c r="AT2529" i="5"/>
  <c r="AT2545" i="5"/>
  <c r="AT2601" i="5"/>
  <c r="AT2609" i="5"/>
  <c r="AT306" i="5"/>
  <c r="AT117" i="5"/>
  <c r="AT373" i="5"/>
  <c r="AT526" i="5"/>
  <c r="AT576" i="5"/>
  <c r="AT1532" i="5"/>
  <c r="AT1578" i="5"/>
  <c r="AT1714" i="5"/>
  <c r="AT1778" i="5"/>
  <c r="AT1842" i="5"/>
  <c r="AT2107" i="5"/>
  <c r="AT2171" i="5"/>
  <c r="AT1474" i="5"/>
  <c r="AT1762" i="5"/>
  <c r="AT1789" i="5"/>
  <c r="AT1862" i="5"/>
  <c r="AT2008" i="5"/>
  <c r="AT2054" i="5"/>
  <c r="AT1592" i="5"/>
  <c r="AT895" i="5"/>
  <c r="AT557" i="5"/>
  <c r="AT923" i="5"/>
  <c r="AT1748" i="5"/>
  <c r="AT1894" i="5"/>
  <c r="AT1986" i="5"/>
  <c r="AT2068" i="5"/>
  <c r="AT1694" i="5"/>
  <c r="AT2005" i="5"/>
  <c r="AT2373" i="5"/>
  <c r="AT941" i="5"/>
  <c r="AT2029" i="5"/>
  <c r="AT2303" i="5"/>
  <c r="AT2375" i="5"/>
  <c r="AT1920" i="5"/>
  <c r="AT1939" i="5"/>
  <c r="AT2304" i="5"/>
  <c r="AT2376" i="5"/>
  <c r="AT2379" i="5"/>
  <c r="AT399" i="5"/>
  <c r="AT1819" i="5"/>
  <c r="AT2075" i="5"/>
  <c r="AT2148" i="5"/>
  <c r="AT2371" i="5"/>
  <c r="AT2605" i="5"/>
  <c r="AT3176" i="5"/>
  <c r="AT3208" i="5"/>
  <c r="AT2524" i="5"/>
  <c r="AT2606" i="5"/>
  <c r="AT3177" i="5"/>
  <c r="AT3265" i="5"/>
  <c r="AT3207" i="5"/>
  <c r="AT2607" i="5"/>
  <c r="AT3154" i="5"/>
  <c r="AT3178" i="5"/>
  <c r="AT3175" i="5"/>
  <c r="AT2372" i="5"/>
  <c r="AT2608" i="5"/>
  <c r="AT2747" i="5"/>
  <c r="AT338" i="5"/>
  <c r="AT2775" i="5"/>
  <c r="AT2919" i="5"/>
  <c r="AT2374" i="5"/>
  <c r="AT2610" i="5"/>
  <c r="AT2668" i="5"/>
  <c r="AT2378" i="5"/>
  <c r="AT2602" i="5"/>
  <c r="AT2611" i="5"/>
  <c r="AT2669" i="5"/>
  <c r="AT2845" i="5"/>
  <c r="AT2603" i="5"/>
  <c r="AT2612" i="5"/>
  <c r="AT2670" i="5"/>
  <c r="AT2774" i="5"/>
  <c r="AT2918" i="5"/>
  <c r="AT2604" i="5"/>
  <c r="AT281" i="5"/>
  <c r="AT27" i="5"/>
  <c r="AT368" i="5"/>
  <c r="AT258" i="5"/>
  <c r="AT2900" i="5"/>
  <c r="AT2901" i="5"/>
  <c r="AT302" i="5"/>
  <c r="AT469" i="5"/>
  <c r="AT1460" i="5"/>
  <c r="AT1570" i="5"/>
  <c r="AT1771" i="5"/>
  <c r="AT2119" i="5"/>
  <c r="AT496" i="5"/>
  <c r="AT421" i="5"/>
  <c r="AT605" i="5"/>
  <c r="AT2120" i="5"/>
  <c r="AT1742" i="5"/>
  <c r="AT1888" i="5"/>
  <c r="AT1813" i="5"/>
  <c r="AT106" i="5"/>
  <c r="AT206" i="5"/>
  <c r="AT364" i="5"/>
  <c r="AT103" i="5"/>
  <c r="AT329" i="5"/>
  <c r="AT465" i="5"/>
  <c r="AT569" i="5"/>
  <c r="AT419" i="5"/>
  <c r="AT396" i="5"/>
  <c r="AT516" i="5"/>
  <c r="AT362" i="5"/>
  <c r="AT490" i="5"/>
  <c r="AT1521" i="5"/>
  <c r="AT1769" i="5"/>
  <c r="AT437" i="5"/>
  <c r="AT887" i="5"/>
  <c r="AT1885" i="5"/>
  <c r="AT1810" i="5"/>
  <c r="AT1738" i="5"/>
  <c r="AT1837" i="5"/>
  <c r="AT1683" i="5"/>
  <c r="AT3290" i="5"/>
  <c r="AT2763" i="5"/>
  <c r="AT3291" i="5"/>
  <c r="AT1911" i="5"/>
  <c r="AT435" i="5"/>
  <c r="AT16" i="5"/>
  <c r="AT489" i="5"/>
  <c r="AT827" i="5"/>
  <c r="AT325" i="5"/>
  <c r="AT736" i="5"/>
  <c r="AT1737" i="5"/>
  <c r="AT1809" i="5"/>
  <c r="AT599" i="5"/>
  <c r="AT360" i="5"/>
  <c r="AT3018" i="5"/>
  <c r="AT3282" i="5"/>
  <c r="AT3299" i="5"/>
  <c r="AT801" i="5"/>
  <c r="AT849" i="5"/>
  <c r="AT772" i="5"/>
  <c r="AT984" i="5"/>
  <c r="AT1016" i="5"/>
  <c r="AT77" i="5"/>
  <c r="AT461" i="5"/>
  <c r="AT14" i="5"/>
  <c r="AT64" i="5"/>
  <c r="AT1620" i="5"/>
  <c r="AT1006" i="5"/>
  <c r="AT734" i="5"/>
  <c r="AT966" i="5"/>
  <c r="AT975" i="5"/>
  <c r="AT1111" i="5"/>
  <c r="AT1382" i="5"/>
  <c r="AT989" i="5"/>
  <c r="AT879" i="5"/>
  <c r="AT2086" i="5"/>
  <c r="AT2287" i="5"/>
  <c r="AT3167" i="5"/>
  <c r="AT2288" i="5"/>
  <c r="AT2051" i="5"/>
  <c r="AT2758" i="5"/>
  <c r="AT665" i="5"/>
  <c r="AT11" i="5"/>
  <c r="AT59" i="5"/>
  <c r="AT1001" i="5"/>
  <c r="AT846" i="5"/>
  <c r="AT824" i="5"/>
  <c r="AT1026" i="5"/>
  <c r="AT1063" i="5"/>
  <c r="AT646" i="5"/>
  <c r="AT91" i="5"/>
  <c r="AT635" i="5"/>
  <c r="AT388" i="5"/>
  <c r="AT692" i="5"/>
  <c r="AT796" i="5"/>
  <c r="AT820" i="5"/>
  <c r="AT55" i="5"/>
  <c r="AT352" i="5"/>
  <c r="AT661" i="5"/>
  <c r="AT1048" i="5"/>
  <c r="AT317" i="5"/>
  <c r="AT765" i="5"/>
  <c r="AT1105" i="5"/>
  <c r="AT1129" i="5"/>
  <c r="AT1177" i="5"/>
  <c r="AT1201" i="5"/>
  <c r="AT1401" i="5"/>
  <c r="AT1641" i="5"/>
  <c r="AT996" i="5"/>
  <c r="AT1036" i="5"/>
  <c r="AT1076" i="5"/>
  <c r="AT842" i="5"/>
  <c r="AT1376" i="5"/>
  <c r="AT1439" i="5"/>
  <c r="AT1674" i="5"/>
  <c r="AT642" i="5"/>
  <c r="AT1147" i="5"/>
  <c r="AT1059" i="5"/>
  <c r="AT1603" i="5"/>
  <c r="AT1023" i="5"/>
  <c r="AT1087" i="5"/>
  <c r="AT1139" i="5"/>
  <c r="AT1165" i="5"/>
  <c r="AT1242" i="5"/>
  <c r="AT1630" i="5"/>
  <c r="AT1992" i="5"/>
  <c r="AT1117" i="5"/>
  <c r="AT1367" i="5"/>
  <c r="AT1094" i="5"/>
  <c r="AT1155" i="5"/>
  <c r="AT1978" i="5"/>
  <c r="AT248" i="5"/>
  <c r="AT728" i="5"/>
  <c r="AT283" i="5"/>
  <c r="AT371" i="5"/>
  <c r="AT336" i="5"/>
  <c r="AT237" i="5"/>
  <c r="AT304" i="5"/>
  <c r="AT1470" i="5"/>
  <c r="AT105" i="5"/>
  <c r="AT233" i="5"/>
  <c r="AT290" i="5"/>
  <c r="AT1985" i="5"/>
  <c r="AT205" i="5"/>
  <c r="AT1506" i="5"/>
  <c r="AT493" i="5"/>
  <c r="AT1600" i="5"/>
  <c r="AT51" i="5"/>
  <c r="AT1903" i="5"/>
  <c r="AT1494" i="5"/>
  <c r="AT86" i="5"/>
  <c r="AT50" i="5"/>
  <c r="AT345" i="5"/>
  <c r="AT425" i="5"/>
  <c r="AT379" i="5"/>
  <c r="AT132" i="5"/>
  <c r="AT993" i="5"/>
  <c r="AT270" i="5"/>
  <c r="AT980" i="5"/>
  <c r="AT48" i="5"/>
  <c r="AT1328" i="5"/>
  <c r="AT1491" i="5"/>
  <c r="AT229" i="5"/>
  <c r="AT2923" i="5"/>
  <c r="AT1291" i="5"/>
  <c r="Z133" i="1"/>
  <c r="Z114" i="1"/>
  <c r="AT41" i="5"/>
  <c r="AT675" i="5"/>
  <c r="AT859" i="5"/>
  <c r="AT222" i="5"/>
  <c r="AT311" i="5"/>
  <c r="AT960" i="5"/>
  <c r="AT125" i="5"/>
  <c r="AT264" i="5"/>
  <c r="AT751" i="5"/>
  <c r="AT961" i="5"/>
  <c r="AT1329" i="5"/>
  <c r="AT1353" i="5"/>
  <c r="AT1481" i="5"/>
  <c r="AT242" i="5"/>
  <c r="AT1012" i="5"/>
  <c r="AT1285" i="5"/>
  <c r="AT1287" i="5"/>
  <c r="AT1826" i="5"/>
  <c r="AT786" i="5"/>
  <c r="AT1315" i="5"/>
  <c r="AT1349" i="5"/>
  <c r="AT1656" i="5"/>
  <c r="AT1011" i="5"/>
  <c r="AT962" i="5"/>
  <c r="AT1650" i="5"/>
  <c r="AT1239" i="5"/>
  <c r="AT1286" i="5"/>
  <c r="AT1341" i="5"/>
  <c r="AT688" i="5"/>
  <c r="AT1541" i="5"/>
  <c r="AT3241" i="5"/>
  <c r="AT963" i="5"/>
  <c r="AT1351" i="5"/>
  <c r="AT81" i="5"/>
  <c r="AT34" i="5"/>
  <c r="AT1473" i="5"/>
  <c r="AT784" i="5"/>
  <c r="AT113" i="5"/>
  <c r="AT442" i="5"/>
  <c r="AT367" i="5"/>
  <c r="AT573" i="5"/>
  <c r="AT701" i="5"/>
  <c r="AT26" i="5"/>
  <c r="AT807" i="5"/>
  <c r="AT1572" i="5"/>
  <c r="AT1725" i="5"/>
  <c r="AT1798" i="5"/>
  <c r="AT1917" i="5"/>
  <c r="AT624" i="5"/>
  <c r="AT746" i="5"/>
  <c r="AT1550" i="5"/>
  <c r="AT1744" i="5"/>
  <c r="AT1891" i="5"/>
  <c r="AT1936" i="5"/>
  <c r="AT671" i="5"/>
  <c r="AT1859" i="5"/>
  <c r="AT1467" i="5"/>
  <c r="AT1774" i="5"/>
  <c r="AT1691" i="5"/>
  <c r="AT2989" i="5"/>
  <c r="Z34" i="1"/>
  <c r="Z35" i="1"/>
  <c r="AT467" i="5"/>
  <c r="AT603" i="5"/>
  <c r="AT2256" i="5"/>
  <c r="AT2729" i="5"/>
  <c r="AT3145" i="5"/>
  <c r="AT291" i="5"/>
  <c r="AT804" i="5"/>
  <c r="AT852" i="5"/>
  <c r="AT775" i="5"/>
  <c r="AT1452" i="5"/>
  <c r="AT741" i="5"/>
  <c r="Z39" i="1"/>
  <c r="Z80" i="1"/>
  <c r="Z100" i="1"/>
  <c r="AT321" i="5"/>
  <c r="AT713" i="5"/>
  <c r="AT627" i="5"/>
  <c r="AT356" i="5"/>
  <c r="AT484" i="5"/>
  <c r="AT620" i="5"/>
  <c r="AT298" i="5"/>
  <c r="AT96" i="5"/>
  <c r="AT1120" i="5"/>
  <c r="AT1184" i="5"/>
  <c r="AT1041" i="5"/>
  <c r="AT1169" i="5"/>
  <c r="AT1193" i="5"/>
  <c r="AT2137" i="5"/>
  <c r="AT2625" i="5"/>
  <c r="AT538" i="5"/>
  <c r="AT1052" i="5"/>
  <c r="AT1260" i="5"/>
  <c r="AT1999" i="5"/>
  <c r="AT2136" i="5"/>
  <c r="AT2266" i="5"/>
  <c r="AT1363" i="5"/>
  <c r="AT2267" i="5"/>
  <c r="AT542" i="5"/>
  <c r="AT971" i="5"/>
  <c r="AT2504" i="5"/>
  <c r="AT2736" i="5"/>
  <c r="AT2503" i="5"/>
  <c r="AT2626" i="5"/>
  <c r="AT2954" i="5"/>
  <c r="AT3098" i="5"/>
  <c r="AT2414" i="5"/>
  <c r="AT2955" i="5"/>
  <c r="AT3259" i="5"/>
  <c r="AT2415" i="5"/>
  <c r="AT2877" i="5"/>
  <c r="AT3221" i="5"/>
  <c r="AT950" i="5"/>
  <c r="AT2878" i="5"/>
  <c r="AT3150" i="5"/>
  <c r="AT2735" i="5"/>
  <c r="Z62" i="1"/>
  <c r="Z86" i="1"/>
  <c r="Z97" i="1"/>
  <c r="Z18" i="1"/>
  <c r="Z28" i="1"/>
  <c r="AT393" i="5"/>
  <c r="AT593" i="5"/>
  <c r="AT414" i="5"/>
  <c r="AT711" i="5"/>
  <c r="AT456" i="5"/>
  <c r="AT482" i="5"/>
  <c r="AT1297" i="5"/>
  <c r="AT1305" i="5"/>
  <c r="AT1321" i="5"/>
  <c r="AT2249" i="5"/>
  <c r="AT2513" i="5"/>
  <c r="AT512" i="5"/>
  <c r="AT565" i="5"/>
  <c r="AT956" i="5"/>
  <c r="AT1182" i="5"/>
  <c r="AT1997" i="5"/>
  <c r="AT2134" i="5"/>
  <c r="AT1336" i="5"/>
  <c r="AT1347" i="5"/>
  <c r="AT2063" i="5"/>
  <c r="AT2219" i="5"/>
  <c r="AT1226" i="5"/>
  <c r="AT1359" i="5"/>
  <c r="AT2165" i="5"/>
  <c r="AT2202" i="5"/>
  <c r="AT2220" i="5"/>
  <c r="AT2247" i="5"/>
  <c r="AT949" i="5"/>
  <c r="AT1269" i="5"/>
  <c r="AT1406" i="5"/>
  <c r="AT2013" i="5"/>
  <c r="AT2095" i="5"/>
  <c r="AT1206" i="5"/>
  <c r="AT2133" i="5"/>
  <c r="AT2355" i="5"/>
  <c r="AT1679" i="5"/>
  <c r="AT2102" i="5"/>
  <c r="AT2248" i="5"/>
  <c r="AT2412" i="5"/>
  <c r="AT911" i="5"/>
  <c r="AT2413" i="5"/>
  <c r="AT2218" i="5"/>
  <c r="AT2020" i="5"/>
  <c r="AT2166" i="5"/>
  <c r="AT2203" i="5"/>
  <c r="AT2824" i="5"/>
  <c r="AT2912" i="5"/>
  <c r="AT2952" i="5"/>
  <c r="AT1258" i="5"/>
  <c r="AT2167" i="5"/>
  <c r="AT2624" i="5"/>
  <c r="AT2713" i="5"/>
  <c r="AT2825" i="5"/>
  <c r="AT2889" i="5"/>
  <c r="AT2953" i="5"/>
  <c r="AT3255" i="5"/>
  <c r="AT432" i="5"/>
  <c r="AT2026" i="5"/>
  <c r="AT2411" i="5"/>
  <c r="AT2461" i="5"/>
  <c r="AT2479" i="5"/>
  <c r="AT2488" i="5"/>
  <c r="AT2714" i="5"/>
  <c r="AT2890" i="5"/>
  <c r="AT3114" i="5"/>
  <c r="AT2426" i="5"/>
  <c r="AT2462" i="5"/>
  <c r="AT2471" i="5"/>
  <c r="AT3131" i="5"/>
  <c r="AT2663" i="5"/>
  <c r="AT1795" i="5"/>
  <c r="AT2135" i="5"/>
  <c r="AT2427" i="5"/>
  <c r="AT2876" i="5"/>
  <c r="AT3228" i="5"/>
  <c r="AT2354" i="5"/>
  <c r="AT2428" i="5"/>
  <c r="AT2501" i="5"/>
  <c r="AT2701" i="5"/>
  <c r="AT2725" i="5"/>
  <c r="AT2204" i="5"/>
  <c r="AT552" i="5"/>
  <c r="AT2356" i="5"/>
  <c r="AT2502" i="5"/>
  <c r="AT2662" i="5"/>
  <c r="AT3198" i="5"/>
  <c r="AT58" i="5"/>
  <c r="AT1000" i="5"/>
  <c r="AT768" i="5"/>
  <c r="AT799" i="5"/>
  <c r="AT645" i="5"/>
  <c r="AT664" i="5"/>
  <c r="AT1062" i="5"/>
  <c r="AT823" i="5"/>
  <c r="AT845" i="5"/>
  <c r="AT10" i="5"/>
  <c r="AT561" i="5"/>
  <c r="AT589" i="5"/>
  <c r="AT380" i="5"/>
  <c r="AT1945" i="5"/>
  <c r="AT1492" i="5"/>
  <c r="AT1596" i="5"/>
  <c r="AT1546" i="5"/>
  <c r="AT1759" i="5"/>
  <c r="AT1869" i="5"/>
  <c r="AT931" i="5"/>
  <c r="AT2110" i="5"/>
  <c r="AT535" i="5"/>
  <c r="AT1829" i="5"/>
  <c r="AT1902" i="5"/>
  <c r="AT618" i="5"/>
  <c r="AT2785" i="5"/>
  <c r="AT2452" i="5"/>
  <c r="AT2674" i="5"/>
  <c r="AT3031" i="5"/>
  <c r="AT2675" i="5"/>
  <c r="AT2492" i="5"/>
  <c r="AT3030" i="5"/>
  <c r="AT441" i="5"/>
  <c r="AT497" i="5"/>
  <c r="AT235" i="5"/>
  <c r="AT523" i="5"/>
  <c r="AT571" i="5"/>
  <c r="AT779" i="5"/>
  <c r="AT652" i="5"/>
  <c r="AT828" i="5"/>
  <c r="AT213" i="5"/>
  <c r="AT470" i="5"/>
  <c r="AT1465" i="5"/>
  <c r="AT1889" i="5"/>
  <c r="AT24" i="5"/>
  <c r="AT1508" i="5"/>
  <c r="AT1503" i="5"/>
  <c r="AT1663" i="5"/>
  <c r="AT1814" i="5"/>
  <c r="AT744" i="5"/>
  <c r="AT891" i="5"/>
  <c r="AT2292" i="5"/>
  <c r="AT1772" i="5"/>
  <c r="AT606" i="5"/>
  <c r="AT855" i="5"/>
  <c r="AT1690" i="5"/>
  <c r="AT1874" i="5"/>
  <c r="AT2038" i="5"/>
  <c r="AT1611" i="5"/>
  <c r="AT805" i="5"/>
  <c r="AT2764" i="5"/>
  <c r="AT1856" i="5"/>
  <c r="AT777" i="5"/>
  <c r="AT210" i="5"/>
  <c r="AT1507" i="5"/>
  <c r="AT1458" i="5"/>
  <c r="AT1913" i="5"/>
  <c r="AT1524" i="5"/>
  <c r="AT1685" i="5"/>
  <c r="AT518" i="5"/>
  <c r="AT1667" i="5"/>
  <c r="AT631" i="5"/>
  <c r="AT1709" i="5"/>
  <c r="AT2276" i="5"/>
  <c r="AT2523" i="5"/>
  <c r="AT3014" i="5"/>
  <c r="AT3038" i="5"/>
  <c r="Z29" i="1"/>
  <c r="Z63" i="1"/>
  <c r="Z87" i="1"/>
  <c r="Z98" i="1"/>
  <c r="Z19" i="1"/>
  <c r="AT595" i="5"/>
  <c r="AT416" i="5"/>
  <c r="AT913" i="5"/>
  <c r="AT1361" i="5"/>
  <c r="AT2481" i="5"/>
  <c r="AT1271" i="5"/>
  <c r="AT1338" i="5"/>
  <c r="AT2251" i="5"/>
  <c r="AT2358" i="5"/>
  <c r="AT567" i="5"/>
  <c r="AT3200" i="5"/>
  <c r="AT3257" i="5"/>
  <c r="AT2828" i="5"/>
  <c r="AT3116" i="5"/>
  <c r="AT2829" i="5"/>
  <c r="AT3133" i="5"/>
  <c r="AT3230" i="5"/>
  <c r="AT1705" i="5"/>
  <c r="AT1761" i="5"/>
  <c r="AT1929" i="5"/>
  <c r="AT1961" i="5"/>
  <c r="AT2033" i="5"/>
  <c r="AT2065" i="5"/>
  <c r="AT2097" i="5"/>
  <c r="AT2617" i="5"/>
  <c r="AT1500" i="5"/>
  <c r="AT1906" i="5"/>
  <c r="AT2118" i="5"/>
  <c r="AT2046" i="5"/>
  <c r="AT1671" i="5"/>
  <c r="AT1736" i="5"/>
  <c r="AT1852" i="5"/>
  <c r="AT1562" i="5"/>
  <c r="AT2007" i="5"/>
  <c r="AT2522" i="5"/>
  <c r="AT1788" i="5"/>
  <c r="AT1989" i="5"/>
  <c r="AT2573" i="5"/>
  <c r="Z176" i="1"/>
  <c r="AT1498" i="5"/>
  <c r="Z177" i="1"/>
  <c r="Z180" i="1"/>
  <c r="AT1831" i="5"/>
  <c r="AT2590" i="5"/>
  <c r="AT3164" i="5"/>
  <c r="AT681" i="5"/>
  <c r="AT52" i="5"/>
  <c r="AT135" i="5"/>
  <c r="AT762" i="5"/>
  <c r="AT1497" i="5"/>
  <c r="AT1881" i="5"/>
  <c r="AT1905" i="5"/>
  <c r="AT1928" i="5"/>
  <c r="AT838" i="5"/>
  <c r="AT46" i="5"/>
  <c r="AT759" i="5"/>
  <c r="AT678" i="5"/>
  <c r="AT1704" i="5"/>
  <c r="AT1543" i="5"/>
  <c r="AT657" i="5"/>
  <c r="AT785" i="5"/>
  <c r="AT124" i="5"/>
  <c r="AT503" i="5"/>
  <c r="AT263" i="5"/>
  <c r="AT750" i="5"/>
  <c r="AT674" i="5"/>
  <c r="AT1569" i="5"/>
  <c r="AT1540" i="5"/>
  <c r="AT1564" i="5"/>
  <c r="AT402" i="5"/>
  <c r="AT2006" i="5"/>
  <c r="AT1698" i="5"/>
  <c r="AT40" i="5"/>
  <c r="AT1624" i="5"/>
  <c r="AT221" i="5"/>
  <c r="AT935" i="5"/>
  <c r="AT1511" i="5"/>
  <c r="AT1575" i="5"/>
  <c r="AT1480" i="5"/>
  <c r="AT1731" i="5"/>
  <c r="AT1594" i="5"/>
  <c r="AT1755" i="5"/>
  <c r="AT1547" i="5"/>
  <c r="AT219" i="5"/>
  <c r="AT119" i="5"/>
  <c r="AT33" i="5"/>
  <c r="AT217" i="5"/>
  <c r="AT673" i="5"/>
  <c r="AT858" i="5"/>
  <c r="AT2074" i="5"/>
  <c r="AT1607" i="5"/>
  <c r="AT1472" i="5"/>
  <c r="AT25" i="5"/>
  <c r="AT257" i="5"/>
  <c r="AT745" i="5"/>
  <c r="AT780" i="5"/>
  <c r="AT829" i="5"/>
  <c r="AT806" i="5"/>
  <c r="AT1466" i="5"/>
  <c r="AT112" i="5"/>
  <c r="AT1606" i="5"/>
  <c r="AT211" i="5"/>
  <c r="AT1459" i="5"/>
  <c r="AT778" i="5"/>
  <c r="Z33" i="1"/>
  <c r="AT602" i="5"/>
  <c r="AT2255" i="5"/>
  <c r="AT2728" i="5"/>
  <c r="AT3144" i="5"/>
  <c r="AT466" i="5"/>
  <c r="AT2727" i="5"/>
  <c r="AT3143" i="5"/>
  <c r="AT803" i="5"/>
  <c r="AT740" i="5"/>
  <c r="AT649" i="5"/>
  <c r="AT670" i="5"/>
  <c r="AT870" i="5"/>
  <c r="AT648" i="5"/>
  <c r="AT438" i="5"/>
  <c r="AT669" i="5"/>
  <c r="Z119" i="1"/>
  <c r="Z104" i="1"/>
  <c r="AT361" i="5"/>
  <c r="AT203" i="5"/>
  <c r="AT276" i="5"/>
  <c r="AT300" i="5"/>
  <c r="AT328" i="5"/>
  <c r="AT1505" i="5"/>
  <c r="AT255" i="5"/>
  <c r="AT232" i="5"/>
  <c r="AT774" i="5"/>
  <c r="AT1451" i="5"/>
  <c r="AT1520" i="5"/>
  <c r="AT101" i="5"/>
  <c r="AT326" i="5"/>
  <c r="Z21" i="1"/>
  <c r="Z165" i="1"/>
  <c r="Z103" i="1"/>
  <c r="Z152" i="1"/>
  <c r="Z65" i="1"/>
  <c r="Z42" i="1"/>
  <c r="Z155" i="1"/>
  <c r="Z163" i="1"/>
  <c r="Z92" i="1"/>
  <c r="AT433" i="5"/>
  <c r="AT457" i="5"/>
  <c r="AT513" i="5"/>
  <c r="AT553" i="5"/>
  <c r="AT697" i="5"/>
  <c r="AT769" i="5"/>
  <c r="AT825" i="5"/>
  <c r="AT75" i="5"/>
  <c r="AT251" i="5"/>
  <c r="AT355" i="5"/>
  <c r="AT483" i="5"/>
  <c r="AT731" i="5"/>
  <c r="AT12" i="5"/>
  <c r="AT597" i="5"/>
  <c r="AT647" i="5"/>
  <c r="AT800" i="5"/>
  <c r="AT936" i="5"/>
  <c r="AT1168" i="5"/>
  <c r="AT1192" i="5"/>
  <c r="AT61" i="5"/>
  <c r="AT418" i="5"/>
  <c r="AT712" i="5"/>
  <c r="AT1065" i="5"/>
  <c r="AT1161" i="5"/>
  <c r="AT1289" i="5"/>
  <c r="AT1833" i="5"/>
  <c r="AT2169" i="5"/>
  <c r="AT2361" i="5"/>
  <c r="AT320" i="5"/>
  <c r="AT666" i="5"/>
  <c r="AT868" i="5"/>
  <c r="AT884" i="5"/>
  <c r="AT964" i="5"/>
  <c r="AT1044" i="5"/>
  <c r="AT1068" i="5"/>
  <c r="AT1108" i="5"/>
  <c r="AT1132" i="5"/>
  <c r="AT1220" i="5"/>
  <c r="AT95" i="5"/>
  <c r="AT1003" i="5"/>
  <c r="AT1029" i="5"/>
  <c r="AT1079" i="5"/>
  <c r="AT1143" i="5"/>
  <c r="AT1234" i="5"/>
  <c r="AT1259" i="5"/>
  <c r="AT1298" i="5"/>
  <c r="AT1419" i="5"/>
  <c r="AT1429" i="5"/>
  <c r="AT2034" i="5"/>
  <c r="AT2052" i="5"/>
  <c r="AT2253" i="5"/>
  <c r="AT2290" i="5"/>
  <c r="AT847" i="5"/>
  <c r="AT1379" i="5"/>
  <c r="AT1807" i="5"/>
  <c r="AT970" i="5"/>
  <c r="AT982" i="5"/>
  <c r="AT1098" i="5"/>
  <c r="AT1443" i="5"/>
  <c r="AT1763" i="5"/>
  <c r="AT1872" i="5"/>
  <c r="AT1882" i="5"/>
  <c r="AT1306" i="5"/>
  <c r="AT394" i="5"/>
  <c r="AT987" i="5"/>
  <c r="AT1051" i="5"/>
  <c r="AT1090" i="5"/>
  <c r="AT2168" i="5"/>
  <c r="AT1014" i="5"/>
  <c r="AT1183" i="5"/>
  <c r="AT1680" i="5"/>
  <c r="AT1719" i="5"/>
  <c r="AT1158" i="5"/>
  <c r="AT1227" i="5"/>
  <c r="AT1998" i="5"/>
  <c r="AT2254" i="5"/>
  <c r="AT2291" i="5"/>
  <c r="AT2360" i="5"/>
  <c r="AT1371" i="5"/>
  <c r="AT1414" i="5"/>
  <c r="AT1947" i="5"/>
  <c r="AT1983" i="5"/>
  <c r="AT2541" i="5"/>
  <c r="AT2664" i="5"/>
  <c r="AT2760" i="5"/>
  <c r="AT2832" i="5"/>
  <c r="AT2976" i="5"/>
  <c r="AT3016" i="5"/>
  <c r="AT3168" i="5"/>
  <c r="AT1322" i="5"/>
  <c r="AT2542" i="5"/>
  <c r="AT2551" i="5"/>
  <c r="AT2665" i="5"/>
  <c r="AT2833" i="5"/>
  <c r="AT2913" i="5"/>
  <c r="AT3017" i="5"/>
  <c r="AT3281" i="5"/>
  <c r="AT2759" i="5"/>
  <c r="AT1930" i="5"/>
  <c r="AT2525" i="5"/>
  <c r="AT2552" i="5"/>
  <c r="AT3202" i="5"/>
  <c r="AT3274" i="5"/>
  <c r="AT915" i="5"/>
  <c r="AT1407" i="5"/>
  <c r="AT2526" i="5"/>
  <c r="AT2618" i="5"/>
  <c r="AT2987" i="5"/>
  <c r="AT3243" i="5"/>
  <c r="AT3267" i="5"/>
  <c r="AT2445" i="5"/>
  <c r="AT2463" i="5"/>
  <c r="AT2988" i="5"/>
  <c r="AT3004" i="5"/>
  <c r="AT3012" i="5"/>
  <c r="AT2549" i="5"/>
  <c r="AT1210" i="5"/>
  <c r="AT2446" i="5"/>
  <c r="AT2464" i="5"/>
  <c r="AT2538" i="5"/>
  <c r="AT3005" i="5"/>
  <c r="AT3013" i="5"/>
  <c r="AT3093" i="5"/>
  <c r="AT3277" i="5"/>
  <c r="AT2903" i="5"/>
  <c r="AT3279" i="5"/>
  <c r="AT2539" i="5"/>
  <c r="AT2548" i="5"/>
  <c r="AT2726" i="5"/>
  <c r="AT2902" i="5"/>
  <c r="AT3118" i="5"/>
  <c r="AT369" i="5"/>
  <c r="AT809" i="5"/>
  <c r="AT747" i="5"/>
  <c r="AT29" i="5"/>
  <c r="AT830" i="5"/>
  <c r="AT1610" i="5"/>
  <c r="AT1982" i="5"/>
  <c r="AT1975" i="5"/>
  <c r="AT1499" i="5"/>
  <c r="AT705" i="5"/>
  <c r="AT407" i="5"/>
  <c r="AT1734" i="5"/>
  <c r="AT1926" i="5"/>
  <c r="AT1544" i="5"/>
  <c r="AT1901" i="5"/>
  <c r="AT1488" i="5"/>
  <c r="AT1552" i="5"/>
  <c r="AT1579" i="5"/>
  <c r="AT1670" i="5"/>
  <c r="AT3035" i="5"/>
  <c r="AT1850" i="5"/>
  <c r="AT1758" i="5"/>
  <c r="AT1944" i="5"/>
  <c r="AT1757" i="5"/>
  <c r="AT758" i="5"/>
  <c r="AT1786" i="5"/>
  <c r="AT1703" i="5"/>
  <c r="AT857" i="5"/>
  <c r="AT32" i="5"/>
  <c r="AT672" i="5"/>
  <c r="AT686" i="5"/>
  <c r="AT575" i="5"/>
  <c r="AT1591" i="5"/>
  <c r="AT1614" i="5"/>
  <c r="AT1818" i="5"/>
  <c r="AT2040" i="5"/>
  <c r="AT1551" i="5"/>
  <c r="AT1919" i="5"/>
  <c r="AT1531" i="5"/>
  <c r="AT894" i="5"/>
  <c r="AT1728" i="5"/>
  <c r="AT1747" i="5"/>
  <c r="AT608" i="5"/>
  <c r="Z69" i="1"/>
  <c r="Z70" i="1"/>
  <c r="Z102" i="1"/>
  <c r="Z10" i="1"/>
  <c r="Z36" i="1"/>
  <c r="AT524" i="5"/>
  <c r="AT572" i="5"/>
  <c r="AT214" i="5"/>
  <c r="AT921" i="5"/>
  <c r="AT2121" i="5"/>
  <c r="AT2441" i="5"/>
  <c r="AT892" i="5"/>
  <c r="AT1588" i="5"/>
  <c r="AT471" i="5"/>
  <c r="AT1743" i="5"/>
  <c r="AT1890" i="5"/>
  <c r="AT856" i="5"/>
  <c r="AT1858" i="5"/>
  <c r="AT1773" i="5"/>
  <c r="AT2066" i="5"/>
  <c r="AT1797" i="5"/>
  <c r="AT1815" i="5"/>
  <c r="AT1916" i="5"/>
  <c r="AT2440" i="5"/>
  <c r="AT2442" i="5"/>
  <c r="AT3292" i="5"/>
  <c r="AT3285" i="5"/>
  <c r="AT3293" i="5"/>
  <c r="AT2439" i="5"/>
  <c r="AT209" i="5"/>
  <c r="AT19" i="5"/>
  <c r="AT651" i="5"/>
  <c r="AT348" i="5"/>
  <c r="AT468" i="5"/>
  <c r="AT604" i="5"/>
  <c r="AT684" i="5"/>
  <c r="AT700" i="5"/>
  <c r="AT234" i="5"/>
  <c r="AT570" i="5"/>
  <c r="AT920" i="5"/>
  <c r="AT495" i="5"/>
  <c r="AT520" i="5"/>
  <c r="AT776" i="5"/>
  <c r="AT854" i="5"/>
  <c r="AT1553" i="5"/>
  <c r="AT333" i="5"/>
  <c r="AT397" i="5"/>
  <c r="AT295" i="5"/>
  <c r="AT743" i="5"/>
  <c r="AT1548" i="5"/>
  <c r="AT1668" i="5"/>
  <c r="AT301" i="5"/>
  <c r="AT1599" i="5"/>
  <c r="AT1723" i="5"/>
  <c r="AT1741" i="5"/>
  <c r="AT1832" i="5"/>
  <c r="AT1970" i="5"/>
  <c r="AT1527" i="5"/>
  <c r="AT109" i="5"/>
  <c r="AT279" i="5"/>
  <c r="AT1688" i="5"/>
  <c r="AT1708" i="5"/>
  <c r="AT1854" i="5"/>
  <c r="AT287" i="5"/>
  <c r="AT293" i="5"/>
  <c r="AT1554" i="5"/>
  <c r="AT1711" i="5"/>
  <c r="AT1812" i="5"/>
  <c r="AT1587" i="5"/>
  <c r="AT1914" i="5"/>
  <c r="AT440" i="5"/>
  <c r="AT365" i="5"/>
  <c r="AT890" i="5"/>
  <c r="AT1555" i="5"/>
  <c r="AT1770" i="5"/>
  <c r="AT1456" i="5"/>
  <c r="AT66" i="5"/>
  <c r="AT1598" i="5"/>
  <c r="AT331" i="5"/>
  <c r="AT519" i="5"/>
  <c r="AT889" i="5"/>
  <c r="AT2561" i="5"/>
  <c r="AT600" i="5"/>
  <c r="AT1525" i="5"/>
  <c r="AT1887" i="5"/>
  <c r="AT1559" i="5"/>
  <c r="AT1935" i="5"/>
  <c r="AT1586" i="5"/>
  <c r="AT1839" i="5"/>
  <c r="AT1950" i="5"/>
  <c r="AT919" i="5"/>
  <c r="AT1686" i="5"/>
  <c r="AT2559" i="5"/>
  <c r="AT2451" i="5"/>
  <c r="AT2560" i="5"/>
  <c r="AT2516" i="5"/>
  <c r="AT2562" i="5"/>
  <c r="AT1740" i="5"/>
  <c r="AT2517" i="5"/>
  <c r="AT2491" i="5"/>
  <c r="AT2518" i="5"/>
  <c r="AT2519" i="5"/>
  <c r="AT1710" i="5"/>
  <c r="AT668" i="5"/>
  <c r="AT738" i="5"/>
  <c r="AT294" i="5"/>
  <c r="AT89" i="5"/>
  <c r="AT841" i="5"/>
  <c r="AT795" i="5"/>
  <c r="AT764" i="5"/>
  <c r="AT1602" i="5"/>
  <c r="AT727" i="5"/>
  <c r="AT1021" i="5"/>
  <c r="AT1437" i="5"/>
  <c r="AT1629" i="5"/>
  <c r="AT818" i="5"/>
  <c r="Z7" i="1"/>
  <c r="AT6" i="5"/>
  <c r="Z4" i="1"/>
  <c r="Z6" i="1"/>
  <c r="AT5" i="5"/>
  <c r="Z5" i="1"/>
  <c r="AT4" i="5"/>
  <c r="Z8" i="1"/>
  <c r="AT3" i="5"/>
  <c r="AT7" i="5"/>
  <c r="Z3" i="1"/>
  <c r="F17" i="77"/>
  <c r="F11" i="77"/>
  <c r="E10" i="85"/>
  <c r="H9" i="85"/>
  <c r="H29" i="85"/>
  <c r="D6" i="85"/>
  <c r="D30" i="85" s="1"/>
  <c r="F27" i="85" l="1"/>
  <c r="F23" i="85"/>
  <c r="F19" i="85"/>
  <c r="F15" i="85"/>
  <c r="F26" i="85"/>
  <c r="F22" i="85"/>
  <c r="F18" i="85"/>
  <c r="F14" i="85"/>
  <c r="F25" i="85"/>
  <c r="F21" i="85"/>
  <c r="F17" i="85"/>
  <c r="F13" i="85"/>
  <c r="F24" i="85"/>
  <c r="F20" i="85"/>
  <c r="F16" i="85"/>
  <c r="F12" i="85"/>
  <c r="G27" i="85"/>
  <c r="G23" i="85"/>
  <c r="G19" i="85"/>
  <c r="G15" i="85"/>
  <c r="G21" i="85"/>
  <c r="G13" i="85"/>
  <c r="G20" i="85"/>
  <c r="G16" i="85"/>
  <c r="G26" i="85"/>
  <c r="G22" i="85"/>
  <c r="G18" i="85"/>
  <c r="G14" i="85"/>
  <c r="G25" i="85"/>
  <c r="G17" i="85"/>
  <c r="G24" i="85"/>
  <c r="G12" i="85"/>
  <c r="I18" i="85"/>
  <c r="I27" i="85"/>
  <c r="I19" i="85"/>
  <c r="I20" i="85"/>
  <c r="I26" i="85"/>
  <c r="I24" i="85"/>
  <c r="I21" i="85"/>
  <c r="I14" i="85"/>
  <c r="I25" i="85"/>
  <c r="I17" i="85"/>
  <c r="I16" i="85"/>
  <c r="I23" i="85"/>
  <c r="I15" i="85"/>
  <c r="I12" i="85"/>
  <c r="I13" i="85"/>
  <c r="I22" i="85"/>
  <c r="F6" i="85"/>
  <c r="G6" i="85"/>
  <c r="G11" i="85" l="1"/>
  <c r="G30" i="85" s="1"/>
  <c r="E26" i="77" l="1"/>
  <c r="E10" i="77"/>
  <c r="E24" i="77"/>
  <c r="E20" i="77"/>
  <c r="E13" i="77"/>
  <c r="E25" i="77"/>
  <c r="E28" i="77"/>
  <c r="E23" i="77"/>
  <c r="E19" i="77"/>
  <c r="E12" i="77"/>
  <c r="E17" i="77"/>
  <c r="E22" i="77"/>
  <c r="E18" i="77"/>
  <c r="E11" i="77"/>
  <c r="E21" i="77"/>
  <c r="L5" i="77" l="1"/>
  <c r="L3" i="77"/>
  <c r="H5" i="77" l="1"/>
  <c r="Q2" i="81"/>
  <c r="Q3" i="81"/>
  <c r="Q4" i="81"/>
  <c r="Q5" i="81"/>
  <c r="L4" i="77" l="1"/>
  <c r="A2" i="77"/>
  <c r="F5" i="77" l="1"/>
  <c r="G10" i="77" l="1"/>
  <c r="G24" i="77"/>
  <c r="G20" i="77"/>
  <c r="G15" i="77"/>
  <c r="G26" i="77"/>
  <c r="G18" i="77"/>
  <c r="G17" i="77"/>
  <c r="G23" i="77"/>
  <c r="G19" i="77"/>
  <c r="G14" i="77"/>
  <c r="G22" i="77"/>
  <c r="G12" i="77"/>
  <c r="G25" i="77"/>
  <c r="G11" i="77"/>
  <c r="H10" i="77" l="1"/>
  <c r="H11" i="77"/>
  <c r="H20" i="77"/>
  <c r="H19" i="77"/>
  <c r="H18" i="77"/>
  <c r="H28" i="77"/>
  <c r="H26" i="77"/>
  <c r="H25" i="77"/>
  <c r="H21" i="77"/>
  <c r="H17" i="77"/>
  <c r="H22" i="77"/>
  <c r="H12" i="77"/>
  <c r="H24" i="77"/>
  <c r="H15" i="77"/>
  <c r="H23" i="77"/>
  <c r="F11" i="85"/>
  <c r="F30" i="85" s="1"/>
  <c r="F43" i="78"/>
  <c r="F4" i="78"/>
  <c r="F8" i="78"/>
  <c r="F13" i="78"/>
  <c r="F17" i="78"/>
  <c r="F40" i="78"/>
  <c r="F41" i="78"/>
  <c r="F42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70" i="78"/>
  <c r="F81" i="78"/>
  <c r="F220" i="78"/>
  <c r="F66" i="78"/>
  <c r="F44" i="78"/>
  <c r="F64" i="78"/>
  <c r="F85" i="78"/>
  <c r="F87" i="78"/>
  <c r="F71" i="78"/>
  <c r="F80" i="78"/>
  <c r="F74" i="78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6" i="77" l="1"/>
  <c r="E9" i="77"/>
  <c r="O1" i="77"/>
  <c r="I50" i="77" s="1"/>
  <c r="F3" i="78"/>
  <c r="F5" i="78"/>
  <c r="F6" i="78"/>
  <c r="F7" i="78"/>
  <c r="F9" i="78"/>
  <c r="F10" i="78"/>
  <c r="F11" i="78"/>
  <c r="F12" i="78"/>
  <c r="F14" i="78"/>
  <c r="F15" i="78"/>
  <c r="F16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63" i="78"/>
  <c r="F65" i="78"/>
  <c r="F67" i="78"/>
  <c r="F68" i="78"/>
  <c r="F69" i="78"/>
  <c r="F72" i="78"/>
  <c r="F73" i="78"/>
  <c r="F75" i="78"/>
  <c r="F76" i="78"/>
  <c r="F77" i="78"/>
  <c r="F78" i="78"/>
  <c r="F79" i="78"/>
  <c r="F82" i="78"/>
  <c r="F83" i="78"/>
  <c r="F84" i="78"/>
  <c r="F86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17" i="78"/>
  <c r="F118" i="78"/>
  <c r="F119" i="78"/>
  <c r="F120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37" i="78"/>
  <c r="F138" i="78"/>
  <c r="F139" i="78"/>
  <c r="F140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57" i="78"/>
  <c r="F158" i="78"/>
  <c r="F159" i="78"/>
  <c r="F160" i="78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77" i="78"/>
  <c r="F178" i="78"/>
  <c r="F179" i="78"/>
  <c r="F180" i="78"/>
  <c r="F181" i="78"/>
  <c r="F182" i="78"/>
  <c r="F183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198" i="78"/>
  <c r="F199" i="78"/>
  <c r="F200" i="78"/>
  <c r="F201" i="78"/>
  <c r="F202" i="78"/>
  <c r="F203" i="78"/>
  <c r="F204" i="78"/>
  <c r="F205" i="78"/>
  <c r="F206" i="78"/>
  <c r="F207" i="78"/>
  <c r="F208" i="78"/>
  <c r="F209" i="78"/>
  <c r="F210" i="78"/>
  <c r="F211" i="78"/>
  <c r="F212" i="78"/>
  <c r="F215" i="78"/>
  <c r="F216" i="78"/>
  <c r="F217" i="78"/>
  <c r="F218" i="78"/>
  <c r="F219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234" i="78"/>
  <c r="F235" i="78"/>
  <c r="F236" i="78"/>
  <c r="F237" i="78"/>
  <c r="F238" i="78"/>
  <c r="F239" i="78"/>
  <c r="F240" i="78"/>
  <c r="F241" i="78"/>
  <c r="F242" i="78"/>
  <c r="F243" i="78"/>
  <c r="F244" i="78"/>
  <c r="F245" i="78"/>
  <c r="F246" i="78"/>
  <c r="F247" i="78"/>
  <c r="F248" i="78"/>
  <c r="F249" i="78"/>
  <c r="F250" i="78"/>
  <c r="F251" i="78"/>
  <c r="F252" i="78"/>
  <c r="F253" i="78"/>
  <c r="F254" i="78"/>
  <c r="F255" i="78"/>
  <c r="F256" i="78"/>
  <c r="F257" i="78"/>
  <c r="F258" i="78"/>
  <c r="F259" i="78"/>
  <c r="F260" i="78"/>
  <c r="F261" i="78"/>
  <c r="F262" i="78"/>
  <c r="F263" i="78"/>
  <c r="F264" i="78"/>
  <c r="F265" i="78"/>
  <c r="F266" i="78"/>
  <c r="F267" i="78"/>
  <c r="F268" i="78"/>
  <c r="F269" i="78"/>
  <c r="F270" i="78"/>
  <c r="F271" i="78"/>
  <c r="F272" i="78"/>
  <c r="F273" i="78"/>
  <c r="F274" i="78"/>
  <c r="F275" i="78"/>
  <c r="F276" i="78"/>
  <c r="F277" i="78"/>
  <c r="F278" i="78"/>
  <c r="F279" i="78"/>
  <c r="F280" i="78"/>
  <c r="F281" i="78"/>
  <c r="F282" i="78"/>
  <c r="F283" i="78"/>
  <c r="F284" i="78"/>
  <c r="F285" i="78"/>
  <c r="F286" i="78"/>
  <c r="F287" i="78"/>
  <c r="F288" i="78"/>
  <c r="F289" i="78"/>
  <c r="F290" i="78"/>
  <c r="F291" i="78"/>
  <c r="F292" i="78"/>
  <c r="F293" i="78"/>
  <c r="F294" i="78"/>
  <c r="F295" i="78"/>
  <c r="F296" i="78"/>
  <c r="F297" i="78"/>
  <c r="F298" i="78"/>
  <c r="F299" i="78"/>
  <c r="F300" i="78"/>
  <c r="F301" i="78"/>
  <c r="F302" i="78"/>
  <c r="F303" i="78"/>
  <c r="F304" i="78"/>
  <c r="F305" i="78"/>
  <c r="F306" i="78"/>
  <c r="F307" i="78"/>
  <c r="F308" i="78"/>
  <c r="F309" i="78"/>
  <c r="F310" i="78"/>
  <c r="F311" i="78"/>
  <c r="F312" i="78"/>
  <c r="F313" i="78"/>
  <c r="F314" i="78"/>
  <c r="F315" i="78"/>
  <c r="F316" i="78"/>
  <c r="F317" i="78"/>
  <c r="F318" i="78"/>
  <c r="F319" i="78"/>
  <c r="F320" i="78"/>
  <c r="F321" i="78"/>
  <c r="F322" i="78"/>
  <c r="F323" i="78"/>
  <c r="F324" i="78"/>
  <c r="F325" i="78"/>
  <c r="F326" i="78"/>
  <c r="F327" i="78"/>
  <c r="F328" i="78"/>
  <c r="F329" i="78"/>
  <c r="F330" i="78"/>
  <c r="F331" i="78"/>
  <c r="F332" i="78"/>
  <c r="F333" i="78"/>
  <c r="F334" i="78"/>
  <c r="F335" i="78"/>
  <c r="F336" i="78"/>
  <c r="F337" i="78"/>
  <c r="F338" i="78"/>
  <c r="F339" i="78"/>
  <c r="F340" i="78"/>
  <c r="F341" i="78"/>
  <c r="F342" i="78"/>
  <c r="F343" i="78"/>
  <c r="F344" i="78"/>
  <c r="F345" i="78"/>
  <c r="F346" i="78"/>
  <c r="F347" i="78"/>
  <c r="F348" i="78"/>
  <c r="F349" i="78"/>
  <c r="F350" i="78"/>
  <c r="F351" i="78"/>
  <c r="F352" i="78"/>
  <c r="F353" i="78"/>
  <c r="F354" i="78"/>
  <c r="F355" i="78"/>
  <c r="F356" i="78"/>
  <c r="F357" i="78"/>
  <c r="F358" i="78"/>
  <c r="F359" i="78"/>
  <c r="F360" i="78"/>
  <c r="F361" i="78"/>
  <c r="F362" i="78"/>
  <c r="F363" i="78"/>
  <c r="F364" i="78"/>
  <c r="F365" i="78"/>
  <c r="F366" i="78"/>
  <c r="F367" i="78"/>
  <c r="F368" i="78"/>
  <c r="F369" i="78"/>
  <c r="F371" i="78"/>
  <c r="F372" i="78"/>
  <c r="F373" i="78"/>
  <c r="F374" i="78"/>
  <c r="F375" i="78"/>
  <c r="F376" i="78"/>
  <c r="F377" i="78"/>
  <c r="F378" i="78"/>
  <c r="F379" i="78"/>
  <c r="F380" i="78"/>
  <c r="F381" i="78"/>
  <c r="F382" i="78"/>
  <c r="F383" i="78"/>
  <c r="F384" i="78"/>
  <c r="F385" i="78"/>
  <c r="F386" i="78"/>
  <c r="F387" i="78"/>
  <c r="F388" i="78"/>
  <c r="F389" i="78"/>
  <c r="F390" i="78"/>
  <c r="F391" i="78"/>
  <c r="F392" i="78"/>
  <c r="F393" i="78"/>
  <c r="F394" i="78"/>
  <c r="F395" i="78"/>
  <c r="F396" i="78"/>
  <c r="F397" i="78"/>
  <c r="F398" i="78"/>
  <c r="F399" i="78"/>
  <c r="F400" i="78"/>
  <c r="F401" i="78"/>
  <c r="F402" i="78"/>
  <c r="F403" i="78"/>
  <c r="F404" i="78"/>
  <c r="F405" i="78"/>
  <c r="F406" i="78"/>
  <c r="F407" i="78"/>
  <c r="F408" i="78"/>
  <c r="F409" i="78"/>
  <c r="F410" i="78"/>
  <c r="F411" i="78"/>
  <c r="F412" i="78"/>
  <c r="F413" i="78"/>
  <c r="F414" i="78"/>
  <c r="F415" i="78"/>
  <c r="F416" i="78"/>
  <c r="F417" i="78"/>
  <c r="F418" i="78"/>
  <c r="F419" i="78"/>
  <c r="F420" i="78"/>
  <c r="F421" i="78"/>
  <c r="F422" i="78"/>
  <c r="F423" i="78"/>
  <c r="F424" i="78"/>
  <c r="F425" i="78"/>
  <c r="F426" i="78"/>
  <c r="F427" i="78"/>
  <c r="F428" i="78"/>
  <c r="F429" i="78"/>
  <c r="F430" i="78"/>
  <c r="F431" i="78"/>
  <c r="F432" i="78"/>
  <c r="F433" i="78"/>
  <c r="F434" i="78"/>
  <c r="F435" i="78"/>
  <c r="F436" i="78"/>
  <c r="F437" i="78"/>
  <c r="F438" i="78"/>
  <c r="F439" i="78"/>
  <c r="F440" i="78"/>
  <c r="F441" i="78"/>
  <c r="F442" i="78"/>
  <c r="F443" i="78"/>
  <c r="F444" i="78"/>
  <c r="F445" i="78"/>
  <c r="F446" i="78"/>
  <c r="F447" i="78"/>
  <c r="F448" i="78"/>
  <c r="F449" i="78"/>
  <c r="F450" i="78"/>
  <c r="F451" i="78"/>
  <c r="F452" i="78"/>
  <c r="F453" i="78"/>
  <c r="F454" i="78"/>
  <c r="F455" i="78"/>
  <c r="F456" i="78"/>
  <c r="F457" i="78"/>
  <c r="F458" i="78"/>
  <c r="F459" i="78"/>
  <c r="F460" i="78"/>
  <c r="F461" i="78"/>
  <c r="F462" i="78"/>
  <c r="F463" i="78"/>
  <c r="F464" i="78"/>
  <c r="F465" i="78"/>
  <c r="F466" i="78"/>
  <c r="F467" i="78"/>
  <c r="F468" i="78"/>
  <c r="F469" i="78"/>
  <c r="F470" i="78"/>
  <c r="F471" i="78"/>
  <c r="F472" i="78"/>
  <c r="F473" i="78"/>
  <c r="F474" i="78"/>
  <c r="F475" i="78"/>
  <c r="F476" i="78"/>
  <c r="F477" i="78"/>
  <c r="F478" i="78"/>
  <c r="F479" i="78"/>
  <c r="F480" i="78"/>
  <c r="F481" i="78"/>
  <c r="F482" i="78"/>
  <c r="F483" i="78"/>
  <c r="F484" i="78"/>
  <c r="F485" i="78"/>
  <c r="F486" i="78"/>
  <c r="F487" i="78"/>
  <c r="F488" i="78"/>
  <c r="F489" i="78"/>
  <c r="F490" i="78"/>
  <c r="F491" i="78"/>
  <c r="F492" i="78"/>
  <c r="F493" i="78"/>
  <c r="F494" i="78"/>
  <c r="F495" i="78"/>
  <c r="F496" i="78"/>
  <c r="F497" i="78"/>
  <c r="F498" i="78"/>
  <c r="F499" i="78"/>
  <c r="F500" i="78"/>
  <c r="F501" i="78"/>
  <c r="F502" i="78"/>
  <c r="F503" i="78"/>
  <c r="F504" i="78"/>
  <c r="F505" i="78"/>
  <c r="F506" i="78"/>
  <c r="F507" i="78"/>
  <c r="F508" i="78"/>
  <c r="F509" i="78"/>
  <c r="F510" i="78"/>
  <c r="F511" i="78"/>
  <c r="F512" i="78"/>
  <c r="F513" i="78"/>
  <c r="F515" i="78"/>
  <c r="F516" i="78"/>
  <c r="F517" i="78"/>
  <c r="F518" i="78"/>
  <c r="F519" i="78"/>
  <c r="F520" i="78"/>
  <c r="F521" i="78"/>
  <c r="F522" i="78"/>
  <c r="F523" i="78"/>
  <c r="F524" i="78"/>
  <c r="F525" i="78"/>
  <c r="F526" i="78"/>
  <c r="F527" i="78"/>
  <c r="F528" i="78"/>
  <c r="F529" i="78"/>
  <c r="F530" i="78"/>
  <c r="F531" i="78"/>
  <c r="F532" i="78"/>
  <c r="P3" i="8"/>
  <c r="P4" i="8"/>
  <c r="P5" i="8"/>
  <c r="E666" i="7"/>
  <c r="B5" i="7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J10" i="77" l="1"/>
  <c r="J28" i="77"/>
  <c r="J23" i="77"/>
  <c r="J19" i="77"/>
  <c r="J14" i="77"/>
  <c r="J21" i="77"/>
  <c r="J11" i="77"/>
  <c r="J20" i="77"/>
  <c r="J26" i="77"/>
  <c r="J22" i="77"/>
  <c r="J18" i="77"/>
  <c r="J12" i="77"/>
  <c r="J25" i="77"/>
  <c r="J17" i="77"/>
  <c r="J24" i="77"/>
  <c r="J15" i="77"/>
  <c r="Q3" i="8"/>
  <c r="R3" i="8" s="1"/>
  <c r="B3" i="8" s="1"/>
  <c r="Q5" i="8"/>
  <c r="R5" i="8" s="1"/>
  <c r="B5" i="8" s="1"/>
  <c r="Q4" i="8"/>
  <c r="R4" i="8" s="1"/>
  <c r="B4" i="8" s="1"/>
  <c r="J5" i="77"/>
  <c r="J16" i="77" l="1"/>
  <c r="J13" i="77"/>
  <c r="J9" i="77"/>
  <c r="I11" i="85"/>
  <c r="I30" i="85" s="1"/>
  <c r="I26" i="77"/>
  <c r="I22" i="77"/>
  <c r="I25" i="77"/>
  <c r="I21" i="77"/>
  <c r="I24" i="77"/>
  <c r="I23" i="77"/>
  <c r="I20" i="77"/>
  <c r="I19" i="77"/>
  <c r="I18" i="77"/>
  <c r="I17" i="77"/>
  <c r="I12" i="77"/>
  <c r="I11" i="77"/>
  <c r="H10" i="85"/>
  <c r="S3" i="8"/>
  <c r="S5" i="8"/>
  <c r="S4" i="8"/>
  <c r="G13" i="77"/>
  <c r="H13" i="77"/>
  <c r="G9" i="77"/>
  <c r="G16" i="77"/>
  <c r="H16" i="77"/>
  <c r="H9" i="77"/>
  <c r="E27" i="77"/>
  <c r="E29" i="77" s="1"/>
  <c r="M33" i="77" s="1"/>
  <c r="G28" i="77" l="1"/>
  <c r="H37" i="77" s="1"/>
  <c r="H27" i="77"/>
  <c r="H29" i="77" s="1"/>
  <c r="M36" i="77" s="1"/>
  <c r="F10" i="77"/>
  <c r="I10" i="77" s="1"/>
  <c r="E12" i="85"/>
  <c r="E11" i="85" s="1"/>
  <c r="H11" i="85" s="1"/>
  <c r="J27" i="77"/>
  <c r="J29" i="77" s="1"/>
  <c r="E6" i="85"/>
  <c r="H8" i="85"/>
  <c r="H28" i="85"/>
  <c r="I13" i="77"/>
  <c r="F16" i="77"/>
  <c r="I16" i="77" s="1"/>
  <c r="G27" i="77"/>
  <c r="M35" i="77" l="1"/>
  <c r="G29" i="77"/>
  <c r="H7" i="85"/>
  <c r="E30" i="85"/>
  <c r="F9" i="77"/>
  <c r="F28" i="77" s="1"/>
  <c r="F27" i="77" l="1"/>
  <c r="M34" i="77" s="1"/>
  <c r="H38" i="77"/>
  <c r="H6" i="85"/>
  <c r="H30" i="85" s="1"/>
  <c r="I9" i="77"/>
  <c r="M10" i="85"/>
  <c r="M11" i="85" s="1"/>
  <c r="I27" i="77" l="1"/>
  <c r="D38" i="77"/>
  <c r="D39" i="77" s="1"/>
  <c r="F29" i="77"/>
  <c r="I29" i="77" s="1"/>
  <c r="F6" i="77" s="1"/>
  <c r="H39" i="77"/>
  <c r="I28" i="77"/>
  <c r="M13" i="85"/>
  <c r="B41" i="77" l="1"/>
  <c r="F41" i="77"/>
</calcChain>
</file>

<file path=xl/sharedStrings.xml><?xml version="1.0" encoding="utf-8"?>
<sst xmlns="http://schemas.openxmlformats.org/spreadsheetml/2006/main" count="4409" uniqueCount="1767">
  <si>
    <t>Employee Name</t>
  </si>
  <si>
    <t>Empl ID</t>
  </si>
  <si>
    <t>Journal Id</t>
  </si>
  <si>
    <t>Run Id</t>
  </si>
  <si>
    <t>Pay End Dt</t>
  </si>
  <si>
    <t>Department ID</t>
  </si>
  <si>
    <t>Department Desc</t>
  </si>
  <si>
    <t>Fund</t>
  </si>
  <si>
    <t>Project</t>
  </si>
  <si>
    <t>Account</t>
  </si>
  <si>
    <t>Account Short Desc</t>
  </si>
  <si>
    <t>Rcd</t>
  </si>
  <si>
    <t>Jobcode</t>
  </si>
  <si>
    <t>Amount</t>
  </si>
  <si>
    <t>Redist Pay Dt</t>
  </si>
  <si>
    <t>Link</t>
  </si>
  <si>
    <t>Reviewer's Comments</t>
  </si>
  <si>
    <t>Fiscal Year</t>
  </si>
  <si>
    <t>Department Id</t>
  </si>
  <si>
    <t>Fund Id</t>
  </si>
  <si>
    <t>Fund Desc</t>
  </si>
  <si>
    <t>Project Id</t>
  </si>
  <si>
    <t>Project Desc</t>
  </si>
  <si>
    <t>Chartfield1 &amp; Desc</t>
  </si>
  <si>
    <t>Chartfield2 &amp; Desc</t>
  </si>
  <si>
    <t>Chartfield3 &amp; Desc</t>
  </si>
  <si>
    <t>Account Desc</t>
  </si>
  <si>
    <t>Journal Date</t>
  </si>
  <si>
    <t>Journal Line</t>
  </si>
  <si>
    <t>Vendor / Employee</t>
  </si>
  <si>
    <t>Vch /Ex /PayId</t>
  </si>
  <si>
    <t>Line Num</t>
  </si>
  <si>
    <t>Distrib Line</t>
  </si>
  <si>
    <t>Po /TAuth / Depos_Id</t>
  </si>
  <si>
    <t>Comment</t>
  </si>
  <si>
    <t>Admin &amp; Professional Salaries</t>
  </si>
  <si>
    <t>USPS Salaries</t>
  </si>
  <si>
    <t>Salary Social Security Match</t>
  </si>
  <si>
    <t>Salary Medicare Match</t>
  </si>
  <si>
    <t>Defined Benefit Retire Match</t>
  </si>
  <si>
    <t>ORP Defined Contrib Match</t>
  </si>
  <si>
    <t>PEORP Defined Contrib Match</t>
  </si>
  <si>
    <t>Health Ins Employer Contrib</t>
  </si>
  <si>
    <t>State Life Insurance Contrib</t>
  </si>
  <si>
    <t>Pd</t>
  </si>
  <si>
    <t>Fund Code</t>
  </si>
  <si>
    <t>Fund Description</t>
  </si>
  <si>
    <t>Chartfield1 Id</t>
  </si>
  <si>
    <t>Chartfield2 Id</t>
  </si>
  <si>
    <t>Chartfield3 Id</t>
  </si>
  <si>
    <t>Source Doc Id</t>
  </si>
  <si>
    <t>Source Line</t>
  </si>
  <si>
    <t>Vendor /Employee</t>
  </si>
  <si>
    <t>Tran Date</t>
  </si>
  <si>
    <t>Inv /Ref Id / Grp Id</t>
  </si>
  <si>
    <t>Journal Line Reference</t>
  </si>
  <si>
    <t>A&amp;P Separation Payout</t>
  </si>
  <si>
    <t>USPS Bonus Pay</t>
  </si>
  <si>
    <t>A&amp;P Bonus Pay</t>
  </si>
  <si>
    <t>Pretax Admin Assessment</t>
  </si>
  <si>
    <t>12 Month Faculty</t>
  </si>
  <si>
    <t>Fac Annual Leave Sep Payout</t>
  </si>
  <si>
    <t>Fac Sick Leave Sep Payout</t>
  </si>
  <si>
    <t>9 Month Faculty</t>
  </si>
  <si>
    <t>Summer Faculty</t>
  </si>
  <si>
    <t>10 Month Faculty - DRS</t>
  </si>
  <si>
    <t>Faculty Bonus Pay</t>
  </si>
  <si>
    <t>A&amp;P Sick Leave Sep Payout</t>
  </si>
  <si>
    <t>USPS Separation Payout</t>
  </si>
  <si>
    <t>USPS Sick Leave Sep Payout</t>
  </si>
  <si>
    <t>A&amp;P Holiday Comp Payout</t>
  </si>
  <si>
    <t>USPS Comp Payout</t>
  </si>
  <si>
    <t>USPS Overtime</t>
  </si>
  <si>
    <t>C&amp;G Terminal Leave Assessment</t>
  </si>
  <si>
    <t>Salaries &amp; Wages - Other</t>
  </si>
  <si>
    <t>Non-Recurring Salary Bonus</t>
  </si>
  <si>
    <t>Salary Expense Offset</t>
  </si>
  <si>
    <t>Teachers Retirement Matching</t>
  </si>
  <si>
    <t>State Disability Ins Contrib</t>
  </si>
  <si>
    <t>Salary Payroll Suspense</t>
  </si>
  <si>
    <t>Budget OPS</t>
  </si>
  <si>
    <t>Graduate Assistants</t>
  </si>
  <si>
    <t>Post Doctoral Associates</t>
  </si>
  <si>
    <t>Adjunct Faculty</t>
  </si>
  <si>
    <t>OPS Faculty</t>
  </si>
  <si>
    <t>Temporary Employment</t>
  </si>
  <si>
    <t>OPS Overtime</t>
  </si>
  <si>
    <t>Student Employment</t>
  </si>
  <si>
    <t>Ath Ticket Staff OPS Salary</t>
  </si>
  <si>
    <t>Ath Event Staff OPS Salary</t>
  </si>
  <si>
    <t>Ath Coach Staff OPS Salary</t>
  </si>
  <si>
    <t>OPS Social Security Match</t>
  </si>
  <si>
    <t>OPS Medicare</t>
  </si>
  <si>
    <t>OPS Disability</t>
  </si>
  <si>
    <t>OPS Payroll Suspense</t>
  </si>
  <si>
    <t>Special Category</t>
  </si>
  <si>
    <t>Budget Regional Data Ctr</t>
  </si>
  <si>
    <t>Regional Data Center Charges</t>
  </si>
  <si>
    <t>Budget Salary Incentive (CJIP)</t>
  </si>
  <si>
    <t>Crim Justice Incentive Pay</t>
  </si>
  <si>
    <t>CJIP Soc Sec Matching</t>
  </si>
  <si>
    <t>CJIP Medicare</t>
  </si>
  <si>
    <t>CJIP Retirement Match</t>
  </si>
  <si>
    <t>CJIP Payroll Suspense</t>
  </si>
  <si>
    <t>Budget Risk Mgmt Insurance</t>
  </si>
  <si>
    <t>Insurance Automobile E&amp;G</t>
  </si>
  <si>
    <t>Insurance Liab General E&amp;G</t>
  </si>
  <si>
    <t>Managed Care E&amp;G Special Pay</t>
  </si>
  <si>
    <t>Insurance Workers Comp E&amp;G</t>
  </si>
  <si>
    <t>Insurance Liab Civ Rts E&amp;G</t>
  </si>
  <si>
    <t>Budget Research Comm Asst Grnt</t>
  </si>
  <si>
    <t>Budget Library Resources</t>
  </si>
  <si>
    <t>Interest Penalty Library Res</t>
  </si>
  <si>
    <t>Interest Penalty Library Book</t>
  </si>
  <si>
    <t>Budget Stdnt Financial Aid</t>
  </si>
  <si>
    <t>Stdnt Aid State Appropriations</t>
  </si>
  <si>
    <t>Budget Differen Need Based Aid</t>
  </si>
  <si>
    <t>Stdnt Aid Differntl Need Based</t>
  </si>
  <si>
    <t>Budget Fee Waivers</t>
  </si>
  <si>
    <t>Ed Enhance Out of St Waiver</t>
  </si>
  <si>
    <t>Stdnt Aid Wvr State Approp</t>
  </si>
  <si>
    <t>Budget Inst of Government</t>
  </si>
  <si>
    <t>Stdnt Aid STARS Awards</t>
  </si>
  <si>
    <t>Budget Virgil Hawkins Scholars</t>
  </si>
  <si>
    <t>Stdnt Aid Fellowship V Hawkins</t>
  </si>
  <si>
    <t>Account Code</t>
  </si>
  <si>
    <t>Account Description</t>
  </si>
  <si>
    <t>Value</t>
  </si>
  <si>
    <t>+/-  (HR GL Detail)</t>
  </si>
  <si>
    <t>Budget All Accounts</t>
  </si>
  <si>
    <t>Budget Non-Budget Accounts</t>
  </si>
  <si>
    <t>Current Assets</t>
  </si>
  <si>
    <t>Current Assets Cash</t>
  </si>
  <si>
    <t>Cash on Hand</t>
  </si>
  <si>
    <t>Cash in Bank</t>
  </si>
  <si>
    <t>Cash Control - Cashiering</t>
  </si>
  <si>
    <t>Cash in Bank Revolving</t>
  </si>
  <si>
    <t>Cash in Bank PC Campus</t>
  </si>
  <si>
    <t>Cash in Bank Athletic LockBx</t>
  </si>
  <si>
    <t>Cash in Bank School Lender</t>
  </si>
  <si>
    <t>Cash - Change Fund</t>
  </si>
  <si>
    <t>Cash in Bank - Epayables</t>
  </si>
  <si>
    <t>Cash w State Board of Adm</t>
  </si>
  <si>
    <t>Current Assets Other</t>
  </si>
  <si>
    <t>Cash in State Treasury</t>
  </si>
  <si>
    <t>Current Assets Investments</t>
  </si>
  <si>
    <t>Investment w St Board of Adm</t>
  </si>
  <si>
    <t>Investment SPIA in St Treasury</t>
  </si>
  <si>
    <t>Investment Adj to Fair Market</t>
  </si>
  <si>
    <t>Investments Other</t>
  </si>
  <si>
    <t>AR - Univ Classifications</t>
  </si>
  <si>
    <t>AR - Unbilled Other</t>
  </si>
  <si>
    <t>Accts Receivable Empl Advances</t>
  </si>
  <si>
    <t>AR Payroll Employe Overpayment</t>
  </si>
  <si>
    <t>AR Payroll Vendor Overpayment</t>
  </si>
  <si>
    <t>AR - Fees</t>
  </si>
  <si>
    <t>AR - S&amp;S of Ed Depts</t>
  </si>
  <si>
    <t>AR - S&amp;S of Aux Ent</t>
  </si>
  <si>
    <t>Int &amp; Div Rec- Univ Class</t>
  </si>
  <si>
    <t>Int on Invest - Dividends</t>
  </si>
  <si>
    <t>AR Loans &amp; Notes</t>
  </si>
  <si>
    <t>AR Contracts &amp; Grants</t>
  </si>
  <si>
    <t>AR Unbilled C&amp;G</t>
  </si>
  <si>
    <t>Allow Uncoll Other</t>
  </si>
  <si>
    <t>Allow Uncoll Fees</t>
  </si>
  <si>
    <t>Allow Uncoll Sale/Svc Ed Dept</t>
  </si>
  <si>
    <t>Allow Uncoll Sale/Svc Aux Ent.</t>
  </si>
  <si>
    <t>Allow Uncoll Interest on Loan</t>
  </si>
  <si>
    <t>Allow Uncoll Loan/Note Rec</t>
  </si>
  <si>
    <t>Due Fr St Fund- Within Div.</t>
  </si>
  <si>
    <t>Due Fr PC Cashier's</t>
  </si>
  <si>
    <t>Due Fr Aux - Investments</t>
  </si>
  <si>
    <t>Due Fr St Funds- Within Dept</t>
  </si>
  <si>
    <t>Due Fr Primary Gov</t>
  </si>
  <si>
    <t>Due From Component Unit</t>
  </si>
  <si>
    <t>Due From Revolving Fund</t>
  </si>
  <si>
    <t>Permanent Adv - Revolving Fund</t>
  </si>
  <si>
    <t>Temporary Adv - Revolving Fund</t>
  </si>
  <si>
    <t>Employee Advance - Permanent</t>
  </si>
  <si>
    <t>Employee Advance - Temporary</t>
  </si>
  <si>
    <t>Due From Clearing Fund</t>
  </si>
  <si>
    <t>Supply Inventory</t>
  </si>
  <si>
    <t>Goods Purchased for Resale</t>
  </si>
  <si>
    <t>Prepaid Items</t>
  </si>
  <si>
    <t>Deposits</t>
  </si>
  <si>
    <t>Other Current Assets</t>
  </si>
  <si>
    <t>Non-Current Assets</t>
  </si>
  <si>
    <t>Non-Current Assets Cash</t>
  </si>
  <si>
    <t>Restricted Cash on Hand</t>
  </si>
  <si>
    <t>Restricted Cash in Bank</t>
  </si>
  <si>
    <t>Restricted Cash with SBA</t>
  </si>
  <si>
    <t>Non-Current Assets Other</t>
  </si>
  <si>
    <t>Non-Current Assets Investments</t>
  </si>
  <si>
    <t>Restricted Invst with SBA</t>
  </si>
  <si>
    <t>Restricted Invst Other</t>
  </si>
  <si>
    <t>Restricted SPInvestment St Tr</t>
  </si>
  <si>
    <t>Restricted Invst ComponentUnit</t>
  </si>
  <si>
    <t>DSO Restricted Inv Adj to FMV</t>
  </si>
  <si>
    <t>Restricted Invst DebtwColl Sec</t>
  </si>
  <si>
    <t>Adv to Oth Funds Between Depts</t>
  </si>
  <si>
    <t>Deferred Fiscal Charges</t>
  </si>
  <si>
    <t>AR Non-Current Loans &amp; Notes</t>
  </si>
  <si>
    <t>Loan Fund Checks Cancelled</t>
  </si>
  <si>
    <t>Student Loans-3%</t>
  </si>
  <si>
    <t>FDSL-Fall</t>
  </si>
  <si>
    <t>FDSL-Winter</t>
  </si>
  <si>
    <t>FDSL-Spring</t>
  </si>
  <si>
    <t>FDSL-Summer</t>
  </si>
  <si>
    <t>Student Loans-4%</t>
  </si>
  <si>
    <t>Notes Receivable - A/R</t>
  </si>
  <si>
    <t>Loan Principal-Wachovia</t>
  </si>
  <si>
    <t>Long-Term Loans</t>
  </si>
  <si>
    <t>Notes Rec Balance Forward</t>
  </si>
  <si>
    <t>Loan Principal Collected/Adv</t>
  </si>
  <si>
    <t>OverReward Payments</t>
  </si>
  <si>
    <t>Debtor Paid Loan Principal</t>
  </si>
  <si>
    <t>Perkins Pd Loan Principal</t>
  </si>
  <si>
    <t>Perkins Assigned &amp; Accepted</t>
  </si>
  <si>
    <t>CAB Returned Checks</t>
  </si>
  <si>
    <t>Perkins Cancel Teaching 10%</t>
  </si>
  <si>
    <t>Perkins Cancel Teaching 15%</t>
  </si>
  <si>
    <t>Perkins Cnc Tch-20% Af 6/72</t>
  </si>
  <si>
    <t>Perkins Cnc Tch-30% Af 6/72</t>
  </si>
  <si>
    <t>Perkins Cnc Tch-15% Af 6/72</t>
  </si>
  <si>
    <t>Perkins CncMil 12.5% Af 6/72</t>
  </si>
  <si>
    <t>Perkins CncMil12.5% Pr 7/72</t>
  </si>
  <si>
    <t>Perkins Cnc Tch Svc SHTG 15%</t>
  </si>
  <si>
    <t>Perkins Cnv Tch Svc SHTG 20%</t>
  </si>
  <si>
    <t>Fed Loan-Pr Cancelled-Death</t>
  </si>
  <si>
    <t>Fed Loan-Pr Canc-Disability</t>
  </si>
  <si>
    <t>Perkin Canc-Law Enforcemnt 15%</t>
  </si>
  <si>
    <t>Perkin Canc-Law Enforcemnt 20%</t>
  </si>
  <si>
    <t>Perkin Canc-Law Enforcemnt 30%</t>
  </si>
  <si>
    <t>Perkin Cnc PeaceCorp/Vista 15%</t>
  </si>
  <si>
    <t>Perkin Cnc-PeaceCorp/Vista 20%</t>
  </si>
  <si>
    <t>Perkins Cnc Tch Svc SHTG 30%</t>
  </si>
  <si>
    <t>Perkins Cnc Hlth N/Md Tec 15%</t>
  </si>
  <si>
    <t>Fed Loan Pr Cnc Bankruptcy</t>
  </si>
  <si>
    <t>Perkins Cnc Hlth N/Md Tec 20%</t>
  </si>
  <si>
    <t>Perkins Cnc Hlth N/Md Tec 30%</t>
  </si>
  <si>
    <t>Perkins Cnc SvcHghRsk Chld 15%</t>
  </si>
  <si>
    <t>Perkins Cnc SvcHghRsk Chld 20%</t>
  </si>
  <si>
    <t>Perkins Cnc SvcHghRsk Chld 30%</t>
  </si>
  <si>
    <t>NSLP Ln Pr Cnc15% Pr 11/18/71</t>
  </si>
  <si>
    <t>NSLP Ln Pr Cnc10% Pr 11/18/71</t>
  </si>
  <si>
    <t>NSLP Ln Pr Cnc15% Af 11/18/71</t>
  </si>
  <si>
    <t>NSLP Ln Pr Cnc20% Af 11/18/71</t>
  </si>
  <si>
    <t>NSLP Ln Pr Cnc 30% Af 11/18/71</t>
  </si>
  <si>
    <t>Perkins Canc Headstart - 15%</t>
  </si>
  <si>
    <t>Loans Receivable</t>
  </si>
  <si>
    <t>Stdnt Loan Rcv School asLender</t>
  </si>
  <si>
    <t>PerkCncPre-KchldPrgStfSrv</t>
  </si>
  <si>
    <t>PerkCncSrvAttPubDfOrg</t>
  </si>
  <si>
    <t>PerkCncFireFighterServ</t>
  </si>
  <si>
    <t>PerkCncTribalCollUnvFacSrv</t>
  </si>
  <si>
    <t>PerkCncLibSrv</t>
  </si>
  <si>
    <t>PerkCnc  Spc-Lang Path Srv</t>
  </si>
  <si>
    <t>PerkCncVADisbDeter</t>
  </si>
  <si>
    <t>Net Invest Direct Financ Lease</t>
  </si>
  <si>
    <t>Long Term Advance to Comp Unit</t>
  </si>
  <si>
    <t>Allow for Uncollectibles</t>
  </si>
  <si>
    <t>Receivable Approved WriteOff</t>
  </si>
  <si>
    <t>Art/Historic Treas Depreciable</t>
  </si>
  <si>
    <t>Acc Dep - Works of Art &amp;</t>
  </si>
  <si>
    <t>Art/Historic Treas Non-Deprec</t>
  </si>
  <si>
    <t>Cap Lease Prop &amp; Improvements</t>
  </si>
  <si>
    <t>AccDep-Cap Lease Prop&amp;Improve</t>
  </si>
  <si>
    <t>Land</t>
  </si>
  <si>
    <t>Buildings</t>
  </si>
  <si>
    <t>Acc Depreciation - Bldgs</t>
  </si>
  <si>
    <t>Infrastructure/Oth Improvement</t>
  </si>
  <si>
    <t>Acc Dep-Infrastruct/Oth Impr</t>
  </si>
  <si>
    <t>Furniture and Equipment</t>
  </si>
  <si>
    <t>Acc Dep - Furn &amp; Equip</t>
  </si>
  <si>
    <t>Construct Work in Progress</t>
  </si>
  <si>
    <t>Library Resources</t>
  </si>
  <si>
    <t>Acc Dep - Lib Resources</t>
  </si>
  <si>
    <t>Prop Under Capital Lease</t>
  </si>
  <si>
    <t>Acc Amort-Prop Under Cap Lease</t>
  </si>
  <si>
    <t>Other Fixed Assets</t>
  </si>
  <si>
    <t>Acc Dep - Other Fixed Assets</t>
  </si>
  <si>
    <t>Current Liabilities</t>
  </si>
  <si>
    <t>Accounts Payable</t>
  </si>
  <si>
    <t>AP - Sales Tax</t>
  </si>
  <si>
    <t>AP -Communications Svcs Tax</t>
  </si>
  <si>
    <t>AP - Alcohol Surcharge Tax</t>
  </si>
  <si>
    <t>AP - Local Option Tourist Tax</t>
  </si>
  <si>
    <t>AP - Federal Excise Tax</t>
  </si>
  <si>
    <t>AP-PR Graduate Benefits</t>
  </si>
  <si>
    <t>AP - Gnrl Payroll Deductions</t>
  </si>
  <si>
    <t>AP - Payroll Fed W/H Tax</t>
  </si>
  <si>
    <t>AP - Payroll FICA OASDI</t>
  </si>
  <si>
    <t>AP - PR St Empl Grp Hlth Ins</t>
  </si>
  <si>
    <t>AP - PR St Empl Grp Life Ins</t>
  </si>
  <si>
    <t>AP - PR St Empl Grp Disability</t>
  </si>
  <si>
    <t>AP - Payroll PreTax Benefits</t>
  </si>
  <si>
    <t>AP - Payroll St Retire Not ORP</t>
  </si>
  <si>
    <t>AP - Payroll ORP</t>
  </si>
  <si>
    <t>AP - Payroll Savings Bonds</t>
  </si>
  <si>
    <t>AP - PR Involuntary Deducts</t>
  </si>
  <si>
    <t>Payroll Refunds</t>
  </si>
  <si>
    <t>AP Refunds</t>
  </si>
  <si>
    <t>Employee Advance Refunds</t>
  </si>
  <si>
    <t>AP - Inven Rec'd Not Invoiced</t>
  </si>
  <si>
    <t>Constr Contracts Payable</t>
  </si>
  <si>
    <t>Constr Retainage Payable</t>
  </si>
  <si>
    <t>Accrued Salaries &amp; Wages</t>
  </si>
  <si>
    <t>Accrued Insurance Claims</t>
  </si>
  <si>
    <t>Accrued Interest Payable</t>
  </si>
  <si>
    <t>Deposits Payable - Other</t>
  </si>
  <si>
    <t>Deposits Payable - Aux. Ent.</t>
  </si>
  <si>
    <t>Due To St Fund- Within Div.</t>
  </si>
  <si>
    <t>Due to St Funds Within Dept</t>
  </si>
  <si>
    <t>Due to Other Departments</t>
  </si>
  <si>
    <t>Due to Other Govt Units</t>
  </si>
  <si>
    <t>Due to Component Unit</t>
  </si>
  <si>
    <t>Due To Revolving Fund</t>
  </si>
  <si>
    <t>Due To Clearing Fund</t>
  </si>
  <si>
    <t>Current Bond-Rev Cert Payable</t>
  </si>
  <si>
    <t>Current Cap Imprv Debt Payable</t>
  </si>
  <si>
    <t>Curr Unam Prem on CI Debt Pay</t>
  </si>
  <si>
    <t>Curr Unam Disc on CI Debt Pay</t>
  </si>
  <si>
    <t>Curr Amt Def on Refund CI Debt</t>
  </si>
  <si>
    <t>Installment Purch Contracts</t>
  </si>
  <si>
    <t>Current Comp Absences</t>
  </si>
  <si>
    <t>Capital Leases - Current</t>
  </si>
  <si>
    <t>Def Rev - Oth Univ Classif</t>
  </si>
  <si>
    <t>Deferred Revenues - Fees</t>
  </si>
  <si>
    <t>Deferred Rev - Auxiliaries</t>
  </si>
  <si>
    <t>Deferred Revenue Construction</t>
  </si>
  <si>
    <t>Deferred Revenue C&amp;G Billing</t>
  </si>
  <si>
    <t>Oth Curr Liab - Oth Univ Class</t>
  </si>
  <si>
    <t>Interdept Billings Payable</t>
  </si>
  <si>
    <t>Loans &amp; Notes Payable</t>
  </si>
  <si>
    <t>Loans Payable Sallie Mae Crnt</t>
  </si>
  <si>
    <t>Non-Current Liabilities</t>
  </si>
  <si>
    <t>LT Adv fr Oth Funds Betwn Dpt</t>
  </si>
  <si>
    <t>LT Bond Rev Cert Payable</t>
  </si>
  <si>
    <t>LT Bonds Pay - CY Proceeds</t>
  </si>
  <si>
    <t>Noncurrent Cap Imprv Debt Liab</t>
  </si>
  <si>
    <t>LT Unamort Premium Bonds Pay</t>
  </si>
  <si>
    <t>NC Unam Prem on Cap Imprv Debt</t>
  </si>
  <si>
    <t>LT Unamort Discount Bonds Pay</t>
  </si>
  <si>
    <t>NC Unam Disc on Cap Imprv Debt</t>
  </si>
  <si>
    <t>Amount Deferred on Refunding</t>
  </si>
  <si>
    <t>NC Amt Def on Refund CI Debt</t>
  </si>
  <si>
    <t>LT Accrued Interest Payable</t>
  </si>
  <si>
    <t>LT Installment Purch Cntrct</t>
  </si>
  <si>
    <t>LT Comp Absences Liability</t>
  </si>
  <si>
    <t>LT Capital Leases Liability</t>
  </si>
  <si>
    <t>LT Capital Lease CY Proceeds</t>
  </si>
  <si>
    <t>OPEB Liability - Noncurrent</t>
  </si>
  <si>
    <t>DSO Deferred Rev - Noncurrent</t>
  </si>
  <si>
    <t>LT Insurance Liability</t>
  </si>
  <si>
    <t>LT Liability - Other</t>
  </si>
  <si>
    <t>LT Loans &amp; Notes Payable</t>
  </si>
  <si>
    <t>Loans Payable Sallie Mae</t>
  </si>
  <si>
    <t>Equity</t>
  </si>
  <si>
    <t>Prior Period Adj to Net Assets</t>
  </si>
  <si>
    <t>Unrestricted Net Assets</t>
  </si>
  <si>
    <t>Expendable Endowment</t>
  </si>
  <si>
    <t>Inv in Cap Assets Net of Dbt</t>
  </si>
  <si>
    <t>Exp Rstrct NetAsst - Loans</t>
  </si>
  <si>
    <t>Exp Rstrct NetAsst - Cap Proj</t>
  </si>
  <si>
    <t>Exp Rstrct NetAsst - Other</t>
  </si>
  <si>
    <t>NonExp Rstrct NetAsst Endow</t>
  </si>
  <si>
    <t>Exp Rstrct NetAsst - Debt</t>
  </si>
  <si>
    <t>Budget All Revenue</t>
  </si>
  <si>
    <t>Budget Revenue Non-Property</t>
  </si>
  <si>
    <t>Property Transfers In</t>
  </si>
  <si>
    <t>GR Release Transfer In</t>
  </si>
  <si>
    <t>GR Release Reversions</t>
  </si>
  <si>
    <t>Incidental Release Transfer In</t>
  </si>
  <si>
    <t>Incidental Release Reversion</t>
  </si>
  <si>
    <t>Appropriated Construction Rev</t>
  </si>
  <si>
    <t>Revert Capital Appropriation</t>
  </si>
  <si>
    <t>Investment Earnings-Interest</t>
  </si>
  <si>
    <t>Interest NOW Accounts</t>
  </si>
  <si>
    <t>Federal Interest Income</t>
  </si>
  <si>
    <t>Interest Revenue Sallie Mae</t>
  </si>
  <si>
    <t>Excess-Short Invest Income</t>
  </si>
  <si>
    <t>Interest Revenue Student Loans</t>
  </si>
  <si>
    <t>Delinq Fee Short Term Loan</t>
  </si>
  <si>
    <t>Interest Cancelled-PR 72</t>
  </si>
  <si>
    <t>Interest Cancelled-MIL PR 72</t>
  </si>
  <si>
    <t>Interest Cancelled-AF 72</t>
  </si>
  <si>
    <t>Interest Cancelled-MIL AF 72</t>
  </si>
  <si>
    <t>Interest Cancelled-Disability</t>
  </si>
  <si>
    <t>Interest Cancelled-Bankrupt</t>
  </si>
  <si>
    <t>Interest Cancelled Death</t>
  </si>
  <si>
    <t>Interest Cancelled-Law Enforce</t>
  </si>
  <si>
    <t>Interest Cancel-Peace Corp-Vis</t>
  </si>
  <si>
    <t>Ln Int Cnc-Tch Svc Shtg</t>
  </si>
  <si>
    <t>Ln Int Cnc-Hlth Svc N/Med Tech</t>
  </si>
  <si>
    <t>Ln Int Cnc Svc-High Risk Chld</t>
  </si>
  <si>
    <t>Ln Int Cnc-Headstart</t>
  </si>
  <si>
    <t>Interest Revenue Miscellaneous</t>
  </si>
  <si>
    <t>Federal Government</t>
  </si>
  <si>
    <t>Misc Agncy-Fed Flow Thru Funds</t>
  </si>
  <si>
    <t>Excess/Short Fed C&amp;G</t>
  </si>
  <si>
    <t>Federal Financial Aid</t>
  </si>
  <si>
    <t>Fl. City/County Gov Grants</t>
  </si>
  <si>
    <t>Non FL City/County Grants</t>
  </si>
  <si>
    <t>Fl State Gov Grants</t>
  </si>
  <si>
    <t>Star Fund Gov C&amp;G</t>
  </si>
  <si>
    <t>Non FL State Grants</t>
  </si>
  <si>
    <t>Rev Distribution St Local C&amp;G</t>
  </si>
  <si>
    <t>Florida State Financial Aid</t>
  </si>
  <si>
    <t>Fl. State Gov Contracts</t>
  </si>
  <si>
    <t>Fl. City/County Gov. Contracts</t>
  </si>
  <si>
    <t>St Local C&amp;G Refunds</t>
  </si>
  <si>
    <t>Grant Misc Agencies</t>
  </si>
  <si>
    <t>Charitable Organizations</t>
  </si>
  <si>
    <t>Corporations</t>
  </si>
  <si>
    <t>Foundations</t>
  </si>
  <si>
    <t>Gifts from Individuals</t>
  </si>
  <si>
    <t>CWSP Off-Campus Contrib</t>
  </si>
  <si>
    <t>Program Income Mag Lab-Fed</t>
  </si>
  <si>
    <t>Program Income Mag Lab-Non Fed</t>
  </si>
  <si>
    <t>DSO Financial Aid</t>
  </si>
  <si>
    <t>DSO Sales &amp; Services</t>
  </si>
  <si>
    <t>DSO - Gifts and Donations</t>
  </si>
  <si>
    <t>Ed Dpt Sale Rev Fr St Agencies</t>
  </si>
  <si>
    <t>Ed Dept Rent Rev Fr St Agncy</t>
  </si>
  <si>
    <t>Ed Dpt Commission Rev FrNon-St</t>
  </si>
  <si>
    <t>Ed Dept Ad Rev Fr Non-St</t>
  </si>
  <si>
    <t>Ed Dpt Sales to Non-State</t>
  </si>
  <si>
    <t>Ed Dpt Ticket Rev Fr Non-St</t>
  </si>
  <si>
    <t>Salvage Sales</t>
  </si>
  <si>
    <t>Surplus Sales - Online</t>
  </si>
  <si>
    <t>Ed Dept Rent Rev Fr Non-St</t>
  </si>
  <si>
    <t>Ed Dept Fine/Penalty Rev</t>
  </si>
  <si>
    <t>Matriculation Fees - Fall</t>
  </si>
  <si>
    <t>Matriculation Fees - Spring</t>
  </si>
  <si>
    <t>Matriculation Fees - Summer</t>
  </si>
  <si>
    <t>Matriculation Fees -Special I</t>
  </si>
  <si>
    <t>Matriculation Fees -Special II</t>
  </si>
  <si>
    <t>Special Student Applic Fees</t>
  </si>
  <si>
    <t>Athletic Fees - Fall</t>
  </si>
  <si>
    <t>Athletic Fees - Spring</t>
  </si>
  <si>
    <t>Athletic Fees - Summer</t>
  </si>
  <si>
    <t>Audit Classes - Fall</t>
  </si>
  <si>
    <t>Audit Classes - Spring</t>
  </si>
  <si>
    <t>Audit Classes - Summer</t>
  </si>
  <si>
    <t>Audit Classes - Special</t>
  </si>
  <si>
    <t>Lab Fees - Fall</t>
  </si>
  <si>
    <t>Lab Fees - Spring</t>
  </si>
  <si>
    <t>Lab Fees - Summer</t>
  </si>
  <si>
    <t>Out of State Tuition - Fall</t>
  </si>
  <si>
    <t>Out of State Tuition - Spring</t>
  </si>
  <si>
    <t>Out of State Tuition - Summer</t>
  </si>
  <si>
    <t>Med Matric In-State - Fall</t>
  </si>
  <si>
    <t>Med Matric Out of State - Fall</t>
  </si>
  <si>
    <t>Med Matric In-State - Spring</t>
  </si>
  <si>
    <t>Med Matric Out of State-Spring</t>
  </si>
  <si>
    <t>Med Matric In-State-Summer</t>
  </si>
  <si>
    <t>Med Matric Out of State-Summer</t>
  </si>
  <si>
    <t>Student Activity Fees - Fall</t>
  </si>
  <si>
    <t>Student Activity Fees - Spring</t>
  </si>
  <si>
    <t>Student Activity Fees - Summer</t>
  </si>
  <si>
    <t>Student Activity Fee - Special</t>
  </si>
  <si>
    <t>General Stdnt Aid Fees-Fall</t>
  </si>
  <si>
    <t>Graduate Application Fees</t>
  </si>
  <si>
    <t>Supply Fees-Dem School</t>
  </si>
  <si>
    <t>Undergrad Application Fees</t>
  </si>
  <si>
    <t>Student Fin Aid Fee 1</t>
  </si>
  <si>
    <t>Student Fin Aid Fee ll</t>
  </si>
  <si>
    <t>Student Fin Aid Fee lll</t>
  </si>
  <si>
    <t>Student Fin Aid Fee lV</t>
  </si>
  <si>
    <t>Student Financial Aid Special</t>
  </si>
  <si>
    <t>Transport Access Fees-Fall</t>
  </si>
  <si>
    <t>Transport Access Fees-Spring</t>
  </si>
  <si>
    <t>Transport Access Fees-Summer</t>
  </si>
  <si>
    <t>Student Health Fees-Fall</t>
  </si>
  <si>
    <t>Student Health Fees-Spring</t>
  </si>
  <si>
    <t>Student Health Fees-Summer</t>
  </si>
  <si>
    <t>Student Health Fees-Special</t>
  </si>
  <si>
    <t>Distance Learning Fees-Fall</t>
  </si>
  <si>
    <t>Distance Learning Fees-Spring</t>
  </si>
  <si>
    <t>Distance Learning Fees-Summer</t>
  </si>
  <si>
    <t>Navy DL In State Fees</t>
  </si>
  <si>
    <t>Navy DL Out of State Fees</t>
  </si>
  <si>
    <t>Women's Athletics Title 9</t>
  </si>
  <si>
    <t>Late Registration-Fall</t>
  </si>
  <si>
    <t>Late Registration-Spring</t>
  </si>
  <si>
    <t>Late Registration-Summer</t>
  </si>
  <si>
    <t>Late Registration-Special</t>
  </si>
  <si>
    <t>Late Payment Fees - Fall</t>
  </si>
  <si>
    <t>Late Payment Fees - Spring</t>
  </si>
  <si>
    <t>Late Payment Fees - Summer</t>
  </si>
  <si>
    <t>Late Payment Fees-Special</t>
  </si>
  <si>
    <t>Distance Learning Fees-COE</t>
  </si>
  <si>
    <t>Application Fees</t>
  </si>
  <si>
    <t>Examination &amp; Testing Fees</t>
  </si>
  <si>
    <t>FSUCard Replacement Fee</t>
  </si>
  <si>
    <t>FSUCard Annual Fee</t>
  </si>
  <si>
    <t>FSUCard Initial Fee</t>
  </si>
  <si>
    <t>Non Credit Courses Revenue</t>
  </si>
  <si>
    <t>Internatl Study Fees-Fall</t>
  </si>
  <si>
    <t>Internatl Study Fees-Spring</t>
  </si>
  <si>
    <t>Internatl Programs Stdt Fees</t>
  </si>
  <si>
    <t>Building Fees - Fall</t>
  </si>
  <si>
    <t>Building Fees - Spring</t>
  </si>
  <si>
    <t>Building Fees - Summer</t>
  </si>
  <si>
    <t>Building Fees l</t>
  </si>
  <si>
    <t>Building Fees ll</t>
  </si>
  <si>
    <t>Building Fees lll</t>
  </si>
  <si>
    <t>Bldg CapImp Remit to DCU</t>
  </si>
  <si>
    <t>Cap Improvement Fee Fall</t>
  </si>
  <si>
    <t>Cap Improvement Fee Spring</t>
  </si>
  <si>
    <t>Cap Improvement Fee Summer</t>
  </si>
  <si>
    <t>Differential Tuition - Fall</t>
  </si>
  <si>
    <t>Differential Tuition - Spring</t>
  </si>
  <si>
    <t>Differential Tuition - Summer</t>
  </si>
  <si>
    <t>Transcript Fee</t>
  </si>
  <si>
    <t>Disb PY Registration Fees</t>
  </si>
  <si>
    <t>Stud Fac Use per Stud - Fall</t>
  </si>
  <si>
    <t>Stud Fac Use per Stud - Spring</t>
  </si>
  <si>
    <t>Stud Fac Use per Stud - Summer</t>
  </si>
  <si>
    <t>Stud Fac Use per Cred - Fall</t>
  </si>
  <si>
    <t>Stud Fac Use per Cred - Spring</t>
  </si>
  <si>
    <t>Stud Fac Use per Cred - Summer</t>
  </si>
  <si>
    <t>Technology Fees  Summer</t>
  </si>
  <si>
    <t>Technology Fees Fall</t>
  </si>
  <si>
    <t>Technology Fees Spring</t>
  </si>
  <si>
    <t>Art Equipment Fee Fall</t>
  </si>
  <si>
    <t>Art Equipment Fee Spring</t>
  </si>
  <si>
    <t>Art Equipment Fee Summer</t>
  </si>
  <si>
    <t>Gate Sales-Ringling</t>
  </si>
  <si>
    <t>Advance Sales-Ringling</t>
  </si>
  <si>
    <t>Over-Short Gate Ticket Ringlin</t>
  </si>
  <si>
    <t>Facilities Rental Fee-Ringling</t>
  </si>
  <si>
    <t>Rsvd Tkt Hndling Fee-Ringling</t>
  </si>
  <si>
    <t>Ringling Audio Tour Revenue</t>
  </si>
  <si>
    <t>Banyan Commission-Ringling</t>
  </si>
  <si>
    <t>Ringling Hist Preserv Donation</t>
  </si>
  <si>
    <t>Bldg Code Pln Review Fee</t>
  </si>
  <si>
    <t>Bldg Code Inspection Fee</t>
  </si>
  <si>
    <t>Building Fee-Other</t>
  </si>
  <si>
    <t>Fees-Other Miscellaneous</t>
  </si>
  <si>
    <t>Returned NSF Check Charges</t>
  </si>
  <si>
    <t>Late Registration Fall</t>
  </si>
  <si>
    <t>Late Registration Spring</t>
  </si>
  <si>
    <t>Late Registration Summer</t>
  </si>
  <si>
    <t>Late Registration Special</t>
  </si>
  <si>
    <t>Late Tuition Payments Fall</t>
  </si>
  <si>
    <t>Late Tuition Payments Spring</t>
  </si>
  <si>
    <t>Late Tuition Payments Summer</t>
  </si>
  <si>
    <t>Late Tuition Payments Special</t>
  </si>
  <si>
    <t>Law Enf Fines- Pnlty- Judgemnt</t>
  </si>
  <si>
    <t>Sale Confscated Proprty-Law</t>
  </si>
  <si>
    <t>Distance Learn Fees X Fall</t>
  </si>
  <si>
    <t>Distance Learn Fees X Spring</t>
  </si>
  <si>
    <t>Distance Learn Fees X Summer</t>
  </si>
  <si>
    <t>Distance Learn Market Rate Fal</t>
  </si>
  <si>
    <t>Distance Learn Market Rate Spr</t>
  </si>
  <si>
    <t>Distance Learn Market Rate Sum</t>
  </si>
  <si>
    <t>Aux Prior Year Exp Refunds</t>
  </si>
  <si>
    <t>Aux Insurance Recoveries</t>
  </si>
  <si>
    <t>Aux Ins Recoveries Other</t>
  </si>
  <si>
    <t>Aux Insurance Claims Thagard</t>
  </si>
  <si>
    <t>Aux PY Payment Cancelled</t>
  </si>
  <si>
    <t>Aux Credit Card 2% Svc Fee</t>
  </si>
  <si>
    <t>Aux Criminology Jrnl Sales</t>
  </si>
  <si>
    <t>Aux DHL Sales to St Agency</t>
  </si>
  <si>
    <t>Aux UPS Sales to ST Agency</t>
  </si>
  <si>
    <t>Aux Mail Prep Sale to St Agncy</t>
  </si>
  <si>
    <t>Aux Presort to St Agency</t>
  </si>
  <si>
    <t>Aux Stnd to Outside St Agency</t>
  </si>
  <si>
    <t>Aux Bus Reply-Rtrnd Mail to St</t>
  </si>
  <si>
    <t>Aux Post Due Svc-Underpd Mail</t>
  </si>
  <si>
    <t>Aux Assessment Fee_State</t>
  </si>
  <si>
    <t>Aux Local Svc Revenue-State</t>
  </si>
  <si>
    <t>Aux Non-Recur Materials-St</t>
  </si>
  <si>
    <t>Aux Non-Recur Labor-St</t>
  </si>
  <si>
    <t>Aux Cellular Service State</t>
  </si>
  <si>
    <t>Aux Cellular Equip Rev State</t>
  </si>
  <si>
    <t>Aux Administrative Fees-State</t>
  </si>
  <si>
    <t>Aux Long Distance Rev State</t>
  </si>
  <si>
    <t>Aux Internatnl Mail-Svc-St</t>
  </si>
  <si>
    <t>Aux Domestic Flat-St</t>
  </si>
  <si>
    <t>Aux Utility Revenues</t>
  </si>
  <si>
    <t>Aux Misc Sales to St Agencies</t>
  </si>
  <si>
    <t>Aux Sales to FSU</t>
  </si>
  <si>
    <t>Aux Sales to Students Thagard</t>
  </si>
  <si>
    <t>Aux Sales to FSU Electricity</t>
  </si>
  <si>
    <t>Aux Sales to FSU Natural Gas</t>
  </si>
  <si>
    <t>Aux Sales to FSU Water</t>
  </si>
  <si>
    <t>Aux Sales to FSU Sewer</t>
  </si>
  <si>
    <t>Aux Sales to FSU Refuse Intrnl</t>
  </si>
  <si>
    <t>Aux Sales to FSU Refuse Extrnl</t>
  </si>
  <si>
    <t>Aux Sales to FSU Outdoor Light</t>
  </si>
  <si>
    <t>Aux Sales to FSU Chilled Water</t>
  </si>
  <si>
    <t>Aux Sales to FSU Steam</t>
  </si>
  <si>
    <t>Aux Sales to FSU Fire Service</t>
  </si>
  <si>
    <t>Aux Sales to FSU Stormwater</t>
  </si>
  <si>
    <t>Aux Sales to FSU LP Gas</t>
  </si>
  <si>
    <t>Aux Sales to FSU Fuel Oil #2</t>
  </si>
  <si>
    <t>Aux Sales to FSU Fuel Oil #6</t>
  </si>
  <si>
    <t>Aux Sales to FSU Utility Misc</t>
  </si>
  <si>
    <t>Aux Misc Sales to Non-State</t>
  </si>
  <si>
    <t>Rev Distribut Aux Non-St Sales</t>
  </si>
  <si>
    <t>Passport Revenue</t>
  </si>
  <si>
    <t>Art Shop Sales-Ringling</t>
  </si>
  <si>
    <t>Circus Shop Sales-Ringling</t>
  </si>
  <si>
    <t>CA'D'ZAN Shop Sales-Ringling</t>
  </si>
  <si>
    <t>Warehouse Sales-Ringling</t>
  </si>
  <si>
    <t>Royalty Income-Ringling</t>
  </si>
  <si>
    <t>Over-Short Shop Sales-Ringling</t>
  </si>
  <si>
    <t>Game Ticket Sales-Current</t>
  </si>
  <si>
    <t>Game Ticket Sales-Advance</t>
  </si>
  <si>
    <t>Game Guarantees</t>
  </si>
  <si>
    <t>ACC Conference Distribution</t>
  </si>
  <si>
    <t>Decals</t>
  </si>
  <si>
    <t>Citations</t>
  </si>
  <si>
    <t>Meter Revenues</t>
  </si>
  <si>
    <t>Pay Lot Collections</t>
  </si>
  <si>
    <t>Auxiliary Ticket Sales Other</t>
  </si>
  <si>
    <t>FSU P.O. Box Fees</t>
  </si>
  <si>
    <t>Aux Student Telecom Rev N-St</t>
  </si>
  <si>
    <t>Aux Vendor Marketing Rev N-St</t>
  </si>
  <si>
    <t>Aux Alt Op Svc Commissn Non-St</t>
  </si>
  <si>
    <t>Game Ticket Sales-Home</t>
  </si>
  <si>
    <t>Game Ticket Sales-Away</t>
  </si>
  <si>
    <t>Aux 800 Svc Commission Non-St</t>
  </si>
  <si>
    <t>Aux FSU-At-Home Commiss Non-St</t>
  </si>
  <si>
    <t>Aux DSL Commission Non-St</t>
  </si>
  <si>
    <t>Aux Alt Egress Commiss Non-St</t>
  </si>
  <si>
    <t>Aux Local Svc Revenue Non-St</t>
  </si>
  <si>
    <t>Aux Non-Recur Materials Non-St</t>
  </si>
  <si>
    <t>Aux Non-Recur Labor-Non-ST</t>
  </si>
  <si>
    <t>Aux Cellular Service Non-State</t>
  </si>
  <si>
    <t>Aux Business Long Dist Non-St</t>
  </si>
  <si>
    <t>Aux Administrative Fees Non-St</t>
  </si>
  <si>
    <t>Aux Long Distance Rev Non-St</t>
  </si>
  <si>
    <t>Aux Pay Station Commiss Non-St</t>
  </si>
  <si>
    <t>Internation Mail Srvc-St Agncy</t>
  </si>
  <si>
    <t>Domest Flat-Srvc-Non State</t>
  </si>
  <si>
    <t>Aux SaleSvc HighSpeed Internet</t>
  </si>
  <si>
    <t>DHL Sales Non State</t>
  </si>
  <si>
    <t>UPS Sales Non State</t>
  </si>
  <si>
    <t>Mail Prep Non State</t>
  </si>
  <si>
    <t>Presort Non State</t>
  </si>
  <si>
    <t>Standard Non State</t>
  </si>
  <si>
    <t>Business Rep Rtrnd Mail Non St</t>
  </si>
  <si>
    <t>Post Due-UndrPd Mail Non St</t>
  </si>
  <si>
    <t>Intern'l Prg Apartment Rent</t>
  </si>
  <si>
    <t>Orientation Fee Spcl Student</t>
  </si>
  <si>
    <t>Athletics Market Place</t>
  </si>
  <si>
    <t>Athletic Programs Media Guides</t>
  </si>
  <si>
    <t>Athletic Ticket Postage Handli</t>
  </si>
  <si>
    <t>Athletic NCAA Special Assistan</t>
  </si>
  <si>
    <t>Athletic NCAA Opportunity Fund</t>
  </si>
  <si>
    <t>Athletic Sponsorships</t>
  </si>
  <si>
    <t>Athletic ACC Reimbursement</t>
  </si>
  <si>
    <t>Athletic NCAA Reimbursement</t>
  </si>
  <si>
    <t>Leach Center</t>
  </si>
  <si>
    <t>Aux TV &amp; Radio Revenues</t>
  </si>
  <si>
    <t>Aux Advertising Revenues</t>
  </si>
  <si>
    <t>Aux Facility Rent Non-Housing</t>
  </si>
  <si>
    <t>Aux Facility Rent Housing</t>
  </si>
  <si>
    <t>Student Orientation Fee</t>
  </si>
  <si>
    <t>Student Orientation Meals &amp; Lo</t>
  </si>
  <si>
    <t>Student Orientation Apparel</t>
  </si>
  <si>
    <t>Aux Sale Svc Outside St Govt</t>
  </si>
  <si>
    <t>Aux Commissions</t>
  </si>
  <si>
    <t>Aux Returned Check Chrg</t>
  </si>
  <si>
    <t>Collection Commissions</t>
  </si>
  <si>
    <t>Collection Commissions-VR</t>
  </si>
  <si>
    <t>Collection Commissions-GRC</t>
  </si>
  <si>
    <t>Collect Commission-Conserv</t>
  </si>
  <si>
    <t>Collection Commission -W F</t>
  </si>
  <si>
    <t>Aux Cash Over &amp; Short</t>
  </si>
  <si>
    <t>Unidentified Cks/ACH/Wire</t>
  </si>
  <si>
    <t>Sale Goods to St Employees</t>
  </si>
  <si>
    <t>Sale Services to St Employees</t>
  </si>
  <si>
    <t>Aux Fines and Penalties</t>
  </si>
  <si>
    <t>Sale Data Processing Services</t>
  </si>
  <si>
    <t>EDP Sales-State Universities</t>
  </si>
  <si>
    <t>EDP Sales to DOE</t>
  </si>
  <si>
    <t>EDP Sales - Other State</t>
  </si>
  <si>
    <t>EDP Sales Outside St Govt</t>
  </si>
  <si>
    <t>EDP Sales to School Districts</t>
  </si>
  <si>
    <t>EDP Sales to Comm Colleges</t>
  </si>
  <si>
    <t>EDP Sale Other Pol Subdivision</t>
  </si>
  <si>
    <t>EDP Sales - NonProfit Private</t>
  </si>
  <si>
    <t>EDP Sale For Profit - Private</t>
  </si>
  <si>
    <t>St Appropriated ARRA Funds</t>
  </si>
  <si>
    <t>Oth Op Miscellaneous Rev</t>
  </si>
  <si>
    <t>Oth Op Fines &amp; Penalties</t>
  </si>
  <si>
    <t>NDSL/NSL Cr Bal Refnd Revrsl</t>
  </si>
  <si>
    <t>NDSL/NSL Col. Costs Frm Borrw.</t>
  </si>
  <si>
    <t>Financial Aid EFT Clearing</t>
  </si>
  <si>
    <t>Oth Op Cash Over &amp; Short</t>
  </si>
  <si>
    <t>Collection Held-Suspense</t>
  </si>
  <si>
    <t>Premium Revenue Sale of Loans</t>
  </si>
  <si>
    <t>Rev Distrib Oth Op Non-Sale</t>
  </si>
  <si>
    <t>FL-ST Govt-Fed Flow Thru Funds</t>
  </si>
  <si>
    <t>OthOp Sale Good&amp;Svcs to State</t>
  </si>
  <si>
    <t>OthOp Sale GoodSvcs to FSU</t>
  </si>
  <si>
    <t>OthOp Sale Goods Non-St Entity</t>
  </si>
  <si>
    <t>OthOp Sale Svcs Non-St Entity</t>
  </si>
  <si>
    <t>Rev Distrib Oth Op N-St Sale</t>
  </si>
  <si>
    <t>OthOp Sale Svc to St Empl</t>
  </si>
  <si>
    <t>Other Op Rev Foundation</t>
  </si>
  <si>
    <t>Other Op Rev Contributions</t>
  </si>
  <si>
    <t>Prior Yr. Refunds</t>
  </si>
  <si>
    <t>PY Payment Cancellations</t>
  </si>
  <si>
    <t>OthOp Insurance Recoveries</t>
  </si>
  <si>
    <t>Capital Grant Cntrct Donation</t>
  </si>
  <si>
    <t>DEBITEK Collection-Dist Access</t>
  </si>
  <si>
    <t>C &amp; G Overhead Revenue</t>
  </si>
  <si>
    <t>I&amp;S Mandatory Transfer In</t>
  </si>
  <si>
    <t>Trns In Fr Diff Fund w/in FSU</t>
  </si>
  <si>
    <t>Inter-Agency Transfer In</t>
  </si>
  <si>
    <t>Trns In Fr Same Fund w/in FSU</t>
  </si>
  <si>
    <t>Transf In O/H Asmnt Intra-Fund</t>
  </si>
  <si>
    <t>Transf In O/H Asmnt Inter-Fund</t>
  </si>
  <si>
    <t>Transfer In Fr Component Unit</t>
  </si>
  <si>
    <t>DSO - Royalties &amp; Licensing Fe</t>
  </si>
  <si>
    <t>Gain / Loss on Sale of Invest</t>
  </si>
  <si>
    <t>Addition to Permanent Endow</t>
  </si>
  <si>
    <t>Budget Fees</t>
  </si>
  <si>
    <t>Budget Matriculation Fees</t>
  </si>
  <si>
    <t>Budget Out-of-State Tuition</t>
  </si>
  <si>
    <t>Budget Matric Waivers St Fund</t>
  </si>
  <si>
    <t>Budget Matric Waivers Non-Fund</t>
  </si>
  <si>
    <t>Budget OOS Waivers St Fund</t>
  </si>
  <si>
    <t>Budget OOS Waivers Non-Fund</t>
  </si>
  <si>
    <t>Budget Application Fees</t>
  </si>
  <si>
    <t>Budget Late Registration Fees</t>
  </si>
  <si>
    <t>Budget Other Fees</t>
  </si>
  <si>
    <t>Budget Other Fees-Market Rate</t>
  </si>
  <si>
    <t>Budget Differential Tuition</t>
  </si>
  <si>
    <t>Budget Misc Revenue</t>
  </si>
  <si>
    <t>Budget Interest Earnings</t>
  </si>
  <si>
    <t>Budget US Grants</t>
  </si>
  <si>
    <t>Budget City County Grants</t>
  </si>
  <si>
    <t>Budget State Grants</t>
  </si>
  <si>
    <t>Budget Other Grants &amp; Donation</t>
  </si>
  <si>
    <t>Budget Fine Forfeiture Jdgmnt</t>
  </si>
  <si>
    <t>Budget Penalties</t>
  </si>
  <si>
    <t>Budget Sale Forfeited Property</t>
  </si>
  <si>
    <t>Budget Intra-Fund Transfer</t>
  </si>
  <si>
    <t>Budget Inter-Fund Transfer</t>
  </si>
  <si>
    <t>Budget Inter-Agency Transfer</t>
  </si>
  <si>
    <t>Budget I&amp;S Inter-Agency Transf</t>
  </si>
  <si>
    <t>Budget Overhead IntraFund Xfer</t>
  </si>
  <si>
    <t>Budget Overhead InterFund Xfer</t>
  </si>
  <si>
    <t>Budget Refunds</t>
  </si>
  <si>
    <t>Budget Sales G/S to State</t>
  </si>
  <si>
    <t>Budget Sales Goods Non-State</t>
  </si>
  <si>
    <t>Budget Sales Services Non-St</t>
  </si>
  <si>
    <t>Budget Sales Goods to St Empl</t>
  </si>
  <si>
    <t>Budget Sales Svcs St Employees</t>
  </si>
  <si>
    <t>Budget Rent</t>
  </si>
  <si>
    <t>Budget Concessions</t>
  </si>
  <si>
    <t>Budget Fire Insurance Recovery</t>
  </si>
  <si>
    <t>Budget Othr Insurance Recovery</t>
  </si>
  <si>
    <t>Budget Salvage Sales</t>
  </si>
  <si>
    <t>Budget Prior Yr Payment Cancel</t>
  </si>
  <si>
    <t>Budget Research Overhead</t>
  </si>
  <si>
    <t>Budget Library Fines</t>
  </si>
  <si>
    <t>Budget Revenue Distribution</t>
  </si>
  <si>
    <t>Budget EDP Sales to State</t>
  </si>
  <si>
    <t>Budget EDP Sales to Non-State</t>
  </si>
  <si>
    <t>Budget Suspense</t>
  </si>
  <si>
    <t>Budget Devolution Payroll Cash</t>
  </si>
  <si>
    <t>Budget All Expenditures</t>
  </si>
  <si>
    <t>Budget Direct Costs</t>
  </si>
  <si>
    <t>Budget Salary Wages</t>
  </si>
  <si>
    <t>Budget Sal  Wages OPS Restrict</t>
  </si>
  <si>
    <t>Additional Deferred Comp</t>
  </si>
  <si>
    <t>Library Materials Expendable</t>
  </si>
  <si>
    <t>Library Materials Capital</t>
  </si>
  <si>
    <t>Budget Expense</t>
  </si>
  <si>
    <t>Expense Payroll Suspense</t>
  </si>
  <si>
    <t>State Personnel Assessments</t>
  </si>
  <si>
    <t>Budget Indep Svcs Restrict</t>
  </si>
  <si>
    <t>Research Analysis Svcs</t>
  </si>
  <si>
    <t>Accounting/Auditing Svc</t>
  </si>
  <si>
    <t>Bank Service Charges</t>
  </si>
  <si>
    <t>Chartered Vehicle Travel</t>
  </si>
  <si>
    <t>Chartered Air Travel</t>
  </si>
  <si>
    <t>Architectural Svc (Not FCO)</t>
  </si>
  <si>
    <t>Prof Svcs Engineering</t>
  </si>
  <si>
    <t>Prof Svcs Constrct/Renovations</t>
  </si>
  <si>
    <t>Mailing/Delivery Services</t>
  </si>
  <si>
    <t>Food Services</t>
  </si>
  <si>
    <t>Prof Svcs Excl MTDC</t>
  </si>
  <si>
    <t>Prof Svcs Security</t>
  </si>
  <si>
    <t>Prof Svcs Other</t>
  </si>
  <si>
    <t>CPD Services</t>
  </si>
  <si>
    <t>Sponsored Agreements C&amp;G Only</t>
  </si>
  <si>
    <t>Games Guarantees</t>
  </si>
  <si>
    <t>Canx/Approved Write Offs</t>
  </si>
  <si>
    <t>Athletic Game Officials</t>
  </si>
  <si>
    <t>Taxable Stipends C&amp;G</t>
  </si>
  <si>
    <t>Film Process &amp; Print</t>
  </si>
  <si>
    <t>Pof Svcs Laser Lab</t>
  </si>
  <si>
    <t>Bio Chemical Synthesis Svc</t>
  </si>
  <si>
    <t>Analysis Mass Spectrometry</t>
  </si>
  <si>
    <t>Analysis Electron Microscope</t>
  </si>
  <si>
    <t>Analysis Nuclear Mag Resonance</t>
  </si>
  <si>
    <t>Prof Svcs Scientific Rsch/Anal</t>
  </si>
  <si>
    <t>Collection &amp; Recovery Services</t>
  </si>
  <si>
    <t>Collect Agency Exp Borrower Pd</t>
  </si>
  <si>
    <t>Prof Svcs Mgmt/Marketing</t>
  </si>
  <si>
    <t>Maintenance IT Hardware</t>
  </si>
  <si>
    <t>Prof Svcs IT/Network</t>
  </si>
  <si>
    <t>Legal Services Excluded</t>
  </si>
  <si>
    <t>Prof Svcs Medical</t>
  </si>
  <si>
    <t>CourtRpt/Transcrpt/Translat</t>
  </si>
  <si>
    <t>Prof Svcs Custodial/Janitorial</t>
  </si>
  <si>
    <t>Temporary Support Services</t>
  </si>
  <si>
    <t>Guide Money</t>
  </si>
  <si>
    <t>Prof Svcs Audio/Visual</t>
  </si>
  <si>
    <t>Prof Svcs Live Performances</t>
  </si>
  <si>
    <t>Prof Svcs Landscaping</t>
  </si>
  <si>
    <t>Linen and Laundry Services</t>
  </si>
  <si>
    <t>Examination and Testing</t>
  </si>
  <si>
    <t>Employee Training</t>
  </si>
  <si>
    <t>Prof Svcs Foreign</t>
  </si>
  <si>
    <t>Tchr Res NonRes Ind Cntrct Exm</t>
  </si>
  <si>
    <t>Tchr Res NonR Ind Cntr Foreign</t>
  </si>
  <si>
    <t>Advertisement Legal &amp; Official</t>
  </si>
  <si>
    <t>Ads Employment/Job Opportunity</t>
  </si>
  <si>
    <t>Ads Public Services Notices</t>
  </si>
  <si>
    <t>Advertisements Promotional</t>
  </si>
  <si>
    <t>Prof Svcs Advertising</t>
  </si>
  <si>
    <t>Athletic Promotions</t>
  </si>
  <si>
    <t>Budget Printing Dup Restrict</t>
  </si>
  <si>
    <t>Printing/Reproduction Services</t>
  </si>
  <si>
    <t>PrintRepro Forms</t>
  </si>
  <si>
    <t>PrintRepro Duplicating</t>
  </si>
  <si>
    <t>PrintRepro Extrnl Publication</t>
  </si>
  <si>
    <t>PrintRepro Tickets</t>
  </si>
  <si>
    <t>PrintRepro Photo Slide Movie</t>
  </si>
  <si>
    <t>PrintRepro Instruction Purpose</t>
  </si>
  <si>
    <t>PrintRepro Xerox</t>
  </si>
  <si>
    <t>FSU Card Services</t>
  </si>
  <si>
    <t>PrintRepro Addressing Svcs</t>
  </si>
  <si>
    <t>PrintRepro Binding Expense</t>
  </si>
  <si>
    <t>Budget Care Subsistence Restri</t>
  </si>
  <si>
    <t>Employee Physical Examinations</t>
  </si>
  <si>
    <t>In Patient Care &amp; Subsistence</t>
  </si>
  <si>
    <t>Out Patient Care &amp; Subsistence</t>
  </si>
  <si>
    <t>Care/Subs Lab Test &amp; Analyses</t>
  </si>
  <si>
    <t>Research Participant Incl MTDC</t>
  </si>
  <si>
    <t>Subsistence/Maint Allowance</t>
  </si>
  <si>
    <t>SubRecipient Incl MTDC</t>
  </si>
  <si>
    <t>SubRecipient Excl MTDC</t>
  </si>
  <si>
    <t>SubRecipient Incl MTDC FA Wavd</t>
  </si>
  <si>
    <t>Budget Domestic Travel Restric</t>
  </si>
  <si>
    <t>Travel In State</t>
  </si>
  <si>
    <t>Travel Athl In State Staff</t>
  </si>
  <si>
    <t>Travel Athl In State Recruit</t>
  </si>
  <si>
    <t>Travel Athl In State Prospect</t>
  </si>
  <si>
    <t>Travel Out of State</t>
  </si>
  <si>
    <t>Travel Athl Out of St Staff</t>
  </si>
  <si>
    <t>Travel Athl Out of St Recruit</t>
  </si>
  <si>
    <t>Travel Athl Out of St Prospect</t>
  </si>
  <si>
    <t>Budget Foreign Travel Restrict</t>
  </si>
  <si>
    <t>Travel Foreign</t>
  </si>
  <si>
    <t>Travel Athl Foreign Staff</t>
  </si>
  <si>
    <t>Travel Athl Foreign Recruit</t>
  </si>
  <si>
    <t>Travel Athl Foreign Prospect</t>
  </si>
  <si>
    <t>Class C Meal Allowance</t>
  </si>
  <si>
    <t>Travel Advances</t>
  </si>
  <si>
    <t>Moving Paid to Vendor Qualify</t>
  </si>
  <si>
    <t>Employee Relocation Qualified</t>
  </si>
  <si>
    <t>Moving Nonqualified 3rd Party</t>
  </si>
  <si>
    <t>Moving Empl Reimburse Nonqual</t>
  </si>
  <si>
    <t>Budget Communication/Ship Rstr</t>
  </si>
  <si>
    <t>Network/Comm Recurring</t>
  </si>
  <si>
    <t>Network/Comm Data Circuits</t>
  </si>
  <si>
    <t>Telecom Business Local Svc</t>
  </si>
  <si>
    <t>Network/Comm Long Distance</t>
  </si>
  <si>
    <t>Telecom Business Long Distnce</t>
  </si>
  <si>
    <t>Telecom SUNCOM Long Distance</t>
  </si>
  <si>
    <t>Telecom Local Oth DGS Archives</t>
  </si>
  <si>
    <t>Network/Comm Non Recurring</t>
  </si>
  <si>
    <t>Telecom Maintenance Recurring</t>
  </si>
  <si>
    <t>Network/Comm Admin/Indirect</t>
  </si>
  <si>
    <t>Network/Comm CGS Materials</t>
  </si>
  <si>
    <t>Network/Comm Inven Over/Short</t>
  </si>
  <si>
    <t>Equip Telecom Expendable</t>
  </si>
  <si>
    <t>Telecom Supplies &amp; Eq &lt;1000</t>
  </si>
  <si>
    <t>Cellular Leases</t>
  </si>
  <si>
    <t>Mobile Devices/Services</t>
  </si>
  <si>
    <t>Computer Network Fees</t>
  </si>
  <si>
    <t>Data Non Recurring</t>
  </si>
  <si>
    <t>UTL Electricity</t>
  </si>
  <si>
    <t>UTL Outdoor Lighting</t>
  </si>
  <si>
    <t>UTL Fire Service Fees</t>
  </si>
  <si>
    <t>UTL Natural Gas and LP Gas</t>
  </si>
  <si>
    <t>UTL Water</t>
  </si>
  <si>
    <t>UTL Sewer</t>
  </si>
  <si>
    <t>UTL Chilled Water</t>
  </si>
  <si>
    <t>UTL Stormwater Services</t>
  </si>
  <si>
    <t>UTL Garbage Disp Svc External</t>
  </si>
  <si>
    <t>UTL Garbage Disp Svc Internal</t>
  </si>
  <si>
    <t>UTL Steam</t>
  </si>
  <si>
    <t>Temporary Billings Utilites</t>
  </si>
  <si>
    <t>Repair/Maint Svcs Capital Proj</t>
  </si>
  <si>
    <t>Repairs and Maintenance Other</t>
  </si>
  <si>
    <t>Repairs &amp; Maintenance Contract</t>
  </si>
  <si>
    <t>Building Repair &amp; Maint NonFCO</t>
  </si>
  <si>
    <t>R&amp;M Plnt Mch Boilr Elev Etc</t>
  </si>
  <si>
    <t>R&amp;M Plant Machine Non-Cntrct</t>
  </si>
  <si>
    <t>R&amp;M Plant Machine Contracted</t>
  </si>
  <si>
    <t>R&amp;M Field Preparation</t>
  </si>
  <si>
    <t>R&amp;M Office Furniture &amp; Equip</t>
  </si>
  <si>
    <t>R&amp;M Office Furn &amp; Equip N-Cntr</t>
  </si>
  <si>
    <t>R&amp;M Ed Med Ag Res</t>
  </si>
  <si>
    <t>R&amp;M Ed Med Ag Res Non Cntr</t>
  </si>
  <si>
    <t>R&amp;M Ed Med Ag Res Cntrct</t>
  </si>
  <si>
    <t>Repair Maint Computing / IT Eq</t>
  </si>
  <si>
    <t>Repair Maint Data Comm Equip</t>
  </si>
  <si>
    <t>Maintenance IT Software</t>
  </si>
  <si>
    <t>R&amp;M CPU Memeory Etc</t>
  </si>
  <si>
    <t>Repair &amp; Maint Disk Devices</t>
  </si>
  <si>
    <t>Repair &amp; Maint Tape Devices</t>
  </si>
  <si>
    <t>R&amp;M Communications Controllers</t>
  </si>
  <si>
    <t>Repair &amp; Maint Terminal Device</t>
  </si>
  <si>
    <t>Repair &amp; Maintenance Vehicles</t>
  </si>
  <si>
    <t>R&amp;M Vehicles Non Contracted</t>
  </si>
  <si>
    <t>R&amp;M Tractor Mower Oth Equip</t>
  </si>
  <si>
    <t>Repair/Maint Svcs Facil/Equip</t>
  </si>
  <si>
    <t>Budget Material Supplies Restr</t>
  </si>
  <si>
    <t>Resale Misc Purchase</t>
  </si>
  <si>
    <t>Resale New Books</t>
  </si>
  <si>
    <t>Resale Textbooks</t>
  </si>
  <si>
    <t>Resale Bus Local Svc</t>
  </si>
  <si>
    <t>Resale General Books</t>
  </si>
  <si>
    <t>Resale Trade Paperbound</t>
  </si>
  <si>
    <t>Resale Magazines</t>
  </si>
  <si>
    <t>Resale DupPaper/Supplies</t>
  </si>
  <si>
    <t>Resale Goods/Services</t>
  </si>
  <si>
    <t>Resale Novelties</t>
  </si>
  <si>
    <t>Resale School Supplies</t>
  </si>
  <si>
    <t>Resale Utility Costs</t>
  </si>
  <si>
    <t>Resale Stationery</t>
  </si>
  <si>
    <t>Resale Tobacco &amp; Candy</t>
  </si>
  <si>
    <t>Resale Greeting Cards</t>
  </si>
  <si>
    <t>Resale Food/Beverages</t>
  </si>
  <si>
    <t>Resale Clothing</t>
  </si>
  <si>
    <t>Resale Jewelry</t>
  </si>
  <si>
    <t>Resale Computer Parts</t>
  </si>
  <si>
    <t>Resale Phone Local Service</t>
  </si>
  <si>
    <t>Resale LocSvc NonRecur Voice</t>
  </si>
  <si>
    <t>Resale Phone Long Distance</t>
  </si>
  <si>
    <t>Supplies Office</t>
  </si>
  <si>
    <t>Supplies Print/Copy</t>
  </si>
  <si>
    <t>Equip Office/Other Expendable</t>
  </si>
  <si>
    <t>Information Technology Supply</t>
  </si>
  <si>
    <t>Software Expendable</t>
  </si>
  <si>
    <t>Computer Equip &lt;1000</t>
  </si>
  <si>
    <t>Computer Periph Equip &lt;1000</t>
  </si>
  <si>
    <t>Equip Computer/IT Expendable</t>
  </si>
  <si>
    <t>Aud/Vis/Photo/Print Supplies</t>
  </si>
  <si>
    <t>Equip Audio/Visual Expendable</t>
  </si>
  <si>
    <t>Equip Athletic Expendable</t>
  </si>
  <si>
    <t>Motor Vehicles Expendable</t>
  </si>
  <si>
    <t>Ed Equip Misc Expense</t>
  </si>
  <si>
    <t>Musical Instruments Expendable</t>
  </si>
  <si>
    <t>Ed S Lab/Chem (No Glass)</t>
  </si>
  <si>
    <t>Ed S Demurrage Charges</t>
  </si>
  <si>
    <t>Ed S Glassware</t>
  </si>
  <si>
    <t>Equip Lab/Medical Expendable</t>
  </si>
  <si>
    <t>Supplies Educational</t>
  </si>
  <si>
    <t>Book&lt;250 Publication Reprint</t>
  </si>
  <si>
    <t>Ed S Other Instr Supplies</t>
  </si>
  <si>
    <t>Supplies Lab/Medical Other</t>
  </si>
  <si>
    <t>Supplies Lab/Medical Drugs</t>
  </si>
  <si>
    <t>Supplies Landscaping</t>
  </si>
  <si>
    <t>Supplies Lab/Medical Animal</t>
  </si>
  <si>
    <t>Food Products/Services</t>
  </si>
  <si>
    <t>Recruiting Meals</t>
  </si>
  <si>
    <t>Food Svc Equip &lt;1000</t>
  </si>
  <si>
    <t>Bedding and Textile Supplies</t>
  </si>
  <si>
    <t>Uniforms/Clothing Non Employee</t>
  </si>
  <si>
    <t>Player Supplies</t>
  </si>
  <si>
    <t>Linen</t>
  </si>
  <si>
    <t>Uniforms/Clothing Employee</t>
  </si>
  <si>
    <t>Equip Maintenance Expendable</t>
  </si>
  <si>
    <t>Janitorial Chemical Supplies</t>
  </si>
  <si>
    <t>Janitorial Facilities Supplies</t>
  </si>
  <si>
    <t>Janitorial Equip&lt;1000 Facilit</t>
  </si>
  <si>
    <t>Janitorial Paper Good Supplies</t>
  </si>
  <si>
    <t>Maint. Heating Supplies Other</t>
  </si>
  <si>
    <t>Supplies Janitorial</t>
  </si>
  <si>
    <t>Minor Tools</t>
  </si>
  <si>
    <t>Supplies Maintenance</t>
  </si>
  <si>
    <t>Gas/Fuel/Lube Fuel Oil No 6</t>
  </si>
  <si>
    <t>Gas/Fuel/Lube Fuel Oil No 2</t>
  </si>
  <si>
    <t>Gas/Fuel/Lube LP Gas</t>
  </si>
  <si>
    <t>Supplies Lab/Medical Gas/Chem</t>
  </si>
  <si>
    <t>Gasoline/Fuel/Lubricants</t>
  </si>
  <si>
    <t>Gas/Fuel/Lube Motor</t>
  </si>
  <si>
    <t>Gas/Fuel/Lube Diesel Fuel</t>
  </si>
  <si>
    <t>Gas/Fuel/Lube Lubricants</t>
  </si>
  <si>
    <t>Gas/Fuel/Lube Kerosene</t>
  </si>
  <si>
    <t>Non Travel Reimbursements</t>
  </si>
  <si>
    <t>Other Supplies</t>
  </si>
  <si>
    <t>Music/Theater Material Supply</t>
  </si>
  <si>
    <t>Passport Materials Expense</t>
  </si>
  <si>
    <t>Postal Metered Mail</t>
  </si>
  <si>
    <t>Postal International</t>
  </si>
  <si>
    <t>Postal UPS Charges</t>
  </si>
  <si>
    <t>Postal Mail Prep</t>
  </si>
  <si>
    <t>Postal Presort</t>
  </si>
  <si>
    <t>Postal Standard</t>
  </si>
  <si>
    <t>Postal Bus Reply Returned Mail</t>
  </si>
  <si>
    <t>Postal Due UnderPd Mail Chrgs</t>
  </si>
  <si>
    <t>Postal Shipping/Delivery</t>
  </si>
  <si>
    <t>Freight/Shipping</t>
  </si>
  <si>
    <t>Budget Other Expense Restrict</t>
  </si>
  <si>
    <t>Insurance Automobile NonE&amp;G</t>
  </si>
  <si>
    <t>Insurance Watercraft</t>
  </si>
  <si>
    <t>Insurance Liab General NonE&amp;G</t>
  </si>
  <si>
    <t>Insurance Liab Professional</t>
  </si>
  <si>
    <t>Insurance Property Elective</t>
  </si>
  <si>
    <t>Managed Care Insurance</t>
  </si>
  <si>
    <t>Insurance Workers Comp NonE&amp;G</t>
  </si>
  <si>
    <t>Insurance Property Mandatory</t>
  </si>
  <si>
    <t>Insurance Liab Civ Rts NonE&amp;G</t>
  </si>
  <si>
    <t>Surety Fidelity &amp; Perform Bond</t>
  </si>
  <si>
    <t>Electronic DProcess Insurance</t>
  </si>
  <si>
    <t>Stdnt Aid Health Insurance</t>
  </si>
  <si>
    <t>Insurance Other</t>
  </si>
  <si>
    <t>Insurance Claims Expense</t>
  </si>
  <si>
    <t>Unemployment Compensation</t>
  </si>
  <si>
    <t>Workers/Empl Comp Allocation</t>
  </si>
  <si>
    <t>Relief Acts Non-Rpt IRS F1099</t>
  </si>
  <si>
    <t>Health Benefits</t>
  </si>
  <si>
    <t>Dependent Care Benefits</t>
  </si>
  <si>
    <t>Death Benefits for Dependents</t>
  </si>
  <si>
    <t>Rent Space Fr Oth State Ag</t>
  </si>
  <si>
    <t>Rent Space Fr Oth Gov Unit</t>
  </si>
  <si>
    <t>Rent Building/Space</t>
  </si>
  <si>
    <t>Rent IT Equipment</t>
  </si>
  <si>
    <t>Rent Cellular Phone</t>
  </si>
  <si>
    <t>Rent Copying Equipment</t>
  </si>
  <si>
    <t>Rent Office Furn Equip</t>
  </si>
  <si>
    <t>Rent Vehicles Non Travel</t>
  </si>
  <si>
    <t>Rent Equipment</t>
  </si>
  <si>
    <t>Registration Fee w Non Travel</t>
  </si>
  <si>
    <t>Attorney Fees &amp; Gross Proceeds</t>
  </si>
  <si>
    <t>Subscriptions</t>
  </si>
  <si>
    <t>Recruiting Publications/Svcs</t>
  </si>
  <si>
    <t>Membership Participant Fees</t>
  </si>
  <si>
    <t>Athletic Event Entry Fees</t>
  </si>
  <si>
    <t>Memberships Institutional</t>
  </si>
  <si>
    <t>Memberships Individual</t>
  </si>
  <si>
    <t>Awards</t>
  </si>
  <si>
    <t>Athletics Awards</t>
  </si>
  <si>
    <t>Oth Current Chrgs&amp;Obligations</t>
  </si>
  <si>
    <t>Credit/DB Card Transaction Fee</t>
  </si>
  <si>
    <t>Advances</t>
  </si>
  <si>
    <t>Research Participant Excl MTDC</t>
  </si>
  <si>
    <t>Unallowable Expense Spons Rsch</t>
  </si>
  <si>
    <t>DOE Lender Fee</t>
  </si>
  <si>
    <t>Interest Exp Sallie Mae Loan</t>
  </si>
  <si>
    <t>Stdnt Aid FSU Dept Tuition</t>
  </si>
  <si>
    <t>Sallie Mae Maintenance Fees</t>
  </si>
  <si>
    <t>Perquisites</t>
  </si>
  <si>
    <t>Tickets Admission Fees</t>
  </si>
  <si>
    <t>Fees &amp; Permits</t>
  </si>
  <si>
    <t>Royalties</t>
  </si>
  <si>
    <t>Judgment Interest</t>
  </si>
  <si>
    <t>Judgments &amp; Settlements</t>
  </si>
  <si>
    <t>Other Training</t>
  </si>
  <si>
    <t>Budget Tuition Fees Restrict</t>
  </si>
  <si>
    <t>Stdnt Aid Wvr Grad In St</t>
  </si>
  <si>
    <t>Stdnt Aid Wvr Grad Out of St</t>
  </si>
  <si>
    <t>Aux Scholarship Awards</t>
  </si>
  <si>
    <t>Aux Registration Pmts</t>
  </si>
  <si>
    <t>Aux Out of State Tuition</t>
  </si>
  <si>
    <t>Aux Scholarship Rm &amp; Board</t>
  </si>
  <si>
    <t>Aux Scholarship Books</t>
  </si>
  <si>
    <t>Aux Preseason Practice</t>
  </si>
  <si>
    <t>Aux Ed Aid Canx/Reimbursemts</t>
  </si>
  <si>
    <t>Aux Non Tax Fellowships</t>
  </si>
  <si>
    <t>Aux Out of State Waivers</t>
  </si>
  <si>
    <t>Aux NonresAlien Ed Aid Qualif</t>
  </si>
  <si>
    <t>Aux NonresAlien Ed Aid NonQual</t>
  </si>
  <si>
    <t>Oth Grant Contrib Disburse</t>
  </si>
  <si>
    <t>Aux NonStdnt EdAid PostDc Awrd</t>
  </si>
  <si>
    <t>Student Aid</t>
  </si>
  <si>
    <t>Scholarship Tuition Pmts</t>
  </si>
  <si>
    <t>Out of State Tuition</t>
  </si>
  <si>
    <t>Stdnt Aid Room &amp; Brd Fall/Spr</t>
  </si>
  <si>
    <t>Stdnt Aid Books Fall/Spring</t>
  </si>
  <si>
    <t>Stdnt Aid Athl Holiday Disb</t>
  </si>
  <si>
    <t>Stdnt Aid Cancel/Reimburse</t>
  </si>
  <si>
    <t>Stdnt Aid Fellowship NonTax</t>
  </si>
  <si>
    <t>Contract Grant Ed Aid Awards</t>
  </si>
  <si>
    <t>Fed Loans P&amp;I Canc Death</t>
  </si>
  <si>
    <t>Perkins Student Loan 4% Intrst</t>
  </si>
  <si>
    <t>Perkins Student Loan 3% Intrst</t>
  </si>
  <si>
    <t>Stdnt Aid Wvr Undgrd Out of St</t>
  </si>
  <si>
    <t>Nonduty Stipend Student</t>
  </si>
  <si>
    <t>Loan Cancellations</t>
  </si>
  <si>
    <t>Scholarship Tuition Summer</t>
  </si>
  <si>
    <t>Stdnt Aid Room &amp; Board Summer</t>
  </si>
  <si>
    <t>Stdnt Aid Books Summer</t>
  </si>
  <si>
    <t>Grad Student Matriculation Aux</t>
  </si>
  <si>
    <t>Stdnt Aid Athl Spcl Asst Fd</t>
  </si>
  <si>
    <t>Stdnt Aid Athl Opprtnity Fd</t>
  </si>
  <si>
    <t>Stdnt Aid Food Services</t>
  </si>
  <si>
    <t>Nonduty Stipend PostDoc</t>
  </si>
  <si>
    <t>Nonduty Stipend Foreign</t>
  </si>
  <si>
    <t>Stdnt Aid Foreign</t>
  </si>
  <si>
    <t>Stdnt Aid Scholrship Allowance</t>
  </si>
  <si>
    <t>Perkins Cncl Write Off</t>
  </si>
  <si>
    <t>WriteOff Ed Aid Canx/Reimb</t>
  </si>
  <si>
    <t>WriteOff Fellowships Non-Tax</t>
  </si>
  <si>
    <t>Perkins Cncl Teach Svc Shrg</t>
  </si>
  <si>
    <t>Perkins Cncl Hlth Svc N/Md Tec</t>
  </si>
  <si>
    <t>Perkins Cncl Svc Hi Risk Chld</t>
  </si>
  <si>
    <t>Perkins Cncl Law Enforcement</t>
  </si>
  <si>
    <t>Perkins Cncl Peace Corp/Vista</t>
  </si>
  <si>
    <t>Perkins Cncl Fed 10 15%</t>
  </si>
  <si>
    <t>Cnc Fed P&amp;I Mil 12.5% PR 72</t>
  </si>
  <si>
    <t>Perkins Cncl Fed 15 30%</t>
  </si>
  <si>
    <t>Perkins Cncl Fed Mil 12.5%AF72</t>
  </si>
  <si>
    <t>Perkins Cncl Fed Assigned</t>
  </si>
  <si>
    <t>Perkins Cncl Fed Death</t>
  </si>
  <si>
    <t>Perkins Cncl Fed Disability</t>
  </si>
  <si>
    <t>Perkins Cncl Fed Bankruptcy</t>
  </si>
  <si>
    <t>Cnc Perkin Prn&amp;Int Headstrt</t>
  </si>
  <si>
    <t>Cnc Fed Loans P&amp;I WriteOff</t>
  </si>
  <si>
    <t>G/A Matriculation Fee Waiver</t>
  </si>
  <si>
    <t>Perkins Cncl Pre KchldCarePrg</t>
  </si>
  <si>
    <t>Perkins Cncl SrvAttPubOfOrg</t>
  </si>
  <si>
    <t>Perkins Cncl FireFighter Srv</t>
  </si>
  <si>
    <t>Perkins Cncl TribalUnvFacSrv</t>
  </si>
  <si>
    <t>Perkins Cncl LibSrv</t>
  </si>
  <si>
    <t>Perkins Cncl Spc LangPathSrv</t>
  </si>
  <si>
    <t>Perkins Cncl VADisbDeter</t>
  </si>
  <si>
    <t>Interest Penalty Payment</t>
  </si>
  <si>
    <t>Comp Unit Prog &amp; Admin Exp</t>
  </si>
  <si>
    <t>Equip Excl F&amp;A Expendable</t>
  </si>
  <si>
    <t>Budget OCO</t>
  </si>
  <si>
    <t>Non Library Pub/Book Capital</t>
  </si>
  <si>
    <t>Equip Office/Other Capital</t>
  </si>
  <si>
    <t>CIP Equipment</t>
  </si>
  <si>
    <t>Misc Education Equip Cap</t>
  </si>
  <si>
    <t>Equip Lab/Medical Capital</t>
  </si>
  <si>
    <t>Musical Instruments Capital</t>
  </si>
  <si>
    <t>Equip Athletic Capital</t>
  </si>
  <si>
    <t>Equip Audio/Visual Capital</t>
  </si>
  <si>
    <t>Equip Computer/IT Capital</t>
  </si>
  <si>
    <t>Software Capital</t>
  </si>
  <si>
    <t>Equip Telecom Capital</t>
  </si>
  <si>
    <t>Motor Vehicles Capital</t>
  </si>
  <si>
    <t>Motor Vehicles Other</t>
  </si>
  <si>
    <t>Oth Tangible Personal Property</t>
  </si>
  <si>
    <t>Artwork Capital</t>
  </si>
  <si>
    <t>Modular Buildings Capitalized</t>
  </si>
  <si>
    <t>Equip Maintenance Capital</t>
  </si>
  <si>
    <t>Other Real Property</t>
  </si>
  <si>
    <t>Interest Install Purch/Lease</t>
  </si>
  <si>
    <t>Debt Svc Interest CPU Memory</t>
  </si>
  <si>
    <t>Debt Svc Interest Disk</t>
  </si>
  <si>
    <t>Principal Installment Purchase</t>
  </si>
  <si>
    <t>Debt Svc Principal CPU Memory</t>
  </si>
  <si>
    <t>Debt Svc Principal Disk</t>
  </si>
  <si>
    <t>Debt Svc Principal Tape Device</t>
  </si>
  <si>
    <t>Debt Svc Principal Copiers</t>
  </si>
  <si>
    <t>Principal Capital Lease</t>
  </si>
  <si>
    <t>Budget - Non-Operating</t>
  </si>
  <si>
    <t>Budget FCO</t>
  </si>
  <si>
    <t>CIP Facilities</t>
  </si>
  <si>
    <t>Budget Debt Svc</t>
  </si>
  <si>
    <t>Debt Service Principal</t>
  </si>
  <si>
    <t>Debt Service Interest</t>
  </si>
  <si>
    <t>Univ Bond Admin Fees</t>
  </si>
  <si>
    <t>Budget Intra-Fnd Transf</t>
  </si>
  <si>
    <t>Tfr Out Within FSU Intra Fund</t>
  </si>
  <si>
    <t>Tfr Out Within FSU Inter Fund</t>
  </si>
  <si>
    <t>Tfr Out Mandatory</t>
  </si>
  <si>
    <t>R&amp;R Mandatory Trans w/in FSU</t>
  </si>
  <si>
    <t>Budget Inter-Agn Transf</t>
  </si>
  <si>
    <t>Comp Unit Operating Exp</t>
  </si>
  <si>
    <t>Challenge Grant Trans To BOR</t>
  </si>
  <si>
    <t>Transfer To Primary Gov</t>
  </si>
  <si>
    <t>Budget Inter-Fnd Transf</t>
  </si>
  <si>
    <t>Budget I&amp;S Inter-Agn Transf</t>
  </si>
  <si>
    <t>Budget OH Assessment Intra-Fnd</t>
  </si>
  <si>
    <t>Tfr Out O/H Assess Intra Fund</t>
  </si>
  <si>
    <t>Budget OH Assessment Inter-Fnd</t>
  </si>
  <si>
    <t>Tfr Out O/H Assess Inter Fund</t>
  </si>
  <si>
    <t>Budget Tr GiftFee Match</t>
  </si>
  <si>
    <t>Non Operating Expense Other</t>
  </si>
  <si>
    <t>Budget Indirect Costs</t>
  </si>
  <si>
    <t>Contract &amp; Grant Overhead</t>
  </si>
  <si>
    <t>Budget L4 Indirect Cost</t>
  </si>
  <si>
    <t>Depreciation Expense</t>
  </si>
  <si>
    <t>Gain or Loss on Disposal of FA</t>
  </si>
  <si>
    <t>Unrealized Gains Losses</t>
  </si>
  <si>
    <t>Tfr Out Property</t>
  </si>
  <si>
    <t>Capitalized Exp Offset Mat Sup</t>
  </si>
  <si>
    <t>Capitalized Exp Offset FCO</t>
  </si>
  <si>
    <t>Capitalized Exp Offset OCO</t>
  </si>
  <si>
    <t>Budget - Excluded</t>
  </si>
  <si>
    <t>Budget - Excluded L4</t>
  </si>
  <si>
    <t>HR Payroll Suspense</t>
  </si>
  <si>
    <t>Dummy Account IDB</t>
  </si>
  <si>
    <t>Dummy Account HR</t>
  </si>
  <si>
    <t>Dummy Account SR</t>
  </si>
  <si>
    <t>Dummy Account AP</t>
  </si>
  <si>
    <t>Dummy Account AM</t>
  </si>
  <si>
    <t>Text Value</t>
  </si>
  <si>
    <t>Project (Reformat)</t>
  </si>
  <si>
    <t>Unq_Ref</t>
  </si>
  <si>
    <t>Purchase Description</t>
  </si>
  <si>
    <t>Trans Date</t>
  </si>
  <si>
    <t>Trans Amt</t>
  </si>
  <si>
    <t>Multiple Budgets1</t>
  </si>
  <si>
    <t>Dept</t>
  </si>
  <si>
    <t>Voucher #</t>
  </si>
  <si>
    <t>Comment/Other</t>
  </si>
  <si>
    <t>Reference</t>
  </si>
  <si>
    <t>Conditional Formatting Check</t>
  </si>
  <si>
    <t>Cardholder Name</t>
  </si>
  <si>
    <t>Emp ID</t>
  </si>
  <si>
    <t>Merchant Name</t>
  </si>
  <si>
    <t>Match to Expense Detail</t>
  </si>
  <si>
    <t>Comments</t>
  </si>
  <si>
    <t>Incorrect Charge</t>
  </si>
  <si>
    <t>Unq_ID</t>
  </si>
  <si>
    <t>Reference+ID</t>
  </si>
  <si>
    <t>Supplies Other</t>
  </si>
  <si>
    <t>OPS Pretax Admin Assessment</t>
  </si>
  <si>
    <t>OPS Hlth Ins Employer Contrib</t>
  </si>
  <si>
    <t>Stdnt Aid Discounts</t>
  </si>
  <si>
    <t xml:space="preserve"> Department</t>
  </si>
  <si>
    <t xml:space="preserve"> Fund</t>
  </si>
  <si>
    <t xml:space="preserve"> Project</t>
  </si>
  <si>
    <t xml:space="preserve"> Chartfield 1</t>
  </si>
  <si>
    <t xml:space="preserve"> Chartfield 2</t>
  </si>
  <si>
    <t xml:space="preserve"> Chartfield 3</t>
  </si>
  <si>
    <t>Budget Category</t>
  </si>
  <si>
    <t>Pd. 1</t>
  </si>
  <si>
    <t>Ref_ Pd. 1</t>
  </si>
  <si>
    <t>Pd. 2</t>
  </si>
  <si>
    <t>Ref_ Pd. 2</t>
  </si>
  <si>
    <t>Pd. 3</t>
  </si>
  <si>
    <t>Ref_ Pd. 3</t>
  </si>
  <si>
    <t>Pd. 4</t>
  </si>
  <si>
    <t>Ref_ Pd. 4</t>
  </si>
  <si>
    <t>Pd. 5</t>
  </si>
  <si>
    <t>Ref_ Pd. 5</t>
  </si>
  <si>
    <t>Pd. 6</t>
  </si>
  <si>
    <t>Ref_ Pd. 6</t>
  </si>
  <si>
    <t>Pd. 7</t>
  </si>
  <si>
    <t>Ref_ Pd. 7</t>
  </si>
  <si>
    <t>Pd. 8</t>
  </si>
  <si>
    <t>Ref_ Pd. 8</t>
  </si>
  <si>
    <t>Pd. 9</t>
  </si>
  <si>
    <t>Ref_ Pd. 9</t>
  </si>
  <si>
    <t>Pd. 10</t>
  </si>
  <si>
    <t>Ref_ Pd. 10</t>
  </si>
  <si>
    <t>Pd. 11</t>
  </si>
  <si>
    <t>Ref_ Pd. 11</t>
  </si>
  <si>
    <t>Pd. 12</t>
  </si>
  <si>
    <t>Ref_ Pd. 12</t>
  </si>
  <si>
    <t>Total</t>
  </si>
  <si>
    <t>Total Remaining</t>
  </si>
  <si>
    <t>Projected Expenses</t>
  </si>
  <si>
    <t>Graduate Fringe Benefits</t>
  </si>
  <si>
    <t>Non Library Pub/Book Exp</t>
  </si>
  <si>
    <t>Loan Disbursements_Agency_Fnds</t>
  </si>
  <si>
    <t>Bad Debt Expense</t>
  </si>
  <si>
    <t>Project Dept</t>
  </si>
  <si>
    <t>Sponsor</t>
  </si>
  <si>
    <t>Description</t>
  </si>
  <si>
    <t>Ref Awd #</t>
  </si>
  <si>
    <t>Award PI</t>
  </si>
  <si>
    <t>Proj Begin Date</t>
  </si>
  <si>
    <t>Proj End Date</t>
  </si>
  <si>
    <t>Current Status Descr</t>
  </si>
  <si>
    <t>FA Rate %</t>
  </si>
  <si>
    <t>FA Base</t>
  </si>
  <si>
    <t>CFDA</t>
  </si>
  <si>
    <t>Projected Expense Description</t>
  </si>
  <si>
    <t>Reviewer Comments</t>
  </si>
  <si>
    <t>ER Lookup and Format</t>
  </si>
  <si>
    <t>Travel Concat</t>
  </si>
  <si>
    <t>Link Formula</t>
  </si>
  <si>
    <t>Custom Link Name</t>
  </si>
  <si>
    <t>Other</t>
  </si>
  <si>
    <t>PI:</t>
  </si>
  <si>
    <t>Project:</t>
  </si>
  <si>
    <t>Sponsor:</t>
  </si>
  <si>
    <t>Begin:</t>
  </si>
  <si>
    <t>End:</t>
  </si>
  <si>
    <t>Budget</t>
  </si>
  <si>
    <t>Pending</t>
  </si>
  <si>
    <t>Paid</t>
  </si>
  <si>
    <t>Balance</t>
  </si>
  <si>
    <t>Total Salary, Wages, and Fringe Benefits (A+B)</t>
  </si>
  <si>
    <t>Section C-Equipment</t>
  </si>
  <si>
    <t>(No F&amp;A)</t>
  </si>
  <si>
    <t>Section D-Travel</t>
  </si>
  <si>
    <t>Domestic</t>
  </si>
  <si>
    <t>International</t>
  </si>
  <si>
    <t>Section E-Other Direct Costs</t>
  </si>
  <si>
    <t>1. Tuition</t>
  </si>
  <si>
    <t>2. Materials and Supplies</t>
  </si>
  <si>
    <t>3. Publication Costs</t>
  </si>
  <si>
    <t>4. Consultant Services</t>
  </si>
  <si>
    <t>5. Subawards/Consortium/Contractual Costs</t>
  </si>
  <si>
    <t>Section G-F&amp;A Costs</t>
  </si>
  <si>
    <t>Federal Base: Excludes: Equipment, Rent, Tuition, Scholarship &amp; Fellowships</t>
  </si>
  <si>
    <t>DIRECT COST RECONCILIATION</t>
  </si>
  <si>
    <t>Ending OMNI Budget</t>
  </si>
  <si>
    <t>OMNI Posted Expenses</t>
  </si>
  <si>
    <t>OMNI Encumbrances</t>
  </si>
  <si>
    <t>Ending OMNI Balance</t>
  </si>
  <si>
    <t>Available Balance</t>
  </si>
  <si>
    <t>Variance</t>
  </si>
  <si>
    <t>INDIRECT COST RECONCILIATION</t>
  </si>
  <si>
    <t>Contract</t>
  </si>
  <si>
    <t>Concat</t>
  </si>
  <si>
    <t>Section Name</t>
  </si>
  <si>
    <t>Financial Query</t>
  </si>
  <si>
    <t>Z_UNBILLABLE_ITEMS</t>
  </si>
  <si>
    <t>SALARIES</t>
  </si>
  <si>
    <t>FRINGE BENEFITS</t>
  </si>
  <si>
    <t>OTHER PERSONEL SERVI</t>
  </si>
  <si>
    <t>MATERIALS AND SUPPL</t>
  </si>
  <si>
    <t>CONSULTANTS</t>
  </si>
  <si>
    <t>Domestic Travel</t>
  </si>
  <si>
    <t>Consultant Services</t>
  </si>
  <si>
    <t>EDUCATIONAL AIDS</t>
  </si>
  <si>
    <t>Publication Costs</t>
  </si>
  <si>
    <t>PUBLICATION AND DUPL</t>
  </si>
  <si>
    <t>OTHER DIRECT COST</t>
  </si>
  <si>
    <t>Participant Stipends</t>
  </si>
  <si>
    <t>Subaward</t>
  </si>
  <si>
    <t>TRAVEL</t>
  </si>
  <si>
    <t>Foreign Travel</t>
  </si>
  <si>
    <t>FREIGHT</t>
  </si>
  <si>
    <t>Materials and Supplies</t>
  </si>
  <si>
    <t>Equipment</t>
  </si>
  <si>
    <t>Rent</t>
  </si>
  <si>
    <t>RENT</t>
  </si>
  <si>
    <t>Tuition</t>
  </si>
  <si>
    <t>TUITION</t>
  </si>
  <si>
    <t>EQUIPMENT</t>
  </si>
  <si>
    <t>F&amp;A Costs</t>
  </si>
  <si>
    <t>INDIRECT COST</t>
  </si>
  <si>
    <t>SR Type</t>
  </si>
  <si>
    <t>Base2</t>
  </si>
  <si>
    <t>Senior Personnel</t>
  </si>
  <si>
    <t>Name of Reconciler</t>
  </si>
  <si>
    <t>Reconciliation Period</t>
  </si>
  <si>
    <t>General Info, PI, Location, Approvals, Attachments, etc.</t>
  </si>
  <si>
    <t>Award Info, Funding, Certifications, Milestones, etc.</t>
  </si>
  <si>
    <t>Project team effort commitments.</t>
  </si>
  <si>
    <t>Fringe</t>
  </si>
  <si>
    <t>Key Personnel-Salary</t>
  </si>
  <si>
    <t>Key Personnel-Fringe</t>
  </si>
  <si>
    <t>Other Personnel-Salary</t>
  </si>
  <si>
    <t>Other Personnel-Fringe</t>
  </si>
  <si>
    <t>Section F-Direct Costs (A through E)</t>
  </si>
  <si>
    <t>6. Stipends</t>
  </si>
  <si>
    <t>Stipends</t>
  </si>
  <si>
    <t>FY_pd Combo</t>
  </si>
  <si>
    <t>concat</t>
  </si>
  <si>
    <t>Ref_pd.1B</t>
  </si>
  <si>
    <t>Ref_ Pd. 2B</t>
  </si>
  <si>
    <t>Ref_ Pd. 3B</t>
  </si>
  <si>
    <t>Ref_ Pd. 4B</t>
  </si>
  <si>
    <t>Ref_ Pd. 5B</t>
  </si>
  <si>
    <t>Ref_ Pd. 6B</t>
  </si>
  <si>
    <t>Ref_ Pd. 7B</t>
  </si>
  <si>
    <t>Ref_ Pd. 8B</t>
  </si>
  <si>
    <t>Ref_ Pd. 9B</t>
  </si>
  <si>
    <t>Ref_ Pd. 10B</t>
  </si>
  <si>
    <t>Ref_ Pd. 11B</t>
  </si>
  <si>
    <t>Ref_ Pd. 12B</t>
  </si>
  <si>
    <t>FSU_SP_CA_PROJ_DEPT</t>
  </si>
  <si>
    <t>FSU_SP_GM_CUMUL_PROJ_BUD2</t>
  </si>
  <si>
    <t>Item</t>
  </si>
  <si>
    <t>Res Category</t>
  </si>
  <si>
    <t>Cumul Amount</t>
  </si>
  <si>
    <t>Direct Costs</t>
  </si>
  <si>
    <t>Facilities and Administrative</t>
  </si>
  <si>
    <t>Other Direct Costs</t>
  </si>
  <si>
    <t>Subrecipients</t>
  </si>
  <si>
    <t>Professional Services</t>
  </si>
  <si>
    <t>Salaries</t>
  </si>
  <si>
    <t>Supplies</t>
  </si>
  <si>
    <t>Travel</t>
  </si>
  <si>
    <t>Fringe Benefits</t>
  </si>
  <si>
    <t>Graduate Student Salaries</t>
  </si>
  <si>
    <t>Computer Services</t>
  </si>
  <si>
    <t>Publications</t>
  </si>
  <si>
    <t>OPS</t>
  </si>
  <si>
    <t>Undergraduate Student Salaries</t>
  </si>
  <si>
    <t>Other Participant Support Cost</t>
  </si>
  <si>
    <t>Partic. Support Stipends</t>
  </si>
  <si>
    <t>Partic. Support Travel</t>
  </si>
  <si>
    <t>Participant Support</t>
  </si>
  <si>
    <t>F&amp;A</t>
  </si>
  <si>
    <t>Other Salary</t>
  </si>
  <si>
    <t xml:space="preserve">Descr. </t>
  </si>
  <si>
    <t>Lookup</t>
  </si>
  <si>
    <t>Category</t>
  </si>
  <si>
    <t>Section H-Total Direct and F&amp;A Costs (F+G)</t>
  </si>
  <si>
    <t>Key Personnel</t>
  </si>
  <si>
    <t>Other Personnel</t>
  </si>
  <si>
    <t>The values below should be 0. If any are not, please check your crosswalks and make sure that all of the required data has been added to the workbook.</t>
  </si>
  <si>
    <t xml:space="preserve">Budget </t>
  </si>
  <si>
    <t>Encumbrances</t>
  </si>
  <si>
    <t>Expenses</t>
  </si>
  <si>
    <t>Project2</t>
  </si>
  <si>
    <t>Combo</t>
  </si>
  <si>
    <t>ORP_MTCH</t>
  </si>
  <si>
    <t>12_MO_FAC</t>
  </si>
  <si>
    <t>9_MO_FAC</t>
  </si>
  <si>
    <t>AP_SALARY</t>
  </si>
  <si>
    <t>USPS_SAL</t>
  </si>
  <si>
    <t>S_SS_MTCH</t>
  </si>
  <si>
    <t>S_MEDICARE</t>
  </si>
  <si>
    <t>DB_RETRMT</t>
  </si>
  <si>
    <t>P_TX_ASSES</t>
  </si>
  <si>
    <t>HLTH_CNTRB</t>
  </si>
  <si>
    <t>ST_LIFE_C</t>
  </si>
  <si>
    <t>PEORP_MTCH</t>
  </si>
  <si>
    <t>OPS_FAC</t>
  </si>
  <si>
    <t>O_MEDICARE</t>
  </si>
  <si>
    <t>CELL_ALLOW</t>
  </si>
  <si>
    <t>P_DOC_ASSC</t>
  </si>
  <si>
    <t>GRAD_ASST</t>
  </si>
  <si>
    <t>OPS_PRETAX</t>
  </si>
  <si>
    <t>OPS_HLTHIN</t>
  </si>
  <si>
    <t>TEMP_EMPL</t>
  </si>
  <si>
    <t>OPS_SS_M</t>
  </si>
  <si>
    <t>STDNT_EMPL</t>
  </si>
  <si>
    <t>Custom SR Type</t>
  </si>
  <si>
    <t>Custom Budget Category</t>
  </si>
  <si>
    <t>Cost Share?</t>
  </si>
  <si>
    <t>Proj Count</t>
  </si>
  <si>
    <t>Proj Count2</t>
  </si>
  <si>
    <t>Formatted Project</t>
  </si>
  <si>
    <t>Project &amp; Fund</t>
  </si>
  <si>
    <t>Name</t>
  </si>
  <si>
    <t>Empl Id</t>
  </si>
  <si>
    <t>Job Effdt</t>
  </si>
  <si>
    <t>Dept Id</t>
  </si>
  <si>
    <t>Job Code</t>
  </si>
  <si>
    <t>Posn Nbr</t>
  </si>
  <si>
    <t>St at</t>
  </si>
  <si>
    <t>Class</t>
  </si>
  <si>
    <t>FLSA Stat</t>
  </si>
  <si>
    <t>Comp Rate</t>
  </si>
  <si>
    <t>FTE</t>
  </si>
  <si>
    <t>Funding BegDt</t>
  </si>
  <si>
    <t>Funding EndDt</t>
  </si>
  <si>
    <t>Dist %</t>
  </si>
  <si>
    <t>Amount Encumbered</t>
  </si>
  <si>
    <t>Commitment Control Document Id</t>
  </si>
  <si>
    <t>Combo Code</t>
  </si>
  <si>
    <t>GL Account Desc</t>
  </si>
  <si>
    <t>GL Account</t>
  </si>
  <si>
    <t>Position</t>
  </si>
  <si>
    <t>GL Category</t>
  </si>
  <si>
    <t>SALS/OPS</t>
  </si>
  <si>
    <t>Project Team EmplID</t>
  </si>
  <si>
    <t>Project PI/Co-PI Name</t>
  </si>
  <si>
    <t>Project Role</t>
  </si>
  <si>
    <t>https://financials.omni.fsu.edu/psp/sprdfi/EMPLOYEE/ERP/c/AUDIT_EXPENSE_FUNCTIONS.TE_EXP_SHEET_INQ.GBL?SHEET_ID=</t>
  </si>
  <si>
    <t>&amp;PAGE=EX_SHEET_ENTRY</t>
  </si>
  <si>
    <t>https://docmgmt.its.fsu.edu/NolijWeb/public/apiLoginCheck.jsp?redir=../documentviewer/%3FdocumentId%3D</t>
  </si>
  <si>
    <t>https://financials.omni.fsu.edu/psp/sprdfi_1/EMPLOYEE/ERP/c/ENTER_VOUCHER_INFORMATION.VCHR_EXPRESS.GBL?Page=VCHR_EXPRESS1&amp;Action=U&amp;BUSINESS_UNIT=FSU01&amp;VOUCHER_ID=</t>
  </si>
  <si>
    <t>&amp;TargetFrameName=None</t>
  </si>
  <si>
    <t>Voucher Concat</t>
  </si>
  <si>
    <t>8. Rent</t>
  </si>
  <si>
    <t>Encumbered</t>
  </si>
  <si>
    <t>9. Participant Support</t>
  </si>
  <si>
    <t>10. Other</t>
  </si>
  <si>
    <t>Reviewer and Date</t>
  </si>
  <si>
    <t>Unallow Exp C&amp;G Non-Payroll</t>
  </si>
  <si>
    <t>Svcs Prof IT/Network</t>
  </si>
  <si>
    <t>Life Insurance Contrib</t>
  </si>
  <si>
    <t>Social Security Match- Faculty</t>
  </si>
  <si>
    <t>Medicare Match - Faculty</t>
  </si>
  <si>
    <t>ORP Def Cont Match - Faculty</t>
  </si>
  <si>
    <t>Social Security Match - USPS</t>
  </si>
  <si>
    <t>Medicare Match - USPS</t>
  </si>
  <si>
    <t>PEORP Def Cont Match - USPS</t>
  </si>
  <si>
    <t>Def Ben Retire Match - Faculty</t>
  </si>
  <si>
    <t>Social Security Match - A&amp;P</t>
  </si>
  <si>
    <t>Medicare Match - A&amp;P</t>
  </si>
  <si>
    <t>Def Ben Retire Match - A&amp;P</t>
  </si>
  <si>
    <t>ORP Def Cont Match - A&amp;P</t>
  </si>
  <si>
    <t>Pretax Admin Assess - A&amp;P</t>
  </si>
  <si>
    <t>Health Ins Cont - A&amp;P</t>
  </si>
  <si>
    <t>State Life Ins Cont - A&amp;P</t>
  </si>
  <si>
    <t>Def Ben Retire Match - USPS</t>
  </si>
  <si>
    <t>Pretax Admin Assess - USPS</t>
  </si>
  <si>
    <t>Health Ins Cont - USPS</t>
  </si>
  <si>
    <t>State Life Ins Cont - USPS</t>
  </si>
  <si>
    <t>Svcs Prof Scientific Rsch/Anal</t>
  </si>
  <si>
    <t>Svcs Prof Security</t>
  </si>
  <si>
    <t>PEORP Def Cont Match - A&amp;P</t>
  </si>
  <si>
    <t>Svcs Prof Mgmt/Marketing</t>
  </si>
  <si>
    <t>Pretax Admin Assess - Faculty</t>
  </si>
  <si>
    <t>Health Ins Cont - Faculty</t>
  </si>
  <si>
    <t>State Life Ins Cont - Faculty</t>
  </si>
  <si>
    <t>Engineering General Revenue</t>
  </si>
  <si>
    <t>Ad/Promotional Goods</t>
  </si>
  <si>
    <t>Ad/Promotional Services</t>
  </si>
  <si>
    <t>Rent Equipment Other</t>
  </si>
  <si>
    <t>Lab Use Fees</t>
  </si>
  <si>
    <t>Supplies Audio/Visual</t>
  </si>
  <si>
    <t>Svcs Other Manual/Day Labor</t>
  </si>
  <si>
    <t>Parking/Transportation Svcs</t>
  </si>
  <si>
    <t>Stdnt Aid Other</t>
  </si>
  <si>
    <t>Svcs Prof Engineering</t>
  </si>
  <si>
    <t>Trf Out Non-Exch w/in FSU</t>
  </si>
  <si>
    <t>Supplies Music/Theater</t>
  </si>
  <si>
    <t>GR-Reimbursable Eng</t>
  </si>
  <si>
    <t>Project Available Balance Report</t>
  </si>
  <si>
    <t>E&amp;G Balance Report</t>
  </si>
  <si>
    <t>Auxiliary Enterprises</t>
  </si>
  <si>
    <t>Mechanical Engineering</t>
  </si>
  <si>
    <t>Designated-Student Fees</t>
  </si>
  <si>
    <t>Mechanical Start Up Funding 3</t>
  </si>
  <si>
    <t>Engineering Carryforward</t>
  </si>
  <si>
    <t>COE,Mechanical-FAMU Payroll</t>
  </si>
  <si>
    <t>Mech Engineering Lab</t>
  </si>
  <si>
    <t>Mechanical Start Up Funding 4</t>
  </si>
  <si>
    <t>Mechanical Start Up Funding 2</t>
  </si>
  <si>
    <t>Startup Funding Shangchao Lin</t>
  </si>
  <si>
    <t>Industrial &amp; Manufacturing Eng</t>
  </si>
  <si>
    <t>COE,Industrial-FAMU Payroll</t>
  </si>
  <si>
    <t>Industrial Start Up Funding</t>
  </si>
  <si>
    <t>Electrical &amp; Computer Engineer</t>
  </si>
  <si>
    <t>COE,Electrical-FAMU Payroll</t>
  </si>
  <si>
    <t>Electrical Start Up Funding 3</t>
  </si>
  <si>
    <t>Electrical Start Up Funding 2</t>
  </si>
  <si>
    <t>Engineering Vending</t>
  </si>
  <si>
    <t>Designated-Concessions</t>
  </si>
  <si>
    <t>Engineering Technology Fee</t>
  </si>
  <si>
    <t>Designated-Technology Fee</t>
  </si>
  <si>
    <t>Diversity &amp; Inclusion</t>
  </si>
  <si>
    <t>COE,Dean-FAMU Payroll</t>
  </si>
  <si>
    <t>Engineering Machine Shop</t>
  </si>
  <si>
    <t>Engineering Dean's Reserve</t>
  </si>
  <si>
    <t>Civil Start Up Funding 3</t>
  </si>
  <si>
    <t>Civil Start Up Funding 2</t>
  </si>
  <si>
    <t>Civil Start Up Funding</t>
  </si>
  <si>
    <t>COE,CIvil-FAMU Payroll</t>
  </si>
  <si>
    <t>Chemical Engineering</t>
  </si>
  <si>
    <t>Chemical Start Up Funding 2</t>
  </si>
  <si>
    <t>COE,Chemical-FAMU Payroll</t>
  </si>
  <si>
    <t>Chemical Start Up Funding 5</t>
  </si>
  <si>
    <t>Chemical Start Up Funding 4</t>
  </si>
  <si>
    <t>Chemical Start Up Funding 3</t>
  </si>
  <si>
    <t>Chemical Start Up Funding</t>
  </si>
  <si>
    <t>Challenger Learning Center</t>
  </si>
  <si>
    <t>COE,Challenger-FAMU Payroll</t>
  </si>
  <si>
    <t>% Av Bal</t>
  </si>
  <si>
    <t>KK Expense Amount</t>
  </si>
  <si>
    <t>Encumbrance Amount</t>
  </si>
  <si>
    <t>Budget Amount</t>
  </si>
  <si>
    <t>Detail Id</t>
  </si>
  <si>
    <t>Budgetary Account</t>
  </si>
  <si>
    <t>Budget Manager</t>
  </si>
  <si>
    <t>DDDHC</t>
  </si>
  <si>
    <t>Area</t>
  </si>
  <si>
    <t>School</t>
  </si>
  <si>
    <t>Division</t>
  </si>
  <si>
    <t>Group</t>
  </si>
  <si>
    <t>GL Account Descr</t>
  </si>
  <si>
    <t>Budgetary Account Descr</t>
  </si>
  <si>
    <t>Sub-Budgetary Account</t>
  </si>
  <si>
    <t>Sub-Budgetary Account Descr</t>
  </si>
  <si>
    <t>Budget Faculty</t>
  </si>
  <si>
    <t>Budget A&amp;P</t>
  </si>
  <si>
    <t>Budget USPS</t>
  </si>
  <si>
    <t>A&amp;P Comp Payout</t>
  </si>
  <si>
    <t>Budget Other Salary</t>
  </si>
  <si>
    <t>A&amp;P Overtime</t>
  </si>
  <si>
    <t>Disability Ins Contrib</t>
  </si>
  <si>
    <t>Budget Faculty Benefits</t>
  </si>
  <si>
    <t>Tchrs Retire Match - Faculty</t>
  </si>
  <si>
    <t>PEORP Def Cont Match - Faculty</t>
  </si>
  <si>
    <t>Add'l Deferred Comp - Faculty</t>
  </si>
  <si>
    <t>State Disab Ins Cont - Faculty</t>
  </si>
  <si>
    <t>Budget A&amp;P Benefits</t>
  </si>
  <si>
    <t>Tchrs Retire Match - A&amp;P</t>
  </si>
  <si>
    <t>Add'l Deferred Comp - A&amp;P</t>
  </si>
  <si>
    <t>State Disab Ins Cont - A&amp;P</t>
  </si>
  <si>
    <t>Budget USPS Benefits</t>
  </si>
  <si>
    <t>Tchrs Retire Match - USPS</t>
  </si>
  <si>
    <t>ORP Def Cont Match - USPS</t>
  </si>
  <si>
    <t>Add'l Deferred Comp - USPS</t>
  </si>
  <si>
    <t>State Disab Ins Cont - USPS</t>
  </si>
  <si>
    <t>Salary Reimb-USPS Overtime</t>
  </si>
  <si>
    <t>Salary Reimb-USPS Base Salary</t>
  </si>
  <si>
    <t>Salary Reimb-USPS Benefits</t>
  </si>
  <si>
    <t>Salary Reimb-A&amp;P Overtime</t>
  </si>
  <si>
    <t>Salary Reimb-A&amp;P Base Salary</t>
  </si>
  <si>
    <t>Salary Reimb-A&amp;P Benefits</t>
  </si>
  <si>
    <t>Unallow Exp C&amp;G Fac Wages</t>
  </si>
  <si>
    <t>Unallow Exp C&amp;G Fac Benefits</t>
  </si>
  <si>
    <t>Pension Expense</t>
  </si>
  <si>
    <t>Budget OPS-Graduate Assistants</t>
  </si>
  <si>
    <t>Budget OPS-Post Doc Associates</t>
  </si>
  <si>
    <t>Budget OPS-OPS Faculty</t>
  </si>
  <si>
    <t>Budget OPS-Temporary Employmnt</t>
  </si>
  <si>
    <t>Budget OPS-Other OPS</t>
  </si>
  <si>
    <t>Budget OPS-Student Employment</t>
  </si>
  <si>
    <t>Budget OPS-OPS Fringe Benefits</t>
  </si>
  <si>
    <t>Salary Reimb-OPS</t>
  </si>
  <si>
    <t>Regional Data Center</t>
  </si>
  <si>
    <t>Salary Incentive CJIP</t>
  </si>
  <si>
    <t>Risk Mgmt Insurance</t>
  </si>
  <si>
    <t>Social Security Match CJP A&amp;P</t>
  </si>
  <si>
    <t>Medicare CJP A&amp;P</t>
  </si>
  <si>
    <t>Def Ben Retire Match CJP A&amp;P</t>
  </si>
  <si>
    <t>ORP Def Cont Match CJP A&amp;P</t>
  </si>
  <si>
    <t>PEORP Def Cont Match CJP A&amp;P</t>
  </si>
  <si>
    <t>Social Security Match CJP USPS</t>
  </si>
  <si>
    <t>Medicare CJP USPS</t>
  </si>
  <si>
    <t>Def Ben Retire Match CJP USPS</t>
  </si>
  <si>
    <t>ORP Def Cont Match CJP USPS</t>
  </si>
  <si>
    <t>PEORP Def Cont Match CJP USPS</t>
  </si>
  <si>
    <t>Stdt Financial Aid</t>
  </si>
  <si>
    <t>Fee Waivers</t>
  </si>
  <si>
    <t>Inst of Government</t>
  </si>
  <si>
    <t>Virgil Hawkins Fellowship</t>
  </si>
  <si>
    <t>Expense</t>
  </si>
  <si>
    <t>Budget Exp-Other Exp</t>
  </si>
  <si>
    <t>Budget Exp-Prof/Other Services</t>
  </si>
  <si>
    <t>Svcs Prof Accounting/Auditing</t>
  </si>
  <si>
    <t>Budget Exp-Chartered Travel</t>
  </si>
  <si>
    <t>Svcs Prof Archictecture</t>
  </si>
  <si>
    <t>Svcs Prof Constrct/Renovations</t>
  </si>
  <si>
    <t>Svcs Prof Excl MTDC</t>
  </si>
  <si>
    <t>Svcs Prof Other</t>
  </si>
  <si>
    <t>CAPD Services</t>
  </si>
  <si>
    <t>Athletic Team Building</t>
  </si>
  <si>
    <t>Svcs Prof Laser Lab</t>
  </si>
  <si>
    <t>Svcs Prof Legal</t>
  </si>
  <si>
    <t>Svcs Prof Medical</t>
  </si>
  <si>
    <t>Svcs Other Custodial/Janitor</t>
  </si>
  <si>
    <t>Svcs Prof Audio/Visual</t>
  </si>
  <si>
    <t>Svcs Prof Live Performances</t>
  </si>
  <si>
    <t>Svcs Other Landscaping</t>
  </si>
  <si>
    <t>Svcs Prof Foreign</t>
  </si>
  <si>
    <t>Ad/Promotional Employment</t>
  </si>
  <si>
    <t>Budget Exp-Print/Reproduction</t>
  </si>
  <si>
    <t>Budget Exp-Consumable Supplies</t>
  </si>
  <si>
    <t>Budget Exp-Subrecipient</t>
  </si>
  <si>
    <t>Budget Exp-Travel</t>
  </si>
  <si>
    <t>Budget Exp-Network/Telecom</t>
  </si>
  <si>
    <t>Network/Comm Rsch Compute Ctr</t>
  </si>
  <si>
    <t>Mobile Devices/Svcs-Allowance</t>
  </si>
  <si>
    <t>Budget Exp-Utilities</t>
  </si>
  <si>
    <t>Budget Exp-Repair/Maint-Fac/Eq</t>
  </si>
  <si>
    <t>Budget Exp-Maint IT Software</t>
  </si>
  <si>
    <t>Repair/Maint Svcs Vehicles</t>
  </si>
  <si>
    <t>Budget Exp-Resale Goods/Srvcs</t>
  </si>
  <si>
    <t>Budget Exp-Equip/Oth Supplies</t>
  </si>
  <si>
    <t>Budget Exp-Postal/Freight</t>
  </si>
  <si>
    <t>Budget Exp-Insurance</t>
  </si>
  <si>
    <t>Budget Exp-Financial Aid</t>
  </si>
  <si>
    <t>Budget Exp-Rentals</t>
  </si>
  <si>
    <t>Rent Equipment Copier</t>
  </si>
  <si>
    <t>Stdnt Aid Cost of Attendance</t>
  </si>
  <si>
    <t>OCO</t>
  </si>
  <si>
    <t>Budget OCO-Cap Equip/Supplies</t>
  </si>
  <si>
    <t>Modular Buildings Capital</t>
  </si>
  <si>
    <t>Budget OCO-Real Property</t>
  </si>
  <si>
    <t>Install Purch/Lease Interest</t>
  </si>
  <si>
    <t>Budget OCO-Interest Expense</t>
  </si>
  <si>
    <t>Budget OCO-Leases/Install Prch</t>
  </si>
  <si>
    <t>Budget OCO-Debt Service</t>
  </si>
  <si>
    <t>Transfer Budget</t>
  </si>
  <si>
    <t>Budget Transfers</t>
  </si>
  <si>
    <t>Trf Out Debt Service</t>
  </si>
  <si>
    <t>Trf Out FinAid Admin Allowance</t>
  </si>
  <si>
    <t>Trf Out Construction</t>
  </si>
  <si>
    <t>Trf Out O/H Assessment</t>
  </si>
  <si>
    <t>Budget Tr Gift/Fee Match</t>
  </si>
  <si>
    <t>Prepaid Amortization Expense</t>
  </si>
  <si>
    <t>Trf Out Capital Property</t>
  </si>
  <si>
    <t>E&amp;G Type</t>
  </si>
  <si>
    <t>Salaries &amp; Benefits</t>
  </si>
  <si>
    <t>Faculty</t>
  </si>
  <si>
    <t>A&amp;P</t>
  </si>
  <si>
    <t>USPS</t>
  </si>
  <si>
    <t>Other Capital Outlay</t>
  </si>
  <si>
    <t>Transfers</t>
  </si>
  <si>
    <t>Other Exp</t>
  </si>
  <si>
    <t>Prof/Other Services</t>
  </si>
  <si>
    <t>Print/Reproduction</t>
  </si>
  <si>
    <t>Consumable Supplies</t>
  </si>
  <si>
    <t>Subrecipient</t>
  </si>
  <si>
    <t>Network/Telecom</t>
  </si>
  <si>
    <t>Utilities</t>
  </si>
  <si>
    <t>Repair/Maint-Fac/Eq</t>
  </si>
  <si>
    <t>Maint IT Software</t>
  </si>
  <si>
    <t>Resale Goods/Srvcs</t>
  </si>
  <si>
    <t>Equip/Oth Supplies</t>
  </si>
  <si>
    <t>Postal/Freight</t>
  </si>
  <si>
    <t>Insurance</t>
  </si>
  <si>
    <t>Financial Aid</t>
  </si>
  <si>
    <t>Rentals</t>
  </si>
  <si>
    <t>Projected</t>
  </si>
  <si>
    <t>Minus Projected</t>
  </si>
  <si>
    <t>For categorizing on Summary</t>
  </si>
  <si>
    <t>For Projected expenses</t>
  </si>
  <si>
    <t>needed for cell M14 on project summary</t>
  </si>
  <si>
    <t>Needed for E&amp;G summary. 000000 means that there is an error in the lookup to the budgetary account crosswalk</t>
  </si>
  <si>
    <t>Overwrite the SR type</t>
  </si>
  <si>
    <t>Account2</t>
  </si>
  <si>
    <t>Enter expense projections below by accounting period.  Note that you should only project expenses that are not tracked in OMNI.</t>
  </si>
  <si>
    <t>Reconciler Signature and Date</t>
  </si>
  <si>
    <t>Reviewer Signature and Date</t>
  </si>
  <si>
    <t>Fund:</t>
  </si>
  <si>
    <t>LEDGER RECONCILIATION</t>
  </si>
  <si>
    <t>Challenger Learning Center Auxiliary</t>
  </si>
  <si>
    <t>Civil &amp; Environmental Engineering</t>
  </si>
  <si>
    <t>College of Engineering (Dean's Office)</t>
  </si>
  <si>
    <t>Chem Engineering Mat &amp; Supply Fee</t>
  </si>
  <si>
    <t>Engineering Computer &amp; Multimedia Services</t>
  </si>
  <si>
    <t>Engineering Undergrad Acad &amp; Stdt</t>
  </si>
  <si>
    <t>Mechanical Engineering M&amp;S Fee</t>
  </si>
  <si>
    <t>E&amp;G Carryforward</t>
  </si>
  <si>
    <t>E&amp;G Current Year</t>
  </si>
  <si>
    <t>7. Professional Services</t>
  </si>
  <si>
    <t>Minus Encumbered</t>
  </si>
  <si>
    <t>BI &gt; Financial Reports &gt; Available Balance &gt; Drill to Department Detail</t>
  </si>
  <si>
    <t>Equipment &amp; Other Supplies</t>
  </si>
  <si>
    <t>IT Maintenance &amp; Software</t>
  </si>
  <si>
    <t>Other Expenses</t>
  </si>
  <si>
    <t>Printing/Reproduction</t>
  </si>
  <si>
    <t>Professional and Other Services</t>
  </si>
  <si>
    <t>Repairs and Maintenance</t>
  </si>
  <si>
    <t>Resale of Goods and Services</t>
  </si>
  <si>
    <t>Life to Date</t>
  </si>
  <si>
    <t>Current Period</t>
  </si>
  <si>
    <t>Department:</t>
  </si>
  <si>
    <t>Year to Date</t>
  </si>
  <si>
    <t>FOR PROJECT BUDGETS</t>
  </si>
  <si>
    <t>FOR PROJECTED EXPENSES</t>
  </si>
  <si>
    <t>Source of Funds</t>
  </si>
  <si>
    <t>E&amp;G</t>
  </si>
  <si>
    <t>C&amp;G</t>
  </si>
  <si>
    <t>Subawards/Consortium/Contractual Costs</t>
  </si>
  <si>
    <t>BI Transaction Details (Current Period)</t>
  </si>
  <si>
    <t>BI Transaction Details (All Periods)</t>
  </si>
  <si>
    <t>BI HR GL Detail</t>
  </si>
  <si>
    <t>Blackboard P-Card Program</t>
  </si>
  <si>
    <t>Expense Descr</t>
  </si>
  <si>
    <t>Total Direct Remaining</t>
  </si>
  <si>
    <t>Position Number</t>
  </si>
  <si>
    <t>008098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</si>
</sst>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 Unicode MS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"/>
      <family val="1"/>
    </font>
    <font>
      <b/>
      <sz val="10"/>
      <color theme="1"/>
      <name val="Times"/>
      <family val="1"/>
    </font>
    <font>
      <b/>
      <sz val="10"/>
      <name val="Times"/>
      <family val="1"/>
    </font>
    <font>
      <sz val="10"/>
      <name val="Times"/>
      <family val="1"/>
    </font>
    <font>
      <sz val="11"/>
      <color indexed="8"/>
      <name val="Calibri"/>
      <family val="2"/>
    </font>
    <font>
      <b/>
      <sz val="18"/>
      <color theme="0"/>
      <name val="PT Serif"/>
      <family val="1"/>
    </font>
    <font>
      <b/>
      <sz val="14"/>
      <color theme="1"/>
      <name val="Roboto"/>
    </font>
    <font>
      <b/>
      <sz val="10"/>
      <color theme="1"/>
      <name val="Roboto"/>
    </font>
    <font>
      <sz val="10"/>
      <color theme="1"/>
      <name val="PT Serif"/>
      <family val="1"/>
    </font>
    <font>
      <b/>
      <sz val="10"/>
      <name val="PT Serif"/>
      <family val="1"/>
    </font>
    <font>
      <b/>
      <sz val="10"/>
      <color theme="1"/>
      <name val="PT Serif"/>
      <family val="1"/>
    </font>
    <font>
      <sz val="10"/>
      <name val="PT Serif"/>
      <family val="1"/>
    </font>
    <font>
      <sz val="10"/>
      <color theme="1"/>
      <name val="Roboto"/>
    </font>
    <font>
      <sz val="10"/>
      <name val="Roboto"/>
    </font>
    <font>
      <b/>
      <sz val="10"/>
      <color theme="0"/>
      <name val="PT Serif"/>
      <family val="1"/>
    </font>
    <font>
      <b/>
      <sz val="10"/>
      <color theme="0"/>
      <name val="Times"/>
      <family val="1"/>
    </font>
    <font>
      <sz val="10"/>
      <color theme="1"/>
      <name val="Times"/>
    </font>
    <font>
      <sz val="11"/>
      <color theme="1"/>
      <name val="Roboto"/>
    </font>
    <font>
      <sz val="14"/>
      <color theme="1"/>
      <name val="Roboto"/>
    </font>
    <font>
      <b/>
      <sz val="16"/>
      <color theme="0"/>
      <name val="PT Serif"/>
      <family val="1"/>
    </font>
    <font>
      <sz val="11"/>
      <color theme="1"/>
      <name val="PT Serif"/>
      <family val="1"/>
    </font>
    <font>
      <sz val="10"/>
      <name val="Arial Unicode MS"/>
      <family val="2"/>
    </font>
    <font>
      <sz val="11"/>
      <color theme="1"/>
      <name val="Garamond"/>
      <family val="1"/>
    </font>
    <font>
      <b/>
      <sz val="10"/>
      <color theme="1"/>
      <name val="Times"/>
    </font>
    <font>
      <b/>
      <sz val="10"/>
      <color theme="1"/>
      <name val="Times New Roman"/>
      <family val="1"/>
    </font>
    <font>
      <b/>
      <sz val="10"/>
      <color theme="0"/>
      <name val="Times"/>
    </font>
    <font>
      <b/>
      <sz val="10"/>
      <color theme="0"/>
      <name val="Times New Roman"/>
      <family val="1"/>
    </font>
    <font>
      <b/>
      <sz val="14"/>
      <color theme="1"/>
      <name val="Times"/>
    </font>
    <font>
      <sz val="14"/>
      <color theme="1"/>
      <name val="Times"/>
      <family val="1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B78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DC0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862633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theme="0" tint="-0.499984740745262"/>
      </top>
      <bottom style="thin">
        <color indexed="64"/>
      </bottom>
      <diagonal/>
    </border>
    <border>
      <left/>
      <right/>
      <top style="thick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ck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3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9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6" fillId="0" borderId="0"/>
  </cellStyleXfs>
  <cellXfs count="3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/>
    <xf numFmtId="44" fontId="0" fillId="0" borderId="0" xfId="2124" applyFont="1" applyAlignment="1">
      <alignment horizontal="center"/>
    </xf>
    <xf numFmtId="44" fontId="0" fillId="0" borderId="0" xfId="2124" quotePrefix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10" xfId="0" applyFont="1" applyBorder="1" applyAlignment="1">
      <alignment vertical="top"/>
    </xf>
    <xf numFmtId="0" fontId="0" fillId="0" borderId="0" xfId="0" applyBorder="1"/>
    <xf numFmtId="0" fontId="0" fillId="35" borderId="0" xfId="0" applyFont="1" applyFill="1" applyBorder="1" applyAlignment="1">
      <alignment vertical="top"/>
    </xf>
    <xf numFmtId="0" fontId="0" fillId="0" borderId="11" xfId="0" applyBorder="1"/>
    <xf numFmtId="0" fontId="0" fillId="35" borderId="0" xfId="0" applyNumberFormat="1" applyFont="1" applyFill="1" applyBorder="1" applyAlignment="1">
      <alignment vertical="top"/>
    </xf>
    <xf numFmtId="0" fontId="0" fillId="0" borderId="0" xfId="0" applyNumberFormat="1"/>
    <xf numFmtId="0" fontId="0" fillId="0" borderId="11" xfId="0" applyNumberFormat="1" applyBorder="1"/>
    <xf numFmtId="0" fontId="0" fillId="0" borderId="10" xfId="0" applyNumberFormat="1" applyFont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0" fontId="0" fillId="33" borderId="0" xfId="0" applyFill="1" applyAlignment="1">
      <alignment horizontal="left" vertical="top"/>
    </xf>
    <xf numFmtId="0" fontId="0" fillId="0" borderId="0" xfId="0" applyAlignment="1">
      <alignment horizontal="left"/>
    </xf>
    <xf numFmtId="14" fontId="0" fillId="33" borderId="0" xfId="0" applyNumberFormat="1" applyFill="1" applyAlignment="1">
      <alignment horizontal="center" vertical="top"/>
    </xf>
    <xf numFmtId="14" fontId="0" fillId="0" borderId="0" xfId="0" applyNumberFormat="1" applyAlignment="1">
      <alignment horizontal="center"/>
    </xf>
    <xf numFmtId="0" fontId="0" fillId="36" borderId="0" xfId="0" applyFill="1"/>
    <xf numFmtId="0" fontId="0" fillId="36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0" fillId="33" borderId="0" xfId="0" applyFill="1"/>
    <xf numFmtId="0" fontId="0" fillId="36" borderId="0" xfId="0" applyNumberFormat="1" applyFill="1"/>
    <xf numFmtId="0" fontId="0" fillId="34" borderId="0" xfId="0" applyNumberFormat="1" applyFill="1" applyAlignment="1">
      <alignment horizontal="center"/>
    </xf>
    <xf numFmtId="0" fontId="0" fillId="33" borderId="0" xfId="0" applyFill="1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0" applyFill="1"/>
    <xf numFmtId="14" fontId="0" fillId="0" borderId="0" xfId="0" applyNumberFormat="1" applyFill="1"/>
    <xf numFmtId="0" fontId="0" fillId="33" borderId="0" xfId="0" applyFill="1" applyAlignment="1">
      <alignment horizontal="center"/>
    </xf>
    <xf numFmtId="2" fontId="0" fillId="0" borderId="0" xfId="2127" applyNumberFormat="1" applyFont="1" applyAlignment="1">
      <alignment horizontal="center" vertical="center"/>
    </xf>
    <xf numFmtId="2" fontId="0" fillId="0" borderId="0" xfId="2127" applyNumberFormat="1" applyFont="1" applyAlignment="1">
      <alignment horizontal="right"/>
    </xf>
    <xf numFmtId="2" fontId="0" fillId="0" borderId="0" xfId="2124" applyNumberFormat="1" applyFont="1" applyAlignment="1">
      <alignment horizontal="center" vertical="center"/>
    </xf>
    <xf numFmtId="44" fontId="0" fillId="34" borderId="0" xfId="2124" applyNumberFormat="1" applyFont="1" applyFill="1" applyAlignment="1">
      <alignment horizontal="center" vertical="top"/>
    </xf>
    <xf numFmtId="0" fontId="0" fillId="36" borderId="0" xfId="0" applyNumberFormat="1" applyFill="1" applyAlignment="1">
      <alignment horizontal="center" vertical="top"/>
    </xf>
    <xf numFmtId="0" fontId="16" fillId="0" borderId="0" xfId="0" applyFont="1" applyAlignment="1" applyProtection="1">
      <alignment vertical="top"/>
      <protection locked="0"/>
    </xf>
    <xf numFmtId="0" fontId="23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44" fontId="0" fillId="0" borderId="0" xfId="2124" applyFont="1" applyProtection="1">
      <protection locked="0"/>
    </xf>
    <xf numFmtId="44" fontId="0" fillId="0" borderId="0" xfId="2124" applyFont="1" applyProtection="1"/>
    <xf numFmtId="1" fontId="0" fillId="0" borderId="0" xfId="0" applyNumberFormat="1" applyProtection="1">
      <protection locked="0"/>
    </xf>
    <xf numFmtId="1" fontId="0" fillId="36" borderId="0" xfId="2124" applyNumberFormat="1" applyFont="1" applyFill="1" applyAlignment="1" applyProtection="1">
      <alignment horizontal="center"/>
    </xf>
    <xf numFmtId="1" fontId="0" fillId="0" borderId="0" xfId="2124" applyNumberFormat="1" applyFont="1" applyProtection="1"/>
    <xf numFmtId="0" fontId="0" fillId="0" borderId="0" xfId="0" applyAlignment="1" applyProtection="1">
      <alignment horizontal="center"/>
      <protection locked="0"/>
    </xf>
    <xf numFmtId="44" fontId="0" fillId="0" borderId="0" xfId="2124" applyFont="1" applyAlignment="1" applyProtection="1">
      <alignment horizontal="center"/>
      <protection locked="0"/>
    </xf>
    <xf numFmtId="44" fontId="0" fillId="0" borderId="0" xfId="2124" applyFont="1" applyAlignment="1" applyProtection="1">
      <alignment horizontal="center"/>
    </xf>
    <xf numFmtId="44" fontId="0" fillId="38" borderId="0" xfId="2124" applyFont="1" applyFill="1" applyProtection="1"/>
    <xf numFmtId="0" fontId="0" fillId="0" borderId="0" xfId="0" applyFill="1" applyProtection="1">
      <protection locked="0"/>
    </xf>
    <xf numFmtId="44" fontId="0" fillId="0" borderId="0" xfId="2124" applyFont="1" applyFill="1" applyProtection="1">
      <protection locked="0"/>
    </xf>
    <xf numFmtId="44" fontId="0" fillId="0" borderId="0" xfId="2124" applyFont="1" applyFill="1" applyProtection="1"/>
    <xf numFmtId="44" fontId="0" fillId="39" borderId="0" xfId="2124" applyFont="1" applyFill="1" applyProtection="1"/>
    <xf numFmtId="44" fontId="0" fillId="38" borderId="0" xfId="2124" applyFont="1" applyFill="1" applyAlignment="1" applyProtection="1">
      <alignment horizontal="center"/>
    </xf>
    <xf numFmtId="44" fontId="0" fillId="36" borderId="0" xfId="2124" applyNumberFormat="1" applyFont="1" applyFill="1" applyProtection="1"/>
    <xf numFmtId="44" fontId="0" fillId="39" borderId="0" xfId="2124" applyNumberFormat="1" applyFont="1" applyFill="1" applyProtection="1">
      <protection locked="0"/>
    </xf>
    <xf numFmtId="0" fontId="0" fillId="33" borderId="0" xfId="0" applyFill="1" applyAlignment="1">
      <alignment horizontal="center"/>
    </xf>
    <xf numFmtId="0" fontId="0" fillId="36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14" fontId="0" fillId="36" borderId="0" xfId="0" applyNumberFormat="1" applyFill="1" applyAlignment="1">
      <alignment horizontal="center" vertical="top"/>
    </xf>
    <xf numFmtId="0" fontId="0" fillId="0" borderId="0" xfId="0" applyNumberFormat="1" applyAlignment="1">
      <alignment horizontal="center" vertical="center"/>
    </xf>
    <xf numFmtId="44" fontId="38" fillId="40" borderId="17" xfId="0" applyNumberFormat="1" applyFont="1" applyFill="1" applyBorder="1" applyProtection="1">
      <protection locked="0"/>
    </xf>
    <xf numFmtId="44" fontId="37" fillId="40" borderId="17" xfId="0" applyNumberFormat="1" applyFont="1" applyFill="1" applyBorder="1" applyProtection="1">
      <protection locked="0"/>
    </xf>
    <xf numFmtId="0" fontId="0" fillId="0" borderId="0" xfId="0" applyAlignment="1">
      <alignment horizontal="right"/>
    </xf>
    <xf numFmtId="43" fontId="0" fillId="0" borderId="0" xfId="2127" applyFont="1"/>
    <xf numFmtId="0" fontId="19" fillId="33" borderId="0" xfId="2126" applyFill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center" wrapText="1"/>
    </xf>
    <xf numFmtId="8" fontId="0" fillId="0" borderId="0" xfId="0" applyNumberFormat="1" applyAlignment="1">
      <alignment horizontal="center" wrapText="1"/>
    </xf>
    <xf numFmtId="0" fontId="0" fillId="33" borderId="0" xfId="0" applyNumberFormat="1" applyFill="1" applyAlignment="1">
      <alignment horizontal="left" vertical="top"/>
    </xf>
    <xf numFmtId="0" fontId="0" fillId="0" borderId="0" xfId="0" applyNumberFormat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0" fillId="36" borderId="0" xfId="2124" applyNumberFormat="1" applyFont="1" applyFill="1" applyAlignment="1" applyProtection="1">
      <alignment horizontal="center"/>
    </xf>
    <xf numFmtId="14" fontId="43" fillId="0" borderId="27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Protection="1"/>
    <xf numFmtId="14" fontId="25" fillId="0" borderId="0" xfId="0" applyNumberFormat="1" applyFont="1" applyProtection="1"/>
    <xf numFmtId="0" fontId="33" fillId="37" borderId="0" xfId="0" applyFont="1" applyFill="1" applyBorder="1" applyAlignment="1" applyProtection="1">
      <alignment horizontal="right" vertical="center"/>
    </xf>
    <xf numFmtId="0" fontId="25" fillId="37" borderId="0" xfId="0" applyFont="1" applyFill="1" applyBorder="1" applyAlignment="1" applyProtection="1"/>
    <xf numFmtId="42" fontId="25" fillId="37" borderId="0" xfId="0" applyNumberFormat="1" applyFont="1" applyFill="1" applyBorder="1" applyProtection="1"/>
    <xf numFmtId="42" fontId="33" fillId="37" borderId="0" xfId="0" applyNumberFormat="1" applyFont="1" applyFill="1" applyBorder="1" applyAlignment="1" applyProtection="1">
      <alignment horizontal="right"/>
    </xf>
    <xf numFmtId="0" fontId="42" fillId="0" borderId="29" xfId="0" applyFont="1" applyBorder="1" applyProtection="1"/>
    <xf numFmtId="42" fontId="25" fillId="37" borderId="0" xfId="0" applyNumberFormat="1" applyFont="1" applyFill="1" applyBorder="1" applyAlignment="1" applyProtection="1">
      <alignment horizontal="right"/>
    </xf>
    <xf numFmtId="0" fontId="42" fillId="0" borderId="31" xfId="0" applyFont="1" applyBorder="1" applyProtection="1"/>
    <xf numFmtId="43" fontId="37" fillId="0" borderId="0" xfId="0" applyNumberFormat="1" applyFont="1" applyFill="1" applyBorder="1" applyProtection="1"/>
    <xf numFmtId="0" fontId="25" fillId="37" borderId="0" xfId="0" applyFont="1" applyFill="1" applyBorder="1" applyProtection="1"/>
    <xf numFmtId="0" fontId="33" fillId="37" borderId="0" xfId="0" applyFont="1" applyFill="1" applyBorder="1" applyProtection="1"/>
    <xf numFmtId="43" fontId="37" fillId="0" borderId="0" xfId="0" applyNumberFormat="1" applyFont="1" applyBorder="1" applyProtection="1"/>
    <xf numFmtId="0" fontId="36" fillId="37" borderId="0" xfId="0" applyFont="1" applyFill="1" applyBorder="1" applyProtection="1"/>
    <xf numFmtId="0" fontId="28" fillId="37" borderId="0" xfId="0" applyFont="1" applyFill="1" applyBorder="1" applyProtection="1"/>
    <xf numFmtId="0" fontId="28" fillId="41" borderId="0" xfId="0" applyFont="1" applyFill="1" applyBorder="1" applyProtection="1"/>
    <xf numFmtId="0" fontId="26" fillId="37" borderId="0" xfId="0" applyFont="1" applyFill="1" applyBorder="1" applyProtection="1"/>
    <xf numFmtId="0" fontId="27" fillId="37" borderId="0" xfId="0" applyFont="1" applyFill="1" applyBorder="1" applyAlignment="1" applyProtection="1"/>
    <xf numFmtId="0" fontId="36" fillId="37" borderId="15" xfId="0" applyFont="1" applyFill="1" applyBorder="1" applyProtection="1"/>
    <xf numFmtId="41" fontId="28" fillId="37" borderId="14" xfId="0" applyNumberFormat="1" applyFont="1" applyFill="1" applyBorder="1" applyProtection="1"/>
    <xf numFmtId="44" fontId="38" fillId="40" borderId="17" xfId="0" applyNumberFormat="1" applyFont="1" applyFill="1" applyBorder="1" applyProtection="1"/>
    <xf numFmtId="44" fontId="37" fillId="40" borderId="17" xfId="0" applyNumberFormat="1" applyFont="1" applyFill="1" applyBorder="1" applyProtection="1"/>
    <xf numFmtId="42" fontId="28" fillId="37" borderId="0" xfId="0" applyNumberFormat="1" applyFont="1" applyFill="1" applyBorder="1" applyProtection="1"/>
    <xf numFmtId="0" fontId="28" fillId="0" borderId="0" xfId="0" applyFont="1" applyBorder="1" applyProtection="1"/>
    <xf numFmtId="44" fontId="37" fillId="37" borderId="17" xfId="0" applyNumberFormat="1" applyFont="1" applyFill="1" applyBorder="1" applyProtection="1"/>
    <xf numFmtId="44" fontId="38" fillId="37" borderId="17" xfId="0" applyNumberFormat="1" applyFont="1" applyFill="1" applyBorder="1" applyProtection="1"/>
    <xf numFmtId="0" fontId="33" fillId="41" borderId="18" xfId="0" applyFont="1" applyFill="1" applyBorder="1" applyAlignment="1" applyProtection="1"/>
    <xf numFmtId="0" fontId="25" fillId="41" borderId="19" xfId="0" applyFont="1" applyFill="1" applyBorder="1" applyAlignment="1" applyProtection="1"/>
    <xf numFmtId="44" fontId="37" fillId="41" borderId="20" xfId="0" applyNumberFormat="1" applyFont="1" applyFill="1" applyBorder="1" applyProtection="1"/>
    <xf numFmtId="0" fontId="33" fillId="41" borderId="18" xfId="0" applyFont="1" applyFill="1" applyBorder="1" applyAlignment="1" applyProtection="1">
      <alignment horizontal="left"/>
    </xf>
    <xf numFmtId="0" fontId="41" fillId="41" borderId="19" xfId="0" applyFont="1" applyFill="1" applyBorder="1" applyAlignment="1" applyProtection="1">
      <alignment horizontal="left"/>
    </xf>
    <xf numFmtId="44" fontId="25" fillId="37" borderId="0" xfId="0" applyNumberFormat="1" applyFont="1" applyFill="1" applyBorder="1" applyProtection="1"/>
    <xf numFmtId="44" fontId="37" fillId="37" borderId="0" xfId="2124" applyFont="1" applyFill="1" applyBorder="1" applyProtection="1"/>
    <xf numFmtId="42" fontId="33" fillId="37" borderId="0" xfId="0" applyNumberFormat="1" applyFont="1" applyFill="1" applyBorder="1" applyProtection="1"/>
    <xf numFmtId="0" fontId="25" fillId="41" borderId="0" xfId="0" applyFont="1" applyFill="1" applyBorder="1" applyProtection="1"/>
    <xf numFmtId="44" fontId="25" fillId="41" borderId="0" xfId="0" applyNumberFormat="1" applyFont="1" applyFill="1" applyBorder="1" applyProtection="1"/>
    <xf numFmtId="42" fontId="25" fillId="41" borderId="0" xfId="0" applyNumberFormat="1" applyFont="1" applyFill="1" applyBorder="1" applyProtection="1"/>
    <xf numFmtId="0" fontId="25" fillId="41" borderId="12" xfId="0" applyFont="1" applyFill="1" applyBorder="1" applyProtection="1"/>
    <xf numFmtId="42" fontId="25" fillId="41" borderId="12" xfId="0" applyNumberFormat="1" applyFont="1" applyFill="1" applyBorder="1" applyProtection="1"/>
    <xf numFmtId="44" fontId="33" fillId="41" borderId="0" xfId="0" applyNumberFormat="1" applyFont="1" applyFill="1" applyBorder="1" applyProtection="1"/>
    <xf numFmtId="0" fontId="33" fillId="41" borderId="0" xfId="0" applyFont="1" applyFill="1" applyBorder="1" applyProtection="1"/>
    <xf numFmtId="0" fontId="25" fillId="41" borderId="0" xfId="0" applyFont="1" applyFill="1" applyProtection="1"/>
    <xf numFmtId="42" fontId="25" fillId="41" borderId="0" xfId="0" applyNumberFormat="1" applyFont="1" applyFill="1" applyProtection="1"/>
    <xf numFmtId="0" fontId="45" fillId="41" borderId="0" xfId="0" applyFont="1" applyFill="1" applyAlignment="1" applyProtection="1">
      <alignment horizontal="right"/>
    </xf>
    <xf numFmtId="0" fontId="0" fillId="41" borderId="0" xfId="0" applyFill="1" applyProtection="1"/>
    <xf numFmtId="42" fontId="25" fillId="0" borderId="0" xfId="0" applyNumberFormat="1" applyFont="1" applyProtection="1"/>
    <xf numFmtId="0" fontId="25" fillId="0" borderId="0" xfId="0" applyFont="1" applyBorder="1" applyProtection="1"/>
    <xf numFmtId="0" fontId="25" fillId="0" borderId="12" xfId="0" applyFont="1" applyBorder="1" applyProtection="1"/>
    <xf numFmtId="44" fontId="25" fillId="0" borderId="0" xfId="2124" applyFont="1" applyProtection="1"/>
    <xf numFmtId="44" fontId="25" fillId="0" borderId="0" xfId="2124" applyNumberFormat="1" applyFont="1" applyProtection="1"/>
    <xf numFmtId="0" fontId="0" fillId="0" borderId="0" xfId="0" quotePrefix="1" applyNumberFormat="1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36" borderId="0" xfId="0" applyFill="1" applyProtection="1">
      <protection locked="0"/>
    </xf>
    <xf numFmtId="0" fontId="0" fillId="0" borderId="32" xfId="0" applyBorder="1"/>
    <xf numFmtId="22" fontId="0" fillId="0" borderId="0" xfId="0" applyNumberFormat="1"/>
    <xf numFmtId="0" fontId="19" fillId="0" borderId="0" xfId="2126" quotePrefix="1"/>
    <xf numFmtId="44" fontId="19" fillId="0" borderId="0" xfId="2126" quotePrefix="1" applyNumberFormat="1" applyAlignment="1">
      <alignment horizontal="center" vertical="center"/>
    </xf>
    <xf numFmtId="43" fontId="0" fillId="0" borderId="0" xfId="2127" applyFont="1" applyAlignment="1">
      <alignment horizontal="center" vertical="center"/>
    </xf>
    <xf numFmtId="10" fontId="0" fillId="0" borderId="0" xfId="2130" applyNumberFormat="1" applyFont="1"/>
    <xf numFmtId="44" fontId="0" fillId="33" borderId="0" xfId="2124" applyFont="1" applyFill="1"/>
    <xf numFmtId="44" fontId="32" fillId="39" borderId="0" xfId="0" applyNumberFormat="1" applyFont="1" applyFill="1" applyBorder="1" applyProtection="1"/>
    <xf numFmtId="43" fontId="32" fillId="39" borderId="0" xfId="0" applyNumberFormat="1" applyFont="1" applyFill="1" applyBorder="1" applyProtection="1"/>
    <xf numFmtId="49" fontId="0" fillId="0" borderId="0" xfId="0" applyNumberFormat="1"/>
    <xf numFmtId="0" fontId="0" fillId="0" borderId="0" xfId="0" applyAlignment="1" applyProtection="1">
      <alignment horizontal="center"/>
      <protection locked="0"/>
    </xf>
    <xf numFmtId="0" fontId="47" fillId="0" borderId="0" xfId="0" applyFont="1" applyAlignment="1">
      <alignment horizontal="left"/>
    </xf>
    <xf numFmtId="0" fontId="37" fillId="41" borderId="0" xfId="0" quotePrefix="1" applyNumberFormat="1" applyFont="1" applyFill="1" applyBorder="1" applyAlignment="1" applyProtection="1">
      <protection locked="0"/>
    </xf>
    <xf numFmtId="0" fontId="37" fillId="41" borderId="0" xfId="0" applyNumberFormat="1" applyFont="1" applyFill="1" applyBorder="1" applyAlignment="1" applyProtection="1">
      <protection locked="0"/>
    </xf>
    <xf numFmtId="0" fontId="35" fillId="42" borderId="0" xfId="0" applyFont="1" applyFill="1" applyBorder="1" applyProtection="1"/>
    <xf numFmtId="42" fontId="34" fillId="40" borderId="0" xfId="0" applyNumberFormat="1" applyFont="1" applyFill="1" applyBorder="1" applyAlignment="1" applyProtection="1">
      <alignment horizontal="center"/>
    </xf>
    <xf numFmtId="0" fontId="37" fillId="37" borderId="0" xfId="0" applyFont="1" applyFill="1" applyBorder="1" applyAlignment="1" applyProtection="1">
      <alignment horizontal="left" vertical="top"/>
    </xf>
    <xf numFmtId="0" fontId="35" fillId="37" borderId="0" xfId="0" applyFont="1" applyFill="1" applyBorder="1" applyProtection="1"/>
    <xf numFmtId="0" fontId="17" fillId="0" borderId="0" xfId="0" applyNumberFormat="1" applyFont="1" applyAlignment="1">
      <alignment horizontal="center"/>
    </xf>
    <xf numFmtId="0" fontId="17" fillId="0" borderId="0" xfId="0" applyFont="1"/>
    <xf numFmtId="14" fontId="17" fillId="0" borderId="0" xfId="0" applyNumberFormat="1" applyFont="1" applyAlignment="1">
      <alignment horizontal="center"/>
    </xf>
    <xf numFmtId="44" fontId="37" fillId="0" borderId="0" xfId="2124" applyFont="1" applyFill="1" applyBorder="1" applyProtection="1"/>
    <xf numFmtId="42" fontId="33" fillId="0" borderId="0" xfId="0" applyNumberFormat="1" applyFont="1" applyFill="1" applyBorder="1" applyProtection="1"/>
    <xf numFmtId="0" fontId="0" fillId="36" borderId="0" xfId="0" applyNumberFormat="1" applyFill="1" applyAlignment="1" applyProtection="1">
      <alignment horizontal="center" vertical="top"/>
      <protection locked="0"/>
    </xf>
    <xf numFmtId="49" fontId="37" fillId="41" borderId="0" xfId="0" quotePrefix="1" applyNumberFormat="1" applyFont="1" applyFill="1" applyBorder="1" applyAlignment="1" applyProtection="1">
      <protection locked="0"/>
    </xf>
    <xf numFmtId="49" fontId="37" fillId="41" borderId="0" xfId="0" applyNumberFormat="1" applyFont="1" applyFill="1" applyBorder="1" applyAlignment="1" applyProtection="1">
      <protection locked="0"/>
    </xf>
    <xf numFmtId="14" fontId="37" fillId="37" borderId="0" xfId="0" applyNumberFormat="1" applyFont="1" applyFill="1" applyBorder="1" applyAlignment="1" applyProtection="1">
      <alignment horizontal="left"/>
    </xf>
    <xf numFmtId="0" fontId="36" fillId="37" borderId="16" xfId="0" applyFont="1" applyFill="1" applyBorder="1" applyProtection="1"/>
    <xf numFmtId="41" fontId="28" fillId="37" borderId="33" xfId="0" applyNumberFormat="1" applyFont="1" applyFill="1" applyBorder="1" applyProtection="1"/>
    <xf numFmtId="0" fontId="33" fillId="37" borderId="16" xfId="0" applyFont="1" applyFill="1" applyBorder="1" applyProtection="1"/>
    <xf numFmtId="41" fontId="41" fillId="37" borderId="33" xfId="0" applyNumberFormat="1" applyFont="1" applyFill="1" applyBorder="1" applyProtection="1"/>
    <xf numFmtId="0" fontId="42" fillId="42" borderId="28" xfId="2126" applyFont="1" applyFill="1" applyBorder="1" applyProtection="1">
      <protection locked="0"/>
    </xf>
    <xf numFmtId="0" fontId="42" fillId="42" borderId="30" xfId="2126" applyFont="1" applyFill="1" applyBorder="1" applyProtection="1">
      <protection locked="0"/>
    </xf>
    <xf numFmtId="44" fontId="32" fillId="39" borderId="37" xfId="0" applyNumberFormat="1" applyFont="1" applyFill="1" applyBorder="1" applyProtection="1"/>
    <xf numFmtId="44" fontId="32" fillId="39" borderId="38" xfId="0" applyNumberFormat="1" applyFont="1" applyFill="1" applyBorder="1" applyProtection="1"/>
    <xf numFmtId="43" fontId="37" fillId="0" borderId="37" xfId="0" applyNumberFormat="1" applyFont="1" applyBorder="1" applyProtection="1"/>
    <xf numFmtId="44" fontId="37" fillId="0" borderId="38" xfId="0" applyNumberFormat="1" applyFont="1" applyBorder="1" applyProtection="1"/>
    <xf numFmtId="43" fontId="32" fillId="39" borderId="37" xfId="0" applyNumberFormat="1" applyFont="1" applyFill="1" applyBorder="1" applyProtection="1"/>
    <xf numFmtId="0" fontId="25" fillId="43" borderId="37" xfId="0" applyFont="1" applyFill="1" applyBorder="1" applyProtection="1"/>
    <xf numFmtId="0" fontId="25" fillId="43" borderId="38" xfId="0" applyFont="1" applyFill="1" applyBorder="1" applyProtection="1"/>
    <xf numFmtId="44" fontId="32" fillId="39" borderId="41" xfId="0" applyNumberFormat="1" applyFont="1" applyFill="1" applyBorder="1" applyProtection="1"/>
    <xf numFmtId="44" fontId="32" fillId="39" borderId="42" xfId="0" applyNumberFormat="1" applyFont="1" applyFill="1" applyBorder="1" applyProtection="1"/>
    <xf numFmtId="44" fontId="32" fillId="39" borderId="43" xfId="0" applyNumberFormat="1" applyFont="1" applyFill="1" applyBorder="1" applyProtection="1"/>
    <xf numFmtId="44" fontId="32" fillId="39" borderId="45" xfId="0" applyNumberFormat="1" applyFont="1" applyFill="1" applyBorder="1" applyProtection="1"/>
    <xf numFmtId="44" fontId="37" fillId="0" borderId="45" xfId="0" applyNumberFormat="1" applyFont="1" applyBorder="1" applyProtection="1"/>
    <xf numFmtId="44" fontId="32" fillId="39" borderId="46" xfId="0" applyNumberFormat="1" applyFont="1" applyFill="1" applyBorder="1" applyProtection="1"/>
    <xf numFmtId="0" fontId="49" fillId="40" borderId="44" xfId="0" applyNumberFormat="1" applyFont="1" applyFill="1" applyBorder="1" applyAlignment="1" applyProtection="1">
      <alignment vertical="center"/>
      <protection locked="0"/>
    </xf>
    <xf numFmtId="0" fontId="37" fillId="37" borderId="36" xfId="0" applyFont="1" applyFill="1" applyBorder="1" applyAlignment="1" applyProtection="1">
      <alignment horizontal="left" vertical="top"/>
    </xf>
    <xf numFmtId="0" fontId="33" fillId="37" borderId="37" xfId="0" applyFont="1" applyFill="1" applyBorder="1" applyProtection="1"/>
    <xf numFmtId="0" fontId="33" fillId="37" borderId="38" xfId="0" applyFont="1" applyFill="1" applyBorder="1" applyProtection="1"/>
    <xf numFmtId="0" fontId="25" fillId="37" borderId="37" xfId="0" applyFont="1" applyFill="1" applyBorder="1" applyProtection="1"/>
    <xf numFmtId="0" fontId="35" fillId="42" borderId="37" xfId="0" applyFont="1" applyFill="1" applyBorder="1" applyProtection="1"/>
    <xf numFmtId="0" fontId="35" fillId="42" borderId="38" xfId="0" applyFont="1" applyFill="1" applyBorder="1" applyAlignment="1" applyProtection="1"/>
    <xf numFmtId="0" fontId="35" fillId="42" borderId="41" xfId="0" applyFont="1" applyFill="1" applyBorder="1" applyProtection="1"/>
    <xf numFmtId="0" fontId="35" fillId="42" borderId="42" xfId="0" applyFont="1" applyFill="1" applyBorder="1" applyProtection="1"/>
    <xf numFmtId="0" fontId="35" fillId="42" borderId="43" xfId="0" applyFont="1" applyFill="1" applyBorder="1" applyProtection="1"/>
    <xf numFmtId="0" fontId="33" fillId="40" borderId="34" xfId="0" applyFont="1" applyFill="1" applyBorder="1" applyAlignment="1" applyProtection="1">
      <alignment horizontal="right" vertical="center"/>
    </xf>
    <xf numFmtId="0" fontId="33" fillId="40" borderId="35" xfId="0" applyFont="1" applyFill="1" applyBorder="1" applyAlignment="1" applyProtection="1">
      <alignment horizontal="right" vertical="center"/>
    </xf>
    <xf numFmtId="43" fontId="32" fillId="39" borderId="45" xfId="0" applyNumberFormat="1" applyFont="1" applyFill="1" applyBorder="1" applyProtection="1"/>
    <xf numFmtId="43" fontId="37" fillId="0" borderId="45" xfId="0" applyNumberFormat="1" applyFont="1" applyBorder="1" applyProtection="1"/>
    <xf numFmtId="0" fontId="42" fillId="0" borderId="0" xfId="0" applyFont="1" applyBorder="1" applyProtection="1"/>
    <xf numFmtId="0" fontId="42" fillId="0" borderId="0" xfId="2126" applyFont="1" applyFill="1" applyBorder="1" applyProtection="1">
      <protection locked="0"/>
    </xf>
    <xf numFmtId="0" fontId="25" fillId="37" borderId="38" xfId="0" applyFont="1" applyFill="1" applyBorder="1" applyProtection="1"/>
    <xf numFmtId="0" fontId="27" fillId="37" borderId="38" xfId="0" applyFont="1" applyFill="1" applyBorder="1" applyProtection="1"/>
    <xf numFmtId="42" fontId="34" fillId="40" borderId="37" xfId="0" applyNumberFormat="1" applyFont="1" applyFill="1" applyBorder="1" applyAlignment="1" applyProtection="1">
      <alignment horizontal="center"/>
    </xf>
    <xf numFmtId="42" fontId="34" fillId="40" borderId="38" xfId="0" applyNumberFormat="1" applyFont="1" applyFill="1" applyBorder="1" applyAlignment="1" applyProtection="1">
      <alignment horizontal="center"/>
    </xf>
    <xf numFmtId="43" fontId="37" fillId="0" borderId="37" xfId="0" applyNumberFormat="1" applyFont="1" applyFill="1" applyBorder="1" applyProtection="1"/>
    <xf numFmtId="44" fontId="37" fillId="0" borderId="38" xfId="0" applyNumberFormat="1" applyFont="1" applyFill="1" applyBorder="1" applyProtection="1"/>
    <xf numFmtId="44" fontId="32" fillId="39" borderId="39" xfId="0" applyNumberFormat="1" applyFont="1" applyFill="1" applyBorder="1" applyProtection="1"/>
    <xf numFmtId="44" fontId="32" fillId="39" borderId="12" xfId="0" applyNumberFormat="1" applyFont="1" applyFill="1" applyBorder="1" applyProtection="1"/>
    <xf numFmtId="44" fontId="32" fillId="39" borderId="40" xfId="0" applyNumberFormat="1" applyFont="1" applyFill="1" applyBorder="1" applyProtection="1"/>
    <xf numFmtId="42" fontId="34" fillId="40" borderId="45" xfId="0" applyNumberFormat="1" applyFont="1" applyFill="1" applyBorder="1" applyAlignment="1" applyProtection="1">
      <alignment horizontal="center"/>
    </xf>
    <xf numFmtId="44" fontId="37" fillId="0" borderId="45" xfId="0" applyNumberFormat="1" applyFont="1" applyFill="1" applyBorder="1" applyProtection="1"/>
    <xf numFmtId="44" fontId="32" fillId="39" borderId="47" xfId="0" applyNumberFormat="1" applyFont="1" applyFill="1" applyBorder="1" applyProtection="1"/>
    <xf numFmtId="14" fontId="0" fillId="33" borderId="0" xfId="0" applyNumberFormat="1" applyFill="1" applyAlignment="1">
      <alignment horizontal="left" vertical="top"/>
    </xf>
    <xf numFmtId="0" fontId="37" fillId="37" borderId="0" xfId="0" applyFont="1" applyFill="1" applyBorder="1" applyAlignment="1" applyProtection="1">
      <alignment horizontal="left"/>
    </xf>
    <xf numFmtId="42" fontId="39" fillId="44" borderId="37" xfId="0" applyNumberFormat="1" applyFont="1" applyFill="1" applyBorder="1" applyAlignment="1" applyProtection="1">
      <alignment horizontal="center"/>
    </xf>
    <xf numFmtId="42" fontId="39" fillId="44" borderId="0" xfId="0" applyNumberFormat="1" applyFont="1" applyFill="1" applyBorder="1" applyAlignment="1" applyProtection="1">
      <alignment horizontal="center"/>
    </xf>
    <xf numFmtId="42" fontId="39" fillId="44" borderId="38" xfId="0" applyNumberFormat="1" applyFont="1" applyFill="1" applyBorder="1" applyAlignment="1" applyProtection="1">
      <alignment horizontal="center"/>
    </xf>
    <xf numFmtId="42" fontId="39" fillId="44" borderId="45" xfId="0" applyNumberFormat="1" applyFont="1" applyFill="1" applyBorder="1" applyAlignment="1" applyProtection="1">
      <alignment horizontal="center"/>
    </xf>
    <xf numFmtId="0" fontId="36" fillId="44" borderId="16" xfId="0" applyFont="1" applyFill="1" applyBorder="1" applyAlignment="1" applyProtection="1"/>
    <xf numFmtId="0" fontId="28" fillId="44" borderId="13" xfId="0" applyFont="1" applyFill="1" applyBorder="1" applyAlignment="1" applyProtection="1"/>
    <xf numFmtId="0" fontId="38" fillId="44" borderId="21" xfId="0" applyFont="1" applyFill="1" applyBorder="1" applyAlignment="1" applyProtection="1"/>
    <xf numFmtId="0" fontId="44" fillId="44" borderId="25" xfId="0" applyFont="1" applyFill="1" applyBorder="1" applyAlignment="1" applyProtection="1">
      <alignment vertical="center"/>
    </xf>
    <xf numFmtId="0" fontId="44" fillId="44" borderId="26" xfId="0" applyFont="1" applyFill="1" applyBorder="1" applyAlignment="1" applyProtection="1">
      <alignment vertical="center"/>
    </xf>
    <xf numFmtId="0" fontId="37" fillId="44" borderId="35" xfId="0" applyFont="1" applyFill="1" applyBorder="1" applyAlignment="1" applyProtection="1">
      <alignment horizontal="left"/>
    </xf>
    <xf numFmtId="0" fontId="33" fillId="44" borderId="34" xfId="0" applyFont="1" applyFill="1" applyBorder="1" applyAlignment="1" applyProtection="1">
      <alignment horizontal="right" vertical="center"/>
    </xf>
    <xf numFmtId="0" fontId="37" fillId="44" borderId="36" xfId="0" applyFont="1" applyFill="1" applyBorder="1" applyAlignment="1" applyProtection="1">
      <alignment horizontal="left"/>
    </xf>
    <xf numFmtId="14" fontId="51" fillId="44" borderId="44" xfId="0" applyNumberFormat="1" applyFont="1" applyFill="1" applyBorder="1" applyAlignment="1" applyProtection="1">
      <alignment horizontal="center"/>
    </xf>
    <xf numFmtId="0" fontId="39" fillId="44" borderId="37" xfId="0" applyFont="1" applyFill="1" applyBorder="1" applyProtection="1"/>
    <xf numFmtId="0" fontId="40" fillId="44" borderId="0" xfId="0" applyFont="1" applyFill="1" applyBorder="1" applyProtection="1"/>
    <xf numFmtId="0" fontId="40" fillId="44" borderId="38" xfId="0" applyFont="1" applyFill="1" applyBorder="1" applyProtection="1"/>
    <xf numFmtId="9" fontId="40" fillId="44" borderId="0" xfId="2130" applyFont="1" applyFill="1" applyBorder="1" applyAlignment="1" applyProtection="1">
      <alignment horizontal="center"/>
    </xf>
    <xf numFmtId="0" fontId="39" fillId="44" borderId="39" xfId="0" applyFont="1" applyFill="1" applyBorder="1" applyProtection="1"/>
    <xf numFmtId="0" fontId="40" fillId="44" borderId="12" xfId="0" applyFont="1" applyFill="1" applyBorder="1" applyProtection="1"/>
    <xf numFmtId="0" fontId="40" fillId="44" borderId="40" xfId="0" applyFont="1" applyFill="1" applyBorder="1" applyProtection="1"/>
    <xf numFmtId="0" fontId="33" fillId="44" borderId="16" xfId="0" applyFont="1" applyFill="1" applyBorder="1" applyAlignment="1" applyProtection="1">
      <alignment horizontal="center"/>
    </xf>
    <xf numFmtId="0" fontId="41" fillId="44" borderId="13" xfId="0" applyFont="1" applyFill="1" applyBorder="1" applyAlignment="1" applyProtection="1">
      <alignment horizontal="center"/>
    </xf>
    <xf numFmtId="0" fontId="37" fillId="44" borderId="21" xfId="0" applyFont="1" applyFill="1" applyBorder="1" applyAlignment="1" applyProtection="1">
      <alignment horizontal="center"/>
    </xf>
    <xf numFmtId="0" fontId="0" fillId="36" borderId="0" xfId="0" applyNumberFormat="1" applyFill="1" applyAlignment="1">
      <alignment vertical="top"/>
    </xf>
    <xf numFmtId="14" fontId="43" fillId="0" borderId="27" xfId="0" applyNumberFormat="1" applyFont="1" applyBorder="1" applyAlignment="1" applyProtection="1">
      <alignment vertical="center"/>
      <protection locked="0"/>
    </xf>
    <xf numFmtId="44" fontId="52" fillId="0" borderId="0" xfId="0" applyNumberFormat="1" applyFont="1" applyFill="1" applyProtection="1"/>
    <xf numFmtId="43" fontId="25" fillId="0" borderId="0" xfId="2127" applyFont="1" applyProtection="1"/>
    <xf numFmtId="43" fontId="54" fillId="36" borderId="0" xfId="2127" applyNumberFormat="1" applyFont="1" applyFill="1"/>
    <xf numFmtId="164" fontId="0" fillId="0" borderId="0" xfId="0" applyNumberFormat="1"/>
    <xf numFmtId="2" fontId="0" fillId="0" borderId="0" xfId="0" applyNumberFormat="1"/>
    <xf numFmtId="44" fontId="54" fillId="36" borderId="0" xfId="2124" applyNumberFormat="1" applyFont="1" applyFill="1" applyAlignment="1">
      <alignment horizontal="center" vertical="top"/>
    </xf>
    <xf numFmtId="0" fontId="55" fillId="33" borderId="0" xfId="2126" applyNumberFormat="1" applyFont="1" applyFill="1" applyAlignment="1">
      <alignment horizontal="left" vertical="top"/>
    </xf>
    <xf numFmtId="43" fontId="53" fillId="45" borderId="0" xfId="2127" applyFont="1" applyFill="1" applyBorder="1" applyAlignment="1" applyProtection="1">
      <alignment horizontal="right"/>
    </xf>
    <xf numFmtId="1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3" fontId="0" fillId="0" borderId="0" xfId="0" applyNumberFormat="1" applyAlignment="1">
      <alignment vertical="top"/>
    </xf>
    <xf numFmtId="2" fontId="0" fillId="0" borderId="0" xfId="2127" applyNumberFormat="1" applyFont="1" applyAlignment="1">
      <alignment horizontal="right" vertical="top"/>
    </xf>
    <xf numFmtId="44" fontId="56" fillId="36" borderId="0" xfId="2124" applyNumberFormat="1" applyFont="1" applyFill="1" applyAlignment="1">
      <alignment horizontal="center" vertical="top"/>
    </xf>
    <xf numFmtId="43" fontId="56" fillId="36" borderId="0" xfId="2127" applyNumberFormat="1" applyFont="1" applyFill="1"/>
    <xf numFmtId="0" fontId="0" fillId="36" borderId="0" xfId="0" applyFill="1" applyAlignment="1">
      <alignment vertical="top"/>
    </xf>
    <xf numFmtId="44" fontId="0" fillId="36" borderId="0" xfId="2124" applyNumberFormat="1" applyFont="1" applyFill="1" applyAlignment="1">
      <alignment horizontal="center" vertical="top"/>
    </xf>
    <xf numFmtId="22" fontId="0" fillId="0" borderId="0" xfId="0" applyNumberFormat="1" applyAlignment="1">
      <alignment vertical="top"/>
    </xf>
    <xf numFmtId="2" fontId="0" fillId="0" borderId="0" xfId="2124" applyNumberFormat="1" applyFont="1" applyAlignment="1">
      <alignment vertical="top"/>
    </xf>
    <xf numFmtId="43" fontId="0" fillId="0" borderId="0" xfId="2127" applyFont="1" applyAlignment="1">
      <alignment vertical="top"/>
    </xf>
    <xf numFmtId="1" fontId="0" fillId="0" borderId="0" xfId="2127" applyNumberFormat="1" applyFont="1"/>
    <xf numFmtId="43" fontId="0" fillId="36" borderId="0" xfId="2127" applyNumberFormat="1" applyFont="1" applyFill="1"/>
    <xf numFmtId="164" fontId="0" fillId="0" borderId="0" xfId="2127" applyNumberFormat="1" applyFont="1"/>
    <xf numFmtId="14" fontId="33" fillId="41" borderId="0" xfId="0" applyNumberFormat="1" applyFont="1" applyFill="1" applyAlignment="1" applyProtection="1">
      <alignment horizontal="right"/>
    </xf>
    <xf numFmtId="0" fontId="35" fillId="42" borderId="37" xfId="0" applyFont="1" applyFill="1" applyBorder="1" applyAlignment="1" applyProtection="1">
      <alignment horizontal="left"/>
    </xf>
    <xf numFmtId="0" fontId="35" fillId="42" borderId="0" xfId="0" applyFont="1" applyFill="1" applyBorder="1" applyAlignment="1" applyProtection="1">
      <alignment horizontal="left"/>
    </xf>
    <xf numFmtId="0" fontId="35" fillId="42" borderId="38" xfId="0" applyFont="1" applyFill="1" applyBorder="1" applyAlignment="1" applyProtection="1">
      <alignment horizontal="left"/>
    </xf>
    <xf numFmtId="42" fontId="39" fillId="44" borderId="37" xfId="0" applyNumberFormat="1" applyFont="1" applyFill="1" applyBorder="1" applyAlignment="1" applyProtection="1">
      <alignment horizontal="center"/>
    </xf>
    <xf numFmtId="42" fontId="39" fillId="44" borderId="0" xfId="0" applyNumberFormat="1" applyFont="1" applyFill="1" applyBorder="1" applyAlignment="1" applyProtection="1">
      <alignment horizontal="center"/>
    </xf>
    <xf numFmtId="42" fontId="39" fillId="44" borderId="38" xfId="0" applyNumberFormat="1" applyFont="1" applyFill="1" applyBorder="1" applyAlignment="1" applyProtection="1">
      <alignment horizontal="center"/>
    </xf>
    <xf numFmtId="41" fontId="34" fillId="37" borderId="22" xfId="0" applyNumberFormat="1" applyFont="1" applyFill="1" applyBorder="1" applyAlignment="1" applyProtection="1">
      <alignment horizontal="center"/>
    </xf>
    <xf numFmtId="41" fontId="34" fillId="37" borderId="23" xfId="0" applyNumberFormat="1" applyFont="1" applyFill="1" applyBorder="1" applyAlignment="1" applyProtection="1">
      <alignment horizontal="center"/>
    </xf>
    <xf numFmtId="41" fontId="34" fillId="37" borderId="24" xfId="0" applyNumberFormat="1" applyFont="1" applyFill="1" applyBorder="1" applyAlignment="1" applyProtection="1">
      <alignment horizontal="center"/>
    </xf>
    <xf numFmtId="44" fontId="33" fillId="37" borderId="34" xfId="0" applyNumberFormat="1" applyFont="1" applyFill="1" applyBorder="1" applyAlignment="1" applyProtection="1">
      <alignment horizontal="left" vertical="top" wrapText="1"/>
      <protection locked="0"/>
    </xf>
    <xf numFmtId="44" fontId="33" fillId="37" borderId="35" xfId="0" applyNumberFormat="1" applyFont="1" applyFill="1" applyBorder="1" applyAlignment="1" applyProtection="1">
      <alignment horizontal="left" vertical="top" wrapText="1"/>
      <protection locked="0"/>
    </xf>
    <xf numFmtId="44" fontId="33" fillId="37" borderId="36" xfId="0" applyNumberFormat="1" applyFont="1" applyFill="1" applyBorder="1" applyAlignment="1" applyProtection="1">
      <alignment horizontal="left" vertical="top" wrapText="1"/>
      <protection locked="0"/>
    </xf>
    <xf numFmtId="44" fontId="33" fillId="37" borderId="37" xfId="0" applyNumberFormat="1" applyFont="1" applyFill="1" applyBorder="1" applyAlignment="1" applyProtection="1">
      <alignment horizontal="left" vertical="top" wrapText="1"/>
      <protection locked="0"/>
    </xf>
    <xf numFmtId="44" fontId="33" fillId="37" borderId="0" xfId="0" applyNumberFormat="1" applyFont="1" applyFill="1" applyBorder="1" applyAlignment="1" applyProtection="1">
      <alignment horizontal="left" vertical="top" wrapText="1"/>
      <protection locked="0"/>
    </xf>
    <xf numFmtId="44" fontId="33" fillId="37" borderId="38" xfId="0" applyNumberFormat="1" applyFont="1" applyFill="1" applyBorder="1" applyAlignment="1" applyProtection="1">
      <alignment horizontal="left" vertical="top" wrapText="1"/>
      <protection locked="0"/>
    </xf>
    <xf numFmtId="44" fontId="33" fillId="37" borderId="39" xfId="0" applyNumberFormat="1" applyFont="1" applyFill="1" applyBorder="1" applyAlignment="1" applyProtection="1">
      <alignment horizontal="left" vertical="top" wrapText="1"/>
      <protection locked="0"/>
    </xf>
    <xf numFmtId="44" fontId="33" fillId="37" borderId="12" xfId="0" applyNumberFormat="1" applyFont="1" applyFill="1" applyBorder="1" applyAlignment="1" applyProtection="1">
      <alignment horizontal="left" vertical="top" wrapText="1"/>
      <protection locked="0"/>
    </xf>
    <xf numFmtId="44" fontId="33" fillId="37" borderId="40" xfId="0" applyNumberFormat="1" applyFont="1" applyFill="1" applyBorder="1" applyAlignment="1" applyProtection="1">
      <alignment horizontal="left" vertical="top" wrapText="1"/>
      <protection locked="0"/>
    </xf>
    <xf numFmtId="42" fontId="48" fillId="40" borderId="34" xfId="0" applyNumberFormat="1" applyFont="1" applyFill="1" applyBorder="1" applyAlignment="1" applyProtection="1">
      <alignment horizontal="center" vertical="center"/>
    </xf>
    <xf numFmtId="42" fontId="48" fillId="40" borderId="35" xfId="0" applyNumberFormat="1" applyFont="1" applyFill="1" applyBorder="1" applyAlignment="1" applyProtection="1">
      <alignment horizontal="center" vertical="center"/>
    </xf>
    <xf numFmtId="42" fontId="48" fillId="40" borderId="36" xfId="0" applyNumberFormat="1" applyFont="1" applyFill="1" applyBorder="1" applyAlignment="1" applyProtection="1">
      <alignment horizontal="center" vertical="center"/>
    </xf>
    <xf numFmtId="0" fontId="30" fillId="44" borderId="0" xfId="0" applyFont="1" applyFill="1" applyBorder="1" applyAlignment="1" applyProtection="1">
      <alignment horizontal="center" vertical="center"/>
      <protection locked="0"/>
    </xf>
    <xf numFmtId="0" fontId="31" fillId="40" borderId="0" xfId="0" applyFont="1" applyFill="1" applyBorder="1" applyAlignment="1" applyProtection="1">
      <alignment horizontal="center" vertical="center"/>
    </xf>
    <xf numFmtId="41" fontId="35" fillId="37" borderId="22" xfId="0" applyNumberFormat="1" applyFont="1" applyFill="1" applyBorder="1" applyAlignment="1" applyProtection="1">
      <alignment horizontal="center" vertical="center"/>
    </xf>
    <xf numFmtId="41" fontId="35" fillId="37" borderId="23" xfId="0" applyNumberFormat="1" applyFont="1" applyFill="1" applyBorder="1" applyAlignment="1" applyProtection="1">
      <alignment horizontal="center" vertical="center"/>
    </xf>
    <xf numFmtId="41" fontId="35" fillId="37" borderId="24" xfId="0" applyNumberFormat="1" applyFont="1" applyFill="1" applyBorder="1" applyAlignment="1" applyProtection="1">
      <alignment horizontal="center" vertical="center"/>
    </xf>
    <xf numFmtId="0" fontId="39" fillId="44" borderId="37" xfId="0" applyFont="1" applyFill="1" applyBorder="1" applyAlignment="1" applyProtection="1">
      <alignment horizontal="left"/>
    </xf>
    <xf numFmtId="0" fontId="39" fillId="44" borderId="0" xfId="0" applyFont="1" applyFill="1" applyBorder="1" applyAlignment="1" applyProtection="1">
      <alignment horizontal="left"/>
    </xf>
    <xf numFmtId="0" fontId="39" fillId="44" borderId="38" xfId="0" applyFont="1" applyFill="1" applyBorder="1" applyAlignment="1" applyProtection="1">
      <alignment horizontal="left"/>
    </xf>
    <xf numFmtId="44" fontId="33" fillId="37" borderId="34" xfId="0" applyNumberFormat="1" applyFont="1" applyFill="1" applyBorder="1" applyAlignment="1" applyProtection="1">
      <alignment horizontal="center" vertical="top"/>
      <protection locked="0"/>
    </xf>
    <xf numFmtId="44" fontId="33" fillId="37" borderId="35" xfId="0" applyNumberFormat="1" applyFont="1" applyFill="1" applyBorder="1" applyAlignment="1" applyProtection="1">
      <alignment horizontal="center" vertical="top"/>
      <protection locked="0"/>
    </xf>
    <xf numFmtId="44" fontId="33" fillId="37" borderId="36" xfId="0" applyNumberFormat="1" applyFont="1" applyFill="1" applyBorder="1" applyAlignment="1" applyProtection="1">
      <alignment horizontal="center" vertical="top"/>
      <protection locked="0"/>
    </xf>
    <xf numFmtId="44" fontId="33" fillId="37" borderId="37" xfId="0" applyNumberFormat="1" applyFont="1" applyFill="1" applyBorder="1" applyAlignment="1" applyProtection="1">
      <alignment horizontal="center" vertical="top"/>
      <protection locked="0"/>
    </xf>
    <xf numFmtId="44" fontId="33" fillId="37" borderId="0" xfId="0" applyNumberFormat="1" applyFont="1" applyFill="1" applyBorder="1" applyAlignment="1" applyProtection="1">
      <alignment horizontal="center" vertical="top"/>
      <protection locked="0"/>
    </xf>
    <xf numFmtId="44" fontId="33" fillId="37" borderId="38" xfId="0" applyNumberFormat="1" applyFont="1" applyFill="1" applyBorder="1" applyAlignment="1" applyProtection="1">
      <alignment horizontal="center" vertical="top"/>
      <protection locked="0"/>
    </xf>
    <xf numFmtId="44" fontId="33" fillId="37" borderId="39" xfId="0" applyNumberFormat="1" applyFont="1" applyFill="1" applyBorder="1" applyAlignment="1" applyProtection="1">
      <alignment horizontal="center" vertical="top"/>
      <protection locked="0"/>
    </xf>
    <xf numFmtId="44" fontId="33" fillId="37" borderId="12" xfId="0" applyNumberFormat="1" applyFont="1" applyFill="1" applyBorder="1" applyAlignment="1" applyProtection="1">
      <alignment horizontal="center" vertical="top"/>
      <protection locked="0"/>
    </xf>
    <xf numFmtId="44" fontId="33" fillId="37" borderId="40" xfId="0" applyNumberFormat="1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horizontal="left" vertical="center" wrapText="1"/>
    </xf>
    <xf numFmtId="0" fontId="37" fillId="37" borderId="0" xfId="0" applyFont="1" applyFill="1" applyBorder="1" applyAlignment="1" applyProtection="1">
      <alignment horizontal="left" vertical="top"/>
    </xf>
    <xf numFmtId="0" fontId="37" fillId="37" borderId="0" xfId="0" applyFont="1" applyFill="1" applyBorder="1" applyAlignment="1" applyProtection="1">
      <alignment horizontal="left"/>
    </xf>
    <xf numFmtId="42" fontId="50" fillId="44" borderId="34" xfId="0" applyNumberFormat="1" applyFont="1" applyFill="1" applyBorder="1" applyAlignment="1" applyProtection="1">
      <alignment horizontal="center"/>
    </xf>
    <xf numFmtId="42" fontId="50" fillId="44" borderId="35" xfId="0" applyNumberFormat="1" applyFont="1" applyFill="1" applyBorder="1" applyAlignment="1" applyProtection="1">
      <alignment horizontal="center"/>
    </xf>
    <xf numFmtId="42" fontId="50" fillId="44" borderId="36" xfId="0" applyNumberFormat="1" applyFont="1" applyFill="1" applyBorder="1" applyAlignment="1" applyProtection="1">
      <alignment horizontal="center"/>
    </xf>
    <xf numFmtId="0" fontId="37" fillId="37" borderId="0" xfId="0" applyFont="1" applyFill="1" applyBorder="1" applyAlignment="1" applyProtection="1">
      <alignment horizontal="center"/>
    </xf>
    <xf numFmtId="42" fontId="34" fillId="40" borderId="37" xfId="0" applyNumberFormat="1" applyFont="1" applyFill="1" applyBorder="1" applyAlignment="1" applyProtection="1">
      <alignment horizontal="center"/>
    </xf>
    <xf numFmtId="42" fontId="34" fillId="40" borderId="0" xfId="0" applyNumberFormat="1" applyFont="1" applyFill="1" applyBorder="1" applyAlignment="1" applyProtection="1">
      <alignment horizontal="center"/>
    </xf>
    <xf numFmtId="42" fontId="34" fillId="40" borderId="38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0" fontId="16" fillId="41" borderId="0" xfId="0" applyFont="1" applyFill="1" applyAlignment="1">
      <alignment horizontal="center"/>
    </xf>
  </cellXfs>
  <cellStyles count="2133">
    <cellStyle name="20% - Accent1" xfId="19" builtinId="30" customBuiltin="1"/>
    <cellStyle name="20% - Accent1 10" xfId="519" xr:uid="{00000000-0005-0000-0000-000001000000}"/>
    <cellStyle name="20% - Accent1 10 2" xfId="1511" xr:uid="{00000000-0005-0000-0000-000002000000}"/>
    <cellStyle name="20% - Accent1 11" xfId="532" xr:uid="{00000000-0005-0000-0000-000003000000}"/>
    <cellStyle name="20% - Accent1 11 2" xfId="1524" xr:uid="{00000000-0005-0000-0000-000004000000}"/>
    <cellStyle name="20% - Accent1 12" xfId="1015" xr:uid="{00000000-0005-0000-0000-000005000000}"/>
    <cellStyle name="20% - Accent1 13" xfId="1028" xr:uid="{00000000-0005-0000-0000-000006000000}"/>
    <cellStyle name="20% - Accent1 14" xfId="2008" xr:uid="{00000000-0005-0000-0000-000007000000}"/>
    <cellStyle name="20% - Accent1 15" xfId="2024" xr:uid="{00000000-0005-0000-0000-000008000000}"/>
    <cellStyle name="20% - Accent1 16" xfId="2040" xr:uid="{00000000-0005-0000-0000-000009000000}"/>
    <cellStyle name="20% - Accent1 17" xfId="2054" xr:uid="{00000000-0005-0000-0000-00000A000000}"/>
    <cellStyle name="20% - Accent1 18" xfId="2068" xr:uid="{00000000-0005-0000-0000-00000B000000}"/>
    <cellStyle name="20% - Accent1 19" xfId="2082" xr:uid="{00000000-0005-0000-0000-00000C000000}"/>
    <cellStyle name="20% - Accent1 2" xfId="45" xr:uid="{00000000-0005-0000-0000-00000D000000}"/>
    <cellStyle name="20% - Accent1 2 2" xfId="126" xr:uid="{00000000-0005-0000-0000-00000E000000}"/>
    <cellStyle name="20% - Accent1 2 2 2" xfId="282" xr:uid="{00000000-0005-0000-0000-00000F000000}"/>
    <cellStyle name="20% - Accent1 2 2 2 2" xfId="780" xr:uid="{00000000-0005-0000-0000-000010000000}"/>
    <cellStyle name="20% - Accent1 2 2 2 2 2" xfId="1772" xr:uid="{00000000-0005-0000-0000-000011000000}"/>
    <cellStyle name="20% - Accent1 2 2 2 3" xfId="1276" xr:uid="{00000000-0005-0000-0000-000012000000}"/>
    <cellStyle name="20% - Accent1 2 2 3" xfId="454" xr:uid="{00000000-0005-0000-0000-000013000000}"/>
    <cellStyle name="20% - Accent1 2 2 3 2" xfId="950" xr:uid="{00000000-0005-0000-0000-000014000000}"/>
    <cellStyle name="20% - Accent1 2 2 3 2 2" xfId="1942" xr:uid="{00000000-0005-0000-0000-000015000000}"/>
    <cellStyle name="20% - Accent1 2 2 3 3" xfId="1446" xr:uid="{00000000-0005-0000-0000-000016000000}"/>
    <cellStyle name="20% - Accent1 2 2 4" xfId="624" xr:uid="{00000000-0005-0000-0000-000017000000}"/>
    <cellStyle name="20% - Accent1 2 2 4 2" xfId="1616" xr:uid="{00000000-0005-0000-0000-000018000000}"/>
    <cellStyle name="20% - Accent1 2 2 5" xfId="1120" xr:uid="{00000000-0005-0000-0000-000019000000}"/>
    <cellStyle name="20% - Accent1 2 3" xfId="204" xr:uid="{00000000-0005-0000-0000-00001A000000}"/>
    <cellStyle name="20% - Accent1 2 3 2" xfId="702" xr:uid="{00000000-0005-0000-0000-00001B000000}"/>
    <cellStyle name="20% - Accent1 2 3 2 2" xfId="1694" xr:uid="{00000000-0005-0000-0000-00001C000000}"/>
    <cellStyle name="20% - Accent1 2 3 3" xfId="1198" xr:uid="{00000000-0005-0000-0000-00001D000000}"/>
    <cellStyle name="20% - Accent1 2 4" xfId="376" xr:uid="{00000000-0005-0000-0000-00001E000000}"/>
    <cellStyle name="20% - Accent1 2 4 2" xfId="872" xr:uid="{00000000-0005-0000-0000-00001F000000}"/>
    <cellStyle name="20% - Accent1 2 4 2 2" xfId="1864" xr:uid="{00000000-0005-0000-0000-000020000000}"/>
    <cellStyle name="20% - Accent1 2 4 3" xfId="1368" xr:uid="{00000000-0005-0000-0000-000021000000}"/>
    <cellStyle name="20% - Accent1 2 5" xfId="546" xr:uid="{00000000-0005-0000-0000-000022000000}"/>
    <cellStyle name="20% - Accent1 2 5 2" xfId="1538" xr:uid="{00000000-0005-0000-0000-000023000000}"/>
    <cellStyle name="20% - Accent1 2 6" xfId="1042" xr:uid="{00000000-0005-0000-0000-000024000000}"/>
    <cellStyle name="20% - Accent1 20" xfId="2096" xr:uid="{00000000-0005-0000-0000-000025000000}"/>
    <cellStyle name="20% - Accent1 21" xfId="2111" xr:uid="{00000000-0005-0000-0000-000026000000}"/>
    <cellStyle name="20% - Accent1 3" xfId="62" xr:uid="{00000000-0005-0000-0000-000027000000}"/>
    <cellStyle name="20% - Accent1 3 2" xfId="141" xr:uid="{00000000-0005-0000-0000-000028000000}"/>
    <cellStyle name="20% - Accent1 3 2 2" xfId="297" xr:uid="{00000000-0005-0000-0000-000029000000}"/>
    <cellStyle name="20% - Accent1 3 2 2 2" xfId="795" xr:uid="{00000000-0005-0000-0000-00002A000000}"/>
    <cellStyle name="20% - Accent1 3 2 2 2 2" xfId="1787" xr:uid="{00000000-0005-0000-0000-00002B000000}"/>
    <cellStyle name="20% - Accent1 3 2 2 3" xfId="1291" xr:uid="{00000000-0005-0000-0000-00002C000000}"/>
    <cellStyle name="20% - Accent1 3 2 3" xfId="469" xr:uid="{00000000-0005-0000-0000-00002D000000}"/>
    <cellStyle name="20% - Accent1 3 2 3 2" xfId="965" xr:uid="{00000000-0005-0000-0000-00002E000000}"/>
    <cellStyle name="20% - Accent1 3 2 3 2 2" xfId="1957" xr:uid="{00000000-0005-0000-0000-00002F000000}"/>
    <cellStyle name="20% - Accent1 3 2 3 3" xfId="1461" xr:uid="{00000000-0005-0000-0000-000030000000}"/>
    <cellStyle name="20% - Accent1 3 2 4" xfId="639" xr:uid="{00000000-0005-0000-0000-000031000000}"/>
    <cellStyle name="20% - Accent1 3 2 4 2" xfId="1631" xr:uid="{00000000-0005-0000-0000-000032000000}"/>
    <cellStyle name="20% - Accent1 3 2 5" xfId="1135" xr:uid="{00000000-0005-0000-0000-000033000000}"/>
    <cellStyle name="20% - Accent1 3 3" xfId="219" xr:uid="{00000000-0005-0000-0000-000034000000}"/>
    <cellStyle name="20% - Accent1 3 3 2" xfId="717" xr:uid="{00000000-0005-0000-0000-000035000000}"/>
    <cellStyle name="20% - Accent1 3 3 2 2" xfId="1709" xr:uid="{00000000-0005-0000-0000-000036000000}"/>
    <cellStyle name="20% - Accent1 3 3 3" xfId="1213" xr:uid="{00000000-0005-0000-0000-000037000000}"/>
    <cellStyle name="20% - Accent1 3 4" xfId="391" xr:uid="{00000000-0005-0000-0000-000038000000}"/>
    <cellStyle name="20% - Accent1 3 4 2" xfId="887" xr:uid="{00000000-0005-0000-0000-000039000000}"/>
    <cellStyle name="20% - Accent1 3 4 2 2" xfId="1879" xr:uid="{00000000-0005-0000-0000-00003A000000}"/>
    <cellStyle name="20% - Accent1 3 4 3" xfId="1383" xr:uid="{00000000-0005-0000-0000-00003B000000}"/>
    <cellStyle name="20% - Accent1 3 5" xfId="561" xr:uid="{00000000-0005-0000-0000-00003C000000}"/>
    <cellStyle name="20% - Accent1 3 5 2" xfId="1553" xr:uid="{00000000-0005-0000-0000-00003D000000}"/>
    <cellStyle name="20% - Accent1 3 6" xfId="1057" xr:uid="{00000000-0005-0000-0000-00003E000000}"/>
    <cellStyle name="20% - Accent1 4" xfId="80" xr:uid="{00000000-0005-0000-0000-00003F000000}"/>
    <cellStyle name="20% - Accent1 4 2" xfId="158" xr:uid="{00000000-0005-0000-0000-000040000000}"/>
    <cellStyle name="20% - Accent1 4 2 2" xfId="314" xr:uid="{00000000-0005-0000-0000-000041000000}"/>
    <cellStyle name="20% - Accent1 4 2 2 2" xfId="812" xr:uid="{00000000-0005-0000-0000-000042000000}"/>
    <cellStyle name="20% - Accent1 4 2 2 2 2" xfId="1804" xr:uid="{00000000-0005-0000-0000-000043000000}"/>
    <cellStyle name="20% - Accent1 4 2 2 3" xfId="1308" xr:uid="{00000000-0005-0000-0000-000044000000}"/>
    <cellStyle name="20% - Accent1 4 2 3" xfId="486" xr:uid="{00000000-0005-0000-0000-000045000000}"/>
    <cellStyle name="20% - Accent1 4 2 3 2" xfId="982" xr:uid="{00000000-0005-0000-0000-000046000000}"/>
    <cellStyle name="20% - Accent1 4 2 3 2 2" xfId="1974" xr:uid="{00000000-0005-0000-0000-000047000000}"/>
    <cellStyle name="20% - Accent1 4 2 3 3" xfId="1478" xr:uid="{00000000-0005-0000-0000-000048000000}"/>
    <cellStyle name="20% - Accent1 4 2 4" xfId="656" xr:uid="{00000000-0005-0000-0000-000049000000}"/>
    <cellStyle name="20% - Accent1 4 2 4 2" xfId="1648" xr:uid="{00000000-0005-0000-0000-00004A000000}"/>
    <cellStyle name="20% - Accent1 4 2 5" xfId="1152" xr:uid="{00000000-0005-0000-0000-00004B000000}"/>
    <cellStyle name="20% - Accent1 4 3" xfId="236" xr:uid="{00000000-0005-0000-0000-00004C000000}"/>
    <cellStyle name="20% - Accent1 4 3 2" xfId="734" xr:uid="{00000000-0005-0000-0000-00004D000000}"/>
    <cellStyle name="20% - Accent1 4 3 2 2" xfId="1726" xr:uid="{00000000-0005-0000-0000-00004E000000}"/>
    <cellStyle name="20% - Accent1 4 3 3" xfId="1230" xr:uid="{00000000-0005-0000-0000-00004F000000}"/>
    <cellStyle name="20% - Accent1 4 4" xfId="408" xr:uid="{00000000-0005-0000-0000-000050000000}"/>
    <cellStyle name="20% - Accent1 4 4 2" xfId="904" xr:uid="{00000000-0005-0000-0000-000051000000}"/>
    <cellStyle name="20% - Accent1 4 4 2 2" xfId="1896" xr:uid="{00000000-0005-0000-0000-000052000000}"/>
    <cellStyle name="20% - Accent1 4 4 3" xfId="1400" xr:uid="{00000000-0005-0000-0000-000053000000}"/>
    <cellStyle name="20% - Accent1 4 5" xfId="578" xr:uid="{00000000-0005-0000-0000-000054000000}"/>
    <cellStyle name="20% - Accent1 4 5 2" xfId="1570" xr:uid="{00000000-0005-0000-0000-000055000000}"/>
    <cellStyle name="20% - Accent1 4 6" xfId="1074" xr:uid="{00000000-0005-0000-0000-000056000000}"/>
    <cellStyle name="20% - Accent1 5" xfId="97" xr:uid="{00000000-0005-0000-0000-000057000000}"/>
    <cellStyle name="20% - Accent1 5 2" xfId="175" xr:uid="{00000000-0005-0000-0000-000058000000}"/>
    <cellStyle name="20% - Accent1 5 2 2" xfId="331" xr:uid="{00000000-0005-0000-0000-000059000000}"/>
    <cellStyle name="20% - Accent1 5 2 2 2" xfId="829" xr:uid="{00000000-0005-0000-0000-00005A000000}"/>
    <cellStyle name="20% - Accent1 5 2 2 2 2" xfId="1821" xr:uid="{00000000-0005-0000-0000-00005B000000}"/>
    <cellStyle name="20% - Accent1 5 2 2 3" xfId="1325" xr:uid="{00000000-0005-0000-0000-00005C000000}"/>
    <cellStyle name="20% - Accent1 5 2 3" xfId="503" xr:uid="{00000000-0005-0000-0000-00005D000000}"/>
    <cellStyle name="20% - Accent1 5 2 3 2" xfId="999" xr:uid="{00000000-0005-0000-0000-00005E000000}"/>
    <cellStyle name="20% - Accent1 5 2 3 2 2" xfId="1991" xr:uid="{00000000-0005-0000-0000-00005F000000}"/>
    <cellStyle name="20% - Accent1 5 2 3 3" xfId="1495" xr:uid="{00000000-0005-0000-0000-000060000000}"/>
    <cellStyle name="20% - Accent1 5 2 4" xfId="673" xr:uid="{00000000-0005-0000-0000-000061000000}"/>
    <cellStyle name="20% - Accent1 5 2 4 2" xfId="1665" xr:uid="{00000000-0005-0000-0000-000062000000}"/>
    <cellStyle name="20% - Accent1 5 2 5" xfId="1169" xr:uid="{00000000-0005-0000-0000-000063000000}"/>
    <cellStyle name="20% - Accent1 5 3" xfId="253" xr:uid="{00000000-0005-0000-0000-000064000000}"/>
    <cellStyle name="20% - Accent1 5 3 2" xfId="751" xr:uid="{00000000-0005-0000-0000-000065000000}"/>
    <cellStyle name="20% - Accent1 5 3 2 2" xfId="1743" xr:uid="{00000000-0005-0000-0000-000066000000}"/>
    <cellStyle name="20% - Accent1 5 3 3" xfId="1247" xr:uid="{00000000-0005-0000-0000-000067000000}"/>
    <cellStyle name="20% - Accent1 5 4" xfId="425" xr:uid="{00000000-0005-0000-0000-000068000000}"/>
    <cellStyle name="20% - Accent1 5 4 2" xfId="921" xr:uid="{00000000-0005-0000-0000-000069000000}"/>
    <cellStyle name="20% - Accent1 5 4 2 2" xfId="1913" xr:uid="{00000000-0005-0000-0000-00006A000000}"/>
    <cellStyle name="20% - Accent1 5 4 3" xfId="1417" xr:uid="{00000000-0005-0000-0000-00006B000000}"/>
    <cellStyle name="20% - Accent1 5 5" xfId="595" xr:uid="{00000000-0005-0000-0000-00006C000000}"/>
    <cellStyle name="20% - Accent1 5 5 2" xfId="1587" xr:uid="{00000000-0005-0000-0000-00006D000000}"/>
    <cellStyle name="20% - Accent1 5 6" xfId="1091" xr:uid="{00000000-0005-0000-0000-00006E000000}"/>
    <cellStyle name="20% - Accent1 6" xfId="112" xr:uid="{00000000-0005-0000-0000-00006F000000}"/>
    <cellStyle name="20% - Accent1 6 2" xfId="268" xr:uid="{00000000-0005-0000-0000-000070000000}"/>
    <cellStyle name="20% - Accent1 6 2 2" xfId="766" xr:uid="{00000000-0005-0000-0000-000071000000}"/>
    <cellStyle name="20% - Accent1 6 2 2 2" xfId="1758" xr:uid="{00000000-0005-0000-0000-000072000000}"/>
    <cellStyle name="20% - Accent1 6 2 3" xfId="1262" xr:uid="{00000000-0005-0000-0000-000073000000}"/>
    <cellStyle name="20% - Accent1 6 3" xfId="440" xr:uid="{00000000-0005-0000-0000-000074000000}"/>
    <cellStyle name="20% - Accent1 6 3 2" xfId="936" xr:uid="{00000000-0005-0000-0000-000075000000}"/>
    <cellStyle name="20% - Accent1 6 3 2 2" xfId="1928" xr:uid="{00000000-0005-0000-0000-000076000000}"/>
    <cellStyle name="20% - Accent1 6 3 3" xfId="1432" xr:uid="{00000000-0005-0000-0000-000077000000}"/>
    <cellStyle name="20% - Accent1 6 4" xfId="610" xr:uid="{00000000-0005-0000-0000-000078000000}"/>
    <cellStyle name="20% - Accent1 6 4 2" xfId="1602" xr:uid="{00000000-0005-0000-0000-000079000000}"/>
    <cellStyle name="20% - Accent1 6 5" xfId="1106" xr:uid="{00000000-0005-0000-0000-00007A000000}"/>
    <cellStyle name="20% - Accent1 7" xfId="347" xr:uid="{00000000-0005-0000-0000-00007B000000}"/>
    <cellStyle name="20% - Accent1 7 2" xfId="845" xr:uid="{00000000-0005-0000-0000-00007C000000}"/>
    <cellStyle name="20% - Accent1 7 2 2" xfId="1837" xr:uid="{00000000-0005-0000-0000-00007D000000}"/>
    <cellStyle name="20% - Accent1 7 3" xfId="1341" xr:uid="{00000000-0005-0000-0000-00007E000000}"/>
    <cellStyle name="20% - Accent1 8" xfId="190" xr:uid="{00000000-0005-0000-0000-00007F000000}"/>
    <cellStyle name="20% - Accent1 8 2" xfId="688" xr:uid="{00000000-0005-0000-0000-000080000000}"/>
    <cellStyle name="20% - Accent1 8 2 2" xfId="1680" xr:uid="{00000000-0005-0000-0000-000081000000}"/>
    <cellStyle name="20% - Accent1 8 3" xfId="1184" xr:uid="{00000000-0005-0000-0000-000082000000}"/>
    <cellStyle name="20% - Accent1 9" xfId="362" xr:uid="{00000000-0005-0000-0000-000083000000}"/>
    <cellStyle name="20% - Accent1 9 2" xfId="858" xr:uid="{00000000-0005-0000-0000-000084000000}"/>
    <cellStyle name="20% - Accent1 9 2 2" xfId="1850" xr:uid="{00000000-0005-0000-0000-000085000000}"/>
    <cellStyle name="20% - Accent1 9 3" xfId="1354" xr:uid="{00000000-0005-0000-0000-000086000000}"/>
    <cellStyle name="20% - Accent2" xfId="23" builtinId="34" customBuiltin="1"/>
    <cellStyle name="20% - Accent2 10" xfId="521" xr:uid="{00000000-0005-0000-0000-000088000000}"/>
    <cellStyle name="20% - Accent2 10 2" xfId="1513" xr:uid="{00000000-0005-0000-0000-000089000000}"/>
    <cellStyle name="20% - Accent2 11" xfId="534" xr:uid="{00000000-0005-0000-0000-00008A000000}"/>
    <cellStyle name="20% - Accent2 11 2" xfId="1526" xr:uid="{00000000-0005-0000-0000-00008B000000}"/>
    <cellStyle name="20% - Accent2 12" xfId="1017" xr:uid="{00000000-0005-0000-0000-00008C000000}"/>
    <cellStyle name="20% - Accent2 13" xfId="1030" xr:uid="{00000000-0005-0000-0000-00008D000000}"/>
    <cellStyle name="20% - Accent2 14" xfId="2010" xr:uid="{00000000-0005-0000-0000-00008E000000}"/>
    <cellStyle name="20% - Accent2 15" xfId="2026" xr:uid="{00000000-0005-0000-0000-00008F000000}"/>
    <cellStyle name="20% - Accent2 16" xfId="2042" xr:uid="{00000000-0005-0000-0000-000090000000}"/>
    <cellStyle name="20% - Accent2 17" xfId="2056" xr:uid="{00000000-0005-0000-0000-000091000000}"/>
    <cellStyle name="20% - Accent2 18" xfId="2070" xr:uid="{00000000-0005-0000-0000-000092000000}"/>
    <cellStyle name="20% - Accent2 19" xfId="2084" xr:uid="{00000000-0005-0000-0000-000093000000}"/>
    <cellStyle name="20% - Accent2 2" xfId="47" xr:uid="{00000000-0005-0000-0000-000094000000}"/>
    <cellStyle name="20% - Accent2 2 2" xfId="128" xr:uid="{00000000-0005-0000-0000-000095000000}"/>
    <cellStyle name="20% - Accent2 2 2 2" xfId="284" xr:uid="{00000000-0005-0000-0000-000096000000}"/>
    <cellStyle name="20% - Accent2 2 2 2 2" xfId="782" xr:uid="{00000000-0005-0000-0000-000097000000}"/>
    <cellStyle name="20% - Accent2 2 2 2 2 2" xfId="1774" xr:uid="{00000000-0005-0000-0000-000098000000}"/>
    <cellStyle name="20% - Accent2 2 2 2 3" xfId="1278" xr:uid="{00000000-0005-0000-0000-000099000000}"/>
    <cellStyle name="20% - Accent2 2 2 3" xfId="456" xr:uid="{00000000-0005-0000-0000-00009A000000}"/>
    <cellStyle name="20% - Accent2 2 2 3 2" xfId="952" xr:uid="{00000000-0005-0000-0000-00009B000000}"/>
    <cellStyle name="20% - Accent2 2 2 3 2 2" xfId="1944" xr:uid="{00000000-0005-0000-0000-00009C000000}"/>
    <cellStyle name="20% - Accent2 2 2 3 3" xfId="1448" xr:uid="{00000000-0005-0000-0000-00009D000000}"/>
    <cellStyle name="20% - Accent2 2 2 4" xfId="626" xr:uid="{00000000-0005-0000-0000-00009E000000}"/>
    <cellStyle name="20% - Accent2 2 2 4 2" xfId="1618" xr:uid="{00000000-0005-0000-0000-00009F000000}"/>
    <cellStyle name="20% - Accent2 2 2 5" xfId="1122" xr:uid="{00000000-0005-0000-0000-0000A0000000}"/>
    <cellStyle name="20% - Accent2 2 3" xfId="206" xr:uid="{00000000-0005-0000-0000-0000A1000000}"/>
    <cellStyle name="20% - Accent2 2 3 2" xfId="704" xr:uid="{00000000-0005-0000-0000-0000A2000000}"/>
    <cellStyle name="20% - Accent2 2 3 2 2" xfId="1696" xr:uid="{00000000-0005-0000-0000-0000A3000000}"/>
    <cellStyle name="20% - Accent2 2 3 3" xfId="1200" xr:uid="{00000000-0005-0000-0000-0000A4000000}"/>
    <cellStyle name="20% - Accent2 2 4" xfId="378" xr:uid="{00000000-0005-0000-0000-0000A5000000}"/>
    <cellStyle name="20% - Accent2 2 4 2" xfId="874" xr:uid="{00000000-0005-0000-0000-0000A6000000}"/>
    <cellStyle name="20% - Accent2 2 4 2 2" xfId="1866" xr:uid="{00000000-0005-0000-0000-0000A7000000}"/>
    <cellStyle name="20% - Accent2 2 4 3" xfId="1370" xr:uid="{00000000-0005-0000-0000-0000A8000000}"/>
    <cellStyle name="20% - Accent2 2 5" xfId="548" xr:uid="{00000000-0005-0000-0000-0000A9000000}"/>
    <cellStyle name="20% - Accent2 2 5 2" xfId="1540" xr:uid="{00000000-0005-0000-0000-0000AA000000}"/>
    <cellStyle name="20% - Accent2 2 6" xfId="1044" xr:uid="{00000000-0005-0000-0000-0000AB000000}"/>
    <cellStyle name="20% - Accent2 20" xfId="2098" xr:uid="{00000000-0005-0000-0000-0000AC000000}"/>
    <cellStyle name="20% - Accent2 21" xfId="2113" xr:uid="{00000000-0005-0000-0000-0000AD000000}"/>
    <cellStyle name="20% - Accent2 3" xfId="64" xr:uid="{00000000-0005-0000-0000-0000AE000000}"/>
    <cellStyle name="20% - Accent2 3 2" xfId="143" xr:uid="{00000000-0005-0000-0000-0000AF000000}"/>
    <cellStyle name="20% - Accent2 3 2 2" xfId="299" xr:uid="{00000000-0005-0000-0000-0000B0000000}"/>
    <cellStyle name="20% - Accent2 3 2 2 2" xfId="797" xr:uid="{00000000-0005-0000-0000-0000B1000000}"/>
    <cellStyle name="20% - Accent2 3 2 2 2 2" xfId="1789" xr:uid="{00000000-0005-0000-0000-0000B2000000}"/>
    <cellStyle name="20% - Accent2 3 2 2 3" xfId="1293" xr:uid="{00000000-0005-0000-0000-0000B3000000}"/>
    <cellStyle name="20% - Accent2 3 2 3" xfId="471" xr:uid="{00000000-0005-0000-0000-0000B4000000}"/>
    <cellStyle name="20% - Accent2 3 2 3 2" xfId="967" xr:uid="{00000000-0005-0000-0000-0000B5000000}"/>
    <cellStyle name="20% - Accent2 3 2 3 2 2" xfId="1959" xr:uid="{00000000-0005-0000-0000-0000B6000000}"/>
    <cellStyle name="20% - Accent2 3 2 3 3" xfId="1463" xr:uid="{00000000-0005-0000-0000-0000B7000000}"/>
    <cellStyle name="20% - Accent2 3 2 4" xfId="641" xr:uid="{00000000-0005-0000-0000-0000B8000000}"/>
    <cellStyle name="20% - Accent2 3 2 4 2" xfId="1633" xr:uid="{00000000-0005-0000-0000-0000B9000000}"/>
    <cellStyle name="20% - Accent2 3 2 5" xfId="1137" xr:uid="{00000000-0005-0000-0000-0000BA000000}"/>
    <cellStyle name="20% - Accent2 3 3" xfId="221" xr:uid="{00000000-0005-0000-0000-0000BB000000}"/>
    <cellStyle name="20% - Accent2 3 3 2" xfId="719" xr:uid="{00000000-0005-0000-0000-0000BC000000}"/>
    <cellStyle name="20% - Accent2 3 3 2 2" xfId="1711" xr:uid="{00000000-0005-0000-0000-0000BD000000}"/>
    <cellStyle name="20% - Accent2 3 3 3" xfId="1215" xr:uid="{00000000-0005-0000-0000-0000BE000000}"/>
    <cellStyle name="20% - Accent2 3 4" xfId="393" xr:uid="{00000000-0005-0000-0000-0000BF000000}"/>
    <cellStyle name="20% - Accent2 3 4 2" xfId="889" xr:uid="{00000000-0005-0000-0000-0000C0000000}"/>
    <cellStyle name="20% - Accent2 3 4 2 2" xfId="1881" xr:uid="{00000000-0005-0000-0000-0000C1000000}"/>
    <cellStyle name="20% - Accent2 3 4 3" xfId="1385" xr:uid="{00000000-0005-0000-0000-0000C2000000}"/>
    <cellStyle name="20% - Accent2 3 5" xfId="563" xr:uid="{00000000-0005-0000-0000-0000C3000000}"/>
    <cellStyle name="20% - Accent2 3 5 2" xfId="1555" xr:uid="{00000000-0005-0000-0000-0000C4000000}"/>
    <cellStyle name="20% - Accent2 3 6" xfId="1059" xr:uid="{00000000-0005-0000-0000-0000C5000000}"/>
    <cellStyle name="20% - Accent2 4" xfId="82" xr:uid="{00000000-0005-0000-0000-0000C6000000}"/>
    <cellStyle name="20% - Accent2 4 2" xfId="160" xr:uid="{00000000-0005-0000-0000-0000C7000000}"/>
    <cellStyle name="20% - Accent2 4 2 2" xfId="316" xr:uid="{00000000-0005-0000-0000-0000C8000000}"/>
    <cellStyle name="20% - Accent2 4 2 2 2" xfId="814" xr:uid="{00000000-0005-0000-0000-0000C9000000}"/>
    <cellStyle name="20% - Accent2 4 2 2 2 2" xfId="1806" xr:uid="{00000000-0005-0000-0000-0000CA000000}"/>
    <cellStyle name="20% - Accent2 4 2 2 3" xfId="1310" xr:uid="{00000000-0005-0000-0000-0000CB000000}"/>
    <cellStyle name="20% - Accent2 4 2 3" xfId="488" xr:uid="{00000000-0005-0000-0000-0000CC000000}"/>
    <cellStyle name="20% - Accent2 4 2 3 2" xfId="984" xr:uid="{00000000-0005-0000-0000-0000CD000000}"/>
    <cellStyle name="20% - Accent2 4 2 3 2 2" xfId="1976" xr:uid="{00000000-0005-0000-0000-0000CE000000}"/>
    <cellStyle name="20% - Accent2 4 2 3 3" xfId="1480" xr:uid="{00000000-0005-0000-0000-0000CF000000}"/>
    <cellStyle name="20% - Accent2 4 2 4" xfId="658" xr:uid="{00000000-0005-0000-0000-0000D0000000}"/>
    <cellStyle name="20% - Accent2 4 2 4 2" xfId="1650" xr:uid="{00000000-0005-0000-0000-0000D1000000}"/>
    <cellStyle name="20% - Accent2 4 2 5" xfId="1154" xr:uid="{00000000-0005-0000-0000-0000D2000000}"/>
    <cellStyle name="20% - Accent2 4 3" xfId="238" xr:uid="{00000000-0005-0000-0000-0000D3000000}"/>
    <cellStyle name="20% - Accent2 4 3 2" xfId="736" xr:uid="{00000000-0005-0000-0000-0000D4000000}"/>
    <cellStyle name="20% - Accent2 4 3 2 2" xfId="1728" xr:uid="{00000000-0005-0000-0000-0000D5000000}"/>
    <cellStyle name="20% - Accent2 4 3 3" xfId="1232" xr:uid="{00000000-0005-0000-0000-0000D6000000}"/>
    <cellStyle name="20% - Accent2 4 4" xfId="410" xr:uid="{00000000-0005-0000-0000-0000D7000000}"/>
    <cellStyle name="20% - Accent2 4 4 2" xfId="906" xr:uid="{00000000-0005-0000-0000-0000D8000000}"/>
    <cellStyle name="20% - Accent2 4 4 2 2" xfId="1898" xr:uid="{00000000-0005-0000-0000-0000D9000000}"/>
    <cellStyle name="20% - Accent2 4 4 3" xfId="1402" xr:uid="{00000000-0005-0000-0000-0000DA000000}"/>
    <cellStyle name="20% - Accent2 4 5" xfId="580" xr:uid="{00000000-0005-0000-0000-0000DB000000}"/>
    <cellStyle name="20% - Accent2 4 5 2" xfId="1572" xr:uid="{00000000-0005-0000-0000-0000DC000000}"/>
    <cellStyle name="20% - Accent2 4 6" xfId="1076" xr:uid="{00000000-0005-0000-0000-0000DD000000}"/>
    <cellStyle name="20% - Accent2 5" xfId="99" xr:uid="{00000000-0005-0000-0000-0000DE000000}"/>
    <cellStyle name="20% - Accent2 5 2" xfId="177" xr:uid="{00000000-0005-0000-0000-0000DF000000}"/>
    <cellStyle name="20% - Accent2 5 2 2" xfId="333" xr:uid="{00000000-0005-0000-0000-0000E0000000}"/>
    <cellStyle name="20% - Accent2 5 2 2 2" xfId="831" xr:uid="{00000000-0005-0000-0000-0000E1000000}"/>
    <cellStyle name="20% - Accent2 5 2 2 2 2" xfId="1823" xr:uid="{00000000-0005-0000-0000-0000E2000000}"/>
    <cellStyle name="20% - Accent2 5 2 2 3" xfId="1327" xr:uid="{00000000-0005-0000-0000-0000E3000000}"/>
    <cellStyle name="20% - Accent2 5 2 3" xfId="505" xr:uid="{00000000-0005-0000-0000-0000E4000000}"/>
    <cellStyle name="20% - Accent2 5 2 3 2" xfId="1001" xr:uid="{00000000-0005-0000-0000-0000E5000000}"/>
    <cellStyle name="20% - Accent2 5 2 3 2 2" xfId="1993" xr:uid="{00000000-0005-0000-0000-0000E6000000}"/>
    <cellStyle name="20% - Accent2 5 2 3 3" xfId="1497" xr:uid="{00000000-0005-0000-0000-0000E7000000}"/>
    <cellStyle name="20% - Accent2 5 2 4" xfId="675" xr:uid="{00000000-0005-0000-0000-0000E8000000}"/>
    <cellStyle name="20% - Accent2 5 2 4 2" xfId="1667" xr:uid="{00000000-0005-0000-0000-0000E9000000}"/>
    <cellStyle name="20% - Accent2 5 2 5" xfId="1171" xr:uid="{00000000-0005-0000-0000-0000EA000000}"/>
    <cellStyle name="20% - Accent2 5 3" xfId="255" xr:uid="{00000000-0005-0000-0000-0000EB000000}"/>
    <cellStyle name="20% - Accent2 5 3 2" xfId="753" xr:uid="{00000000-0005-0000-0000-0000EC000000}"/>
    <cellStyle name="20% - Accent2 5 3 2 2" xfId="1745" xr:uid="{00000000-0005-0000-0000-0000ED000000}"/>
    <cellStyle name="20% - Accent2 5 3 3" xfId="1249" xr:uid="{00000000-0005-0000-0000-0000EE000000}"/>
    <cellStyle name="20% - Accent2 5 4" xfId="427" xr:uid="{00000000-0005-0000-0000-0000EF000000}"/>
    <cellStyle name="20% - Accent2 5 4 2" xfId="923" xr:uid="{00000000-0005-0000-0000-0000F0000000}"/>
    <cellStyle name="20% - Accent2 5 4 2 2" xfId="1915" xr:uid="{00000000-0005-0000-0000-0000F1000000}"/>
    <cellStyle name="20% - Accent2 5 4 3" xfId="1419" xr:uid="{00000000-0005-0000-0000-0000F2000000}"/>
    <cellStyle name="20% - Accent2 5 5" xfId="597" xr:uid="{00000000-0005-0000-0000-0000F3000000}"/>
    <cellStyle name="20% - Accent2 5 5 2" xfId="1589" xr:uid="{00000000-0005-0000-0000-0000F4000000}"/>
    <cellStyle name="20% - Accent2 5 6" xfId="1093" xr:uid="{00000000-0005-0000-0000-0000F5000000}"/>
    <cellStyle name="20% - Accent2 6" xfId="114" xr:uid="{00000000-0005-0000-0000-0000F6000000}"/>
    <cellStyle name="20% - Accent2 6 2" xfId="270" xr:uid="{00000000-0005-0000-0000-0000F7000000}"/>
    <cellStyle name="20% - Accent2 6 2 2" xfId="768" xr:uid="{00000000-0005-0000-0000-0000F8000000}"/>
    <cellStyle name="20% - Accent2 6 2 2 2" xfId="1760" xr:uid="{00000000-0005-0000-0000-0000F9000000}"/>
    <cellStyle name="20% - Accent2 6 2 3" xfId="1264" xr:uid="{00000000-0005-0000-0000-0000FA000000}"/>
    <cellStyle name="20% - Accent2 6 3" xfId="442" xr:uid="{00000000-0005-0000-0000-0000FB000000}"/>
    <cellStyle name="20% - Accent2 6 3 2" xfId="938" xr:uid="{00000000-0005-0000-0000-0000FC000000}"/>
    <cellStyle name="20% - Accent2 6 3 2 2" xfId="1930" xr:uid="{00000000-0005-0000-0000-0000FD000000}"/>
    <cellStyle name="20% - Accent2 6 3 3" xfId="1434" xr:uid="{00000000-0005-0000-0000-0000FE000000}"/>
    <cellStyle name="20% - Accent2 6 4" xfId="612" xr:uid="{00000000-0005-0000-0000-0000FF000000}"/>
    <cellStyle name="20% - Accent2 6 4 2" xfId="1604" xr:uid="{00000000-0005-0000-0000-000000010000}"/>
    <cellStyle name="20% - Accent2 6 5" xfId="1108" xr:uid="{00000000-0005-0000-0000-000001010000}"/>
    <cellStyle name="20% - Accent2 7" xfId="349" xr:uid="{00000000-0005-0000-0000-000002010000}"/>
    <cellStyle name="20% - Accent2 7 2" xfId="847" xr:uid="{00000000-0005-0000-0000-000003010000}"/>
    <cellStyle name="20% - Accent2 7 2 2" xfId="1839" xr:uid="{00000000-0005-0000-0000-000004010000}"/>
    <cellStyle name="20% - Accent2 7 3" xfId="1343" xr:uid="{00000000-0005-0000-0000-000005010000}"/>
    <cellStyle name="20% - Accent2 8" xfId="192" xr:uid="{00000000-0005-0000-0000-000006010000}"/>
    <cellStyle name="20% - Accent2 8 2" xfId="690" xr:uid="{00000000-0005-0000-0000-000007010000}"/>
    <cellStyle name="20% - Accent2 8 2 2" xfId="1682" xr:uid="{00000000-0005-0000-0000-000008010000}"/>
    <cellStyle name="20% - Accent2 8 3" xfId="1186" xr:uid="{00000000-0005-0000-0000-000009010000}"/>
    <cellStyle name="20% - Accent2 9" xfId="364" xr:uid="{00000000-0005-0000-0000-00000A010000}"/>
    <cellStyle name="20% - Accent2 9 2" xfId="860" xr:uid="{00000000-0005-0000-0000-00000B010000}"/>
    <cellStyle name="20% - Accent2 9 2 2" xfId="1852" xr:uid="{00000000-0005-0000-0000-00000C010000}"/>
    <cellStyle name="20% - Accent2 9 3" xfId="1356" xr:uid="{00000000-0005-0000-0000-00000D010000}"/>
    <cellStyle name="20% - Accent3" xfId="27" builtinId="38" customBuiltin="1"/>
    <cellStyle name="20% - Accent3 10" xfId="523" xr:uid="{00000000-0005-0000-0000-00000F010000}"/>
    <cellStyle name="20% - Accent3 10 2" xfId="1515" xr:uid="{00000000-0005-0000-0000-000010010000}"/>
    <cellStyle name="20% - Accent3 11" xfId="536" xr:uid="{00000000-0005-0000-0000-000011010000}"/>
    <cellStyle name="20% - Accent3 11 2" xfId="1528" xr:uid="{00000000-0005-0000-0000-000012010000}"/>
    <cellStyle name="20% - Accent3 12" xfId="1019" xr:uid="{00000000-0005-0000-0000-000013010000}"/>
    <cellStyle name="20% - Accent3 13" xfId="1032" xr:uid="{00000000-0005-0000-0000-000014010000}"/>
    <cellStyle name="20% - Accent3 14" xfId="2012" xr:uid="{00000000-0005-0000-0000-000015010000}"/>
    <cellStyle name="20% - Accent3 15" xfId="2028" xr:uid="{00000000-0005-0000-0000-000016010000}"/>
    <cellStyle name="20% - Accent3 16" xfId="2044" xr:uid="{00000000-0005-0000-0000-000017010000}"/>
    <cellStyle name="20% - Accent3 17" xfId="2058" xr:uid="{00000000-0005-0000-0000-000018010000}"/>
    <cellStyle name="20% - Accent3 18" xfId="2072" xr:uid="{00000000-0005-0000-0000-000019010000}"/>
    <cellStyle name="20% - Accent3 19" xfId="2086" xr:uid="{00000000-0005-0000-0000-00001A010000}"/>
    <cellStyle name="20% - Accent3 2" xfId="49" xr:uid="{00000000-0005-0000-0000-00001B010000}"/>
    <cellStyle name="20% - Accent3 2 2" xfId="130" xr:uid="{00000000-0005-0000-0000-00001C010000}"/>
    <cellStyle name="20% - Accent3 2 2 2" xfId="286" xr:uid="{00000000-0005-0000-0000-00001D010000}"/>
    <cellStyle name="20% - Accent3 2 2 2 2" xfId="784" xr:uid="{00000000-0005-0000-0000-00001E010000}"/>
    <cellStyle name="20% - Accent3 2 2 2 2 2" xfId="1776" xr:uid="{00000000-0005-0000-0000-00001F010000}"/>
    <cellStyle name="20% - Accent3 2 2 2 3" xfId="1280" xr:uid="{00000000-0005-0000-0000-000020010000}"/>
    <cellStyle name="20% - Accent3 2 2 3" xfId="458" xr:uid="{00000000-0005-0000-0000-000021010000}"/>
    <cellStyle name="20% - Accent3 2 2 3 2" xfId="954" xr:uid="{00000000-0005-0000-0000-000022010000}"/>
    <cellStyle name="20% - Accent3 2 2 3 2 2" xfId="1946" xr:uid="{00000000-0005-0000-0000-000023010000}"/>
    <cellStyle name="20% - Accent3 2 2 3 3" xfId="1450" xr:uid="{00000000-0005-0000-0000-000024010000}"/>
    <cellStyle name="20% - Accent3 2 2 4" xfId="628" xr:uid="{00000000-0005-0000-0000-000025010000}"/>
    <cellStyle name="20% - Accent3 2 2 4 2" xfId="1620" xr:uid="{00000000-0005-0000-0000-000026010000}"/>
    <cellStyle name="20% - Accent3 2 2 5" xfId="1124" xr:uid="{00000000-0005-0000-0000-000027010000}"/>
    <cellStyle name="20% - Accent3 2 3" xfId="208" xr:uid="{00000000-0005-0000-0000-000028010000}"/>
    <cellStyle name="20% - Accent3 2 3 2" xfId="706" xr:uid="{00000000-0005-0000-0000-000029010000}"/>
    <cellStyle name="20% - Accent3 2 3 2 2" xfId="1698" xr:uid="{00000000-0005-0000-0000-00002A010000}"/>
    <cellStyle name="20% - Accent3 2 3 3" xfId="1202" xr:uid="{00000000-0005-0000-0000-00002B010000}"/>
    <cellStyle name="20% - Accent3 2 4" xfId="380" xr:uid="{00000000-0005-0000-0000-00002C010000}"/>
    <cellStyle name="20% - Accent3 2 4 2" xfId="876" xr:uid="{00000000-0005-0000-0000-00002D010000}"/>
    <cellStyle name="20% - Accent3 2 4 2 2" xfId="1868" xr:uid="{00000000-0005-0000-0000-00002E010000}"/>
    <cellStyle name="20% - Accent3 2 4 3" xfId="1372" xr:uid="{00000000-0005-0000-0000-00002F010000}"/>
    <cellStyle name="20% - Accent3 2 5" xfId="550" xr:uid="{00000000-0005-0000-0000-000030010000}"/>
    <cellStyle name="20% - Accent3 2 5 2" xfId="1542" xr:uid="{00000000-0005-0000-0000-000031010000}"/>
    <cellStyle name="20% - Accent3 2 6" xfId="1046" xr:uid="{00000000-0005-0000-0000-000032010000}"/>
    <cellStyle name="20% - Accent3 20" xfId="2100" xr:uid="{00000000-0005-0000-0000-000033010000}"/>
    <cellStyle name="20% - Accent3 21" xfId="2115" xr:uid="{00000000-0005-0000-0000-000034010000}"/>
    <cellStyle name="20% - Accent3 3" xfId="66" xr:uid="{00000000-0005-0000-0000-000035010000}"/>
    <cellStyle name="20% - Accent3 3 2" xfId="145" xr:uid="{00000000-0005-0000-0000-000036010000}"/>
    <cellStyle name="20% - Accent3 3 2 2" xfId="301" xr:uid="{00000000-0005-0000-0000-000037010000}"/>
    <cellStyle name="20% - Accent3 3 2 2 2" xfId="799" xr:uid="{00000000-0005-0000-0000-000038010000}"/>
    <cellStyle name="20% - Accent3 3 2 2 2 2" xfId="1791" xr:uid="{00000000-0005-0000-0000-000039010000}"/>
    <cellStyle name="20% - Accent3 3 2 2 3" xfId="1295" xr:uid="{00000000-0005-0000-0000-00003A010000}"/>
    <cellStyle name="20% - Accent3 3 2 3" xfId="473" xr:uid="{00000000-0005-0000-0000-00003B010000}"/>
    <cellStyle name="20% - Accent3 3 2 3 2" xfId="969" xr:uid="{00000000-0005-0000-0000-00003C010000}"/>
    <cellStyle name="20% - Accent3 3 2 3 2 2" xfId="1961" xr:uid="{00000000-0005-0000-0000-00003D010000}"/>
    <cellStyle name="20% - Accent3 3 2 3 3" xfId="1465" xr:uid="{00000000-0005-0000-0000-00003E010000}"/>
    <cellStyle name="20% - Accent3 3 2 4" xfId="643" xr:uid="{00000000-0005-0000-0000-00003F010000}"/>
    <cellStyle name="20% - Accent3 3 2 4 2" xfId="1635" xr:uid="{00000000-0005-0000-0000-000040010000}"/>
    <cellStyle name="20% - Accent3 3 2 5" xfId="1139" xr:uid="{00000000-0005-0000-0000-000041010000}"/>
    <cellStyle name="20% - Accent3 3 3" xfId="223" xr:uid="{00000000-0005-0000-0000-000042010000}"/>
    <cellStyle name="20% - Accent3 3 3 2" xfId="721" xr:uid="{00000000-0005-0000-0000-000043010000}"/>
    <cellStyle name="20% - Accent3 3 3 2 2" xfId="1713" xr:uid="{00000000-0005-0000-0000-000044010000}"/>
    <cellStyle name="20% - Accent3 3 3 3" xfId="1217" xr:uid="{00000000-0005-0000-0000-000045010000}"/>
    <cellStyle name="20% - Accent3 3 4" xfId="395" xr:uid="{00000000-0005-0000-0000-000046010000}"/>
    <cellStyle name="20% - Accent3 3 4 2" xfId="891" xr:uid="{00000000-0005-0000-0000-000047010000}"/>
    <cellStyle name="20% - Accent3 3 4 2 2" xfId="1883" xr:uid="{00000000-0005-0000-0000-000048010000}"/>
    <cellStyle name="20% - Accent3 3 4 3" xfId="1387" xr:uid="{00000000-0005-0000-0000-000049010000}"/>
    <cellStyle name="20% - Accent3 3 5" xfId="565" xr:uid="{00000000-0005-0000-0000-00004A010000}"/>
    <cellStyle name="20% - Accent3 3 5 2" xfId="1557" xr:uid="{00000000-0005-0000-0000-00004B010000}"/>
    <cellStyle name="20% - Accent3 3 6" xfId="1061" xr:uid="{00000000-0005-0000-0000-00004C010000}"/>
    <cellStyle name="20% - Accent3 4" xfId="84" xr:uid="{00000000-0005-0000-0000-00004D010000}"/>
    <cellStyle name="20% - Accent3 4 2" xfId="162" xr:uid="{00000000-0005-0000-0000-00004E010000}"/>
    <cellStyle name="20% - Accent3 4 2 2" xfId="318" xr:uid="{00000000-0005-0000-0000-00004F010000}"/>
    <cellStyle name="20% - Accent3 4 2 2 2" xfId="816" xr:uid="{00000000-0005-0000-0000-000050010000}"/>
    <cellStyle name="20% - Accent3 4 2 2 2 2" xfId="1808" xr:uid="{00000000-0005-0000-0000-000051010000}"/>
    <cellStyle name="20% - Accent3 4 2 2 3" xfId="1312" xr:uid="{00000000-0005-0000-0000-000052010000}"/>
    <cellStyle name="20% - Accent3 4 2 3" xfId="490" xr:uid="{00000000-0005-0000-0000-000053010000}"/>
    <cellStyle name="20% - Accent3 4 2 3 2" xfId="986" xr:uid="{00000000-0005-0000-0000-000054010000}"/>
    <cellStyle name="20% - Accent3 4 2 3 2 2" xfId="1978" xr:uid="{00000000-0005-0000-0000-000055010000}"/>
    <cellStyle name="20% - Accent3 4 2 3 3" xfId="1482" xr:uid="{00000000-0005-0000-0000-000056010000}"/>
    <cellStyle name="20% - Accent3 4 2 4" xfId="660" xr:uid="{00000000-0005-0000-0000-000057010000}"/>
    <cellStyle name="20% - Accent3 4 2 4 2" xfId="1652" xr:uid="{00000000-0005-0000-0000-000058010000}"/>
    <cellStyle name="20% - Accent3 4 2 5" xfId="1156" xr:uid="{00000000-0005-0000-0000-000059010000}"/>
    <cellStyle name="20% - Accent3 4 3" xfId="240" xr:uid="{00000000-0005-0000-0000-00005A010000}"/>
    <cellStyle name="20% - Accent3 4 3 2" xfId="738" xr:uid="{00000000-0005-0000-0000-00005B010000}"/>
    <cellStyle name="20% - Accent3 4 3 2 2" xfId="1730" xr:uid="{00000000-0005-0000-0000-00005C010000}"/>
    <cellStyle name="20% - Accent3 4 3 3" xfId="1234" xr:uid="{00000000-0005-0000-0000-00005D010000}"/>
    <cellStyle name="20% - Accent3 4 4" xfId="412" xr:uid="{00000000-0005-0000-0000-00005E010000}"/>
    <cellStyle name="20% - Accent3 4 4 2" xfId="908" xr:uid="{00000000-0005-0000-0000-00005F010000}"/>
    <cellStyle name="20% - Accent3 4 4 2 2" xfId="1900" xr:uid="{00000000-0005-0000-0000-000060010000}"/>
    <cellStyle name="20% - Accent3 4 4 3" xfId="1404" xr:uid="{00000000-0005-0000-0000-000061010000}"/>
    <cellStyle name="20% - Accent3 4 5" xfId="582" xr:uid="{00000000-0005-0000-0000-000062010000}"/>
    <cellStyle name="20% - Accent3 4 5 2" xfId="1574" xr:uid="{00000000-0005-0000-0000-000063010000}"/>
    <cellStyle name="20% - Accent3 4 6" xfId="1078" xr:uid="{00000000-0005-0000-0000-000064010000}"/>
    <cellStyle name="20% - Accent3 5" xfId="101" xr:uid="{00000000-0005-0000-0000-000065010000}"/>
    <cellStyle name="20% - Accent3 5 2" xfId="179" xr:uid="{00000000-0005-0000-0000-000066010000}"/>
    <cellStyle name="20% - Accent3 5 2 2" xfId="335" xr:uid="{00000000-0005-0000-0000-000067010000}"/>
    <cellStyle name="20% - Accent3 5 2 2 2" xfId="833" xr:uid="{00000000-0005-0000-0000-000068010000}"/>
    <cellStyle name="20% - Accent3 5 2 2 2 2" xfId="1825" xr:uid="{00000000-0005-0000-0000-000069010000}"/>
    <cellStyle name="20% - Accent3 5 2 2 3" xfId="1329" xr:uid="{00000000-0005-0000-0000-00006A010000}"/>
    <cellStyle name="20% - Accent3 5 2 3" xfId="507" xr:uid="{00000000-0005-0000-0000-00006B010000}"/>
    <cellStyle name="20% - Accent3 5 2 3 2" xfId="1003" xr:uid="{00000000-0005-0000-0000-00006C010000}"/>
    <cellStyle name="20% - Accent3 5 2 3 2 2" xfId="1995" xr:uid="{00000000-0005-0000-0000-00006D010000}"/>
    <cellStyle name="20% - Accent3 5 2 3 3" xfId="1499" xr:uid="{00000000-0005-0000-0000-00006E010000}"/>
    <cellStyle name="20% - Accent3 5 2 4" xfId="677" xr:uid="{00000000-0005-0000-0000-00006F010000}"/>
    <cellStyle name="20% - Accent3 5 2 4 2" xfId="1669" xr:uid="{00000000-0005-0000-0000-000070010000}"/>
    <cellStyle name="20% - Accent3 5 2 5" xfId="1173" xr:uid="{00000000-0005-0000-0000-000071010000}"/>
    <cellStyle name="20% - Accent3 5 3" xfId="257" xr:uid="{00000000-0005-0000-0000-000072010000}"/>
    <cellStyle name="20% - Accent3 5 3 2" xfId="755" xr:uid="{00000000-0005-0000-0000-000073010000}"/>
    <cellStyle name="20% - Accent3 5 3 2 2" xfId="1747" xr:uid="{00000000-0005-0000-0000-000074010000}"/>
    <cellStyle name="20% - Accent3 5 3 3" xfId="1251" xr:uid="{00000000-0005-0000-0000-000075010000}"/>
    <cellStyle name="20% - Accent3 5 4" xfId="429" xr:uid="{00000000-0005-0000-0000-000076010000}"/>
    <cellStyle name="20% - Accent3 5 4 2" xfId="925" xr:uid="{00000000-0005-0000-0000-000077010000}"/>
    <cellStyle name="20% - Accent3 5 4 2 2" xfId="1917" xr:uid="{00000000-0005-0000-0000-000078010000}"/>
    <cellStyle name="20% - Accent3 5 4 3" xfId="1421" xr:uid="{00000000-0005-0000-0000-000079010000}"/>
    <cellStyle name="20% - Accent3 5 5" xfId="599" xr:uid="{00000000-0005-0000-0000-00007A010000}"/>
    <cellStyle name="20% - Accent3 5 5 2" xfId="1591" xr:uid="{00000000-0005-0000-0000-00007B010000}"/>
    <cellStyle name="20% - Accent3 5 6" xfId="1095" xr:uid="{00000000-0005-0000-0000-00007C010000}"/>
    <cellStyle name="20% - Accent3 6" xfId="116" xr:uid="{00000000-0005-0000-0000-00007D010000}"/>
    <cellStyle name="20% - Accent3 6 2" xfId="272" xr:uid="{00000000-0005-0000-0000-00007E010000}"/>
    <cellStyle name="20% - Accent3 6 2 2" xfId="770" xr:uid="{00000000-0005-0000-0000-00007F010000}"/>
    <cellStyle name="20% - Accent3 6 2 2 2" xfId="1762" xr:uid="{00000000-0005-0000-0000-000080010000}"/>
    <cellStyle name="20% - Accent3 6 2 3" xfId="1266" xr:uid="{00000000-0005-0000-0000-000081010000}"/>
    <cellStyle name="20% - Accent3 6 3" xfId="444" xr:uid="{00000000-0005-0000-0000-000082010000}"/>
    <cellStyle name="20% - Accent3 6 3 2" xfId="940" xr:uid="{00000000-0005-0000-0000-000083010000}"/>
    <cellStyle name="20% - Accent3 6 3 2 2" xfId="1932" xr:uid="{00000000-0005-0000-0000-000084010000}"/>
    <cellStyle name="20% - Accent3 6 3 3" xfId="1436" xr:uid="{00000000-0005-0000-0000-000085010000}"/>
    <cellStyle name="20% - Accent3 6 4" xfId="614" xr:uid="{00000000-0005-0000-0000-000086010000}"/>
    <cellStyle name="20% - Accent3 6 4 2" xfId="1606" xr:uid="{00000000-0005-0000-0000-000087010000}"/>
    <cellStyle name="20% - Accent3 6 5" xfId="1110" xr:uid="{00000000-0005-0000-0000-000088010000}"/>
    <cellStyle name="20% - Accent3 7" xfId="351" xr:uid="{00000000-0005-0000-0000-000089010000}"/>
    <cellStyle name="20% - Accent3 7 2" xfId="849" xr:uid="{00000000-0005-0000-0000-00008A010000}"/>
    <cellStyle name="20% - Accent3 7 2 2" xfId="1841" xr:uid="{00000000-0005-0000-0000-00008B010000}"/>
    <cellStyle name="20% - Accent3 7 3" xfId="1345" xr:uid="{00000000-0005-0000-0000-00008C010000}"/>
    <cellStyle name="20% - Accent3 8" xfId="194" xr:uid="{00000000-0005-0000-0000-00008D010000}"/>
    <cellStyle name="20% - Accent3 8 2" xfId="692" xr:uid="{00000000-0005-0000-0000-00008E010000}"/>
    <cellStyle name="20% - Accent3 8 2 2" xfId="1684" xr:uid="{00000000-0005-0000-0000-00008F010000}"/>
    <cellStyle name="20% - Accent3 8 3" xfId="1188" xr:uid="{00000000-0005-0000-0000-000090010000}"/>
    <cellStyle name="20% - Accent3 9" xfId="366" xr:uid="{00000000-0005-0000-0000-000091010000}"/>
    <cellStyle name="20% - Accent3 9 2" xfId="862" xr:uid="{00000000-0005-0000-0000-000092010000}"/>
    <cellStyle name="20% - Accent3 9 2 2" xfId="1854" xr:uid="{00000000-0005-0000-0000-000093010000}"/>
    <cellStyle name="20% - Accent3 9 3" xfId="1358" xr:uid="{00000000-0005-0000-0000-000094010000}"/>
    <cellStyle name="20% - Accent4" xfId="31" builtinId="42" customBuiltin="1"/>
    <cellStyle name="20% - Accent4 10" xfId="525" xr:uid="{00000000-0005-0000-0000-000096010000}"/>
    <cellStyle name="20% - Accent4 10 2" xfId="1517" xr:uid="{00000000-0005-0000-0000-000097010000}"/>
    <cellStyle name="20% - Accent4 11" xfId="538" xr:uid="{00000000-0005-0000-0000-000098010000}"/>
    <cellStyle name="20% - Accent4 11 2" xfId="1530" xr:uid="{00000000-0005-0000-0000-000099010000}"/>
    <cellStyle name="20% - Accent4 12" xfId="1021" xr:uid="{00000000-0005-0000-0000-00009A010000}"/>
    <cellStyle name="20% - Accent4 13" xfId="1034" xr:uid="{00000000-0005-0000-0000-00009B010000}"/>
    <cellStyle name="20% - Accent4 14" xfId="2014" xr:uid="{00000000-0005-0000-0000-00009C010000}"/>
    <cellStyle name="20% - Accent4 15" xfId="2030" xr:uid="{00000000-0005-0000-0000-00009D010000}"/>
    <cellStyle name="20% - Accent4 16" xfId="2046" xr:uid="{00000000-0005-0000-0000-00009E010000}"/>
    <cellStyle name="20% - Accent4 17" xfId="2060" xr:uid="{00000000-0005-0000-0000-00009F010000}"/>
    <cellStyle name="20% - Accent4 18" xfId="2074" xr:uid="{00000000-0005-0000-0000-0000A0010000}"/>
    <cellStyle name="20% - Accent4 19" xfId="2088" xr:uid="{00000000-0005-0000-0000-0000A1010000}"/>
    <cellStyle name="20% - Accent4 2" xfId="51" xr:uid="{00000000-0005-0000-0000-0000A2010000}"/>
    <cellStyle name="20% - Accent4 2 2" xfId="132" xr:uid="{00000000-0005-0000-0000-0000A3010000}"/>
    <cellStyle name="20% - Accent4 2 2 2" xfId="288" xr:uid="{00000000-0005-0000-0000-0000A4010000}"/>
    <cellStyle name="20% - Accent4 2 2 2 2" xfId="786" xr:uid="{00000000-0005-0000-0000-0000A5010000}"/>
    <cellStyle name="20% - Accent4 2 2 2 2 2" xfId="1778" xr:uid="{00000000-0005-0000-0000-0000A6010000}"/>
    <cellStyle name="20% - Accent4 2 2 2 3" xfId="1282" xr:uid="{00000000-0005-0000-0000-0000A7010000}"/>
    <cellStyle name="20% - Accent4 2 2 3" xfId="460" xr:uid="{00000000-0005-0000-0000-0000A8010000}"/>
    <cellStyle name="20% - Accent4 2 2 3 2" xfId="956" xr:uid="{00000000-0005-0000-0000-0000A9010000}"/>
    <cellStyle name="20% - Accent4 2 2 3 2 2" xfId="1948" xr:uid="{00000000-0005-0000-0000-0000AA010000}"/>
    <cellStyle name="20% - Accent4 2 2 3 3" xfId="1452" xr:uid="{00000000-0005-0000-0000-0000AB010000}"/>
    <cellStyle name="20% - Accent4 2 2 4" xfId="630" xr:uid="{00000000-0005-0000-0000-0000AC010000}"/>
    <cellStyle name="20% - Accent4 2 2 4 2" xfId="1622" xr:uid="{00000000-0005-0000-0000-0000AD010000}"/>
    <cellStyle name="20% - Accent4 2 2 5" xfId="1126" xr:uid="{00000000-0005-0000-0000-0000AE010000}"/>
    <cellStyle name="20% - Accent4 2 3" xfId="210" xr:uid="{00000000-0005-0000-0000-0000AF010000}"/>
    <cellStyle name="20% - Accent4 2 3 2" xfId="708" xr:uid="{00000000-0005-0000-0000-0000B0010000}"/>
    <cellStyle name="20% - Accent4 2 3 2 2" xfId="1700" xr:uid="{00000000-0005-0000-0000-0000B1010000}"/>
    <cellStyle name="20% - Accent4 2 3 3" xfId="1204" xr:uid="{00000000-0005-0000-0000-0000B2010000}"/>
    <cellStyle name="20% - Accent4 2 4" xfId="382" xr:uid="{00000000-0005-0000-0000-0000B3010000}"/>
    <cellStyle name="20% - Accent4 2 4 2" xfId="878" xr:uid="{00000000-0005-0000-0000-0000B4010000}"/>
    <cellStyle name="20% - Accent4 2 4 2 2" xfId="1870" xr:uid="{00000000-0005-0000-0000-0000B5010000}"/>
    <cellStyle name="20% - Accent4 2 4 3" xfId="1374" xr:uid="{00000000-0005-0000-0000-0000B6010000}"/>
    <cellStyle name="20% - Accent4 2 5" xfId="552" xr:uid="{00000000-0005-0000-0000-0000B7010000}"/>
    <cellStyle name="20% - Accent4 2 5 2" xfId="1544" xr:uid="{00000000-0005-0000-0000-0000B8010000}"/>
    <cellStyle name="20% - Accent4 2 6" xfId="1048" xr:uid="{00000000-0005-0000-0000-0000B9010000}"/>
    <cellStyle name="20% - Accent4 20" xfId="2102" xr:uid="{00000000-0005-0000-0000-0000BA010000}"/>
    <cellStyle name="20% - Accent4 21" xfId="2117" xr:uid="{00000000-0005-0000-0000-0000BB010000}"/>
    <cellStyle name="20% - Accent4 3" xfId="68" xr:uid="{00000000-0005-0000-0000-0000BC010000}"/>
    <cellStyle name="20% - Accent4 3 2" xfId="147" xr:uid="{00000000-0005-0000-0000-0000BD010000}"/>
    <cellStyle name="20% - Accent4 3 2 2" xfId="303" xr:uid="{00000000-0005-0000-0000-0000BE010000}"/>
    <cellStyle name="20% - Accent4 3 2 2 2" xfId="801" xr:uid="{00000000-0005-0000-0000-0000BF010000}"/>
    <cellStyle name="20% - Accent4 3 2 2 2 2" xfId="1793" xr:uid="{00000000-0005-0000-0000-0000C0010000}"/>
    <cellStyle name="20% - Accent4 3 2 2 3" xfId="1297" xr:uid="{00000000-0005-0000-0000-0000C1010000}"/>
    <cellStyle name="20% - Accent4 3 2 3" xfId="475" xr:uid="{00000000-0005-0000-0000-0000C2010000}"/>
    <cellStyle name="20% - Accent4 3 2 3 2" xfId="971" xr:uid="{00000000-0005-0000-0000-0000C3010000}"/>
    <cellStyle name="20% - Accent4 3 2 3 2 2" xfId="1963" xr:uid="{00000000-0005-0000-0000-0000C4010000}"/>
    <cellStyle name="20% - Accent4 3 2 3 3" xfId="1467" xr:uid="{00000000-0005-0000-0000-0000C5010000}"/>
    <cellStyle name="20% - Accent4 3 2 4" xfId="645" xr:uid="{00000000-0005-0000-0000-0000C6010000}"/>
    <cellStyle name="20% - Accent4 3 2 4 2" xfId="1637" xr:uid="{00000000-0005-0000-0000-0000C7010000}"/>
    <cellStyle name="20% - Accent4 3 2 5" xfId="1141" xr:uid="{00000000-0005-0000-0000-0000C8010000}"/>
    <cellStyle name="20% - Accent4 3 3" xfId="225" xr:uid="{00000000-0005-0000-0000-0000C9010000}"/>
    <cellStyle name="20% - Accent4 3 3 2" xfId="723" xr:uid="{00000000-0005-0000-0000-0000CA010000}"/>
    <cellStyle name="20% - Accent4 3 3 2 2" xfId="1715" xr:uid="{00000000-0005-0000-0000-0000CB010000}"/>
    <cellStyle name="20% - Accent4 3 3 3" xfId="1219" xr:uid="{00000000-0005-0000-0000-0000CC010000}"/>
    <cellStyle name="20% - Accent4 3 4" xfId="397" xr:uid="{00000000-0005-0000-0000-0000CD010000}"/>
    <cellStyle name="20% - Accent4 3 4 2" xfId="893" xr:uid="{00000000-0005-0000-0000-0000CE010000}"/>
    <cellStyle name="20% - Accent4 3 4 2 2" xfId="1885" xr:uid="{00000000-0005-0000-0000-0000CF010000}"/>
    <cellStyle name="20% - Accent4 3 4 3" xfId="1389" xr:uid="{00000000-0005-0000-0000-0000D0010000}"/>
    <cellStyle name="20% - Accent4 3 5" xfId="567" xr:uid="{00000000-0005-0000-0000-0000D1010000}"/>
    <cellStyle name="20% - Accent4 3 5 2" xfId="1559" xr:uid="{00000000-0005-0000-0000-0000D2010000}"/>
    <cellStyle name="20% - Accent4 3 6" xfId="1063" xr:uid="{00000000-0005-0000-0000-0000D3010000}"/>
    <cellStyle name="20% - Accent4 4" xfId="86" xr:uid="{00000000-0005-0000-0000-0000D4010000}"/>
    <cellStyle name="20% - Accent4 4 2" xfId="164" xr:uid="{00000000-0005-0000-0000-0000D5010000}"/>
    <cellStyle name="20% - Accent4 4 2 2" xfId="320" xr:uid="{00000000-0005-0000-0000-0000D6010000}"/>
    <cellStyle name="20% - Accent4 4 2 2 2" xfId="818" xr:uid="{00000000-0005-0000-0000-0000D7010000}"/>
    <cellStyle name="20% - Accent4 4 2 2 2 2" xfId="1810" xr:uid="{00000000-0005-0000-0000-0000D8010000}"/>
    <cellStyle name="20% - Accent4 4 2 2 3" xfId="1314" xr:uid="{00000000-0005-0000-0000-0000D9010000}"/>
    <cellStyle name="20% - Accent4 4 2 3" xfId="492" xr:uid="{00000000-0005-0000-0000-0000DA010000}"/>
    <cellStyle name="20% - Accent4 4 2 3 2" xfId="988" xr:uid="{00000000-0005-0000-0000-0000DB010000}"/>
    <cellStyle name="20% - Accent4 4 2 3 2 2" xfId="1980" xr:uid="{00000000-0005-0000-0000-0000DC010000}"/>
    <cellStyle name="20% - Accent4 4 2 3 3" xfId="1484" xr:uid="{00000000-0005-0000-0000-0000DD010000}"/>
    <cellStyle name="20% - Accent4 4 2 4" xfId="662" xr:uid="{00000000-0005-0000-0000-0000DE010000}"/>
    <cellStyle name="20% - Accent4 4 2 4 2" xfId="1654" xr:uid="{00000000-0005-0000-0000-0000DF010000}"/>
    <cellStyle name="20% - Accent4 4 2 5" xfId="1158" xr:uid="{00000000-0005-0000-0000-0000E0010000}"/>
    <cellStyle name="20% - Accent4 4 3" xfId="242" xr:uid="{00000000-0005-0000-0000-0000E1010000}"/>
    <cellStyle name="20% - Accent4 4 3 2" xfId="740" xr:uid="{00000000-0005-0000-0000-0000E2010000}"/>
    <cellStyle name="20% - Accent4 4 3 2 2" xfId="1732" xr:uid="{00000000-0005-0000-0000-0000E3010000}"/>
    <cellStyle name="20% - Accent4 4 3 3" xfId="1236" xr:uid="{00000000-0005-0000-0000-0000E4010000}"/>
    <cellStyle name="20% - Accent4 4 4" xfId="414" xr:uid="{00000000-0005-0000-0000-0000E5010000}"/>
    <cellStyle name="20% - Accent4 4 4 2" xfId="910" xr:uid="{00000000-0005-0000-0000-0000E6010000}"/>
    <cellStyle name="20% - Accent4 4 4 2 2" xfId="1902" xr:uid="{00000000-0005-0000-0000-0000E7010000}"/>
    <cellStyle name="20% - Accent4 4 4 3" xfId="1406" xr:uid="{00000000-0005-0000-0000-0000E8010000}"/>
    <cellStyle name="20% - Accent4 4 5" xfId="584" xr:uid="{00000000-0005-0000-0000-0000E9010000}"/>
    <cellStyle name="20% - Accent4 4 5 2" xfId="1576" xr:uid="{00000000-0005-0000-0000-0000EA010000}"/>
    <cellStyle name="20% - Accent4 4 6" xfId="1080" xr:uid="{00000000-0005-0000-0000-0000EB010000}"/>
    <cellStyle name="20% - Accent4 5" xfId="103" xr:uid="{00000000-0005-0000-0000-0000EC010000}"/>
    <cellStyle name="20% - Accent4 5 2" xfId="181" xr:uid="{00000000-0005-0000-0000-0000ED010000}"/>
    <cellStyle name="20% - Accent4 5 2 2" xfId="337" xr:uid="{00000000-0005-0000-0000-0000EE010000}"/>
    <cellStyle name="20% - Accent4 5 2 2 2" xfId="835" xr:uid="{00000000-0005-0000-0000-0000EF010000}"/>
    <cellStyle name="20% - Accent4 5 2 2 2 2" xfId="1827" xr:uid="{00000000-0005-0000-0000-0000F0010000}"/>
    <cellStyle name="20% - Accent4 5 2 2 3" xfId="1331" xr:uid="{00000000-0005-0000-0000-0000F1010000}"/>
    <cellStyle name="20% - Accent4 5 2 3" xfId="509" xr:uid="{00000000-0005-0000-0000-0000F2010000}"/>
    <cellStyle name="20% - Accent4 5 2 3 2" xfId="1005" xr:uid="{00000000-0005-0000-0000-0000F3010000}"/>
    <cellStyle name="20% - Accent4 5 2 3 2 2" xfId="1997" xr:uid="{00000000-0005-0000-0000-0000F4010000}"/>
    <cellStyle name="20% - Accent4 5 2 3 3" xfId="1501" xr:uid="{00000000-0005-0000-0000-0000F5010000}"/>
    <cellStyle name="20% - Accent4 5 2 4" xfId="679" xr:uid="{00000000-0005-0000-0000-0000F6010000}"/>
    <cellStyle name="20% - Accent4 5 2 4 2" xfId="1671" xr:uid="{00000000-0005-0000-0000-0000F7010000}"/>
    <cellStyle name="20% - Accent4 5 2 5" xfId="1175" xr:uid="{00000000-0005-0000-0000-0000F8010000}"/>
    <cellStyle name="20% - Accent4 5 3" xfId="259" xr:uid="{00000000-0005-0000-0000-0000F9010000}"/>
    <cellStyle name="20% - Accent4 5 3 2" xfId="757" xr:uid="{00000000-0005-0000-0000-0000FA010000}"/>
    <cellStyle name="20% - Accent4 5 3 2 2" xfId="1749" xr:uid="{00000000-0005-0000-0000-0000FB010000}"/>
    <cellStyle name="20% - Accent4 5 3 3" xfId="1253" xr:uid="{00000000-0005-0000-0000-0000FC010000}"/>
    <cellStyle name="20% - Accent4 5 4" xfId="431" xr:uid="{00000000-0005-0000-0000-0000FD010000}"/>
    <cellStyle name="20% - Accent4 5 4 2" xfId="927" xr:uid="{00000000-0005-0000-0000-0000FE010000}"/>
    <cellStyle name="20% - Accent4 5 4 2 2" xfId="1919" xr:uid="{00000000-0005-0000-0000-0000FF010000}"/>
    <cellStyle name="20% - Accent4 5 4 3" xfId="1423" xr:uid="{00000000-0005-0000-0000-000000020000}"/>
    <cellStyle name="20% - Accent4 5 5" xfId="601" xr:uid="{00000000-0005-0000-0000-000001020000}"/>
    <cellStyle name="20% - Accent4 5 5 2" xfId="1593" xr:uid="{00000000-0005-0000-0000-000002020000}"/>
    <cellStyle name="20% - Accent4 5 6" xfId="1097" xr:uid="{00000000-0005-0000-0000-000003020000}"/>
    <cellStyle name="20% - Accent4 6" xfId="118" xr:uid="{00000000-0005-0000-0000-000004020000}"/>
    <cellStyle name="20% - Accent4 6 2" xfId="274" xr:uid="{00000000-0005-0000-0000-000005020000}"/>
    <cellStyle name="20% - Accent4 6 2 2" xfId="772" xr:uid="{00000000-0005-0000-0000-000006020000}"/>
    <cellStyle name="20% - Accent4 6 2 2 2" xfId="1764" xr:uid="{00000000-0005-0000-0000-000007020000}"/>
    <cellStyle name="20% - Accent4 6 2 3" xfId="1268" xr:uid="{00000000-0005-0000-0000-000008020000}"/>
    <cellStyle name="20% - Accent4 6 3" xfId="446" xr:uid="{00000000-0005-0000-0000-000009020000}"/>
    <cellStyle name="20% - Accent4 6 3 2" xfId="942" xr:uid="{00000000-0005-0000-0000-00000A020000}"/>
    <cellStyle name="20% - Accent4 6 3 2 2" xfId="1934" xr:uid="{00000000-0005-0000-0000-00000B020000}"/>
    <cellStyle name="20% - Accent4 6 3 3" xfId="1438" xr:uid="{00000000-0005-0000-0000-00000C020000}"/>
    <cellStyle name="20% - Accent4 6 4" xfId="616" xr:uid="{00000000-0005-0000-0000-00000D020000}"/>
    <cellStyle name="20% - Accent4 6 4 2" xfId="1608" xr:uid="{00000000-0005-0000-0000-00000E020000}"/>
    <cellStyle name="20% - Accent4 6 5" xfId="1112" xr:uid="{00000000-0005-0000-0000-00000F020000}"/>
    <cellStyle name="20% - Accent4 7" xfId="353" xr:uid="{00000000-0005-0000-0000-000010020000}"/>
    <cellStyle name="20% - Accent4 7 2" xfId="851" xr:uid="{00000000-0005-0000-0000-000011020000}"/>
    <cellStyle name="20% - Accent4 7 2 2" xfId="1843" xr:uid="{00000000-0005-0000-0000-000012020000}"/>
    <cellStyle name="20% - Accent4 7 3" xfId="1347" xr:uid="{00000000-0005-0000-0000-000013020000}"/>
    <cellStyle name="20% - Accent4 8" xfId="196" xr:uid="{00000000-0005-0000-0000-000014020000}"/>
    <cellStyle name="20% - Accent4 8 2" xfId="694" xr:uid="{00000000-0005-0000-0000-000015020000}"/>
    <cellStyle name="20% - Accent4 8 2 2" xfId="1686" xr:uid="{00000000-0005-0000-0000-000016020000}"/>
    <cellStyle name="20% - Accent4 8 3" xfId="1190" xr:uid="{00000000-0005-0000-0000-000017020000}"/>
    <cellStyle name="20% - Accent4 9" xfId="368" xr:uid="{00000000-0005-0000-0000-000018020000}"/>
    <cellStyle name="20% - Accent4 9 2" xfId="864" xr:uid="{00000000-0005-0000-0000-000019020000}"/>
    <cellStyle name="20% - Accent4 9 2 2" xfId="1856" xr:uid="{00000000-0005-0000-0000-00001A020000}"/>
    <cellStyle name="20% - Accent4 9 3" xfId="1360" xr:uid="{00000000-0005-0000-0000-00001B020000}"/>
    <cellStyle name="20% - Accent5" xfId="35" builtinId="46" customBuiltin="1"/>
    <cellStyle name="20% - Accent5 10" xfId="527" xr:uid="{00000000-0005-0000-0000-00001D020000}"/>
    <cellStyle name="20% - Accent5 10 2" xfId="1519" xr:uid="{00000000-0005-0000-0000-00001E020000}"/>
    <cellStyle name="20% - Accent5 11" xfId="540" xr:uid="{00000000-0005-0000-0000-00001F020000}"/>
    <cellStyle name="20% - Accent5 11 2" xfId="1532" xr:uid="{00000000-0005-0000-0000-000020020000}"/>
    <cellStyle name="20% - Accent5 12" xfId="1023" xr:uid="{00000000-0005-0000-0000-000021020000}"/>
    <cellStyle name="20% - Accent5 13" xfId="1036" xr:uid="{00000000-0005-0000-0000-000022020000}"/>
    <cellStyle name="20% - Accent5 14" xfId="2016" xr:uid="{00000000-0005-0000-0000-000023020000}"/>
    <cellStyle name="20% - Accent5 15" xfId="2032" xr:uid="{00000000-0005-0000-0000-000024020000}"/>
    <cellStyle name="20% - Accent5 16" xfId="2048" xr:uid="{00000000-0005-0000-0000-000025020000}"/>
    <cellStyle name="20% - Accent5 17" xfId="2062" xr:uid="{00000000-0005-0000-0000-000026020000}"/>
    <cellStyle name="20% - Accent5 18" xfId="2076" xr:uid="{00000000-0005-0000-0000-000027020000}"/>
    <cellStyle name="20% - Accent5 19" xfId="2090" xr:uid="{00000000-0005-0000-0000-000028020000}"/>
    <cellStyle name="20% - Accent5 2" xfId="53" xr:uid="{00000000-0005-0000-0000-000029020000}"/>
    <cellStyle name="20% - Accent5 2 2" xfId="134" xr:uid="{00000000-0005-0000-0000-00002A020000}"/>
    <cellStyle name="20% - Accent5 2 2 2" xfId="290" xr:uid="{00000000-0005-0000-0000-00002B020000}"/>
    <cellStyle name="20% - Accent5 2 2 2 2" xfId="788" xr:uid="{00000000-0005-0000-0000-00002C020000}"/>
    <cellStyle name="20% - Accent5 2 2 2 2 2" xfId="1780" xr:uid="{00000000-0005-0000-0000-00002D020000}"/>
    <cellStyle name="20% - Accent5 2 2 2 3" xfId="1284" xr:uid="{00000000-0005-0000-0000-00002E020000}"/>
    <cellStyle name="20% - Accent5 2 2 3" xfId="462" xr:uid="{00000000-0005-0000-0000-00002F020000}"/>
    <cellStyle name="20% - Accent5 2 2 3 2" xfId="958" xr:uid="{00000000-0005-0000-0000-000030020000}"/>
    <cellStyle name="20% - Accent5 2 2 3 2 2" xfId="1950" xr:uid="{00000000-0005-0000-0000-000031020000}"/>
    <cellStyle name="20% - Accent5 2 2 3 3" xfId="1454" xr:uid="{00000000-0005-0000-0000-000032020000}"/>
    <cellStyle name="20% - Accent5 2 2 4" xfId="632" xr:uid="{00000000-0005-0000-0000-000033020000}"/>
    <cellStyle name="20% - Accent5 2 2 4 2" xfId="1624" xr:uid="{00000000-0005-0000-0000-000034020000}"/>
    <cellStyle name="20% - Accent5 2 2 5" xfId="1128" xr:uid="{00000000-0005-0000-0000-000035020000}"/>
    <cellStyle name="20% - Accent5 2 3" xfId="212" xr:uid="{00000000-0005-0000-0000-000036020000}"/>
    <cellStyle name="20% - Accent5 2 3 2" xfId="710" xr:uid="{00000000-0005-0000-0000-000037020000}"/>
    <cellStyle name="20% - Accent5 2 3 2 2" xfId="1702" xr:uid="{00000000-0005-0000-0000-000038020000}"/>
    <cellStyle name="20% - Accent5 2 3 3" xfId="1206" xr:uid="{00000000-0005-0000-0000-000039020000}"/>
    <cellStyle name="20% - Accent5 2 4" xfId="384" xr:uid="{00000000-0005-0000-0000-00003A020000}"/>
    <cellStyle name="20% - Accent5 2 4 2" xfId="880" xr:uid="{00000000-0005-0000-0000-00003B020000}"/>
    <cellStyle name="20% - Accent5 2 4 2 2" xfId="1872" xr:uid="{00000000-0005-0000-0000-00003C020000}"/>
    <cellStyle name="20% - Accent5 2 4 3" xfId="1376" xr:uid="{00000000-0005-0000-0000-00003D020000}"/>
    <cellStyle name="20% - Accent5 2 5" xfId="554" xr:uid="{00000000-0005-0000-0000-00003E020000}"/>
    <cellStyle name="20% - Accent5 2 5 2" xfId="1546" xr:uid="{00000000-0005-0000-0000-00003F020000}"/>
    <cellStyle name="20% - Accent5 2 6" xfId="1050" xr:uid="{00000000-0005-0000-0000-000040020000}"/>
    <cellStyle name="20% - Accent5 20" xfId="2104" xr:uid="{00000000-0005-0000-0000-000041020000}"/>
    <cellStyle name="20% - Accent5 21" xfId="2119" xr:uid="{00000000-0005-0000-0000-000042020000}"/>
    <cellStyle name="20% - Accent5 3" xfId="70" xr:uid="{00000000-0005-0000-0000-000043020000}"/>
    <cellStyle name="20% - Accent5 3 2" xfId="149" xr:uid="{00000000-0005-0000-0000-000044020000}"/>
    <cellStyle name="20% - Accent5 3 2 2" xfId="305" xr:uid="{00000000-0005-0000-0000-000045020000}"/>
    <cellStyle name="20% - Accent5 3 2 2 2" xfId="803" xr:uid="{00000000-0005-0000-0000-000046020000}"/>
    <cellStyle name="20% - Accent5 3 2 2 2 2" xfId="1795" xr:uid="{00000000-0005-0000-0000-000047020000}"/>
    <cellStyle name="20% - Accent5 3 2 2 3" xfId="1299" xr:uid="{00000000-0005-0000-0000-000048020000}"/>
    <cellStyle name="20% - Accent5 3 2 3" xfId="477" xr:uid="{00000000-0005-0000-0000-000049020000}"/>
    <cellStyle name="20% - Accent5 3 2 3 2" xfId="973" xr:uid="{00000000-0005-0000-0000-00004A020000}"/>
    <cellStyle name="20% - Accent5 3 2 3 2 2" xfId="1965" xr:uid="{00000000-0005-0000-0000-00004B020000}"/>
    <cellStyle name="20% - Accent5 3 2 3 3" xfId="1469" xr:uid="{00000000-0005-0000-0000-00004C020000}"/>
    <cellStyle name="20% - Accent5 3 2 4" xfId="647" xr:uid="{00000000-0005-0000-0000-00004D020000}"/>
    <cellStyle name="20% - Accent5 3 2 4 2" xfId="1639" xr:uid="{00000000-0005-0000-0000-00004E020000}"/>
    <cellStyle name="20% - Accent5 3 2 5" xfId="1143" xr:uid="{00000000-0005-0000-0000-00004F020000}"/>
    <cellStyle name="20% - Accent5 3 3" xfId="227" xr:uid="{00000000-0005-0000-0000-000050020000}"/>
    <cellStyle name="20% - Accent5 3 3 2" xfId="725" xr:uid="{00000000-0005-0000-0000-000051020000}"/>
    <cellStyle name="20% - Accent5 3 3 2 2" xfId="1717" xr:uid="{00000000-0005-0000-0000-000052020000}"/>
    <cellStyle name="20% - Accent5 3 3 3" xfId="1221" xr:uid="{00000000-0005-0000-0000-000053020000}"/>
    <cellStyle name="20% - Accent5 3 4" xfId="399" xr:uid="{00000000-0005-0000-0000-000054020000}"/>
    <cellStyle name="20% - Accent5 3 4 2" xfId="895" xr:uid="{00000000-0005-0000-0000-000055020000}"/>
    <cellStyle name="20% - Accent5 3 4 2 2" xfId="1887" xr:uid="{00000000-0005-0000-0000-000056020000}"/>
    <cellStyle name="20% - Accent5 3 4 3" xfId="1391" xr:uid="{00000000-0005-0000-0000-000057020000}"/>
    <cellStyle name="20% - Accent5 3 5" xfId="569" xr:uid="{00000000-0005-0000-0000-000058020000}"/>
    <cellStyle name="20% - Accent5 3 5 2" xfId="1561" xr:uid="{00000000-0005-0000-0000-000059020000}"/>
    <cellStyle name="20% - Accent5 3 6" xfId="1065" xr:uid="{00000000-0005-0000-0000-00005A020000}"/>
    <cellStyle name="20% - Accent5 4" xfId="88" xr:uid="{00000000-0005-0000-0000-00005B020000}"/>
    <cellStyle name="20% - Accent5 4 2" xfId="166" xr:uid="{00000000-0005-0000-0000-00005C020000}"/>
    <cellStyle name="20% - Accent5 4 2 2" xfId="322" xr:uid="{00000000-0005-0000-0000-00005D020000}"/>
    <cellStyle name="20% - Accent5 4 2 2 2" xfId="820" xr:uid="{00000000-0005-0000-0000-00005E020000}"/>
    <cellStyle name="20% - Accent5 4 2 2 2 2" xfId="1812" xr:uid="{00000000-0005-0000-0000-00005F020000}"/>
    <cellStyle name="20% - Accent5 4 2 2 3" xfId="1316" xr:uid="{00000000-0005-0000-0000-000060020000}"/>
    <cellStyle name="20% - Accent5 4 2 3" xfId="494" xr:uid="{00000000-0005-0000-0000-000061020000}"/>
    <cellStyle name="20% - Accent5 4 2 3 2" xfId="990" xr:uid="{00000000-0005-0000-0000-000062020000}"/>
    <cellStyle name="20% - Accent5 4 2 3 2 2" xfId="1982" xr:uid="{00000000-0005-0000-0000-000063020000}"/>
    <cellStyle name="20% - Accent5 4 2 3 3" xfId="1486" xr:uid="{00000000-0005-0000-0000-000064020000}"/>
    <cellStyle name="20% - Accent5 4 2 4" xfId="664" xr:uid="{00000000-0005-0000-0000-000065020000}"/>
    <cellStyle name="20% - Accent5 4 2 4 2" xfId="1656" xr:uid="{00000000-0005-0000-0000-000066020000}"/>
    <cellStyle name="20% - Accent5 4 2 5" xfId="1160" xr:uid="{00000000-0005-0000-0000-000067020000}"/>
    <cellStyle name="20% - Accent5 4 3" xfId="244" xr:uid="{00000000-0005-0000-0000-000068020000}"/>
    <cellStyle name="20% - Accent5 4 3 2" xfId="742" xr:uid="{00000000-0005-0000-0000-000069020000}"/>
    <cellStyle name="20% - Accent5 4 3 2 2" xfId="1734" xr:uid="{00000000-0005-0000-0000-00006A020000}"/>
    <cellStyle name="20% - Accent5 4 3 3" xfId="1238" xr:uid="{00000000-0005-0000-0000-00006B020000}"/>
    <cellStyle name="20% - Accent5 4 4" xfId="416" xr:uid="{00000000-0005-0000-0000-00006C020000}"/>
    <cellStyle name="20% - Accent5 4 4 2" xfId="912" xr:uid="{00000000-0005-0000-0000-00006D020000}"/>
    <cellStyle name="20% - Accent5 4 4 2 2" xfId="1904" xr:uid="{00000000-0005-0000-0000-00006E020000}"/>
    <cellStyle name="20% - Accent5 4 4 3" xfId="1408" xr:uid="{00000000-0005-0000-0000-00006F020000}"/>
    <cellStyle name="20% - Accent5 4 5" xfId="586" xr:uid="{00000000-0005-0000-0000-000070020000}"/>
    <cellStyle name="20% - Accent5 4 5 2" xfId="1578" xr:uid="{00000000-0005-0000-0000-000071020000}"/>
    <cellStyle name="20% - Accent5 4 6" xfId="1082" xr:uid="{00000000-0005-0000-0000-000072020000}"/>
    <cellStyle name="20% - Accent5 5" xfId="105" xr:uid="{00000000-0005-0000-0000-000073020000}"/>
    <cellStyle name="20% - Accent5 5 2" xfId="183" xr:uid="{00000000-0005-0000-0000-000074020000}"/>
    <cellStyle name="20% - Accent5 5 2 2" xfId="339" xr:uid="{00000000-0005-0000-0000-000075020000}"/>
    <cellStyle name="20% - Accent5 5 2 2 2" xfId="837" xr:uid="{00000000-0005-0000-0000-000076020000}"/>
    <cellStyle name="20% - Accent5 5 2 2 2 2" xfId="1829" xr:uid="{00000000-0005-0000-0000-000077020000}"/>
    <cellStyle name="20% - Accent5 5 2 2 3" xfId="1333" xr:uid="{00000000-0005-0000-0000-000078020000}"/>
    <cellStyle name="20% - Accent5 5 2 3" xfId="511" xr:uid="{00000000-0005-0000-0000-000079020000}"/>
    <cellStyle name="20% - Accent5 5 2 3 2" xfId="1007" xr:uid="{00000000-0005-0000-0000-00007A020000}"/>
    <cellStyle name="20% - Accent5 5 2 3 2 2" xfId="1999" xr:uid="{00000000-0005-0000-0000-00007B020000}"/>
    <cellStyle name="20% - Accent5 5 2 3 3" xfId="1503" xr:uid="{00000000-0005-0000-0000-00007C020000}"/>
    <cellStyle name="20% - Accent5 5 2 4" xfId="681" xr:uid="{00000000-0005-0000-0000-00007D020000}"/>
    <cellStyle name="20% - Accent5 5 2 4 2" xfId="1673" xr:uid="{00000000-0005-0000-0000-00007E020000}"/>
    <cellStyle name="20% - Accent5 5 2 5" xfId="1177" xr:uid="{00000000-0005-0000-0000-00007F020000}"/>
    <cellStyle name="20% - Accent5 5 3" xfId="261" xr:uid="{00000000-0005-0000-0000-000080020000}"/>
    <cellStyle name="20% - Accent5 5 3 2" xfId="759" xr:uid="{00000000-0005-0000-0000-000081020000}"/>
    <cellStyle name="20% - Accent5 5 3 2 2" xfId="1751" xr:uid="{00000000-0005-0000-0000-000082020000}"/>
    <cellStyle name="20% - Accent5 5 3 3" xfId="1255" xr:uid="{00000000-0005-0000-0000-000083020000}"/>
    <cellStyle name="20% - Accent5 5 4" xfId="433" xr:uid="{00000000-0005-0000-0000-000084020000}"/>
    <cellStyle name="20% - Accent5 5 4 2" xfId="929" xr:uid="{00000000-0005-0000-0000-000085020000}"/>
    <cellStyle name="20% - Accent5 5 4 2 2" xfId="1921" xr:uid="{00000000-0005-0000-0000-000086020000}"/>
    <cellStyle name="20% - Accent5 5 4 3" xfId="1425" xr:uid="{00000000-0005-0000-0000-000087020000}"/>
    <cellStyle name="20% - Accent5 5 5" xfId="603" xr:uid="{00000000-0005-0000-0000-000088020000}"/>
    <cellStyle name="20% - Accent5 5 5 2" xfId="1595" xr:uid="{00000000-0005-0000-0000-000089020000}"/>
    <cellStyle name="20% - Accent5 5 6" xfId="1099" xr:uid="{00000000-0005-0000-0000-00008A020000}"/>
    <cellStyle name="20% - Accent5 6" xfId="120" xr:uid="{00000000-0005-0000-0000-00008B020000}"/>
    <cellStyle name="20% - Accent5 6 2" xfId="276" xr:uid="{00000000-0005-0000-0000-00008C020000}"/>
    <cellStyle name="20% - Accent5 6 2 2" xfId="774" xr:uid="{00000000-0005-0000-0000-00008D020000}"/>
    <cellStyle name="20% - Accent5 6 2 2 2" xfId="1766" xr:uid="{00000000-0005-0000-0000-00008E020000}"/>
    <cellStyle name="20% - Accent5 6 2 3" xfId="1270" xr:uid="{00000000-0005-0000-0000-00008F020000}"/>
    <cellStyle name="20% - Accent5 6 3" xfId="448" xr:uid="{00000000-0005-0000-0000-000090020000}"/>
    <cellStyle name="20% - Accent5 6 3 2" xfId="944" xr:uid="{00000000-0005-0000-0000-000091020000}"/>
    <cellStyle name="20% - Accent5 6 3 2 2" xfId="1936" xr:uid="{00000000-0005-0000-0000-000092020000}"/>
    <cellStyle name="20% - Accent5 6 3 3" xfId="1440" xr:uid="{00000000-0005-0000-0000-000093020000}"/>
    <cellStyle name="20% - Accent5 6 4" xfId="618" xr:uid="{00000000-0005-0000-0000-000094020000}"/>
    <cellStyle name="20% - Accent5 6 4 2" xfId="1610" xr:uid="{00000000-0005-0000-0000-000095020000}"/>
    <cellStyle name="20% - Accent5 6 5" xfId="1114" xr:uid="{00000000-0005-0000-0000-000096020000}"/>
    <cellStyle name="20% - Accent5 7" xfId="355" xr:uid="{00000000-0005-0000-0000-000097020000}"/>
    <cellStyle name="20% - Accent5 7 2" xfId="853" xr:uid="{00000000-0005-0000-0000-000098020000}"/>
    <cellStyle name="20% - Accent5 7 2 2" xfId="1845" xr:uid="{00000000-0005-0000-0000-000099020000}"/>
    <cellStyle name="20% - Accent5 7 3" xfId="1349" xr:uid="{00000000-0005-0000-0000-00009A020000}"/>
    <cellStyle name="20% - Accent5 8" xfId="198" xr:uid="{00000000-0005-0000-0000-00009B020000}"/>
    <cellStyle name="20% - Accent5 8 2" xfId="696" xr:uid="{00000000-0005-0000-0000-00009C020000}"/>
    <cellStyle name="20% - Accent5 8 2 2" xfId="1688" xr:uid="{00000000-0005-0000-0000-00009D020000}"/>
    <cellStyle name="20% - Accent5 8 3" xfId="1192" xr:uid="{00000000-0005-0000-0000-00009E020000}"/>
    <cellStyle name="20% - Accent5 9" xfId="370" xr:uid="{00000000-0005-0000-0000-00009F020000}"/>
    <cellStyle name="20% - Accent5 9 2" xfId="866" xr:uid="{00000000-0005-0000-0000-0000A0020000}"/>
    <cellStyle name="20% - Accent5 9 2 2" xfId="1858" xr:uid="{00000000-0005-0000-0000-0000A1020000}"/>
    <cellStyle name="20% - Accent5 9 3" xfId="1362" xr:uid="{00000000-0005-0000-0000-0000A2020000}"/>
    <cellStyle name="20% - Accent6" xfId="39" builtinId="50" customBuiltin="1"/>
    <cellStyle name="20% - Accent6 10" xfId="529" xr:uid="{00000000-0005-0000-0000-0000A4020000}"/>
    <cellStyle name="20% - Accent6 10 2" xfId="1521" xr:uid="{00000000-0005-0000-0000-0000A5020000}"/>
    <cellStyle name="20% - Accent6 11" xfId="542" xr:uid="{00000000-0005-0000-0000-0000A6020000}"/>
    <cellStyle name="20% - Accent6 11 2" xfId="1534" xr:uid="{00000000-0005-0000-0000-0000A7020000}"/>
    <cellStyle name="20% - Accent6 12" xfId="1025" xr:uid="{00000000-0005-0000-0000-0000A8020000}"/>
    <cellStyle name="20% - Accent6 13" xfId="1038" xr:uid="{00000000-0005-0000-0000-0000A9020000}"/>
    <cellStyle name="20% - Accent6 14" xfId="2018" xr:uid="{00000000-0005-0000-0000-0000AA020000}"/>
    <cellStyle name="20% - Accent6 15" xfId="2034" xr:uid="{00000000-0005-0000-0000-0000AB020000}"/>
    <cellStyle name="20% - Accent6 16" xfId="2050" xr:uid="{00000000-0005-0000-0000-0000AC020000}"/>
    <cellStyle name="20% - Accent6 17" xfId="2064" xr:uid="{00000000-0005-0000-0000-0000AD020000}"/>
    <cellStyle name="20% - Accent6 18" xfId="2078" xr:uid="{00000000-0005-0000-0000-0000AE020000}"/>
    <cellStyle name="20% - Accent6 19" xfId="2092" xr:uid="{00000000-0005-0000-0000-0000AF020000}"/>
    <cellStyle name="20% - Accent6 2" xfId="55" xr:uid="{00000000-0005-0000-0000-0000B0020000}"/>
    <cellStyle name="20% - Accent6 2 2" xfId="136" xr:uid="{00000000-0005-0000-0000-0000B1020000}"/>
    <cellStyle name="20% - Accent6 2 2 2" xfId="292" xr:uid="{00000000-0005-0000-0000-0000B2020000}"/>
    <cellStyle name="20% - Accent6 2 2 2 2" xfId="790" xr:uid="{00000000-0005-0000-0000-0000B3020000}"/>
    <cellStyle name="20% - Accent6 2 2 2 2 2" xfId="1782" xr:uid="{00000000-0005-0000-0000-0000B4020000}"/>
    <cellStyle name="20% - Accent6 2 2 2 3" xfId="1286" xr:uid="{00000000-0005-0000-0000-0000B5020000}"/>
    <cellStyle name="20% - Accent6 2 2 3" xfId="464" xr:uid="{00000000-0005-0000-0000-0000B6020000}"/>
    <cellStyle name="20% - Accent6 2 2 3 2" xfId="960" xr:uid="{00000000-0005-0000-0000-0000B7020000}"/>
    <cellStyle name="20% - Accent6 2 2 3 2 2" xfId="1952" xr:uid="{00000000-0005-0000-0000-0000B8020000}"/>
    <cellStyle name="20% - Accent6 2 2 3 3" xfId="1456" xr:uid="{00000000-0005-0000-0000-0000B9020000}"/>
    <cellStyle name="20% - Accent6 2 2 4" xfId="634" xr:uid="{00000000-0005-0000-0000-0000BA020000}"/>
    <cellStyle name="20% - Accent6 2 2 4 2" xfId="1626" xr:uid="{00000000-0005-0000-0000-0000BB020000}"/>
    <cellStyle name="20% - Accent6 2 2 5" xfId="1130" xr:uid="{00000000-0005-0000-0000-0000BC020000}"/>
    <cellStyle name="20% - Accent6 2 3" xfId="214" xr:uid="{00000000-0005-0000-0000-0000BD020000}"/>
    <cellStyle name="20% - Accent6 2 3 2" xfId="712" xr:uid="{00000000-0005-0000-0000-0000BE020000}"/>
    <cellStyle name="20% - Accent6 2 3 2 2" xfId="1704" xr:uid="{00000000-0005-0000-0000-0000BF020000}"/>
    <cellStyle name="20% - Accent6 2 3 3" xfId="1208" xr:uid="{00000000-0005-0000-0000-0000C0020000}"/>
    <cellStyle name="20% - Accent6 2 4" xfId="386" xr:uid="{00000000-0005-0000-0000-0000C1020000}"/>
    <cellStyle name="20% - Accent6 2 4 2" xfId="882" xr:uid="{00000000-0005-0000-0000-0000C2020000}"/>
    <cellStyle name="20% - Accent6 2 4 2 2" xfId="1874" xr:uid="{00000000-0005-0000-0000-0000C3020000}"/>
    <cellStyle name="20% - Accent6 2 4 3" xfId="1378" xr:uid="{00000000-0005-0000-0000-0000C4020000}"/>
    <cellStyle name="20% - Accent6 2 5" xfId="556" xr:uid="{00000000-0005-0000-0000-0000C5020000}"/>
    <cellStyle name="20% - Accent6 2 5 2" xfId="1548" xr:uid="{00000000-0005-0000-0000-0000C6020000}"/>
    <cellStyle name="20% - Accent6 2 6" xfId="1052" xr:uid="{00000000-0005-0000-0000-0000C7020000}"/>
    <cellStyle name="20% - Accent6 20" xfId="2106" xr:uid="{00000000-0005-0000-0000-0000C8020000}"/>
    <cellStyle name="20% - Accent6 21" xfId="2121" xr:uid="{00000000-0005-0000-0000-0000C9020000}"/>
    <cellStyle name="20% - Accent6 3" xfId="72" xr:uid="{00000000-0005-0000-0000-0000CA020000}"/>
    <cellStyle name="20% - Accent6 3 2" xfId="151" xr:uid="{00000000-0005-0000-0000-0000CB020000}"/>
    <cellStyle name="20% - Accent6 3 2 2" xfId="307" xr:uid="{00000000-0005-0000-0000-0000CC020000}"/>
    <cellStyle name="20% - Accent6 3 2 2 2" xfId="805" xr:uid="{00000000-0005-0000-0000-0000CD020000}"/>
    <cellStyle name="20% - Accent6 3 2 2 2 2" xfId="1797" xr:uid="{00000000-0005-0000-0000-0000CE020000}"/>
    <cellStyle name="20% - Accent6 3 2 2 3" xfId="1301" xr:uid="{00000000-0005-0000-0000-0000CF020000}"/>
    <cellStyle name="20% - Accent6 3 2 3" xfId="479" xr:uid="{00000000-0005-0000-0000-0000D0020000}"/>
    <cellStyle name="20% - Accent6 3 2 3 2" xfId="975" xr:uid="{00000000-0005-0000-0000-0000D1020000}"/>
    <cellStyle name="20% - Accent6 3 2 3 2 2" xfId="1967" xr:uid="{00000000-0005-0000-0000-0000D2020000}"/>
    <cellStyle name="20% - Accent6 3 2 3 3" xfId="1471" xr:uid="{00000000-0005-0000-0000-0000D3020000}"/>
    <cellStyle name="20% - Accent6 3 2 4" xfId="649" xr:uid="{00000000-0005-0000-0000-0000D4020000}"/>
    <cellStyle name="20% - Accent6 3 2 4 2" xfId="1641" xr:uid="{00000000-0005-0000-0000-0000D5020000}"/>
    <cellStyle name="20% - Accent6 3 2 5" xfId="1145" xr:uid="{00000000-0005-0000-0000-0000D6020000}"/>
    <cellStyle name="20% - Accent6 3 3" xfId="229" xr:uid="{00000000-0005-0000-0000-0000D7020000}"/>
    <cellStyle name="20% - Accent6 3 3 2" xfId="727" xr:uid="{00000000-0005-0000-0000-0000D8020000}"/>
    <cellStyle name="20% - Accent6 3 3 2 2" xfId="1719" xr:uid="{00000000-0005-0000-0000-0000D9020000}"/>
    <cellStyle name="20% - Accent6 3 3 3" xfId="1223" xr:uid="{00000000-0005-0000-0000-0000DA020000}"/>
    <cellStyle name="20% - Accent6 3 4" xfId="401" xr:uid="{00000000-0005-0000-0000-0000DB020000}"/>
    <cellStyle name="20% - Accent6 3 4 2" xfId="897" xr:uid="{00000000-0005-0000-0000-0000DC020000}"/>
    <cellStyle name="20% - Accent6 3 4 2 2" xfId="1889" xr:uid="{00000000-0005-0000-0000-0000DD020000}"/>
    <cellStyle name="20% - Accent6 3 4 3" xfId="1393" xr:uid="{00000000-0005-0000-0000-0000DE020000}"/>
    <cellStyle name="20% - Accent6 3 5" xfId="571" xr:uid="{00000000-0005-0000-0000-0000DF020000}"/>
    <cellStyle name="20% - Accent6 3 5 2" xfId="1563" xr:uid="{00000000-0005-0000-0000-0000E0020000}"/>
    <cellStyle name="20% - Accent6 3 6" xfId="1067" xr:uid="{00000000-0005-0000-0000-0000E1020000}"/>
    <cellStyle name="20% - Accent6 4" xfId="90" xr:uid="{00000000-0005-0000-0000-0000E2020000}"/>
    <cellStyle name="20% - Accent6 4 2" xfId="168" xr:uid="{00000000-0005-0000-0000-0000E3020000}"/>
    <cellStyle name="20% - Accent6 4 2 2" xfId="324" xr:uid="{00000000-0005-0000-0000-0000E4020000}"/>
    <cellStyle name="20% - Accent6 4 2 2 2" xfId="822" xr:uid="{00000000-0005-0000-0000-0000E5020000}"/>
    <cellStyle name="20% - Accent6 4 2 2 2 2" xfId="1814" xr:uid="{00000000-0005-0000-0000-0000E6020000}"/>
    <cellStyle name="20% - Accent6 4 2 2 3" xfId="1318" xr:uid="{00000000-0005-0000-0000-0000E7020000}"/>
    <cellStyle name="20% - Accent6 4 2 3" xfId="496" xr:uid="{00000000-0005-0000-0000-0000E8020000}"/>
    <cellStyle name="20% - Accent6 4 2 3 2" xfId="992" xr:uid="{00000000-0005-0000-0000-0000E9020000}"/>
    <cellStyle name="20% - Accent6 4 2 3 2 2" xfId="1984" xr:uid="{00000000-0005-0000-0000-0000EA020000}"/>
    <cellStyle name="20% - Accent6 4 2 3 3" xfId="1488" xr:uid="{00000000-0005-0000-0000-0000EB020000}"/>
    <cellStyle name="20% - Accent6 4 2 4" xfId="666" xr:uid="{00000000-0005-0000-0000-0000EC020000}"/>
    <cellStyle name="20% - Accent6 4 2 4 2" xfId="1658" xr:uid="{00000000-0005-0000-0000-0000ED020000}"/>
    <cellStyle name="20% - Accent6 4 2 5" xfId="1162" xr:uid="{00000000-0005-0000-0000-0000EE020000}"/>
    <cellStyle name="20% - Accent6 4 3" xfId="246" xr:uid="{00000000-0005-0000-0000-0000EF020000}"/>
    <cellStyle name="20% - Accent6 4 3 2" xfId="744" xr:uid="{00000000-0005-0000-0000-0000F0020000}"/>
    <cellStyle name="20% - Accent6 4 3 2 2" xfId="1736" xr:uid="{00000000-0005-0000-0000-0000F1020000}"/>
    <cellStyle name="20% - Accent6 4 3 3" xfId="1240" xr:uid="{00000000-0005-0000-0000-0000F2020000}"/>
    <cellStyle name="20% - Accent6 4 4" xfId="418" xr:uid="{00000000-0005-0000-0000-0000F3020000}"/>
    <cellStyle name="20% - Accent6 4 4 2" xfId="914" xr:uid="{00000000-0005-0000-0000-0000F4020000}"/>
    <cellStyle name="20% - Accent6 4 4 2 2" xfId="1906" xr:uid="{00000000-0005-0000-0000-0000F5020000}"/>
    <cellStyle name="20% - Accent6 4 4 3" xfId="1410" xr:uid="{00000000-0005-0000-0000-0000F6020000}"/>
    <cellStyle name="20% - Accent6 4 5" xfId="588" xr:uid="{00000000-0005-0000-0000-0000F7020000}"/>
    <cellStyle name="20% - Accent6 4 5 2" xfId="1580" xr:uid="{00000000-0005-0000-0000-0000F8020000}"/>
    <cellStyle name="20% - Accent6 4 6" xfId="1084" xr:uid="{00000000-0005-0000-0000-0000F9020000}"/>
    <cellStyle name="20% - Accent6 5" xfId="107" xr:uid="{00000000-0005-0000-0000-0000FA020000}"/>
    <cellStyle name="20% - Accent6 5 2" xfId="185" xr:uid="{00000000-0005-0000-0000-0000FB020000}"/>
    <cellStyle name="20% - Accent6 5 2 2" xfId="341" xr:uid="{00000000-0005-0000-0000-0000FC020000}"/>
    <cellStyle name="20% - Accent6 5 2 2 2" xfId="839" xr:uid="{00000000-0005-0000-0000-0000FD020000}"/>
    <cellStyle name="20% - Accent6 5 2 2 2 2" xfId="1831" xr:uid="{00000000-0005-0000-0000-0000FE020000}"/>
    <cellStyle name="20% - Accent6 5 2 2 3" xfId="1335" xr:uid="{00000000-0005-0000-0000-0000FF020000}"/>
    <cellStyle name="20% - Accent6 5 2 3" xfId="513" xr:uid="{00000000-0005-0000-0000-000000030000}"/>
    <cellStyle name="20% - Accent6 5 2 3 2" xfId="1009" xr:uid="{00000000-0005-0000-0000-000001030000}"/>
    <cellStyle name="20% - Accent6 5 2 3 2 2" xfId="2001" xr:uid="{00000000-0005-0000-0000-000002030000}"/>
    <cellStyle name="20% - Accent6 5 2 3 3" xfId="1505" xr:uid="{00000000-0005-0000-0000-000003030000}"/>
    <cellStyle name="20% - Accent6 5 2 4" xfId="683" xr:uid="{00000000-0005-0000-0000-000004030000}"/>
    <cellStyle name="20% - Accent6 5 2 4 2" xfId="1675" xr:uid="{00000000-0005-0000-0000-000005030000}"/>
    <cellStyle name="20% - Accent6 5 2 5" xfId="1179" xr:uid="{00000000-0005-0000-0000-000006030000}"/>
    <cellStyle name="20% - Accent6 5 3" xfId="263" xr:uid="{00000000-0005-0000-0000-000007030000}"/>
    <cellStyle name="20% - Accent6 5 3 2" xfId="761" xr:uid="{00000000-0005-0000-0000-000008030000}"/>
    <cellStyle name="20% - Accent6 5 3 2 2" xfId="1753" xr:uid="{00000000-0005-0000-0000-000009030000}"/>
    <cellStyle name="20% - Accent6 5 3 3" xfId="1257" xr:uid="{00000000-0005-0000-0000-00000A030000}"/>
    <cellStyle name="20% - Accent6 5 4" xfId="435" xr:uid="{00000000-0005-0000-0000-00000B030000}"/>
    <cellStyle name="20% - Accent6 5 4 2" xfId="931" xr:uid="{00000000-0005-0000-0000-00000C030000}"/>
    <cellStyle name="20% - Accent6 5 4 2 2" xfId="1923" xr:uid="{00000000-0005-0000-0000-00000D030000}"/>
    <cellStyle name="20% - Accent6 5 4 3" xfId="1427" xr:uid="{00000000-0005-0000-0000-00000E030000}"/>
    <cellStyle name="20% - Accent6 5 5" xfId="605" xr:uid="{00000000-0005-0000-0000-00000F030000}"/>
    <cellStyle name="20% - Accent6 5 5 2" xfId="1597" xr:uid="{00000000-0005-0000-0000-000010030000}"/>
    <cellStyle name="20% - Accent6 5 6" xfId="1101" xr:uid="{00000000-0005-0000-0000-000011030000}"/>
    <cellStyle name="20% - Accent6 6" xfId="122" xr:uid="{00000000-0005-0000-0000-000012030000}"/>
    <cellStyle name="20% - Accent6 6 2" xfId="278" xr:uid="{00000000-0005-0000-0000-000013030000}"/>
    <cellStyle name="20% - Accent6 6 2 2" xfId="776" xr:uid="{00000000-0005-0000-0000-000014030000}"/>
    <cellStyle name="20% - Accent6 6 2 2 2" xfId="1768" xr:uid="{00000000-0005-0000-0000-000015030000}"/>
    <cellStyle name="20% - Accent6 6 2 3" xfId="1272" xr:uid="{00000000-0005-0000-0000-000016030000}"/>
    <cellStyle name="20% - Accent6 6 3" xfId="450" xr:uid="{00000000-0005-0000-0000-000017030000}"/>
    <cellStyle name="20% - Accent6 6 3 2" xfId="946" xr:uid="{00000000-0005-0000-0000-000018030000}"/>
    <cellStyle name="20% - Accent6 6 3 2 2" xfId="1938" xr:uid="{00000000-0005-0000-0000-000019030000}"/>
    <cellStyle name="20% - Accent6 6 3 3" xfId="1442" xr:uid="{00000000-0005-0000-0000-00001A030000}"/>
    <cellStyle name="20% - Accent6 6 4" xfId="620" xr:uid="{00000000-0005-0000-0000-00001B030000}"/>
    <cellStyle name="20% - Accent6 6 4 2" xfId="1612" xr:uid="{00000000-0005-0000-0000-00001C030000}"/>
    <cellStyle name="20% - Accent6 6 5" xfId="1116" xr:uid="{00000000-0005-0000-0000-00001D030000}"/>
    <cellStyle name="20% - Accent6 7" xfId="357" xr:uid="{00000000-0005-0000-0000-00001E030000}"/>
    <cellStyle name="20% - Accent6 7 2" xfId="855" xr:uid="{00000000-0005-0000-0000-00001F030000}"/>
    <cellStyle name="20% - Accent6 7 2 2" xfId="1847" xr:uid="{00000000-0005-0000-0000-000020030000}"/>
    <cellStyle name="20% - Accent6 7 3" xfId="1351" xr:uid="{00000000-0005-0000-0000-000021030000}"/>
    <cellStyle name="20% - Accent6 8" xfId="200" xr:uid="{00000000-0005-0000-0000-000022030000}"/>
    <cellStyle name="20% - Accent6 8 2" xfId="698" xr:uid="{00000000-0005-0000-0000-000023030000}"/>
    <cellStyle name="20% - Accent6 8 2 2" xfId="1690" xr:uid="{00000000-0005-0000-0000-000024030000}"/>
    <cellStyle name="20% - Accent6 8 3" xfId="1194" xr:uid="{00000000-0005-0000-0000-000025030000}"/>
    <cellStyle name="20% - Accent6 9" xfId="372" xr:uid="{00000000-0005-0000-0000-000026030000}"/>
    <cellStyle name="20% - Accent6 9 2" xfId="868" xr:uid="{00000000-0005-0000-0000-000027030000}"/>
    <cellStyle name="20% - Accent6 9 2 2" xfId="1860" xr:uid="{00000000-0005-0000-0000-000028030000}"/>
    <cellStyle name="20% - Accent6 9 3" xfId="1364" xr:uid="{00000000-0005-0000-0000-000029030000}"/>
    <cellStyle name="40% - Accent1" xfId="20" builtinId="31" customBuiltin="1"/>
    <cellStyle name="40% - Accent1 10" xfId="520" xr:uid="{00000000-0005-0000-0000-00002B030000}"/>
    <cellStyle name="40% - Accent1 10 2" xfId="1512" xr:uid="{00000000-0005-0000-0000-00002C030000}"/>
    <cellStyle name="40% - Accent1 11" xfId="533" xr:uid="{00000000-0005-0000-0000-00002D030000}"/>
    <cellStyle name="40% - Accent1 11 2" xfId="1525" xr:uid="{00000000-0005-0000-0000-00002E030000}"/>
    <cellStyle name="40% - Accent1 12" xfId="1016" xr:uid="{00000000-0005-0000-0000-00002F030000}"/>
    <cellStyle name="40% - Accent1 13" xfId="1029" xr:uid="{00000000-0005-0000-0000-000030030000}"/>
    <cellStyle name="40% - Accent1 14" xfId="2009" xr:uid="{00000000-0005-0000-0000-000031030000}"/>
    <cellStyle name="40% - Accent1 15" xfId="2025" xr:uid="{00000000-0005-0000-0000-000032030000}"/>
    <cellStyle name="40% - Accent1 16" xfId="2041" xr:uid="{00000000-0005-0000-0000-000033030000}"/>
    <cellStyle name="40% - Accent1 17" xfId="2055" xr:uid="{00000000-0005-0000-0000-000034030000}"/>
    <cellStyle name="40% - Accent1 18" xfId="2069" xr:uid="{00000000-0005-0000-0000-000035030000}"/>
    <cellStyle name="40% - Accent1 19" xfId="2083" xr:uid="{00000000-0005-0000-0000-000036030000}"/>
    <cellStyle name="40% - Accent1 2" xfId="46" xr:uid="{00000000-0005-0000-0000-000037030000}"/>
    <cellStyle name="40% - Accent1 2 2" xfId="127" xr:uid="{00000000-0005-0000-0000-000038030000}"/>
    <cellStyle name="40% - Accent1 2 2 2" xfId="283" xr:uid="{00000000-0005-0000-0000-000039030000}"/>
    <cellStyle name="40% - Accent1 2 2 2 2" xfId="781" xr:uid="{00000000-0005-0000-0000-00003A030000}"/>
    <cellStyle name="40% - Accent1 2 2 2 2 2" xfId="1773" xr:uid="{00000000-0005-0000-0000-00003B030000}"/>
    <cellStyle name="40% - Accent1 2 2 2 3" xfId="1277" xr:uid="{00000000-0005-0000-0000-00003C030000}"/>
    <cellStyle name="40% - Accent1 2 2 3" xfId="455" xr:uid="{00000000-0005-0000-0000-00003D030000}"/>
    <cellStyle name="40% - Accent1 2 2 3 2" xfId="951" xr:uid="{00000000-0005-0000-0000-00003E030000}"/>
    <cellStyle name="40% - Accent1 2 2 3 2 2" xfId="1943" xr:uid="{00000000-0005-0000-0000-00003F030000}"/>
    <cellStyle name="40% - Accent1 2 2 3 3" xfId="1447" xr:uid="{00000000-0005-0000-0000-000040030000}"/>
    <cellStyle name="40% - Accent1 2 2 4" xfId="625" xr:uid="{00000000-0005-0000-0000-000041030000}"/>
    <cellStyle name="40% - Accent1 2 2 4 2" xfId="1617" xr:uid="{00000000-0005-0000-0000-000042030000}"/>
    <cellStyle name="40% - Accent1 2 2 5" xfId="1121" xr:uid="{00000000-0005-0000-0000-000043030000}"/>
    <cellStyle name="40% - Accent1 2 3" xfId="205" xr:uid="{00000000-0005-0000-0000-000044030000}"/>
    <cellStyle name="40% - Accent1 2 3 2" xfId="703" xr:uid="{00000000-0005-0000-0000-000045030000}"/>
    <cellStyle name="40% - Accent1 2 3 2 2" xfId="1695" xr:uid="{00000000-0005-0000-0000-000046030000}"/>
    <cellStyle name="40% - Accent1 2 3 3" xfId="1199" xr:uid="{00000000-0005-0000-0000-000047030000}"/>
    <cellStyle name="40% - Accent1 2 4" xfId="377" xr:uid="{00000000-0005-0000-0000-000048030000}"/>
    <cellStyle name="40% - Accent1 2 4 2" xfId="873" xr:uid="{00000000-0005-0000-0000-000049030000}"/>
    <cellStyle name="40% - Accent1 2 4 2 2" xfId="1865" xr:uid="{00000000-0005-0000-0000-00004A030000}"/>
    <cellStyle name="40% - Accent1 2 4 3" xfId="1369" xr:uid="{00000000-0005-0000-0000-00004B030000}"/>
    <cellStyle name="40% - Accent1 2 5" xfId="547" xr:uid="{00000000-0005-0000-0000-00004C030000}"/>
    <cellStyle name="40% - Accent1 2 5 2" xfId="1539" xr:uid="{00000000-0005-0000-0000-00004D030000}"/>
    <cellStyle name="40% - Accent1 2 6" xfId="1043" xr:uid="{00000000-0005-0000-0000-00004E030000}"/>
    <cellStyle name="40% - Accent1 20" xfId="2097" xr:uid="{00000000-0005-0000-0000-00004F030000}"/>
    <cellStyle name="40% - Accent1 21" xfId="2112" xr:uid="{00000000-0005-0000-0000-000050030000}"/>
    <cellStyle name="40% - Accent1 3" xfId="63" xr:uid="{00000000-0005-0000-0000-000051030000}"/>
    <cellStyle name="40% - Accent1 3 2" xfId="142" xr:uid="{00000000-0005-0000-0000-000052030000}"/>
    <cellStyle name="40% - Accent1 3 2 2" xfId="298" xr:uid="{00000000-0005-0000-0000-000053030000}"/>
    <cellStyle name="40% - Accent1 3 2 2 2" xfId="796" xr:uid="{00000000-0005-0000-0000-000054030000}"/>
    <cellStyle name="40% - Accent1 3 2 2 2 2" xfId="1788" xr:uid="{00000000-0005-0000-0000-000055030000}"/>
    <cellStyle name="40% - Accent1 3 2 2 3" xfId="1292" xr:uid="{00000000-0005-0000-0000-000056030000}"/>
    <cellStyle name="40% - Accent1 3 2 3" xfId="470" xr:uid="{00000000-0005-0000-0000-000057030000}"/>
    <cellStyle name="40% - Accent1 3 2 3 2" xfId="966" xr:uid="{00000000-0005-0000-0000-000058030000}"/>
    <cellStyle name="40% - Accent1 3 2 3 2 2" xfId="1958" xr:uid="{00000000-0005-0000-0000-000059030000}"/>
    <cellStyle name="40% - Accent1 3 2 3 3" xfId="1462" xr:uid="{00000000-0005-0000-0000-00005A030000}"/>
    <cellStyle name="40% - Accent1 3 2 4" xfId="640" xr:uid="{00000000-0005-0000-0000-00005B030000}"/>
    <cellStyle name="40% - Accent1 3 2 4 2" xfId="1632" xr:uid="{00000000-0005-0000-0000-00005C030000}"/>
    <cellStyle name="40% - Accent1 3 2 5" xfId="1136" xr:uid="{00000000-0005-0000-0000-00005D030000}"/>
    <cellStyle name="40% - Accent1 3 3" xfId="220" xr:uid="{00000000-0005-0000-0000-00005E030000}"/>
    <cellStyle name="40% - Accent1 3 3 2" xfId="718" xr:uid="{00000000-0005-0000-0000-00005F030000}"/>
    <cellStyle name="40% - Accent1 3 3 2 2" xfId="1710" xr:uid="{00000000-0005-0000-0000-000060030000}"/>
    <cellStyle name="40% - Accent1 3 3 3" xfId="1214" xr:uid="{00000000-0005-0000-0000-000061030000}"/>
    <cellStyle name="40% - Accent1 3 4" xfId="392" xr:uid="{00000000-0005-0000-0000-000062030000}"/>
    <cellStyle name="40% - Accent1 3 4 2" xfId="888" xr:uid="{00000000-0005-0000-0000-000063030000}"/>
    <cellStyle name="40% - Accent1 3 4 2 2" xfId="1880" xr:uid="{00000000-0005-0000-0000-000064030000}"/>
    <cellStyle name="40% - Accent1 3 4 3" xfId="1384" xr:uid="{00000000-0005-0000-0000-000065030000}"/>
    <cellStyle name="40% - Accent1 3 5" xfId="562" xr:uid="{00000000-0005-0000-0000-000066030000}"/>
    <cellStyle name="40% - Accent1 3 5 2" xfId="1554" xr:uid="{00000000-0005-0000-0000-000067030000}"/>
    <cellStyle name="40% - Accent1 3 6" xfId="1058" xr:uid="{00000000-0005-0000-0000-000068030000}"/>
    <cellStyle name="40% - Accent1 4" xfId="81" xr:uid="{00000000-0005-0000-0000-000069030000}"/>
    <cellStyle name="40% - Accent1 4 2" xfId="159" xr:uid="{00000000-0005-0000-0000-00006A030000}"/>
    <cellStyle name="40% - Accent1 4 2 2" xfId="315" xr:uid="{00000000-0005-0000-0000-00006B030000}"/>
    <cellStyle name="40% - Accent1 4 2 2 2" xfId="813" xr:uid="{00000000-0005-0000-0000-00006C030000}"/>
    <cellStyle name="40% - Accent1 4 2 2 2 2" xfId="1805" xr:uid="{00000000-0005-0000-0000-00006D030000}"/>
    <cellStyle name="40% - Accent1 4 2 2 3" xfId="1309" xr:uid="{00000000-0005-0000-0000-00006E030000}"/>
    <cellStyle name="40% - Accent1 4 2 3" xfId="487" xr:uid="{00000000-0005-0000-0000-00006F030000}"/>
    <cellStyle name="40% - Accent1 4 2 3 2" xfId="983" xr:uid="{00000000-0005-0000-0000-000070030000}"/>
    <cellStyle name="40% - Accent1 4 2 3 2 2" xfId="1975" xr:uid="{00000000-0005-0000-0000-000071030000}"/>
    <cellStyle name="40% - Accent1 4 2 3 3" xfId="1479" xr:uid="{00000000-0005-0000-0000-000072030000}"/>
    <cellStyle name="40% - Accent1 4 2 4" xfId="657" xr:uid="{00000000-0005-0000-0000-000073030000}"/>
    <cellStyle name="40% - Accent1 4 2 4 2" xfId="1649" xr:uid="{00000000-0005-0000-0000-000074030000}"/>
    <cellStyle name="40% - Accent1 4 2 5" xfId="1153" xr:uid="{00000000-0005-0000-0000-000075030000}"/>
    <cellStyle name="40% - Accent1 4 3" xfId="237" xr:uid="{00000000-0005-0000-0000-000076030000}"/>
    <cellStyle name="40% - Accent1 4 3 2" xfId="735" xr:uid="{00000000-0005-0000-0000-000077030000}"/>
    <cellStyle name="40% - Accent1 4 3 2 2" xfId="1727" xr:uid="{00000000-0005-0000-0000-000078030000}"/>
    <cellStyle name="40% - Accent1 4 3 3" xfId="1231" xr:uid="{00000000-0005-0000-0000-000079030000}"/>
    <cellStyle name="40% - Accent1 4 4" xfId="409" xr:uid="{00000000-0005-0000-0000-00007A030000}"/>
    <cellStyle name="40% - Accent1 4 4 2" xfId="905" xr:uid="{00000000-0005-0000-0000-00007B030000}"/>
    <cellStyle name="40% - Accent1 4 4 2 2" xfId="1897" xr:uid="{00000000-0005-0000-0000-00007C030000}"/>
    <cellStyle name="40% - Accent1 4 4 3" xfId="1401" xr:uid="{00000000-0005-0000-0000-00007D030000}"/>
    <cellStyle name="40% - Accent1 4 5" xfId="579" xr:uid="{00000000-0005-0000-0000-00007E030000}"/>
    <cellStyle name="40% - Accent1 4 5 2" xfId="1571" xr:uid="{00000000-0005-0000-0000-00007F030000}"/>
    <cellStyle name="40% - Accent1 4 6" xfId="1075" xr:uid="{00000000-0005-0000-0000-000080030000}"/>
    <cellStyle name="40% - Accent1 5" xfId="98" xr:uid="{00000000-0005-0000-0000-000081030000}"/>
    <cellStyle name="40% - Accent1 5 2" xfId="176" xr:uid="{00000000-0005-0000-0000-000082030000}"/>
    <cellStyle name="40% - Accent1 5 2 2" xfId="332" xr:uid="{00000000-0005-0000-0000-000083030000}"/>
    <cellStyle name="40% - Accent1 5 2 2 2" xfId="830" xr:uid="{00000000-0005-0000-0000-000084030000}"/>
    <cellStyle name="40% - Accent1 5 2 2 2 2" xfId="1822" xr:uid="{00000000-0005-0000-0000-000085030000}"/>
    <cellStyle name="40% - Accent1 5 2 2 3" xfId="1326" xr:uid="{00000000-0005-0000-0000-000086030000}"/>
    <cellStyle name="40% - Accent1 5 2 3" xfId="504" xr:uid="{00000000-0005-0000-0000-000087030000}"/>
    <cellStyle name="40% - Accent1 5 2 3 2" xfId="1000" xr:uid="{00000000-0005-0000-0000-000088030000}"/>
    <cellStyle name="40% - Accent1 5 2 3 2 2" xfId="1992" xr:uid="{00000000-0005-0000-0000-000089030000}"/>
    <cellStyle name="40% - Accent1 5 2 3 3" xfId="1496" xr:uid="{00000000-0005-0000-0000-00008A030000}"/>
    <cellStyle name="40% - Accent1 5 2 4" xfId="674" xr:uid="{00000000-0005-0000-0000-00008B030000}"/>
    <cellStyle name="40% - Accent1 5 2 4 2" xfId="1666" xr:uid="{00000000-0005-0000-0000-00008C030000}"/>
    <cellStyle name="40% - Accent1 5 2 5" xfId="1170" xr:uid="{00000000-0005-0000-0000-00008D030000}"/>
    <cellStyle name="40% - Accent1 5 3" xfId="254" xr:uid="{00000000-0005-0000-0000-00008E030000}"/>
    <cellStyle name="40% - Accent1 5 3 2" xfId="752" xr:uid="{00000000-0005-0000-0000-00008F030000}"/>
    <cellStyle name="40% - Accent1 5 3 2 2" xfId="1744" xr:uid="{00000000-0005-0000-0000-000090030000}"/>
    <cellStyle name="40% - Accent1 5 3 3" xfId="1248" xr:uid="{00000000-0005-0000-0000-000091030000}"/>
    <cellStyle name="40% - Accent1 5 4" xfId="426" xr:uid="{00000000-0005-0000-0000-000092030000}"/>
    <cellStyle name="40% - Accent1 5 4 2" xfId="922" xr:uid="{00000000-0005-0000-0000-000093030000}"/>
    <cellStyle name="40% - Accent1 5 4 2 2" xfId="1914" xr:uid="{00000000-0005-0000-0000-000094030000}"/>
    <cellStyle name="40% - Accent1 5 4 3" xfId="1418" xr:uid="{00000000-0005-0000-0000-000095030000}"/>
    <cellStyle name="40% - Accent1 5 5" xfId="596" xr:uid="{00000000-0005-0000-0000-000096030000}"/>
    <cellStyle name="40% - Accent1 5 5 2" xfId="1588" xr:uid="{00000000-0005-0000-0000-000097030000}"/>
    <cellStyle name="40% - Accent1 5 6" xfId="1092" xr:uid="{00000000-0005-0000-0000-000098030000}"/>
    <cellStyle name="40% - Accent1 6" xfId="113" xr:uid="{00000000-0005-0000-0000-000099030000}"/>
    <cellStyle name="40% - Accent1 6 2" xfId="269" xr:uid="{00000000-0005-0000-0000-00009A030000}"/>
    <cellStyle name="40% - Accent1 6 2 2" xfId="767" xr:uid="{00000000-0005-0000-0000-00009B030000}"/>
    <cellStyle name="40% - Accent1 6 2 2 2" xfId="1759" xr:uid="{00000000-0005-0000-0000-00009C030000}"/>
    <cellStyle name="40% - Accent1 6 2 3" xfId="1263" xr:uid="{00000000-0005-0000-0000-00009D030000}"/>
    <cellStyle name="40% - Accent1 6 3" xfId="441" xr:uid="{00000000-0005-0000-0000-00009E030000}"/>
    <cellStyle name="40% - Accent1 6 3 2" xfId="937" xr:uid="{00000000-0005-0000-0000-00009F030000}"/>
    <cellStyle name="40% - Accent1 6 3 2 2" xfId="1929" xr:uid="{00000000-0005-0000-0000-0000A0030000}"/>
    <cellStyle name="40% - Accent1 6 3 3" xfId="1433" xr:uid="{00000000-0005-0000-0000-0000A1030000}"/>
    <cellStyle name="40% - Accent1 6 4" xfId="611" xr:uid="{00000000-0005-0000-0000-0000A2030000}"/>
    <cellStyle name="40% - Accent1 6 4 2" xfId="1603" xr:uid="{00000000-0005-0000-0000-0000A3030000}"/>
    <cellStyle name="40% - Accent1 6 5" xfId="1107" xr:uid="{00000000-0005-0000-0000-0000A4030000}"/>
    <cellStyle name="40% - Accent1 7" xfId="348" xr:uid="{00000000-0005-0000-0000-0000A5030000}"/>
    <cellStyle name="40% - Accent1 7 2" xfId="846" xr:uid="{00000000-0005-0000-0000-0000A6030000}"/>
    <cellStyle name="40% - Accent1 7 2 2" xfId="1838" xr:uid="{00000000-0005-0000-0000-0000A7030000}"/>
    <cellStyle name="40% - Accent1 7 3" xfId="1342" xr:uid="{00000000-0005-0000-0000-0000A8030000}"/>
    <cellStyle name="40% - Accent1 8" xfId="191" xr:uid="{00000000-0005-0000-0000-0000A9030000}"/>
    <cellStyle name="40% - Accent1 8 2" xfId="689" xr:uid="{00000000-0005-0000-0000-0000AA030000}"/>
    <cellStyle name="40% - Accent1 8 2 2" xfId="1681" xr:uid="{00000000-0005-0000-0000-0000AB030000}"/>
    <cellStyle name="40% - Accent1 8 3" xfId="1185" xr:uid="{00000000-0005-0000-0000-0000AC030000}"/>
    <cellStyle name="40% - Accent1 9" xfId="363" xr:uid="{00000000-0005-0000-0000-0000AD030000}"/>
    <cellStyle name="40% - Accent1 9 2" xfId="859" xr:uid="{00000000-0005-0000-0000-0000AE030000}"/>
    <cellStyle name="40% - Accent1 9 2 2" xfId="1851" xr:uid="{00000000-0005-0000-0000-0000AF030000}"/>
    <cellStyle name="40% - Accent1 9 3" xfId="1355" xr:uid="{00000000-0005-0000-0000-0000B0030000}"/>
    <cellStyle name="40% - Accent2" xfId="24" builtinId="35" customBuiltin="1"/>
    <cellStyle name="40% - Accent2 10" xfId="522" xr:uid="{00000000-0005-0000-0000-0000B2030000}"/>
    <cellStyle name="40% - Accent2 10 2" xfId="1514" xr:uid="{00000000-0005-0000-0000-0000B3030000}"/>
    <cellStyle name="40% - Accent2 11" xfId="535" xr:uid="{00000000-0005-0000-0000-0000B4030000}"/>
    <cellStyle name="40% - Accent2 11 2" xfId="1527" xr:uid="{00000000-0005-0000-0000-0000B5030000}"/>
    <cellStyle name="40% - Accent2 12" xfId="1018" xr:uid="{00000000-0005-0000-0000-0000B6030000}"/>
    <cellStyle name="40% - Accent2 13" xfId="1031" xr:uid="{00000000-0005-0000-0000-0000B7030000}"/>
    <cellStyle name="40% - Accent2 14" xfId="2011" xr:uid="{00000000-0005-0000-0000-0000B8030000}"/>
    <cellStyle name="40% - Accent2 15" xfId="2027" xr:uid="{00000000-0005-0000-0000-0000B9030000}"/>
    <cellStyle name="40% - Accent2 16" xfId="2043" xr:uid="{00000000-0005-0000-0000-0000BA030000}"/>
    <cellStyle name="40% - Accent2 17" xfId="2057" xr:uid="{00000000-0005-0000-0000-0000BB030000}"/>
    <cellStyle name="40% - Accent2 18" xfId="2071" xr:uid="{00000000-0005-0000-0000-0000BC030000}"/>
    <cellStyle name="40% - Accent2 19" xfId="2085" xr:uid="{00000000-0005-0000-0000-0000BD030000}"/>
    <cellStyle name="40% - Accent2 2" xfId="48" xr:uid="{00000000-0005-0000-0000-0000BE030000}"/>
    <cellStyle name="40% - Accent2 2 2" xfId="129" xr:uid="{00000000-0005-0000-0000-0000BF030000}"/>
    <cellStyle name="40% - Accent2 2 2 2" xfId="285" xr:uid="{00000000-0005-0000-0000-0000C0030000}"/>
    <cellStyle name="40% - Accent2 2 2 2 2" xfId="783" xr:uid="{00000000-0005-0000-0000-0000C1030000}"/>
    <cellStyle name="40% - Accent2 2 2 2 2 2" xfId="1775" xr:uid="{00000000-0005-0000-0000-0000C2030000}"/>
    <cellStyle name="40% - Accent2 2 2 2 3" xfId="1279" xr:uid="{00000000-0005-0000-0000-0000C3030000}"/>
    <cellStyle name="40% - Accent2 2 2 3" xfId="457" xr:uid="{00000000-0005-0000-0000-0000C4030000}"/>
    <cellStyle name="40% - Accent2 2 2 3 2" xfId="953" xr:uid="{00000000-0005-0000-0000-0000C5030000}"/>
    <cellStyle name="40% - Accent2 2 2 3 2 2" xfId="1945" xr:uid="{00000000-0005-0000-0000-0000C6030000}"/>
    <cellStyle name="40% - Accent2 2 2 3 3" xfId="1449" xr:uid="{00000000-0005-0000-0000-0000C7030000}"/>
    <cellStyle name="40% - Accent2 2 2 4" xfId="627" xr:uid="{00000000-0005-0000-0000-0000C8030000}"/>
    <cellStyle name="40% - Accent2 2 2 4 2" xfId="1619" xr:uid="{00000000-0005-0000-0000-0000C9030000}"/>
    <cellStyle name="40% - Accent2 2 2 5" xfId="1123" xr:uid="{00000000-0005-0000-0000-0000CA030000}"/>
    <cellStyle name="40% - Accent2 2 3" xfId="207" xr:uid="{00000000-0005-0000-0000-0000CB030000}"/>
    <cellStyle name="40% - Accent2 2 3 2" xfId="705" xr:uid="{00000000-0005-0000-0000-0000CC030000}"/>
    <cellStyle name="40% - Accent2 2 3 2 2" xfId="1697" xr:uid="{00000000-0005-0000-0000-0000CD030000}"/>
    <cellStyle name="40% - Accent2 2 3 3" xfId="1201" xr:uid="{00000000-0005-0000-0000-0000CE030000}"/>
    <cellStyle name="40% - Accent2 2 4" xfId="379" xr:uid="{00000000-0005-0000-0000-0000CF030000}"/>
    <cellStyle name="40% - Accent2 2 4 2" xfId="875" xr:uid="{00000000-0005-0000-0000-0000D0030000}"/>
    <cellStyle name="40% - Accent2 2 4 2 2" xfId="1867" xr:uid="{00000000-0005-0000-0000-0000D1030000}"/>
    <cellStyle name="40% - Accent2 2 4 3" xfId="1371" xr:uid="{00000000-0005-0000-0000-0000D2030000}"/>
    <cellStyle name="40% - Accent2 2 5" xfId="549" xr:uid="{00000000-0005-0000-0000-0000D3030000}"/>
    <cellStyle name="40% - Accent2 2 5 2" xfId="1541" xr:uid="{00000000-0005-0000-0000-0000D4030000}"/>
    <cellStyle name="40% - Accent2 2 6" xfId="1045" xr:uid="{00000000-0005-0000-0000-0000D5030000}"/>
    <cellStyle name="40% - Accent2 20" xfId="2099" xr:uid="{00000000-0005-0000-0000-0000D6030000}"/>
    <cellStyle name="40% - Accent2 21" xfId="2114" xr:uid="{00000000-0005-0000-0000-0000D7030000}"/>
    <cellStyle name="40% - Accent2 3" xfId="65" xr:uid="{00000000-0005-0000-0000-0000D8030000}"/>
    <cellStyle name="40% - Accent2 3 2" xfId="144" xr:uid="{00000000-0005-0000-0000-0000D9030000}"/>
    <cellStyle name="40% - Accent2 3 2 2" xfId="300" xr:uid="{00000000-0005-0000-0000-0000DA030000}"/>
    <cellStyle name="40% - Accent2 3 2 2 2" xfId="798" xr:uid="{00000000-0005-0000-0000-0000DB030000}"/>
    <cellStyle name="40% - Accent2 3 2 2 2 2" xfId="1790" xr:uid="{00000000-0005-0000-0000-0000DC030000}"/>
    <cellStyle name="40% - Accent2 3 2 2 3" xfId="1294" xr:uid="{00000000-0005-0000-0000-0000DD030000}"/>
    <cellStyle name="40% - Accent2 3 2 3" xfId="472" xr:uid="{00000000-0005-0000-0000-0000DE030000}"/>
    <cellStyle name="40% - Accent2 3 2 3 2" xfId="968" xr:uid="{00000000-0005-0000-0000-0000DF030000}"/>
    <cellStyle name="40% - Accent2 3 2 3 2 2" xfId="1960" xr:uid="{00000000-0005-0000-0000-0000E0030000}"/>
    <cellStyle name="40% - Accent2 3 2 3 3" xfId="1464" xr:uid="{00000000-0005-0000-0000-0000E1030000}"/>
    <cellStyle name="40% - Accent2 3 2 4" xfId="642" xr:uid="{00000000-0005-0000-0000-0000E2030000}"/>
    <cellStyle name="40% - Accent2 3 2 4 2" xfId="1634" xr:uid="{00000000-0005-0000-0000-0000E3030000}"/>
    <cellStyle name="40% - Accent2 3 2 5" xfId="1138" xr:uid="{00000000-0005-0000-0000-0000E4030000}"/>
    <cellStyle name="40% - Accent2 3 3" xfId="222" xr:uid="{00000000-0005-0000-0000-0000E5030000}"/>
    <cellStyle name="40% - Accent2 3 3 2" xfId="720" xr:uid="{00000000-0005-0000-0000-0000E6030000}"/>
    <cellStyle name="40% - Accent2 3 3 2 2" xfId="1712" xr:uid="{00000000-0005-0000-0000-0000E7030000}"/>
    <cellStyle name="40% - Accent2 3 3 3" xfId="1216" xr:uid="{00000000-0005-0000-0000-0000E8030000}"/>
    <cellStyle name="40% - Accent2 3 4" xfId="394" xr:uid="{00000000-0005-0000-0000-0000E9030000}"/>
    <cellStyle name="40% - Accent2 3 4 2" xfId="890" xr:uid="{00000000-0005-0000-0000-0000EA030000}"/>
    <cellStyle name="40% - Accent2 3 4 2 2" xfId="1882" xr:uid="{00000000-0005-0000-0000-0000EB030000}"/>
    <cellStyle name="40% - Accent2 3 4 3" xfId="1386" xr:uid="{00000000-0005-0000-0000-0000EC030000}"/>
    <cellStyle name="40% - Accent2 3 5" xfId="564" xr:uid="{00000000-0005-0000-0000-0000ED030000}"/>
    <cellStyle name="40% - Accent2 3 5 2" xfId="1556" xr:uid="{00000000-0005-0000-0000-0000EE030000}"/>
    <cellStyle name="40% - Accent2 3 6" xfId="1060" xr:uid="{00000000-0005-0000-0000-0000EF030000}"/>
    <cellStyle name="40% - Accent2 4" xfId="83" xr:uid="{00000000-0005-0000-0000-0000F0030000}"/>
    <cellStyle name="40% - Accent2 4 2" xfId="161" xr:uid="{00000000-0005-0000-0000-0000F1030000}"/>
    <cellStyle name="40% - Accent2 4 2 2" xfId="317" xr:uid="{00000000-0005-0000-0000-0000F2030000}"/>
    <cellStyle name="40% - Accent2 4 2 2 2" xfId="815" xr:uid="{00000000-0005-0000-0000-0000F3030000}"/>
    <cellStyle name="40% - Accent2 4 2 2 2 2" xfId="1807" xr:uid="{00000000-0005-0000-0000-0000F4030000}"/>
    <cellStyle name="40% - Accent2 4 2 2 3" xfId="1311" xr:uid="{00000000-0005-0000-0000-0000F5030000}"/>
    <cellStyle name="40% - Accent2 4 2 3" xfId="489" xr:uid="{00000000-0005-0000-0000-0000F6030000}"/>
    <cellStyle name="40% - Accent2 4 2 3 2" xfId="985" xr:uid="{00000000-0005-0000-0000-0000F7030000}"/>
    <cellStyle name="40% - Accent2 4 2 3 2 2" xfId="1977" xr:uid="{00000000-0005-0000-0000-0000F8030000}"/>
    <cellStyle name="40% - Accent2 4 2 3 3" xfId="1481" xr:uid="{00000000-0005-0000-0000-0000F9030000}"/>
    <cellStyle name="40% - Accent2 4 2 4" xfId="659" xr:uid="{00000000-0005-0000-0000-0000FA030000}"/>
    <cellStyle name="40% - Accent2 4 2 4 2" xfId="1651" xr:uid="{00000000-0005-0000-0000-0000FB030000}"/>
    <cellStyle name="40% - Accent2 4 2 5" xfId="1155" xr:uid="{00000000-0005-0000-0000-0000FC030000}"/>
    <cellStyle name="40% - Accent2 4 3" xfId="239" xr:uid="{00000000-0005-0000-0000-0000FD030000}"/>
    <cellStyle name="40% - Accent2 4 3 2" xfId="737" xr:uid="{00000000-0005-0000-0000-0000FE030000}"/>
    <cellStyle name="40% - Accent2 4 3 2 2" xfId="1729" xr:uid="{00000000-0005-0000-0000-0000FF030000}"/>
    <cellStyle name="40% - Accent2 4 3 3" xfId="1233" xr:uid="{00000000-0005-0000-0000-000000040000}"/>
    <cellStyle name="40% - Accent2 4 4" xfId="411" xr:uid="{00000000-0005-0000-0000-000001040000}"/>
    <cellStyle name="40% - Accent2 4 4 2" xfId="907" xr:uid="{00000000-0005-0000-0000-000002040000}"/>
    <cellStyle name="40% - Accent2 4 4 2 2" xfId="1899" xr:uid="{00000000-0005-0000-0000-000003040000}"/>
    <cellStyle name="40% - Accent2 4 4 3" xfId="1403" xr:uid="{00000000-0005-0000-0000-000004040000}"/>
    <cellStyle name="40% - Accent2 4 5" xfId="581" xr:uid="{00000000-0005-0000-0000-000005040000}"/>
    <cellStyle name="40% - Accent2 4 5 2" xfId="1573" xr:uid="{00000000-0005-0000-0000-000006040000}"/>
    <cellStyle name="40% - Accent2 4 6" xfId="1077" xr:uid="{00000000-0005-0000-0000-000007040000}"/>
    <cellStyle name="40% - Accent2 5" xfId="100" xr:uid="{00000000-0005-0000-0000-000008040000}"/>
    <cellStyle name="40% - Accent2 5 2" xfId="178" xr:uid="{00000000-0005-0000-0000-000009040000}"/>
    <cellStyle name="40% - Accent2 5 2 2" xfId="334" xr:uid="{00000000-0005-0000-0000-00000A040000}"/>
    <cellStyle name="40% - Accent2 5 2 2 2" xfId="832" xr:uid="{00000000-0005-0000-0000-00000B040000}"/>
    <cellStyle name="40% - Accent2 5 2 2 2 2" xfId="1824" xr:uid="{00000000-0005-0000-0000-00000C040000}"/>
    <cellStyle name="40% - Accent2 5 2 2 3" xfId="1328" xr:uid="{00000000-0005-0000-0000-00000D040000}"/>
    <cellStyle name="40% - Accent2 5 2 3" xfId="506" xr:uid="{00000000-0005-0000-0000-00000E040000}"/>
    <cellStyle name="40% - Accent2 5 2 3 2" xfId="1002" xr:uid="{00000000-0005-0000-0000-00000F040000}"/>
    <cellStyle name="40% - Accent2 5 2 3 2 2" xfId="1994" xr:uid="{00000000-0005-0000-0000-000010040000}"/>
    <cellStyle name="40% - Accent2 5 2 3 3" xfId="1498" xr:uid="{00000000-0005-0000-0000-000011040000}"/>
    <cellStyle name="40% - Accent2 5 2 4" xfId="676" xr:uid="{00000000-0005-0000-0000-000012040000}"/>
    <cellStyle name="40% - Accent2 5 2 4 2" xfId="1668" xr:uid="{00000000-0005-0000-0000-000013040000}"/>
    <cellStyle name="40% - Accent2 5 2 5" xfId="1172" xr:uid="{00000000-0005-0000-0000-000014040000}"/>
    <cellStyle name="40% - Accent2 5 3" xfId="256" xr:uid="{00000000-0005-0000-0000-000015040000}"/>
    <cellStyle name="40% - Accent2 5 3 2" xfId="754" xr:uid="{00000000-0005-0000-0000-000016040000}"/>
    <cellStyle name="40% - Accent2 5 3 2 2" xfId="1746" xr:uid="{00000000-0005-0000-0000-000017040000}"/>
    <cellStyle name="40% - Accent2 5 3 3" xfId="1250" xr:uid="{00000000-0005-0000-0000-000018040000}"/>
    <cellStyle name="40% - Accent2 5 4" xfId="428" xr:uid="{00000000-0005-0000-0000-000019040000}"/>
    <cellStyle name="40% - Accent2 5 4 2" xfId="924" xr:uid="{00000000-0005-0000-0000-00001A040000}"/>
    <cellStyle name="40% - Accent2 5 4 2 2" xfId="1916" xr:uid="{00000000-0005-0000-0000-00001B040000}"/>
    <cellStyle name="40% - Accent2 5 4 3" xfId="1420" xr:uid="{00000000-0005-0000-0000-00001C040000}"/>
    <cellStyle name="40% - Accent2 5 5" xfId="598" xr:uid="{00000000-0005-0000-0000-00001D040000}"/>
    <cellStyle name="40% - Accent2 5 5 2" xfId="1590" xr:uid="{00000000-0005-0000-0000-00001E040000}"/>
    <cellStyle name="40% - Accent2 5 6" xfId="1094" xr:uid="{00000000-0005-0000-0000-00001F040000}"/>
    <cellStyle name="40% - Accent2 6" xfId="115" xr:uid="{00000000-0005-0000-0000-000020040000}"/>
    <cellStyle name="40% - Accent2 6 2" xfId="271" xr:uid="{00000000-0005-0000-0000-000021040000}"/>
    <cellStyle name="40% - Accent2 6 2 2" xfId="769" xr:uid="{00000000-0005-0000-0000-000022040000}"/>
    <cellStyle name="40% - Accent2 6 2 2 2" xfId="1761" xr:uid="{00000000-0005-0000-0000-000023040000}"/>
    <cellStyle name="40% - Accent2 6 2 3" xfId="1265" xr:uid="{00000000-0005-0000-0000-000024040000}"/>
    <cellStyle name="40% - Accent2 6 3" xfId="443" xr:uid="{00000000-0005-0000-0000-000025040000}"/>
    <cellStyle name="40% - Accent2 6 3 2" xfId="939" xr:uid="{00000000-0005-0000-0000-000026040000}"/>
    <cellStyle name="40% - Accent2 6 3 2 2" xfId="1931" xr:uid="{00000000-0005-0000-0000-000027040000}"/>
    <cellStyle name="40% - Accent2 6 3 3" xfId="1435" xr:uid="{00000000-0005-0000-0000-000028040000}"/>
    <cellStyle name="40% - Accent2 6 4" xfId="613" xr:uid="{00000000-0005-0000-0000-000029040000}"/>
    <cellStyle name="40% - Accent2 6 4 2" xfId="1605" xr:uid="{00000000-0005-0000-0000-00002A040000}"/>
    <cellStyle name="40% - Accent2 6 5" xfId="1109" xr:uid="{00000000-0005-0000-0000-00002B040000}"/>
    <cellStyle name="40% - Accent2 7" xfId="350" xr:uid="{00000000-0005-0000-0000-00002C040000}"/>
    <cellStyle name="40% - Accent2 7 2" xfId="848" xr:uid="{00000000-0005-0000-0000-00002D040000}"/>
    <cellStyle name="40% - Accent2 7 2 2" xfId="1840" xr:uid="{00000000-0005-0000-0000-00002E040000}"/>
    <cellStyle name="40% - Accent2 7 3" xfId="1344" xr:uid="{00000000-0005-0000-0000-00002F040000}"/>
    <cellStyle name="40% - Accent2 8" xfId="193" xr:uid="{00000000-0005-0000-0000-000030040000}"/>
    <cellStyle name="40% - Accent2 8 2" xfId="691" xr:uid="{00000000-0005-0000-0000-000031040000}"/>
    <cellStyle name="40% - Accent2 8 2 2" xfId="1683" xr:uid="{00000000-0005-0000-0000-000032040000}"/>
    <cellStyle name="40% - Accent2 8 3" xfId="1187" xr:uid="{00000000-0005-0000-0000-000033040000}"/>
    <cellStyle name="40% - Accent2 9" xfId="365" xr:uid="{00000000-0005-0000-0000-000034040000}"/>
    <cellStyle name="40% - Accent2 9 2" xfId="861" xr:uid="{00000000-0005-0000-0000-000035040000}"/>
    <cellStyle name="40% - Accent2 9 2 2" xfId="1853" xr:uid="{00000000-0005-0000-0000-000036040000}"/>
    <cellStyle name="40% - Accent2 9 3" xfId="1357" xr:uid="{00000000-0005-0000-0000-000037040000}"/>
    <cellStyle name="40% - Accent3" xfId="28" builtinId="39" customBuiltin="1"/>
    <cellStyle name="40% - Accent3 10" xfId="524" xr:uid="{00000000-0005-0000-0000-000039040000}"/>
    <cellStyle name="40% - Accent3 10 2" xfId="1516" xr:uid="{00000000-0005-0000-0000-00003A040000}"/>
    <cellStyle name="40% - Accent3 11" xfId="537" xr:uid="{00000000-0005-0000-0000-00003B040000}"/>
    <cellStyle name="40% - Accent3 11 2" xfId="1529" xr:uid="{00000000-0005-0000-0000-00003C040000}"/>
    <cellStyle name="40% - Accent3 12" xfId="1020" xr:uid="{00000000-0005-0000-0000-00003D040000}"/>
    <cellStyle name="40% - Accent3 13" xfId="1033" xr:uid="{00000000-0005-0000-0000-00003E040000}"/>
    <cellStyle name="40% - Accent3 14" xfId="2013" xr:uid="{00000000-0005-0000-0000-00003F040000}"/>
    <cellStyle name="40% - Accent3 15" xfId="2029" xr:uid="{00000000-0005-0000-0000-000040040000}"/>
    <cellStyle name="40% - Accent3 16" xfId="2045" xr:uid="{00000000-0005-0000-0000-000041040000}"/>
    <cellStyle name="40% - Accent3 17" xfId="2059" xr:uid="{00000000-0005-0000-0000-000042040000}"/>
    <cellStyle name="40% - Accent3 18" xfId="2073" xr:uid="{00000000-0005-0000-0000-000043040000}"/>
    <cellStyle name="40% - Accent3 19" xfId="2087" xr:uid="{00000000-0005-0000-0000-000044040000}"/>
    <cellStyle name="40% - Accent3 2" xfId="50" xr:uid="{00000000-0005-0000-0000-000045040000}"/>
    <cellStyle name="40% - Accent3 2 2" xfId="131" xr:uid="{00000000-0005-0000-0000-000046040000}"/>
    <cellStyle name="40% - Accent3 2 2 2" xfId="287" xr:uid="{00000000-0005-0000-0000-000047040000}"/>
    <cellStyle name="40% - Accent3 2 2 2 2" xfId="785" xr:uid="{00000000-0005-0000-0000-000048040000}"/>
    <cellStyle name="40% - Accent3 2 2 2 2 2" xfId="1777" xr:uid="{00000000-0005-0000-0000-000049040000}"/>
    <cellStyle name="40% - Accent3 2 2 2 3" xfId="1281" xr:uid="{00000000-0005-0000-0000-00004A040000}"/>
    <cellStyle name="40% - Accent3 2 2 3" xfId="459" xr:uid="{00000000-0005-0000-0000-00004B040000}"/>
    <cellStyle name="40% - Accent3 2 2 3 2" xfId="955" xr:uid="{00000000-0005-0000-0000-00004C040000}"/>
    <cellStyle name="40% - Accent3 2 2 3 2 2" xfId="1947" xr:uid="{00000000-0005-0000-0000-00004D040000}"/>
    <cellStyle name="40% - Accent3 2 2 3 3" xfId="1451" xr:uid="{00000000-0005-0000-0000-00004E040000}"/>
    <cellStyle name="40% - Accent3 2 2 4" xfId="629" xr:uid="{00000000-0005-0000-0000-00004F040000}"/>
    <cellStyle name="40% - Accent3 2 2 4 2" xfId="1621" xr:uid="{00000000-0005-0000-0000-000050040000}"/>
    <cellStyle name="40% - Accent3 2 2 5" xfId="1125" xr:uid="{00000000-0005-0000-0000-000051040000}"/>
    <cellStyle name="40% - Accent3 2 3" xfId="209" xr:uid="{00000000-0005-0000-0000-000052040000}"/>
    <cellStyle name="40% - Accent3 2 3 2" xfId="707" xr:uid="{00000000-0005-0000-0000-000053040000}"/>
    <cellStyle name="40% - Accent3 2 3 2 2" xfId="1699" xr:uid="{00000000-0005-0000-0000-000054040000}"/>
    <cellStyle name="40% - Accent3 2 3 3" xfId="1203" xr:uid="{00000000-0005-0000-0000-000055040000}"/>
    <cellStyle name="40% - Accent3 2 4" xfId="381" xr:uid="{00000000-0005-0000-0000-000056040000}"/>
    <cellStyle name="40% - Accent3 2 4 2" xfId="877" xr:uid="{00000000-0005-0000-0000-000057040000}"/>
    <cellStyle name="40% - Accent3 2 4 2 2" xfId="1869" xr:uid="{00000000-0005-0000-0000-000058040000}"/>
    <cellStyle name="40% - Accent3 2 4 3" xfId="1373" xr:uid="{00000000-0005-0000-0000-000059040000}"/>
    <cellStyle name="40% - Accent3 2 5" xfId="551" xr:uid="{00000000-0005-0000-0000-00005A040000}"/>
    <cellStyle name="40% - Accent3 2 5 2" xfId="1543" xr:uid="{00000000-0005-0000-0000-00005B040000}"/>
    <cellStyle name="40% - Accent3 2 6" xfId="1047" xr:uid="{00000000-0005-0000-0000-00005C040000}"/>
    <cellStyle name="40% - Accent3 20" xfId="2101" xr:uid="{00000000-0005-0000-0000-00005D040000}"/>
    <cellStyle name="40% - Accent3 21" xfId="2116" xr:uid="{00000000-0005-0000-0000-00005E040000}"/>
    <cellStyle name="40% - Accent3 3" xfId="67" xr:uid="{00000000-0005-0000-0000-00005F040000}"/>
    <cellStyle name="40% - Accent3 3 2" xfId="146" xr:uid="{00000000-0005-0000-0000-000060040000}"/>
    <cellStyle name="40% - Accent3 3 2 2" xfId="302" xr:uid="{00000000-0005-0000-0000-000061040000}"/>
    <cellStyle name="40% - Accent3 3 2 2 2" xfId="800" xr:uid="{00000000-0005-0000-0000-000062040000}"/>
    <cellStyle name="40% - Accent3 3 2 2 2 2" xfId="1792" xr:uid="{00000000-0005-0000-0000-000063040000}"/>
    <cellStyle name="40% - Accent3 3 2 2 3" xfId="1296" xr:uid="{00000000-0005-0000-0000-000064040000}"/>
    <cellStyle name="40% - Accent3 3 2 3" xfId="474" xr:uid="{00000000-0005-0000-0000-000065040000}"/>
    <cellStyle name="40% - Accent3 3 2 3 2" xfId="970" xr:uid="{00000000-0005-0000-0000-000066040000}"/>
    <cellStyle name="40% - Accent3 3 2 3 2 2" xfId="1962" xr:uid="{00000000-0005-0000-0000-000067040000}"/>
    <cellStyle name="40% - Accent3 3 2 3 3" xfId="1466" xr:uid="{00000000-0005-0000-0000-000068040000}"/>
    <cellStyle name="40% - Accent3 3 2 4" xfId="644" xr:uid="{00000000-0005-0000-0000-000069040000}"/>
    <cellStyle name="40% - Accent3 3 2 4 2" xfId="1636" xr:uid="{00000000-0005-0000-0000-00006A040000}"/>
    <cellStyle name="40% - Accent3 3 2 5" xfId="1140" xr:uid="{00000000-0005-0000-0000-00006B040000}"/>
    <cellStyle name="40% - Accent3 3 3" xfId="224" xr:uid="{00000000-0005-0000-0000-00006C040000}"/>
    <cellStyle name="40% - Accent3 3 3 2" xfId="722" xr:uid="{00000000-0005-0000-0000-00006D040000}"/>
    <cellStyle name="40% - Accent3 3 3 2 2" xfId="1714" xr:uid="{00000000-0005-0000-0000-00006E040000}"/>
    <cellStyle name="40% - Accent3 3 3 3" xfId="1218" xr:uid="{00000000-0005-0000-0000-00006F040000}"/>
    <cellStyle name="40% - Accent3 3 4" xfId="396" xr:uid="{00000000-0005-0000-0000-000070040000}"/>
    <cellStyle name="40% - Accent3 3 4 2" xfId="892" xr:uid="{00000000-0005-0000-0000-000071040000}"/>
    <cellStyle name="40% - Accent3 3 4 2 2" xfId="1884" xr:uid="{00000000-0005-0000-0000-000072040000}"/>
    <cellStyle name="40% - Accent3 3 4 3" xfId="1388" xr:uid="{00000000-0005-0000-0000-000073040000}"/>
    <cellStyle name="40% - Accent3 3 5" xfId="566" xr:uid="{00000000-0005-0000-0000-000074040000}"/>
    <cellStyle name="40% - Accent3 3 5 2" xfId="1558" xr:uid="{00000000-0005-0000-0000-000075040000}"/>
    <cellStyle name="40% - Accent3 3 6" xfId="1062" xr:uid="{00000000-0005-0000-0000-000076040000}"/>
    <cellStyle name="40% - Accent3 4" xfId="85" xr:uid="{00000000-0005-0000-0000-000077040000}"/>
    <cellStyle name="40% - Accent3 4 2" xfId="163" xr:uid="{00000000-0005-0000-0000-000078040000}"/>
    <cellStyle name="40% - Accent3 4 2 2" xfId="319" xr:uid="{00000000-0005-0000-0000-000079040000}"/>
    <cellStyle name="40% - Accent3 4 2 2 2" xfId="817" xr:uid="{00000000-0005-0000-0000-00007A040000}"/>
    <cellStyle name="40% - Accent3 4 2 2 2 2" xfId="1809" xr:uid="{00000000-0005-0000-0000-00007B040000}"/>
    <cellStyle name="40% - Accent3 4 2 2 3" xfId="1313" xr:uid="{00000000-0005-0000-0000-00007C040000}"/>
    <cellStyle name="40% - Accent3 4 2 3" xfId="491" xr:uid="{00000000-0005-0000-0000-00007D040000}"/>
    <cellStyle name="40% - Accent3 4 2 3 2" xfId="987" xr:uid="{00000000-0005-0000-0000-00007E040000}"/>
    <cellStyle name="40% - Accent3 4 2 3 2 2" xfId="1979" xr:uid="{00000000-0005-0000-0000-00007F040000}"/>
    <cellStyle name="40% - Accent3 4 2 3 3" xfId="1483" xr:uid="{00000000-0005-0000-0000-000080040000}"/>
    <cellStyle name="40% - Accent3 4 2 4" xfId="661" xr:uid="{00000000-0005-0000-0000-000081040000}"/>
    <cellStyle name="40% - Accent3 4 2 4 2" xfId="1653" xr:uid="{00000000-0005-0000-0000-000082040000}"/>
    <cellStyle name="40% - Accent3 4 2 5" xfId="1157" xr:uid="{00000000-0005-0000-0000-000083040000}"/>
    <cellStyle name="40% - Accent3 4 3" xfId="241" xr:uid="{00000000-0005-0000-0000-000084040000}"/>
    <cellStyle name="40% - Accent3 4 3 2" xfId="739" xr:uid="{00000000-0005-0000-0000-000085040000}"/>
    <cellStyle name="40% - Accent3 4 3 2 2" xfId="1731" xr:uid="{00000000-0005-0000-0000-000086040000}"/>
    <cellStyle name="40% - Accent3 4 3 3" xfId="1235" xr:uid="{00000000-0005-0000-0000-000087040000}"/>
    <cellStyle name="40% - Accent3 4 4" xfId="413" xr:uid="{00000000-0005-0000-0000-000088040000}"/>
    <cellStyle name="40% - Accent3 4 4 2" xfId="909" xr:uid="{00000000-0005-0000-0000-000089040000}"/>
    <cellStyle name="40% - Accent3 4 4 2 2" xfId="1901" xr:uid="{00000000-0005-0000-0000-00008A040000}"/>
    <cellStyle name="40% - Accent3 4 4 3" xfId="1405" xr:uid="{00000000-0005-0000-0000-00008B040000}"/>
    <cellStyle name="40% - Accent3 4 5" xfId="583" xr:uid="{00000000-0005-0000-0000-00008C040000}"/>
    <cellStyle name="40% - Accent3 4 5 2" xfId="1575" xr:uid="{00000000-0005-0000-0000-00008D040000}"/>
    <cellStyle name="40% - Accent3 4 6" xfId="1079" xr:uid="{00000000-0005-0000-0000-00008E040000}"/>
    <cellStyle name="40% - Accent3 5" xfId="102" xr:uid="{00000000-0005-0000-0000-00008F040000}"/>
    <cellStyle name="40% - Accent3 5 2" xfId="180" xr:uid="{00000000-0005-0000-0000-000090040000}"/>
    <cellStyle name="40% - Accent3 5 2 2" xfId="336" xr:uid="{00000000-0005-0000-0000-000091040000}"/>
    <cellStyle name="40% - Accent3 5 2 2 2" xfId="834" xr:uid="{00000000-0005-0000-0000-000092040000}"/>
    <cellStyle name="40% - Accent3 5 2 2 2 2" xfId="1826" xr:uid="{00000000-0005-0000-0000-000093040000}"/>
    <cellStyle name="40% - Accent3 5 2 2 3" xfId="1330" xr:uid="{00000000-0005-0000-0000-000094040000}"/>
    <cellStyle name="40% - Accent3 5 2 3" xfId="508" xr:uid="{00000000-0005-0000-0000-000095040000}"/>
    <cellStyle name="40% - Accent3 5 2 3 2" xfId="1004" xr:uid="{00000000-0005-0000-0000-000096040000}"/>
    <cellStyle name="40% - Accent3 5 2 3 2 2" xfId="1996" xr:uid="{00000000-0005-0000-0000-000097040000}"/>
    <cellStyle name="40% - Accent3 5 2 3 3" xfId="1500" xr:uid="{00000000-0005-0000-0000-000098040000}"/>
    <cellStyle name="40% - Accent3 5 2 4" xfId="678" xr:uid="{00000000-0005-0000-0000-000099040000}"/>
    <cellStyle name="40% - Accent3 5 2 4 2" xfId="1670" xr:uid="{00000000-0005-0000-0000-00009A040000}"/>
    <cellStyle name="40% - Accent3 5 2 5" xfId="1174" xr:uid="{00000000-0005-0000-0000-00009B040000}"/>
    <cellStyle name="40% - Accent3 5 3" xfId="258" xr:uid="{00000000-0005-0000-0000-00009C040000}"/>
    <cellStyle name="40% - Accent3 5 3 2" xfId="756" xr:uid="{00000000-0005-0000-0000-00009D040000}"/>
    <cellStyle name="40% - Accent3 5 3 2 2" xfId="1748" xr:uid="{00000000-0005-0000-0000-00009E040000}"/>
    <cellStyle name="40% - Accent3 5 3 3" xfId="1252" xr:uid="{00000000-0005-0000-0000-00009F040000}"/>
    <cellStyle name="40% - Accent3 5 4" xfId="430" xr:uid="{00000000-0005-0000-0000-0000A0040000}"/>
    <cellStyle name="40% - Accent3 5 4 2" xfId="926" xr:uid="{00000000-0005-0000-0000-0000A1040000}"/>
    <cellStyle name="40% - Accent3 5 4 2 2" xfId="1918" xr:uid="{00000000-0005-0000-0000-0000A2040000}"/>
    <cellStyle name="40% - Accent3 5 4 3" xfId="1422" xr:uid="{00000000-0005-0000-0000-0000A3040000}"/>
    <cellStyle name="40% - Accent3 5 5" xfId="600" xr:uid="{00000000-0005-0000-0000-0000A4040000}"/>
    <cellStyle name="40% - Accent3 5 5 2" xfId="1592" xr:uid="{00000000-0005-0000-0000-0000A5040000}"/>
    <cellStyle name="40% - Accent3 5 6" xfId="1096" xr:uid="{00000000-0005-0000-0000-0000A6040000}"/>
    <cellStyle name="40% - Accent3 6" xfId="117" xr:uid="{00000000-0005-0000-0000-0000A7040000}"/>
    <cellStyle name="40% - Accent3 6 2" xfId="273" xr:uid="{00000000-0005-0000-0000-0000A8040000}"/>
    <cellStyle name="40% - Accent3 6 2 2" xfId="771" xr:uid="{00000000-0005-0000-0000-0000A9040000}"/>
    <cellStyle name="40% - Accent3 6 2 2 2" xfId="1763" xr:uid="{00000000-0005-0000-0000-0000AA040000}"/>
    <cellStyle name="40% - Accent3 6 2 3" xfId="1267" xr:uid="{00000000-0005-0000-0000-0000AB040000}"/>
    <cellStyle name="40% - Accent3 6 3" xfId="445" xr:uid="{00000000-0005-0000-0000-0000AC040000}"/>
    <cellStyle name="40% - Accent3 6 3 2" xfId="941" xr:uid="{00000000-0005-0000-0000-0000AD040000}"/>
    <cellStyle name="40% - Accent3 6 3 2 2" xfId="1933" xr:uid="{00000000-0005-0000-0000-0000AE040000}"/>
    <cellStyle name="40% - Accent3 6 3 3" xfId="1437" xr:uid="{00000000-0005-0000-0000-0000AF040000}"/>
    <cellStyle name="40% - Accent3 6 4" xfId="615" xr:uid="{00000000-0005-0000-0000-0000B0040000}"/>
    <cellStyle name="40% - Accent3 6 4 2" xfId="1607" xr:uid="{00000000-0005-0000-0000-0000B1040000}"/>
    <cellStyle name="40% - Accent3 6 5" xfId="1111" xr:uid="{00000000-0005-0000-0000-0000B2040000}"/>
    <cellStyle name="40% - Accent3 7" xfId="352" xr:uid="{00000000-0005-0000-0000-0000B3040000}"/>
    <cellStyle name="40% - Accent3 7 2" xfId="850" xr:uid="{00000000-0005-0000-0000-0000B4040000}"/>
    <cellStyle name="40% - Accent3 7 2 2" xfId="1842" xr:uid="{00000000-0005-0000-0000-0000B5040000}"/>
    <cellStyle name="40% - Accent3 7 3" xfId="1346" xr:uid="{00000000-0005-0000-0000-0000B6040000}"/>
    <cellStyle name="40% - Accent3 8" xfId="195" xr:uid="{00000000-0005-0000-0000-0000B7040000}"/>
    <cellStyle name="40% - Accent3 8 2" xfId="693" xr:uid="{00000000-0005-0000-0000-0000B8040000}"/>
    <cellStyle name="40% - Accent3 8 2 2" xfId="1685" xr:uid="{00000000-0005-0000-0000-0000B9040000}"/>
    <cellStyle name="40% - Accent3 8 3" xfId="1189" xr:uid="{00000000-0005-0000-0000-0000BA040000}"/>
    <cellStyle name="40% - Accent3 9" xfId="367" xr:uid="{00000000-0005-0000-0000-0000BB040000}"/>
    <cellStyle name="40% - Accent3 9 2" xfId="863" xr:uid="{00000000-0005-0000-0000-0000BC040000}"/>
    <cellStyle name="40% - Accent3 9 2 2" xfId="1855" xr:uid="{00000000-0005-0000-0000-0000BD040000}"/>
    <cellStyle name="40% - Accent3 9 3" xfId="1359" xr:uid="{00000000-0005-0000-0000-0000BE040000}"/>
    <cellStyle name="40% - Accent4" xfId="32" builtinId="43" customBuiltin="1"/>
    <cellStyle name="40% - Accent4 10" xfId="526" xr:uid="{00000000-0005-0000-0000-0000C0040000}"/>
    <cellStyle name="40% - Accent4 10 2" xfId="1518" xr:uid="{00000000-0005-0000-0000-0000C1040000}"/>
    <cellStyle name="40% - Accent4 11" xfId="539" xr:uid="{00000000-0005-0000-0000-0000C2040000}"/>
    <cellStyle name="40% - Accent4 11 2" xfId="1531" xr:uid="{00000000-0005-0000-0000-0000C3040000}"/>
    <cellStyle name="40% - Accent4 12" xfId="1022" xr:uid="{00000000-0005-0000-0000-0000C4040000}"/>
    <cellStyle name="40% - Accent4 13" xfId="1035" xr:uid="{00000000-0005-0000-0000-0000C5040000}"/>
    <cellStyle name="40% - Accent4 14" xfId="2015" xr:uid="{00000000-0005-0000-0000-0000C6040000}"/>
    <cellStyle name="40% - Accent4 15" xfId="2031" xr:uid="{00000000-0005-0000-0000-0000C7040000}"/>
    <cellStyle name="40% - Accent4 16" xfId="2047" xr:uid="{00000000-0005-0000-0000-0000C8040000}"/>
    <cellStyle name="40% - Accent4 17" xfId="2061" xr:uid="{00000000-0005-0000-0000-0000C9040000}"/>
    <cellStyle name="40% - Accent4 18" xfId="2075" xr:uid="{00000000-0005-0000-0000-0000CA040000}"/>
    <cellStyle name="40% - Accent4 19" xfId="2089" xr:uid="{00000000-0005-0000-0000-0000CB040000}"/>
    <cellStyle name="40% - Accent4 2" xfId="52" xr:uid="{00000000-0005-0000-0000-0000CC040000}"/>
    <cellStyle name="40% - Accent4 2 2" xfId="133" xr:uid="{00000000-0005-0000-0000-0000CD040000}"/>
    <cellStyle name="40% - Accent4 2 2 2" xfId="289" xr:uid="{00000000-0005-0000-0000-0000CE040000}"/>
    <cellStyle name="40% - Accent4 2 2 2 2" xfId="787" xr:uid="{00000000-0005-0000-0000-0000CF040000}"/>
    <cellStyle name="40% - Accent4 2 2 2 2 2" xfId="1779" xr:uid="{00000000-0005-0000-0000-0000D0040000}"/>
    <cellStyle name="40% - Accent4 2 2 2 3" xfId="1283" xr:uid="{00000000-0005-0000-0000-0000D1040000}"/>
    <cellStyle name="40% - Accent4 2 2 3" xfId="461" xr:uid="{00000000-0005-0000-0000-0000D2040000}"/>
    <cellStyle name="40% - Accent4 2 2 3 2" xfId="957" xr:uid="{00000000-0005-0000-0000-0000D3040000}"/>
    <cellStyle name="40% - Accent4 2 2 3 2 2" xfId="1949" xr:uid="{00000000-0005-0000-0000-0000D4040000}"/>
    <cellStyle name="40% - Accent4 2 2 3 3" xfId="1453" xr:uid="{00000000-0005-0000-0000-0000D5040000}"/>
    <cellStyle name="40% - Accent4 2 2 4" xfId="631" xr:uid="{00000000-0005-0000-0000-0000D6040000}"/>
    <cellStyle name="40% - Accent4 2 2 4 2" xfId="1623" xr:uid="{00000000-0005-0000-0000-0000D7040000}"/>
    <cellStyle name="40% - Accent4 2 2 5" xfId="1127" xr:uid="{00000000-0005-0000-0000-0000D8040000}"/>
    <cellStyle name="40% - Accent4 2 3" xfId="211" xr:uid="{00000000-0005-0000-0000-0000D9040000}"/>
    <cellStyle name="40% - Accent4 2 3 2" xfId="709" xr:uid="{00000000-0005-0000-0000-0000DA040000}"/>
    <cellStyle name="40% - Accent4 2 3 2 2" xfId="1701" xr:uid="{00000000-0005-0000-0000-0000DB040000}"/>
    <cellStyle name="40% - Accent4 2 3 3" xfId="1205" xr:uid="{00000000-0005-0000-0000-0000DC040000}"/>
    <cellStyle name="40% - Accent4 2 4" xfId="383" xr:uid="{00000000-0005-0000-0000-0000DD040000}"/>
    <cellStyle name="40% - Accent4 2 4 2" xfId="879" xr:uid="{00000000-0005-0000-0000-0000DE040000}"/>
    <cellStyle name="40% - Accent4 2 4 2 2" xfId="1871" xr:uid="{00000000-0005-0000-0000-0000DF040000}"/>
    <cellStyle name="40% - Accent4 2 4 3" xfId="1375" xr:uid="{00000000-0005-0000-0000-0000E0040000}"/>
    <cellStyle name="40% - Accent4 2 5" xfId="553" xr:uid="{00000000-0005-0000-0000-0000E1040000}"/>
    <cellStyle name="40% - Accent4 2 5 2" xfId="1545" xr:uid="{00000000-0005-0000-0000-0000E2040000}"/>
    <cellStyle name="40% - Accent4 2 6" xfId="1049" xr:uid="{00000000-0005-0000-0000-0000E3040000}"/>
    <cellStyle name="40% - Accent4 20" xfId="2103" xr:uid="{00000000-0005-0000-0000-0000E4040000}"/>
    <cellStyle name="40% - Accent4 21" xfId="2118" xr:uid="{00000000-0005-0000-0000-0000E5040000}"/>
    <cellStyle name="40% - Accent4 3" xfId="69" xr:uid="{00000000-0005-0000-0000-0000E6040000}"/>
    <cellStyle name="40% - Accent4 3 2" xfId="148" xr:uid="{00000000-0005-0000-0000-0000E7040000}"/>
    <cellStyle name="40% - Accent4 3 2 2" xfId="304" xr:uid="{00000000-0005-0000-0000-0000E8040000}"/>
    <cellStyle name="40% - Accent4 3 2 2 2" xfId="802" xr:uid="{00000000-0005-0000-0000-0000E9040000}"/>
    <cellStyle name="40% - Accent4 3 2 2 2 2" xfId="1794" xr:uid="{00000000-0005-0000-0000-0000EA040000}"/>
    <cellStyle name="40% - Accent4 3 2 2 3" xfId="1298" xr:uid="{00000000-0005-0000-0000-0000EB040000}"/>
    <cellStyle name="40% - Accent4 3 2 3" xfId="476" xr:uid="{00000000-0005-0000-0000-0000EC040000}"/>
    <cellStyle name="40% - Accent4 3 2 3 2" xfId="972" xr:uid="{00000000-0005-0000-0000-0000ED040000}"/>
    <cellStyle name="40% - Accent4 3 2 3 2 2" xfId="1964" xr:uid="{00000000-0005-0000-0000-0000EE040000}"/>
    <cellStyle name="40% - Accent4 3 2 3 3" xfId="1468" xr:uid="{00000000-0005-0000-0000-0000EF040000}"/>
    <cellStyle name="40% - Accent4 3 2 4" xfId="646" xr:uid="{00000000-0005-0000-0000-0000F0040000}"/>
    <cellStyle name="40% - Accent4 3 2 4 2" xfId="1638" xr:uid="{00000000-0005-0000-0000-0000F1040000}"/>
    <cellStyle name="40% - Accent4 3 2 5" xfId="1142" xr:uid="{00000000-0005-0000-0000-0000F2040000}"/>
    <cellStyle name="40% - Accent4 3 3" xfId="226" xr:uid="{00000000-0005-0000-0000-0000F3040000}"/>
    <cellStyle name="40% - Accent4 3 3 2" xfId="724" xr:uid="{00000000-0005-0000-0000-0000F4040000}"/>
    <cellStyle name="40% - Accent4 3 3 2 2" xfId="1716" xr:uid="{00000000-0005-0000-0000-0000F5040000}"/>
    <cellStyle name="40% - Accent4 3 3 3" xfId="1220" xr:uid="{00000000-0005-0000-0000-0000F6040000}"/>
    <cellStyle name="40% - Accent4 3 4" xfId="398" xr:uid="{00000000-0005-0000-0000-0000F7040000}"/>
    <cellStyle name="40% - Accent4 3 4 2" xfId="894" xr:uid="{00000000-0005-0000-0000-0000F8040000}"/>
    <cellStyle name="40% - Accent4 3 4 2 2" xfId="1886" xr:uid="{00000000-0005-0000-0000-0000F9040000}"/>
    <cellStyle name="40% - Accent4 3 4 3" xfId="1390" xr:uid="{00000000-0005-0000-0000-0000FA040000}"/>
    <cellStyle name="40% - Accent4 3 5" xfId="568" xr:uid="{00000000-0005-0000-0000-0000FB040000}"/>
    <cellStyle name="40% - Accent4 3 5 2" xfId="1560" xr:uid="{00000000-0005-0000-0000-0000FC040000}"/>
    <cellStyle name="40% - Accent4 3 6" xfId="1064" xr:uid="{00000000-0005-0000-0000-0000FD040000}"/>
    <cellStyle name="40% - Accent4 4" xfId="87" xr:uid="{00000000-0005-0000-0000-0000FE040000}"/>
    <cellStyle name="40% - Accent4 4 2" xfId="165" xr:uid="{00000000-0005-0000-0000-0000FF040000}"/>
    <cellStyle name="40% - Accent4 4 2 2" xfId="321" xr:uid="{00000000-0005-0000-0000-000000050000}"/>
    <cellStyle name="40% - Accent4 4 2 2 2" xfId="819" xr:uid="{00000000-0005-0000-0000-000001050000}"/>
    <cellStyle name="40% - Accent4 4 2 2 2 2" xfId="1811" xr:uid="{00000000-0005-0000-0000-000002050000}"/>
    <cellStyle name="40% - Accent4 4 2 2 3" xfId="1315" xr:uid="{00000000-0005-0000-0000-000003050000}"/>
    <cellStyle name="40% - Accent4 4 2 3" xfId="493" xr:uid="{00000000-0005-0000-0000-000004050000}"/>
    <cellStyle name="40% - Accent4 4 2 3 2" xfId="989" xr:uid="{00000000-0005-0000-0000-000005050000}"/>
    <cellStyle name="40% - Accent4 4 2 3 2 2" xfId="1981" xr:uid="{00000000-0005-0000-0000-000006050000}"/>
    <cellStyle name="40% - Accent4 4 2 3 3" xfId="1485" xr:uid="{00000000-0005-0000-0000-000007050000}"/>
    <cellStyle name="40% - Accent4 4 2 4" xfId="663" xr:uid="{00000000-0005-0000-0000-000008050000}"/>
    <cellStyle name="40% - Accent4 4 2 4 2" xfId="1655" xr:uid="{00000000-0005-0000-0000-000009050000}"/>
    <cellStyle name="40% - Accent4 4 2 5" xfId="1159" xr:uid="{00000000-0005-0000-0000-00000A050000}"/>
    <cellStyle name="40% - Accent4 4 3" xfId="243" xr:uid="{00000000-0005-0000-0000-00000B050000}"/>
    <cellStyle name="40% - Accent4 4 3 2" xfId="741" xr:uid="{00000000-0005-0000-0000-00000C050000}"/>
    <cellStyle name="40% - Accent4 4 3 2 2" xfId="1733" xr:uid="{00000000-0005-0000-0000-00000D050000}"/>
    <cellStyle name="40% - Accent4 4 3 3" xfId="1237" xr:uid="{00000000-0005-0000-0000-00000E050000}"/>
    <cellStyle name="40% - Accent4 4 4" xfId="415" xr:uid="{00000000-0005-0000-0000-00000F050000}"/>
    <cellStyle name="40% - Accent4 4 4 2" xfId="911" xr:uid="{00000000-0005-0000-0000-000010050000}"/>
    <cellStyle name="40% - Accent4 4 4 2 2" xfId="1903" xr:uid="{00000000-0005-0000-0000-000011050000}"/>
    <cellStyle name="40% - Accent4 4 4 3" xfId="1407" xr:uid="{00000000-0005-0000-0000-000012050000}"/>
    <cellStyle name="40% - Accent4 4 5" xfId="585" xr:uid="{00000000-0005-0000-0000-000013050000}"/>
    <cellStyle name="40% - Accent4 4 5 2" xfId="1577" xr:uid="{00000000-0005-0000-0000-000014050000}"/>
    <cellStyle name="40% - Accent4 4 6" xfId="1081" xr:uid="{00000000-0005-0000-0000-000015050000}"/>
    <cellStyle name="40% - Accent4 5" xfId="104" xr:uid="{00000000-0005-0000-0000-000016050000}"/>
    <cellStyle name="40% - Accent4 5 2" xfId="182" xr:uid="{00000000-0005-0000-0000-000017050000}"/>
    <cellStyle name="40% - Accent4 5 2 2" xfId="338" xr:uid="{00000000-0005-0000-0000-000018050000}"/>
    <cellStyle name="40% - Accent4 5 2 2 2" xfId="836" xr:uid="{00000000-0005-0000-0000-000019050000}"/>
    <cellStyle name="40% - Accent4 5 2 2 2 2" xfId="1828" xr:uid="{00000000-0005-0000-0000-00001A050000}"/>
    <cellStyle name="40% - Accent4 5 2 2 3" xfId="1332" xr:uid="{00000000-0005-0000-0000-00001B050000}"/>
    <cellStyle name="40% - Accent4 5 2 3" xfId="510" xr:uid="{00000000-0005-0000-0000-00001C050000}"/>
    <cellStyle name="40% - Accent4 5 2 3 2" xfId="1006" xr:uid="{00000000-0005-0000-0000-00001D050000}"/>
    <cellStyle name="40% - Accent4 5 2 3 2 2" xfId="1998" xr:uid="{00000000-0005-0000-0000-00001E050000}"/>
    <cellStyle name="40% - Accent4 5 2 3 3" xfId="1502" xr:uid="{00000000-0005-0000-0000-00001F050000}"/>
    <cellStyle name="40% - Accent4 5 2 4" xfId="680" xr:uid="{00000000-0005-0000-0000-000020050000}"/>
    <cellStyle name="40% - Accent4 5 2 4 2" xfId="1672" xr:uid="{00000000-0005-0000-0000-000021050000}"/>
    <cellStyle name="40% - Accent4 5 2 5" xfId="1176" xr:uid="{00000000-0005-0000-0000-000022050000}"/>
    <cellStyle name="40% - Accent4 5 3" xfId="260" xr:uid="{00000000-0005-0000-0000-000023050000}"/>
    <cellStyle name="40% - Accent4 5 3 2" xfId="758" xr:uid="{00000000-0005-0000-0000-000024050000}"/>
    <cellStyle name="40% - Accent4 5 3 2 2" xfId="1750" xr:uid="{00000000-0005-0000-0000-000025050000}"/>
    <cellStyle name="40% - Accent4 5 3 3" xfId="1254" xr:uid="{00000000-0005-0000-0000-000026050000}"/>
    <cellStyle name="40% - Accent4 5 4" xfId="432" xr:uid="{00000000-0005-0000-0000-000027050000}"/>
    <cellStyle name="40% - Accent4 5 4 2" xfId="928" xr:uid="{00000000-0005-0000-0000-000028050000}"/>
    <cellStyle name="40% - Accent4 5 4 2 2" xfId="1920" xr:uid="{00000000-0005-0000-0000-000029050000}"/>
    <cellStyle name="40% - Accent4 5 4 3" xfId="1424" xr:uid="{00000000-0005-0000-0000-00002A050000}"/>
    <cellStyle name="40% - Accent4 5 5" xfId="602" xr:uid="{00000000-0005-0000-0000-00002B050000}"/>
    <cellStyle name="40% - Accent4 5 5 2" xfId="1594" xr:uid="{00000000-0005-0000-0000-00002C050000}"/>
    <cellStyle name="40% - Accent4 5 6" xfId="1098" xr:uid="{00000000-0005-0000-0000-00002D050000}"/>
    <cellStyle name="40% - Accent4 6" xfId="119" xr:uid="{00000000-0005-0000-0000-00002E050000}"/>
    <cellStyle name="40% - Accent4 6 2" xfId="275" xr:uid="{00000000-0005-0000-0000-00002F050000}"/>
    <cellStyle name="40% - Accent4 6 2 2" xfId="773" xr:uid="{00000000-0005-0000-0000-000030050000}"/>
    <cellStyle name="40% - Accent4 6 2 2 2" xfId="1765" xr:uid="{00000000-0005-0000-0000-000031050000}"/>
    <cellStyle name="40% - Accent4 6 2 3" xfId="1269" xr:uid="{00000000-0005-0000-0000-000032050000}"/>
    <cellStyle name="40% - Accent4 6 3" xfId="447" xr:uid="{00000000-0005-0000-0000-000033050000}"/>
    <cellStyle name="40% - Accent4 6 3 2" xfId="943" xr:uid="{00000000-0005-0000-0000-000034050000}"/>
    <cellStyle name="40% - Accent4 6 3 2 2" xfId="1935" xr:uid="{00000000-0005-0000-0000-000035050000}"/>
    <cellStyle name="40% - Accent4 6 3 3" xfId="1439" xr:uid="{00000000-0005-0000-0000-000036050000}"/>
    <cellStyle name="40% - Accent4 6 4" xfId="617" xr:uid="{00000000-0005-0000-0000-000037050000}"/>
    <cellStyle name="40% - Accent4 6 4 2" xfId="1609" xr:uid="{00000000-0005-0000-0000-000038050000}"/>
    <cellStyle name="40% - Accent4 6 5" xfId="1113" xr:uid="{00000000-0005-0000-0000-000039050000}"/>
    <cellStyle name="40% - Accent4 7" xfId="354" xr:uid="{00000000-0005-0000-0000-00003A050000}"/>
    <cellStyle name="40% - Accent4 7 2" xfId="852" xr:uid="{00000000-0005-0000-0000-00003B050000}"/>
    <cellStyle name="40% - Accent4 7 2 2" xfId="1844" xr:uid="{00000000-0005-0000-0000-00003C050000}"/>
    <cellStyle name="40% - Accent4 7 3" xfId="1348" xr:uid="{00000000-0005-0000-0000-00003D050000}"/>
    <cellStyle name="40% - Accent4 8" xfId="197" xr:uid="{00000000-0005-0000-0000-00003E050000}"/>
    <cellStyle name="40% - Accent4 8 2" xfId="695" xr:uid="{00000000-0005-0000-0000-00003F050000}"/>
    <cellStyle name="40% - Accent4 8 2 2" xfId="1687" xr:uid="{00000000-0005-0000-0000-000040050000}"/>
    <cellStyle name="40% - Accent4 8 3" xfId="1191" xr:uid="{00000000-0005-0000-0000-000041050000}"/>
    <cellStyle name="40% - Accent4 9" xfId="369" xr:uid="{00000000-0005-0000-0000-000042050000}"/>
    <cellStyle name="40% - Accent4 9 2" xfId="865" xr:uid="{00000000-0005-0000-0000-000043050000}"/>
    <cellStyle name="40% - Accent4 9 2 2" xfId="1857" xr:uid="{00000000-0005-0000-0000-000044050000}"/>
    <cellStyle name="40% - Accent4 9 3" xfId="1361" xr:uid="{00000000-0005-0000-0000-000045050000}"/>
    <cellStyle name="40% - Accent5" xfId="36" builtinId="47" customBuiltin="1"/>
    <cellStyle name="40% - Accent5 10" xfId="528" xr:uid="{00000000-0005-0000-0000-000047050000}"/>
    <cellStyle name="40% - Accent5 10 2" xfId="1520" xr:uid="{00000000-0005-0000-0000-000048050000}"/>
    <cellStyle name="40% - Accent5 11" xfId="541" xr:uid="{00000000-0005-0000-0000-000049050000}"/>
    <cellStyle name="40% - Accent5 11 2" xfId="1533" xr:uid="{00000000-0005-0000-0000-00004A050000}"/>
    <cellStyle name="40% - Accent5 12" xfId="1024" xr:uid="{00000000-0005-0000-0000-00004B050000}"/>
    <cellStyle name="40% - Accent5 13" xfId="1037" xr:uid="{00000000-0005-0000-0000-00004C050000}"/>
    <cellStyle name="40% - Accent5 14" xfId="2017" xr:uid="{00000000-0005-0000-0000-00004D050000}"/>
    <cellStyle name="40% - Accent5 15" xfId="2033" xr:uid="{00000000-0005-0000-0000-00004E050000}"/>
    <cellStyle name="40% - Accent5 16" xfId="2049" xr:uid="{00000000-0005-0000-0000-00004F050000}"/>
    <cellStyle name="40% - Accent5 17" xfId="2063" xr:uid="{00000000-0005-0000-0000-000050050000}"/>
    <cellStyle name="40% - Accent5 18" xfId="2077" xr:uid="{00000000-0005-0000-0000-000051050000}"/>
    <cellStyle name="40% - Accent5 19" xfId="2091" xr:uid="{00000000-0005-0000-0000-000052050000}"/>
    <cellStyle name="40% - Accent5 2" xfId="54" xr:uid="{00000000-0005-0000-0000-000053050000}"/>
    <cellStyle name="40% - Accent5 2 2" xfId="135" xr:uid="{00000000-0005-0000-0000-000054050000}"/>
    <cellStyle name="40% - Accent5 2 2 2" xfId="291" xr:uid="{00000000-0005-0000-0000-000055050000}"/>
    <cellStyle name="40% - Accent5 2 2 2 2" xfId="789" xr:uid="{00000000-0005-0000-0000-000056050000}"/>
    <cellStyle name="40% - Accent5 2 2 2 2 2" xfId="1781" xr:uid="{00000000-0005-0000-0000-000057050000}"/>
    <cellStyle name="40% - Accent5 2 2 2 3" xfId="1285" xr:uid="{00000000-0005-0000-0000-000058050000}"/>
    <cellStyle name="40% - Accent5 2 2 3" xfId="463" xr:uid="{00000000-0005-0000-0000-000059050000}"/>
    <cellStyle name="40% - Accent5 2 2 3 2" xfId="959" xr:uid="{00000000-0005-0000-0000-00005A050000}"/>
    <cellStyle name="40% - Accent5 2 2 3 2 2" xfId="1951" xr:uid="{00000000-0005-0000-0000-00005B050000}"/>
    <cellStyle name="40% - Accent5 2 2 3 3" xfId="1455" xr:uid="{00000000-0005-0000-0000-00005C050000}"/>
    <cellStyle name="40% - Accent5 2 2 4" xfId="633" xr:uid="{00000000-0005-0000-0000-00005D050000}"/>
    <cellStyle name="40% - Accent5 2 2 4 2" xfId="1625" xr:uid="{00000000-0005-0000-0000-00005E050000}"/>
    <cellStyle name="40% - Accent5 2 2 5" xfId="1129" xr:uid="{00000000-0005-0000-0000-00005F050000}"/>
    <cellStyle name="40% - Accent5 2 3" xfId="213" xr:uid="{00000000-0005-0000-0000-000060050000}"/>
    <cellStyle name="40% - Accent5 2 3 2" xfId="711" xr:uid="{00000000-0005-0000-0000-000061050000}"/>
    <cellStyle name="40% - Accent5 2 3 2 2" xfId="1703" xr:uid="{00000000-0005-0000-0000-000062050000}"/>
    <cellStyle name="40% - Accent5 2 3 3" xfId="1207" xr:uid="{00000000-0005-0000-0000-000063050000}"/>
    <cellStyle name="40% - Accent5 2 4" xfId="385" xr:uid="{00000000-0005-0000-0000-000064050000}"/>
    <cellStyle name="40% - Accent5 2 4 2" xfId="881" xr:uid="{00000000-0005-0000-0000-000065050000}"/>
    <cellStyle name="40% - Accent5 2 4 2 2" xfId="1873" xr:uid="{00000000-0005-0000-0000-000066050000}"/>
    <cellStyle name="40% - Accent5 2 4 3" xfId="1377" xr:uid="{00000000-0005-0000-0000-000067050000}"/>
    <cellStyle name="40% - Accent5 2 5" xfId="555" xr:uid="{00000000-0005-0000-0000-000068050000}"/>
    <cellStyle name="40% - Accent5 2 5 2" xfId="1547" xr:uid="{00000000-0005-0000-0000-000069050000}"/>
    <cellStyle name="40% - Accent5 2 6" xfId="1051" xr:uid="{00000000-0005-0000-0000-00006A050000}"/>
    <cellStyle name="40% - Accent5 20" xfId="2105" xr:uid="{00000000-0005-0000-0000-00006B050000}"/>
    <cellStyle name="40% - Accent5 21" xfId="2120" xr:uid="{00000000-0005-0000-0000-00006C050000}"/>
    <cellStyle name="40% - Accent5 3" xfId="71" xr:uid="{00000000-0005-0000-0000-00006D050000}"/>
    <cellStyle name="40% - Accent5 3 2" xfId="150" xr:uid="{00000000-0005-0000-0000-00006E050000}"/>
    <cellStyle name="40% - Accent5 3 2 2" xfId="306" xr:uid="{00000000-0005-0000-0000-00006F050000}"/>
    <cellStyle name="40% - Accent5 3 2 2 2" xfId="804" xr:uid="{00000000-0005-0000-0000-000070050000}"/>
    <cellStyle name="40% - Accent5 3 2 2 2 2" xfId="1796" xr:uid="{00000000-0005-0000-0000-000071050000}"/>
    <cellStyle name="40% - Accent5 3 2 2 3" xfId="1300" xr:uid="{00000000-0005-0000-0000-000072050000}"/>
    <cellStyle name="40% - Accent5 3 2 3" xfId="478" xr:uid="{00000000-0005-0000-0000-000073050000}"/>
    <cellStyle name="40% - Accent5 3 2 3 2" xfId="974" xr:uid="{00000000-0005-0000-0000-000074050000}"/>
    <cellStyle name="40% - Accent5 3 2 3 2 2" xfId="1966" xr:uid="{00000000-0005-0000-0000-000075050000}"/>
    <cellStyle name="40% - Accent5 3 2 3 3" xfId="1470" xr:uid="{00000000-0005-0000-0000-000076050000}"/>
    <cellStyle name="40% - Accent5 3 2 4" xfId="648" xr:uid="{00000000-0005-0000-0000-000077050000}"/>
    <cellStyle name="40% - Accent5 3 2 4 2" xfId="1640" xr:uid="{00000000-0005-0000-0000-000078050000}"/>
    <cellStyle name="40% - Accent5 3 2 5" xfId="1144" xr:uid="{00000000-0005-0000-0000-000079050000}"/>
    <cellStyle name="40% - Accent5 3 3" xfId="228" xr:uid="{00000000-0005-0000-0000-00007A050000}"/>
    <cellStyle name="40% - Accent5 3 3 2" xfId="726" xr:uid="{00000000-0005-0000-0000-00007B050000}"/>
    <cellStyle name="40% - Accent5 3 3 2 2" xfId="1718" xr:uid="{00000000-0005-0000-0000-00007C050000}"/>
    <cellStyle name="40% - Accent5 3 3 3" xfId="1222" xr:uid="{00000000-0005-0000-0000-00007D050000}"/>
    <cellStyle name="40% - Accent5 3 4" xfId="400" xr:uid="{00000000-0005-0000-0000-00007E050000}"/>
    <cellStyle name="40% - Accent5 3 4 2" xfId="896" xr:uid="{00000000-0005-0000-0000-00007F050000}"/>
    <cellStyle name="40% - Accent5 3 4 2 2" xfId="1888" xr:uid="{00000000-0005-0000-0000-000080050000}"/>
    <cellStyle name="40% - Accent5 3 4 3" xfId="1392" xr:uid="{00000000-0005-0000-0000-000081050000}"/>
    <cellStyle name="40% - Accent5 3 5" xfId="570" xr:uid="{00000000-0005-0000-0000-000082050000}"/>
    <cellStyle name="40% - Accent5 3 5 2" xfId="1562" xr:uid="{00000000-0005-0000-0000-000083050000}"/>
    <cellStyle name="40% - Accent5 3 6" xfId="1066" xr:uid="{00000000-0005-0000-0000-000084050000}"/>
    <cellStyle name="40% - Accent5 4" xfId="89" xr:uid="{00000000-0005-0000-0000-000085050000}"/>
    <cellStyle name="40% - Accent5 4 2" xfId="167" xr:uid="{00000000-0005-0000-0000-000086050000}"/>
    <cellStyle name="40% - Accent5 4 2 2" xfId="323" xr:uid="{00000000-0005-0000-0000-000087050000}"/>
    <cellStyle name="40% - Accent5 4 2 2 2" xfId="821" xr:uid="{00000000-0005-0000-0000-000088050000}"/>
    <cellStyle name="40% - Accent5 4 2 2 2 2" xfId="1813" xr:uid="{00000000-0005-0000-0000-000089050000}"/>
    <cellStyle name="40% - Accent5 4 2 2 3" xfId="1317" xr:uid="{00000000-0005-0000-0000-00008A050000}"/>
    <cellStyle name="40% - Accent5 4 2 3" xfId="495" xr:uid="{00000000-0005-0000-0000-00008B050000}"/>
    <cellStyle name="40% - Accent5 4 2 3 2" xfId="991" xr:uid="{00000000-0005-0000-0000-00008C050000}"/>
    <cellStyle name="40% - Accent5 4 2 3 2 2" xfId="1983" xr:uid="{00000000-0005-0000-0000-00008D050000}"/>
    <cellStyle name="40% - Accent5 4 2 3 3" xfId="1487" xr:uid="{00000000-0005-0000-0000-00008E050000}"/>
    <cellStyle name="40% - Accent5 4 2 4" xfId="665" xr:uid="{00000000-0005-0000-0000-00008F050000}"/>
    <cellStyle name="40% - Accent5 4 2 4 2" xfId="1657" xr:uid="{00000000-0005-0000-0000-000090050000}"/>
    <cellStyle name="40% - Accent5 4 2 5" xfId="1161" xr:uid="{00000000-0005-0000-0000-000091050000}"/>
    <cellStyle name="40% - Accent5 4 3" xfId="245" xr:uid="{00000000-0005-0000-0000-000092050000}"/>
    <cellStyle name="40% - Accent5 4 3 2" xfId="743" xr:uid="{00000000-0005-0000-0000-000093050000}"/>
    <cellStyle name="40% - Accent5 4 3 2 2" xfId="1735" xr:uid="{00000000-0005-0000-0000-000094050000}"/>
    <cellStyle name="40% - Accent5 4 3 3" xfId="1239" xr:uid="{00000000-0005-0000-0000-000095050000}"/>
    <cellStyle name="40% - Accent5 4 4" xfId="417" xr:uid="{00000000-0005-0000-0000-000096050000}"/>
    <cellStyle name="40% - Accent5 4 4 2" xfId="913" xr:uid="{00000000-0005-0000-0000-000097050000}"/>
    <cellStyle name="40% - Accent5 4 4 2 2" xfId="1905" xr:uid="{00000000-0005-0000-0000-000098050000}"/>
    <cellStyle name="40% - Accent5 4 4 3" xfId="1409" xr:uid="{00000000-0005-0000-0000-000099050000}"/>
    <cellStyle name="40% - Accent5 4 5" xfId="587" xr:uid="{00000000-0005-0000-0000-00009A050000}"/>
    <cellStyle name="40% - Accent5 4 5 2" xfId="1579" xr:uid="{00000000-0005-0000-0000-00009B050000}"/>
    <cellStyle name="40% - Accent5 4 6" xfId="1083" xr:uid="{00000000-0005-0000-0000-00009C050000}"/>
    <cellStyle name="40% - Accent5 5" xfId="106" xr:uid="{00000000-0005-0000-0000-00009D050000}"/>
    <cellStyle name="40% - Accent5 5 2" xfId="184" xr:uid="{00000000-0005-0000-0000-00009E050000}"/>
    <cellStyle name="40% - Accent5 5 2 2" xfId="340" xr:uid="{00000000-0005-0000-0000-00009F050000}"/>
    <cellStyle name="40% - Accent5 5 2 2 2" xfId="838" xr:uid="{00000000-0005-0000-0000-0000A0050000}"/>
    <cellStyle name="40% - Accent5 5 2 2 2 2" xfId="1830" xr:uid="{00000000-0005-0000-0000-0000A1050000}"/>
    <cellStyle name="40% - Accent5 5 2 2 3" xfId="1334" xr:uid="{00000000-0005-0000-0000-0000A2050000}"/>
    <cellStyle name="40% - Accent5 5 2 3" xfId="512" xr:uid="{00000000-0005-0000-0000-0000A3050000}"/>
    <cellStyle name="40% - Accent5 5 2 3 2" xfId="1008" xr:uid="{00000000-0005-0000-0000-0000A4050000}"/>
    <cellStyle name="40% - Accent5 5 2 3 2 2" xfId="2000" xr:uid="{00000000-0005-0000-0000-0000A5050000}"/>
    <cellStyle name="40% - Accent5 5 2 3 3" xfId="1504" xr:uid="{00000000-0005-0000-0000-0000A6050000}"/>
    <cellStyle name="40% - Accent5 5 2 4" xfId="682" xr:uid="{00000000-0005-0000-0000-0000A7050000}"/>
    <cellStyle name="40% - Accent5 5 2 4 2" xfId="1674" xr:uid="{00000000-0005-0000-0000-0000A8050000}"/>
    <cellStyle name="40% - Accent5 5 2 5" xfId="1178" xr:uid="{00000000-0005-0000-0000-0000A9050000}"/>
    <cellStyle name="40% - Accent5 5 3" xfId="262" xr:uid="{00000000-0005-0000-0000-0000AA050000}"/>
    <cellStyle name="40% - Accent5 5 3 2" xfId="760" xr:uid="{00000000-0005-0000-0000-0000AB050000}"/>
    <cellStyle name="40% - Accent5 5 3 2 2" xfId="1752" xr:uid="{00000000-0005-0000-0000-0000AC050000}"/>
    <cellStyle name="40% - Accent5 5 3 3" xfId="1256" xr:uid="{00000000-0005-0000-0000-0000AD050000}"/>
    <cellStyle name="40% - Accent5 5 4" xfId="434" xr:uid="{00000000-0005-0000-0000-0000AE050000}"/>
    <cellStyle name="40% - Accent5 5 4 2" xfId="930" xr:uid="{00000000-0005-0000-0000-0000AF050000}"/>
    <cellStyle name="40% - Accent5 5 4 2 2" xfId="1922" xr:uid="{00000000-0005-0000-0000-0000B0050000}"/>
    <cellStyle name="40% - Accent5 5 4 3" xfId="1426" xr:uid="{00000000-0005-0000-0000-0000B1050000}"/>
    <cellStyle name="40% - Accent5 5 5" xfId="604" xr:uid="{00000000-0005-0000-0000-0000B2050000}"/>
    <cellStyle name="40% - Accent5 5 5 2" xfId="1596" xr:uid="{00000000-0005-0000-0000-0000B3050000}"/>
    <cellStyle name="40% - Accent5 5 6" xfId="1100" xr:uid="{00000000-0005-0000-0000-0000B4050000}"/>
    <cellStyle name="40% - Accent5 6" xfId="121" xr:uid="{00000000-0005-0000-0000-0000B5050000}"/>
    <cellStyle name="40% - Accent5 6 2" xfId="277" xr:uid="{00000000-0005-0000-0000-0000B6050000}"/>
    <cellStyle name="40% - Accent5 6 2 2" xfId="775" xr:uid="{00000000-0005-0000-0000-0000B7050000}"/>
    <cellStyle name="40% - Accent5 6 2 2 2" xfId="1767" xr:uid="{00000000-0005-0000-0000-0000B8050000}"/>
    <cellStyle name="40% - Accent5 6 2 3" xfId="1271" xr:uid="{00000000-0005-0000-0000-0000B9050000}"/>
    <cellStyle name="40% - Accent5 6 3" xfId="449" xr:uid="{00000000-0005-0000-0000-0000BA050000}"/>
    <cellStyle name="40% - Accent5 6 3 2" xfId="945" xr:uid="{00000000-0005-0000-0000-0000BB050000}"/>
    <cellStyle name="40% - Accent5 6 3 2 2" xfId="1937" xr:uid="{00000000-0005-0000-0000-0000BC050000}"/>
    <cellStyle name="40% - Accent5 6 3 3" xfId="1441" xr:uid="{00000000-0005-0000-0000-0000BD050000}"/>
    <cellStyle name="40% - Accent5 6 4" xfId="619" xr:uid="{00000000-0005-0000-0000-0000BE050000}"/>
    <cellStyle name="40% - Accent5 6 4 2" xfId="1611" xr:uid="{00000000-0005-0000-0000-0000BF050000}"/>
    <cellStyle name="40% - Accent5 6 5" xfId="1115" xr:uid="{00000000-0005-0000-0000-0000C0050000}"/>
    <cellStyle name="40% - Accent5 7" xfId="356" xr:uid="{00000000-0005-0000-0000-0000C1050000}"/>
    <cellStyle name="40% - Accent5 7 2" xfId="854" xr:uid="{00000000-0005-0000-0000-0000C2050000}"/>
    <cellStyle name="40% - Accent5 7 2 2" xfId="1846" xr:uid="{00000000-0005-0000-0000-0000C3050000}"/>
    <cellStyle name="40% - Accent5 7 3" xfId="1350" xr:uid="{00000000-0005-0000-0000-0000C4050000}"/>
    <cellStyle name="40% - Accent5 8" xfId="199" xr:uid="{00000000-0005-0000-0000-0000C5050000}"/>
    <cellStyle name="40% - Accent5 8 2" xfId="697" xr:uid="{00000000-0005-0000-0000-0000C6050000}"/>
    <cellStyle name="40% - Accent5 8 2 2" xfId="1689" xr:uid="{00000000-0005-0000-0000-0000C7050000}"/>
    <cellStyle name="40% - Accent5 8 3" xfId="1193" xr:uid="{00000000-0005-0000-0000-0000C8050000}"/>
    <cellStyle name="40% - Accent5 9" xfId="371" xr:uid="{00000000-0005-0000-0000-0000C9050000}"/>
    <cellStyle name="40% - Accent5 9 2" xfId="867" xr:uid="{00000000-0005-0000-0000-0000CA050000}"/>
    <cellStyle name="40% - Accent5 9 2 2" xfId="1859" xr:uid="{00000000-0005-0000-0000-0000CB050000}"/>
    <cellStyle name="40% - Accent5 9 3" xfId="1363" xr:uid="{00000000-0005-0000-0000-0000CC050000}"/>
    <cellStyle name="40% - Accent6" xfId="40" builtinId="51" customBuiltin="1"/>
    <cellStyle name="40% - Accent6 10" xfId="530" xr:uid="{00000000-0005-0000-0000-0000CE050000}"/>
    <cellStyle name="40% - Accent6 10 2" xfId="1522" xr:uid="{00000000-0005-0000-0000-0000CF050000}"/>
    <cellStyle name="40% - Accent6 11" xfId="543" xr:uid="{00000000-0005-0000-0000-0000D0050000}"/>
    <cellStyle name="40% - Accent6 11 2" xfId="1535" xr:uid="{00000000-0005-0000-0000-0000D1050000}"/>
    <cellStyle name="40% - Accent6 12" xfId="1026" xr:uid="{00000000-0005-0000-0000-0000D2050000}"/>
    <cellStyle name="40% - Accent6 13" xfId="1039" xr:uid="{00000000-0005-0000-0000-0000D3050000}"/>
    <cellStyle name="40% - Accent6 14" xfId="2019" xr:uid="{00000000-0005-0000-0000-0000D4050000}"/>
    <cellStyle name="40% - Accent6 15" xfId="2035" xr:uid="{00000000-0005-0000-0000-0000D5050000}"/>
    <cellStyle name="40% - Accent6 16" xfId="2051" xr:uid="{00000000-0005-0000-0000-0000D6050000}"/>
    <cellStyle name="40% - Accent6 17" xfId="2065" xr:uid="{00000000-0005-0000-0000-0000D7050000}"/>
    <cellStyle name="40% - Accent6 18" xfId="2079" xr:uid="{00000000-0005-0000-0000-0000D8050000}"/>
    <cellStyle name="40% - Accent6 19" xfId="2093" xr:uid="{00000000-0005-0000-0000-0000D9050000}"/>
    <cellStyle name="40% - Accent6 2" xfId="56" xr:uid="{00000000-0005-0000-0000-0000DA050000}"/>
    <cellStyle name="40% - Accent6 2 2" xfId="137" xr:uid="{00000000-0005-0000-0000-0000DB050000}"/>
    <cellStyle name="40% - Accent6 2 2 2" xfId="293" xr:uid="{00000000-0005-0000-0000-0000DC050000}"/>
    <cellStyle name="40% - Accent6 2 2 2 2" xfId="791" xr:uid="{00000000-0005-0000-0000-0000DD050000}"/>
    <cellStyle name="40% - Accent6 2 2 2 2 2" xfId="1783" xr:uid="{00000000-0005-0000-0000-0000DE050000}"/>
    <cellStyle name="40% - Accent6 2 2 2 3" xfId="1287" xr:uid="{00000000-0005-0000-0000-0000DF050000}"/>
    <cellStyle name="40% - Accent6 2 2 3" xfId="465" xr:uid="{00000000-0005-0000-0000-0000E0050000}"/>
    <cellStyle name="40% - Accent6 2 2 3 2" xfId="961" xr:uid="{00000000-0005-0000-0000-0000E1050000}"/>
    <cellStyle name="40% - Accent6 2 2 3 2 2" xfId="1953" xr:uid="{00000000-0005-0000-0000-0000E2050000}"/>
    <cellStyle name="40% - Accent6 2 2 3 3" xfId="1457" xr:uid="{00000000-0005-0000-0000-0000E3050000}"/>
    <cellStyle name="40% - Accent6 2 2 4" xfId="635" xr:uid="{00000000-0005-0000-0000-0000E4050000}"/>
    <cellStyle name="40% - Accent6 2 2 4 2" xfId="1627" xr:uid="{00000000-0005-0000-0000-0000E5050000}"/>
    <cellStyle name="40% - Accent6 2 2 5" xfId="1131" xr:uid="{00000000-0005-0000-0000-0000E6050000}"/>
    <cellStyle name="40% - Accent6 2 3" xfId="215" xr:uid="{00000000-0005-0000-0000-0000E7050000}"/>
    <cellStyle name="40% - Accent6 2 3 2" xfId="713" xr:uid="{00000000-0005-0000-0000-0000E8050000}"/>
    <cellStyle name="40% - Accent6 2 3 2 2" xfId="1705" xr:uid="{00000000-0005-0000-0000-0000E9050000}"/>
    <cellStyle name="40% - Accent6 2 3 3" xfId="1209" xr:uid="{00000000-0005-0000-0000-0000EA050000}"/>
    <cellStyle name="40% - Accent6 2 4" xfId="387" xr:uid="{00000000-0005-0000-0000-0000EB050000}"/>
    <cellStyle name="40% - Accent6 2 4 2" xfId="883" xr:uid="{00000000-0005-0000-0000-0000EC050000}"/>
    <cellStyle name="40% - Accent6 2 4 2 2" xfId="1875" xr:uid="{00000000-0005-0000-0000-0000ED050000}"/>
    <cellStyle name="40% - Accent6 2 4 3" xfId="1379" xr:uid="{00000000-0005-0000-0000-0000EE050000}"/>
    <cellStyle name="40% - Accent6 2 5" xfId="557" xr:uid="{00000000-0005-0000-0000-0000EF050000}"/>
    <cellStyle name="40% - Accent6 2 5 2" xfId="1549" xr:uid="{00000000-0005-0000-0000-0000F0050000}"/>
    <cellStyle name="40% - Accent6 2 6" xfId="1053" xr:uid="{00000000-0005-0000-0000-0000F1050000}"/>
    <cellStyle name="40% - Accent6 20" xfId="2107" xr:uid="{00000000-0005-0000-0000-0000F2050000}"/>
    <cellStyle name="40% - Accent6 21" xfId="2122" xr:uid="{00000000-0005-0000-0000-0000F3050000}"/>
    <cellStyle name="40% - Accent6 3" xfId="73" xr:uid="{00000000-0005-0000-0000-0000F4050000}"/>
    <cellStyle name="40% - Accent6 3 2" xfId="152" xr:uid="{00000000-0005-0000-0000-0000F5050000}"/>
    <cellStyle name="40% - Accent6 3 2 2" xfId="308" xr:uid="{00000000-0005-0000-0000-0000F6050000}"/>
    <cellStyle name="40% - Accent6 3 2 2 2" xfId="806" xr:uid="{00000000-0005-0000-0000-0000F7050000}"/>
    <cellStyle name="40% - Accent6 3 2 2 2 2" xfId="1798" xr:uid="{00000000-0005-0000-0000-0000F8050000}"/>
    <cellStyle name="40% - Accent6 3 2 2 3" xfId="1302" xr:uid="{00000000-0005-0000-0000-0000F9050000}"/>
    <cellStyle name="40% - Accent6 3 2 3" xfId="480" xr:uid="{00000000-0005-0000-0000-0000FA050000}"/>
    <cellStyle name="40% - Accent6 3 2 3 2" xfId="976" xr:uid="{00000000-0005-0000-0000-0000FB050000}"/>
    <cellStyle name="40% - Accent6 3 2 3 2 2" xfId="1968" xr:uid="{00000000-0005-0000-0000-0000FC050000}"/>
    <cellStyle name="40% - Accent6 3 2 3 3" xfId="1472" xr:uid="{00000000-0005-0000-0000-0000FD050000}"/>
    <cellStyle name="40% - Accent6 3 2 4" xfId="650" xr:uid="{00000000-0005-0000-0000-0000FE050000}"/>
    <cellStyle name="40% - Accent6 3 2 4 2" xfId="1642" xr:uid="{00000000-0005-0000-0000-0000FF050000}"/>
    <cellStyle name="40% - Accent6 3 2 5" xfId="1146" xr:uid="{00000000-0005-0000-0000-000000060000}"/>
    <cellStyle name="40% - Accent6 3 3" xfId="230" xr:uid="{00000000-0005-0000-0000-000001060000}"/>
    <cellStyle name="40% - Accent6 3 3 2" xfId="728" xr:uid="{00000000-0005-0000-0000-000002060000}"/>
    <cellStyle name="40% - Accent6 3 3 2 2" xfId="1720" xr:uid="{00000000-0005-0000-0000-000003060000}"/>
    <cellStyle name="40% - Accent6 3 3 3" xfId="1224" xr:uid="{00000000-0005-0000-0000-000004060000}"/>
    <cellStyle name="40% - Accent6 3 4" xfId="402" xr:uid="{00000000-0005-0000-0000-000005060000}"/>
    <cellStyle name="40% - Accent6 3 4 2" xfId="898" xr:uid="{00000000-0005-0000-0000-000006060000}"/>
    <cellStyle name="40% - Accent6 3 4 2 2" xfId="1890" xr:uid="{00000000-0005-0000-0000-000007060000}"/>
    <cellStyle name="40% - Accent6 3 4 3" xfId="1394" xr:uid="{00000000-0005-0000-0000-000008060000}"/>
    <cellStyle name="40% - Accent6 3 5" xfId="572" xr:uid="{00000000-0005-0000-0000-000009060000}"/>
    <cellStyle name="40% - Accent6 3 5 2" xfId="1564" xr:uid="{00000000-0005-0000-0000-00000A060000}"/>
    <cellStyle name="40% - Accent6 3 6" xfId="1068" xr:uid="{00000000-0005-0000-0000-00000B060000}"/>
    <cellStyle name="40% - Accent6 4" xfId="91" xr:uid="{00000000-0005-0000-0000-00000C060000}"/>
    <cellStyle name="40% - Accent6 4 2" xfId="169" xr:uid="{00000000-0005-0000-0000-00000D060000}"/>
    <cellStyle name="40% - Accent6 4 2 2" xfId="325" xr:uid="{00000000-0005-0000-0000-00000E060000}"/>
    <cellStyle name="40% - Accent6 4 2 2 2" xfId="823" xr:uid="{00000000-0005-0000-0000-00000F060000}"/>
    <cellStyle name="40% - Accent6 4 2 2 2 2" xfId="1815" xr:uid="{00000000-0005-0000-0000-000010060000}"/>
    <cellStyle name="40% - Accent6 4 2 2 3" xfId="1319" xr:uid="{00000000-0005-0000-0000-000011060000}"/>
    <cellStyle name="40% - Accent6 4 2 3" xfId="497" xr:uid="{00000000-0005-0000-0000-000012060000}"/>
    <cellStyle name="40% - Accent6 4 2 3 2" xfId="993" xr:uid="{00000000-0005-0000-0000-000013060000}"/>
    <cellStyle name="40% - Accent6 4 2 3 2 2" xfId="1985" xr:uid="{00000000-0005-0000-0000-000014060000}"/>
    <cellStyle name="40% - Accent6 4 2 3 3" xfId="1489" xr:uid="{00000000-0005-0000-0000-000015060000}"/>
    <cellStyle name="40% - Accent6 4 2 4" xfId="667" xr:uid="{00000000-0005-0000-0000-000016060000}"/>
    <cellStyle name="40% - Accent6 4 2 4 2" xfId="1659" xr:uid="{00000000-0005-0000-0000-000017060000}"/>
    <cellStyle name="40% - Accent6 4 2 5" xfId="1163" xr:uid="{00000000-0005-0000-0000-000018060000}"/>
    <cellStyle name="40% - Accent6 4 3" xfId="247" xr:uid="{00000000-0005-0000-0000-000019060000}"/>
    <cellStyle name="40% - Accent6 4 3 2" xfId="745" xr:uid="{00000000-0005-0000-0000-00001A060000}"/>
    <cellStyle name="40% - Accent6 4 3 2 2" xfId="1737" xr:uid="{00000000-0005-0000-0000-00001B060000}"/>
    <cellStyle name="40% - Accent6 4 3 3" xfId="1241" xr:uid="{00000000-0005-0000-0000-00001C060000}"/>
    <cellStyle name="40% - Accent6 4 4" xfId="419" xr:uid="{00000000-0005-0000-0000-00001D060000}"/>
    <cellStyle name="40% - Accent6 4 4 2" xfId="915" xr:uid="{00000000-0005-0000-0000-00001E060000}"/>
    <cellStyle name="40% - Accent6 4 4 2 2" xfId="1907" xr:uid="{00000000-0005-0000-0000-00001F060000}"/>
    <cellStyle name="40% - Accent6 4 4 3" xfId="1411" xr:uid="{00000000-0005-0000-0000-000020060000}"/>
    <cellStyle name="40% - Accent6 4 5" xfId="589" xr:uid="{00000000-0005-0000-0000-000021060000}"/>
    <cellStyle name="40% - Accent6 4 5 2" xfId="1581" xr:uid="{00000000-0005-0000-0000-000022060000}"/>
    <cellStyle name="40% - Accent6 4 6" xfId="1085" xr:uid="{00000000-0005-0000-0000-000023060000}"/>
    <cellStyle name="40% - Accent6 5" xfId="108" xr:uid="{00000000-0005-0000-0000-000024060000}"/>
    <cellStyle name="40% - Accent6 5 2" xfId="186" xr:uid="{00000000-0005-0000-0000-000025060000}"/>
    <cellStyle name="40% - Accent6 5 2 2" xfId="342" xr:uid="{00000000-0005-0000-0000-000026060000}"/>
    <cellStyle name="40% - Accent6 5 2 2 2" xfId="840" xr:uid="{00000000-0005-0000-0000-000027060000}"/>
    <cellStyle name="40% - Accent6 5 2 2 2 2" xfId="1832" xr:uid="{00000000-0005-0000-0000-000028060000}"/>
    <cellStyle name="40% - Accent6 5 2 2 3" xfId="1336" xr:uid="{00000000-0005-0000-0000-000029060000}"/>
    <cellStyle name="40% - Accent6 5 2 3" xfId="514" xr:uid="{00000000-0005-0000-0000-00002A060000}"/>
    <cellStyle name="40% - Accent6 5 2 3 2" xfId="1010" xr:uid="{00000000-0005-0000-0000-00002B060000}"/>
    <cellStyle name="40% - Accent6 5 2 3 2 2" xfId="2002" xr:uid="{00000000-0005-0000-0000-00002C060000}"/>
    <cellStyle name="40% - Accent6 5 2 3 3" xfId="1506" xr:uid="{00000000-0005-0000-0000-00002D060000}"/>
    <cellStyle name="40% - Accent6 5 2 4" xfId="684" xr:uid="{00000000-0005-0000-0000-00002E060000}"/>
    <cellStyle name="40% - Accent6 5 2 4 2" xfId="1676" xr:uid="{00000000-0005-0000-0000-00002F060000}"/>
    <cellStyle name="40% - Accent6 5 2 5" xfId="1180" xr:uid="{00000000-0005-0000-0000-000030060000}"/>
    <cellStyle name="40% - Accent6 5 3" xfId="264" xr:uid="{00000000-0005-0000-0000-000031060000}"/>
    <cellStyle name="40% - Accent6 5 3 2" xfId="762" xr:uid="{00000000-0005-0000-0000-000032060000}"/>
    <cellStyle name="40% - Accent6 5 3 2 2" xfId="1754" xr:uid="{00000000-0005-0000-0000-000033060000}"/>
    <cellStyle name="40% - Accent6 5 3 3" xfId="1258" xr:uid="{00000000-0005-0000-0000-000034060000}"/>
    <cellStyle name="40% - Accent6 5 4" xfId="436" xr:uid="{00000000-0005-0000-0000-000035060000}"/>
    <cellStyle name="40% - Accent6 5 4 2" xfId="932" xr:uid="{00000000-0005-0000-0000-000036060000}"/>
    <cellStyle name="40% - Accent6 5 4 2 2" xfId="1924" xr:uid="{00000000-0005-0000-0000-000037060000}"/>
    <cellStyle name="40% - Accent6 5 4 3" xfId="1428" xr:uid="{00000000-0005-0000-0000-000038060000}"/>
    <cellStyle name="40% - Accent6 5 5" xfId="606" xr:uid="{00000000-0005-0000-0000-000039060000}"/>
    <cellStyle name="40% - Accent6 5 5 2" xfId="1598" xr:uid="{00000000-0005-0000-0000-00003A060000}"/>
    <cellStyle name="40% - Accent6 5 6" xfId="1102" xr:uid="{00000000-0005-0000-0000-00003B060000}"/>
    <cellStyle name="40% - Accent6 6" xfId="123" xr:uid="{00000000-0005-0000-0000-00003C060000}"/>
    <cellStyle name="40% - Accent6 6 2" xfId="279" xr:uid="{00000000-0005-0000-0000-00003D060000}"/>
    <cellStyle name="40% - Accent6 6 2 2" xfId="777" xr:uid="{00000000-0005-0000-0000-00003E060000}"/>
    <cellStyle name="40% - Accent6 6 2 2 2" xfId="1769" xr:uid="{00000000-0005-0000-0000-00003F060000}"/>
    <cellStyle name="40% - Accent6 6 2 3" xfId="1273" xr:uid="{00000000-0005-0000-0000-000040060000}"/>
    <cellStyle name="40% - Accent6 6 3" xfId="451" xr:uid="{00000000-0005-0000-0000-000041060000}"/>
    <cellStyle name="40% - Accent6 6 3 2" xfId="947" xr:uid="{00000000-0005-0000-0000-000042060000}"/>
    <cellStyle name="40% - Accent6 6 3 2 2" xfId="1939" xr:uid="{00000000-0005-0000-0000-000043060000}"/>
    <cellStyle name="40% - Accent6 6 3 3" xfId="1443" xr:uid="{00000000-0005-0000-0000-000044060000}"/>
    <cellStyle name="40% - Accent6 6 4" xfId="621" xr:uid="{00000000-0005-0000-0000-000045060000}"/>
    <cellStyle name="40% - Accent6 6 4 2" xfId="1613" xr:uid="{00000000-0005-0000-0000-000046060000}"/>
    <cellStyle name="40% - Accent6 6 5" xfId="1117" xr:uid="{00000000-0005-0000-0000-000047060000}"/>
    <cellStyle name="40% - Accent6 7" xfId="358" xr:uid="{00000000-0005-0000-0000-000048060000}"/>
    <cellStyle name="40% - Accent6 7 2" xfId="856" xr:uid="{00000000-0005-0000-0000-000049060000}"/>
    <cellStyle name="40% - Accent6 7 2 2" xfId="1848" xr:uid="{00000000-0005-0000-0000-00004A060000}"/>
    <cellStyle name="40% - Accent6 7 3" xfId="1352" xr:uid="{00000000-0005-0000-0000-00004B060000}"/>
    <cellStyle name="40% - Accent6 8" xfId="201" xr:uid="{00000000-0005-0000-0000-00004C060000}"/>
    <cellStyle name="40% - Accent6 8 2" xfId="699" xr:uid="{00000000-0005-0000-0000-00004D060000}"/>
    <cellStyle name="40% - Accent6 8 2 2" xfId="1691" xr:uid="{00000000-0005-0000-0000-00004E060000}"/>
    <cellStyle name="40% - Accent6 8 3" xfId="1195" xr:uid="{00000000-0005-0000-0000-00004F060000}"/>
    <cellStyle name="40% - Accent6 9" xfId="373" xr:uid="{00000000-0005-0000-0000-000050060000}"/>
    <cellStyle name="40% - Accent6 9 2" xfId="869" xr:uid="{00000000-0005-0000-0000-000051060000}"/>
    <cellStyle name="40% - Accent6 9 2 2" xfId="1861" xr:uid="{00000000-0005-0000-0000-000052060000}"/>
    <cellStyle name="40% - Accent6 9 3" xfId="1365" xr:uid="{00000000-0005-0000-0000-00005306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2127" builtinId="3"/>
    <cellStyle name="Comma 2" xfId="60" xr:uid="{00000000-0005-0000-0000-000064060000}"/>
    <cellStyle name="Comma 2 2" xfId="139" xr:uid="{00000000-0005-0000-0000-000065060000}"/>
    <cellStyle name="Comma 2 2 2" xfId="295" xr:uid="{00000000-0005-0000-0000-000066060000}"/>
    <cellStyle name="Comma 2 2 2 2" xfId="793" xr:uid="{00000000-0005-0000-0000-000067060000}"/>
    <cellStyle name="Comma 2 2 2 2 2" xfId="1785" xr:uid="{00000000-0005-0000-0000-000068060000}"/>
    <cellStyle name="Comma 2 2 2 3" xfId="1289" xr:uid="{00000000-0005-0000-0000-000069060000}"/>
    <cellStyle name="Comma 2 2 3" xfId="467" xr:uid="{00000000-0005-0000-0000-00006A060000}"/>
    <cellStyle name="Comma 2 2 3 2" xfId="963" xr:uid="{00000000-0005-0000-0000-00006B060000}"/>
    <cellStyle name="Comma 2 2 3 2 2" xfId="1955" xr:uid="{00000000-0005-0000-0000-00006C060000}"/>
    <cellStyle name="Comma 2 2 3 3" xfId="1459" xr:uid="{00000000-0005-0000-0000-00006D060000}"/>
    <cellStyle name="Comma 2 2 4" xfId="637" xr:uid="{00000000-0005-0000-0000-00006E060000}"/>
    <cellStyle name="Comma 2 2 4 2" xfId="1629" xr:uid="{00000000-0005-0000-0000-00006F060000}"/>
    <cellStyle name="Comma 2 2 5" xfId="1133" xr:uid="{00000000-0005-0000-0000-000070060000}"/>
    <cellStyle name="Comma 2 3" xfId="217" xr:uid="{00000000-0005-0000-0000-000071060000}"/>
    <cellStyle name="Comma 2 3 2" xfId="715" xr:uid="{00000000-0005-0000-0000-000072060000}"/>
    <cellStyle name="Comma 2 3 2 2" xfId="1707" xr:uid="{00000000-0005-0000-0000-000073060000}"/>
    <cellStyle name="Comma 2 3 3" xfId="1211" xr:uid="{00000000-0005-0000-0000-000074060000}"/>
    <cellStyle name="Comma 2 4" xfId="389" xr:uid="{00000000-0005-0000-0000-000075060000}"/>
    <cellStyle name="Comma 2 4 2" xfId="885" xr:uid="{00000000-0005-0000-0000-000076060000}"/>
    <cellStyle name="Comma 2 4 2 2" xfId="1877" xr:uid="{00000000-0005-0000-0000-000077060000}"/>
    <cellStyle name="Comma 2 4 3" xfId="1381" xr:uid="{00000000-0005-0000-0000-000078060000}"/>
    <cellStyle name="Comma 2 5" xfId="559" xr:uid="{00000000-0005-0000-0000-000079060000}"/>
    <cellStyle name="Comma 2 5 2" xfId="1551" xr:uid="{00000000-0005-0000-0000-00007A060000}"/>
    <cellStyle name="Comma 2 6" xfId="1055" xr:uid="{00000000-0005-0000-0000-00007B060000}"/>
    <cellStyle name="Comma 3" xfId="78" xr:uid="{00000000-0005-0000-0000-00007C060000}"/>
    <cellStyle name="Comma 3 2" xfId="156" xr:uid="{00000000-0005-0000-0000-00007D060000}"/>
    <cellStyle name="Comma 3 2 2" xfId="312" xr:uid="{00000000-0005-0000-0000-00007E060000}"/>
    <cellStyle name="Comma 3 2 2 2" xfId="810" xr:uid="{00000000-0005-0000-0000-00007F060000}"/>
    <cellStyle name="Comma 3 2 2 2 2" xfId="1802" xr:uid="{00000000-0005-0000-0000-000080060000}"/>
    <cellStyle name="Comma 3 2 2 3" xfId="1306" xr:uid="{00000000-0005-0000-0000-000081060000}"/>
    <cellStyle name="Comma 3 2 3" xfId="484" xr:uid="{00000000-0005-0000-0000-000082060000}"/>
    <cellStyle name="Comma 3 2 3 2" xfId="980" xr:uid="{00000000-0005-0000-0000-000083060000}"/>
    <cellStyle name="Comma 3 2 3 2 2" xfId="1972" xr:uid="{00000000-0005-0000-0000-000084060000}"/>
    <cellStyle name="Comma 3 2 3 3" xfId="1476" xr:uid="{00000000-0005-0000-0000-000085060000}"/>
    <cellStyle name="Comma 3 2 4" xfId="654" xr:uid="{00000000-0005-0000-0000-000086060000}"/>
    <cellStyle name="Comma 3 2 4 2" xfId="1646" xr:uid="{00000000-0005-0000-0000-000087060000}"/>
    <cellStyle name="Comma 3 2 5" xfId="1150" xr:uid="{00000000-0005-0000-0000-000088060000}"/>
    <cellStyle name="Comma 3 3" xfId="234" xr:uid="{00000000-0005-0000-0000-000089060000}"/>
    <cellStyle name="Comma 3 3 2" xfId="732" xr:uid="{00000000-0005-0000-0000-00008A060000}"/>
    <cellStyle name="Comma 3 3 2 2" xfId="1724" xr:uid="{00000000-0005-0000-0000-00008B060000}"/>
    <cellStyle name="Comma 3 3 3" xfId="1228" xr:uid="{00000000-0005-0000-0000-00008C060000}"/>
    <cellStyle name="Comma 3 4" xfId="406" xr:uid="{00000000-0005-0000-0000-00008D060000}"/>
    <cellStyle name="Comma 3 4 2" xfId="902" xr:uid="{00000000-0005-0000-0000-00008E060000}"/>
    <cellStyle name="Comma 3 4 2 2" xfId="1894" xr:uid="{00000000-0005-0000-0000-00008F060000}"/>
    <cellStyle name="Comma 3 4 3" xfId="1398" xr:uid="{00000000-0005-0000-0000-000090060000}"/>
    <cellStyle name="Comma 3 5" xfId="576" xr:uid="{00000000-0005-0000-0000-000091060000}"/>
    <cellStyle name="Comma 3 5 2" xfId="1568" xr:uid="{00000000-0005-0000-0000-000092060000}"/>
    <cellStyle name="Comma 3 6" xfId="1072" xr:uid="{00000000-0005-0000-0000-000093060000}"/>
    <cellStyle name="Comma 4" xfId="95" xr:uid="{00000000-0005-0000-0000-000094060000}"/>
    <cellStyle name="Comma 4 2" xfId="173" xr:uid="{00000000-0005-0000-0000-000095060000}"/>
    <cellStyle name="Comma 4 2 2" xfId="329" xr:uid="{00000000-0005-0000-0000-000096060000}"/>
    <cellStyle name="Comma 4 2 2 2" xfId="827" xr:uid="{00000000-0005-0000-0000-000097060000}"/>
    <cellStyle name="Comma 4 2 2 2 2" xfId="1819" xr:uid="{00000000-0005-0000-0000-000098060000}"/>
    <cellStyle name="Comma 4 2 2 3" xfId="1323" xr:uid="{00000000-0005-0000-0000-000099060000}"/>
    <cellStyle name="Comma 4 2 3" xfId="501" xr:uid="{00000000-0005-0000-0000-00009A060000}"/>
    <cellStyle name="Comma 4 2 3 2" xfId="997" xr:uid="{00000000-0005-0000-0000-00009B060000}"/>
    <cellStyle name="Comma 4 2 3 2 2" xfId="1989" xr:uid="{00000000-0005-0000-0000-00009C060000}"/>
    <cellStyle name="Comma 4 2 3 3" xfId="1493" xr:uid="{00000000-0005-0000-0000-00009D060000}"/>
    <cellStyle name="Comma 4 2 4" xfId="671" xr:uid="{00000000-0005-0000-0000-00009E060000}"/>
    <cellStyle name="Comma 4 2 4 2" xfId="1663" xr:uid="{00000000-0005-0000-0000-00009F060000}"/>
    <cellStyle name="Comma 4 2 5" xfId="1167" xr:uid="{00000000-0005-0000-0000-0000A0060000}"/>
    <cellStyle name="Comma 4 3" xfId="251" xr:uid="{00000000-0005-0000-0000-0000A1060000}"/>
    <cellStyle name="Comma 4 3 2" xfId="749" xr:uid="{00000000-0005-0000-0000-0000A2060000}"/>
    <cellStyle name="Comma 4 3 2 2" xfId="1741" xr:uid="{00000000-0005-0000-0000-0000A3060000}"/>
    <cellStyle name="Comma 4 3 3" xfId="1245" xr:uid="{00000000-0005-0000-0000-0000A4060000}"/>
    <cellStyle name="Comma 4 4" xfId="423" xr:uid="{00000000-0005-0000-0000-0000A5060000}"/>
    <cellStyle name="Comma 4 4 2" xfId="919" xr:uid="{00000000-0005-0000-0000-0000A6060000}"/>
    <cellStyle name="Comma 4 4 2 2" xfId="1911" xr:uid="{00000000-0005-0000-0000-0000A7060000}"/>
    <cellStyle name="Comma 4 4 3" xfId="1415" xr:uid="{00000000-0005-0000-0000-0000A8060000}"/>
    <cellStyle name="Comma 4 5" xfId="593" xr:uid="{00000000-0005-0000-0000-0000A9060000}"/>
    <cellStyle name="Comma 4 5 2" xfId="1585" xr:uid="{00000000-0005-0000-0000-0000AA060000}"/>
    <cellStyle name="Comma 4 6" xfId="1089" xr:uid="{00000000-0005-0000-0000-0000AB060000}"/>
    <cellStyle name="Comma 5" xfId="2006" xr:uid="{00000000-0005-0000-0000-0000AC060000}"/>
    <cellStyle name="Comma 6" xfId="2109" xr:uid="{00000000-0005-0000-0000-0000AD060000}"/>
    <cellStyle name="Comma 7" xfId="360" xr:uid="{00000000-0005-0000-0000-0000AE060000}"/>
    <cellStyle name="Currency" xfId="2124" builtinId="4"/>
    <cellStyle name="Currency 2" xfId="75" xr:uid="{00000000-0005-0000-0000-0000B0060000}"/>
    <cellStyle name="Currency 2 2" xfId="153" xr:uid="{00000000-0005-0000-0000-0000B1060000}"/>
    <cellStyle name="Currency 2 2 2" xfId="309" xr:uid="{00000000-0005-0000-0000-0000B2060000}"/>
    <cellStyle name="Currency 2 2 2 2" xfId="807" xr:uid="{00000000-0005-0000-0000-0000B3060000}"/>
    <cellStyle name="Currency 2 2 2 2 2" xfId="1799" xr:uid="{00000000-0005-0000-0000-0000B4060000}"/>
    <cellStyle name="Currency 2 2 2 3" xfId="1303" xr:uid="{00000000-0005-0000-0000-0000B5060000}"/>
    <cellStyle name="Currency 2 2 3" xfId="481" xr:uid="{00000000-0005-0000-0000-0000B6060000}"/>
    <cellStyle name="Currency 2 2 3 2" xfId="977" xr:uid="{00000000-0005-0000-0000-0000B7060000}"/>
    <cellStyle name="Currency 2 2 3 2 2" xfId="1969" xr:uid="{00000000-0005-0000-0000-0000B8060000}"/>
    <cellStyle name="Currency 2 2 3 3" xfId="1473" xr:uid="{00000000-0005-0000-0000-0000B9060000}"/>
    <cellStyle name="Currency 2 2 4" xfId="651" xr:uid="{00000000-0005-0000-0000-0000BA060000}"/>
    <cellStyle name="Currency 2 2 4 2" xfId="1643" xr:uid="{00000000-0005-0000-0000-0000BB060000}"/>
    <cellStyle name="Currency 2 2 5" xfId="1147" xr:uid="{00000000-0005-0000-0000-0000BC060000}"/>
    <cellStyle name="Currency 2 3" xfId="231" xr:uid="{00000000-0005-0000-0000-0000BD060000}"/>
    <cellStyle name="Currency 2 3 2" xfId="729" xr:uid="{00000000-0005-0000-0000-0000BE060000}"/>
    <cellStyle name="Currency 2 3 2 2" xfId="1721" xr:uid="{00000000-0005-0000-0000-0000BF060000}"/>
    <cellStyle name="Currency 2 3 3" xfId="1225" xr:uid="{00000000-0005-0000-0000-0000C0060000}"/>
    <cellStyle name="Currency 2 4" xfId="403" xr:uid="{00000000-0005-0000-0000-0000C1060000}"/>
    <cellStyle name="Currency 2 4 2" xfId="899" xr:uid="{00000000-0005-0000-0000-0000C2060000}"/>
    <cellStyle name="Currency 2 4 2 2" xfId="1891" xr:uid="{00000000-0005-0000-0000-0000C3060000}"/>
    <cellStyle name="Currency 2 4 3" xfId="1395" xr:uid="{00000000-0005-0000-0000-0000C4060000}"/>
    <cellStyle name="Currency 2 5" xfId="573" xr:uid="{00000000-0005-0000-0000-0000C5060000}"/>
    <cellStyle name="Currency 2 5 2" xfId="1565" xr:uid="{00000000-0005-0000-0000-0000C6060000}"/>
    <cellStyle name="Currency 2 6" xfId="1069" xr:uid="{00000000-0005-0000-0000-0000C7060000}"/>
    <cellStyle name="Currency 2 7" xfId="2131" xr:uid="{00000000-0005-0000-0000-0000C8060000}"/>
    <cellStyle name="Currency 3" xfId="92" xr:uid="{00000000-0005-0000-0000-0000C9060000}"/>
    <cellStyle name="Currency 3 2" xfId="170" xr:uid="{00000000-0005-0000-0000-0000CA060000}"/>
    <cellStyle name="Currency 3 2 2" xfId="326" xr:uid="{00000000-0005-0000-0000-0000CB060000}"/>
    <cellStyle name="Currency 3 2 2 2" xfId="824" xr:uid="{00000000-0005-0000-0000-0000CC060000}"/>
    <cellStyle name="Currency 3 2 2 2 2" xfId="1816" xr:uid="{00000000-0005-0000-0000-0000CD060000}"/>
    <cellStyle name="Currency 3 2 2 3" xfId="1320" xr:uid="{00000000-0005-0000-0000-0000CE060000}"/>
    <cellStyle name="Currency 3 2 3" xfId="498" xr:uid="{00000000-0005-0000-0000-0000CF060000}"/>
    <cellStyle name="Currency 3 2 3 2" xfId="994" xr:uid="{00000000-0005-0000-0000-0000D0060000}"/>
    <cellStyle name="Currency 3 2 3 2 2" xfId="1986" xr:uid="{00000000-0005-0000-0000-0000D1060000}"/>
    <cellStyle name="Currency 3 2 3 3" xfId="1490" xr:uid="{00000000-0005-0000-0000-0000D2060000}"/>
    <cellStyle name="Currency 3 2 4" xfId="668" xr:uid="{00000000-0005-0000-0000-0000D3060000}"/>
    <cellStyle name="Currency 3 2 4 2" xfId="1660" xr:uid="{00000000-0005-0000-0000-0000D4060000}"/>
    <cellStyle name="Currency 3 2 5" xfId="1164" xr:uid="{00000000-0005-0000-0000-0000D5060000}"/>
    <cellStyle name="Currency 3 3" xfId="248" xr:uid="{00000000-0005-0000-0000-0000D6060000}"/>
    <cellStyle name="Currency 3 3 2" xfId="746" xr:uid="{00000000-0005-0000-0000-0000D7060000}"/>
    <cellStyle name="Currency 3 3 2 2" xfId="1738" xr:uid="{00000000-0005-0000-0000-0000D8060000}"/>
    <cellStyle name="Currency 3 3 3" xfId="1242" xr:uid="{00000000-0005-0000-0000-0000D9060000}"/>
    <cellStyle name="Currency 3 4" xfId="420" xr:uid="{00000000-0005-0000-0000-0000DA060000}"/>
    <cellStyle name="Currency 3 4 2" xfId="916" xr:uid="{00000000-0005-0000-0000-0000DB060000}"/>
    <cellStyle name="Currency 3 4 2 2" xfId="1908" xr:uid="{00000000-0005-0000-0000-0000DC060000}"/>
    <cellStyle name="Currency 3 4 3" xfId="1412" xr:uid="{00000000-0005-0000-0000-0000DD060000}"/>
    <cellStyle name="Currency 3 5" xfId="590" xr:uid="{00000000-0005-0000-0000-0000DE060000}"/>
    <cellStyle name="Currency 3 5 2" xfId="1582" xr:uid="{00000000-0005-0000-0000-0000DF060000}"/>
    <cellStyle name="Currency 3 6" xfId="1086" xr:uid="{00000000-0005-0000-0000-0000E0060000}"/>
    <cellStyle name="Currency 4" xfId="109" xr:uid="{00000000-0005-0000-0000-0000E1060000}"/>
    <cellStyle name="Currency 4 2" xfId="187" xr:uid="{00000000-0005-0000-0000-0000E2060000}"/>
    <cellStyle name="Currency 4 2 2" xfId="343" xr:uid="{00000000-0005-0000-0000-0000E3060000}"/>
    <cellStyle name="Currency 4 2 2 2" xfId="841" xr:uid="{00000000-0005-0000-0000-0000E4060000}"/>
    <cellStyle name="Currency 4 2 2 2 2" xfId="1833" xr:uid="{00000000-0005-0000-0000-0000E5060000}"/>
    <cellStyle name="Currency 4 2 2 3" xfId="1337" xr:uid="{00000000-0005-0000-0000-0000E6060000}"/>
    <cellStyle name="Currency 4 2 3" xfId="515" xr:uid="{00000000-0005-0000-0000-0000E7060000}"/>
    <cellStyle name="Currency 4 2 3 2" xfId="1011" xr:uid="{00000000-0005-0000-0000-0000E8060000}"/>
    <cellStyle name="Currency 4 2 3 2 2" xfId="2003" xr:uid="{00000000-0005-0000-0000-0000E9060000}"/>
    <cellStyle name="Currency 4 2 3 3" xfId="1507" xr:uid="{00000000-0005-0000-0000-0000EA060000}"/>
    <cellStyle name="Currency 4 2 4" xfId="685" xr:uid="{00000000-0005-0000-0000-0000EB060000}"/>
    <cellStyle name="Currency 4 2 4 2" xfId="1677" xr:uid="{00000000-0005-0000-0000-0000EC060000}"/>
    <cellStyle name="Currency 4 2 5" xfId="1181" xr:uid="{00000000-0005-0000-0000-0000ED060000}"/>
    <cellStyle name="Currency 4 3" xfId="265" xr:uid="{00000000-0005-0000-0000-0000EE060000}"/>
    <cellStyle name="Currency 4 3 2" xfId="763" xr:uid="{00000000-0005-0000-0000-0000EF060000}"/>
    <cellStyle name="Currency 4 3 2 2" xfId="1755" xr:uid="{00000000-0005-0000-0000-0000F0060000}"/>
    <cellStyle name="Currency 4 3 3" xfId="1259" xr:uid="{00000000-0005-0000-0000-0000F1060000}"/>
    <cellStyle name="Currency 4 4" xfId="437" xr:uid="{00000000-0005-0000-0000-0000F2060000}"/>
    <cellStyle name="Currency 4 4 2" xfId="933" xr:uid="{00000000-0005-0000-0000-0000F3060000}"/>
    <cellStyle name="Currency 4 4 2 2" xfId="1925" xr:uid="{00000000-0005-0000-0000-0000F4060000}"/>
    <cellStyle name="Currency 4 4 3" xfId="1429" xr:uid="{00000000-0005-0000-0000-0000F5060000}"/>
    <cellStyle name="Currency 4 5" xfId="607" xr:uid="{00000000-0005-0000-0000-0000F6060000}"/>
    <cellStyle name="Currency 4 5 2" xfId="1599" xr:uid="{00000000-0005-0000-0000-0000F7060000}"/>
    <cellStyle name="Currency 4 6" xfId="1103" xr:uid="{00000000-0005-0000-0000-0000F8060000}"/>
    <cellStyle name="Currency 5" xfId="2020" xr:uid="{00000000-0005-0000-0000-0000F9060000}"/>
    <cellStyle name="Currency 6" xfId="2123" xr:uid="{00000000-0005-0000-0000-0000FA060000}"/>
    <cellStyle name="Explanatory Text" xfId="16" builtinId="53" customBuiltin="1"/>
    <cellStyle name="Followed Hyperlink" xfId="359" builtinId="9" customBuiltin="1"/>
    <cellStyle name="Followed Hyperlink 2" xfId="58" xr:uid="{00000000-0005-0000-0000-0000FD060000}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2126" builtinId="8" customBuiltin="1"/>
    <cellStyle name="Hyperlink 2" xfId="57" xr:uid="{00000000-0005-0000-0000-000004070000}"/>
    <cellStyle name="Hyperlink 2 2" xfId="74" xr:uid="{00000000-0005-0000-0000-00000507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2022" xr:uid="{00000000-0005-0000-0000-00000A070000}"/>
    <cellStyle name="Normal 11" xfId="2038" xr:uid="{00000000-0005-0000-0000-00000B070000}"/>
    <cellStyle name="Normal 12" xfId="2052" xr:uid="{00000000-0005-0000-0000-00000C070000}"/>
    <cellStyle name="Normal 13" xfId="2066" xr:uid="{00000000-0005-0000-0000-00000D070000}"/>
    <cellStyle name="Normal 14" xfId="2080" xr:uid="{00000000-0005-0000-0000-00000E070000}"/>
    <cellStyle name="Normal 15" xfId="2094" xr:uid="{00000000-0005-0000-0000-00000F070000}"/>
    <cellStyle name="Normal 16" xfId="2108" xr:uid="{00000000-0005-0000-0000-000010070000}"/>
    <cellStyle name="Normal 17" xfId="42" xr:uid="{00000000-0005-0000-0000-000011070000}"/>
    <cellStyle name="Normal 18" xfId="2128" xr:uid="{00000000-0005-0000-0000-000012070000}"/>
    <cellStyle name="Normal 19" xfId="2132" xr:uid="{00000000-0005-0000-0000-000013070000}"/>
    <cellStyle name="Normal 2" xfId="43" xr:uid="{00000000-0005-0000-0000-000014070000}"/>
    <cellStyle name="Normal 2 2" xfId="124" xr:uid="{00000000-0005-0000-0000-000015070000}"/>
    <cellStyle name="Normal 2 2 2" xfId="280" xr:uid="{00000000-0005-0000-0000-000016070000}"/>
    <cellStyle name="Normal 2 2 2 2" xfId="778" xr:uid="{00000000-0005-0000-0000-000017070000}"/>
    <cellStyle name="Normal 2 2 2 2 2" xfId="1770" xr:uid="{00000000-0005-0000-0000-000018070000}"/>
    <cellStyle name="Normal 2 2 2 3" xfId="1274" xr:uid="{00000000-0005-0000-0000-000019070000}"/>
    <cellStyle name="Normal 2 2 3" xfId="452" xr:uid="{00000000-0005-0000-0000-00001A070000}"/>
    <cellStyle name="Normal 2 2 3 2" xfId="948" xr:uid="{00000000-0005-0000-0000-00001B070000}"/>
    <cellStyle name="Normal 2 2 3 2 2" xfId="1940" xr:uid="{00000000-0005-0000-0000-00001C070000}"/>
    <cellStyle name="Normal 2 2 3 3" xfId="1444" xr:uid="{00000000-0005-0000-0000-00001D070000}"/>
    <cellStyle name="Normal 2 2 4" xfId="622" xr:uid="{00000000-0005-0000-0000-00001E070000}"/>
    <cellStyle name="Normal 2 2 4 2" xfId="1614" xr:uid="{00000000-0005-0000-0000-00001F070000}"/>
    <cellStyle name="Normal 2 2 5" xfId="1118" xr:uid="{00000000-0005-0000-0000-000020070000}"/>
    <cellStyle name="Normal 2 3" xfId="202" xr:uid="{00000000-0005-0000-0000-000021070000}"/>
    <cellStyle name="Normal 2 3 2" xfId="700" xr:uid="{00000000-0005-0000-0000-000022070000}"/>
    <cellStyle name="Normal 2 3 2 2" xfId="1692" xr:uid="{00000000-0005-0000-0000-000023070000}"/>
    <cellStyle name="Normal 2 3 3" xfId="1196" xr:uid="{00000000-0005-0000-0000-000024070000}"/>
    <cellStyle name="Normal 2 3 4" xfId="2036" xr:uid="{00000000-0005-0000-0000-000025070000}"/>
    <cellStyle name="Normal 2 4" xfId="374" xr:uid="{00000000-0005-0000-0000-000026070000}"/>
    <cellStyle name="Normal 2 4 2" xfId="870" xr:uid="{00000000-0005-0000-0000-000027070000}"/>
    <cellStyle name="Normal 2 4 2 2" xfId="1862" xr:uid="{00000000-0005-0000-0000-000028070000}"/>
    <cellStyle name="Normal 2 4 3" xfId="1366" xr:uid="{00000000-0005-0000-0000-000029070000}"/>
    <cellStyle name="Normal 2 5" xfId="544" xr:uid="{00000000-0005-0000-0000-00002A070000}"/>
    <cellStyle name="Normal 2 5 2" xfId="1536" xr:uid="{00000000-0005-0000-0000-00002B070000}"/>
    <cellStyle name="Normal 2 6" xfId="1040" xr:uid="{00000000-0005-0000-0000-00002C070000}"/>
    <cellStyle name="Normal 2 7" xfId="2125" xr:uid="{00000000-0005-0000-0000-00002D070000}"/>
    <cellStyle name="Normal 2 8" xfId="2129" xr:uid="{00000000-0005-0000-0000-00002E070000}"/>
    <cellStyle name="Normal 3" xfId="59" xr:uid="{00000000-0005-0000-0000-00002F070000}"/>
    <cellStyle name="Normal 3 2" xfId="138" xr:uid="{00000000-0005-0000-0000-000030070000}"/>
    <cellStyle name="Normal 3 2 2" xfId="294" xr:uid="{00000000-0005-0000-0000-000031070000}"/>
    <cellStyle name="Normal 3 2 2 2" xfId="792" xr:uid="{00000000-0005-0000-0000-000032070000}"/>
    <cellStyle name="Normal 3 2 2 2 2" xfId="1784" xr:uid="{00000000-0005-0000-0000-000033070000}"/>
    <cellStyle name="Normal 3 2 2 3" xfId="1288" xr:uid="{00000000-0005-0000-0000-000034070000}"/>
    <cellStyle name="Normal 3 2 3" xfId="466" xr:uid="{00000000-0005-0000-0000-000035070000}"/>
    <cellStyle name="Normal 3 2 3 2" xfId="962" xr:uid="{00000000-0005-0000-0000-000036070000}"/>
    <cellStyle name="Normal 3 2 3 2 2" xfId="1954" xr:uid="{00000000-0005-0000-0000-000037070000}"/>
    <cellStyle name="Normal 3 2 3 3" xfId="1458" xr:uid="{00000000-0005-0000-0000-000038070000}"/>
    <cellStyle name="Normal 3 2 4" xfId="636" xr:uid="{00000000-0005-0000-0000-000039070000}"/>
    <cellStyle name="Normal 3 2 4 2" xfId="1628" xr:uid="{00000000-0005-0000-0000-00003A070000}"/>
    <cellStyle name="Normal 3 2 5" xfId="1132" xr:uid="{00000000-0005-0000-0000-00003B070000}"/>
    <cellStyle name="Normal 3 3" xfId="216" xr:uid="{00000000-0005-0000-0000-00003C070000}"/>
    <cellStyle name="Normal 3 3 2" xfId="714" xr:uid="{00000000-0005-0000-0000-00003D070000}"/>
    <cellStyle name="Normal 3 3 2 2" xfId="1706" xr:uid="{00000000-0005-0000-0000-00003E070000}"/>
    <cellStyle name="Normal 3 3 3" xfId="1210" xr:uid="{00000000-0005-0000-0000-00003F070000}"/>
    <cellStyle name="Normal 3 4" xfId="388" xr:uid="{00000000-0005-0000-0000-000040070000}"/>
    <cellStyle name="Normal 3 4 2" xfId="884" xr:uid="{00000000-0005-0000-0000-000041070000}"/>
    <cellStyle name="Normal 3 4 2 2" xfId="1876" xr:uid="{00000000-0005-0000-0000-000042070000}"/>
    <cellStyle name="Normal 3 4 3" xfId="1380" xr:uid="{00000000-0005-0000-0000-000043070000}"/>
    <cellStyle name="Normal 3 5" xfId="558" xr:uid="{00000000-0005-0000-0000-000044070000}"/>
    <cellStyle name="Normal 3 5 2" xfId="1550" xr:uid="{00000000-0005-0000-0000-000045070000}"/>
    <cellStyle name="Normal 3 6" xfId="1054" xr:uid="{00000000-0005-0000-0000-000046070000}"/>
    <cellStyle name="Normal 4" xfId="77" xr:uid="{00000000-0005-0000-0000-000047070000}"/>
    <cellStyle name="Normal 4 2" xfId="155" xr:uid="{00000000-0005-0000-0000-000048070000}"/>
    <cellStyle name="Normal 4 2 2" xfId="311" xr:uid="{00000000-0005-0000-0000-000049070000}"/>
    <cellStyle name="Normal 4 2 2 2" xfId="809" xr:uid="{00000000-0005-0000-0000-00004A070000}"/>
    <cellStyle name="Normal 4 2 2 2 2" xfId="1801" xr:uid="{00000000-0005-0000-0000-00004B070000}"/>
    <cellStyle name="Normal 4 2 2 3" xfId="1305" xr:uid="{00000000-0005-0000-0000-00004C070000}"/>
    <cellStyle name="Normal 4 2 2 4" xfId="2037" xr:uid="{00000000-0005-0000-0000-00004D070000}"/>
    <cellStyle name="Normal 4 2 3" xfId="483" xr:uid="{00000000-0005-0000-0000-00004E070000}"/>
    <cellStyle name="Normal 4 2 3 2" xfId="979" xr:uid="{00000000-0005-0000-0000-00004F070000}"/>
    <cellStyle name="Normal 4 2 3 2 2" xfId="1971" xr:uid="{00000000-0005-0000-0000-000050070000}"/>
    <cellStyle name="Normal 4 2 3 3" xfId="1475" xr:uid="{00000000-0005-0000-0000-000051070000}"/>
    <cellStyle name="Normal 4 2 4" xfId="653" xr:uid="{00000000-0005-0000-0000-000052070000}"/>
    <cellStyle name="Normal 4 2 4 2" xfId="1645" xr:uid="{00000000-0005-0000-0000-000053070000}"/>
    <cellStyle name="Normal 4 2 5" xfId="1149" xr:uid="{00000000-0005-0000-0000-000054070000}"/>
    <cellStyle name="Normal 4 3" xfId="233" xr:uid="{00000000-0005-0000-0000-000055070000}"/>
    <cellStyle name="Normal 4 3 2" xfId="731" xr:uid="{00000000-0005-0000-0000-000056070000}"/>
    <cellStyle name="Normal 4 3 2 2" xfId="1723" xr:uid="{00000000-0005-0000-0000-000057070000}"/>
    <cellStyle name="Normal 4 3 3" xfId="1227" xr:uid="{00000000-0005-0000-0000-000058070000}"/>
    <cellStyle name="Normal 4 4" xfId="405" xr:uid="{00000000-0005-0000-0000-000059070000}"/>
    <cellStyle name="Normal 4 4 2" xfId="901" xr:uid="{00000000-0005-0000-0000-00005A070000}"/>
    <cellStyle name="Normal 4 4 2 2" xfId="1893" xr:uid="{00000000-0005-0000-0000-00005B070000}"/>
    <cellStyle name="Normal 4 4 3" xfId="1397" xr:uid="{00000000-0005-0000-0000-00005C070000}"/>
    <cellStyle name="Normal 4 5" xfId="575" xr:uid="{00000000-0005-0000-0000-00005D070000}"/>
    <cellStyle name="Normal 4 5 2" xfId="1567" xr:uid="{00000000-0005-0000-0000-00005E070000}"/>
    <cellStyle name="Normal 4 6" xfId="1071" xr:uid="{00000000-0005-0000-0000-00005F070000}"/>
    <cellStyle name="Normal 5" xfId="94" xr:uid="{00000000-0005-0000-0000-000060070000}"/>
    <cellStyle name="Normal 5 2" xfId="172" xr:uid="{00000000-0005-0000-0000-000061070000}"/>
    <cellStyle name="Normal 5 2 2" xfId="328" xr:uid="{00000000-0005-0000-0000-000062070000}"/>
    <cellStyle name="Normal 5 2 2 2" xfId="826" xr:uid="{00000000-0005-0000-0000-000063070000}"/>
    <cellStyle name="Normal 5 2 2 2 2" xfId="1818" xr:uid="{00000000-0005-0000-0000-000064070000}"/>
    <cellStyle name="Normal 5 2 2 3" xfId="1322" xr:uid="{00000000-0005-0000-0000-000065070000}"/>
    <cellStyle name="Normal 5 2 3" xfId="500" xr:uid="{00000000-0005-0000-0000-000066070000}"/>
    <cellStyle name="Normal 5 2 3 2" xfId="996" xr:uid="{00000000-0005-0000-0000-000067070000}"/>
    <cellStyle name="Normal 5 2 3 2 2" xfId="1988" xr:uid="{00000000-0005-0000-0000-000068070000}"/>
    <cellStyle name="Normal 5 2 3 3" xfId="1492" xr:uid="{00000000-0005-0000-0000-000069070000}"/>
    <cellStyle name="Normal 5 2 4" xfId="670" xr:uid="{00000000-0005-0000-0000-00006A070000}"/>
    <cellStyle name="Normal 5 2 4 2" xfId="1662" xr:uid="{00000000-0005-0000-0000-00006B070000}"/>
    <cellStyle name="Normal 5 2 5" xfId="1166" xr:uid="{00000000-0005-0000-0000-00006C070000}"/>
    <cellStyle name="Normal 5 3" xfId="250" xr:uid="{00000000-0005-0000-0000-00006D070000}"/>
    <cellStyle name="Normal 5 3 2" xfId="748" xr:uid="{00000000-0005-0000-0000-00006E070000}"/>
    <cellStyle name="Normal 5 3 2 2" xfId="1740" xr:uid="{00000000-0005-0000-0000-00006F070000}"/>
    <cellStyle name="Normal 5 3 3" xfId="1244" xr:uid="{00000000-0005-0000-0000-000070070000}"/>
    <cellStyle name="Normal 5 4" xfId="422" xr:uid="{00000000-0005-0000-0000-000071070000}"/>
    <cellStyle name="Normal 5 4 2" xfId="918" xr:uid="{00000000-0005-0000-0000-000072070000}"/>
    <cellStyle name="Normal 5 4 2 2" xfId="1910" xr:uid="{00000000-0005-0000-0000-000073070000}"/>
    <cellStyle name="Normal 5 4 3" xfId="1414" xr:uid="{00000000-0005-0000-0000-000074070000}"/>
    <cellStyle name="Normal 5 5" xfId="592" xr:uid="{00000000-0005-0000-0000-000075070000}"/>
    <cellStyle name="Normal 5 5 2" xfId="1584" xr:uid="{00000000-0005-0000-0000-000076070000}"/>
    <cellStyle name="Normal 5 6" xfId="1088" xr:uid="{00000000-0005-0000-0000-000077070000}"/>
    <cellStyle name="Normal 6" xfId="345" xr:uid="{00000000-0005-0000-0000-000078070000}"/>
    <cellStyle name="Normal 6 2" xfId="843" xr:uid="{00000000-0005-0000-0000-000079070000}"/>
    <cellStyle name="Normal 6 2 2" xfId="1835" xr:uid="{00000000-0005-0000-0000-00007A070000}"/>
    <cellStyle name="Normal 6 3" xfId="1339" xr:uid="{00000000-0005-0000-0000-00007B070000}"/>
    <cellStyle name="Normal 7" xfId="517" xr:uid="{00000000-0005-0000-0000-00007C070000}"/>
    <cellStyle name="Normal 7 2" xfId="1509" xr:uid="{00000000-0005-0000-0000-00007D070000}"/>
    <cellStyle name="Normal 8" xfId="1013" xr:uid="{00000000-0005-0000-0000-00007E070000}"/>
    <cellStyle name="Normal 9" xfId="2005" xr:uid="{00000000-0005-0000-0000-00007F070000}"/>
    <cellStyle name="Note" xfId="15" builtinId="10" customBuiltin="1"/>
    <cellStyle name="Note 10" xfId="518" xr:uid="{00000000-0005-0000-0000-000081070000}"/>
    <cellStyle name="Note 10 2" xfId="1510" xr:uid="{00000000-0005-0000-0000-000082070000}"/>
    <cellStyle name="Note 11" xfId="531" xr:uid="{00000000-0005-0000-0000-000083070000}"/>
    <cellStyle name="Note 11 2" xfId="1523" xr:uid="{00000000-0005-0000-0000-000084070000}"/>
    <cellStyle name="Note 12" xfId="1014" xr:uid="{00000000-0005-0000-0000-000085070000}"/>
    <cellStyle name="Note 13" xfId="1027" xr:uid="{00000000-0005-0000-0000-000086070000}"/>
    <cellStyle name="Note 14" xfId="2007" xr:uid="{00000000-0005-0000-0000-000087070000}"/>
    <cellStyle name="Note 15" xfId="2023" xr:uid="{00000000-0005-0000-0000-000088070000}"/>
    <cellStyle name="Note 16" xfId="2039" xr:uid="{00000000-0005-0000-0000-000089070000}"/>
    <cellStyle name="Note 17" xfId="2053" xr:uid="{00000000-0005-0000-0000-00008A070000}"/>
    <cellStyle name="Note 18" xfId="2067" xr:uid="{00000000-0005-0000-0000-00008B070000}"/>
    <cellStyle name="Note 19" xfId="2081" xr:uid="{00000000-0005-0000-0000-00008C070000}"/>
    <cellStyle name="Note 2" xfId="44" xr:uid="{00000000-0005-0000-0000-00008D070000}"/>
    <cellStyle name="Note 2 2" xfId="125" xr:uid="{00000000-0005-0000-0000-00008E070000}"/>
    <cellStyle name="Note 2 2 2" xfId="281" xr:uid="{00000000-0005-0000-0000-00008F070000}"/>
    <cellStyle name="Note 2 2 2 2" xfId="779" xr:uid="{00000000-0005-0000-0000-000090070000}"/>
    <cellStyle name="Note 2 2 2 2 2" xfId="1771" xr:uid="{00000000-0005-0000-0000-000091070000}"/>
    <cellStyle name="Note 2 2 2 3" xfId="1275" xr:uid="{00000000-0005-0000-0000-000092070000}"/>
    <cellStyle name="Note 2 2 3" xfId="453" xr:uid="{00000000-0005-0000-0000-000093070000}"/>
    <cellStyle name="Note 2 2 3 2" xfId="949" xr:uid="{00000000-0005-0000-0000-000094070000}"/>
    <cellStyle name="Note 2 2 3 2 2" xfId="1941" xr:uid="{00000000-0005-0000-0000-000095070000}"/>
    <cellStyle name="Note 2 2 3 3" xfId="1445" xr:uid="{00000000-0005-0000-0000-000096070000}"/>
    <cellStyle name="Note 2 2 4" xfId="623" xr:uid="{00000000-0005-0000-0000-000097070000}"/>
    <cellStyle name="Note 2 2 4 2" xfId="1615" xr:uid="{00000000-0005-0000-0000-000098070000}"/>
    <cellStyle name="Note 2 2 5" xfId="1119" xr:uid="{00000000-0005-0000-0000-000099070000}"/>
    <cellStyle name="Note 2 3" xfId="203" xr:uid="{00000000-0005-0000-0000-00009A070000}"/>
    <cellStyle name="Note 2 3 2" xfId="701" xr:uid="{00000000-0005-0000-0000-00009B070000}"/>
    <cellStyle name="Note 2 3 2 2" xfId="1693" xr:uid="{00000000-0005-0000-0000-00009C070000}"/>
    <cellStyle name="Note 2 3 3" xfId="1197" xr:uid="{00000000-0005-0000-0000-00009D070000}"/>
    <cellStyle name="Note 2 4" xfId="375" xr:uid="{00000000-0005-0000-0000-00009E070000}"/>
    <cellStyle name="Note 2 4 2" xfId="871" xr:uid="{00000000-0005-0000-0000-00009F070000}"/>
    <cellStyle name="Note 2 4 2 2" xfId="1863" xr:uid="{00000000-0005-0000-0000-0000A0070000}"/>
    <cellStyle name="Note 2 4 3" xfId="1367" xr:uid="{00000000-0005-0000-0000-0000A1070000}"/>
    <cellStyle name="Note 2 5" xfId="545" xr:uid="{00000000-0005-0000-0000-0000A2070000}"/>
    <cellStyle name="Note 2 5 2" xfId="1537" xr:uid="{00000000-0005-0000-0000-0000A3070000}"/>
    <cellStyle name="Note 2 6" xfId="1041" xr:uid="{00000000-0005-0000-0000-0000A4070000}"/>
    <cellStyle name="Note 20" xfId="2095" xr:uid="{00000000-0005-0000-0000-0000A5070000}"/>
    <cellStyle name="Note 21" xfId="2110" xr:uid="{00000000-0005-0000-0000-0000A6070000}"/>
    <cellStyle name="Note 3" xfId="61" xr:uid="{00000000-0005-0000-0000-0000A7070000}"/>
    <cellStyle name="Note 3 2" xfId="140" xr:uid="{00000000-0005-0000-0000-0000A8070000}"/>
    <cellStyle name="Note 3 2 2" xfId="296" xr:uid="{00000000-0005-0000-0000-0000A9070000}"/>
    <cellStyle name="Note 3 2 2 2" xfId="794" xr:uid="{00000000-0005-0000-0000-0000AA070000}"/>
    <cellStyle name="Note 3 2 2 2 2" xfId="1786" xr:uid="{00000000-0005-0000-0000-0000AB070000}"/>
    <cellStyle name="Note 3 2 2 3" xfId="1290" xr:uid="{00000000-0005-0000-0000-0000AC070000}"/>
    <cellStyle name="Note 3 2 3" xfId="468" xr:uid="{00000000-0005-0000-0000-0000AD070000}"/>
    <cellStyle name="Note 3 2 3 2" xfId="964" xr:uid="{00000000-0005-0000-0000-0000AE070000}"/>
    <cellStyle name="Note 3 2 3 2 2" xfId="1956" xr:uid="{00000000-0005-0000-0000-0000AF070000}"/>
    <cellStyle name="Note 3 2 3 3" xfId="1460" xr:uid="{00000000-0005-0000-0000-0000B0070000}"/>
    <cellStyle name="Note 3 2 4" xfId="638" xr:uid="{00000000-0005-0000-0000-0000B1070000}"/>
    <cellStyle name="Note 3 2 4 2" xfId="1630" xr:uid="{00000000-0005-0000-0000-0000B2070000}"/>
    <cellStyle name="Note 3 2 5" xfId="1134" xr:uid="{00000000-0005-0000-0000-0000B3070000}"/>
    <cellStyle name="Note 3 3" xfId="218" xr:uid="{00000000-0005-0000-0000-0000B4070000}"/>
    <cellStyle name="Note 3 3 2" xfId="716" xr:uid="{00000000-0005-0000-0000-0000B5070000}"/>
    <cellStyle name="Note 3 3 2 2" xfId="1708" xr:uid="{00000000-0005-0000-0000-0000B6070000}"/>
    <cellStyle name="Note 3 3 3" xfId="1212" xr:uid="{00000000-0005-0000-0000-0000B7070000}"/>
    <cellStyle name="Note 3 4" xfId="390" xr:uid="{00000000-0005-0000-0000-0000B8070000}"/>
    <cellStyle name="Note 3 4 2" xfId="886" xr:uid="{00000000-0005-0000-0000-0000B9070000}"/>
    <cellStyle name="Note 3 4 2 2" xfId="1878" xr:uid="{00000000-0005-0000-0000-0000BA070000}"/>
    <cellStyle name="Note 3 4 3" xfId="1382" xr:uid="{00000000-0005-0000-0000-0000BB070000}"/>
    <cellStyle name="Note 3 5" xfId="560" xr:uid="{00000000-0005-0000-0000-0000BC070000}"/>
    <cellStyle name="Note 3 5 2" xfId="1552" xr:uid="{00000000-0005-0000-0000-0000BD070000}"/>
    <cellStyle name="Note 3 6" xfId="1056" xr:uid="{00000000-0005-0000-0000-0000BE070000}"/>
    <cellStyle name="Note 4" xfId="79" xr:uid="{00000000-0005-0000-0000-0000BF070000}"/>
    <cellStyle name="Note 4 2" xfId="157" xr:uid="{00000000-0005-0000-0000-0000C0070000}"/>
    <cellStyle name="Note 4 2 2" xfId="313" xr:uid="{00000000-0005-0000-0000-0000C1070000}"/>
    <cellStyle name="Note 4 2 2 2" xfId="811" xr:uid="{00000000-0005-0000-0000-0000C2070000}"/>
    <cellStyle name="Note 4 2 2 2 2" xfId="1803" xr:uid="{00000000-0005-0000-0000-0000C3070000}"/>
    <cellStyle name="Note 4 2 2 3" xfId="1307" xr:uid="{00000000-0005-0000-0000-0000C4070000}"/>
    <cellStyle name="Note 4 2 3" xfId="485" xr:uid="{00000000-0005-0000-0000-0000C5070000}"/>
    <cellStyle name="Note 4 2 3 2" xfId="981" xr:uid="{00000000-0005-0000-0000-0000C6070000}"/>
    <cellStyle name="Note 4 2 3 2 2" xfId="1973" xr:uid="{00000000-0005-0000-0000-0000C7070000}"/>
    <cellStyle name="Note 4 2 3 3" xfId="1477" xr:uid="{00000000-0005-0000-0000-0000C8070000}"/>
    <cellStyle name="Note 4 2 4" xfId="655" xr:uid="{00000000-0005-0000-0000-0000C9070000}"/>
    <cellStyle name="Note 4 2 4 2" xfId="1647" xr:uid="{00000000-0005-0000-0000-0000CA070000}"/>
    <cellStyle name="Note 4 2 5" xfId="1151" xr:uid="{00000000-0005-0000-0000-0000CB070000}"/>
    <cellStyle name="Note 4 3" xfId="235" xr:uid="{00000000-0005-0000-0000-0000CC070000}"/>
    <cellStyle name="Note 4 3 2" xfId="733" xr:uid="{00000000-0005-0000-0000-0000CD070000}"/>
    <cellStyle name="Note 4 3 2 2" xfId="1725" xr:uid="{00000000-0005-0000-0000-0000CE070000}"/>
    <cellStyle name="Note 4 3 3" xfId="1229" xr:uid="{00000000-0005-0000-0000-0000CF070000}"/>
    <cellStyle name="Note 4 4" xfId="407" xr:uid="{00000000-0005-0000-0000-0000D0070000}"/>
    <cellStyle name="Note 4 4 2" xfId="903" xr:uid="{00000000-0005-0000-0000-0000D1070000}"/>
    <cellStyle name="Note 4 4 2 2" xfId="1895" xr:uid="{00000000-0005-0000-0000-0000D2070000}"/>
    <cellStyle name="Note 4 4 3" xfId="1399" xr:uid="{00000000-0005-0000-0000-0000D3070000}"/>
    <cellStyle name="Note 4 5" xfId="577" xr:uid="{00000000-0005-0000-0000-0000D4070000}"/>
    <cellStyle name="Note 4 5 2" xfId="1569" xr:uid="{00000000-0005-0000-0000-0000D5070000}"/>
    <cellStyle name="Note 4 6" xfId="1073" xr:uid="{00000000-0005-0000-0000-0000D6070000}"/>
    <cellStyle name="Note 5" xfId="96" xr:uid="{00000000-0005-0000-0000-0000D7070000}"/>
    <cellStyle name="Note 5 2" xfId="174" xr:uid="{00000000-0005-0000-0000-0000D8070000}"/>
    <cellStyle name="Note 5 2 2" xfId="330" xr:uid="{00000000-0005-0000-0000-0000D9070000}"/>
    <cellStyle name="Note 5 2 2 2" xfId="828" xr:uid="{00000000-0005-0000-0000-0000DA070000}"/>
    <cellStyle name="Note 5 2 2 2 2" xfId="1820" xr:uid="{00000000-0005-0000-0000-0000DB070000}"/>
    <cellStyle name="Note 5 2 2 3" xfId="1324" xr:uid="{00000000-0005-0000-0000-0000DC070000}"/>
    <cellStyle name="Note 5 2 3" xfId="502" xr:uid="{00000000-0005-0000-0000-0000DD070000}"/>
    <cellStyle name="Note 5 2 3 2" xfId="998" xr:uid="{00000000-0005-0000-0000-0000DE070000}"/>
    <cellStyle name="Note 5 2 3 2 2" xfId="1990" xr:uid="{00000000-0005-0000-0000-0000DF070000}"/>
    <cellStyle name="Note 5 2 3 3" xfId="1494" xr:uid="{00000000-0005-0000-0000-0000E0070000}"/>
    <cellStyle name="Note 5 2 4" xfId="672" xr:uid="{00000000-0005-0000-0000-0000E1070000}"/>
    <cellStyle name="Note 5 2 4 2" xfId="1664" xr:uid="{00000000-0005-0000-0000-0000E2070000}"/>
    <cellStyle name="Note 5 2 5" xfId="1168" xr:uid="{00000000-0005-0000-0000-0000E3070000}"/>
    <cellStyle name="Note 5 3" xfId="252" xr:uid="{00000000-0005-0000-0000-0000E4070000}"/>
    <cellStyle name="Note 5 3 2" xfId="750" xr:uid="{00000000-0005-0000-0000-0000E5070000}"/>
    <cellStyle name="Note 5 3 2 2" xfId="1742" xr:uid="{00000000-0005-0000-0000-0000E6070000}"/>
    <cellStyle name="Note 5 3 3" xfId="1246" xr:uid="{00000000-0005-0000-0000-0000E7070000}"/>
    <cellStyle name="Note 5 4" xfId="424" xr:uid="{00000000-0005-0000-0000-0000E8070000}"/>
    <cellStyle name="Note 5 4 2" xfId="920" xr:uid="{00000000-0005-0000-0000-0000E9070000}"/>
    <cellStyle name="Note 5 4 2 2" xfId="1912" xr:uid="{00000000-0005-0000-0000-0000EA070000}"/>
    <cellStyle name="Note 5 4 3" xfId="1416" xr:uid="{00000000-0005-0000-0000-0000EB070000}"/>
    <cellStyle name="Note 5 5" xfId="594" xr:uid="{00000000-0005-0000-0000-0000EC070000}"/>
    <cellStyle name="Note 5 5 2" xfId="1586" xr:uid="{00000000-0005-0000-0000-0000ED070000}"/>
    <cellStyle name="Note 5 6" xfId="1090" xr:uid="{00000000-0005-0000-0000-0000EE070000}"/>
    <cellStyle name="Note 6" xfId="111" xr:uid="{00000000-0005-0000-0000-0000EF070000}"/>
    <cellStyle name="Note 6 2" xfId="267" xr:uid="{00000000-0005-0000-0000-0000F0070000}"/>
    <cellStyle name="Note 6 2 2" xfId="765" xr:uid="{00000000-0005-0000-0000-0000F1070000}"/>
    <cellStyle name="Note 6 2 2 2" xfId="1757" xr:uid="{00000000-0005-0000-0000-0000F2070000}"/>
    <cellStyle name="Note 6 2 3" xfId="1261" xr:uid="{00000000-0005-0000-0000-0000F3070000}"/>
    <cellStyle name="Note 6 3" xfId="439" xr:uid="{00000000-0005-0000-0000-0000F4070000}"/>
    <cellStyle name="Note 6 3 2" xfId="935" xr:uid="{00000000-0005-0000-0000-0000F5070000}"/>
    <cellStyle name="Note 6 3 2 2" xfId="1927" xr:uid="{00000000-0005-0000-0000-0000F6070000}"/>
    <cellStyle name="Note 6 3 3" xfId="1431" xr:uid="{00000000-0005-0000-0000-0000F7070000}"/>
    <cellStyle name="Note 6 4" xfId="609" xr:uid="{00000000-0005-0000-0000-0000F8070000}"/>
    <cellStyle name="Note 6 4 2" xfId="1601" xr:uid="{00000000-0005-0000-0000-0000F9070000}"/>
    <cellStyle name="Note 6 5" xfId="1105" xr:uid="{00000000-0005-0000-0000-0000FA070000}"/>
    <cellStyle name="Note 7" xfId="346" xr:uid="{00000000-0005-0000-0000-0000FB070000}"/>
    <cellStyle name="Note 7 2" xfId="844" xr:uid="{00000000-0005-0000-0000-0000FC070000}"/>
    <cellStyle name="Note 7 2 2" xfId="1836" xr:uid="{00000000-0005-0000-0000-0000FD070000}"/>
    <cellStyle name="Note 7 3" xfId="1340" xr:uid="{00000000-0005-0000-0000-0000FE070000}"/>
    <cellStyle name="Note 8" xfId="189" xr:uid="{00000000-0005-0000-0000-0000FF070000}"/>
    <cellStyle name="Note 8 2" xfId="687" xr:uid="{00000000-0005-0000-0000-000000080000}"/>
    <cellStyle name="Note 8 2 2" xfId="1679" xr:uid="{00000000-0005-0000-0000-000001080000}"/>
    <cellStyle name="Note 8 3" xfId="1183" xr:uid="{00000000-0005-0000-0000-000002080000}"/>
    <cellStyle name="Note 9" xfId="361" xr:uid="{00000000-0005-0000-0000-000003080000}"/>
    <cellStyle name="Note 9 2" xfId="857" xr:uid="{00000000-0005-0000-0000-000004080000}"/>
    <cellStyle name="Note 9 2 2" xfId="1849" xr:uid="{00000000-0005-0000-0000-000005080000}"/>
    <cellStyle name="Note 9 3" xfId="1353" xr:uid="{00000000-0005-0000-0000-000006080000}"/>
    <cellStyle name="Output" xfId="10" builtinId="21" customBuiltin="1"/>
    <cellStyle name="Percent" xfId="2130" builtinId="5"/>
    <cellStyle name="Percent 2" xfId="76" xr:uid="{00000000-0005-0000-0000-000009080000}"/>
    <cellStyle name="Percent 2 2" xfId="154" xr:uid="{00000000-0005-0000-0000-00000A080000}"/>
    <cellStyle name="Percent 2 2 2" xfId="310" xr:uid="{00000000-0005-0000-0000-00000B080000}"/>
    <cellStyle name="Percent 2 2 2 2" xfId="808" xr:uid="{00000000-0005-0000-0000-00000C080000}"/>
    <cellStyle name="Percent 2 2 2 2 2" xfId="1800" xr:uid="{00000000-0005-0000-0000-00000D080000}"/>
    <cellStyle name="Percent 2 2 2 3" xfId="1304" xr:uid="{00000000-0005-0000-0000-00000E080000}"/>
    <cellStyle name="Percent 2 2 3" xfId="482" xr:uid="{00000000-0005-0000-0000-00000F080000}"/>
    <cellStyle name="Percent 2 2 3 2" xfId="978" xr:uid="{00000000-0005-0000-0000-000010080000}"/>
    <cellStyle name="Percent 2 2 3 2 2" xfId="1970" xr:uid="{00000000-0005-0000-0000-000011080000}"/>
    <cellStyle name="Percent 2 2 3 3" xfId="1474" xr:uid="{00000000-0005-0000-0000-000012080000}"/>
    <cellStyle name="Percent 2 2 4" xfId="652" xr:uid="{00000000-0005-0000-0000-000013080000}"/>
    <cellStyle name="Percent 2 2 4 2" xfId="1644" xr:uid="{00000000-0005-0000-0000-000014080000}"/>
    <cellStyle name="Percent 2 2 5" xfId="1148" xr:uid="{00000000-0005-0000-0000-000015080000}"/>
    <cellStyle name="Percent 2 3" xfId="232" xr:uid="{00000000-0005-0000-0000-000016080000}"/>
    <cellStyle name="Percent 2 3 2" xfId="730" xr:uid="{00000000-0005-0000-0000-000017080000}"/>
    <cellStyle name="Percent 2 3 2 2" xfId="1722" xr:uid="{00000000-0005-0000-0000-000018080000}"/>
    <cellStyle name="Percent 2 3 3" xfId="1226" xr:uid="{00000000-0005-0000-0000-000019080000}"/>
    <cellStyle name="Percent 2 4" xfId="404" xr:uid="{00000000-0005-0000-0000-00001A080000}"/>
    <cellStyle name="Percent 2 4 2" xfId="900" xr:uid="{00000000-0005-0000-0000-00001B080000}"/>
    <cellStyle name="Percent 2 4 2 2" xfId="1892" xr:uid="{00000000-0005-0000-0000-00001C080000}"/>
    <cellStyle name="Percent 2 4 3" xfId="1396" xr:uid="{00000000-0005-0000-0000-00001D080000}"/>
    <cellStyle name="Percent 2 5" xfId="574" xr:uid="{00000000-0005-0000-0000-00001E080000}"/>
    <cellStyle name="Percent 2 5 2" xfId="1566" xr:uid="{00000000-0005-0000-0000-00001F080000}"/>
    <cellStyle name="Percent 2 6" xfId="1070" xr:uid="{00000000-0005-0000-0000-000020080000}"/>
    <cellStyle name="Percent 3" xfId="93" xr:uid="{00000000-0005-0000-0000-000021080000}"/>
    <cellStyle name="Percent 3 2" xfId="171" xr:uid="{00000000-0005-0000-0000-000022080000}"/>
    <cellStyle name="Percent 3 2 2" xfId="327" xr:uid="{00000000-0005-0000-0000-000023080000}"/>
    <cellStyle name="Percent 3 2 2 2" xfId="825" xr:uid="{00000000-0005-0000-0000-000024080000}"/>
    <cellStyle name="Percent 3 2 2 2 2" xfId="1817" xr:uid="{00000000-0005-0000-0000-000025080000}"/>
    <cellStyle name="Percent 3 2 2 3" xfId="1321" xr:uid="{00000000-0005-0000-0000-000026080000}"/>
    <cellStyle name="Percent 3 2 3" xfId="499" xr:uid="{00000000-0005-0000-0000-000027080000}"/>
    <cellStyle name="Percent 3 2 3 2" xfId="995" xr:uid="{00000000-0005-0000-0000-000028080000}"/>
    <cellStyle name="Percent 3 2 3 2 2" xfId="1987" xr:uid="{00000000-0005-0000-0000-000029080000}"/>
    <cellStyle name="Percent 3 2 3 3" xfId="1491" xr:uid="{00000000-0005-0000-0000-00002A080000}"/>
    <cellStyle name="Percent 3 2 4" xfId="669" xr:uid="{00000000-0005-0000-0000-00002B080000}"/>
    <cellStyle name="Percent 3 2 4 2" xfId="1661" xr:uid="{00000000-0005-0000-0000-00002C080000}"/>
    <cellStyle name="Percent 3 2 5" xfId="1165" xr:uid="{00000000-0005-0000-0000-00002D080000}"/>
    <cellStyle name="Percent 3 3" xfId="249" xr:uid="{00000000-0005-0000-0000-00002E080000}"/>
    <cellStyle name="Percent 3 3 2" xfId="747" xr:uid="{00000000-0005-0000-0000-00002F080000}"/>
    <cellStyle name="Percent 3 3 2 2" xfId="1739" xr:uid="{00000000-0005-0000-0000-000030080000}"/>
    <cellStyle name="Percent 3 3 3" xfId="1243" xr:uid="{00000000-0005-0000-0000-000031080000}"/>
    <cellStyle name="Percent 3 4" xfId="421" xr:uid="{00000000-0005-0000-0000-000032080000}"/>
    <cellStyle name="Percent 3 4 2" xfId="917" xr:uid="{00000000-0005-0000-0000-000033080000}"/>
    <cellStyle name="Percent 3 4 2 2" xfId="1909" xr:uid="{00000000-0005-0000-0000-000034080000}"/>
    <cellStyle name="Percent 3 4 3" xfId="1413" xr:uid="{00000000-0005-0000-0000-000035080000}"/>
    <cellStyle name="Percent 3 5" xfId="591" xr:uid="{00000000-0005-0000-0000-000036080000}"/>
    <cellStyle name="Percent 3 5 2" xfId="1583" xr:uid="{00000000-0005-0000-0000-000037080000}"/>
    <cellStyle name="Percent 3 6" xfId="1087" xr:uid="{00000000-0005-0000-0000-000038080000}"/>
    <cellStyle name="Percent 4" xfId="110" xr:uid="{00000000-0005-0000-0000-000039080000}"/>
    <cellStyle name="Percent 4 2" xfId="188" xr:uid="{00000000-0005-0000-0000-00003A080000}"/>
    <cellStyle name="Percent 4 2 2" xfId="344" xr:uid="{00000000-0005-0000-0000-00003B080000}"/>
    <cellStyle name="Percent 4 2 2 2" xfId="842" xr:uid="{00000000-0005-0000-0000-00003C080000}"/>
    <cellStyle name="Percent 4 2 2 2 2" xfId="1834" xr:uid="{00000000-0005-0000-0000-00003D080000}"/>
    <cellStyle name="Percent 4 2 2 3" xfId="1338" xr:uid="{00000000-0005-0000-0000-00003E080000}"/>
    <cellStyle name="Percent 4 2 3" xfId="516" xr:uid="{00000000-0005-0000-0000-00003F080000}"/>
    <cellStyle name="Percent 4 2 3 2" xfId="1012" xr:uid="{00000000-0005-0000-0000-000040080000}"/>
    <cellStyle name="Percent 4 2 3 2 2" xfId="2004" xr:uid="{00000000-0005-0000-0000-000041080000}"/>
    <cellStyle name="Percent 4 2 3 3" xfId="1508" xr:uid="{00000000-0005-0000-0000-000042080000}"/>
    <cellStyle name="Percent 4 2 4" xfId="686" xr:uid="{00000000-0005-0000-0000-000043080000}"/>
    <cellStyle name="Percent 4 2 4 2" xfId="1678" xr:uid="{00000000-0005-0000-0000-000044080000}"/>
    <cellStyle name="Percent 4 2 5" xfId="1182" xr:uid="{00000000-0005-0000-0000-000045080000}"/>
    <cellStyle name="Percent 4 3" xfId="266" xr:uid="{00000000-0005-0000-0000-000046080000}"/>
    <cellStyle name="Percent 4 3 2" xfId="764" xr:uid="{00000000-0005-0000-0000-000047080000}"/>
    <cellStyle name="Percent 4 3 2 2" xfId="1756" xr:uid="{00000000-0005-0000-0000-000048080000}"/>
    <cellStyle name="Percent 4 3 3" xfId="1260" xr:uid="{00000000-0005-0000-0000-000049080000}"/>
    <cellStyle name="Percent 4 4" xfId="438" xr:uid="{00000000-0005-0000-0000-00004A080000}"/>
    <cellStyle name="Percent 4 4 2" xfId="934" xr:uid="{00000000-0005-0000-0000-00004B080000}"/>
    <cellStyle name="Percent 4 4 2 2" xfId="1926" xr:uid="{00000000-0005-0000-0000-00004C080000}"/>
    <cellStyle name="Percent 4 4 3" xfId="1430" xr:uid="{00000000-0005-0000-0000-00004D080000}"/>
    <cellStyle name="Percent 4 5" xfId="608" xr:uid="{00000000-0005-0000-0000-00004E080000}"/>
    <cellStyle name="Percent 4 5 2" xfId="1600" xr:uid="{00000000-0005-0000-0000-00004F080000}"/>
    <cellStyle name="Percent 4 6" xfId="1104" xr:uid="{00000000-0005-0000-0000-000050080000}"/>
    <cellStyle name="Percent 5" xfId="2021" xr:uid="{00000000-0005-0000-0000-000051080000}"/>
    <cellStyle name="Title" xfId="1" builtinId="15" customBuiltin="1"/>
    <cellStyle name="Total" xfId="17" builtinId="25" customBuiltin="1"/>
    <cellStyle name="Warning Text" xfId="14" builtinId="11" customBuiltin="1"/>
  </cellStyles>
  <dxfs count="2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30" formatCode="@"/>
    </dxf>
    <dxf>
      <numFmt numFmtId="19" formatCode="m/d/yyyy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FFCC"/>
        </patternFill>
      </fill>
    </dxf>
    <dxf>
      <numFmt numFmtId="27" formatCode="m/d/yyyy\ h:mm"/>
    </dxf>
    <dxf>
      <numFmt numFmtId="27" formatCode="m/d/yyyy\ h:mm"/>
    </dxf>
    <dxf>
      <numFmt numFmtId="19" formatCode="m/d/yyyy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solid">
          <fgColor indexed="64"/>
          <bgColor rgb="FFFFC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solid">
          <fgColor indexed="64"/>
          <bgColor rgb="FFFFC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solid">
          <fgColor indexed="64"/>
          <bgColor rgb="FFFFC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0" formatCode="General"/>
      <fill>
        <patternFill patternType="solid">
          <fgColor indexed="64"/>
          <bgColor rgb="FFFFCCFF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border outline="0">
        <top style="double">
          <color indexed="64"/>
        </top>
      </border>
    </dxf>
    <dxf>
      <border outline="0">
        <bottom style="double">
          <color indexed="64"/>
        </bottom>
      </border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rgb="FFFFCCFF"/>
        </patternFill>
      </fill>
      <protection locked="0" hidden="0"/>
    </dxf>
    <dxf>
      <numFmt numFmtId="0" formatCode="General"/>
      <fill>
        <patternFill patternType="solid">
          <fgColor indexed="64"/>
          <bgColor rgb="FFFFCCFF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  <protection locked="1" hidden="0"/>
    </dxf>
    <dxf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CFFCC"/>
        </patternFill>
      </fill>
      <protection locked="1" hidden="0"/>
    </dxf>
    <dxf>
      <fill>
        <patternFill patternType="solid">
          <fgColor indexed="64"/>
          <bgColor rgb="FFCCFFCC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ill>
        <patternFill patternType="solid">
          <fgColor indexed="64"/>
          <bgColor theme="0" tint="-0.1499984740745262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14999847407452621"/>
        </patternFill>
      </fill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99FF99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numFmt numFmtId="12" formatCode="&quot;$&quot;#,##0.00_);[Red]\(&quot;$&quot;#,##0.00\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color rgb="FFFF0000"/>
      </font>
    </dxf>
    <dxf>
      <numFmt numFmtId="0" formatCode="General"/>
    </dxf>
    <dxf>
      <font>
        <b/>
        <i val="0"/>
        <color rgb="FFFF0000"/>
      </font>
    </dxf>
    <dxf>
      <numFmt numFmtId="0" formatCode="General"/>
      <fill>
        <patternFill patternType="solid">
          <fgColor indexed="64"/>
          <bgColor rgb="FFFFCCFF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19" formatCode="m/d/yyyy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9" formatCode="m/d/yyyy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19" formatCode="m/d/yyyy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general" vertical="top" textRotation="0" wrapText="0" indent="0" justifyLastLine="0" shrinkToFit="0" readingOrder="0"/>
    </dxf>
    <dxf>
      <numFmt numFmtId="19" formatCode="m/d/yyyy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19" formatCode="m/d/yyyy"/>
      <fill>
        <patternFill patternType="solid">
          <fgColor indexed="64"/>
          <bgColor rgb="FFFFFFCC"/>
        </patternFill>
      </fill>
      <alignment horizontal="center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numFmt numFmtId="2" formatCode="0.00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27" formatCode="m/d/yyyy\ h:mm"/>
      <alignment horizontal="general" vertical="top" textRotation="0" wrapText="0" indent="0" justifyLastLine="0" shrinkToFit="0" readingOrder="0"/>
    </dxf>
    <dxf>
      <numFmt numFmtId="27" formatCode="m/d/yyyy\ h:mm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theme="1" tint="0.499984740745262"/>
      </font>
      <fill>
        <patternFill>
          <bgColor theme="0" tint="-0.14996795556505021"/>
        </patternFill>
      </fill>
    </dxf>
    <dxf>
      <font>
        <color theme="1" tint="0.499984740745262"/>
      </font>
      <fill>
        <patternFill>
          <bgColor theme="0" tint="-0.14996795556505021"/>
        </patternFill>
      </fill>
    </dxf>
    <dxf>
      <font>
        <color theme="1" tint="0.499984740745262"/>
      </font>
      <fill>
        <patternFill>
          <bgColor theme="0" tint="-0.14996795556505021"/>
        </patternFill>
      </fill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19" formatCode="m/d/yyyy"/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rgb="FFFFFFCC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CCFF"/>
        </patternFill>
      </fill>
      <alignment horizontal="center" vertical="top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99FF99"/>
        </patternFill>
      </fill>
      <alignment horizontal="center" vertical="top" textRotation="0" wrapText="0" indent="0" justifyLastLine="0" shrinkToFit="0" readingOrder="0"/>
    </dxf>
    <dxf>
      <numFmt numFmtId="2" formatCode="0.00"/>
      <alignment horizontal="righ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3" formatCode="#,##0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19" formatCode="m/d/yyyy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color rgb="FFFF0000"/>
      </font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border>
        <top style="medium">
          <color rgb="FF65021A"/>
        </top>
        <bottom style="medium">
          <color rgb="FF65021A"/>
        </bottom>
      </border>
    </dxf>
    <dxf>
      <border>
        <top style="medium">
          <color rgb="FF65021A"/>
        </top>
        <bottom style="medium">
          <color rgb="FF65021A"/>
        </bottom>
      </border>
    </dxf>
    <dxf>
      <font>
        <b/>
        <i val="0"/>
      </font>
    </dxf>
    <dxf>
      <font>
        <b/>
        <i val="0"/>
        <color theme="0"/>
      </font>
      <fill>
        <patternFill>
          <bgColor rgb="FF65021A"/>
        </patternFill>
      </fill>
      <border>
        <bottom style="thin">
          <color theme="0"/>
        </bottom>
      </border>
    </dxf>
    <dxf>
      <font>
        <b/>
        <i/>
      </font>
    </dxf>
    <dxf>
      <font>
        <b/>
        <i/>
      </font>
    </dxf>
    <dxf>
      <fill>
        <patternFill>
          <bgColor rgb="FFCDC092"/>
        </patternFill>
      </fill>
    </dxf>
    <dxf>
      <font>
        <b/>
        <i val="0"/>
        <color theme="0"/>
      </font>
      <fill>
        <patternFill>
          <bgColor rgb="FF8E774D"/>
        </patternFill>
      </fill>
      <border>
        <top style="medium">
          <color theme="1"/>
        </top>
        <bottom style="medium">
          <color theme="1"/>
        </bottom>
      </border>
    </dxf>
    <dxf>
      <font>
        <color theme="1"/>
      </font>
      <fill>
        <patternFill>
          <bgColor theme="0"/>
        </patternFill>
      </fill>
      <border>
        <top style="medium">
          <color rgb="FF65021A"/>
        </top>
        <bottom style="medium">
          <color rgb="FF65021A"/>
        </bottom>
      </border>
    </dxf>
  </dxfs>
  <tableStyles count="1" defaultTableStyle="TableStyleMedium2" defaultPivotStyle="PivotStyleLight16">
    <tableStyle name="FSU" table="0" count="9" xr9:uid="{00000000-0011-0000-FFFF-FFFF00000000}">
      <tableStyleElement type="headerRow" dxfId="286"/>
      <tableStyleElement type="totalRow" dxfId="285"/>
      <tableStyleElement type="firstRowStripe" dxfId="284"/>
      <tableStyleElement type="firstSubtotalRow" dxfId="283"/>
      <tableStyleElement type="secondSubtotalRow" dxfId="282"/>
      <tableStyleElement type="firstRowSubheading" dxfId="281"/>
      <tableStyleElement type="secondRowSubheading" dxfId="280"/>
      <tableStyleElement type="pageFieldLabels" dxfId="279"/>
      <tableStyleElement type="pageFieldValues" dxfId="278"/>
    </tableStyle>
  </tableStyles>
  <colors>
    <mruColors>
      <color rgb="FFFFCCFF"/>
      <color rgb="FF862633"/>
      <color rgb="FFC5B783"/>
      <color rgb="FFCDC092"/>
      <color rgb="FF8E774D"/>
      <color rgb="FFFFFFCC"/>
      <color rgb="FF65021A"/>
      <color rgb="FF65023C"/>
      <color rgb="FFCA9C68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sma.caps.fsu.edu\ADMIN-ONLY\Reconciliations\recon%202016\029932\Recon%2011-30-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b06c/Desktop/Copy%20of%20031120-Ber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ba.intranet.fsu.edu/Documents/GL%20Reconciliation_YYYYMM_wMacr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esearch.fsu.edu/contractsgrants/documents/BudgetSummaryAmendment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osted Expenses "/>
      <sheetName val="Encumbrances"/>
      <sheetName val="Pending"/>
      <sheetName val="Personnel"/>
      <sheetName val="Exp 11-30-15"/>
      <sheetName val="Enc 11-30-15"/>
      <sheetName val="Current Month"/>
    </sheetNames>
    <sheetDataSet>
      <sheetData sheetId="0" refreshError="1"/>
      <sheetData sheetId="1">
        <row r="2">
          <cell r="X2">
            <v>27</v>
          </cell>
          <cell r="Y2" t="str">
            <v>Domestic Travel</v>
          </cell>
        </row>
        <row r="3">
          <cell r="X3">
            <v>780.8</v>
          </cell>
          <cell r="Y3" t="str">
            <v>Domestic Travel</v>
          </cell>
        </row>
        <row r="4">
          <cell r="X4">
            <v>379.67</v>
          </cell>
          <cell r="Y4" t="str">
            <v>F&amp;A</v>
          </cell>
        </row>
        <row r="5">
          <cell r="X5">
            <v>770.4</v>
          </cell>
          <cell r="Y5" t="str">
            <v>OPS</v>
          </cell>
        </row>
        <row r="6">
          <cell r="X6">
            <v>362.09</v>
          </cell>
          <cell r="Y6" t="str">
            <v>F&amp;A</v>
          </cell>
        </row>
        <row r="7">
          <cell r="X7">
            <v>349.4</v>
          </cell>
          <cell r="Y7" t="str">
            <v>Domestic Travel</v>
          </cell>
        </row>
        <row r="8">
          <cell r="X8">
            <v>164.22</v>
          </cell>
          <cell r="Y8" t="str">
            <v>F&amp;A</v>
          </cell>
        </row>
        <row r="9">
          <cell r="X9">
            <v>13.35</v>
          </cell>
          <cell r="Y9" t="str">
            <v>Domestic Travel</v>
          </cell>
        </row>
        <row r="10">
          <cell r="X10">
            <v>33</v>
          </cell>
          <cell r="Y10" t="str">
            <v>Domestic Travel</v>
          </cell>
        </row>
        <row r="11">
          <cell r="X11">
            <v>50</v>
          </cell>
          <cell r="Y11" t="str">
            <v>Domestic Travel</v>
          </cell>
        </row>
        <row r="12">
          <cell r="X12">
            <v>33</v>
          </cell>
          <cell r="Y12" t="str">
            <v>Domestic Travel</v>
          </cell>
        </row>
        <row r="13">
          <cell r="X13">
            <v>38</v>
          </cell>
          <cell r="Y13" t="str">
            <v>Domestic Travel</v>
          </cell>
        </row>
        <row r="14">
          <cell r="X14">
            <v>78.650000000000006</v>
          </cell>
          <cell r="Y14" t="str">
            <v>F&amp;A</v>
          </cell>
        </row>
        <row r="15">
          <cell r="X15">
            <v>856</v>
          </cell>
          <cell r="Y15" t="str">
            <v>OPS</v>
          </cell>
        </row>
        <row r="16">
          <cell r="X16">
            <v>402.32</v>
          </cell>
          <cell r="Y16" t="str">
            <v>F&amp;A</v>
          </cell>
        </row>
        <row r="17">
          <cell r="X17">
            <v>11.39</v>
          </cell>
          <cell r="Y17" t="str">
            <v>OPS</v>
          </cell>
        </row>
        <row r="18">
          <cell r="X18">
            <v>5.35</v>
          </cell>
          <cell r="Y18" t="str">
            <v>F&amp;A</v>
          </cell>
        </row>
        <row r="19">
          <cell r="X19">
            <v>639</v>
          </cell>
          <cell r="Y19" t="str">
            <v>Tuition</v>
          </cell>
        </row>
        <row r="20">
          <cell r="X20">
            <v>856</v>
          </cell>
          <cell r="Y20" t="str">
            <v>OPS</v>
          </cell>
        </row>
        <row r="21">
          <cell r="X21">
            <v>402.32</v>
          </cell>
          <cell r="Y21" t="str">
            <v>F&amp;A</v>
          </cell>
        </row>
        <row r="22">
          <cell r="X22">
            <v>856</v>
          </cell>
          <cell r="Y22" t="str">
            <v>OPS</v>
          </cell>
        </row>
        <row r="23">
          <cell r="X23">
            <v>402.32</v>
          </cell>
          <cell r="Y23" t="str">
            <v>F&amp;A</v>
          </cell>
        </row>
        <row r="24">
          <cell r="X24">
            <v>789.48</v>
          </cell>
          <cell r="Y24" t="str">
            <v>Tuition</v>
          </cell>
        </row>
        <row r="25">
          <cell r="X25">
            <v>11.98</v>
          </cell>
          <cell r="Y25" t="str">
            <v>OPS</v>
          </cell>
        </row>
        <row r="26">
          <cell r="X26">
            <v>5.63</v>
          </cell>
          <cell r="Y26" t="str">
            <v>F&amp;A</v>
          </cell>
        </row>
        <row r="27">
          <cell r="X27">
            <v>856</v>
          </cell>
          <cell r="Y27" t="str">
            <v>OPS</v>
          </cell>
        </row>
        <row r="28">
          <cell r="X28">
            <v>402.32</v>
          </cell>
          <cell r="Y28" t="str">
            <v>F&amp;A</v>
          </cell>
        </row>
        <row r="29">
          <cell r="X29">
            <v>2697.84</v>
          </cell>
          <cell r="Y29" t="str">
            <v>OPS</v>
          </cell>
        </row>
        <row r="30">
          <cell r="X30">
            <v>789.48</v>
          </cell>
          <cell r="Y30" t="str">
            <v>Tuition</v>
          </cell>
        </row>
        <row r="31">
          <cell r="X31">
            <v>1267.98</v>
          </cell>
          <cell r="Y31" t="str">
            <v>F&amp;A</v>
          </cell>
        </row>
        <row r="32">
          <cell r="X32">
            <v>24.88</v>
          </cell>
          <cell r="Y32" t="str">
            <v>OPS</v>
          </cell>
        </row>
        <row r="33">
          <cell r="X33">
            <v>11.69</v>
          </cell>
          <cell r="Y33" t="str">
            <v>F&amp;A</v>
          </cell>
        </row>
        <row r="34">
          <cell r="X34">
            <v>1656.8</v>
          </cell>
          <cell r="Y34" t="str">
            <v>OPS</v>
          </cell>
        </row>
        <row r="35">
          <cell r="X35">
            <v>778.7</v>
          </cell>
          <cell r="Y35" t="str">
            <v>F&amp;A</v>
          </cell>
        </row>
        <row r="36">
          <cell r="X36">
            <v>17.899999999999999</v>
          </cell>
          <cell r="Y36" t="str">
            <v>Material and Supplies</v>
          </cell>
        </row>
        <row r="37">
          <cell r="X37">
            <v>8.41</v>
          </cell>
          <cell r="Y37" t="str">
            <v>F&amp;A</v>
          </cell>
        </row>
        <row r="38">
          <cell r="X38">
            <v>1656.8</v>
          </cell>
          <cell r="Y38" t="str">
            <v>OPS</v>
          </cell>
        </row>
        <row r="39">
          <cell r="X39">
            <v>778.7</v>
          </cell>
          <cell r="Y39" t="str">
            <v>F&amp;A</v>
          </cell>
        </row>
        <row r="40">
          <cell r="X40">
            <v>-157.9</v>
          </cell>
          <cell r="Y40" t="str">
            <v>Tuition</v>
          </cell>
        </row>
        <row r="41">
          <cell r="X41">
            <v>-157.9</v>
          </cell>
          <cell r="Y41" t="str">
            <v>Tuition</v>
          </cell>
        </row>
        <row r="42">
          <cell r="X42">
            <v>631.58000000000004</v>
          </cell>
          <cell r="Y42" t="str">
            <v>Tuition</v>
          </cell>
        </row>
        <row r="43">
          <cell r="X43">
            <v>23.2</v>
          </cell>
          <cell r="Y43" t="str">
            <v>OPS</v>
          </cell>
        </row>
        <row r="44">
          <cell r="X44">
            <v>10.9</v>
          </cell>
          <cell r="Y44" t="str">
            <v>F&amp;A</v>
          </cell>
        </row>
        <row r="45">
          <cell r="X45">
            <v>1656.8</v>
          </cell>
          <cell r="Y45" t="str">
            <v>OPS</v>
          </cell>
        </row>
        <row r="46">
          <cell r="X46">
            <v>778.7</v>
          </cell>
          <cell r="Y46" t="str">
            <v>F&amp;A</v>
          </cell>
        </row>
        <row r="47">
          <cell r="X47">
            <v>1656.8</v>
          </cell>
          <cell r="Y47" t="str">
            <v>OPS</v>
          </cell>
        </row>
        <row r="48">
          <cell r="X48">
            <v>631.58000000000004</v>
          </cell>
          <cell r="Y48" t="str">
            <v>Tuition</v>
          </cell>
        </row>
        <row r="49">
          <cell r="X49">
            <v>778.7</v>
          </cell>
          <cell r="Y49" t="str">
            <v>F&amp;A</v>
          </cell>
        </row>
        <row r="50">
          <cell r="X50">
            <v>845.88</v>
          </cell>
          <cell r="Y50" t="str">
            <v>Material and Supplies</v>
          </cell>
        </row>
        <row r="51">
          <cell r="X51">
            <v>397.56</v>
          </cell>
          <cell r="Y51" t="str">
            <v>F&amp;A</v>
          </cell>
        </row>
        <row r="52">
          <cell r="X52">
            <v>1656.8</v>
          </cell>
          <cell r="Y52" t="str">
            <v>OPS</v>
          </cell>
        </row>
        <row r="53">
          <cell r="X53">
            <v>23.2</v>
          </cell>
          <cell r="Y53" t="str">
            <v>OPS</v>
          </cell>
        </row>
        <row r="54">
          <cell r="X54">
            <v>10.9</v>
          </cell>
          <cell r="Y54" t="str">
            <v>F&amp;A</v>
          </cell>
        </row>
        <row r="55">
          <cell r="X55">
            <v>778.7</v>
          </cell>
          <cell r="Y55" t="str">
            <v>F&amp;A</v>
          </cell>
        </row>
        <row r="56">
          <cell r="X56">
            <v>45</v>
          </cell>
          <cell r="Y56" t="str">
            <v>Material and Supplies</v>
          </cell>
        </row>
        <row r="57">
          <cell r="X57">
            <v>21.15</v>
          </cell>
          <cell r="Y57" t="str">
            <v>F&amp;A</v>
          </cell>
        </row>
        <row r="58">
          <cell r="X58">
            <v>1314.4</v>
          </cell>
          <cell r="Y58" t="str">
            <v>OPS</v>
          </cell>
        </row>
        <row r="59">
          <cell r="X59">
            <v>505.27</v>
          </cell>
          <cell r="Y59" t="str">
            <v>Tuition</v>
          </cell>
        </row>
        <row r="60">
          <cell r="X60">
            <v>617.77</v>
          </cell>
          <cell r="Y60" t="str">
            <v>F&amp;A</v>
          </cell>
        </row>
        <row r="61">
          <cell r="X61">
            <v>1483.52</v>
          </cell>
          <cell r="Y61" t="str">
            <v>Material and Supplies</v>
          </cell>
        </row>
        <row r="62">
          <cell r="X62">
            <v>697.25</v>
          </cell>
          <cell r="Y62" t="str">
            <v>F&amp;A</v>
          </cell>
        </row>
        <row r="63">
          <cell r="X63">
            <v>800.8</v>
          </cell>
          <cell r="Y63" t="str">
            <v>OPS</v>
          </cell>
        </row>
        <row r="64">
          <cell r="X64">
            <v>60</v>
          </cell>
          <cell r="Y64" t="str">
            <v>Material and Supplies</v>
          </cell>
        </row>
        <row r="65">
          <cell r="X65">
            <v>28.2</v>
          </cell>
          <cell r="Y65" t="str">
            <v>F&amp;A</v>
          </cell>
        </row>
        <row r="66">
          <cell r="X66">
            <v>376.38</v>
          </cell>
          <cell r="Y66" t="str">
            <v>F&amp;A</v>
          </cell>
        </row>
        <row r="67">
          <cell r="X67">
            <v>26.4</v>
          </cell>
          <cell r="Y67" t="str">
            <v>OPS</v>
          </cell>
        </row>
        <row r="68">
          <cell r="X68">
            <v>12.41</v>
          </cell>
          <cell r="Y68" t="str">
            <v>F&amp;A</v>
          </cell>
        </row>
        <row r="69">
          <cell r="X69">
            <v>133.12</v>
          </cell>
          <cell r="Y69" t="str">
            <v>Material and Supplies</v>
          </cell>
        </row>
        <row r="70">
          <cell r="X70">
            <v>62.57</v>
          </cell>
          <cell r="Y70" t="str">
            <v>F&amp;A</v>
          </cell>
        </row>
        <row r="71">
          <cell r="X71">
            <v>240</v>
          </cell>
          <cell r="Y71" t="str">
            <v>Domestic Travel</v>
          </cell>
        </row>
        <row r="72">
          <cell r="X72">
            <v>112.8</v>
          </cell>
          <cell r="Y72" t="str">
            <v>F&amp;A</v>
          </cell>
        </row>
        <row r="73">
          <cell r="X73">
            <v>804.8</v>
          </cell>
          <cell r="Y73" t="str">
            <v>OPS</v>
          </cell>
        </row>
        <row r="74">
          <cell r="X74">
            <v>378.26</v>
          </cell>
          <cell r="Y74" t="str">
            <v>F&amp;A</v>
          </cell>
        </row>
        <row r="75">
          <cell r="X75">
            <v>200.72</v>
          </cell>
          <cell r="Y75" t="str">
            <v>Senior Personnel</v>
          </cell>
        </row>
        <row r="76">
          <cell r="X76">
            <v>12.44</v>
          </cell>
          <cell r="Y76" t="str">
            <v>Senior Personnel</v>
          </cell>
        </row>
        <row r="77">
          <cell r="X77">
            <v>2.91</v>
          </cell>
          <cell r="Y77" t="str">
            <v>Senior Personnel</v>
          </cell>
        </row>
        <row r="78">
          <cell r="X78">
            <v>15.9</v>
          </cell>
          <cell r="Y78" t="str">
            <v>Senior Personnel</v>
          </cell>
        </row>
        <row r="79">
          <cell r="X79">
            <v>804.8</v>
          </cell>
          <cell r="Y79" t="str">
            <v>OPS</v>
          </cell>
        </row>
        <row r="80">
          <cell r="X80">
            <v>487.29</v>
          </cell>
          <cell r="Y80" t="str">
            <v>F&amp;A</v>
          </cell>
        </row>
        <row r="81">
          <cell r="X81">
            <v>2.61</v>
          </cell>
          <cell r="Y81" t="str">
            <v>Senior Personnel</v>
          </cell>
        </row>
        <row r="82">
          <cell r="X82">
            <v>12.67</v>
          </cell>
          <cell r="Y82" t="str">
            <v>OPS</v>
          </cell>
        </row>
        <row r="83">
          <cell r="X83">
            <v>5.95</v>
          </cell>
          <cell r="Y83" t="str">
            <v>F&amp;A</v>
          </cell>
        </row>
        <row r="84">
          <cell r="X84">
            <v>1.23</v>
          </cell>
          <cell r="Y84" t="str">
            <v>F&amp;A</v>
          </cell>
        </row>
        <row r="85">
          <cell r="X85">
            <v>2007.18</v>
          </cell>
          <cell r="Y85" t="str">
            <v>Senior Personnel</v>
          </cell>
        </row>
        <row r="86">
          <cell r="X86">
            <v>124.44</v>
          </cell>
          <cell r="Y86" t="str">
            <v>Senior Personnel</v>
          </cell>
        </row>
        <row r="87">
          <cell r="X87">
            <v>29.1</v>
          </cell>
          <cell r="Y87" t="str">
            <v>Senior Personnel</v>
          </cell>
        </row>
        <row r="88">
          <cell r="X88">
            <v>113.2</v>
          </cell>
          <cell r="Y88" t="str">
            <v>Senior Personnel</v>
          </cell>
        </row>
        <row r="89">
          <cell r="X89">
            <v>963.36</v>
          </cell>
          <cell r="Y89" t="str">
            <v>OPS</v>
          </cell>
        </row>
        <row r="90">
          <cell r="X90">
            <v>1521.52</v>
          </cell>
          <cell r="Y90" t="str">
            <v>F&amp;A</v>
          </cell>
        </row>
        <row r="91">
          <cell r="X91">
            <v>1003.59</v>
          </cell>
          <cell r="Y91" t="str">
            <v>Senior Personnel</v>
          </cell>
        </row>
        <row r="92">
          <cell r="X92">
            <v>62.22</v>
          </cell>
          <cell r="Y92" t="str">
            <v>Senior Personnel</v>
          </cell>
        </row>
        <row r="93">
          <cell r="X93">
            <v>14.55</v>
          </cell>
          <cell r="Y93" t="str">
            <v>Senior Personnel</v>
          </cell>
        </row>
        <row r="94">
          <cell r="X94">
            <v>56.6</v>
          </cell>
          <cell r="Y94" t="str">
            <v>Senior Personnel</v>
          </cell>
        </row>
        <row r="95">
          <cell r="X95">
            <v>1041.04</v>
          </cell>
          <cell r="Y95" t="str">
            <v>OPS</v>
          </cell>
        </row>
        <row r="96">
          <cell r="X96">
            <v>1023.66</v>
          </cell>
          <cell r="Y96" t="str">
            <v>F&amp;A</v>
          </cell>
        </row>
        <row r="97">
          <cell r="X97">
            <v>39.14</v>
          </cell>
          <cell r="Y97" t="str">
            <v>Senior Personnel</v>
          </cell>
        </row>
        <row r="98">
          <cell r="X98">
            <v>35.11</v>
          </cell>
          <cell r="Y98" t="str">
            <v>OPS</v>
          </cell>
        </row>
        <row r="99">
          <cell r="X99">
            <v>18.399999999999999</v>
          </cell>
          <cell r="Y99" t="str">
            <v>F&amp;A</v>
          </cell>
        </row>
        <row r="100">
          <cell r="X100">
            <v>16.5</v>
          </cell>
          <cell r="Y100" t="str">
            <v>F&amp;A</v>
          </cell>
        </row>
        <row r="101">
          <cell r="X101">
            <v>800.8</v>
          </cell>
          <cell r="Y101" t="str">
            <v>OPS</v>
          </cell>
        </row>
        <row r="102">
          <cell r="X102">
            <v>376.38</v>
          </cell>
          <cell r="Y102" t="str">
            <v>F&amp;A</v>
          </cell>
        </row>
        <row r="103">
          <cell r="X103">
            <v>17.350000000000001</v>
          </cell>
          <cell r="Y103" t="str">
            <v>Material and Supplies</v>
          </cell>
        </row>
        <row r="104">
          <cell r="X104">
            <v>63.16</v>
          </cell>
          <cell r="Y104" t="str">
            <v>Material and Supplies</v>
          </cell>
        </row>
        <row r="105">
          <cell r="X105">
            <v>37.840000000000003</v>
          </cell>
          <cell r="Y105" t="str">
            <v>F&amp;A</v>
          </cell>
        </row>
        <row r="106">
          <cell r="X106">
            <v>800.8</v>
          </cell>
          <cell r="Y106" t="str">
            <v>OPS</v>
          </cell>
        </row>
        <row r="107">
          <cell r="X107">
            <v>376.38</v>
          </cell>
          <cell r="Y107" t="str">
            <v>F&amp;A</v>
          </cell>
        </row>
        <row r="108">
          <cell r="X108">
            <v>11.21</v>
          </cell>
          <cell r="Y108" t="str">
            <v>OPS</v>
          </cell>
        </row>
        <row r="109">
          <cell r="X109">
            <v>800.8</v>
          </cell>
          <cell r="Y109" t="str">
            <v>OPS</v>
          </cell>
        </row>
        <row r="110">
          <cell r="X110">
            <v>5.27</v>
          </cell>
          <cell r="Y110" t="str">
            <v>F&amp;A</v>
          </cell>
        </row>
        <row r="111">
          <cell r="X111">
            <v>376.38</v>
          </cell>
          <cell r="Y111" t="str">
            <v>F&amp;A</v>
          </cell>
        </row>
        <row r="112">
          <cell r="X112">
            <v>1797.46</v>
          </cell>
          <cell r="Y112" t="str">
            <v>Tuition</v>
          </cell>
        </row>
        <row r="113">
          <cell r="X113">
            <v>224.1</v>
          </cell>
          <cell r="Y113" t="str">
            <v>Material and Supplies</v>
          </cell>
        </row>
        <row r="114">
          <cell r="X114">
            <v>21.23</v>
          </cell>
          <cell r="Y114" t="str">
            <v>Material and Supplies</v>
          </cell>
        </row>
        <row r="115">
          <cell r="X115">
            <v>115.31</v>
          </cell>
          <cell r="Y115" t="str">
            <v>F&amp;A</v>
          </cell>
        </row>
        <row r="116">
          <cell r="X116">
            <v>800.8</v>
          </cell>
          <cell r="Y116" t="str">
            <v>OPS</v>
          </cell>
        </row>
        <row r="117">
          <cell r="X117">
            <v>376.38</v>
          </cell>
          <cell r="Y117" t="str">
            <v>F&amp;A</v>
          </cell>
        </row>
        <row r="118">
          <cell r="X118">
            <v>793.82</v>
          </cell>
          <cell r="Y118" t="str">
            <v>OPS</v>
          </cell>
        </row>
        <row r="119">
          <cell r="X119">
            <v>373.1</v>
          </cell>
          <cell r="Y119" t="str">
            <v>F&amp;A</v>
          </cell>
        </row>
        <row r="120">
          <cell r="X120">
            <v>36</v>
          </cell>
          <cell r="Y120" t="str">
            <v>Domestic Travel</v>
          </cell>
        </row>
        <row r="121">
          <cell r="X121">
            <v>55</v>
          </cell>
          <cell r="Y121" t="str">
            <v>Domestic Travel</v>
          </cell>
        </row>
        <row r="122">
          <cell r="X122">
            <v>76</v>
          </cell>
          <cell r="Y122" t="str">
            <v>Domestic Travel</v>
          </cell>
        </row>
        <row r="123">
          <cell r="X123">
            <v>29.56</v>
          </cell>
          <cell r="Y123" t="str">
            <v>Domestic Travel</v>
          </cell>
        </row>
        <row r="124">
          <cell r="X124">
            <v>24</v>
          </cell>
          <cell r="Y124" t="str">
            <v>Domestic Travel</v>
          </cell>
        </row>
        <row r="125">
          <cell r="X125">
            <v>16.77</v>
          </cell>
          <cell r="Y125" t="str">
            <v>OPS</v>
          </cell>
        </row>
        <row r="126">
          <cell r="X126">
            <v>103.66</v>
          </cell>
          <cell r="Y126" t="str">
            <v>F&amp;A</v>
          </cell>
        </row>
        <row r="127">
          <cell r="X127">
            <v>7.88</v>
          </cell>
          <cell r="Y127" t="str">
            <v>F&amp;A</v>
          </cell>
        </row>
        <row r="128">
          <cell r="X128">
            <v>1218.5999999999999</v>
          </cell>
          <cell r="Y128" t="str">
            <v>OPS</v>
          </cell>
        </row>
        <row r="129">
          <cell r="X129">
            <v>352.26</v>
          </cell>
          <cell r="Y129" t="str">
            <v>Tuition</v>
          </cell>
        </row>
        <row r="130">
          <cell r="X130">
            <v>370.42</v>
          </cell>
          <cell r="Y130" t="str">
            <v>Tuition</v>
          </cell>
        </row>
        <row r="131">
          <cell r="X131">
            <v>-1093</v>
          </cell>
          <cell r="Y131" t="str">
            <v>Tuition</v>
          </cell>
        </row>
        <row r="132">
          <cell r="X132">
            <v>740.84</v>
          </cell>
          <cell r="Y132" t="str">
            <v>Tuition</v>
          </cell>
        </row>
        <row r="133">
          <cell r="X133">
            <v>572.74</v>
          </cell>
          <cell r="Y133" t="str">
            <v>F&amp;A</v>
          </cell>
        </row>
        <row r="134">
          <cell r="X134">
            <v>336.95</v>
          </cell>
          <cell r="Y134" t="str">
            <v>Domestic Travel</v>
          </cell>
        </row>
        <row r="135">
          <cell r="X135">
            <v>158.37</v>
          </cell>
          <cell r="Y135" t="str">
            <v>F&amp;A</v>
          </cell>
        </row>
        <row r="136">
          <cell r="X136">
            <v>1218.5999999999999</v>
          </cell>
          <cell r="Y136" t="str">
            <v>OPS</v>
          </cell>
        </row>
        <row r="137">
          <cell r="X137">
            <v>572.74</v>
          </cell>
          <cell r="Y137" t="str">
            <v>F&amp;A</v>
          </cell>
        </row>
        <row r="138">
          <cell r="X138">
            <v>1218.5999999999999</v>
          </cell>
          <cell r="Y138" t="str">
            <v>OPS</v>
          </cell>
        </row>
        <row r="139">
          <cell r="X139">
            <v>572.74</v>
          </cell>
          <cell r="Y139" t="str">
            <v>F&amp;A</v>
          </cell>
        </row>
        <row r="140">
          <cell r="X140">
            <v>370.42</v>
          </cell>
          <cell r="Y140" t="str">
            <v>Tuition</v>
          </cell>
        </row>
        <row r="141">
          <cell r="X141">
            <v>740.84</v>
          </cell>
          <cell r="Y141" t="str">
            <v>Tuition</v>
          </cell>
        </row>
        <row r="142">
          <cell r="X142">
            <v>25.59</v>
          </cell>
          <cell r="Y142" t="str">
            <v>OPS</v>
          </cell>
        </row>
        <row r="143">
          <cell r="X143">
            <v>12.03</v>
          </cell>
          <cell r="Y143" t="str">
            <v>F&amp;A</v>
          </cell>
        </row>
        <row r="144">
          <cell r="X144">
            <v>1218.5899999999999</v>
          </cell>
          <cell r="Y144" t="str">
            <v>OPS</v>
          </cell>
        </row>
        <row r="145">
          <cell r="X145">
            <v>572.74</v>
          </cell>
          <cell r="Y145" t="str">
            <v>F&amp;A</v>
          </cell>
        </row>
        <row r="146">
          <cell r="X146">
            <v>1218.5999999999999</v>
          </cell>
          <cell r="Y146" t="str">
            <v>OPS</v>
          </cell>
        </row>
        <row r="147">
          <cell r="X147">
            <v>740.84</v>
          </cell>
          <cell r="Y147" t="str">
            <v>Tuition</v>
          </cell>
        </row>
        <row r="148">
          <cell r="X148">
            <v>370.42</v>
          </cell>
          <cell r="Y148" t="str">
            <v>Tuition</v>
          </cell>
        </row>
        <row r="149">
          <cell r="X149">
            <v>572.74</v>
          </cell>
          <cell r="Y149" t="str">
            <v>F&amp;A</v>
          </cell>
        </row>
        <row r="150">
          <cell r="X150">
            <v>57.99</v>
          </cell>
          <cell r="Y150" t="str">
            <v>Material and Supplies</v>
          </cell>
        </row>
        <row r="151">
          <cell r="X151">
            <v>212.97</v>
          </cell>
          <cell r="Y151" t="str">
            <v>Material and Supplies</v>
          </cell>
        </row>
        <row r="152">
          <cell r="X152">
            <v>127.36</v>
          </cell>
          <cell r="Y152" t="str">
            <v>F&amp;A</v>
          </cell>
        </row>
        <row r="153">
          <cell r="X153">
            <v>17.059999999999999</v>
          </cell>
          <cell r="Y153" t="str">
            <v>OPS</v>
          </cell>
        </row>
        <row r="154">
          <cell r="X154">
            <v>8.02</v>
          </cell>
          <cell r="Y154" t="str">
            <v>F&amp;A</v>
          </cell>
        </row>
        <row r="155">
          <cell r="X155">
            <v>1218.5899999999999</v>
          </cell>
          <cell r="Y155" t="str">
            <v>OPS</v>
          </cell>
        </row>
        <row r="156">
          <cell r="X156">
            <v>572.74</v>
          </cell>
          <cell r="Y156" t="str">
            <v>F&amp;A</v>
          </cell>
        </row>
        <row r="157">
          <cell r="X157">
            <v>1176.82</v>
          </cell>
          <cell r="Y157" t="str">
            <v>OPS</v>
          </cell>
        </row>
        <row r="158">
          <cell r="X158">
            <v>553.11</v>
          </cell>
          <cell r="Y158" t="str">
            <v>F&amp;A</v>
          </cell>
        </row>
        <row r="159">
          <cell r="X159">
            <v>16.77</v>
          </cell>
          <cell r="Y159" t="str">
            <v>OPS</v>
          </cell>
        </row>
        <row r="160">
          <cell r="X160">
            <v>7.88</v>
          </cell>
          <cell r="Y160" t="str">
            <v>F&amp;A</v>
          </cell>
        </row>
        <row r="161">
          <cell r="X161">
            <v>1260.3800000000001</v>
          </cell>
          <cell r="Y161" t="str">
            <v>OPS</v>
          </cell>
        </row>
        <row r="162">
          <cell r="X162">
            <v>592.38</v>
          </cell>
          <cell r="Y162" t="str">
            <v>F&amp;A</v>
          </cell>
        </row>
        <row r="163">
          <cell r="X163">
            <v>704.61</v>
          </cell>
          <cell r="Y163" t="str">
            <v>Tuition</v>
          </cell>
        </row>
        <row r="164">
          <cell r="X164">
            <v>352.29</v>
          </cell>
          <cell r="Y164" t="str">
            <v>Tuition</v>
          </cell>
        </row>
        <row r="165">
          <cell r="X165">
            <v>1218.5999999999999</v>
          </cell>
          <cell r="Y165" t="str">
            <v>OPS</v>
          </cell>
        </row>
        <row r="166">
          <cell r="X166">
            <v>572.74</v>
          </cell>
          <cell r="Y166" t="str">
            <v>F&amp;A</v>
          </cell>
        </row>
        <row r="167">
          <cell r="X167">
            <v>388.58</v>
          </cell>
          <cell r="Y167" t="str">
            <v>Tuition</v>
          </cell>
        </row>
        <row r="168">
          <cell r="X168">
            <v>777.09</v>
          </cell>
          <cell r="Y168" t="str">
            <v>Tuition</v>
          </cell>
        </row>
        <row r="169">
          <cell r="X169">
            <v>17.350000000000001</v>
          </cell>
          <cell r="Y169" t="str">
            <v>OPS</v>
          </cell>
        </row>
        <row r="170">
          <cell r="X170">
            <v>8.15</v>
          </cell>
          <cell r="Y170" t="str">
            <v>F&amp;A</v>
          </cell>
        </row>
        <row r="171">
          <cell r="X171">
            <v>1218.5999999999999</v>
          </cell>
          <cell r="Y171" t="str">
            <v>OPS</v>
          </cell>
        </row>
        <row r="172">
          <cell r="X172">
            <v>572.74</v>
          </cell>
          <cell r="Y172" t="str">
            <v>F&amp;A</v>
          </cell>
        </row>
        <row r="173">
          <cell r="X173">
            <v>1218.5999999999999</v>
          </cell>
          <cell r="Y173" t="str">
            <v>OPS</v>
          </cell>
        </row>
        <row r="174">
          <cell r="X174">
            <v>740.84</v>
          </cell>
          <cell r="Y174" t="str">
            <v>Tuition</v>
          </cell>
        </row>
        <row r="175">
          <cell r="X175">
            <v>370.42</v>
          </cell>
          <cell r="Y175" t="str">
            <v>Tuition</v>
          </cell>
        </row>
        <row r="176">
          <cell r="X176">
            <v>572.74</v>
          </cell>
          <cell r="Y176" t="str">
            <v>F&amp;A</v>
          </cell>
        </row>
        <row r="177">
          <cell r="X177">
            <v>17.059999999999999</v>
          </cell>
          <cell r="Y177" t="str">
            <v>OPS</v>
          </cell>
        </row>
        <row r="178">
          <cell r="X178">
            <v>8.02</v>
          </cell>
          <cell r="Y178" t="str">
            <v>F&amp;A</v>
          </cell>
        </row>
        <row r="179">
          <cell r="X179">
            <v>1218.5999999999999</v>
          </cell>
          <cell r="Y179" t="str">
            <v>OPS</v>
          </cell>
        </row>
        <row r="180">
          <cell r="X180">
            <v>572.74</v>
          </cell>
          <cell r="Y180" t="str">
            <v>F&amp;A</v>
          </cell>
        </row>
        <row r="181">
          <cell r="X181">
            <v>1218.5999999999999</v>
          </cell>
          <cell r="Y181" t="str">
            <v>OPS</v>
          </cell>
        </row>
        <row r="182">
          <cell r="X182">
            <v>740.84</v>
          </cell>
          <cell r="Y182" t="str">
            <v>Tuition</v>
          </cell>
        </row>
        <row r="183">
          <cell r="X183">
            <v>370.42</v>
          </cell>
          <cell r="Y183" t="str">
            <v>Tuition</v>
          </cell>
        </row>
        <row r="184">
          <cell r="X184">
            <v>572.74</v>
          </cell>
          <cell r="Y184" t="str">
            <v>F&amp;A</v>
          </cell>
        </row>
        <row r="185">
          <cell r="X185">
            <v>17.059999999999999</v>
          </cell>
          <cell r="Y185" t="str">
            <v>OPS</v>
          </cell>
        </row>
        <row r="186">
          <cell r="X186">
            <v>8.02</v>
          </cell>
          <cell r="Y186" t="str">
            <v>F&amp;A</v>
          </cell>
        </row>
        <row r="187">
          <cell r="X187">
            <v>1218.5999999999999</v>
          </cell>
          <cell r="Y187" t="str">
            <v>OPS</v>
          </cell>
        </row>
        <row r="188">
          <cell r="X188">
            <v>572.74</v>
          </cell>
          <cell r="Y188" t="str">
            <v>F&amp;A</v>
          </cell>
        </row>
        <row r="189">
          <cell r="X189">
            <v>1218.5999999999999</v>
          </cell>
          <cell r="Y189" t="str">
            <v>OPS</v>
          </cell>
        </row>
        <row r="190">
          <cell r="X190">
            <v>740.84</v>
          </cell>
          <cell r="Y190" t="str">
            <v>Tuition</v>
          </cell>
        </row>
        <row r="191">
          <cell r="X191">
            <v>370.42</v>
          </cell>
          <cell r="Y191" t="str">
            <v>Tuition</v>
          </cell>
        </row>
        <row r="192">
          <cell r="X192">
            <v>572.74</v>
          </cell>
          <cell r="Y192" t="str">
            <v>F&amp;A</v>
          </cell>
        </row>
        <row r="193">
          <cell r="X193">
            <v>1218.5999999999999</v>
          </cell>
          <cell r="Y193" t="str">
            <v>OPS</v>
          </cell>
        </row>
        <row r="194">
          <cell r="X194">
            <v>25.59</v>
          </cell>
          <cell r="Y194" t="str">
            <v>OPS</v>
          </cell>
        </row>
        <row r="195">
          <cell r="X195">
            <v>572.74</v>
          </cell>
          <cell r="Y195" t="str">
            <v>F&amp;A</v>
          </cell>
        </row>
        <row r="196">
          <cell r="X196">
            <v>12.03</v>
          </cell>
          <cell r="Y196" t="str">
            <v>F&amp;A</v>
          </cell>
        </row>
        <row r="197">
          <cell r="X197">
            <v>131.72999999999999</v>
          </cell>
          <cell r="Y197" t="str">
            <v>Senior Personnel</v>
          </cell>
        </row>
        <row r="198">
          <cell r="X198">
            <v>8.17</v>
          </cell>
          <cell r="Y198" t="str">
            <v>Senior Personnel</v>
          </cell>
        </row>
        <row r="199">
          <cell r="X199">
            <v>1.91</v>
          </cell>
          <cell r="Y199" t="str">
            <v>Senior Personnel</v>
          </cell>
        </row>
        <row r="200">
          <cell r="X200">
            <v>7.43</v>
          </cell>
          <cell r="Y200" t="str">
            <v>Senior Personnel</v>
          </cell>
        </row>
        <row r="201">
          <cell r="X201">
            <v>1495.43</v>
          </cell>
          <cell r="Y201" t="str">
            <v>OPS</v>
          </cell>
        </row>
        <row r="202">
          <cell r="X202">
            <v>592.59</v>
          </cell>
          <cell r="Y202" t="str">
            <v>Material and Supplies</v>
          </cell>
        </row>
        <row r="203">
          <cell r="X203">
            <v>631.98</v>
          </cell>
          <cell r="Y203" t="str">
            <v>Tuition</v>
          </cell>
        </row>
        <row r="204">
          <cell r="X204">
            <v>316.08999999999997</v>
          </cell>
          <cell r="Y204" t="str">
            <v>Tuition</v>
          </cell>
        </row>
        <row r="205">
          <cell r="X205">
            <v>278.52</v>
          </cell>
          <cell r="Y205" t="str">
            <v>F&amp;A</v>
          </cell>
        </row>
        <row r="206">
          <cell r="X206">
            <v>772.99</v>
          </cell>
          <cell r="Y206" t="str">
            <v>F&amp;A</v>
          </cell>
        </row>
        <row r="207">
          <cell r="X207">
            <v>658.66</v>
          </cell>
          <cell r="Y207" t="str">
            <v>Senior Personnel</v>
          </cell>
        </row>
        <row r="208">
          <cell r="X208">
            <v>40.840000000000003</v>
          </cell>
          <cell r="Y208" t="str">
            <v>Senior Personnel</v>
          </cell>
        </row>
        <row r="209">
          <cell r="X209">
            <v>9.5500000000000007</v>
          </cell>
          <cell r="Y209" t="str">
            <v>Senior Personnel</v>
          </cell>
        </row>
        <row r="210">
          <cell r="X210">
            <v>37.14</v>
          </cell>
          <cell r="Y210" t="str">
            <v>Senior Personnel</v>
          </cell>
        </row>
        <row r="211">
          <cell r="X211">
            <v>1910.7</v>
          </cell>
          <cell r="Y211" t="str">
            <v>OPS</v>
          </cell>
        </row>
        <row r="212">
          <cell r="X212">
            <v>1248.74</v>
          </cell>
          <cell r="Y212" t="str">
            <v>F&amp;A</v>
          </cell>
        </row>
        <row r="213">
          <cell r="X213">
            <v>10.28</v>
          </cell>
          <cell r="Y213" t="str">
            <v>Senior Personnel</v>
          </cell>
        </row>
        <row r="214">
          <cell r="X214">
            <v>29.38</v>
          </cell>
          <cell r="Y214" t="str">
            <v>OPS</v>
          </cell>
        </row>
        <row r="215">
          <cell r="X215">
            <v>4.83</v>
          </cell>
          <cell r="Y215" t="str">
            <v>F&amp;A</v>
          </cell>
        </row>
        <row r="216">
          <cell r="X216">
            <v>13.81</v>
          </cell>
          <cell r="Y216" t="str">
            <v>F&amp;A</v>
          </cell>
        </row>
        <row r="217">
          <cell r="X217">
            <v>645.70000000000005</v>
          </cell>
          <cell r="Y217" t="str">
            <v>Tuition</v>
          </cell>
        </row>
        <row r="218">
          <cell r="X218">
            <v>322.85000000000002</v>
          </cell>
          <cell r="Y218" t="str">
            <v>Tuition</v>
          </cell>
        </row>
        <row r="219">
          <cell r="X219">
            <v>658.66</v>
          </cell>
          <cell r="Y219" t="str">
            <v>Senior Personnel</v>
          </cell>
        </row>
        <row r="220">
          <cell r="X220">
            <v>40.840000000000003</v>
          </cell>
          <cell r="Y220" t="str">
            <v>Senior Personnel</v>
          </cell>
        </row>
        <row r="221">
          <cell r="X221">
            <v>9.5399999999999991</v>
          </cell>
          <cell r="Y221" t="str">
            <v>Senior Personnel</v>
          </cell>
        </row>
        <row r="222">
          <cell r="X222">
            <v>37.14</v>
          </cell>
          <cell r="Y222" t="str">
            <v>Senior Personnel</v>
          </cell>
        </row>
        <row r="223">
          <cell r="X223">
            <v>1634.96</v>
          </cell>
          <cell r="Y223" t="str">
            <v>OPS</v>
          </cell>
        </row>
        <row r="224">
          <cell r="X224">
            <v>1119.1300000000001</v>
          </cell>
          <cell r="Y224" t="str">
            <v>F&amp;A</v>
          </cell>
        </row>
        <row r="225">
          <cell r="X225">
            <v>23.68</v>
          </cell>
          <cell r="Y225" t="str">
            <v>Material and Supplies</v>
          </cell>
        </row>
        <row r="226">
          <cell r="X226">
            <v>11.13</v>
          </cell>
          <cell r="Y226" t="str">
            <v>F&amp;A</v>
          </cell>
        </row>
        <row r="227">
          <cell r="X227">
            <v>658.66</v>
          </cell>
          <cell r="Y227" t="str">
            <v>Senior Personnel</v>
          </cell>
        </row>
        <row r="228">
          <cell r="X228">
            <v>40.840000000000003</v>
          </cell>
          <cell r="Y228" t="str">
            <v>Senior Personnel</v>
          </cell>
        </row>
        <row r="229">
          <cell r="X229">
            <v>9.5500000000000007</v>
          </cell>
          <cell r="Y229" t="str">
            <v>Senior Personnel</v>
          </cell>
        </row>
        <row r="230">
          <cell r="X230">
            <v>37.14</v>
          </cell>
          <cell r="Y230" t="str">
            <v>Senior Personnel</v>
          </cell>
        </row>
        <row r="231">
          <cell r="X231">
            <v>350.96</v>
          </cell>
          <cell r="Y231" t="str">
            <v>OPS</v>
          </cell>
        </row>
        <row r="232">
          <cell r="X232">
            <v>248.58</v>
          </cell>
          <cell r="Y232" t="str">
            <v>Tuition</v>
          </cell>
        </row>
        <row r="233">
          <cell r="X233">
            <v>443.9</v>
          </cell>
          <cell r="Y233" t="str">
            <v>Tuition</v>
          </cell>
        </row>
        <row r="234">
          <cell r="X234">
            <v>515.66</v>
          </cell>
          <cell r="Y234" t="str">
            <v>F&amp;A</v>
          </cell>
        </row>
        <row r="235">
          <cell r="X235">
            <v>17.13</v>
          </cell>
          <cell r="Y235" t="str">
            <v>Senior Personnel</v>
          </cell>
        </row>
        <row r="236">
          <cell r="X236">
            <v>23.12</v>
          </cell>
          <cell r="Y236" t="str">
            <v>OPS</v>
          </cell>
        </row>
        <row r="237">
          <cell r="X237">
            <v>8.0500000000000007</v>
          </cell>
          <cell r="Y237" t="str">
            <v>F&amp;A</v>
          </cell>
        </row>
        <row r="238">
          <cell r="X238">
            <v>10.87</v>
          </cell>
          <cell r="Y238" t="str">
            <v>F&amp;A</v>
          </cell>
        </row>
        <row r="239">
          <cell r="X239">
            <v>658.66</v>
          </cell>
          <cell r="Y239" t="str">
            <v>Senior Personnel</v>
          </cell>
        </row>
        <row r="240">
          <cell r="X240">
            <v>40.840000000000003</v>
          </cell>
          <cell r="Y240" t="str">
            <v>Senior Personnel</v>
          </cell>
        </row>
        <row r="241">
          <cell r="X241">
            <v>9.5500000000000007</v>
          </cell>
          <cell r="Y241" t="str">
            <v>Senior Personnel</v>
          </cell>
        </row>
        <row r="242">
          <cell r="X242">
            <v>48.34</v>
          </cell>
          <cell r="Y242" t="str">
            <v>Senior Personnel</v>
          </cell>
        </row>
        <row r="243">
          <cell r="X243">
            <v>350.96</v>
          </cell>
          <cell r="Y243" t="str">
            <v>OPS</v>
          </cell>
        </row>
        <row r="244">
          <cell r="X244">
            <v>520.91999999999996</v>
          </cell>
          <cell r="Y244" t="str">
            <v>F&amp;A</v>
          </cell>
        </row>
        <row r="245">
          <cell r="X245">
            <v>300</v>
          </cell>
          <cell r="Y245" t="str">
            <v>Domestic Travel</v>
          </cell>
        </row>
        <row r="246">
          <cell r="X246">
            <v>141</v>
          </cell>
          <cell r="Y246" t="str">
            <v>F&amp;A</v>
          </cell>
        </row>
        <row r="247">
          <cell r="X247">
            <v>658.66</v>
          </cell>
          <cell r="Y247" t="str">
            <v>Senior Personnel</v>
          </cell>
        </row>
        <row r="248">
          <cell r="X248">
            <v>40.840000000000003</v>
          </cell>
          <cell r="Y248" t="str">
            <v>Senior Personnel</v>
          </cell>
        </row>
        <row r="249">
          <cell r="X249">
            <v>9.5500000000000007</v>
          </cell>
          <cell r="Y249" t="str">
            <v>Senior Personnel</v>
          </cell>
        </row>
        <row r="250">
          <cell r="X250">
            <v>48.34</v>
          </cell>
          <cell r="Y250" t="str">
            <v>Senior Personnel</v>
          </cell>
        </row>
        <row r="251">
          <cell r="X251">
            <v>350.96</v>
          </cell>
          <cell r="Y251" t="str">
            <v>OPS</v>
          </cell>
        </row>
        <row r="252">
          <cell r="X252">
            <v>27</v>
          </cell>
          <cell r="Y252" t="str">
            <v>Domestic Travel</v>
          </cell>
        </row>
        <row r="253">
          <cell r="X253">
            <v>428.6</v>
          </cell>
          <cell r="Y253" t="str">
            <v>Domestic Travel</v>
          </cell>
        </row>
        <row r="254">
          <cell r="X254">
            <v>248.43</v>
          </cell>
          <cell r="Y254" t="str">
            <v>Tuition</v>
          </cell>
        </row>
        <row r="255">
          <cell r="X255">
            <v>214.13</v>
          </cell>
          <cell r="Y255" t="str">
            <v>F&amp;A</v>
          </cell>
        </row>
        <row r="256">
          <cell r="X256">
            <v>520.91999999999996</v>
          </cell>
          <cell r="Y256" t="str">
            <v>F&amp;A</v>
          </cell>
        </row>
        <row r="257">
          <cell r="X257">
            <v>23.71</v>
          </cell>
          <cell r="Y257" t="str">
            <v>Senior Personnel</v>
          </cell>
        </row>
        <row r="258">
          <cell r="X258">
            <v>16.149999999999999</v>
          </cell>
          <cell r="Y258" t="str">
            <v>OPS</v>
          </cell>
        </row>
        <row r="259">
          <cell r="X259">
            <v>11.14</v>
          </cell>
          <cell r="Y259" t="str">
            <v>F&amp;A</v>
          </cell>
        </row>
        <row r="260">
          <cell r="X260">
            <v>7.59</v>
          </cell>
          <cell r="Y260" t="str">
            <v>F&amp;A</v>
          </cell>
        </row>
        <row r="261">
          <cell r="X261">
            <v>1648.33</v>
          </cell>
          <cell r="Y261" t="str">
            <v>Material and Supplies</v>
          </cell>
        </row>
        <row r="262">
          <cell r="X262">
            <v>774.72</v>
          </cell>
          <cell r="Y262" t="str">
            <v>F&amp;A</v>
          </cell>
        </row>
        <row r="263">
          <cell r="X263">
            <v>658.66</v>
          </cell>
          <cell r="Y263" t="str">
            <v>Senior Personnel</v>
          </cell>
        </row>
        <row r="264">
          <cell r="X264">
            <v>40.840000000000003</v>
          </cell>
          <cell r="Y264" t="str">
            <v>Senior Personnel</v>
          </cell>
        </row>
        <row r="265">
          <cell r="X265">
            <v>9.5500000000000007</v>
          </cell>
          <cell r="Y265" t="str">
            <v>Senior Personnel</v>
          </cell>
        </row>
        <row r="266">
          <cell r="X266">
            <v>48.34</v>
          </cell>
          <cell r="Y266" t="str">
            <v>Senior Personnel</v>
          </cell>
        </row>
        <row r="267">
          <cell r="X267">
            <v>350.96</v>
          </cell>
          <cell r="Y267" t="str">
            <v>OPS</v>
          </cell>
        </row>
        <row r="268">
          <cell r="X268">
            <v>520.91999999999996</v>
          </cell>
          <cell r="Y268" t="str">
            <v>F&amp;A</v>
          </cell>
        </row>
        <row r="269">
          <cell r="X269">
            <v>936.88</v>
          </cell>
          <cell r="Y269" t="str">
            <v>Material and Supplies</v>
          </cell>
        </row>
        <row r="270">
          <cell r="X270">
            <v>443.01</v>
          </cell>
          <cell r="Y270" t="str">
            <v>Material and Supplies</v>
          </cell>
        </row>
        <row r="271">
          <cell r="X271">
            <v>191.9</v>
          </cell>
          <cell r="Y271" t="str">
            <v>Material and Supplies</v>
          </cell>
        </row>
        <row r="272">
          <cell r="X272">
            <v>738.73</v>
          </cell>
          <cell r="Y272" t="str">
            <v>F&amp;A</v>
          </cell>
        </row>
        <row r="273">
          <cell r="X273">
            <v>-161.49</v>
          </cell>
          <cell r="Y273" t="str">
            <v>Tuition</v>
          </cell>
        </row>
        <row r="274">
          <cell r="X274">
            <v>-80.739999999999995</v>
          </cell>
          <cell r="Y274" t="str">
            <v>Tuition</v>
          </cell>
        </row>
        <row r="275">
          <cell r="X275">
            <v>-80.739999999999995</v>
          </cell>
          <cell r="Y275" t="str">
            <v>Tuition</v>
          </cell>
        </row>
        <row r="276">
          <cell r="X276">
            <v>-45.21</v>
          </cell>
          <cell r="Y276" t="str">
            <v>Tuition</v>
          </cell>
        </row>
        <row r="277">
          <cell r="X277">
            <v>-45.13</v>
          </cell>
          <cell r="Y277" t="str">
            <v>Tuition</v>
          </cell>
        </row>
        <row r="278">
          <cell r="X278">
            <v>135.53</v>
          </cell>
          <cell r="Y278" t="str">
            <v>Tuition</v>
          </cell>
        </row>
        <row r="279">
          <cell r="X279">
            <v>1039.3900000000001</v>
          </cell>
          <cell r="Y279" t="str">
            <v>Material and Supplies</v>
          </cell>
        </row>
        <row r="280">
          <cell r="X280">
            <v>488.51</v>
          </cell>
          <cell r="Y280" t="str">
            <v>F&amp;A</v>
          </cell>
        </row>
        <row r="281">
          <cell r="X281">
            <v>197.6</v>
          </cell>
          <cell r="Y281" t="str">
            <v>Senior Personnel</v>
          </cell>
        </row>
        <row r="282">
          <cell r="X282">
            <v>12.25</v>
          </cell>
          <cell r="Y282" t="str">
            <v>Senior Personnel</v>
          </cell>
        </row>
        <row r="283">
          <cell r="X283">
            <v>2.87</v>
          </cell>
          <cell r="Y283" t="str">
            <v>Senior Personnel</v>
          </cell>
        </row>
        <row r="284">
          <cell r="X284">
            <v>14.5</v>
          </cell>
          <cell r="Y284" t="str">
            <v>Senior Personnel</v>
          </cell>
        </row>
        <row r="285">
          <cell r="X285">
            <v>350.96</v>
          </cell>
          <cell r="Y285" t="str">
            <v>OPS</v>
          </cell>
        </row>
        <row r="286">
          <cell r="X286">
            <v>271.75</v>
          </cell>
          <cell r="Y286" t="str">
            <v>F&amp;A</v>
          </cell>
        </row>
        <row r="287">
          <cell r="X287">
            <v>12.16</v>
          </cell>
          <cell r="Y287" t="str">
            <v>Material and Supplies</v>
          </cell>
        </row>
        <row r="288">
          <cell r="X288">
            <v>225.69</v>
          </cell>
          <cell r="Y288" t="str">
            <v>Material and Supplies</v>
          </cell>
        </row>
        <row r="289">
          <cell r="X289">
            <v>111.79</v>
          </cell>
          <cell r="Y289" t="str">
            <v>F&amp;A</v>
          </cell>
        </row>
        <row r="290">
          <cell r="X290">
            <v>15.41</v>
          </cell>
          <cell r="Y290" t="str">
            <v>Senior Personnel</v>
          </cell>
        </row>
        <row r="291">
          <cell r="X291">
            <v>12.47</v>
          </cell>
          <cell r="Y291" t="str">
            <v>OPS</v>
          </cell>
        </row>
        <row r="292">
          <cell r="X292">
            <v>1273.8</v>
          </cell>
          <cell r="Y292" t="str">
            <v>OPS</v>
          </cell>
        </row>
        <row r="293">
          <cell r="X293">
            <v>605.92999999999995</v>
          </cell>
          <cell r="Y293" t="str">
            <v>F&amp;A</v>
          </cell>
        </row>
        <row r="294">
          <cell r="X294">
            <v>5.86</v>
          </cell>
          <cell r="Y294" t="str">
            <v>F&amp;A</v>
          </cell>
        </row>
        <row r="295">
          <cell r="X295">
            <v>1273.79</v>
          </cell>
          <cell r="Y295" t="str">
            <v>OPS</v>
          </cell>
        </row>
        <row r="296">
          <cell r="X296">
            <v>96.98</v>
          </cell>
          <cell r="Y296" t="str">
            <v>Material and Supplies</v>
          </cell>
        </row>
        <row r="297">
          <cell r="X297">
            <v>45.58</v>
          </cell>
          <cell r="Y297" t="str">
            <v>F&amp;A</v>
          </cell>
        </row>
        <row r="298">
          <cell r="X298">
            <v>598.67999999999995</v>
          </cell>
          <cell r="Y298" t="str">
            <v>F&amp;A</v>
          </cell>
        </row>
        <row r="299">
          <cell r="X299">
            <v>36</v>
          </cell>
          <cell r="Y299" t="str">
            <v>Domestic Travel</v>
          </cell>
        </row>
        <row r="300">
          <cell r="X300">
            <v>55</v>
          </cell>
          <cell r="Y300" t="str">
            <v>Domestic Travel</v>
          </cell>
        </row>
        <row r="301">
          <cell r="X301">
            <v>95</v>
          </cell>
          <cell r="Y301" t="str">
            <v>Domestic Travel</v>
          </cell>
        </row>
        <row r="302">
          <cell r="X302">
            <v>87.42</v>
          </cell>
          <cell r="Y302" t="str">
            <v>F&amp;A</v>
          </cell>
        </row>
        <row r="303">
          <cell r="X303">
            <v>1273.8</v>
          </cell>
          <cell r="Y303" t="str">
            <v>OPS</v>
          </cell>
        </row>
        <row r="304">
          <cell r="X304">
            <v>20.38</v>
          </cell>
          <cell r="Y304" t="str">
            <v>OPS</v>
          </cell>
        </row>
        <row r="305">
          <cell r="X305">
            <v>181.58</v>
          </cell>
          <cell r="Y305" t="str">
            <v>Tuition</v>
          </cell>
        </row>
        <row r="306">
          <cell r="X306">
            <v>453.95</v>
          </cell>
          <cell r="Y306" t="str">
            <v>Tuition</v>
          </cell>
        </row>
        <row r="307">
          <cell r="X307">
            <v>598.69000000000005</v>
          </cell>
          <cell r="Y307" t="str">
            <v>F&amp;A</v>
          </cell>
        </row>
        <row r="308">
          <cell r="X308">
            <v>139.53</v>
          </cell>
          <cell r="Y308" t="str">
            <v>Material and Supplies</v>
          </cell>
        </row>
        <row r="309">
          <cell r="X309">
            <v>65.58</v>
          </cell>
          <cell r="Y309" t="str">
            <v>F&amp;A</v>
          </cell>
        </row>
        <row r="310">
          <cell r="X310">
            <v>9.58</v>
          </cell>
          <cell r="Y310" t="str">
            <v>F&amp;A</v>
          </cell>
        </row>
        <row r="311">
          <cell r="X311">
            <v>-181.58</v>
          </cell>
          <cell r="Y311" t="str">
            <v>Tuition</v>
          </cell>
        </row>
        <row r="312">
          <cell r="X312">
            <v>-453.95</v>
          </cell>
          <cell r="Y312" t="str">
            <v>Tuition</v>
          </cell>
        </row>
        <row r="313">
          <cell r="X313">
            <v>181.58</v>
          </cell>
          <cell r="Y313" t="str">
            <v>Tuition</v>
          </cell>
        </row>
        <row r="314">
          <cell r="X314">
            <v>453.95</v>
          </cell>
          <cell r="Y314" t="str">
            <v>Tuition</v>
          </cell>
        </row>
        <row r="315">
          <cell r="X315">
            <v>108.2</v>
          </cell>
          <cell r="Y315" t="str">
            <v>Material and Supplies</v>
          </cell>
        </row>
        <row r="316">
          <cell r="X316">
            <v>453.95</v>
          </cell>
          <cell r="Y316" t="str">
            <v>Tuition</v>
          </cell>
        </row>
        <row r="317">
          <cell r="X317">
            <v>50.85</v>
          </cell>
          <cell r="Y317" t="str">
            <v>F&amp;A</v>
          </cell>
        </row>
        <row r="318">
          <cell r="X318">
            <v>1296.79</v>
          </cell>
          <cell r="Y318" t="str">
            <v>OPS</v>
          </cell>
        </row>
        <row r="319">
          <cell r="X319">
            <v>609.49</v>
          </cell>
          <cell r="Y319" t="str">
            <v>F&amp;A</v>
          </cell>
        </row>
        <row r="320">
          <cell r="X320">
            <v>453.95</v>
          </cell>
          <cell r="Y320" t="str">
            <v>Tuition</v>
          </cell>
        </row>
        <row r="321">
          <cell r="X321">
            <v>960.64</v>
          </cell>
          <cell r="Y321" t="str">
            <v>OPS</v>
          </cell>
        </row>
        <row r="322">
          <cell r="X322">
            <v>139.53</v>
          </cell>
          <cell r="Y322" t="str">
            <v>Material and Supplies</v>
          </cell>
        </row>
        <row r="323">
          <cell r="X323">
            <v>65.58</v>
          </cell>
          <cell r="Y323" t="str">
            <v>F&amp;A</v>
          </cell>
        </row>
        <row r="324">
          <cell r="X324">
            <v>451.5</v>
          </cell>
          <cell r="Y324" t="str">
            <v>F&amp;A</v>
          </cell>
        </row>
        <row r="325">
          <cell r="X325">
            <v>453.95</v>
          </cell>
          <cell r="Y325" t="str">
            <v>Tuition</v>
          </cell>
        </row>
        <row r="326">
          <cell r="X326">
            <v>28.25</v>
          </cell>
          <cell r="Y326" t="str">
            <v>OPS</v>
          </cell>
        </row>
        <row r="327">
          <cell r="X327">
            <v>13.28</v>
          </cell>
          <cell r="Y327" t="str">
            <v>F&amp;A</v>
          </cell>
        </row>
        <row r="328">
          <cell r="X328">
            <v>875.16</v>
          </cell>
          <cell r="Y328" t="str">
            <v>OPS</v>
          </cell>
        </row>
        <row r="329">
          <cell r="X329">
            <v>411.33</v>
          </cell>
          <cell r="Y329" t="str">
            <v>F&amp;A</v>
          </cell>
        </row>
        <row r="330">
          <cell r="X330">
            <v>453.95</v>
          </cell>
          <cell r="Y330" t="str">
            <v>Tuition</v>
          </cell>
        </row>
        <row r="331">
          <cell r="X331">
            <v>875.16</v>
          </cell>
          <cell r="Y331" t="str">
            <v>OPS</v>
          </cell>
        </row>
        <row r="332">
          <cell r="X332">
            <v>411.33</v>
          </cell>
          <cell r="Y332" t="str">
            <v>F&amp;A</v>
          </cell>
        </row>
        <row r="333">
          <cell r="X333">
            <v>1487.5</v>
          </cell>
          <cell r="Y333" t="str">
            <v>Publication Costs</v>
          </cell>
        </row>
        <row r="334">
          <cell r="X334">
            <v>699.13</v>
          </cell>
          <cell r="Y334" t="str">
            <v>F&amp;A</v>
          </cell>
        </row>
        <row r="335">
          <cell r="X335">
            <v>453.95</v>
          </cell>
          <cell r="Y335" t="str">
            <v>Tuition</v>
          </cell>
        </row>
        <row r="336">
          <cell r="X336">
            <v>14</v>
          </cell>
          <cell r="Y336" t="str">
            <v>OPS</v>
          </cell>
        </row>
        <row r="337">
          <cell r="X337">
            <v>6.58</v>
          </cell>
          <cell r="Y337" t="str">
            <v>F&amp;A</v>
          </cell>
        </row>
        <row r="338">
          <cell r="X338">
            <v>1729.92</v>
          </cell>
          <cell r="Y338" t="str">
            <v>OPS</v>
          </cell>
        </row>
        <row r="339">
          <cell r="X339">
            <v>813.06</v>
          </cell>
          <cell r="Y339" t="str">
            <v>F&amp;A</v>
          </cell>
        </row>
        <row r="340">
          <cell r="X340">
            <v>13.84</v>
          </cell>
          <cell r="Y340" t="str">
            <v>OPS</v>
          </cell>
        </row>
        <row r="341">
          <cell r="X341">
            <v>427.08</v>
          </cell>
          <cell r="Y341" t="str">
            <v>Tuition</v>
          </cell>
        </row>
        <row r="342">
          <cell r="X342">
            <v>427.08</v>
          </cell>
          <cell r="Y342" t="str">
            <v>Tuition</v>
          </cell>
        </row>
        <row r="343">
          <cell r="X343">
            <v>1729.92</v>
          </cell>
          <cell r="Y343" t="str">
            <v>OPS</v>
          </cell>
        </row>
        <row r="344">
          <cell r="X344">
            <v>813.06</v>
          </cell>
          <cell r="Y344" t="str">
            <v>F&amp;A</v>
          </cell>
        </row>
        <row r="345">
          <cell r="X345">
            <v>1729.92</v>
          </cell>
          <cell r="Y345" t="str">
            <v>OPS</v>
          </cell>
        </row>
        <row r="346">
          <cell r="X346">
            <v>813.06</v>
          </cell>
          <cell r="Y346" t="str">
            <v>F&amp;A</v>
          </cell>
        </row>
        <row r="347">
          <cell r="X347">
            <v>27.68</v>
          </cell>
          <cell r="Y347" t="str">
            <v>OPS</v>
          </cell>
        </row>
        <row r="348">
          <cell r="X348">
            <v>-427.08</v>
          </cell>
          <cell r="Y348" t="str">
            <v>Tuition</v>
          </cell>
        </row>
        <row r="349">
          <cell r="X349">
            <v>-427.08</v>
          </cell>
          <cell r="Y349" t="str">
            <v>Tuition</v>
          </cell>
        </row>
        <row r="350">
          <cell r="X350">
            <v>19.510000000000002</v>
          </cell>
          <cell r="Y350" t="str">
            <v>F&amp;A</v>
          </cell>
        </row>
        <row r="351">
          <cell r="X351">
            <v>1388.02</v>
          </cell>
          <cell r="Y351" t="str">
            <v>OPS</v>
          </cell>
        </row>
        <row r="352">
          <cell r="X352">
            <v>652.37</v>
          </cell>
          <cell r="Y352" t="str">
            <v>F&amp;A</v>
          </cell>
        </row>
        <row r="353">
          <cell r="X353">
            <v>1665</v>
          </cell>
          <cell r="Y353" t="str">
            <v>Other</v>
          </cell>
        </row>
        <row r="354">
          <cell r="X354">
            <v>782.55</v>
          </cell>
          <cell r="Y354" t="str">
            <v>F&amp;A</v>
          </cell>
        </row>
        <row r="355">
          <cell r="X355">
            <v>875.16</v>
          </cell>
          <cell r="Y355" t="str">
            <v>OPS</v>
          </cell>
        </row>
        <row r="356">
          <cell r="X356">
            <v>411.33</v>
          </cell>
          <cell r="Y356" t="str">
            <v>F&amp;A</v>
          </cell>
        </row>
        <row r="357">
          <cell r="X357">
            <v>18.11</v>
          </cell>
          <cell r="Y357" t="str">
            <v>OPS</v>
          </cell>
        </row>
        <row r="358">
          <cell r="X358">
            <v>875.16</v>
          </cell>
          <cell r="Y358" t="str">
            <v>OPS</v>
          </cell>
        </row>
        <row r="359">
          <cell r="X359">
            <v>8.51</v>
          </cell>
          <cell r="Y359" t="str">
            <v>F&amp;A</v>
          </cell>
        </row>
        <row r="360">
          <cell r="X360">
            <v>411.33</v>
          </cell>
          <cell r="Y360" t="str">
            <v>F&amp;A</v>
          </cell>
        </row>
        <row r="361">
          <cell r="X361">
            <v>875.16</v>
          </cell>
          <cell r="Y361" t="str">
            <v>OPS</v>
          </cell>
        </row>
        <row r="362">
          <cell r="X362">
            <v>411.33</v>
          </cell>
          <cell r="Y362" t="str">
            <v>F&amp;A</v>
          </cell>
        </row>
        <row r="363">
          <cell r="X363">
            <v>201.75</v>
          </cell>
          <cell r="Y363" t="str">
            <v>Tuition</v>
          </cell>
        </row>
        <row r="364">
          <cell r="X364">
            <v>201.75</v>
          </cell>
          <cell r="Y364" t="str">
            <v>Tuition</v>
          </cell>
        </row>
        <row r="365">
          <cell r="X365">
            <v>181.58</v>
          </cell>
          <cell r="Y365" t="str">
            <v>Tuition</v>
          </cell>
        </row>
        <row r="366">
          <cell r="X366">
            <v>201.75</v>
          </cell>
          <cell r="Y366" t="str">
            <v>Tuition</v>
          </cell>
        </row>
        <row r="367">
          <cell r="X367">
            <v>201.75</v>
          </cell>
          <cell r="Y367" t="str">
            <v>Tuition</v>
          </cell>
        </row>
        <row r="368">
          <cell r="X368">
            <v>1.75</v>
          </cell>
          <cell r="Y368" t="str">
            <v>OPS</v>
          </cell>
        </row>
        <row r="369">
          <cell r="X369">
            <v>0.82</v>
          </cell>
          <cell r="Y369" t="str">
            <v>F&amp;A</v>
          </cell>
        </row>
        <row r="370">
          <cell r="X370">
            <v>875.16</v>
          </cell>
          <cell r="Y370" t="str">
            <v>OPS</v>
          </cell>
        </row>
        <row r="371">
          <cell r="X371">
            <v>411.33</v>
          </cell>
          <cell r="Y371" t="str">
            <v>F&amp;A</v>
          </cell>
        </row>
        <row r="372">
          <cell r="X372">
            <v>-201.75</v>
          </cell>
          <cell r="Y372" t="str">
            <v>Tuition</v>
          </cell>
        </row>
        <row r="373">
          <cell r="X373">
            <v>-201.75</v>
          </cell>
          <cell r="Y373" t="str">
            <v>Tuition</v>
          </cell>
        </row>
        <row r="374">
          <cell r="X374">
            <v>-181.58</v>
          </cell>
          <cell r="Y374" t="str">
            <v>Tuition</v>
          </cell>
        </row>
        <row r="375">
          <cell r="X375">
            <v>-201.75</v>
          </cell>
          <cell r="Y375" t="str">
            <v>Tuition</v>
          </cell>
        </row>
        <row r="376">
          <cell r="X376">
            <v>-201.75</v>
          </cell>
          <cell r="Y376" t="str">
            <v>Tuition</v>
          </cell>
        </row>
        <row r="377">
          <cell r="X377">
            <v>201.73</v>
          </cell>
          <cell r="Y377" t="str">
            <v>Tuition</v>
          </cell>
        </row>
        <row r="378">
          <cell r="X378">
            <v>201.76</v>
          </cell>
          <cell r="Y378" t="str">
            <v>Tuition</v>
          </cell>
        </row>
        <row r="379">
          <cell r="X379">
            <v>201.76</v>
          </cell>
          <cell r="Y379" t="str">
            <v>Tuition</v>
          </cell>
        </row>
        <row r="380">
          <cell r="X380">
            <v>181.58</v>
          </cell>
          <cell r="Y380" t="str">
            <v>Tuition</v>
          </cell>
        </row>
        <row r="381">
          <cell r="X381">
            <v>201.76</v>
          </cell>
          <cell r="Y381" t="str">
            <v>Tuition</v>
          </cell>
        </row>
        <row r="382">
          <cell r="X382">
            <v>201.79</v>
          </cell>
          <cell r="Y382" t="str">
            <v>Tuition</v>
          </cell>
        </row>
        <row r="383">
          <cell r="X383">
            <v>0.88</v>
          </cell>
          <cell r="Y383" t="str">
            <v>OPS</v>
          </cell>
        </row>
        <row r="384">
          <cell r="X384">
            <v>1621.8</v>
          </cell>
          <cell r="Y384" t="str">
            <v>OPS</v>
          </cell>
        </row>
        <row r="385">
          <cell r="X385">
            <v>762.25</v>
          </cell>
          <cell r="Y385" t="str">
            <v>F&amp;A</v>
          </cell>
        </row>
        <row r="386">
          <cell r="X386">
            <v>0.41</v>
          </cell>
          <cell r="Y386" t="str">
            <v>F&amp;A</v>
          </cell>
        </row>
        <row r="387">
          <cell r="X387">
            <v>1704.76</v>
          </cell>
          <cell r="Y387" t="str">
            <v>OPS</v>
          </cell>
        </row>
        <row r="388">
          <cell r="X388">
            <v>801.24</v>
          </cell>
          <cell r="Y388" t="str">
            <v>F&amp;A</v>
          </cell>
        </row>
        <row r="389">
          <cell r="X389">
            <v>1704.76</v>
          </cell>
          <cell r="Y389" t="str">
            <v>OPS</v>
          </cell>
        </row>
        <row r="390">
          <cell r="X390">
            <v>173.2</v>
          </cell>
          <cell r="Y390" t="str">
            <v>OPS</v>
          </cell>
        </row>
        <row r="391">
          <cell r="X391">
            <v>5.03</v>
          </cell>
          <cell r="Y391" t="str">
            <v>OPS</v>
          </cell>
        </row>
        <row r="392">
          <cell r="X392">
            <v>801.24</v>
          </cell>
          <cell r="Y392" t="str">
            <v>F&amp;A</v>
          </cell>
        </row>
        <row r="393">
          <cell r="X393">
            <v>2.36</v>
          </cell>
          <cell r="Y393" t="str">
            <v>F&amp;A</v>
          </cell>
        </row>
        <row r="394">
          <cell r="X394">
            <v>42.99</v>
          </cell>
          <cell r="Y394" t="str">
            <v>Material and Supplies</v>
          </cell>
        </row>
        <row r="395">
          <cell r="X395">
            <v>1514.35</v>
          </cell>
          <cell r="Y395" t="str">
            <v>Material and Supplies</v>
          </cell>
        </row>
        <row r="396">
          <cell r="X396">
            <v>587.34</v>
          </cell>
          <cell r="Y396" t="str">
            <v>Material and Supplies</v>
          </cell>
        </row>
        <row r="397">
          <cell r="X397">
            <v>1008</v>
          </cell>
          <cell r="Y397" t="str">
            <v>F&amp;A</v>
          </cell>
        </row>
        <row r="398">
          <cell r="X398">
            <v>1704.76</v>
          </cell>
          <cell r="Y398" t="str">
            <v>OPS</v>
          </cell>
        </row>
        <row r="399">
          <cell r="X399">
            <v>173.2</v>
          </cell>
          <cell r="Y399" t="str">
            <v>OPS</v>
          </cell>
        </row>
        <row r="400">
          <cell r="X400">
            <v>964.04</v>
          </cell>
          <cell r="Y400" t="str">
            <v>F&amp;A</v>
          </cell>
        </row>
        <row r="401">
          <cell r="X401">
            <v>11</v>
          </cell>
          <cell r="Y401" t="str">
            <v>Domestic Travel</v>
          </cell>
        </row>
        <row r="402">
          <cell r="X402">
            <v>38</v>
          </cell>
          <cell r="Y402" t="str">
            <v>Domestic Travel</v>
          </cell>
        </row>
        <row r="403">
          <cell r="X403">
            <v>33</v>
          </cell>
          <cell r="Y403" t="str">
            <v>Domestic Travel</v>
          </cell>
        </row>
        <row r="404">
          <cell r="X404">
            <v>38.54</v>
          </cell>
          <cell r="Y404" t="str">
            <v>F&amp;A</v>
          </cell>
        </row>
        <row r="405">
          <cell r="X405">
            <v>1704.76</v>
          </cell>
          <cell r="Y405" t="str">
            <v>OPS</v>
          </cell>
        </row>
        <row r="406">
          <cell r="X406">
            <v>801.24</v>
          </cell>
          <cell r="Y406" t="str">
            <v>F&amp;A</v>
          </cell>
        </row>
        <row r="407">
          <cell r="X407">
            <v>3.41</v>
          </cell>
          <cell r="Y407" t="str">
            <v>OPS</v>
          </cell>
        </row>
        <row r="408">
          <cell r="X408">
            <v>117.25</v>
          </cell>
          <cell r="Y408" t="str">
            <v>Domestic Travel</v>
          </cell>
        </row>
        <row r="409">
          <cell r="X409">
            <v>27</v>
          </cell>
          <cell r="Y409" t="str">
            <v>Domestic Travel</v>
          </cell>
        </row>
        <row r="410">
          <cell r="X410">
            <v>493.2</v>
          </cell>
          <cell r="Y410" t="str">
            <v>Domestic Travel</v>
          </cell>
        </row>
        <row r="411">
          <cell r="X411">
            <v>299.60000000000002</v>
          </cell>
          <cell r="Y411" t="str">
            <v>F&amp;A</v>
          </cell>
        </row>
        <row r="412">
          <cell r="X412">
            <v>1.6</v>
          </cell>
          <cell r="Y412" t="str">
            <v>F&amp;A</v>
          </cell>
        </row>
        <row r="413">
          <cell r="X413">
            <v>1704.76</v>
          </cell>
          <cell r="Y413" t="str">
            <v>OPS</v>
          </cell>
        </row>
        <row r="414">
          <cell r="X414">
            <v>173.2</v>
          </cell>
          <cell r="Y414" t="str">
            <v>OPS</v>
          </cell>
        </row>
        <row r="415">
          <cell r="X415">
            <v>882.64</v>
          </cell>
          <cell r="Y415" t="str">
            <v>F&amp;A</v>
          </cell>
        </row>
        <row r="416">
          <cell r="X416">
            <v>181.56</v>
          </cell>
          <cell r="Y416" t="str">
            <v>Tuition</v>
          </cell>
        </row>
        <row r="417">
          <cell r="X417">
            <v>454</v>
          </cell>
          <cell r="Y417" t="str">
            <v>Tuition</v>
          </cell>
        </row>
        <row r="418">
          <cell r="X418">
            <v>453.9</v>
          </cell>
          <cell r="Y418" t="str">
            <v>Tuition</v>
          </cell>
        </row>
        <row r="419">
          <cell r="X419">
            <v>453.9</v>
          </cell>
          <cell r="Y419" t="str">
            <v>Tuition</v>
          </cell>
        </row>
        <row r="420">
          <cell r="X420">
            <v>453.9</v>
          </cell>
          <cell r="Y420" t="str">
            <v>Tuition</v>
          </cell>
        </row>
        <row r="421">
          <cell r="X421">
            <v>453.95</v>
          </cell>
          <cell r="Y421" t="str">
            <v>Tuition</v>
          </cell>
        </row>
        <row r="422">
          <cell r="X422">
            <v>181.56</v>
          </cell>
          <cell r="Y422" t="str">
            <v>Tuition</v>
          </cell>
        </row>
        <row r="423">
          <cell r="X423">
            <v>454</v>
          </cell>
          <cell r="Y423" t="str">
            <v>Tuition</v>
          </cell>
        </row>
        <row r="424">
          <cell r="X424">
            <v>453.9</v>
          </cell>
          <cell r="Y424" t="str">
            <v>Tuition</v>
          </cell>
        </row>
        <row r="425">
          <cell r="X425">
            <v>453.9</v>
          </cell>
          <cell r="Y425" t="str">
            <v>Tuition</v>
          </cell>
        </row>
        <row r="426">
          <cell r="X426">
            <v>453.9</v>
          </cell>
          <cell r="Y426" t="str">
            <v>Tuition</v>
          </cell>
        </row>
        <row r="427">
          <cell r="X427">
            <v>453.95</v>
          </cell>
          <cell r="Y427" t="str">
            <v>Tuition</v>
          </cell>
        </row>
        <row r="428">
          <cell r="X428">
            <v>365</v>
          </cell>
          <cell r="Y428" t="str">
            <v>Domestic Travel</v>
          </cell>
        </row>
        <row r="429">
          <cell r="X429">
            <v>171.55</v>
          </cell>
          <cell r="Y429" t="str">
            <v>F&amp;A</v>
          </cell>
        </row>
        <row r="430">
          <cell r="X430">
            <v>1704.76</v>
          </cell>
          <cell r="Y430" t="str">
            <v>OPS</v>
          </cell>
        </row>
        <row r="431">
          <cell r="X431">
            <v>173.2</v>
          </cell>
          <cell r="Y431" t="str">
            <v>OPS</v>
          </cell>
        </row>
        <row r="432">
          <cell r="X432">
            <v>882.64</v>
          </cell>
          <cell r="Y432" t="str">
            <v>F&amp;A</v>
          </cell>
        </row>
        <row r="433">
          <cell r="X433">
            <v>144.22</v>
          </cell>
          <cell r="Y433" t="str">
            <v>Domestic Travel</v>
          </cell>
        </row>
        <row r="434">
          <cell r="X434">
            <v>399.83</v>
          </cell>
          <cell r="Y434" t="str">
            <v>Domestic Travel</v>
          </cell>
        </row>
        <row r="435">
          <cell r="X435">
            <v>889.07</v>
          </cell>
          <cell r="Y435" t="str">
            <v>Material and Supplies</v>
          </cell>
        </row>
        <row r="436">
          <cell r="X436">
            <v>673.56</v>
          </cell>
          <cell r="Y436" t="str">
            <v>F&amp;A</v>
          </cell>
        </row>
        <row r="437">
          <cell r="X437">
            <v>3.41</v>
          </cell>
          <cell r="Y437" t="str">
            <v>OPS</v>
          </cell>
        </row>
        <row r="438">
          <cell r="X438">
            <v>1.6</v>
          </cell>
          <cell r="Y438" t="str">
            <v>F&amp;A</v>
          </cell>
        </row>
        <row r="439">
          <cell r="X439">
            <v>117.25</v>
          </cell>
          <cell r="Y439" t="str">
            <v>Domestic Travel</v>
          </cell>
        </row>
        <row r="440">
          <cell r="X440">
            <v>68.39</v>
          </cell>
          <cell r="Y440" t="str">
            <v>Material and Supplies</v>
          </cell>
        </row>
        <row r="441">
          <cell r="X441">
            <v>703.6</v>
          </cell>
          <cell r="Y441" t="str">
            <v>Material and Supplies</v>
          </cell>
        </row>
        <row r="442">
          <cell r="X442">
            <v>188.6</v>
          </cell>
          <cell r="Y442" t="str">
            <v>Material and Supplies</v>
          </cell>
        </row>
        <row r="443">
          <cell r="X443">
            <v>309.95</v>
          </cell>
          <cell r="Y443" t="str">
            <v>Material and Supplies</v>
          </cell>
        </row>
        <row r="444">
          <cell r="X444">
            <v>652.26</v>
          </cell>
          <cell r="Y444" t="str">
            <v>F&amp;A</v>
          </cell>
        </row>
        <row r="445">
          <cell r="X445">
            <v>24</v>
          </cell>
          <cell r="Y445" t="str">
            <v>Domestic Travel</v>
          </cell>
        </row>
        <row r="446">
          <cell r="X446">
            <v>33</v>
          </cell>
          <cell r="Y446" t="str">
            <v>Domestic Travel</v>
          </cell>
        </row>
        <row r="447">
          <cell r="X447">
            <v>117.83</v>
          </cell>
          <cell r="Y447" t="str">
            <v>Domestic Travel</v>
          </cell>
        </row>
        <row r="448">
          <cell r="X448">
            <v>95</v>
          </cell>
          <cell r="Y448" t="str">
            <v>Domestic Travel</v>
          </cell>
        </row>
        <row r="449">
          <cell r="X449">
            <v>233.91</v>
          </cell>
          <cell r="Y449" t="str">
            <v>Domestic Travel</v>
          </cell>
        </row>
        <row r="450">
          <cell r="X450">
            <v>236.76</v>
          </cell>
          <cell r="Y450" t="str">
            <v>F&amp;A</v>
          </cell>
        </row>
        <row r="451">
          <cell r="X451">
            <v>453.95</v>
          </cell>
          <cell r="Y451" t="str">
            <v>Tuition</v>
          </cell>
        </row>
        <row r="452">
          <cell r="X452">
            <v>453.95</v>
          </cell>
          <cell r="Y452" t="str">
            <v>Tuition</v>
          </cell>
        </row>
        <row r="453">
          <cell r="X453">
            <v>1755.9</v>
          </cell>
          <cell r="Y453" t="str">
            <v>OPS</v>
          </cell>
        </row>
        <row r="454">
          <cell r="X454">
            <v>173.2</v>
          </cell>
          <cell r="Y454" t="str">
            <v>OPS</v>
          </cell>
        </row>
        <row r="455">
          <cell r="X455">
            <v>1059.0899999999999</v>
          </cell>
          <cell r="Y455" t="str">
            <v>Material and Supplies</v>
          </cell>
        </row>
        <row r="456">
          <cell r="X456">
            <v>160.6</v>
          </cell>
          <cell r="Y456" t="str">
            <v>Material and Supplies</v>
          </cell>
        </row>
        <row r="457">
          <cell r="X457">
            <v>573.25</v>
          </cell>
          <cell r="Y457" t="str">
            <v>F&amp;A</v>
          </cell>
        </row>
        <row r="458">
          <cell r="X458">
            <v>906.67</v>
          </cell>
          <cell r="Y458" t="str">
            <v>F&amp;A</v>
          </cell>
        </row>
        <row r="459">
          <cell r="X459">
            <v>453.95</v>
          </cell>
          <cell r="Y459" t="str">
            <v>Tuition</v>
          </cell>
        </row>
        <row r="460">
          <cell r="X460">
            <v>453.95</v>
          </cell>
          <cell r="Y460" t="str">
            <v>Tuition</v>
          </cell>
        </row>
        <row r="461">
          <cell r="X461">
            <v>173.01</v>
          </cell>
          <cell r="Y461" t="str">
            <v>Material and Supplies</v>
          </cell>
        </row>
        <row r="462">
          <cell r="X462">
            <v>1.73</v>
          </cell>
          <cell r="Y462" t="str">
            <v>Material and Supplies</v>
          </cell>
        </row>
        <row r="463">
          <cell r="X463">
            <v>82.12</v>
          </cell>
          <cell r="Y463" t="str">
            <v>F&amp;A</v>
          </cell>
        </row>
        <row r="464">
          <cell r="X464">
            <v>1755.9</v>
          </cell>
          <cell r="Y464" t="str">
            <v>OPS</v>
          </cell>
        </row>
        <row r="465">
          <cell r="X465">
            <v>825.27</v>
          </cell>
          <cell r="Y465" t="str">
            <v>F&amp;A</v>
          </cell>
        </row>
        <row r="466">
          <cell r="X466">
            <v>188.6</v>
          </cell>
          <cell r="Y466" t="str">
            <v>Material and Supplies</v>
          </cell>
        </row>
        <row r="467">
          <cell r="X467">
            <v>187.59</v>
          </cell>
          <cell r="Y467" t="str">
            <v>Material and Supplies</v>
          </cell>
        </row>
        <row r="468">
          <cell r="X468">
            <v>262.33999999999997</v>
          </cell>
          <cell r="Y468" t="str">
            <v>Material and Supplies</v>
          </cell>
        </row>
        <row r="469">
          <cell r="X469">
            <v>160.91999999999999</v>
          </cell>
          <cell r="Y469" t="str">
            <v>Material and Supplies</v>
          </cell>
        </row>
        <row r="470">
          <cell r="X470">
            <v>375.74</v>
          </cell>
          <cell r="Y470" t="str">
            <v>F&amp;A</v>
          </cell>
        </row>
        <row r="471">
          <cell r="X471">
            <v>3.51</v>
          </cell>
          <cell r="Y471" t="str">
            <v>OPS</v>
          </cell>
        </row>
        <row r="472">
          <cell r="X472">
            <v>272.48</v>
          </cell>
          <cell r="Y472" t="str">
            <v>Tuition</v>
          </cell>
        </row>
        <row r="473">
          <cell r="X473">
            <v>272.48</v>
          </cell>
          <cell r="Y473" t="str">
            <v>Tuition</v>
          </cell>
        </row>
        <row r="474">
          <cell r="X474">
            <v>1.65</v>
          </cell>
          <cell r="Y474" t="str">
            <v>F&amp;A</v>
          </cell>
        </row>
        <row r="475">
          <cell r="X475">
            <v>1755.9</v>
          </cell>
          <cell r="Y475" t="str">
            <v>OPS</v>
          </cell>
        </row>
        <row r="476">
          <cell r="X476">
            <v>825.27</v>
          </cell>
          <cell r="Y476" t="str">
            <v>F&amp;A</v>
          </cell>
        </row>
        <row r="477">
          <cell r="X477">
            <v>525</v>
          </cell>
          <cell r="Y477" t="str">
            <v>Domestic Travel</v>
          </cell>
        </row>
        <row r="478">
          <cell r="X478">
            <v>246.75</v>
          </cell>
          <cell r="Y478" t="str">
            <v>F&amp;A</v>
          </cell>
        </row>
        <row r="479">
          <cell r="X479">
            <v>1755.9</v>
          </cell>
          <cell r="Y479" t="str">
            <v>OPS</v>
          </cell>
        </row>
        <row r="480">
          <cell r="X480">
            <v>825.27</v>
          </cell>
          <cell r="Y480" t="str">
            <v>F&amp;A</v>
          </cell>
        </row>
        <row r="481">
          <cell r="X481">
            <v>3.51</v>
          </cell>
          <cell r="Y481" t="str">
            <v>OPS</v>
          </cell>
        </row>
        <row r="482">
          <cell r="X482">
            <v>2558.6999999999998</v>
          </cell>
          <cell r="Y482" t="str">
            <v>OPS</v>
          </cell>
        </row>
        <row r="483">
          <cell r="X483">
            <v>1.65</v>
          </cell>
          <cell r="Y483" t="str">
            <v>F&amp;A</v>
          </cell>
        </row>
        <row r="484">
          <cell r="X484">
            <v>1202.5899999999999</v>
          </cell>
          <cell r="Y484" t="str">
            <v>F&amp;A</v>
          </cell>
        </row>
        <row r="485">
          <cell r="X485">
            <v>306.25</v>
          </cell>
          <cell r="Y485" t="str">
            <v>Tuition</v>
          </cell>
        </row>
        <row r="486">
          <cell r="X486">
            <v>437.5</v>
          </cell>
          <cell r="Y486" t="str">
            <v>Tuition</v>
          </cell>
        </row>
        <row r="487">
          <cell r="X487">
            <v>306.25</v>
          </cell>
          <cell r="Y487" t="str">
            <v>Tuition</v>
          </cell>
        </row>
        <row r="488">
          <cell r="X488">
            <v>437.5</v>
          </cell>
          <cell r="Y488" t="str">
            <v>Tuition</v>
          </cell>
        </row>
        <row r="489">
          <cell r="X489">
            <v>2398.19</v>
          </cell>
          <cell r="Y489" t="str">
            <v>OPS</v>
          </cell>
        </row>
        <row r="490">
          <cell r="X490">
            <v>448.14</v>
          </cell>
          <cell r="Y490" t="str">
            <v>OPS</v>
          </cell>
        </row>
        <row r="491">
          <cell r="X491">
            <v>810</v>
          </cell>
          <cell r="Y491" t="str">
            <v>Material and Supplies</v>
          </cell>
        </row>
        <row r="492">
          <cell r="X492">
            <v>380.7</v>
          </cell>
          <cell r="Y492" t="str">
            <v>F&amp;A</v>
          </cell>
        </row>
        <row r="493">
          <cell r="X493">
            <v>1337.78</v>
          </cell>
          <cell r="Y493" t="str">
            <v>F&amp;A</v>
          </cell>
        </row>
        <row r="494">
          <cell r="X494">
            <v>437.61</v>
          </cell>
          <cell r="Y494" t="str">
            <v>Tuition</v>
          </cell>
        </row>
        <row r="495">
          <cell r="X495">
            <v>437.61</v>
          </cell>
          <cell r="Y495" t="str">
            <v>Tuition</v>
          </cell>
        </row>
        <row r="496">
          <cell r="X496">
            <v>4.96</v>
          </cell>
          <cell r="Y496" t="str">
            <v>OPS</v>
          </cell>
        </row>
        <row r="497">
          <cell r="X497">
            <v>2378.48</v>
          </cell>
          <cell r="Y497" t="str">
            <v>OPS</v>
          </cell>
        </row>
        <row r="498">
          <cell r="X498">
            <v>448.14</v>
          </cell>
          <cell r="Y498" t="str">
            <v>OPS</v>
          </cell>
        </row>
        <row r="499">
          <cell r="X499">
            <v>27</v>
          </cell>
          <cell r="Y499" t="str">
            <v>Domestic Travel</v>
          </cell>
        </row>
        <row r="500">
          <cell r="X500">
            <v>373.71</v>
          </cell>
          <cell r="Y500" t="str">
            <v>Domestic Travel</v>
          </cell>
        </row>
        <row r="501">
          <cell r="X501">
            <v>2.33</v>
          </cell>
          <cell r="Y501" t="str">
            <v>F&amp;A</v>
          </cell>
        </row>
        <row r="502">
          <cell r="X502">
            <v>188.33</v>
          </cell>
          <cell r="Y502" t="str">
            <v>F&amp;A</v>
          </cell>
        </row>
        <row r="503">
          <cell r="X503">
            <v>1328.52</v>
          </cell>
          <cell r="Y503" t="str">
            <v>F&amp;A</v>
          </cell>
        </row>
        <row r="504">
          <cell r="X504">
            <v>400</v>
          </cell>
          <cell r="Y504" t="str">
            <v>Domestic Travel</v>
          </cell>
        </row>
        <row r="505">
          <cell r="X505">
            <v>188</v>
          </cell>
          <cell r="Y505" t="str">
            <v>F&amp;A</v>
          </cell>
        </row>
        <row r="506">
          <cell r="X506">
            <v>437.61</v>
          </cell>
          <cell r="Y506" t="str">
            <v>Tuition</v>
          </cell>
        </row>
        <row r="507">
          <cell r="X507">
            <v>437.61</v>
          </cell>
          <cell r="Y507" t="str">
            <v>Tuition</v>
          </cell>
        </row>
        <row r="508">
          <cell r="X508">
            <v>2378.48</v>
          </cell>
          <cell r="Y508" t="str">
            <v>OPS</v>
          </cell>
        </row>
        <row r="509">
          <cell r="X509">
            <v>448.14</v>
          </cell>
          <cell r="Y509" t="str">
            <v>OPS</v>
          </cell>
        </row>
        <row r="510">
          <cell r="X510">
            <v>1328.52</v>
          </cell>
          <cell r="Y510" t="str">
            <v>F&amp;A</v>
          </cell>
        </row>
        <row r="511">
          <cell r="X511">
            <v>437.61</v>
          </cell>
          <cell r="Y511" t="str">
            <v>Tuition</v>
          </cell>
        </row>
        <row r="512">
          <cell r="X512">
            <v>437.61</v>
          </cell>
          <cell r="Y512" t="str">
            <v>Tuition</v>
          </cell>
        </row>
        <row r="513">
          <cell r="X513">
            <v>2378.48</v>
          </cell>
          <cell r="Y513" t="str">
            <v>OPS</v>
          </cell>
        </row>
        <row r="514">
          <cell r="X514">
            <v>448.14</v>
          </cell>
          <cell r="Y514" t="str">
            <v>OPS</v>
          </cell>
        </row>
        <row r="515">
          <cell r="X515">
            <v>44</v>
          </cell>
          <cell r="Y515" t="str">
            <v>Domestic Travel</v>
          </cell>
        </row>
        <row r="516">
          <cell r="X516">
            <v>1.78</v>
          </cell>
          <cell r="Y516" t="str">
            <v>Domestic Travel</v>
          </cell>
        </row>
        <row r="517">
          <cell r="X517">
            <v>7.57</v>
          </cell>
          <cell r="Y517" t="str">
            <v>Domestic Travel</v>
          </cell>
        </row>
        <row r="518">
          <cell r="X518">
            <v>653.46</v>
          </cell>
          <cell r="Y518" t="str">
            <v>Domestic Travel</v>
          </cell>
        </row>
        <row r="519">
          <cell r="X519">
            <v>22</v>
          </cell>
          <cell r="Y519" t="str">
            <v>Domestic Travel</v>
          </cell>
        </row>
        <row r="520">
          <cell r="X520">
            <v>57</v>
          </cell>
          <cell r="Y520" t="str">
            <v>Domestic Travel</v>
          </cell>
        </row>
        <row r="521">
          <cell r="X521">
            <v>80</v>
          </cell>
          <cell r="Y521" t="str">
            <v>Domestic Travel</v>
          </cell>
        </row>
        <row r="522">
          <cell r="X522">
            <v>7.14</v>
          </cell>
          <cell r="Y522" t="str">
            <v>OPS</v>
          </cell>
        </row>
        <row r="523">
          <cell r="X523">
            <v>437.61</v>
          </cell>
          <cell r="Y523" t="str">
            <v>Tuition</v>
          </cell>
        </row>
        <row r="524">
          <cell r="X524">
            <v>437.61</v>
          </cell>
          <cell r="Y524" t="str">
            <v>Tuition</v>
          </cell>
        </row>
        <row r="525">
          <cell r="X525">
            <v>406.94</v>
          </cell>
          <cell r="Y525" t="str">
            <v>F&amp;A</v>
          </cell>
        </row>
        <row r="526">
          <cell r="X526">
            <v>1328.52</v>
          </cell>
          <cell r="Y526" t="str">
            <v>F&amp;A</v>
          </cell>
        </row>
        <row r="527">
          <cell r="X527">
            <v>3.36</v>
          </cell>
          <cell r="Y527" t="str">
            <v>F&amp;A</v>
          </cell>
        </row>
        <row r="528">
          <cell r="X528">
            <v>2378.48</v>
          </cell>
          <cell r="Y528" t="str">
            <v>OPS</v>
          </cell>
        </row>
        <row r="529">
          <cell r="X529">
            <v>448.14</v>
          </cell>
          <cell r="Y529" t="str">
            <v>OPS</v>
          </cell>
        </row>
        <row r="530">
          <cell r="X530">
            <v>1328.52</v>
          </cell>
          <cell r="Y530" t="str">
            <v>F&amp;A</v>
          </cell>
        </row>
        <row r="531">
          <cell r="X531">
            <v>825.2</v>
          </cell>
          <cell r="Y531" t="str">
            <v>Domestic Travel</v>
          </cell>
        </row>
        <row r="532">
          <cell r="X532">
            <v>30.59</v>
          </cell>
          <cell r="Y532" t="str">
            <v>Tuition</v>
          </cell>
        </row>
        <row r="533">
          <cell r="X533">
            <v>43.8</v>
          </cell>
          <cell r="Y533" t="str">
            <v>Tuition</v>
          </cell>
        </row>
        <row r="534">
          <cell r="X534">
            <v>43.8</v>
          </cell>
          <cell r="Y534" t="str">
            <v>Tuition</v>
          </cell>
        </row>
        <row r="535">
          <cell r="X535">
            <v>43.8</v>
          </cell>
          <cell r="Y535" t="str">
            <v>Tuition</v>
          </cell>
        </row>
        <row r="536">
          <cell r="X536">
            <v>43.8</v>
          </cell>
          <cell r="Y536" t="str">
            <v>Tuition</v>
          </cell>
        </row>
        <row r="537">
          <cell r="X537">
            <v>43.8</v>
          </cell>
          <cell r="Y537" t="str">
            <v>Tuition</v>
          </cell>
        </row>
        <row r="538">
          <cell r="X538">
            <v>43.76</v>
          </cell>
          <cell r="Y538" t="str">
            <v>Tuition</v>
          </cell>
        </row>
        <row r="539">
          <cell r="X539">
            <v>306.25</v>
          </cell>
          <cell r="Y539" t="str">
            <v>Tuition</v>
          </cell>
        </row>
        <row r="540">
          <cell r="X540">
            <v>-306.25</v>
          </cell>
          <cell r="Y540" t="str">
            <v>Tuition</v>
          </cell>
        </row>
        <row r="541">
          <cell r="X541">
            <v>437.5</v>
          </cell>
          <cell r="Y541" t="str">
            <v>Tuition</v>
          </cell>
        </row>
        <row r="542">
          <cell r="X542">
            <v>-437.5</v>
          </cell>
          <cell r="Y542" t="str">
            <v>Tuition</v>
          </cell>
        </row>
        <row r="543">
          <cell r="X543">
            <v>437.6</v>
          </cell>
          <cell r="Y543" t="str">
            <v>Tuition</v>
          </cell>
        </row>
        <row r="544">
          <cell r="X544">
            <v>-437.61</v>
          </cell>
          <cell r="Y544" t="str">
            <v>Tuition</v>
          </cell>
        </row>
        <row r="545">
          <cell r="X545">
            <v>437.6</v>
          </cell>
          <cell r="Y545" t="str">
            <v>Tuition</v>
          </cell>
        </row>
        <row r="546">
          <cell r="X546">
            <v>-437.61</v>
          </cell>
          <cell r="Y546" t="str">
            <v>Tuition</v>
          </cell>
        </row>
        <row r="547">
          <cell r="X547">
            <v>437.6</v>
          </cell>
          <cell r="Y547" t="str">
            <v>Tuition</v>
          </cell>
        </row>
        <row r="548">
          <cell r="X548">
            <v>-437.61</v>
          </cell>
          <cell r="Y548" t="str">
            <v>Tuition</v>
          </cell>
        </row>
        <row r="549">
          <cell r="X549">
            <v>437.6</v>
          </cell>
          <cell r="Y549" t="str">
            <v>Tuition</v>
          </cell>
        </row>
        <row r="550">
          <cell r="X550">
            <v>-437.61</v>
          </cell>
          <cell r="Y550" t="str">
            <v>Tuition</v>
          </cell>
        </row>
        <row r="551">
          <cell r="X551">
            <v>437.61</v>
          </cell>
          <cell r="Y551" t="str">
            <v>Tuition</v>
          </cell>
        </row>
        <row r="552">
          <cell r="X552">
            <v>306.25</v>
          </cell>
          <cell r="Y552" t="str">
            <v>Tuition</v>
          </cell>
        </row>
        <row r="553">
          <cell r="X553">
            <v>-306.25</v>
          </cell>
          <cell r="Y553" t="str">
            <v>Tuition</v>
          </cell>
        </row>
        <row r="554">
          <cell r="X554">
            <v>437.5</v>
          </cell>
          <cell r="Y554" t="str">
            <v>Tuition</v>
          </cell>
        </row>
        <row r="555">
          <cell r="X555">
            <v>-437.5</v>
          </cell>
          <cell r="Y555" t="str">
            <v>Tuition</v>
          </cell>
        </row>
        <row r="556">
          <cell r="X556">
            <v>437.6</v>
          </cell>
          <cell r="Y556" t="str">
            <v>Tuition</v>
          </cell>
        </row>
        <row r="557">
          <cell r="X557">
            <v>-437.61</v>
          </cell>
          <cell r="Y557" t="str">
            <v>Tuition</v>
          </cell>
        </row>
        <row r="558">
          <cell r="X558">
            <v>437.6</v>
          </cell>
          <cell r="Y558" t="str">
            <v>Tuition</v>
          </cell>
        </row>
        <row r="559">
          <cell r="X559">
            <v>-437.61</v>
          </cell>
          <cell r="Y559" t="str">
            <v>Tuition</v>
          </cell>
        </row>
        <row r="560">
          <cell r="X560">
            <v>437.6</v>
          </cell>
          <cell r="Y560" t="str">
            <v>Tuition</v>
          </cell>
        </row>
        <row r="561">
          <cell r="X561">
            <v>-437.61</v>
          </cell>
          <cell r="Y561" t="str">
            <v>Tuition</v>
          </cell>
        </row>
        <row r="562">
          <cell r="X562">
            <v>437.6</v>
          </cell>
          <cell r="Y562" t="str">
            <v>Tuition</v>
          </cell>
        </row>
        <row r="563">
          <cell r="X563">
            <v>-437.61</v>
          </cell>
          <cell r="Y563" t="str">
            <v>Tuition</v>
          </cell>
        </row>
        <row r="564">
          <cell r="X564">
            <v>437.61</v>
          </cell>
          <cell r="Y564" t="str">
            <v>Tuition</v>
          </cell>
        </row>
        <row r="565">
          <cell r="X565">
            <v>387.84</v>
          </cell>
          <cell r="Y565" t="str">
            <v>F&amp;A</v>
          </cell>
        </row>
        <row r="566">
          <cell r="X566">
            <v>149.13</v>
          </cell>
          <cell r="Y566" t="str">
            <v>Material and Supplies</v>
          </cell>
        </row>
        <row r="567">
          <cell r="X567">
            <v>70.09</v>
          </cell>
          <cell r="Y567" t="str">
            <v>F&amp;A</v>
          </cell>
        </row>
        <row r="568">
          <cell r="X568">
            <v>24</v>
          </cell>
          <cell r="Y568" t="str">
            <v>Domestic Travel</v>
          </cell>
        </row>
        <row r="569">
          <cell r="X569">
            <v>55</v>
          </cell>
          <cell r="Y569" t="str">
            <v>Domestic Travel</v>
          </cell>
        </row>
        <row r="570">
          <cell r="X570">
            <v>95</v>
          </cell>
          <cell r="Y570" t="str">
            <v>Domestic Travel</v>
          </cell>
        </row>
        <row r="571">
          <cell r="X571">
            <v>60</v>
          </cell>
          <cell r="Y571" t="str">
            <v>Domestic Travel</v>
          </cell>
        </row>
        <row r="572">
          <cell r="X572">
            <v>109.98</v>
          </cell>
          <cell r="Y572" t="str">
            <v>F&amp;A</v>
          </cell>
        </row>
        <row r="573">
          <cell r="X573">
            <v>25</v>
          </cell>
          <cell r="Y573" t="str">
            <v>Domestic Travel</v>
          </cell>
        </row>
        <row r="574">
          <cell r="X574">
            <v>11.75</v>
          </cell>
          <cell r="Y574" t="str">
            <v>F&amp;A</v>
          </cell>
        </row>
        <row r="575">
          <cell r="X575">
            <v>2378.48</v>
          </cell>
          <cell r="Y575" t="str">
            <v>OPS</v>
          </cell>
        </row>
        <row r="576">
          <cell r="X576">
            <v>43.76</v>
          </cell>
          <cell r="Y576" t="str">
            <v>Tuition</v>
          </cell>
        </row>
        <row r="577">
          <cell r="X577">
            <v>437.61</v>
          </cell>
          <cell r="Y577" t="str">
            <v>Tuition</v>
          </cell>
        </row>
        <row r="578">
          <cell r="X578">
            <v>437.61</v>
          </cell>
          <cell r="Y578" t="str">
            <v>Tuition</v>
          </cell>
        </row>
        <row r="579">
          <cell r="X579">
            <v>1117.8900000000001</v>
          </cell>
          <cell r="Y579" t="str">
            <v>F&amp;A</v>
          </cell>
        </row>
        <row r="580">
          <cell r="X580">
            <v>4.76</v>
          </cell>
          <cell r="Y580" t="str">
            <v>OPS</v>
          </cell>
        </row>
        <row r="581">
          <cell r="X581">
            <v>2.2400000000000002</v>
          </cell>
          <cell r="Y581" t="str">
            <v>F&amp;A</v>
          </cell>
        </row>
        <row r="582">
          <cell r="X582">
            <v>2566.88</v>
          </cell>
          <cell r="Y582" t="str">
            <v>OPS</v>
          </cell>
        </row>
        <row r="583">
          <cell r="X583">
            <v>287.06</v>
          </cell>
          <cell r="Y583" t="str">
            <v>Material and Supplies</v>
          </cell>
        </row>
        <row r="584">
          <cell r="X584">
            <v>47.39</v>
          </cell>
          <cell r="Y584" t="str">
            <v>Material and Supplies</v>
          </cell>
        </row>
        <row r="585">
          <cell r="X585">
            <v>71.540000000000006</v>
          </cell>
          <cell r="Y585" t="str">
            <v>Material and Supplies</v>
          </cell>
        </row>
        <row r="586">
          <cell r="X586">
            <v>190.81</v>
          </cell>
          <cell r="Y586" t="str">
            <v>F&amp;A</v>
          </cell>
        </row>
        <row r="587">
          <cell r="X587">
            <v>1206.43</v>
          </cell>
          <cell r="Y587" t="str">
            <v>F&amp;A</v>
          </cell>
        </row>
        <row r="588">
          <cell r="X588">
            <v>2107.37</v>
          </cell>
          <cell r="Y588" t="str">
            <v>Senior Personnel</v>
          </cell>
        </row>
        <row r="589">
          <cell r="X589">
            <v>130.65</v>
          </cell>
          <cell r="Y589" t="str">
            <v>Senior Personnel</v>
          </cell>
        </row>
        <row r="590">
          <cell r="X590">
            <v>30.56</v>
          </cell>
          <cell r="Y590" t="str">
            <v>Senior Personnel</v>
          </cell>
        </row>
        <row r="591">
          <cell r="X591">
            <v>162.06</v>
          </cell>
          <cell r="Y591" t="str">
            <v>Senior Personnel</v>
          </cell>
        </row>
        <row r="592">
          <cell r="X592">
            <v>1382.48</v>
          </cell>
          <cell r="Y592" t="str">
            <v>OPS</v>
          </cell>
        </row>
        <row r="593">
          <cell r="X593">
            <v>7.66</v>
          </cell>
          <cell r="Y593" t="str">
            <v>OPS</v>
          </cell>
        </row>
        <row r="594">
          <cell r="X594">
            <v>306.25</v>
          </cell>
          <cell r="Y594" t="str">
            <v>Tuition</v>
          </cell>
        </row>
        <row r="595">
          <cell r="X595">
            <v>0.02</v>
          </cell>
          <cell r="Y595" t="str">
            <v>Tuition</v>
          </cell>
        </row>
        <row r="596">
          <cell r="X596">
            <v>-437.61</v>
          </cell>
          <cell r="Y596" t="str">
            <v>Tuition</v>
          </cell>
        </row>
        <row r="597">
          <cell r="X597">
            <v>437.6</v>
          </cell>
          <cell r="Y597" t="str">
            <v>Tuition</v>
          </cell>
        </row>
        <row r="598">
          <cell r="X598">
            <v>-437.61</v>
          </cell>
          <cell r="Y598" t="str">
            <v>Tuition</v>
          </cell>
        </row>
        <row r="599">
          <cell r="X599">
            <v>437.6</v>
          </cell>
          <cell r="Y599" t="str">
            <v>Tuition</v>
          </cell>
        </row>
        <row r="600">
          <cell r="X600">
            <v>-437.6</v>
          </cell>
          <cell r="Y600" t="str">
            <v>Tuition</v>
          </cell>
        </row>
        <row r="601">
          <cell r="X601">
            <v>437.6</v>
          </cell>
          <cell r="Y601" t="str">
            <v>Tuition</v>
          </cell>
        </row>
        <row r="602">
          <cell r="X602">
            <v>-437.6</v>
          </cell>
          <cell r="Y602" t="str">
            <v>Tuition</v>
          </cell>
        </row>
        <row r="603">
          <cell r="X603">
            <v>437.6</v>
          </cell>
          <cell r="Y603" t="str">
            <v>Tuition</v>
          </cell>
        </row>
        <row r="604">
          <cell r="X604">
            <v>-437.6</v>
          </cell>
          <cell r="Y604" t="str">
            <v>Tuition</v>
          </cell>
        </row>
        <row r="605">
          <cell r="X605">
            <v>437.6</v>
          </cell>
          <cell r="Y605" t="str">
            <v>Tuition</v>
          </cell>
        </row>
        <row r="606">
          <cell r="X606">
            <v>-437.6</v>
          </cell>
          <cell r="Y606" t="str">
            <v>Tuition</v>
          </cell>
        </row>
        <row r="607">
          <cell r="X607">
            <v>437.6</v>
          </cell>
          <cell r="Y607" t="str">
            <v>Tuition</v>
          </cell>
        </row>
        <row r="608">
          <cell r="X608">
            <v>-437.5</v>
          </cell>
          <cell r="Y608" t="str">
            <v>Tuition</v>
          </cell>
        </row>
        <row r="609">
          <cell r="X609">
            <v>437.5</v>
          </cell>
          <cell r="Y609" t="str">
            <v>Tuition</v>
          </cell>
        </row>
        <row r="610">
          <cell r="X610">
            <v>-306.25</v>
          </cell>
          <cell r="Y610" t="str">
            <v>Tuition</v>
          </cell>
        </row>
        <row r="611">
          <cell r="X611">
            <v>0.02</v>
          </cell>
          <cell r="Y611" t="str">
            <v>Tuition</v>
          </cell>
        </row>
        <row r="612">
          <cell r="X612">
            <v>-437.61</v>
          </cell>
          <cell r="Y612" t="str">
            <v>Tuition</v>
          </cell>
        </row>
        <row r="613">
          <cell r="X613">
            <v>437.6</v>
          </cell>
          <cell r="Y613" t="str">
            <v>Tuition</v>
          </cell>
        </row>
        <row r="614">
          <cell r="X614">
            <v>-437.61</v>
          </cell>
          <cell r="Y614" t="str">
            <v>Tuition</v>
          </cell>
        </row>
        <row r="615">
          <cell r="X615">
            <v>437.6</v>
          </cell>
          <cell r="Y615" t="str">
            <v>Tuition</v>
          </cell>
        </row>
        <row r="616">
          <cell r="X616">
            <v>-437.6</v>
          </cell>
          <cell r="Y616" t="str">
            <v>Tuition</v>
          </cell>
        </row>
        <row r="617">
          <cell r="X617">
            <v>437.6</v>
          </cell>
          <cell r="Y617" t="str">
            <v>Tuition</v>
          </cell>
        </row>
        <row r="618">
          <cell r="X618">
            <v>-437.5</v>
          </cell>
          <cell r="Y618" t="str">
            <v>Tuition</v>
          </cell>
        </row>
        <row r="619">
          <cell r="X619">
            <v>437.5</v>
          </cell>
          <cell r="Y619" t="str">
            <v>Tuition</v>
          </cell>
        </row>
        <row r="620">
          <cell r="X620">
            <v>-306.25</v>
          </cell>
          <cell r="Y620" t="str">
            <v>Tuition</v>
          </cell>
        </row>
        <row r="621">
          <cell r="X621">
            <v>306.25</v>
          </cell>
          <cell r="Y621" t="str">
            <v>Tuition</v>
          </cell>
        </row>
        <row r="622">
          <cell r="X622">
            <v>-437.6</v>
          </cell>
          <cell r="Y622" t="str">
            <v>Tuition</v>
          </cell>
        </row>
        <row r="623">
          <cell r="X623">
            <v>437.6</v>
          </cell>
          <cell r="Y623" t="str">
            <v>Tuition</v>
          </cell>
        </row>
        <row r="624">
          <cell r="X624">
            <v>-437.6</v>
          </cell>
          <cell r="Y624" t="str">
            <v>Tuition</v>
          </cell>
        </row>
        <row r="625">
          <cell r="X625">
            <v>437.6</v>
          </cell>
          <cell r="Y625" t="str">
            <v>Tuition</v>
          </cell>
        </row>
        <row r="626">
          <cell r="X626">
            <v>-437.6</v>
          </cell>
          <cell r="Y626" t="str">
            <v>Tuition</v>
          </cell>
        </row>
        <row r="627">
          <cell r="X627">
            <v>437.6</v>
          </cell>
          <cell r="Y627" t="str">
            <v>Tuition</v>
          </cell>
        </row>
        <row r="628">
          <cell r="X628">
            <v>-43.76</v>
          </cell>
          <cell r="Y628" t="str">
            <v>Tuition</v>
          </cell>
        </row>
        <row r="629">
          <cell r="X629">
            <v>43.8</v>
          </cell>
          <cell r="Y629" t="str">
            <v>Tuition</v>
          </cell>
        </row>
        <row r="630">
          <cell r="X630">
            <v>-43.8</v>
          </cell>
          <cell r="Y630" t="str">
            <v>Tuition</v>
          </cell>
        </row>
        <row r="631">
          <cell r="X631">
            <v>43.8</v>
          </cell>
          <cell r="Y631" t="str">
            <v>Tuition</v>
          </cell>
        </row>
        <row r="632">
          <cell r="X632">
            <v>-43.8</v>
          </cell>
          <cell r="Y632" t="str">
            <v>Tuition</v>
          </cell>
        </row>
        <row r="633">
          <cell r="X633">
            <v>43.8</v>
          </cell>
          <cell r="Y633" t="str">
            <v>Tuition</v>
          </cell>
        </row>
        <row r="634">
          <cell r="X634">
            <v>-43.8</v>
          </cell>
          <cell r="Y634" t="str">
            <v>Tuition</v>
          </cell>
        </row>
        <row r="635">
          <cell r="X635">
            <v>43.8</v>
          </cell>
          <cell r="Y635" t="str">
            <v>Tuition</v>
          </cell>
        </row>
        <row r="636">
          <cell r="X636">
            <v>-43.8</v>
          </cell>
          <cell r="Y636" t="str">
            <v>Tuition</v>
          </cell>
        </row>
        <row r="637">
          <cell r="X637">
            <v>43.8</v>
          </cell>
          <cell r="Y637" t="str">
            <v>Tuition</v>
          </cell>
        </row>
        <row r="638">
          <cell r="X638">
            <v>-43.8</v>
          </cell>
          <cell r="Y638" t="str">
            <v>Tuition</v>
          </cell>
        </row>
        <row r="639">
          <cell r="X639">
            <v>43.8</v>
          </cell>
          <cell r="Y639" t="str">
            <v>Tuition</v>
          </cell>
        </row>
        <row r="640">
          <cell r="X640">
            <v>-30.59</v>
          </cell>
          <cell r="Y640" t="str">
            <v>Tuition</v>
          </cell>
        </row>
        <row r="641">
          <cell r="X641">
            <v>30.59</v>
          </cell>
          <cell r="Y641" t="str">
            <v>Tuition</v>
          </cell>
        </row>
        <row r="642">
          <cell r="X642">
            <v>-0.08</v>
          </cell>
          <cell r="Y642" t="str">
            <v>Tuition</v>
          </cell>
        </row>
        <row r="643">
          <cell r="X643">
            <v>-43.76</v>
          </cell>
          <cell r="Y643" t="str">
            <v>Tuition</v>
          </cell>
        </row>
        <row r="644">
          <cell r="X644">
            <v>43.8</v>
          </cell>
          <cell r="Y644" t="str">
            <v>Tuition</v>
          </cell>
        </row>
        <row r="645">
          <cell r="X645">
            <v>1795.77</v>
          </cell>
          <cell r="Y645" t="str">
            <v>F&amp;A</v>
          </cell>
        </row>
        <row r="646">
          <cell r="X646">
            <v>25.29</v>
          </cell>
          <cell r="Y646" t="str">
            <v>Senior Personnel</v>
          </cell>
        </row>
        <row r="647">
          <cell r="X647">
            <v>6.06</v>
          </cell>
          <cell r="Y647" t="str">
            <v>OPS</v>
          </cell>
        </row>
        <row r="648">
          <cell r="X648">
            <v>2.85</v>
          </cell>
          <cell r="Y648" t="str">
            <v>F&amp;A</v>
          </cell>
        </row>
        <row r="649">
          <cell r="X649">
            <v>11.89</v>
          </cell>
          <cell r="Y649" t="str">
            <v>F&amp;A</v>
          </cell>
        </row>
        <row r="650">
          <cell r="X650">
            <v>2341.52</v>
          </cell>
          <cell r="Y650" t="str">
            <v>Senior Personnel</v>
          </cell>
        </row>
        <row r="651">
          <cell r="X651">
            <v>145.18</v>
          </cell>
          <cell r="Y651" t="str">
            <v>Senior Personnel</v>
          </cell>
        </row>
        <row r="652">
          <cell r="X652">
            <v>33.96</v>
          </cell>
          <cell r="Y652" t="str">
            <v>Senior Personnel</v>
          </cell>
        </row>
        <row r="653">
          <cell r="X653">
            <v>180.07</v>
          </cell>
          <cell r="Y653" t="str">
            <v>Senior Personnel</v>
          </cell>
        </row>
        <row r="654">
          <cell r="X654">
            <v>800.1</v>
          </cell>
          <cell r="Y654" t="str">
            <v>OPS</v>
          </cell>
        </row>
        <row r="655">
          <cell r="X655">
            <v>1645.38</v>
          </cell>
          <cell r="Y655" t="str">
            <v>F&amp;A</v>
          </cell>
        </row>
        <row r="656">
          <cell r="X656">
            <v>306.25</v>
          </cell>
          <cell r="Y656" t="str">
            <v>Tuition</v>
          </cell>
        </row>
        <row r="657">
          <cell r="X657">
            <v>-306.25</v>
          </cell>
          <cell r="Y657" t="str">
            <v>Tuition</v>
          </cell>
        </row>
        <row r="658">
          <cell r="X658">
            <v>437.5</v>
          </cell>
          <cell r="Y658" t="str">
            <v>Tuition</v>
          </cell>
        </row>
        <row r="659">
          <cell r="X659">
            <v>-437.5</v>
          </cell>
          <cell r="Y659" t="str">
            <v>Tuition</v>
          </cell>
        </row>
        <row r="660">
          <cell r="X660">
            <v>437.6</v>
          </cell>
          <cell r="Y660" t="str">
            <v>Tuition</v>
          </cell>
        </row>
        <row r="661">
          <cell r="X661">
            <v>-437.6</v>
          </cell>
          <cell r="Y661" t="str">
            <v>Tuition</v>
          </cell>
        </row>
        <row r="662">
          <cell r="X662">
            <v>437.6</v>
          </cell>
          <cell r="Y662" t="str">
            <v>Tuition</v>
          </cell>
        </row>
        <row r="663">
          <cell r="X663">
            <v>-437.6</v>
          </cell>
          <cell r="Y663" t="str">
            <v>Tuition</v>
          </cell>
        </row>
        <row r="664">
          <cell r="X664">
            <v>437.6</v>
          </cell>
          <cell r="Y664" t="str">
            <v>Tuition</v>
          </cell>
        </row>
        <row r="665">
          <cell r="X665">
            <v>-437.6</v>
          </cell>
          <cell r="Y665" t="str">
            <v>Tuition</v>
          </cell>
        </row>
        <row r="666">
          <cell r="X666">
            <v>437.6</v>
          </cell>
          <cell r="Y666" t="str">
            <v>Tuition</v>
          </cell>
        </row>
        <row r="667">
          <cell r="X667">
            <v>-437.6</v>
          </cell>
          <cell r="Y667" t="str">
            <v>Tuition</v>
          </cell>
        </row>
        <row r="668">
          <cell r="X668">
            <v>437.6</v>
          </cell>
          <cell r="Y668" t="str">
            <v>Tuition</v>
          </cell>
        </row>
        <row r="669">
          <cell r="X669">
            <v>-437.61</v>
          </cell>
          <cell r="Y669" t="str">
            <v>Tuition</v>
          </cell>
        </row>
        <row r="670">
          <cell r="X670">
            <v>437.6</v>
          </cell>
          <cell r="Y670" t="str">
            <v>Tuition</v>
          </cell>
        </row>
        <row r="671">
          <cell r="X671">
            <v>-437.61</v>
          </cell>
          <cell r="Y671" t="str">
            <v>Tuition</v>
          </cell>
        </row>
        <row r="672">
          <cell r="X672">
            <v>262.24</v>
          </cell>
          <cell r="Y672" t="str">
            <v>Tuition</v>
          </cell>
        </row>
        <row r="673">
          <cell r="X673">
            <v>30.59</v>
          </cell>
          <cell r="Y673" t="str">
            <v>Tuition</v>
          </cell>
        </row>
        <row r="674">
          <cell r="X674">
            <v>-30.59</v>
          </cell>
          <cell r="Y674" t="str">
            <v>Tuition</v>
          </cell>
        </row>
        <row r="675">
          <cell r="X675">
            <v>43.8</v>
          </cell>
          <cell r="Y675" t="str">
            <v>Tuition</v>
          </cell>
        </row>
        <row r="676">
          <cell r="X676">
            <v>-43.8</v>
          </cell>
          <cell r="Y676" t="str">
            <v>Tuition</v>
          </cell>
        </row>
        <row r="677">
          <cell r="X677">
            <v>43.8</v>
          </cell>
          <cell r="Y677" t="str">
            <v>Tuition</v>
          </cell>
        </row>
        <row r="678">
          <cell r="X678">
            <v>-43.8</v>
          </cell>
          <cell r="Y678" t="str">
            <v>Tuition</v>
          </cell>
        </row>
        <row r="679">
          <cell r="X679">
            <v>43.8</v>
          </cell>
          <cell r="Y679" t="str">
            <v>Tuition</v>
          </cell>
        </row>
        <row r="680">
          <cell r="X680">
            <v>-43.8</v>
          </cell>
          <cell r="Y680" t="str">
            <v>Tuition</v>
          </cell>
        </row>
        <row r="681">
          <cell r="X681">
            <v>43.8</v>
          </cell>
          <cell r="Y681" t="str">
            <v>Tuition</v>
          </cell>
        </row>
        <row r="682">
          <cell r="X682">
            <v>-43.8</v>
          </cell>
          <cell r="Y682" t="str">
            <v>Tuition</v>
          </cell>
        </row>
        <row r="683">
          <cell r="X683">
            <v>43.8</v>
          </cell>
          <cell r="Y683" t="str">
            <v>Tuition</v>
          </cell>
        </row>
        <row r="684">
          <cell r="X684">
            <v>-43.8</v>
          </cell>
          <cell r="Y684" t="str">
            <v>Tuition</v>
          </cell>
        </row>
        <row r="685">
          <cell r="X685">
            <v>43.8</v>
          </cell>
          <cell r="Y685" t="str">
            <v>Tuition</v>
          </cell>
        </row>
        <row r="686">
          <cell r="X686">
            <v>-43.76</v>
          </cell>
          <cell r="Y686" t="str">
            <v>Tuition</v>
          </cell>
        </row>
        <row r="687">
          <cell r="X687">
            <v>43.8</v>
          </cell>
          <cell r="Y687" t="str">
            <v>Tuition</v>
          </cell>
        </row>
        <row r="688">
          <cell r="X688">
            <v>-43.76</v>
          </cell>
          <cell r="Y688" t="str">
            <v>Tuition</v>
          </cell>
        </row>
        <row r="689">
          <cell r="X689">
            <v>4.37</v>
          </cell>
          <cell r="Y689" t="str">
            <v>Tuition</v>
          </cell>
        </row>
        <row r="690">
          <cell r="X690">
            <v>-437.6</v>
          </cell>
          <cell r="Y690" t="str">
            <v>Tuition</v>
          </cell>
        </row>
        <row r="691">
          <cell r="X691">
            <v>437.6</v>
          </cell>
          <cell r="Y691" t="str">
            <v>Tuition</v>
          </cell>
        </row>
        <row r="692">
          <cell r="X692">
            <v>-437.6</v>
          </cell>
          <cell r="Y692" t="str">
            <v>Tuition</v>
          </cell>
        </row>
        <row r="693">
          <cell r="X693">
            <v>437.6</v>
          </cell>
          <cell r="Y693" t="str">
            <v>Tuition</v>
          </cell>
        </row>
        <row r="694">
          <cell r="X694">
            <v>-437.6</v>
          </cell>
          <cell r="Y694" t="str">
            <v>Tuition</v>
          </cell>
        </row>
        <row r="695">
          <cell r="X695">
            <v>437.6</v>
          </cell>
          <cell r="Y695" t="str">
            <v>Tuition</v>
          </cell>
        </row>
        <row r="696">
          <cell r="X696">
            <v>-437.61</v>
          </cell>
          <cell r="Y696" t="str">
            <v>Tuition</v>
          </cell>
        </row>
        <row r="697">
          <cell r="X697">
            <v>437.6</v>
          </cell>
          <cell r="Y697" t="str">
            <v>Tuition</v>
          </cell>
        </row>
        <row r="698">
          <cell r="X698">
            <v>-437.61</v>
          </cell>
          <cell r="Y698" t="str">
            <v>Tuition</v>
          </cell>
        </row>
        <row r="699">
          <cell r="X699">
            <v>262.24</v>
          </cell>
          <cell r="Y699" t="str">
            <v>Tuition</v>
          </cell>
        </row>
        <row r="700">
          <cell r="X700">
            <v>306.25</v>
          </cell>
          <cell r="Y700" t="str">
            <v>Tuition</v>
          </cell>
        </row>
        <row r="701">
          <cell r="X701">
            <v>-306.25</v>
          </cell>
          <cell r="Y701" t="str">
            <v>Tuition</v>
          </cell>
        </row>
        <row r="702">
          <cell r="X702">
            <v>437.5</v>
          </cell>
          <cell r="Y702" t="str">
            <v>Tuition</v>
          </cell>
        </row>
        <row r="703">
          <cell r="X703">
            <v>-437.5</v>
          </cell>
          <cell r="Y703" t="str">
            <v>Tuition</v>
          </cell>
        </row>
        <row r="704">
          <cell r="X704">
            <v>437.6</v>
          </cell>
          <cell r="Y704" t="str">
            <v>Tuition</v>
          </cell>
        </row>
        <row r="705">
          <cell r="X705">
            <v>-437.6</v>
          </cell>
          <cell r="Y705" t="str">
            <v>Tuition</v>
          </cell>
        </row>
        <row r="706">
          <cell r="X706">
            <v>437.6</v>
          </cell>
          <cell r="Y706" t="str">
            <v>Tuition</v>
          </cell>
        </row>
        <row r="707">
          <cell r="X707">
            <v>468.3</v>
          </cell>
          <cell r="Y707" t="str">
            <v>Senior Personnel</v>
          </cell>
        </row>
        <row r="708">
          <cell r="X708">
            <v>29.03</v>
          </cell>
          <cell r="Y708" t="str">
            <v>Senior Personnel</v>
          </cell>
        </row>
        <row r="709">
          <cell r="X709">
            <v>6.79</v>
          </cell>
          <cell r="Y709" t="str">
            <v>Senior Personnel</v>
          </cell>
        </row>
        <row r="710">
          <cell r="X710">
            <v>36.01</v>
          </cell>
          <cell r="Y710" t="str">
            <v>Senior Personnel</v>
          </cell>
        </row>
        <row r="711">
          <cell r="X711">
            <v>-8686.89</v>
          </cell>
          <cell r="Y711" t="str">
            <v>OPS</v>
          </cell>
        </row>
        <row r="712">
          <cell r="X712">
            <v>-1237.72</v>
          </cell>
          <cell r="Y712" t="str">
            <v>OPS</v>
          </cell>
        </row>
        <row r="713">
          <cell r="X713">
            <v>-4410.72</v>
          </cell>
          <cell r="Y713" t="str">
            <v>F&amp;A</v>
          </cell>
        </row>
        <row r="714">
          <cell r="X714">
            <v>33.72</v>
          </cell>
          <cell r="Y714" t="str">
            <v>Senior Personnel</v>
          </cell>
        </row>
        <row r="715">
          <cell r="X715">
            <v>-5.08</v>
          </cell>
          <cell r="Y715" t="str">
            <v>OPS</v>
          </cell>
        </row>
        <row r="716">
          <cell r="X716">
            <v>-2.39</v>
          </cell>
          <cell r="Y716" t="str">
            <v>F&amp;A</v>
          </cell>
        </row>
        <row r="717">
          <cell r="X717">
            <v>15.85</v>
          </cell>
          <cell r="Y717" t="str">
            <v>F&amp;A</v>
          </cell>
        </row>
        <row r="718">
          <cell r="X718">
            <v>1487.5</v>
          </cell>
          <cell r="Y718" t="str">
            <v>Material and Supplies</v>
          </cell>
        </row>
        <row r="719">
          <cell r="X719">
            <v>699.13</v>
          </cell>
          <cell r="Y719" t="str">
            <v>F&amp;A</v>
          </cell>
        </row>
        <row r="720">
          <cell r="X720">
            <v>350</v>
          </cell>
          <cell r="Y720" t="str">
            <v>Internation Travel</v>
          </cell>
        </row>
        <row r="721">
          <cell r="X721">
            <v>50</v>
          </cell>
          <cell r="Y721" t="str">
            <v>Internation Travel</v>
          </cell>
        </row>
        <row r="722">
          <cell r="X722">
            <v>662.63</v>
          </cell>
          <cell r="Y722" t="str">
            <v>Internation Travel</v>
          </cell>
        </row>
        <row r="723">
          <cell r="X723">
            <v>499.44</v>
          </cell>
          <cell r="Y723" t="str">
            <v>F&amp;A</v>
          </cell>
        </row>
        <row r="724">
          <cell r="X724">
            <v>3443.42</v>
          </cell>
          <cell r="Y724" t="str">
            <v>Senior Personnel</v>
          </cell>
        </row>
        <row r="725">
          <cell r="X725">
            <v>213.49</v>
          </cell>
          <cell r="Y725" t="str">
            <v>Senior Personnel</v>
          </cell>
        </row>
        <row r="726">
          <cell r="X726">
            <v>49.93</v>
          </cell>
          <cell r="Y726" t="str">
            <v>Senior Personnel</v>
          </cell>
        </row>
        <row r="727">
          <cell r="X727">
            <v>268.58</v>
          </cell>
          <cell r="Y727" t="str">
            <v>Senior Personnel</v>
          </cell>
        </row>
        <row r="728">
          <cell r="X728">
            <v>1618.41</v>
          </cell>
          <cell r="Y728" t="str">
            <v>F&amp;A</v>
          </cell>
        </row>
        <row r="729">
          <cell r="X729">
            <v>1150</v>
          </cell>
          <cell r="Y729" t="str">
            <v>Domestic Travel</v>
          </cell>
        </row>
        <row r="730">
          <cell r="X730">
            <v>540.5</v>
          </cell>
          <cell r="Y730" t="str">
            <v>F&amp;A</v>
          </cell>
        </row>
        <row r="731">
          <cell r="X731">
            <v>50</v>
          </cell>
          <cell r="Y731" t="str">
            <v>Internation Travel</v>
          </cell>
        </row>
        <row r="732">
          <cell r="X732">
            <v>511.53</v>
          </cell>
          <cell r="Y732" t="str">
            <v>Internation Travel</v>
          </cell>
        </row>
        <row r="733">
          <cell r="X733">
            <v>1388.74</v>
          </cell>
          <cell r="Y733" t="str">
            <v>Internation Travel</v>
          </cell>
        </row>
        <row r="734">
          <cell r="X734">
            <v>13.89</v>
          </cell>
          <cell r="Y734" t="str">
            <v>Internation Travel</v>
          </cell>
        </row>
        <row r="735">
          <cell r="X735">
            <v>991.96</v>
          </cell>
          <cell r="Y735" t="str">
            <v>Internation Travel</v>
          </cell>
        </row>
        <row r="736">
          <cell r="X736">
            <v>9.92</v>
          </cell>
          <cell r="Y736" t="str">
            <v>Internation Travel</v>
          </cell>
        </row>
        <row r="737">
          <cell r="X737">
            <v>1394.04</v>
          </cell>
          <cell r="Y737" t="str">
            <v>F&amp;A</v>
          </cell>
        </row>
        <row r="738">
          <cell r="X738">
            <v>111.74</v>
          </cell>
          <cell r="Y738" t="str">
            <v>Tuition</v>
          </cell>
        </row>
        <row r="739">
          <cell r="X739">
            <v>223.48</v>
          </cell>
          <cell r="Y739" t="str">
            <v>Tuition</v>
          </cell>
        </row>
        <row r="740">
          <cell r="X740">
            <v>279.35000000000002</v>
          </cell>
          <cell r="Y740" t="str">
            <v>Tuition</v>
          </cell>
        </row>
        <row r="741">
          <cell r="X741">
            <v>502.83</v>
          </cell>
          <cell r="Y741" t="str">
            <v>Tuition</v>
          </cell>
        </row>
        <row r="742">
          <cell r="X742">
            <v>250.04</v>
          </cell>
          <cell r="Y742" t="str">
            <v>F&amp;A</v>
          </cell>
        </row>
        <row r="743">
          <cell r="X743">
            <v>30.99</v>
          </cell>
          <cell r="Y743" t="str">
            <v>Senior Personnel</v>
          </cell>
        </row>
        <row r="744">
          <cell r="X744">
            <v>17.22</v>
          </cell>
          <cell r="Y744" t="str">
            <v>OPS</v>
          </cell>
        </row>
        <row r="745">
          <cell r="X745">
            <v>8.09</v>
          </cell>
          <cell r="Y745" t="str">
            <v>F&amp;A</v>
          </cell>
        </row>
        <row r="746">
          <cell r="X746">
            <v>14.57</v>
          </cell>
          <cell r="Y746" t="str">
            <v>F&amp;A</v>
          </cell>
        </row>
        <row r="747">
          <cell r="X747">
            <v>31.41</v>
          </cell>
          <cell r="Y747" t="str">
            <v>Material and Supplies</v>
          </cell>
        </row>
        <row r="748">
          <cell r="X748">
            <v>80.900000000000006</v>
          </cell>
          <cell r="Y748" t="str">
            <v>Material and Supplies</v>
          </cell>
        </row>
        <row r="749">
          <cell r="X749">
            <v>114.28</v>
          </cell>
          <cell r="Y749" t="str">
            <v>Material and Supplies</v>
          </cell>
        </row>
        <row r="750">
          <cell r="X750">
            <v>106.49</v>
          </cell>
          <cell r="Y750" t="str">
            <v>F&amp;A</v>
          </cell>
        </row>
        <row r="751">
          <cell r="X751">
            <v>-279.35000000000002</v>
          </cell>
          <cell r="Y751" t="str">
            <v>Tuition</v>
          </cell>
        </row>
        <row r="752">
          <cell r="X752">
            <v>-502.83</v>
          </cell>
          <cell r="Y752" t="str">
            <v>Tuition</v>
          </cell>
        </row>
        <row r="753">
          <cell r="X753">
            <v>-111.74</v>
          </cell>
          <cell r="Y753" t="str">
            <v>Tuition</v>
          </cell>
        </row>
        <row r="754">
          <cell r="X754">
            <v>-223.48</v>
          </cell>
          <cell r="Y754" t="str">
            <v>Tuition</v>
          </cell>
        </row>
        <row r="755">
          <cell r="X755">
            <v>223.49</v>
          </cell>
          <cell r="Y755" t="str">
            <v>Tuition</v>
          </cell>
        </row>
        <row r="756">
          <cell r="X756">
            <v>-223.49</v>
          </cell>
          <cell r="Y756" t="str">
            <v>Tuition</v>
          </cell>
        </row>
        <row r="757">
          <cell r="X757">
            <v>279.35000000000002</v>
          </cell>
          <cell r="Y757" t="str">
            <v>Tuition</v>
          </cell>
        </row>
        <row r="758">
          <cell r="X758">
            <v>111.74</v>
          </cell>
          <cell r="Y758" t="str">
            <v>Tuition</v>
          </cell>
        </row>
        <row r="759">
          <cell r="X759">
            <v>223.49</v>
          </cell>
          <cell r="Y759" t="str">
            <v>Tuition</v>
          </cell>
        </row>
        <row r="760">
          <cell r="X760">
            <v>502.83</v>
          </cell>
          <cell r="Y760" t="str">
            <v>Tuition</v>
          </cell>
        </row>
        <row r="761">
          <cell r="X761">
            <v>-223.49</v>
          </cell>
          <cell r="Y761" t="str">
            <v>Tuition</v>
          </cell>
        </row>
        <row r="762">
          <cell r="X762">
            <v>223.49</v>
          </cell>
          <cell r="Y762" t="str">
            <v>Tuition</v>
          </cell>
        </row>
        <row r="763">
          <cell r="X763">
            <v>379.12</v>
          </cell>
          <cell r="Y763" t="str">
            <v>Internation Travel</v>
          </cell>
        </row>
        <row r="764">
          <cell r="X764">
            <v>3.79</v>
          </cell>
          <cell r="Y764" t="str">
            <v>Internation Travel</v>
          </cell>
        </row>
        <row r="765">
          <cell r="X765">
            <v>211.25</v>
          </cell>
          <cell r="Y765" t="str">
            <v>Internation Travel</v>
          </cell>
        </row>
        <row r="766">
          <cell r="X766">
            <v>2.11</v>
          </cell>
          <cell r="Y766" t="str">
            <v>Internation Travel</v>
          </cell>
        </row>
        <row r="767">
          <cell r="X767">
            <v>280.25</v>
          </cell>
          <cell r="Y767" t="str">
            <v>F&amp;A</v>
          </cell>
        </row>
        <row r="768">
          <cell r="X768">
            <v>275.07</v>
          </cell>
          <cell r="Y768" t="str">
            <v>Material and Supplies</v>
          </cell>
        </row>
        <row r="769">
          <cell r="X769">
            <v>129.28</v>
          </cell>
          <cell r="Y769" t="str">
            <v>F&amp;A</v>
          </cell>
        </row>
        <row r="770">
          <cell r="X770">
            <v>115.82</v>
          </cell>
          <cell r="Y770" t="str">
            <v>Material and Supplies</v>
          </cell>
        </row>
        <row r="771">
          <cell r="X771">
            <v>54.44</v>
          </cell>
          <cell r="Y771" t="str">
            <v>F&amp;A</v>
          </cell>
        </row>
        <row r="772">
          <cell r="X772">
            <v>2851.56</v>
          </cell>
          <cell r="Y772" t="str">
            <v>OPS</v>
          </cell>
        </row>
        <row r="773">
          <cell r="X773">
            <v>326.8</v>
          </cell>
          <cell r="Y773" t="str">
            <v>OPS</v>
          </cell>
        </row>
        <row r="774">
          <cell r="X774">
            <v>11</v>
          </cell>
          <cell r="Y774" t="str">
            <v>Domestic Travel</v>
          </cell>
        </row>
        <row r="775">
          <cell r="X775">
            <v>25</v>
          </cell>
          <cell r="Y775" t="str">
            <v>Domestic Travel</v>
          </cell>
        </row>
        <row r="776">
          <cell r="X776">
            <v>80</v>
          </cell>
          <cell r="Y776" t="str">
            <v>Domestic Travel</v>
          </cell>
        </row>
        <row r="777">
          <cell r="X777">
            <v>56</v>
          </cell>
          <cell r="Y777" t="str">
            <v>Internation Travel</v>
          </cell>
        </row>
        <row r="778">
          <cell r="X778">
            <v>138</v>
          </cell>
          <cell r="Y778" t="str">
            <v>Internation Travel</v>
          </cell>
        </row>
        <row r="779">
          <cell r="X779">
            <v>259</v>
          </cell>
          <cell r="Y779" t="str">
            <v>Internation Travel</v>
          </cell>
        </row>
        <row r="780">
          <cell r="X780">
            <v>15</v>
          </cell>
          <cell r="Y780" t="str">
            <v>Internation Travel</v>
          </cell>
        </row>
        <row r="781">
          <cell r="X781">
            <v>274.48</v>
          </cell>
          <cell r="Y781" t="str">
            <v>F&amp;A</v>
          </cell>
        </row>
        <row r="782">
          <cell r="X782">
            <v>1493.83</v>
          </cell>
          <cell r="Y782" t="str">
            <v>F&amp;A</v>
          </cell>
        </row>
        <row r="783">
          <cell r="X783">
            <v>453.95</v>
          </cell>
          <cell r="Y783" t="str">
            <v>Tuition</v>
          </cell>
        </row>
        <row r="784">
          <cell r="X784">
            <v>453.95</v>
          </cell>
          <cell r="Y784" t="str">
            <v>Tuition</v>
          </cell>
        </row>
        <row r="785">
          <cell r="X785">
            <v>453.95</v>
          </cell>
          <cell r="Y785" t="str">
            <v>Tuition</v>
          </cell>
        </row>
        <row r="786">
          <cell r="X786">
            <v>2851.56</v>
          </cell>
          <cell r="Y786" t="str">
            <v>OPS</v>
          </cell>
        </row>
        <row r="787">
          <cell r="X787">
            <v>326.8</v>
          </cell>
          <cell r="Y787" t="str">
            <v>OPS</v>
          </cell>
        </row>
        <row r="788">
          <cell r="X788">
            <v>1487.5</v>
          </cell>
          <cell r="Y788" t="str">
            <v>Publication Costs</v>
          </cell>
        </row>
        <row r="789">
          <cell r="X789">
            <v>-245.33</v>
          </cell>
          <cell r="Y789" t="str">
            <v>Material and Supplies</v>
          </cell>
        </row>
        <row r="790">
          <cell r="X790">
            <v>-810</v>
          </cell>
          <cell r="Y790" t="str">
            <v>Material and Supplies</v>
          </cell>
        </row>
        <row r="791">
          <cell r="X791">
            <v>-1487.5</v>
          </cell>
          <cell r="Y791" t="str">
            <v>Material and Supplies</v>
          </cell>
        </row>
        <row r="792">
          <cell r="X792">
            <v>245.33</v>
          </cell>
          <cell r="Y792" t="str">
            <v>Material and Supplies</v>
          </cell>
        </row>
        <row r="793">
          <cell r="X793">
            <v>810</v>
          </cell>
          <cell r="Y793" t="str">
            <v>Material and Supplies</v>
          </cell>
        </row>
        <row r="794">
          <cell r="X794">
            <v>1493.83</v>
          </cell>
          <cell r="Y794" t="str">
            <v>F&amp;A</v>
          </cell>
        </row>
        <row r="795">
          <cell r="X795">
            <v>453.95</v>
          </cell>
          <cell r="Y795" t="str">
            <v>Tuition</v>
          </cell>
        </row>
        <row r="796">
          <cell r="X796">
            <v>453.95</v>
          </cell>
          <cell r="Y796" t="str">
            <v>Tuition</v>
          </cell>
        </row>
        <row r="797">
          <cell r="X797">
            <v>453.95</v>
          </cell>
          <cell r="Y797" t="str">
            <v>Tuition</v>
          </cell>
        </row>
      </sheetData>
      <sheetData sheetId="2">
        <row r="2">
          <cell r="S2">
            <v>8554.68</v>
          </cell>
          <cell r="T2" t="str">
            <v>OPS</v>
          </cell>
        </row>
        <row r="3">
          <cell r="S3">
            <v>980.4</v>
          </cell>
          <cell r="T3" t="str">
            <v>OPS</v>
          </cell>
        </row>
        <row r="4">
          <cell r="S4">
            <v>4840</v>
          </cell>
          <cell r="T4" t="str">
            <v>Material and Supplies</v>
          </cell>
        </row>
      </sheetData>
      <sheetData sheetId="3">
        <row r="2">
          <cell r="F2">
            <v>28.515599999999999</v>
          </cell>
          <cell r="G2" t="str">
            <v>OPS</v>
          </cell>
        </row>
        <row r="3">
          <cell r="F3">
            <v>42.773400000000002</v>
          </cell>
          <cell r="G3" t="str">
            <v>OPS</v>
          </cell>
        </row>
        <row r="4">
          <cell r="F4">
            <v>2600</v>
          </cell>
          <cell r="G4" t="str">
            <v>Tuition</v>
          </cell>
        </row>
        <row r="5">
          <cell r="F5">
            <v>153.32</v>
          </cell>
          <cell r="G5" t="str">
            <v>Domestic Travel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osted Expenses "/>
      <sheetName val="Encumbrances"/>
      <sheetName val="Pending"/>
      <sheetName val="Personnel"/>
      <sheetName val="Current Month"/>
      <sheetName val="ImageID_Check"/>
    </sheetNames>
    <sheetDataSet>
      <sheetData sheetId="0"/>
      <sheetData sheetId="1">
        <row r="2">
          <cell r="X2">
            <v>52.78</v>
          </cell>
          <cell r="AG2" t="str">
            <v>Senior Personnel</v>
          </cell>
        </row>
        <row r="3">
          <cell r="X3">
            <v>857.5</v>
          </cell>
          <cell r="AG3" t="str">
            <v>OPS</v>
          </cell>
        </row>
        <row r="4">
          <cell r="X4">
            <v>857.5</v>
          </cell>
          <cell r="AG4" t="str">
            <v>OPS</v>
          </cell>
        </row>
        <row r="5">
          <cell r="X5">
            <v>86.32</v>
          </cell>
          <cell r="AG5" t="str">
            <v>Other</v>
          </cell>
        </row>
        <row r="6">
          <cell r="X6">
            <v>496.5</v>
          </cell>
          <cell r="AG6" t="str">
            <v>Other</v>
          </cell>
        </row>
        <row r="7">
          <cell r="X7">
            <v>44</v>
          </cell>
          <cell r="AG7" t="str">
            <v>Other</v>
          </cell>
        </row>
        <row r="8">
          <cell r="X8">
            <v>12.08</v>
          </cell>
          <cell r="AG8" t="str">
            <v>Other</v>
          </cell>
        </row>
        <row r="9">
          <cell r="X9">
            <v>200</v>
          </cell>
          <cell r="AG9" t="str">
            <v>Other</v>
          </cell>
        </row>
        <row r="10">
          <cell r="X10">
            <v>40.43</v>
          </cell>
          <cell r="AG10" t="str">
            <v>OPS</v>
          </cell>
        </row>
        <row r="11">
          <cell r="X11">
            <v>1331.34</v>
          </cell>
          <cell r="AG11" t="str">
            <v>Tuition</v>
          </cell>
        </row>
        <row r="12">
          <cell r="X12">
            <v>5760</v>
          </cell>
          <cell r="AG12" t="str">
            <v>Equipment</v>
          </cell>
        </row>
        <row r="13">
          <cell r="X13">
            <v>24.81</v>
          </cell>
          <cell r="AG13" t="str">
            <v>F&amp;A</v>
          </cell>
        </row>
        <row r="14">
          <cell r="X14">
            <v>19</v>
          </cell>
          <cell r="AG14" t="str">
            <v>F&amp;A</v>
          </cell>
        </row>
        <row r="15">
          <cell r="X15">
            <v>403.03</v>
          </cell>
          <cell r="AG15" t="str">
            <v>F&amp;A</v>
          </cell>
        </row>
        <row r="16">
          <cell r="X16">
            <v>403.03</v>
          </cell>
          <cell r="AG16" t="str">
            <v>F&amp;A</v>
          </cell>
        </row>
        <row r="17">
          <cell r="X17">
            <v>61.25</v>
          </cell>
          <cell r="AG17" t="str">
            <v>F&amp;A</v>
          </cell>
        </row>
        <row r="18">
          <cell r="X18">
            <v>239.04</v>
          </cell>
          <cell r="AG18" t="str">
            <v>F&amp;A</v>
          </cell>
        </row>
        <row r="19">
          <cell r="X19">
            <v>94</v>
          </cell>
          <cell r="AG19" t="str">
            <v>F&amp;A</v>
          </cell>
        </row>
        <row r="20">
          <cell r="X20">
            <v>1720.1</v>
          </cell>
          <cell r="AG20" t="str">
            <v>Senior Personnel</v>
          </cell>
        </row>
        <row r="21">
          <cell r="X21">
            <v>1720.1</v>
          </cell>
          <cell r="AG21" t="str">
            <v>Senior Personnel</v>
          </cell>
        </row>
        <row r="22">
          <cell r="X22">
            <v>146.05000000000001</v>
          </cell>
          <cell r="AG22" t="str">
            <v>Senior Personnel</v>
          </cell>
        </row>
        <row r="23">
          <cell r="X23">
            <v>104.86</v>
          </cell>
          <cell r="AG23" t="str">
            <v>Senior Personnel</v>
          </cell>
        </row>
        <row r="24">
          <cell r="X24">
            <v>104.86</v>
          </cell>
          <cell r="AG24" t="str">
            <v>Senior Personnel</v>
          </cell>
        </row>
        <row r="25">
          <cell r="X25">
            <v>24.52</v>
          </cell>
          <cell r="AG25" t="str">
            <v>Senior Personnel</v>
          </cell>
        </row>
        <row r="26">
          <cell r="X26">
            <v>24.52</v>
          </cell>
          <cell r="AG26" t="str">
            <v>Senior Personnel</v>
          </cell>
        </row>
        <row r="27">
          <cell r="X27">
            <v>126.78</v>
          </cell>
          <cell r="AG27" t="str">
            <v>Senior Personnel</v>
          </cell>
        </row>
        <row r="28">
          <cell r="X28">
            <v>126.78</v>
          </cell>
          <cell r="AG28" t="str">
            <v>Senior Personnel</v>
          </cell>
        </row>
        <row r="29">
          <cell r="X29">
            <v>1.67</v>
          </cell>
          <cell r="AG29" t="str">
            <v>Senior Personnel</v>
          </cell>
        </row>
        <row r="30">
          <cell r="X30">
            <v>1.67</v>
          </cell>
          <cell r="AG30" t="str">
            <v>Senior Personnel</v>
          </cell>
        </row>
        <row r="31">
          <cell r="X31">
            <v>204.09</v>
          </cell>
          <cell r="AG31" t="str">
            <v>Senior Personnel</v>
          </cell>
        </row>
        <row r="32">
          <cell r="X32">
            <v>204.08</v>
          </cell>
          <cell r="AG32" t="str">
            <v>Senior Personnel</v>
          </cell>
        </row>
        <row r="33">
          <cell r="X33">
            <v>1.56</v>
          </cell>
          <cell r="AG33" t="str">
            <v>Senior Personnel</v>
          </cell>
        </row>
        <row r="34">
          <cell r="X34">
            <v>1.57</v>
          </cell>
          <cell r="AG34" t="str">
            <v>Senior Personnel</v>
          </cell>
        </row>
        <row r="35">
          <cell r="X35">
            <v>1715</v>
          </cell>
          <cell r="AG35" t="str">
            <v>OPS</v>
          </cell>
        </row>
        <row r="36">
          <cell r="X36">
            <v>1715</v>
          </cell>
          <cell r="AG36" t="str">
            <v>OPS</v>
          </cell>
        </row>
        <row r="37">
          <cell r="X37">
            <v>245.5</v>
          </cell>
          <cell r="AG37" t="str">
            <v>Other</v>
          </cell>
        </row>
        <row r="38">
          <cell r="X38">
            <v>-374</v>
          </cell>
          <cell r="AG38" t="str">
            <v>Domestic Travel</v>
          </cell>
        </row>
        <row r="39">
          <cell r="X39">
            <v>92.35</v>
          </cell>
          <cell r="AG39" t="str">
            <v>OPS</v>
          </cell>
        </row>
        <row r="40">
          <cell r="X40">
            <v>807.01</v>
          </cell>
          <cell r="AG40" t="str">
            <v>Tuition</v>
          </cell>
        </row>
        <row r="41">
          <cell r="X41">
            <v>807.01</v>
          </cell>
          <cell r="AG41" t="str">
            <v>Tuition</v>
          </cell>
        </row>
        <row r="42">
          <cell r="X42">
            <v>726.3</v>
          </cell>
          <cell r="AG42" t="str">
            <v>Tuition</v>
          </cell>
        </row>
        <row r="43">
          <cell r="X43">
            <v>807.01</v>
          </cell>
          <cell r="AG43" t="str">
            <v>Tuition</v>
          </cell>
        </row>
        <row r="44">
          <cell r="X44">
            <v>807.01</v>
          </cell>
          <cell r="AG44" t="str">
            <v>Tuition</v>
          </cell>
        </row>
        <row r="45">
          <cell r="X45">
            <v>605.26</v>
          </cell>
          <cell r="AG45" t="str">
            <v>Tuition</v>
          </cell>
        </row>
        <row r="46">
          <cell r="X46">
            <v>605.26</v>
          </cell>
          <cell r="AG46" t="str">
            <v>Tuition</v>
          </cell>
        </row>
        <row r="47">
          <cell r="X47">
            <v>544.73</v>
          </cell>
          <cell r="AG47" t="str">
            <v>Tuition</v>
          </cell>
        </row>
        <row r="48">
          <cell r="X48">
            <v>605.26</v>
          </cell>
          <cell r="AG48" t="str">
            <v>Tuition</v>
          </cell>
        </row>
        <row r="49">
          <cell r="X49">
            <v>605.26</v>
          </cell>
          <cell r="AG49" t="str">
            <v>Tuition</v>
          </cell>
        </row>
        <row r="50">
          <cell r="X50">
            <v>68.64</v>
          </cell>
          <cell r="AG50" t="str">
            <v>F&amp;A</v>
          </cell>
        </row>
        <row r="51">
          <cell r="X51">
            <v>43.4</v>
          </cell>
          <cell r="AG51" t="str">
            <v>F&amp;A</v>
          </cell>
        </row>
        <row r="52">
          <cell r="X52">
            <v>1832.32</v>
          </cell>
          <cell r="AG52" t="str">
            <v>F&amp;A</v>
          </cell>
        </row>
        <row r="53">
          <cell r="X53">
            <v>115.39</v>
          </cell>
          <cell r="AG53" t="str">
            <v>F&amp;A</v>
          </cell>
        </row>
        <row r="54">
          <cell r="X54">
            <v>1832.33</v>
          </cell>
          <cell r="AG54" t="str">
            <v>F&amp;A</v>
          </cell>
        </row>
        <row r="55">
          <cell r="X55">
            <v>135</v>
          </cell>
          <cell r="AG55" t="str">
            <v>Material and Supplies</v>
          </cell>
        </row>
        <row r="56">
          <cell r="X56">
            <v>63.45</v>
          </cell>
          <cell r="AG56" t="str">
            <v>F&amp;A</v>
          </cell>
        </row>
        <row r="57">
          <cell r="X57">
            <v>857.5</v>
          </cell>
          <cell r="AG57" t="str">
            <v>OPS</v>
          </cell>
        </row>
        <row r="58">
          <cell r="X58">
            <v>1457.75</v>
          </cell>
          <cell r="AG58" t="str">
            <v>OPS</v>
          </cell>
        </row>
        <row r="59">
          <cell r="X59">
            <v>301</v>
          </cell>
          <cell r="AG59" t="str">
            <v>Material and Supplies</v>
          </cell>
        </row>
        <row r="60">
          <cell r="X60">
            <v>315.5</v>
          </cell>
          <cell r="AG60" t="str">
            <v>Material and Supplies</v>
          </cell>
        </row>
        <row r="61">
          <cell r="X61">
            <v>116.49</v>
          </cell>
          <cell r="AG61" t="str">
            <v>Material and Supplies</v>
          </cell>
        </row>
        <row r="62">
          <cell r="X62">
            <v>14.26</v>
          </cell>
          <cell r="AG62" t="str">
            <v>Other</v>
          </cell>
        </row>
        <row r="63">
          <cell r="X63">
            <v>5.5</v>
          </cell>
          <cell r="AG63" t="str">
            <v>Other</v>
          </cell>
        </row>
        <row r="64">
          <cell r="X64">
            <v>13.72</v>
          </cell>
          <cell r="AG64" t="str">
            <v>OPS</v>
          </cell>
        </row>
        <row r="65">
          <cell r="X65">
            <v>-242.23</v>
          </cell>
          <cell r="AG65" t="str">
            <v>Tuition</v>
          </cell>
        </row>
        <row r="66">
          <cell r="X66">
            <v>-242.22</v>
          </cell>
          <cell r="AG66" t="str">
            <v>Tuition</v>
          </cell>
        </row>
        <row r="67">
          <cell r="X67">
            <v>-241.87</v>
          </cell>
          <cell r="AG67" t="str">
            <v>Tuition</v>
          </cell>
        </row>
        <row r="68">
          <cell r="X68">
            <v>726.32</v>
          </cell>
          <cell r="AG68" t="str">
            <v>Tuition</v>
          </cell>
        </row>
        <row r="69">
          <cell r="X69">
            <v>-24.84</v>
          </cell>
          <cell r="AG69" t="str">
            <v>Tuition</v>
          </cell>
        </row>
        <row r="70">
          <cell r="X70">
            <v>6.45</v>
          </cell>
          <cell r="AG70" t="str">
            <v>F&amp;A</v>
          </cell>
        </row>
        <row r="71">
          <cell r="X71">
            <v>296.45999999999998</v>
          </cell>
          <cell r="AG71" t="str">
            <v>F&amp;A</v>
          </cell>
        </row>
        <row r="72">
          <cell r="X72">
            <v>57.34</v>
          </cell>
          <cell r="AG72" t="str">
            <v>F&amp;A</v>
          </cell>
        </row>
        <row r="73">
          <cell r="X73">
            <v>403.03</v>
          </cell>
          <cell r="AG73" t="str">
            <v>F&amp;A</v>
          </cell>
        </row>
        <row r="74">
          <cell r="X74">
            <v>685.14</v>
          </cell>
          <cell r="AG74" t="str">
            <v>F&amp;A</v>
          </cell>
        </row>
        <row r="75">
          <cell r="X75">
            <v>1715</v>
          </cell>
          <cell r="AG75" t="str">
            <v>OPS</v>
          </cell>
        </row>
        <row r="76">
          <cell r="X76">
            <v>1715</v>
          </cell>
          <cell r="AG76" t="str">
            <v>OPS</v>
          </cell>
        </row>
        <row r="77">
          <cell r="X77">
            <v>215</v>
          </cell>
          <cell r="AG77" t="str">
            <v>Other</v>
          </cell>
        </row>
        <row r="78">
          <cell r="X78">
            <v>92</v>
          </cell>
          <cell r="AG78" t="str">
            <v>Other</v>
          </cell>
        </row>
        <row r="79">
          <cell r="X79">
            <v>34.08</v>
          </cell>
          <cell r="AG79" t="str">
            <v>Other</v>
          </cell>
        </row>
        <row r="80">
          <cell r="X80">
            <v>115.44</v>
          </cell>
          <cell r="AG80" t="str">
            <v>Other</v>
          </cell>
        </row>
        <row r="81">
          <cell r="X81">
            <v>18.5</v>
          </cell>
          <cell r="AG81" t="str">
            <v>Other</v>
          </cell>
        </row>
        <row r="82">
          <cell r="X82">
            <v>120.5</v>
          </cell>
          <cell r="AG82" t="str">
            <v>Other</v>
          </cell>
        </row>
        <row r="83">
          <cell r="X83">
            <v>61.5</v>
          </cell>
          <cell r="AG83" t="str">
            <v>Other</v>
          </cell>
        </row>
        <row r="84">
          <cell r="X84">
            <v>18.52</v>
          </cell>
          <cell r="AG84" t="str">
            <v>OPS</v>
          </cell>
        </row>
        <row r="85">
          <cell r="X85">
            <v>806.05</v>
          </cell>
          <cell r="AG85" t="str">
            <v>F&amp;A</v>
          </cell>
        </row>
        <row r="86">
          <cell r="X86">
            <v>8.6999999999999993</v>
          </cell>
          <cell r="AG86" t="str">
            <v>F&amp;A</v>
          </cell>
        </row>
        <row r="87">
          <cell r="X87">
            <v>243.48</v>
          </cell>
          <cell r="AG87" t="str">
            <v>F&amp;A</v>
          </cell>
        </row>
        <row r="88">
          <cell r="X88">
            <v>8.6999999999999993</v>
          </cell>
          <cell r="AG88" t="str">
            <v>F&amp;A</v>
          </cell>
        </row>
        <row r="89">
          <cell r="X89">
            <v>806.05</v>
          </cell>
          <cell r="AG89" t="str">
            <v>F&amp;A</v>
          </cell>
        </row>
        <row r="90">
          <cell r="X90">
            <v>56.64</v>
          </cell>
          <cell r="AG90" t="str">
            <v>F&amp;A</v>
          </cell>
        </row>
        <row r="91">
          <cell r="X91">
            <v>1244.98</v>
          </cell>
          <cell r="AG91" t="str">
            <v>Senior Personnel</v>
          </cell>
        </row>
        <row r="92">
          <cell r="X92">
            <v>76.16</v>
          </cell>
          <cell r="AG92" t="str">
            <v>Senior Personnel</v>
          </cell>
        </row>
        <row r="93">
          <cell r="X93">
            <v>17.809999999999999</v>
          </cell>
          <cell r="AG93" t="str">
            <v>Senior Personnel</v>
          </cell>
        </row>
        <row r="94">
          <cell r="X94">
            <v>64.48</v>
          </cell>
          <cell r="AG94" t="str">
            <v>Senior Personnel</v>
          </cell>
        </row>
        <row r="95">
          <cell r="X95">
            <v>0.76</v>
          </cell>
          <cell r="AG95" t="str">
            <v>Senior Personnel</v>
          </cell>
        </row>
        <row r="96">
          <cell r="X96">
            <v>64.98</v>
          </cell>
          <cell r="AG96" t="str">
            <v>Senior Personnel</v>
          </cell>
        </row>
        <row r="97">
          <cell r="X97">
            <v>1.18</v>
          </cell>
          <cell r="AG97" t="str">
            <v>Senior Personnel</v>
          </cell>
        </row>
        <row r="98">
          <cell r="X98">
            <v>857.16</v>
          </cell>
          <cell r="AG98" t="str">
            <v>OPS</v>
          </cell>
        </row>
        <row r="99">
          <cell r="X99">
            <v>857.16</v>
          </cell>
          <cell r="AG99" t="str">
            <v>OPS</v>
          </cell>
        </row>
        <row r="100">
          <cell r="X100">
            <v>740.84</v>
          </cell>
          <cell r="AG100" t="str">
            <v>Tuition</v>
          </cell>
        </row>
        <row r="101">
          <cell r="X101">
            <v>402.87</v>
          </cell>
          <cell r="AG101" t="str">
            <v>F&amp;A</v>
          </cell>
        </row>
        <row r="102">
          <cell r="X102">
            <v>1093.94</v>
          </cell>
          <cell r="AG102" t="str">
            <v>F&amp;A</v>
          </cell>
        </row>
        <row r="103">
          <cell r="X103">
            <v>1715</v>
          </cell>
          <cell r="AG103" t="str">
            <v>OPS</v>
          </cell>
        </row>
        <row r="104">
          <cell r="X104">
            <v>1745.66</v>
          </cell>
          <cell r="AG104" t="str">
            <v>OPS</v>
          </cell>
        </row>
        <row r="105">
          <cell r="X105">
            <v>1753.32</v>
          </cell>
          <cell r="AG105" t="str">
            <v>OPS</v>
          </cell>
        </row>
        <row r="106">
          <cell r="X106">
            <v>56.8</v>
          </cell>
          <cell r="AG106" t="str">
            <v>Other</v>
          </cell>
        </row>
        <row r="107">
          <cell r="X107">
            <v>65</v>
          </cell>
          <cell r="AG107" t="str">
            <v>Other</v>
          </cell>
        </row>
        <row r="108">
          <cell r="X108">
            <v>98</v>
          </cell>
          <cell r="AG108" t="str">
            <v>Domestic Travel</v>
          </cell>
        </row>
        <row r="109">
          <cell r="X109">
            <v>6</v>
          </cell>
          <cell r="AG109" t="str">
            <v>Domestic Travel</v>
          </cell>
        </row>
        <row r="110">
          <cell r="X110">
            <v>11</v>
          </cell>
          <cell r="AG110" t="str">
            <v>Domestic Travel</v>
          </cell>
        </row>
        <row r="111">
          <cell r="X111">
            <v>19</v>
          </cell>
          <cell r="AG111" t="str">
            <v>Domestic Travel</v>
          </cell>
        </row>
        <row r="112">
          <cell r="X112">
            <v>426</v>
          </cell>
          <cell r="AG112" t="str">
            <v>Internation Travel</v>
          </cell>
        </row>
        <row r="113">
          <cell r="X113">
            <v>225</v>
          </cell>
          <cell r="AG113" t="str">
            <v>Internation Travel</v>
          </cell>
        </row>
        <row r="114">
          <cell r="X114">
            <v>10.77</v>
          </cell>
          <cell r="AG114" t="str">
            <v>Internation Travel</v>
          </cell>
        </row>
        <row r="115">
          <cell r="X115">
            <v>931.36</v>
          </cell>
          <cell r="AG115" t="str">
            <v>Internation Travel</v>
          </cell>
        </row>
        <row r="116">
          <cell r="X116">
            <v>9.31</v>
          </cell>
          <cell r="AG116" t="str">
            <v>Internation Travel</v>
          </cell>
        </row>
        <row r="117">
          <cell r="X117">
            <v>57.73</v>
          </cell>
          <cell r="AG117" t="str">
            <v>Material and Supplies</v>
          </cell>
        </row>
        <row r="118">
          <cell r="X118">
            <v>-0.57999999999999996</v>
          </cell>
          <cell r="AG118" t="str">
            <v>Material and Supplies</v>
          </cell>
        </row>
        <row r="119">
          <cell r="X119">
            <v>420</v>
          </cell>
          <cell r="AG119" t="str">
            <v>Material and Supplies</v>
          </cell>
        </row>
        <row r="120">
          <cell r="X120">
            <v>315</v>
          </cell>
          <cell r="AG120" t="str">
            <v>Material and Supplies</v>
          </cell>
        </row>
        <row r="121">
          <cell r="X121">
            <v>96.4</v>
          </cell>
          <cell r="AG121" t="str">
            <v>Material and Supplies</v>
          </cell>
        </row>
        <row r="122">
          <cell r="X122">
            <v>15.93</v>
          </cell>
          <cell r="AG122" t="str">
            <v>Other</v>
          </cell>
        </row>
        <row r="123">
          <cell r="X123">
            <v>17</v>
          </cell>
          <cell r="AG123" t="str">
            <v>Other</v>
          </cell>
        </row>
        <row r="124">
          <cell r="X124">
            <v>20</v>
          </cell>
          <cell r="AG124" t="str">
            <v>Other</v>
          </cell>
        </row>
        <row r="125">
          <cell r="X125">
            <v>27.44</v>
          </cell>
          <cell r="AG125" t="str">
            <v>OPS</v>
          </cell>
        </row>
        <row r="126">
          <cell r="X126">
            <v>181.58</v>
          </cell>
          <cell r="AG126" t="str">
            <v>Tuition</v>
          </cell>
        </row>
        <row r="127">
          <cell r="X127">
            <v>453.95</v>
          </cell>
          <cell r="AG127" t="str">
            <v>Tuition</v>
          </cell>
        </row>
        <row r="128">
          <cell r="X128">
            <v>181.58</v>
          </cell>
          <cell r="AG128" t="str">
            <v>Tuition</v>
          </cell>
        </row>
        <row r="129">
          <cell r="X129">
            <v>453.95</v>
          </cell>
          <cell r="AG129" t="str">
            <v>Tuition</v>
          </cell>
        </row>
        <row r="130">
          <cell r="X130">
            <v>-181.58</v>
          </cell>
          <cell r="AG130" t="str">
            <v>Tuition</v>
          </cell>
        </row>
        <row r="131">
          <cell r="X131">
            <v>-453.95</v>
          </cell>
          <cell r="AG131" t="str">
            <v>Tuition</v>
          </cell>
        </row>
        <row r="132">
          <cell r="X132">
            <v>-181.58</v>
          </cell>
          <cell r="AG132" t="str">
            <v>Tuition</v>
          </cell>
        </row>
        <row r="133">
          <cell r="X133">
            <v>-453.95</v>
          </cell>
          <cell r="AG133" t="str">
            <v>Tuition</v>
          </cell>
        </row>
        <row r="134">
          <cell r="X134">
            <v>181.58</v>
          </cell>
          <cell r="AG134" t="str">
            <v>Tuition</v>
          </cell>
        </row>
        <row r="135">
          <cell r="X135">
            <v>453.95</v>
          </cell>
          <cell r="AG135" t="str">
            <v>Tuition</v>
          </cell>
        </row>
        <row r="136">
          <cell r="X136">
            <v>181.58</v>
          </cell>
          <cell r="AG136" t="str">
            <v>Tuition</v>
          </cell>
        </row>
        <row r="137">
          <cell r="X137">
            <v>453.95</v>
          </cell>
          <cell r="AG137" t="str">
            <v>Tuition</v>
          </cell>
        </row>
        <row r="138">
          <cell r="X138">
            <v>453.95</v>
          </cell>
          <cell r="AG138" t="str">
            <v>Tuition</v>
          </cell>
        </row>
        <row r="139">
          <cell r="X139">
            <v>453.95</v>
          </cell>
          <cell r="AG139" t="str">
            <v>Tuition</v>
          </cell>
        </row>
        <row r="140">
          <cell r="X140">
            <v>453.95</v>
          </cell>
          <cell r="AG140" t="str">
            <v>Tuition</v>
          </cell>
        </row>
        <row r="141">
          <cell r="X141">
            <v>453.95</v>
          </cell>
          <cell r="AG141" t="str">
            <v>Tuition</v>
          </cell>
        </row>
        <row r="142">
          <cell r="X142">
            <v>453.95</v>
          </cell>
          <cell r="AG142" t="str">
            <v>Tuition</v>
          </cell>
        </row>
        <row r="143">
          <cell r="X143">
            <v>453.95</v>
          </cell>
          <cell r="AG143" t="str">
            <v>Tuition</v>
          </cell>
        </row>
        <row r="144">
          <cell r="X144">
            <v>806.05</v>
          </cell>
          <cell r="AG144" t="str">
            <v>F&amp;A</v>
          </cell>
        </row>
        <row r="145">
          <cell r="X145">
            <v>34.19</v>
          </cell>
          <cell r="AG145" t="str">
            <v>F&amp;A</v>
          </cell>
        </row>
        <row r="146">
          <cell r="X146">
            <v>374.01</v>
          </cell>
          <cell r="AG146" t="str">
            <v>F&amp;A</v>
          </cell>
        </row>
        <row r="147">
          <cell r="X147">
            <v>442.12</v>
          </cell>
          <cell r="AG147" t="str">
            <v>F&amp;A</v>
          </cell>
        </row>
        <row r="148">
          <cell r="X148">
            <v>26.86</v>
          </cell>
          <cell r="AG148" t="str">
            <v>F&amp;A</v>
          </cell>
        </row>
        <row r="149">
          <cell r="X149">
            <v>12.9</v>
          </cell>
          <cell r="AG149" t="str">
            <v>F&amp;A</v>
          </cell>
        </row>
        <row r="150">
          <cell r="X150">
            <v>820.46</v>
          </cell>
          <cell r="AG150" t="str">
            <v>F&amp;A</v>
          </cell>
        </row>
        <row r="151">
          <cell r="X151">
            <v>353.44</v>
          </cell>
          <cell r="AG151" t="str">
            <v>F&amp;A</v>
          </cell>
        </row>
        <row r="152">
          <cell r="X152">
            <v>45.31</v>
          </cell>
          <cell r="AG152" t="str">
            <v>F&amp;A</v>
          </cell>
        </row>
        <row r="153">
          <cell r="X153">
            <v>39.950000000000003</v>
          </cell>
          <cell r="AG153" t="str">
            <v>F&amp;A</v>
          </cell>
        </row>
        <row r="154">
          <cell r="X154">
            <v>824.06</v>
          </cell>
          <cell r="AG154" t="str">
            <v>F&amp;A</v>
          </cell>
        </row>
        <row r="155">
          <cell r="X155">
            <v>1244.99</v>
          </cell>
          <cell r="AG155" t="str">
            <v>Senior Personnel</v>
          </cell>
        </row>
        <row r="156">
          <cell r="X156">
            <v>1245</v>
          </cell>
          <cell r="AG156" t="str">
            <v>Senior Personnel</v>
          </cell>
        </row>
        <row r="157">
          <cell r="X157">
            <v>16.190000000000001</v>
          </cell>
          <cell r="AG157" t="str">
            <v>Senior Personnel</v>
          </cell>
        </row>
        <row r="158">
          <cell r="X158">
            <v>76.16</v>
          </cell>
          <cell r="AG158" t="str">
            <v>Senior Personnel</v>
          </cell>
        </row>
        <row r="159">
          <cell r="X159">
            <v>77.19</v>
          </cell>
          <cell r="AG159" t="str">
            <v>Senior Personnel</v>
          </cell>
        </row>
        <row r="160">
          <cell r="X160">
            <v>17.809999999999999</v>
          </cell>
          <cell r="AG160" t="str">
            <v>Senior Personnel</v>
          </cell>
        </row>
        <row r="161">
          <cell r="X161">
            <v>18.05</v>
          </cell>
          <cell r="AG161" t="str">
            <v>Senior Personnel</v>
          </cell>
        </row>
        <row r="162">
          <cell r="X162">
            <v>64.489999999999995</v>
          </cell>
          <cell r="AG162" t="str">
            <v>Senior Personnel</v>
          </cell>
        </row>
        <row r="163">
          <cell r="X163">
            <v>64.489999999999995</v>
          </cell>
          <cell r="AG163" t="str">
            <v>Senior Personnel</v>
          </cell>
        </row>
        <row r="164">
          <cell r="X164">
            <v>0.76</v>
          </cell>
          <cell r="AG164" t="str">
            <v>Senior Personnel</v>
          </cell>
        </row>
        <row r="165">
          <cell r="X165">
            <v>64.98</v>
          </cell>
          <cell r="AG165" t="str">
            <v>Senior Personnel</v>
          </cell>
        </row>
        <row r="166">
          <cell r="X166">
            <v>1.1599999999999999</v>
          </cell>
          <cell r="AG166" t="str">
            <v>Senior Personnel</v>
          </cell>
        </row>
        <row r="167">
          <cell r="X167">
            <v>857.16</v>
          </cell>
          <cell r="AG167" t="str">
            <v>OPS</v>
          </cell>
        </row>
        <row r="168">
          <cell r="X168">
            <v>857.16</v>
          </cell>
          <cell r="AG168" t="str">
            <v>OPS</v>
          </cell>
        </row>
        <row r="169">
          <cell r="X169">
            <v>20.72</v>
          </cell>
          <cell r="AG169" t="str">
            <v>OPS</v>
          </cell>
        </row>
        <row r="170">
          <cell r="X170">
            <v>740.84</v>
          </cell>
          <cell r="AG170" t="str">
            <v>Tuition</v>
          </cell>
        </row>
        <row r="171">
          <cell r="X171">
            <v>7.61</v>
          </cell>
          <cell r="AG171" t="str">
            <v>F&amp;A</v>
          </cell>
        </row>
        <row r="172">
          <cell r="X172">
            <v>9.74</v>
          </cell>
          <cell r="AG172" t="str">
            <v>F&amp;A</v>
          </cell>
        </row>
        <row r="173">
          <cell r="X173">
            <v>1093.95</v>
          </cell>
          <cell r="AG173" t="str">
            <v>F&amp;A</v>
          </cell>
        </row>
        <row r="174">
          <cell r="X174">
            <v>1063.0899999999999</v>
          </cell>
          <cell r="AG174" t="str">
            <v>F&amp;A</v>
          </cell>
        </row>
        <row r="175">
          <cell r="X175">
            <v>1753.32</v>
          </cell>
          <cell r="AG175" t="str">
            <v>OPS</v>
          </cell>
        </row>
        <row r="176">
          <cell r="X176">
            <v>1753.32</v>
          </cell>
          <cell r="AG176" t="str">
            <v>OPS</v>
          </cell>
        </row>
        <row r="177">
          <cell r="X177">
            <v>102.4</v>
          </cell>
          <cell r="AG177" t="str">
            <v>Other</v>
          </cell>
        </row>
        <row r="178">
          <cell r="X178">
            <v>12.23</v>
          </cell>
          <cell r="AG178" t="str">
            <v>Other</v>
          </cell>
        </row>
        <row r="179">
          <cell r="X179">
            <v>41.71</v>
          </cell>
          <cell r="AG179" t="str">
            <v>OPS</v>
          </cell>
        </row>
        <row r="180">
          <cell r="X180">
            <v>453.95</v>
          </cell>
          <cell r="AG180" t="str">
            <v>Tuition</v>
          </cell>
        </row>
        <row r="181">
          <cell r="X181">
            <v>453.95</v>
          </cell>
          <cell r="AG181" t="str">
            <v>Tuition</v>
          </cell>
        </row>
        <row r="182">
          <cell r="X182">
            <v>453.95</v>
          </cell>
          <cell r="AG182" t="str">
            <v>Tuition</v>
          </cell>
        </row>
        <row r="183">
          <cell r="X183">
            <v>453.95</v>
          </cell>
          <cell r="AG183" t="str">
            <v>Tuition</v>
          </cell>
        </row>
        <row r="184">
          <cell r="X184">
            <v>19.600000000000001</v>
          </cell>
          <cell r="AG184" t="str">
            <v>F&amp;A</v>
          </cell>
        </row>
        <row r="185">
          <cell r="X185">
            <v>824.06</v>
          </cell>
          <cell r="AG185" t="str">
            <v>F&amp;A</v>
          </cell>
        </row>
        <row r="186">
          <cell r="X186">
            <v>53.88</v>
          </cell>
          <cell r="AG186" t="str">
            <v>F&amp;A</v>
          </cell>
        </row>
        <row r="187">
          <cell r="X187">
            <v>824.06</v>
          </cell>
          <cell r="AG187" t="str">
            <v>F&amp;A</v>
          </cell>
        </row>
        <row r="188">
          <cell r="X188">
            <v>1245</v>
          </cell>
          <cell r="AG188" t="str">
            <v>Senior Personnel</v>
          </cell>
        </row>
        <row r="189">
          <cell r="X189">
            <v>1244.98</v>
          </cell>
          <cell r="AG189" t="str">
            <v>Senior Personnel</v>
          </cell>
        </row>
        <row r="190">
          <cell r="X190">
            <v>32.369999999999997</v>
          </cell>
          <cell r="AG190" t="str">
            <v>Senior Personnel</v>
          </cell>
        </row>
        <row r="191">
          <cell r="X191">
            <v>76.23</v>
          </cell>
          <cell r="AG191" t="str">
            <v>Senior Personnel</v>
          </cell>
        </row>
        <row r="192">
          <cell r="X192">
            <v>76.22</v>
          </cell>
          <cell r="AG192" t="str">
            <v>Senior Personnel</v>
          </cell>
        </row>
        <row r="193">
          <cell r="X193">
            <v>17.829999999999998</v>
          </cell>
          <cell r="AG193" t="str">
            <v>Senior Personnel</v>
          </cell>
        </row>
        <row r="194">
          <cell r="X194">
            <v>17.84</v>
          </cell>
          <cell r="AG194" t="str">
            <v>Senior Personnel</v>
          </cell>
        </row>
        <row r="195">
          <cell r="X195">
            <v>64.489999999999995</v>
          </cell>
          <cell r="AG195" t="str">
            <v>Senior Personnel</v>
          </cell>
        </row>
        <row r="196">
          <cell r="X196">
            <v>64.48</v>
          </cell>
          <cell r="AG196" t="str">
            <v>Senior Personnel</v>
          </cell>
        </row>
        <row r="197">
          <cell r="X197">
            <v>0.76</v>
          </cell>
          <cell r="AG197" t="str">
            <v>Senior Personnel</v>
          </cell>
        </row>
        <row r="198">
          <cell r="X198">
            <v>0.76</v>
          </cell>
          <cell r="AG198" t="str">
            <v>Senior Personnel</v>
          </cell>
        </row>
        <row r="199">
          <cell r="X199">
            <v>64.98</v>
          </cell>
          <cell r="AG199" t="str">
            <v>Senior Personnel</v>
          </cell>
        </row>
        <row r="200">
          <cell r="X200">
            <v>64.98</v>
          </cell>
          <cell r="AG200" t="str">
            <v>Senior Personnel</v>
          </cell>
        </row>
        <row r="201">
          <cell r="X201">
            <v>1.17</v>
          </cell>
          <cell r="AG201" t="str">
            <v>Senior Personnel</v>
          </cell>
        </row>
        <row r="202">
          <cell r="X202">
            <v>1.18</v>
          </cell>
          <cell r="AG202" t="str">
            <v>Senior Personnel</v>
          </cell>
        </row>
        <row r="203">
          <cell r="X203">
            <v>857.16</v>
          </cell>
          <cell r="AG203" t="str">
            <v>OPS</v>
          </cell>
        </row>
        <row r="204">
          <cell r="X204">
            <v>771.44</v>
          </cell>
          <cell r="AG204" t="str">
            <v>OPS</v>
          </cell>
        </row>
        <row r="205">
          <cell r="X205">
            <v>24</v>
          </cell>
          <cell r="AG205" t="str">
            <v>Domestic Travel</v>
          </cell>
        </row>
        <row r="206">
          <cell r="X206">
            <v>55</v>
          </cell>
          <cell r="AG206" t="str">
            <v>Domestic Travel</v>
          </cell>
        </row>
        <row r="207">
          <cell r="X207">
            <v>76</v>
          </cell>
          <cell r="AG207" t="str">
            <v>Domestic Travel</v>
          </cell>
        </row>
        <row r="208">
          <cell r="X208">
            <v>80</v>
          </cell>
          <cell r="AG208" t="str">
            <v>Domestic Travel</v>
          </cell>
        </row>
        <row r="209">
          <cell r="X209">
            <v>29.43</v>
          </cell>
          <cell r="AG209" t="str">
            <v>OPS</v>
          </cell>
        </row>
        <row r="210">
          <cell r="X210">
            <v>15.21</v>
          </cell>
          <cell r="AG210" t="str">
            <v>F&amp;A</v>
          </cell>
        </row>
        <row r="211">
          <cell r="X211">
            <v>13.83</v>
          </cell>
          <cell r="AG211" t="str">
            <v>F&amp;A</v>
          </cell>
        </row>
        <row r="212">
          <cell r="X212">
            <v>110.45</v>
          </cell>
          <cell r="AG212" t="str">
            <v>F&amp;A</v>
          </cell>
        </row>
        <row r="213">
          <cell r="X213">
            <v>1093.99</v>
          </cell>
          <cell r="AG213" t="str">
            <v>F&amp;A</v>
          </cell>
        </row>
        <row r="214">
          <cell r="X214">
            <v>1053.68</v>
          </cell>
          <cell r="AG214" t="str">
            <v>F&amp;A</v>
          </cell>
        </row>
        <row r="215">
          <cell r="X215">
            <v>1753.32</v>
          </cell>
          <cell r="AG215" t="str">
            <v>OPS</v>
          </cell>
        </row>
        <row r="216">
          <cell r="X216">
            <v>1753.32</v>
          </cell>
          <cell r="AG216" t="str">
            <v>OPS</v>
          </cell>
        </row>
        <row r="217">
          <cell r="X217">
            <v>496.5</v>
          </cell>
          <cell r="AG217" t="str">
            <v>Other</v>
          </cell>
        </row>
        <row r="218">
          <cell r="X218">
            <v>73</v>
          </cell>
          <cell r="AG218" t="str">
            <v>Material and Supplies</v>
          </cell>
        </row>
        <row r="219">
          <cell r="X219">
            <v>-0.73</v>
          </cell>
          <cell r="AG219" t="str">
            <v>Material and Supplies</v>
          </cell>
        </row>
        <row r="220">
          <cell r="X220">
            <v>119.46</v>
          </cell>
          <cell r="AG220" t="str">
            <v>Material and Supplies</v>
          </cell>
        </row>
        <row r="221">
          <cell r="X221">
            <v>-1.19</v>
          </cell>
          <cell r="AG221" t="str">
            <v>Material and Supplies</v>
          </cell>
        </row>
        <row r="222">
          <cell r="X222">
            <v>100</v>
          </cell>
          <cell r="AG222" t="str">
            <v>Material and Supplies</v>
          </cell>
        </row>
        <row r="223">
          <cell r="X223">
            <v>59.4</v>
          </cell>
          <cell r="AG223" t="str">
            <v>Material and Supplies</v>
          </cell>
        </row>
        <row r="224">
          <cell r="X224">
            <v>55</v>
          </cell>
          <cell r="AG224" t="str">
            <v>Other</v>
          </cell>
        </row>
        <row r="225">
          <cell r="X225">
            <v>44</v>
          </cell>
          <cell r="AG225" t="str">
            <v>Other</v>
          </cell>
        </row>
        <row r="226">
          <cell r="X226">
            <v>12.08</v>
          </cell>
          <cell r="AG226" t="str">
            <v>Other</v>
          </cell>
        </row>
        <row r="227">
          <cell r="X227">
            <v>28.05</v>
          </cell>
          <cell r="AG227" t="str">
            <v>OPS</v>
          </cell>
        </row>
        <row r="228">
          <cell r="X228">
            <v>453.95</v>
          </cell>
          <cell r="AG228" t="str">
            <v>Tuition</v>
          </cell>
        </row>
        <row r="229">
          <cell r="X229">
            <v>453.95</v>
          </cell>
          <cell r="AG229" t="str">
            <v>Tuition</v>
          </cell>
        </row>
        <row r="230">
          <cell r="X230">
            <v>13.18</v>
          </cell>
          <cell r="AG230" t="str">
            <v>F&amp;A</v>
          </cell>
        </row>
        <row r="231">
          <cell r="X231">
            <v>72.849999999999994</v>
          </cell>
          <cell r="AG231" t="str">
            <v>F&amp;A</v>
          </cell>
        </row>
        <row r="232">
          <cell r="X232">
            <v>287.64</v>
          </cell>
          <cell r="AG232" t="str">
            <v>F&amp;A</v>
          </cell>
        </row>
        <row r="233">
          <cell r="X233">
            <v>824.06</v>
          </cell>
          <cell r="AG233" t="str">
            <v>F&amp;A</v>
          </cell>
        </row>
        <row r="234">
          <cell r="X234">
            <v>89.56</v>
          </cell>
          <cell r="AG234" t="str">
            <v>F&amp;A</v>
          </cell>
        </row>
        <row r="235">
          <cell r="X235">
            <v>824.06</v>
          </cell>
          <cell r="AG235" t="str">
            <v>F&amp;A</v>
          </cell>
        </row>
        <row r="236">
          <cell r="X236">
            <v>1245.01</v>
          </cell>
          <cell r="AG236" t="str">
            <v>Senior Personnel</v>
          </cell>
        </row>
        <row r="237">
          <cell r="X237">
            <v>1257.44</v>
          </cell>
          <cell r="AG237" t="str">
            <v>Senior Personnel</v>
          </cell>
        </row>
        <row r="238">
          <cell r="X238">
            <v>32.369999999999997</v>
          </cell>
          <cell r="AG238" t="str">
            <v>Senior Personnel</v>
          </cell>
        </row>
        <row r="239">
          <cell r="X239">
            <v>76.239999999999995</v>
          </cell>
          <cell r="AG239" t="str">
            <v>Senior Personnel</v>
          </cell>
        </row>
        <row r="240">
          <cell r="X240">
            <v>77</v>
          </cell>
          <cell r="AG240" t="str">
            <v>Senior Personnel</v>
          </cell>
        </row>
        <row r="241">
          <cell r="X241">
            <v>17.829999999999998</v>
          </cell>
          <cell r="AG241" t="str">
            <v>Senior Personnel</v>
          </cell>
        </row>
        <row r="242">
          <cell r="X242">
            <v>18.02</v>
          </cell>
          <cell r="AG242" t="str">
            <v>Senior Personnel</v>
          </cell>
        </row>
        <row r="243">
          <cell r="X243">
            <v>64.510000000000005</v>
          </cell>
          <cell r="AG243" t="str">
            <v>Senior Personnel</v>
          </cell>
        </row>
        <row r="244">
          <cell r="X244">
            <v>65.14</v>
          </cell>
          <cell r="AG244" t="str">
            <v>Senior Personnel</v>
          </cell>
        </row>
        <row r="245">
          <cell r="X245">
            <v>0.76</v>
          </cell>
          <cell r="AG245" t="str">
            <v>Senior Personnel</v>
          </cell>
        </row>
        <row r="246">
          <cell r="X246">
            <v>0.76</v>
          </cell>
          <cell r="AG246" t="str">
            <v>Senior Personnel</v>
          </cell>
        </row>
        <row r="247">
          <cell r="X247">
            <v>64.97</v>
          </cell>
          <cell r="AG247" t="str">
            <v>Senior Personnel</v>
          </cell>
        </row>
        <row r="248">
          <cell r="X248">
            <v>64.98</v>
          </cell>
          <cell r="AG248" t="str">
            <v>Senior Personnel</v>
          </cell>
        </row>
        <row r="249">
          <cell r="X249">
            <v>1.18</v>
          </cell>
          <cell r="AG249" t="str">
            <v>Senior Personnel</v>
          </cell>
        </row>
        <row r="250">
          <cell r="X250">
            <v>1.18</v>
          </cell>
          <cell r="AG250" t="str">
            <v>Senior Personnel</v>
          </cell>
        </row>
        <row r="251">
          <cell r="X251">
            <v>857.16</v>
          </cell>
          <cell r="AG251" t="str">
            <v>OPS</v>
          </cell>
        </row>
        <row r="252">
          <cell r="X252">
            <v>857.16</v>
          </cell>
          <cell r="AG252" t="str">
            <v>OPS</v>
          </cell>
        </row>
        <row r="253">
          <cell r="X253">
            <v>28.83</v>
          </cell>
          <cell r="AG253" t="str">
            <v>OPS</v>
          </cell>
        </row>
        <row r="254">
          <cell r="X254">
            <v>704.68</v>
          </cell>
          <cell r="AG254" t="str">
            <v>Tuition</v>
          </cell>
        </row>
        <row r="255">
          <cell r="X255">
            <v>777.16</v>
          </cell>
          <cell r="AG255" t="str">
            <v>Tuition</v>
          </cell>
        </row>
        <row r="256">
          <cell r="X256">
            <v>15.21</v>
          </cell>
          <cell r="AG256" t="str">
            <v>F&amp;A</v>
          </cell>
        </row>
        <row r="257">
          <cell r="X257">
            <v>13.55</v>
          </cell>
          <cell r="AG257" t="str">
            <v>F&amp;A</v>
          </cell>
        </row>
        <row r="258">
          <cell r="X258">
            <v>1094</v>
          </cell>
          <cell r="AG258" t="str">
            <v>F&amp;A</v>
          </cell>
        </row>
        <row r="259">
          <cell r="X259">
            <v>1100.5999999999999</v>
          </cell>
          <cell r="AG259" t="str">
            <v>F&amp;A</v>
          </cell>
        </row>
        <row r="260">
          <cell r="X260">
            <v>947.09</v>
          </cell>
          <cell r="AG260" t="str">
            <v>OPS</v>
          </cell>
        </row>
        <row r="261">
          <cell r="X261">
            <v>857.5</v>
          </cell>
          <cell r="AG261" t="str">
            <v>OPS</v>
          </cell>
        </row>
        <row r="262">
          <cell r="X262">
            <v>127.5</v>
          </cell>
          <cell r="AG262" t="str">
            <v>Other</v>
          </cell>
        </row>
        <row r="263">
          <cell r="X263">
            <v>51</v>
          </cell>
          <cell r="AG263" t="str">
            <v>Other</v>
          </cell>
        </row>
        <row r="264">
          <cell r="X264">
            <v>79.03</v>
          </cell>
          <cell r="AG264" t="str">
            <v>Other</v>
          </cell>
        </row>
        <row r="265">
          <cell r="X265">
            <v>28.05</v>
          </cell>
          <cell r="AG265" t="str">
            <v>OPS</v>
          </cell>
        </row>
        <row r="266">
          <cell r="X266">
            <v>272.36</v>
          </cell>
          <cell r="AG266" t="str">
            <v>Tuition</v>
          </cell>
        </row>
        <row r="267">
          <cell r="X267">
            <v>272.36</v>
          </cell>
          <cell r="AG267" t="str">
            <v>Tuition</v>
          </cell>
        </row>
        <row r="268">
          <cell r="X268">
            <v>121.04</v>
          </cell>
          <cell r="AG268" t="str">
            <v>F&amp;A</v>
          </cell>
        </row>
        <row r="269">
          <cell r="X269">
            <v>445.13</v>
          </cell>
          <cell r="AG269" t="str">
            <v>F&amp;A</v>
          </cell>
        </row>
        <row r="270">
          <cell r="X270">
            <v>13.18</v>
          </cell>
          <cell r="AG270" t="str">
            <v>F&amp;A</v>
          </cell>
        </row>
        <row r="271">
          <cell r="X271">
            <v>403.03</v>
          </cell>
          <cell r="AG271" t="str">
            <v>F&amp;A</v>
          </cell>
        </row>
        <row r="272">
          <cell r="X272">
            <v>1257.44</v>
          </cell>
          <cell r="AG272" t="str">
            <v>Senior Personnel</v>
          </cell>
        </row>
        <row r="273">
          <cell r="X273">
            <v>32.53</v>
          </cell>
          <cell r="AG273" t="str">
            <v>Senior Personnel</v>
          </cell>
        </row>
        <row r="274">
          <cell r="X274">
            <v>77</v>
          </cell>
          <cell r="AG274" t="str">
            <v>Senior Personnel</v>
          </cell>
        </row>
        <row r="275">
          <cell r="X275">
            <v>18.010000000000002</v>
          </cell>
          <cell r="AG275" t="str">
            <v>Senior Personnel</v>
          </cell>
        </row>
        <row r="276">
          <cell r="X276">
            <v>65.14</v>
          </cell>
          <cell r="AG276" t="str">
            <v>Senior Personnel</v>
          </cell>
        </row>
        <row r="277">
          <cell r="X277">
            <v>0.76</v>
          </cell>
          <cell r="AG277" t="str">
            <v>Senior Personnel</v>
          </cell>
        </row>
        <row r="278">
          <cell r="X278">
            <v>64.98</v>
          </cell>
          <cell r="AG278" t="str">
            <v>Senior Personnel</v>
          </cell>
        </row>
        <row r="279">
          <cell r="X279">
            <v>1.18</v>
          </cell>
          <cell r="AG279" t="str">
            <v>Senior Personnel</v>
          </cell>
        </row>
        <row r="280">
          <cell r="X280">
            <v>857.16</v>
          </cell>
          <cell r="AG280" t="str">
            <v>OPS</v>
          </cell>
        </row>
        <row r="281">
          <cell r="X281">
            <v>857.16</v>
          </cell>
          <cell r="AG281" t="str">
            <v>OPS</v>
          </cell>
        </row>
        <row r="282">
          <cell r="X282">
            <v>670</v>
          </cell>
          <cell r="AG282" t="str">
            <v>Equipment</v>
          </cell>
        </row>
        <row r="283">
          <cell r="X283">
            <v>25</v>
          </cell>
          <cell r="AG283" t="str">
            <v>Other</v>
          </cell>
        </row>
        <row r="284">
          <cell r="X284">
            <v>29.52</v>
          </cell>
          <cell r="AG284" t="str">
            <v>OPS</v>
          </cell>
        </row>
        <row r="285">
          <cell r="X285">
            <v>740.84</v>
          </cell>
          <cell r="AG285" t="str">
            <v>Tuition</v>
          </cell>
        </row>
        <row r="286">
          <cell r="X286">
            <v>15.29</v>
          </cell>
          <cell r="AG286" t="str">
            <v>F&amp;A</v>
          </cell>
        </row>
        <row r="287">
          <cell r="X287">
            <v>13.87</v>
          </cell>
          <cell r="AG287" t="str">
            <v>F&amp;A</v>
          </cell>
        </row>
        <row r="288">
          <cell r="X288">
            <v>1100.5899999999999</v>
          </cell>
          <cell r="AG288" t="str">
            <v>F&amp;A</v>
          </cell>
        </row>
        <row r="289">
          <cell r="X289">
            <v>402.87</v>
          </cell>
          <cell r="AG289" t="str">
            <v>F&amp;A</v>
          </cell>
        </row>
        <row r="290">
          <cell r="X290">
            <v>326.64999999999998</v>
          </cell>
          <cell r="AG290" t="str">
            <v>F&amp;A</v>
          </cell>
        </row>
        <row r="291">
          <cell r="X291">
            <v>857.5</v>
          </cell>
          <cell r="AG291" t="str">
            <v>OPS</v>
          </cell>
        </row>
        <row r="292">
          <cell r="X292">
            <v>857.5</v>
          </cell>
          <cell r="AG292" t="str">
            <v>OPS</v>
          </cell>
        </row>
        <row r="293">
          <cell r="X293">
            <v>85</v>
          </cell>
          <cell r="AG293" t="str">
            <v>Equipment</v>
          </cell>
        </row>
        <row r="294">
          <cell r="X294">
            <v>374.18</v>
          </cell>
          <cell r="AG294" t="str">
            <v>Material and Supplies</v>
          </cell>
        </row>
        <row r="295">
          <cell r="X295">
            <v>-3.74</v>
          </cell>
          <cell r="AG295" t="str">
            <v>Material and Supplies</v>
          </cell>
        </row>
        <row r="296">
          <cell r="X296">
            <v>79.599999999999994</v>
          </cell>
          <cell r="AG296" t="str">
            <v>Material and Supplies</v>
          </cell>
        </row>
        <row r="297">
          <cell r="X297">
            <v>5.5</v>
          </cell>
          <cell r="AG297" t="str">
            <v>Material and Supplies</v>
          </cell>
        </row>
        <row r="298">
          <cell r="X298">
            <v>14.44</v>
          </cell>
          <cell r="AG298" t="str">
            <v>OPS</v>
          </cell>
        </row>
        <row r="299">
          <cell r="X299">
            <v>384.47</v>
          </cell>
          <cell r="AG299" t="str">
            <v>Tuition</v>
          </cell>
        </row>
        <row r="300">
          <cell r="X300">
            <v>427.19</v>
          </cell>
          <cell r="AG300" t="str">
            <v>Tuition</v>
          </cell>
        </row>
        <row r="301">
          <cell r="X301">
            <v>6.79</v>
          </cell>
          <cell r="AG301" t="str">
            <v>F&amp;A</v>
          </cell>
        </row>
        <row r="302">
          <cell r="X302">
            <v>403.03</v>
          </cell>
          <cell r="AG302" t="str">
            <v>F&amp;A</v>
          </cell>
        </row>
        <row r="303">
          <cell r="X303">
            <v>403.03</v>
          </cell>
          <cell r="AG303" t="str">
            <v>F&amp;A</v>
          </cell>
        </row>
        <row r="304">
          <cell r="X304">
            <v>40</v>
          </cell>
          <cell r="AG304" t="str">
            <v>F&amp;A</v>
          </cell>
        </row>
        <row r="305">
          <cell r="X305">
            <v>174.1</v>
          </cell>
          <cell r="AG305" t="str">
            <v>F&amp;A</v>
          </cell>
        </row>
        <row r="306">
          <cell r="X306">
            <v>39.950000000000003</v>
          </cell>
          <cell r="AG306" t="str">
            <v>F&amp;A</v>
          </cell>
        </row>
        <row r="307">
          <cell r="X307">
            <v>16.350000000000001</v>
          </cell>
          <cell r="AG307" t="str">
            <v>Senior Personnel</v>
          </cell>
        </row>
        <row r="308">
          <cell r="X308">
            <v>857.16</v>
          </cell>
          <cell r="AG308" t="str">
            <v>OPS</v>
          </cell>
        </row>
        <row r="309">
          <cell r="X309">
            <v>857.16</v>
          </cell>
          <cell r="AG309" t="str">
            <v>OPS</v>
          </cell>
        </row>
        <row r="310">
          <cell r="X310">
            <v>315</v>
          </cell>
          <cell r="AG310" t="str">
            <v>Other</v>
          </cell>
        </row>
        <row r="311">
          <cell r="X311">
            <v>85</v>
          </cell>
          <cell r="AG311" t="str">
            <v>Equipment</v>
          </cell>
        </row>
        <row r="312">
          <cell r="X312">
            <v>13</v>
          </cell>
          <cell r="AG312" t="str">
            <v>Other</v>
          </cell>
        </row>
        <row r="313">
          <cell r="X313">
            <v>20.8</v>
          </cell>
          <cell r="AG313" t="str">
            <v>OPS</v>
          </cell>
        </row>
        <row r="314">
          <cell r="X314">
            <v>740.84</v>
          </cell>
          <cell r="AG314" t="str">
            <v>Tuition</v>
          </cell>
        </row>
        <row r="315">
          <cell r="X315">
            <v>7.68</v>
          </cell>
          <cell r="AG315" t="str">
            <v>F&amp;A</v>
          </cell>
        </row>
        <row r="316">
          <cell r="X316">
            <v>9.7799999999999994</v>
          </cell>
          <cell r="AG316" t="str">
            <v>F&amp;A</v>
          </cell>
        </row>
        <row r="317">
          <cell r="X317">
            <v>402.87</v>
          </cell>
          <cell r="AG317" t="str">
            <v>F&amp;A</v>
          </cell>
        </row>
        <row r="318">
          <cell r="X318">
            <v>402.87</v>
          </cell>
          <cell r="AG318" t="str">
            <v>F&amp;A</v>
          </cell>
        </row>
        <row r="319">
          <cell r="X319">
            <v>194.11</v>
          </cell>
          <cell r="AG319" t="str">
            <v>F&amp;A</v>
          </cell>
        </row>
        <row r="320">
          <cell r="X320">
            <v>857.5</v>
          </cell>
          <cell r="AG320" t="str">
            <v>OPS</v>
          </cell>
        </row>
        <row r="321">
          <cell r="X321">
            <v>857.5</v>
          </cell>
          <cell r="AG321" t="str">
            <v>OPS</v>
          </cell>
        </row>
        <row r="322">
          <cell r="X322">
            <v>242</v>
          </cell>
          <cell r="AG322" t="str">
            <v>Other</v>
          </cell>
        </row>
        <row r="323">
          <cell r="X323">
            <v>58.8</v>
          </cell>
          <cell r="AG323" t="str">
            <v>Other</v>
          </cell>
        </row>
        <row r="324">
          <cell r="X324">
            <v>29.4</v>
          </cell>
          <cell r="AG324" t="str">
            <v>Other</v>
          </cell>
        </row>
        <row r="325">
          <cell r="X325">
            <v>29.4</v>
          </cell>
          <cell r="AG325" t="str">
            <v>Other</v>
          </cell>
        </row>
        <row r="326">
          <cell r="X326">
            <v>35</v>
          </cell>
          <cell r="AG326" t="str">
            <v>Other</v>
          </cell>
        </row>
        <row r="327">
          <cell r="X327">
            <v>11.42</v>
          </cell>
          <cell r="AG327" t="str">
            <v>Other</v>
          </cell>
        </row>
        <row r="328">
          <cell r="X328">
            <v>11.42</v>
          </cell>
          <cell r="AG328" t="str">
            <v>Other</v>
          </cell>
        </row>
        <row r="329">
          <cell r="X329">
            <v>13.72</v>
          </cell>
          <cell r="AG329" t="str">
            <v>OPS</v>
          </cell>
        </row>
        <row r="330">
          <cell r="X330">
            <v>427.08</v>
          </cell>
          <cell r="AG330" t="str">
            <v>Tuition</v>
          </cell>
        </row>
        <row r="331">
          <cell r="X331">
            <v>427.08</v>
          </cell>
          <cell r="AG331" t="str">
            <v>Tuition</v>
          </cell>
        </row>
        <row r="332">
          <cell r="X332">
            <v>427.08</v>
          </cell>
          <cell r="AG332" t="str">
            <v>Tuition</v>
          </cell>
        </row>
        <row r="333">
          <cell r="X333">
            <v>6.45</v>
          </cell>
          <cell r="AG333" t="str">
            <v>F&amp;A</v>
          </cell>
        </row>
        <row r="334">
          <cell r="X334">
            <v>403.03</v>
          </cell>
          <cell r="AG334" t="str">
            <v>F&amp;A</v>
          </cell>
        </row>
        <row r="335">
          <cell r="X335">
            <v>130.19</v>
          </cell>
          <cell r="AG335" t="str">
            <v>F&amp;A</v>
          </cell>
        </row>
        <row r="336">
          <cell r="X336">
            <v>403.03</v>
          </cell>
          <cell r="AG336" t="str">
            <v>F&amp;A</v>
          </cell>
        </row>
        <row r="337">
          <cell r="X337">
            <v>66.02</v>
          </cell>
          <cell r="AG337" t="str">
            <v>F&amp;A</v>
          </cell>
        </row>
        <row r="338">
          <cell r="X338">
            <v>857.16</v>
          </cell>
          <cell r="AG338" t="str">
            <v>OPS</v>
          </cell>
        </row>
        <row r="339">
          <cell r="X339">
            <v>857.16</v>
          </cell>
          <cell r="AG339" t="str">
            <v>OPS</v>
          </cell>
        </row>
        <row r="340">
          <cell r="X340">
            <v>857.16</v>
          </cell>
          <cell r="AG340" t="str">
            <v>OPS</v>
          </cell>
        </row>
        <row r="341">
          <cell r="X341">
            <v>115</v>
          </cell>
          <cell r="AG341" t="str">
            <v>Other</v>
          </cell>
        </row>
        <row r="342">
          <cell r="X342">
            <v>69</v>
          </cell>
          <cell r="AG342" t="str">
            <v>Other</v>
          </cell>
        </row>
        <row r="343">
          <cell r="X343">
            <v>82.2</v>
          </cell>
          <cell r="AG343" t="str">
            <v>Other</v>
          </cell>
        </row>
        <row r="344">
          <cell r="X344">
            <v>290</v>
          </cell>
          <cell r="AG344" t="str">
            <v>Domestic Travel</v>
          </cell>
        </row>
        <row r="345">
          <cell r="X345">
            <v>430</v>
          </cell>
          <cell r="AG345" t="str">
            <v>Domestic Travel</v>
          </cell>
        </row>
        <row r="346">
          <cell r="X346">
            <v>100</v>
          </cell>
          <cell r="AG346" t="str">
            <v>Domestic Travel</v>
          </cell>
        </row>
        <row r="347">
          <cell r="X347">
            <v>616.04</v>
          </cell>
          <cell r="AG347" t="str">
            <v>Domestic Travel</v>
          </cell>
        </row>
        <row r="348">
          <cell r="X348">
            <v>29.5</v>
          </cell>
          <cell r="AG348" t="str">
            <v>Other</v>
          </cell>
        </row>
        <row r="349">
          <cell r="X349">
            <v>11.99</v>
          </cell>
          <cell r="AG349" t="str">
            <v>Other</v>
          </cell>
        </row>
        <row r="350">
          <cell r="X350">
            <v>12</v>
          </cell>
          <cell r="AG350" t="str">
            <v>OPS</v>
          </cell>
        </row>
        <row r="351">
          <cell r="X351">
            <v>740.84</v>
          </cell>
          <cell r="AG351" t="str">
            <v>Tuition</v>
          </cell>
        </row>
        <row r="352">
          <cell r="X352">
            <v>5.64</v>
          </cell>
          <cell r="AG352" t="str">
            <v>F&amp;A</v>
          </cell>
        </row>
        <row r="353">
          <cell r="X353">
            <v>402.87</v>
          </cell>
          <cell r="AG353" t="str">
            <v>F&amp;A</v>
          </cell>
        </row>
        <row r="354">
          <cell r="X354">
            <v>402.87</v>
          </cell>
          <cell r="AG354" t="str">
            <v>F&amp;A</v>
          </cell>
        </row>
        <row r="355">
          <cell r="X355">
            <v>674.94</v>
          </cell>
          <cell r="AG355" t="str">
            <v>F&amp;A</v>
          </cell>
        </row>
        <row r="356">
          <cell r="X356">
            <v>100.35</v>
          </cell>
          <cell r="AG356" t="str">
            <v>F&amp;A</v>
          </cell>
        </row>
        <row r="357">
          <cell r="X357">
            <v>44.27</v>
          </cell>
          <cell r="AG357" t="str">
            <v>F&amp;A</v>
          </cell>
        </row>
        <row r="358">
          <cell r="X358">
            <v>857.5</v>
          </cell>
          <cell r="AG358" t="str">
            <v>OPS</v>
          </cell>
        </row>
        <row r="359">
          <cell r="X359">
            <v>857.5</v>
          </cell>
          <cell r="AG359" t="str">
            <v>OPS</v>
          </cell>
        </row>
        <row r="360">
          <cell r="X360">
            <v>857.5</v>
          </cell>
          <cell r="AG360" t="str">
            <v>OPS</v>
          </cell>
        </row>
        <row r="361">
          <cell r="X361">
            <v>178.27</v>
          </cell>
          <cell r="AG361" t="str">
            <v>Other</v>
          </cell>
        </row>
        <row r="362">
          <cell r="X362">
            <v>-1.78</v>
          </cell>
          <cell r="AG362" t="str">
            <v>Other</v>
          </cell>
        </row>
        <row r="363">
          <cell r="X363">
            <v>352</v>
          </cell>
          <cell r="AG363" t="str">
            <v>Other</v>
          </cell>
        </row>
        <row r="364">
          <cell r="X364">
            <v>41</v>
          </cell>
          <cell r="AG364" t="str">
            <v>Other</v>
          </cell>
        </row>
        <row r="365">
          <cell r="X365">
            <v>13.72</v>
          </cell>
          <cell r="AG365" t="str">
            <v>OPS</v>
          </cell>
        </row>
        <row r="366">
          <cell r="X366">
            <v>384.48</v>
          </cell>
          <cell r="AG366" t="str">
            <v>Tuition</v>
          </cell>
        </row>
        <row r="367">
          <cell r="X367">
            <v>-384.48</v>
          </cell>
          <cell r="AG367" t="str">
            <v>Tuition</v>
          </cell>
        </row>
        <row r="368">
          <cell r="X368">
            <v>427.2</v>
          </cell>
          <cell r="AG368" t="str">
            <v>Tuition</v>
          </cell>
        </row>
        <row r="369">
          <cell r="X369">
            <v>-427.2</v>
          </cell>
          <cell r="AG369" t="str">
            <v>Tuition</v>
          </cell>
        </row>
        <row r="370">
          <cell r="X370">
            <v>427.1</v>
          </cell>
          <cell r="AG370" t="str">
            <v>Tuition</v>
          </cell>
        </row>
        <row r="371">
          <cell r="X371">
            <v>-427.08</v>
          </cell>
          <cell r="AG371" t="str">
            <v>Tuition</v>
          </cell>
        </row>
        <row r="372">
          <cell r="X372">
            <v>427.1</v>
          </cell>
          <cell r="AG372" t="str">
            <v>Tuition</v>
          </cell>
        </row>
        <row r="373">
          <cell r="X373">
            <v>-427.08</v>
          </cell>
          <cell r="AG373" t="str">
            <v>Tuition</v>
          </cell>
        </row>
        <row r="374">
          <cell r="X374">
            <v>427.1</v>
          </cell>
          <cell r="AG374" t="str">
            <v>Tuition</v>
          </cell>
        </row>
        <row r="375">
          <cell r="X375">
            <v>-427.08</v>
          </cell>
          <cell r="AG375" t="str">
            <v>Tuition</v>
          </cell>
        </row>
        <row r="376">
          <cell r="X376">
            <v>427.08</v>
          </cell>
          <cell r="AG376" t="str">
            <v>Tuition</v>
          </cell>
        </row>
        <row r="377">
          <cell r="X377">
            <v>427.08</v>
          </cell>
          <cell r="AG377" t="str">
            <v>Tuition</v>
          </cell>
        </row>
        <row r="378">
          <cell r="X378">
            <v>82.95</v>
          </cell>
          <cell r="AG378" t="str">
            <v>F&amp;A</v>
          </cell>
        </row>
        <row r="379">
          <cell r="X379">
            <v>403.03</v>
          </cell>
          <cell r="AG379" t="str">
            <v>F&amp;A</v>
          </cell>
        </row>
        <row r="380">
          <cell r="X380">
            <v>184.71</v>
          </cell>
          <cell r="AG380" t="str">
            <v>F&amp;A</v>
          </cell>
        </row>
        <row r="381">
          <cell r="X381">
            <v>403.03</v>
          </cell>
          <cell r="AG381" t="str">
            <v>F&amp;A</v>
          </cell>
        </row>
        <row r="382">
          <cell r="X382">
            <v>6.45</v>
          </cell>
          <cell r="AG382" t="str">
            <v>F&amp;A</v>
          </cell>
        </row>
        <row r="383">
          <cell r="X383">
            <v>403.03</v>
          </cell>
          <cell r="AG383" t="str">
            <v>F&amp;A</v>
          </cell>
        </row>
        <row r="384">
          <cell r="X384">
            <v>902.24</v>
          </cell>
          <cell r="AG384" t="str">
            <v>Senior Personnel</v>
          </cell>
        </row>
        <row r="385">
          <cell r="X385">
            <v>4511.18</v>
          </cell>
          <cell r="AG385" t="str">
            <v>Senior Personnel</v>
          </cell>
        </row>
        <row r="386">
          <cell r="X386">
            <v>55.94</v>
          </cell>
          <cell r="AG386" t="str">
            <v>Senior Personnel</v>
          </cell>
        </row>
        <row r="387">
          <cell r="X387">
            <v>279.69</v>
          </cell>
          <cell r="AG387" t="str">
            <v>Senior Personnel</v>
          </cell>
        </row>
        <row r="388">
          <cell r="X388">
            <v>13.08</v>
          </cell>
          <cell r="AG388" t="str">
            <v>Senior Personnel</v>
          </cell>
        </row>
        <row r="389">
          <cell r="X389">
            <v>65.41</v>
          </cell>
          <cell r="AG389" t="str">
            <v>Senior Personnel</v>
          </cell>
        </row>
        <row r="390">
          <cell r="X390">
            <v>50.89</v>
          </cell>
          <cell r="AG390" t="str">
            <v>Senior Personnel</v>
          </cell>
        </row>
        <row r="391">
          <cell r="X391">
            <v>254.43</v>
          </cell>
          <cell r="AG391" t="str">
            <v>Senior Personnel</v>
          </cell>
        </row>
        <row r="392">
          <cell r="X392">
            <v>942.98</v>
          </cell>
          <cell r="AG392" t="str">
            <v>OPS</v>
          </cell>
        </row>
        <row r="393">
          <cell r="X393">
            <v>857.5</v>
          </cell>
          <cell r="AG393" t="str">
            <v>OPS</v>
          </cell>
        </row>
        <row r="394">
          <cell r="X394">
            <v>48.2</v>
          </cell>
          <cell r="AG394" t="str">
            <v>Other</v>
          </cell>
        </row>
        <row r="395">
          <cell r="X395">
            <v>48.2</v>
          </cell>
          <cell r="AG395" t="str">
            <v>Other</v>
          </cell>
        </row>
        <row r="396">
          <cell r="X396">
            <v>48.2</v>
          </cell>
          <cell r="AG396" t="str">
            <v>Other</v>
          </cell>
        </row>
        <row r="397">
          <cell r="X397">
            <v>49.5</v>
          </cell>
          <cell r="AG397" t="str">
            <v>Other</v>
          </cell>
        </row>
        <row r="398">
          <cell r="X398">
            <v>259</v>
          </cell>
          <cell r="AG398" t="str">
            <v>Other</v>
          </cell>
        </row>
        <row r="399">
          <cell r="X399">
            <v>210</v>
          </cell>
          <cell r="AG399" t="str">
            <v>Other</v>
          </cell>
        </row>
        <row r="400">
          <cell r="X400">
            <v>7.19</v>
          </cell>
          <cell r="AG400" t="str">
            <v>Other</v>
          </cell>
        </row>
        <row r="401">
          <cell r="X401">
            <v>761.6</v>
          </cell>
          <cell r="AG401" t="str">
            <v>Domestic Travel</v>
          </cell>
        </row>
        <row r="402">
          <cell r="X402">
            <v>761.6</v>
          </cell>
          <cell r="AG402" t="str">
            <v>Domestic Travel</v>
          </cell>
        </row>
        <row r="403">
          <cell r="X403">
            <v>6.99</v>
          </cell>
          <cell r="AG403" t="str">
            <v>Domestic Travel</v>
          </cell>
        </row>
        <row r="404">
          <cell r="X404">
            <v>582.58000000000004</v>
          </cell>
          <cell r="AG404" t="str">
            <v>Domestic Travel</v>
          </cell>
        </row>
        <row r="405">
          <cell r="X405">
            <v>12.03</v>
          </cell>
          <cell r="AG405" t="str">
            <v>Other</v>
          </cell>
        </row>
        <row r="406">
          <cell r="X406">
            <v>29.5</v>
          </cell>
          <cell r="AG406" t="str">
            <v>Other</v>
          </cell>
        </row>
        <row r="407">
          <cell r="X407">
            <v>18</v>
          </cell>
          <cell r="AG407" t="str">
            <v>OPS</v>
          </cell>
        </row>
        <row r="408">
          <cell r="X408">
            <v>631.91</v>
          </cell>
          <cell r="AG408" t="str">
            <v>Tuition</v>
          </cell>
        </row>
        <row r="409">
          <cell r="X409">
            <v>402.87</v>
          </cell>
          <cell r="AG409" t="str">
            <v>F&amp;A</v>
          </cell>
        </row>
        <row r="410">
          <cell r="X410">
            <v>8.4600000000000009</v>
          </cell>
          <cell r="AG410" t="str">
            <v>F&amp;A</v>
          </cell>
        </row>
        <row r="411">
          <cell r="X411">
            <v>67.95</v>
          </cell>
          <cell r="AG411" t="str">
            <v>F&amp;A</v>
          </cell>
        </row>
        <row r="412">
          <cell r="X412">
            <v>715.9</v>
          </cell>
          <cell r="AG412" t="str">
            <v>F&amp;A</v>
          </cell>
        </row>
        <row r="413">
          <cell r="X413">
            <v>923.61</v>
          </cell>
          <cell r="AG413" t="str">
            <v>F&amp;A</v>
          </cell>
        </row>
        <row r="414">
          <cell r="X414">
            <v>543.70000000000005</v>
          </cell>
          <cell r="AG414" t="str">
            <v>F&amp;A</v>
          </cell>
        </row>
        <row r="415">
          <cell r="X415">
            <v>2805.05</v>
          </cell>
          <cell r="AG415" t="str">
            <v>F&amp;A</v>
          </cell>
        </row>
        <row r="416">
          <cell r="X416">
            <v>172.01</v>
          </cell>
          <cell r="AG416" t="str">
            <v>Senior Personnel</v>
          </cell>
        </row>
        <row r="417">
          <cell r="X417">
            <v>1720.1</v>
          </cell>
          <cell r="AG417" t="str">
            <v>Senior Personnel</v>
          </cell>
        </row>
        <row r="418">
          <cell r="X418">
            <v>467.37</v>
          </cell>
          <cell r="AG418" t="str">
            <v>Senior Personnel</v>
          </cell>
        </row>
        <row r="419">
          <cell r="X419">
            <v>4673.78</v>
          </cell>
          <cell r="AG419" t="str">
            <v>Senior Personnel</v>
          </cell>
        </row>
        <row r="420">
          <cell r="X420">
            <v>39.47</v>
          </cell>
          <cell r="AG420" t="str">
            <v>Senior Personnel</v>
          </cell>
        </row>
        <row r="421">
          <cell r="X421">
            <v>396.42</v>
          </cell>
          <cell r="AG421" t="str">
            <v>Senior Personnel</v>
          </cell>
        </row>
        <row r="422">
          <cell r="X422">
            <v>9.23</v>
          </cell>
          <cell r="AG422" t="str">
            <v>Senior Personnel</v>
          </cell>
        </row>
        <row r="423">
          <cell r="X423">
            <v>92.71</v>
          </cell>
          <cell r="AG423" t="str">
            <v>Senior Personnel</v>
          </cell>
        </row>
        <row r="424">
          <cell r="X424">
            <v>34.31</v>
          </cell>
          <cell r="AG424" t="str">
            <v>Senior Personnel</v>
          </cell>
        </row>
        <row r="425">
          <cell r="X425">
            <v>343.06</v>
          </cell>
          <cell r="AG425" t="str">
            <v>Senior Personnel</v>
          </cell>
        </row>
        <row r="426">
          <cell r="X426">
            <v>11.95</v>
          </cell>
          <cell r="AG426" t="str">
            <v>Senior Personnel</v>
          </cell>
        </row>
        <row r="427">
          <cell r="X427">
            <v>119.55</v>
          </cell>
          <cell r="AG427" t="str">
            <v>Senior Personnel</v>
          </cell>
        </row>
        <row r="428">
          <cell r="X428">
            <v>0.16</v>
          </cell>
          <cell r="AG428" t="str">
            <v>Senior Personnel</v>
          </cell>
        </row>
        <row r="429">
          <cell r="X429">
            <v>20.399999999999999</v>
          </cell>
          <cell r="AG429" t="str">
            <v>Senior Personnel</v>
          </cell>
        </row>
        <row r="430">
          <cell r="X430">
            <v>0.16</v>
          </cell>
          <cell r="AG430" t="str">
            <v>Senior Personnel</v>
          </cell>
        </row>
        <row r="431">
          <cell r="X431">
            <v>943.25</v>
          </cell>
          <cell r="AG431" t="str">
            <v>OPS</v>
          </cell>
        </row>
        <row r="432">
          <cell r="X432">
            <v>1715</v>
          </cell>
          <cell r="AG432" t="str">
            <v>OPS</v>
          </cell>
        </row>
        <row r="433">
          <cell r="X433">
            <v>117.95</v>
          </cell>
          <cell r="AG433" t="str">
            <v>Material and Supplies</v>
          </cell>
        </row>
        <row r="434">
          <cell r="X434">
            <v>6.05</v>
          </cell>
          <cell r="AG434" t="str">
            <v>Other</v>
          </cell>
        </row>
        <row r="435">
          <cell r="X435">
            <v>20.58</v>
          </cell>
          <cell r="AG435" t="str">
            <v>OPS</v>
          </cell>
        </row>
        <row r="436">
          <cell r="X436">
            <v>427.08</v>
          </cell>
          <cell r="AG436" t="str">
            <v>Tuition</v>
          </cell>
        </row>
        <row r="437">
          <cell r="X437">
            <v>798.22</v>
          </cell>
          <cell r="AG437" t="str">
            <v>F&amp;A</v>
          </cell>
        </row>
        <row r="438">
          <cell r="X438">
            <v>58.28</v>
          </cell>
          <cell r="AG438" t="str">
            <v>F&amp;A</v>
          </cell>
        </row>
        <row r="439">
          <cell r="X439">
            <v>4258.5</v>
          </cell>
          <cell r="AG439" t="str">
            <v>F&amp;A</v>
          </cell>
        </row>
        <row r="440">
          <cell r="X440">
            <v>49</v>
          </cell>
          <cell r="AG440" t="str">
            <v>Material and Supplies</v>
          </cell>
        </row>
        <row r="441">
          <cell r="X441">
            <v>23.03</v>
          </cell>
          <cell r="AG441" t="str">
            <v>F&amp;A</v>
          </cell>
        </row>
        <row r="442">
          <cell r="X442">
            <v>4060.08</v>
          </cell>
          <cell r="AG442" t="str">
            <v>Senior Personnel</v>
          </cell>
        </row>
        <row r="443">
          <cell r="X443">
            <v>70.37</v>
          </cell>
          <cell r="AG443" t="str">
            <v>Senior Personnel</v>
          </cell>
        </row>
        <row r="444">
          <cell r="X444">
            <v>251.73</v>
          </cell>
          <cell r="AG444" t="str">
            <v>Senior Personnel</v>
          </cell>
        </row>
        <row r="445">
          <cell r="X445">
            <v>58.87</v>
          </cell>
          <cell r="AG445" t="str">
            <v>Senior Personnel</v>
          </cell>
        </row>
        <row r="446">
          <cell r="X446">
            <v>228.99</v>
          </cell>
          <cell r="AG446" t="str">
            <v>Senior Personnel</v>
          </cell>
        </row>
        <row r="447">
          <cell r="X447">
            <v>857.5</v>
          </cell>
          <cell r="AG447" t="str">
            <v>OPS</v>
          </cell>
        </row>
        <row r="448">
          <cell r="X448">
            <v>857.5</v>
          </cell>
          <cell r="AG448" t="str">
            <v>OPS</v>
          </cell>
        </row>
        <row r="449">
          <cell r="X449">
            <v>100</v>
          </cell>
          <cell r="AG449" t="str">
            <v>Other</v>
          </cell>
        </row>
        <row r="450">
          <cell r="X450">
            <v>21</v>
          </cell>
          <cell r="AG450" t="str">
            <v>Domestic Travel</v>
          </cell>
        </row>
        <row r="451">
          <cell r="X451">
            <v>24</v>
          </cell>
          <cell r="AG451" t="str">
            <v>Domestic Travel</v>
          </cell>
        </row>
        <row r="452">
          <cell r="X452">
            <v>55</v>
          </cell>
          <cell r="AG452" t="str">
            <v>Domestic Travel</v>
          </cell>
        </row>
        <row r="453">
          <cell r="X453">
            <v>95</v>
          </cell>
          <cell r="AG453" t="str">
            <v>Domestic Travel</v>
          </cell>
        </row>
        <row r="454">
          <cell r="X454">
            <v>144</v>
          </cell>
          <cell r="AG454" t="str">
            <v>Domestic Travel</v>
          </cell>
        </row>
        <row r="455">
          <cell r="X455">
            <v>24</v>
          </cell>
          <cell r="AG455" t="str">
            <v>Domestic Travel</v>
          </cell>
        </row>
        <row r="456">
          <cell r="X456">
            <v>55</v>
          </cell>
          <cell r="AG456" t="str">
            <v>Domestic Travel</v>
          </cell>
        </row>
        <row r="457">
          <cell r="X457">
            <v>95</v>
          </cell>
          <cell r="AG457" t="str">
            <v>Domestic Travel</v>
          </cell>
        </row>
        <row r="458">
          <cell r="X458">
            <v>12.23</v>
          </cell>
          <cell r="AG458" t="str">
            <v>Other</v>
          </cell>
        </row>
        <row r="459">
          <cell r="X459">
            <v>50.5</v>
          </cell>
          <cell r="AG459" t="str">
            <v>OPS</v>
          </cell>
        </row>
        <row r="460">
          <cell r="X460">
            <v>99.31</v>
          </cell>
          <cell r="AG460" t="str">
            <v>Tuition</v>
          </cell>
        </row>
        <row r="461">
          <cell r="X461">
            <v>968.55</v>
          </cell>
          <cell r="AG461" t="str">
            <v>Tuition</v>
          </cell>
        </row>
        <row r="462">
          <cell r="X462">
            <v>1331.7</v>
          </cell>
          <cell r="AG462" t="str">
            <v>Tuition</v>
          </cell>
        </row>
        <row r="463">
          <cell r="X463">
            <v>159.33000000000001</v>
          </cell>
          <cell r="AG463" t="str">
            <v>F&amp;A</v>
          </cell>
        </row>
        <row r="464">
          <cell r="X464">
            <v>33.07</v>
          </cell>
          <cell r="AG464" t="str">
            <v>F&amp;A</v>
          </cell>
        </row>
        <row r="465">
          <cell r="X465">
            <v>23.74</v>
          </cell>
          <cell r="AG465" t="str">
            <v>F&amp;A</v>
          </cell>
        </row>
        <row r="466">
          <cell r="X466">
            <v>134.53</v>
          </cell>
          <cell r="AG466" t="str">
            <v>F&amp;A</v>
          </cell>
        </row>
        <row r="467">
          <cell r="X467">
            <v>2564.88</v>
          </cell>
          <cell r="AG467" t="str">
            <v>F&amp;A</v>
          </cell>
        </row>
        <row r="468">
          <cell r="X468">
            <v>403.03</v>
          </cell>
          <cell r="AG468" t="str">
            <v>F&amp;A</v>
          </cell>
        </row>
        <row r="469">
          <cell r="X469">
            <v>1720.09</v>
          </cell>
          <cell r="AG469" t="str">
            <v>Senior Personnel</v>
          </cell>
        </row>
        <row r="470">
          <cell r="X470">
            <v>1720.1</v>
          </cell>
          <cell r="AG470" t="str">
            <v>Senior Personnel</v>
          </cell>
        </row>
        <row r="471">
          <cell r="X471">
            <v>4673.78</v>
          </cell>
          <cell r="AG471" t="str">
            <v>Senior Personnel</v>
          </cell>
        </row>
        <row r="472">
          <cell r="X472">
            <v>126.6</v>
          </cell>
          <cell r="AG472" t="str">
            <v>Senior Personnel</v>
          </cell>
        </row>
        <row r="473">
          <cell r="X473">
            <v>394.81</v>
          </cell>
          <cell r="AG473" t="str">
            <v>Senior Personnel</v>
          </cell>
        </row>
        <row r="474">
          <cell r="X474">
            <v>104.86</v>
          </cell>
          <cell r="AG474" t="str">
            <v>Senior Personnel</v>
          </cell>
        </row>
        <row r="475">
          <cell r="X475">
            <v>92.34</v>
          </cell>
          <cell r="AG475" t="str">
            <v>Senior Personnel</v>
          </cell>
        </row>
        <row r="476">
          <cell r="X476">
            <v>24.53</v>
          </cell>
          <cell r="AG476" t="str">
            <v>Senior Personnel</v>
          </cell>
        </row>
        <row r="477">
          <cell r="X477">
            <v>304.02999999999997</v>
          </cell>
          <cell r="AG477" t="str">
            <v>Senior Personnel</v>
          </cell>
        </row>
        <row r="478">
          <cell r="X478">
            <v>119.56</v>
          </cell>
          <cell r="AG478" t="str">
            <v>Senior Personnel</v>
          </cell>
        </row>
        <row r="479">
          <cell r="X479">
            <v>119.54</v>
          </cell>
          <cell r="AG479" t="str">
            <v>Senior Personnel</v>
          </cell>
        </row>
        <row r="480">
          <cell r="X480">
            <v>1.67</v>
          </cell>
          <cell r="AG480" t="str">
            <v>Senior Personnel</v>
          </cell>
        </row>
        <row r="481">
          <cell r="X481">
            <v>1.67</v>
          </cell>
          <cell r="AG481" t="str">
            <v>Senior Personnel</v>
          </cell>
        </row>
        <row r="482">
          <cell r="X482">
            <v>204.08</v>
          </cell>
          <cell r="AG482" t="str">
            <v>Senior Personnel</v>
          </cell>
        </row>
        <row r="483">
          <cell r="X483">
            <v>204.08</v>
          </cell>
          <cell r="AG483" t="str">
            <v>Senior Personnel</v>
          </cell>
        </row>
        <row r="484">
          <cell r="X484">
            <v>1.57</v>
          </cell>
          <cell r="AG484" t="str">
            <v>Senior Personnel</v>
          </cell>
        </row>
        <row r="485">
          <cell r="X485">
            <v>1.57</v>
          </cell>
          <cell r="AG485" t="str">
            <v>Senior Personnel</v>
          </cell>
        </row>
        <row r="486">
          <cell r="X486">
            <v>1715</v>
          </cell>
          <cell r="AG486" t="str">
            <v>OPS</v>
          </cell>
        </row>
        <row r="487">
          <cell r="X487">
            <v>1715</v>
          </cell>
          <cell r="AG487" t="str">
            <v>OPS</v>
          </cell>
        </row>
        <row r="488">
          <cell r="X488">
            <v>106.2</v>
          </cell>
          <cell r="AG488" t="str">
            <v>Other</v>
          </cell>
        </row>
        <row r="489">
          <cell r="X489">
            <v>21</v>
          </cell>
          <cell r="AG489" t="str">
            <v>Other</v>
          </cell>
        </row>
        <row r="490">
          <cell r="X490">
            <v>130</v>
          </cell>
          <cell r="AG490" t="str">
            <v>Other</v>
          </cell>
        </row>
        <row r="491">
          <cell r="X491">
            <v>18.91</v>
          </cell>
          <cell r="AG491" t="str">
            <v>Other</v>
          </cell>
        </row>
        <row r="492">
          <cell r="X492">
            <v>18.350000000000001</v>
          </cell>
          <cell r="AG492" t="str">
            <v>Other</v>
          </cell>
        </row>
        <row r="493">
          <cell r="X493">
            <v>178</v>
          </cell>
          <cell r="AG493" t="str">
            <v>Other</v>
          </cell>
        </row>
        <row r="494">
          <cell r="X494">
            <v>55.05</v>
          </cell>
          <cell r="AG494" t="str">
            <v>Other</v>
          </cell>
        </row>
        <row r="495">
          <cell r="X495">
            <v>110</v>
          </cell>
          <cell r="AG495" t="str">
            <v>Domestic Travel</v>
          </cell>
        </row>
        <row r="496">
          <cell r="X496">
            <v>110</v>
          </cell>
          <cell r="AG496" t="str">
            <v>Domestic Travel</v>
          </cell>
        </row>
        <row r="497">
          <cell r="X497">
            <v>370</v>
          </cell>
          <cell r="AG497" t="str">
            <v>Domestic Travel</v>
          </cell>
        </row>
        <row r="498">
          <cell r="X498">
            <v>12.23</v>
          </cell>
          <cell r="AG498" t="str">
            <v>Other</v>
          </cell>
        </row>
        <row r="499">
          <cell r="X499">
            <v>20</v>
          </cell>
          <cell r="AG499" t="str">
            <v>Other</v>
          </cell>
        </row>
        <row r="500">
          <cell r="X500">
            <v>61.5</v>
          </cell>
          <cell r="AG500" t="str">
            <v>Other</v>
          </cell>
        </row>
        <row r="501">
          <cell r="X501">
            <v>29</v>
          </cell>
          <cell r="AG501" t="str">
            <v>Other</v>
          </cell>
        </row>
        <row r="502">
          <cell r="X502">
            <v>77.53</v>
          </cell>
          <cell r="AG502" t="str">
            <v>OPS</v>
          </cell>
        </row>
        <row r="503">
          <cell r="X503">
            <v>427.1</v>
          </cell>
          <cell r="AG503" t="str">
            <v>Tuition</v>
          </cell>
        </row>
        <row r="504">
          <cell r="X504">
            <v>-427.1</v>
          </cell>
          <cell r="AG504" t="str">
            <v>Tuition</v>
          </cell>
        </row>
        <row r="505">
          <cell r="X505">
            <v>427.1</v>
          </cell>
          <cell r="AG505" t="str">
            <v>Tuition</v>
          </cell>
        </row>
        <row r="506">
          <cell r="X506">
            <v>-427.1</v>
          </cell>
          <cell r="AG506" t="str">
            <v>Tuition</v>
          </cell>
        </row>
        <row r="507">
          <cell r="X507">
            <v>427.1</v>
          </cell>
          <cell r="AG507" t="str">
            <v>Tuition</v>
          </cell>
        </row>
        <row r="508">
          <cell r="X508">
            <v>-427.08</v>
          </cell>
          <cell r="AG508" t="str">
            <v>Tuition</v>
          </cell>
        </row>
        <row r="509">
          <cell r="X509">
            <v>427.1</v>
          </cell>
          <cell r="AG509" t="str">
            <v>Tuition</v>
          </cell>
        </row>
        <row r="510">
          <cell r="X510">
            <v>-427.08</v>
          </cell>
          <cell r="AG510" t="str">
            <v>Tuition</v>
          </cell>
        </row>
        <row r="511">
          <cell r="X511">
            <v>427.1</v>
          </cell>
          <cell r="AG511" t="str">
            <v>Tuition</v>
          </cell>
        </row>
        <row r="512">
          <cell r="X512">
            <v>-427.08</v>
          </cell>
          <cell r="AG512" t="str">
            <v>Tuition</v>
          </cell>
        </row>
        <row r="513">
          <cell r="X513">
            <v>257.33</v>
          </cell>
          <cell r="AG513" t="str">
            <v>Tuition</v>
          </cell>
        </row>
        <row r="514">
          <cell r="X514">
            <v>384.48</v>
          </cell>
          <cell r="AG514" t="str">
            <v>Tuition</v>
          </cell>
        </row>
        <row r="515">
          <cell r="X515">
            <v>-384.48</v>
          </cell>
          <cell r="AG515" t="str">
            <v>Tuition</v>
          </cell>
        </row>
        <row r="516">
          <cell r="X516">
            <v>427.2</v>
          </cell>
          <cell r="AG516" t="str">
            <v>Tuition</v>
          </cell>
        </row>
        <row r="517">
          <cell r="X517">
            <v>-427.2</v>
          </cell>
          <cell r="AG517" t="str">
            <v>Tuition</v>
          </cell>
        </row>
        <row r="518">
          <cell r="X518">
            <v>427.1</v>
          </cell>
          <cell r="AG518" t="str">
            <v>Tuition</v>
          </cell>
        </row>
        <row r="519">
          <cell r="X519">
            <v>-427.1</v>
          </cell>
          <cell r="AG519" t="str">
            <v>Tuition</v>
          </cell>
        </row>
        <row r="520">
          <cell r="X520">
            <v>55.66</v>
          </cell>
          <cell r="AG520" t="str">
            <v>F&amp;A</v>
          </cell>
        </row>
        <row r="521">
          <cell r="X521">
            <v>59.5</v>
          </cell>
          <cell r="AG521" t="str">
            <v>F&amp;A</v>
          </cell>
        </row>
        <row r="522">
          <cell r="X522">
            <v>46.11</v>
          </cell>
          <cell r="AG522" t="str">
            <v>F&amp;A</v>
          </cell>
        </row>
        <row r="523">
          <cell r="X523">
            <v>4336.6499999999996</v>
          </cell>
          <cell r="AG523" t="str">
            <v>F&amp;A</v>
          </cell>
        </row>
        <row r="524">
          <cell r="X524">
            <v>80.37</v>
          </cell>
          <cell r="AG524" t="str">
            <v>F&amp;A</v>
          </cell>
        </row>
        <row r="525">
          <cell r="X525">
            <v>46.42</v>
          </cell>
          <cell r="AG525" t="str">
            <v>F&amp;A</v>
          </cell>
        </row>
        <row r="526">
          <cell r="X526">
            <v>97.29</v>
          </cell>
          <cell r="AG526" t="str">
            <v>F&amp;A</v>
          </cell>
        </row>
        <row r="527">
          <cell r="X527">
            <v>25.87</v>
          </cell>
          <cell r="AG527" t="str">
            <v>F&amp;A</v>
          </cell>
        </row>
        <row r="528">
          <cell r="X528">
            <v>103.4</v>
          </cell>
          <cell r="AG528" t="str">
            <v>F&amp;A</v>
          </cell>
        </row>
        <row r="529">
          <cell r="X529">
            <v>173.9</v>
          </cell>
          <cell r="AG529" t="str">
            <v>F&amp;A</v>
          </cell>
        </row>
        <row r="530">
          <cell r="X530">
            <v>1828.93</v>
          </cell>
          <cell r="AG530" t="str">
            <v>F&amp;A</v>
          </cell>
        </row>
        <row r="531">
          <cell r="X531">
            <v>890</v>
          </cell>
          <cell r="AG531" t="str">
            <v>Equipment</v>
          </cell>
        </row>
        <row r="532">
          <cell r="X532">
            <v>418.3</v>
          </cell>
          <cell r="AG532" t="str">
            <v>F&amp;A</v>
          </cell>
        </row>
      </sheetData>
      <sheetData sheetId="2">
        <row r="2">
          <cell r="S2">
            <v>2408.13</v>
          </cell>
          <cell r="T2" t="str">
            <v>Senior Personnel</v>
          </cell>
        </row>
        <row r="3">
          <cell r="S3">
            <v>149.30000000000001</v>
          </cell>
          <cell r="T3" t="str">
            <v>Senior Personnel</v>
          </cell>
        </row>
        <row r="4">
          <cell r="S4">
            <v>34.92</v>
          </cell>
          <cell r="T4" t="str">
            <v>Senior Personnel</v>
          </cell>
        </row>
        <row r="5">
          <cell r="S5">
            <v>177.47</v>
          </cell>
          <cell r="T5" t="str">
            <v>Senior Personnel</v>
          </cell>
        </row>
        <row r="6">
          <cell r="S6">
            <v>285.7</v>
          </cell>
          <cell r="T6" t="str">
            <v>Senior Personnel</v>
          </cell>
        </row>
        <row r="7">
          <cell r="S7">
            <v>2.19</v>
          </cell>
          <cell r="T7" t="str">
            <v>Senior Personnel</v>
          </cell>
        </row>
        <row r="8">
          <cell r="S8">
            <v>2401</v>
          </cell>
          <cell r="T8" t="str">
            <v>OPS</v>
          </cell>
        </row>
        <row r="9">
          <cell r="S9">
            <v>516</v>
          </cell>
          <cell r="T9" t="str">
            <v>Material and Supplies</v>
          </cell>
        </row>
        <row r="10">
          <cell r="S10">
            <v>315</v>
          </cell>
          <cell r="T10" t="str">
            <v>Material and Supplies</v>
          </cell>
        </row>
        <row r="11">
          <cell r="S11">
            <v>144</v>
          </cell>
          <cell r="T11" t="str">
            <v>Domestic Travel</v>
          </cell>
        </row>
        <row r="12">
          <cell r="S12">
            <v>80</v>
          </cell>
          <cell r="T12" t="str">
            <v>Domestic Travel</v>
          </cell>
        </row>
        <row r="13">
          <cell r="S13">
            <v>1055.08</v>
          </cell>
          <cell r="T13" t="str">
            <v>Domestic Travel</v>
          </cell>
        </row>
        <row r="14">
          <cell r="S14">
            <v>108</v>
          </cell>
          <cell r="T14" t="str">
            <v>Domestic Travel</v>
          </cell>
        </row>
        <row r="15">
          <cell r="S15">
            <v>119</v>
          </cell>
          <cell r="T15" t="str">
            <v>Domestic Travel</v>
          </cell>
        </row>
        <row r="16">
          <cell r="S16">
            <v>155</v>
          </cell>
          <cell r="T16" t="str">
            <v>Domestic Travel</v>
          </cell>
        </row>
        <row r="17">
          <cell r="S17">
            <v>91</v>
          </cell>
          <cell r="T17" t="str">
            <v>Domestic Travel</v>
          </cell>
        </row>
        <row r="18">
          <cell r="S18">
            <v>127</v>
          </cell>
          <cell r="T18" t="str">
            <v>Domestic Travel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GL Tie Out"/>
      <sheetName val="TransDetail_Expense"/>
      <sheetName val="TransDetail_Encumbrance"/>
      <sheetName val="TransDetail_Revenue"/>
      <sheetName val="HR_GL_Detail"/>
      <sheetName val="Payroll Certification"/>
      <sheetName val="Salary Account Codes"/>
      <sheetName val="PCard_Detail"/>
      <sheetName val="Postage_Detail"/>
      <sheetName val="ImageID_Check"/>
    </sheetNames>
    <sheetDataSet>
      <sheetData sheetId="0">
        <row r="2">
          <cell r="F2" t="str">
            <v>DO NOT TYPE IN THIS AREA</v>
          </cell>
        </row>
        <row r="3">
          <cell r="F3" t="str">
            <v>DO NOT TYPE IN THIS AREA</v>
          </cell>
        </row>
        <row r="5">
          <cell r="F5" t="str">
            <v>Expense Detail Tie-Out</v>
          </cell>
          <cell r="M5" t="str">
            <v>Revenue Detail Tie-Out</v>
          </cell>
          <cell r="S5" t="str">
            <v>Encumbrance Detail Tie-Out</v>
          </cell>
        </row>
        <row r="6">
          <cell r="F6" t="str">
            <v>Pd</v>
          </cell>
          <cell r="M6" t="str">
            <v>Pd</v>
          </cell>
          <cell r="S6" t="str">
            <v>Pd</v>
          </cell>
        </row>
        <row r="7">
          <cell r="F7" t="str">
            <v>Fund</v>
          </cell>
          <cell r="M7" t="str">
            <v>Fund</v>
          </cell>
          <cell r="S7" t="str">
            <v>Fund</v>
          </cell>
        </row>
        <row r="8">
          <cell r="F8" t="str">
            <v>Fund</v>
          </cell>
          <cell r="M8" t="str">
            <v>Fund</v>
          </cell>
          <cell r="S8" t="str">
            <v>Row Labels</v>
          </cell>
        </row>
        <row r="9">
          <cell r="F9" t="str">
            <v>Grand Total</v>
          </cell>
          <cell r="M9" t="str">
            <v>Grand Total</v>
          </cell>
          <cell r="S9" t="str">
            <v>Grand Total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U SRS Budget Admendment Form "/>
    </sheetNames>
    <sheetDataSet>
      <sheetData sheetId="0">
        <row r="5">
          <cell r="D5" t="str">
            <v>*Rebudget Sponsor Funds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bl_TransDet_Exp" displayName="tbl_TransDet_Exp" ref="B2:AU3300" totalsRowShown="0" headerRowDxfId="274" dataDxfId="273">
  <autoFilter ref="B2:AU3300" xr:uid="{E2FB1360-6C18-4317-BEA9-C4620BFFCA91}"/>
  <tableColumns count="46">
    <tableColumn id="1" xr3:uid="{00000000-0010-0000-0000-000001000000}" name="Pd" dataDxfId="272"/>
    <tableColumn id="2" xr3:uid="{00000000-0010-0000-0000-000002000000}" name="Fiscal Year" dataDxfId="271"/>
    <tableColumn id="3" xr3:uid="{00000000-0010-0000-0000-000003000000}" name="Department ID" dataDxfId="270"/>
    <tableColumn id="4" xr3:uid="{00000000-0010-0000-0000-000004000000}" name="Department Desc" dataDxfId="269"/>
    <tableColumn id="5" xr3:uid="{00000000-0010-0000-0000-000005000000}" name="Fund Id" dataDxfId="268"/>
    <tableColumn id="6" xr3:uid="{00000000-0010-0000-0000-000006000000}" name="Fund Desc" dataDxfId="267"/>
    <tableColumn id="7" xr3:uid="{00000000-0010-0000-0000-000007000000}" name="Project Id" dataDxfId="266"/>
    <tableColumn id="8" xr3:uid="{00000000-0010-0000-0000-000008000000}" name="Project Desc" dataDxfId="265"/>
    <tableColumn id="9" xr3:uid="{00000000-0010-0000-0000-000009000000}" name="Chartfield1 &amp; Desc" dataDxfId="264"/>
    <tableColumn id="10" xr3:uid="{00000000-0010-0000-0000-00000A000000}" name="Chartfield2 &amp; Desc" dataDxfId="263"/>
    <tableColumn id="11" xr3:uid="{00000000-0010-0000-0000-00000B000000}" name="Chartfield3 &amp; Desc" dataDxfId="262"/>
    <tableColumn id="12" xr3:uid="{00000000-0010-0000-0000-00000C000000}" name="Account" dataDxfId="261"/>
    <tableColumn id="13" xr3:uid="{00000000-0010-0000-0000-00000D000000}" name="Account Desc" dataDxfId="260"/>
    <tableColumn id="14" xr3:uid="{00000000-0010-0000-0000-00000E000000}" name="Journal Date" dataDxfId="259"/>
    <tableColumn id="15" xr3:uid="{00000000-0010-0000-0000-00000F000000}" name="Journal Id" dataDxfId="258"/>
    <tableColumn id="16" xr3:uid="{00000000-0010-0000-0000-000010000000}" name="Journal Line" dataDxfId="257"/>
    <tableColumn id="17" xr3:uid="{00000000-0010-0000-0000-000011000000}" name="Vendor / Employee" dataDxfId="256"/>
    <tableColumn id="18" xr3:uid="{00000000-0010-0000-0000-000012000000}" name="Vch /Ex /PayId" dataDxfId="255"/>
    <tableColumn id="19" xr3:uid="{00000000-0010-0000-0000-000013000000}" name="Line Num" dataDxfId="254"/>
    <tableColumn id="20" xr3:uid="{00000000-0010-0000-0000-000014000000}" name="Distrib Line" dataDxfId="253"/>
    <tableColumn id="21" xr3:uid="{00000000-0010-0000-0000-000015000000}" name="Po /TAuth / Depos_Id" dataDxfId="252"/>
    <tableColumn id="22" xr3:uid="{00000000-0010-0000-0000-000016000000}" name="Inv /Ref Id / Grp Id" dataDxfId="251"/>
    <tableColumn id="23" xr3:uid="{00000000-0010-0000-0000-000017000000}" name="Journal Line Reference" dataDxfId="250"/>
    <tableColumn id="29" xr3:uid="{00000000-0010-0000-0000-00001D000000}" name="Expense Descr" dataDxfId="249"/>
    <tableColumn id="24" xr3:uid="{00000000-0010-0000-0000-000018000000}" name="Amount" dataDxfId="248" dataCellStyle="Comma"/>
    <tableColumn id="26" xr3:uid="{00000000-0010-0000-0000-00001A000000}" name="+/-  (HR GL Detail)" dataDxfId="247" dataCellStyle="Currency"/>
    <tableColumn id="34" xr3:uid="{00000000-0010-0000-0000-000022000000}" name="Conditional Formatting Check" dataDxfId="246" dataCellStyle="Currency"/>
    <tableColumn id="85" xr3:uid="{00000000-0010-0000-0000-000055000000}" name="https://financials.omni.fsu.edu/psp/sprdfi/EMPLOYEE/ERP/c/AUDIT_EXPENSE_FUNCTIONS.TE_EXP_SHEET_INQ.GBL?SHEET_ID=" dataDxfId="245" dataCellStyle="Currency"/>
    <tableColumn id="86" xr3:uid="{00000000-0010-0000-0000-000056000000}" name="&amp;PAGE=EX_SHEET_ENTRY" dataDxfId="244" dataCellStyle="Currency"/>
    <tableColumn id="88" xr3:uid="{00000000-0010-0000-0000-000058000000}" name="ER Lookup and Format" dataDxfId="243" dataCellStyle="Currency"/>
    <tableColumn id="45" xr3:uid="{00000000-0010-0000-0000-00002D000000}" name="Travel Concat" dataDxfId="242" dataCellStyle="Currency"/>
    <tableColumn id="46" xr3:uid="{00000000-0010-0000-0000-00002E000000}" name="https://docmgmt.its.fsu.edu/NolijWeb/public/apiLoginCheck.jsp?redir=../documentviewer/%3FdocumentId%3D" dataDxfId="241" dataCellStyle="Currency"/>
    <tableColumn id="47" xr3:uid="{00000000-0010-0000-0000-00002F000000}" name="https://financials.omni.fsu.edu/psp/sprdfi_1/EMPLOYEE/ERP/c/ENTER_VOUCHER_INFORMATION.VCHR_EXPRESS.GBL?Page=VCHR_EXPRESS1&amp;Action=U&amp;BUSINESS_UNIT=FSU01&amp;VOUCHER_ID=" dataDxfId="240" dataCellStyle="Currency"/>
    <tableColumn id="77" xr3:uid="{00000000-0010-0000-0000-00004D000000}" name="&amp;TargetFrameName=None" dataDxfId="239" dataCellStyle="Currency"/>
    <tableColumn id="44" xr3:uid="{00000000-0010-0000-0000-00002C000000}" name="Voucher Concat" dataDxfId="238" dataCellStyle="Currency"/>
    <tableColumn id="78" xr3:uid="{00000000-0010-0000-0000-00004E000000}" name="Link Formula" dataDxfId="237" dataCellStyle="Currency"/>
    <tableColumn id="25" xr3:uid="{00000000-0010-0000-0000-000019000000}" name="Link" dataDxfId="236" dataCellStyle="Hyperlink"/>
    <tableColumn id="79" xr3:uid="{00000000-0010-0000-0000-00004F000000}" name="Custom Link Name" dataDxfId="235" dataCellStyle="Hyperlink"/>
    <tableColumn id="27" xr3:uid="{00000000-0010-0000-0000-00001B000000}" name="Comment" dataDxfId="234"/>
    <tableColumn id="28" xr3:uid="{00000000-0010-0000-0000-00001C000000}" name="Reviewer Comments" dataDxfId="233"/>
    <tableColumn id="42" xr3:uid="{00000000-0010-0000-0000-00002A000000}" name="Custom SR Type" dataDxfId="232"/>
    <tableColumn id="80" xr3:uid="{00000000-0010-0000-0000-000050000000}" name="SR Type" dataDxfId="231"/>
    <tableColumn id="36" xr3:uid="{00000000-0010-0000-0000-000024000000}" name="FY_pd Combo" dataDxfId="230"/>
    <tableColumn id="41" xr3:uid="{00000000-0010-0000-0000-000029000000}" name="Combo" dataDxfId="229"/>
    <tableColumn id="49" xr3:uid="{00000000-0010-0000-0000-000031000000}" name="E&amp;G Type" dataDxfId="228"/>
    <tableColumn id="52" xr3:uid="{00000000-0010-0000-0000-000034000000}" name="Budgetary Account" dataDxfId="227"/>
  </tableColumns>
  <tableStyleInfo name="TableStyleMedium2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9000000}" name="Table16" displayName="Table16" ref="G2:I39" totalsRowShown="0">
  <autoFilter ref="G2:I39" xr:uid="{00000000-0009-0000-0100-000010000000}"/>
  <tableColumns count="3">
    <tableColumn id="1" xr3:uid="{00000000-0010-0000-0900-000001000000}" name="Source of Funds"/>
    <tableColumn id="2" xr3:uid="{00000000-0010-0000-0900-000002000000}" name="Account"/>
    <tableColumn id="3" xr3:uid="{00000000-0010-0000-0900-000003000000}" name="Lookup" dataDxfId="7">
      <calculatedColumnFormula>CONCATENATE(Table16[[#This Row],[Source of Funds]]," - ",Table16[[#This Row],[Account]])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A000000}" name="Table1" displayName="Table1" ref="A1:Q5" totalsRowShown="0">
  <autoFilter ref="A1:Q5" xr:uid="{00000000-0009-0000-0100-000009000000}"/>
  <tableColumns count="17">
    <tableColumn id="1" xr3:uid="{00000000-0010-0000-0A00-000001000000}" name="Name"/>
    <tableColumn id="2" xr3:uid="{00000000-0010-0000-0A00-000002000000}" name="Empl Id"/>
    <tableColumn id="3" xr3:uid="{00000000-0010-0000-0A00-000003000000}" name="Rcd"/>
    <tableColumn id="4" xr3:uid="{00000000-0010-0000-0A00-000004000000}" name="Job Effdt" dataDxfId="6"/>
    <tableColumn id="5" xr3:uid="{00000000-0010-0000-0A00-000005000000}" name="Dept Id"/>
    <tableColumn id="6" xr3:uid="{00000000-0010-0000-0A00-000006000000}" name="Job Code"/>
    <tableColumn id="7" xr3:uid="{00000000-0010-0000-0A00-000007000000}" name="Posn Nbr"/>
    <tableColumn id="8" xr3:uid="{00000000-0010-0000-0A00-000008000000}" name="St at"/>
    <tableColumn id="9" xr3:uid="{00000000-0010-0000-0A00-000009000000}" name="Class"/>
    <tableColumn id="10" xr3:uid="{00000000-0010-0000-0A00-00000A000000}" name="FLSA Stat"/>
    <tableColumn id="11" xr3:uid="{00000000-0010-0000-0A00-00000B000000}" name="Comp Rate"/>
    <tableColumn id="12" xr3:uid="{00000000-0010-0000-0A00-00000C000000}" name="FTE"/>
    <tableColumn id="13" xr3:uid="{00000000-0010-0000-0A00-00000D000000}" name="Account Code"/>
    <tableColumn id="14" xr3:uid="{00000000-0010-0000-0A00-00000E000000}" name="Funding BegDt" dataDxfId="5"/>
    <tableColumn id="15" xr3:uid="{00000000-0010-0000-0A00-00000F000000}" name="Funding EndDt" dataDxfId="4"/>
    <tableColumn id="16" xr3:uid="{00000000-0010-0000-0A00-000010000000}" name="Dist %"/>
    <tableColumn id="17" xr3:uid="{00000000-0010-0000-0A00-000011000000}" name="Encumbered" dataDxfId="3" dataCellStyle="Currency">
      <calculatedColumnFormula>SUMIFS(Table24[Amount Encumbered],Table24[Empl ID],Table1[[#This Row],[Empl Id]],Table24[Rcd],Table1[[#This Row],[Rcd]])*(Table1[[#This Row],[Dist %]]/100)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24" displayName="Table24" ref="A1:O4" totalsRowShown="0">
  <autoFilter ref="A1:O4" xr:uid="{00000000-0009-0000-0100-00000A000000}"/>
  <tableColumns count="15">
    <tableColumn id="1" xr3:uid="{00000000-0010-0000-0B00-000001000000}" name="Pay End Dt" dataDxfId="2"/>
    <tableColumn id="2" xr3:uid="{00000000-0010-0000-0B00-000002000000}" name="Department Id"/>
    <tableColumn id="3" xr3:uid="{00000000-0010-0000-0B00-000003000000}" name="Department Desc"/>
    <tableColumn id="4" xr3:uid="{00000000-0010-0000-0B00-000004000000}" name="SALS/OPS"/>
    <tableColumn id="5" xr3:uid="{00000000-0010-0000-0B00-000005000000}" name="GL Category"/>
    <tableColumn id="6" xr3:uid="{00000000-0010-0000-0B00-000006000000}" name="Empl ID"/>
    <tableColumn id="7" xr3:uid="{00000000-0010-0000-0B00-000007000000}" name="Rcd"/>
    <tableColumn id="8" xr3:uid="{00000000-0010-0000-0B00-000008000000}" name="Position"/>
    <tableColumn id="9" xr3:uid="{00000000-0010-0000-0B00-000009000000}" name="Jobcode"/>
    <tableColumn id="10" xr3:uid="{00000000-0010-0000-0B00-00000A000000}" name="Name"/>
    <tableColumn id="11" xr3:uid="{00000000-0010-0000-0B00-00000B000000}" name="GL Account"/>
    <tableColumn id="12" xr3:uid="{00000000-0010-0000-0B00-00000C000000}" name="GL Account Desc"/>
    <tableColumn id="13" xr3:uid="{00000000-0010-0000-0B00-00000D000000}" name="Combo Code"/>
    <tableColumn id="14" xr3:uid="{00000000-0010-0000-0B00-00000E000000}" name="Commitment Control Document Id"/>
    <tableColumn id="15" xr3:uid="{00000000-0010-0000-0B00-00000F000000}" name="Amount Encumbered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2:Q3" insertRow="1" totalsRowShown="0">
  <autoFilter ref="A2:Q3" xr:uid="{00000000-0009-0000-0100-00000D000000}"/>
  <tableColumns count="17">
    <tableColumn id="1" xr3:uid="{00000000-0010-0000-0C00-000001000000}" name="Group"/>
    <tableColumn id="2" xr3:uid="{00000000-0010-0000-0C00-000002000000}" name="Division"/>
    <tableColumn id="3" xr3:uid="{00000000-0010-0000-0C00-000003000000}" name="School"/>
    <tableColumn id="4" xr3:uid="{00000000-0010-0000-0C00-000004000000}" name="Area"/>
    <tableColumn id="5" xr3:uid="{00000000-0010-0000-0C00-000005000000}" name="Fund Id"/>
    <tableColumn id="6" xr3:uid="{00000000-0010-0000-0C00-000006000000}" name="Fund Desc"/>
    <tableColumn id="7" xr3:uid="{00000000-0010-0000-0C00-000007000000}" name="Department ID"/>
    <tableColumn id="8" xr3:uid="{00000000-0010-0000-0C00-000008000000}" name="Department Desc"/>
    <tableColumn id="9" xr3:uid="{00000000-0010-0000-0C00-000009000000}" name="DDDHC"/>
    <tableColumn id="10" xr3:uid="{00000000-0010-0000-0C00-00000A000000}" name="Budget Manager"/>
    <tableColumn id="11" xr3:uid="{00000000-0010-0000-0C00-00000B000000}" name="Budgetary Account"/>
    <tableColumn id="12" xr3:uid="{00000000-0010-0000-0C00-00000C000000}" name="Detail Id" dataDxfId="1"/>
    <tableColumn id="13" xr3:uid="{00000000-0010-0000-0C00-00000D000000}" name="Budget Amount"/>
    <tableColumn id="14" xr3:uid="{00000000-0010-0000-0C00-00000E000000}" name="Encumbrance Amount"/>
    <tableColumn id="15" xr3:uid="{00000000-0010-0000-0C00-00000F000000}" name="KK Expense Amount"/>
    <tableColumn id="16" xr3:uid="{00000000-0010-0000-0C00-000010000000}" name="Available Balance"/>
    <tableColumn id="17" xr3:uid="{00000000-0010-0000-0C00-000011000000}" name="% Av Bal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Fund_Table" displayName="Fund_Table" ref="A1:B10" totalsRowShown="0">
  <autoFilter ref="A1:B10" xr:uid="{00000000-0009-0000-0100-00000E000000}"/>
  <tableColumns count="2">
    <tableColumn id="1" xr3:uid="{00000000-0010-0000-0D00-000001000000}" name="Fund Id"/>
    <tableColumn id="2" xr3:uid="{00000000-0010-0000-0D00-000002000000}" name="Fund Desc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Dept_Table" displayName="Dept_Table" ref="D1:E41" totalsRowShown="0">
  <autoFilter ref="D1:E41" xr:uid="{00000000-0009-0000-0100-00000F000000}"/>
  <tableColumns count="2">
    <tableColumn id="1" xr3:uid="{00000000-0010-0000-0E00-000001000000}" name="Department ID"/>
    <tableColumn id="2" xr3:uid="{00000000-0010-0000-0E00-000002000000}" name="Department Des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F000000}" name="SR_Lookup" displayName="SR_Lookup" ref="B2:F532" totalsRowShown="0">
  <autoFilter ref="B2:F532" xr:uid="{00000000-0009-0000-0100-000019000000}"/>
  <sortState xmlns:xlrd2="http://schemas.microsoft.com/office/spreadsheetml/2017/richdata2" ref="B3:F529">
    <sortCondition ref="B2:B529"/>
  </sortState>
  <tableColumns count="5">
    <tableColumn id="1" xr3:uid="{00000000-0010-0000-0F00-000001000000}" name="Account"/>
    <tableColumn id="2" xr3:uid="{00000000-0010-0000-0F00-000002000000}" name="Account Desc"/>
    <tableColumn id="3" xr3:uid="{00000000-0010-0000-0F00-000003000000}" name="Section Name"/>
    <tableColumn id="5" xr3:uid="{00000000-0010-0000-0F00-000005000000}" name="Financial Query"/>
    <tableColumn id="4" xr3:uid="{00000000-0010-0000-0F00-000004000000}" name="concat">
      <calculatedColumnFormula>CONCATENATE(SR_Lookup[[#This Row],[Account]]," - ",SR_Lookup[[#This Row],[Account Desc]])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0000000}" name="Table11" displayName="Table11" ref="A1:G532" totalsRowShown="0">
  <autoFilter ref="A1:G532" xr:uid="{00000000-0009-0000-0100-00000B000000}"/>
  <tableColumns count="7">
    <tableColumn id="1" xr3:uid="{00000000-0010-0000-1000-000001000000}" name="GL Account"/>
    <tableColumn id="2" xr3:uid="{00000000-0010-0000-1000-000002000000}" name="GL Account Descr"/>
    <tableColumn id="3" xr3:uid="{00000000-0010-0000-1000-000003000000}" name="Budgetary Account"/>
    <tableColumn id="4" xr3:uid="{00000000-0010-0000-1000-000004000000}" name="Budgetary Account Descr"/>
    <tableColumn id="5" xr3:uid="{00000000-0010-0000-1000-000005000000}" name="Sub-Budgetary Account"/>
    <tableColumn id="6" xr3:uid="{00000000-0010-0000-1000-000006000000}" name="Sub-Budgetary Account Descr"/>
    <tableColumn id="7" xr3:uid="{00000000-0010-0000-1000-000007000000}" name="Description" dataDxfId="0">
      <calculatedColumnFormula>IFERROR(RIGHT(Table11[[#This Row],[Sub-Budgetary Account Descr]],LEN(Table11[[#This Row],[Sub-Budgetary Account Descr]])-11),"")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bl_TransDet_Enc" displayName="tbl_TransDet_Enc" ref="B2:AA196" totalsRowShown="0" headerRowDxfId="223" dataDxfId="222">
  <autoFilter ref="B2:AA196" xr:uid="{00000000-0009-0000-0100-000005000000}"/>
  <tableColumns count="26">
    <tableColumn id="1" xr3:uid="{00000000-0010-0000-0100-000001000000}" name="Pd" dataDxfId="221"/>
    <tableColumn id="2" xr3:uid="{00000000-0010-0000-0100-000002000000}" name="Fiscal Year" dataDxfId="220"/>
    <tableColumn id="3" xr3:uid="{00000000-0010-0000-0100-000003000000}" name="Department Id" dataDxfId="219"/>
    <tableColumn id="4" xr3:uid="{00000000-0010-0000-0100-000004000000}" name="Department Desc" dataDxfId="218"/>
    <tableColumn id="5" xr3:uid="{00000000-0010-0000-0100-000005000000}" name="Fund Code" dataDxfId="217"/>
    <tableColumn id="6" xr3:uid="{00000000-0010-0000-0100-000006000000}" name="Fund Description" dataDxfId="216"/>
    <tableColumn id="7" xr3:uid="{00000000-0010-0000-0100-000007000000}" name="Project Id" dataDxfId="215"/>
    <tableColumn id="8" xr3:uid="{00000000-0010-0000-0100-000008000000}" name="Project" dataDxfId="214"/>
    <tableColumn id="9" xr3:uid="{00000000-0010-0000-0100-000009000000}" name="Chartfield1 Id" dataDxfId="213"/>
    <tableColumn id="10" xr3:uid="{00000000-0010-0000-0100-00000A000000}" name="Chartfield2 Id" dataDxfId="212"/>
    <tableColumn id="11" xr3:uid="{00000000-0010-0000-0100-00000B000000}" name="Chartfield3 Id" dataDxfId="211"/>
    <tableColumn id="12" xr3:uid="{00000000-0010-0000-0100-00000C000000}" name="Account" dataDxfId="210"/>
    <tableColumn id="13" xr3:uid="{00000000-0010-0000-0100-00000D000000}" name="Account Desc" dataDxfId="209"/>
    <tableColumn id="17" xr3:uid="{00000000-0010-0000-0100-000011000000}" name="Tran Date" dataDxfId="208"/>
    <tableColumn id="14" xr3:uid="{00000000-0010-0000-0100-00000E000000}" name="Source Doc Id" dataDxfId="207"/>
    <tableColumn id="15" xr3:uid="{00000000-0010-0000-0100-00000F000000}" name="Source Line" dataDxfId="206"/>
    <tableColumn id="16" xr3:uid="{00000000-0010-0000-0100-000010000000}" name="Vendor /Employee" dataDxfId="205"/>
    <tableColumn id="19" xr3:uid="{00000000-0010-0000-0100-000013000000}" name="Amount" dataDxfId="204" dataCellStyle="Currency"/>
    <tableColumn id="20" xr3:uid="{00000000-0010-0000-0100-000014000000}" name="Link" dataDxfId="203">
      <calculatedColumnFormula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calculatedColumnFormula>
    </tableColumn>
    <tableColumn id="21" xr3:uid="{00000000-0010-0000-0100-000015000000}" name="Comments" dataDxfId="202"/>
    <tableColumn id="22" xr3:uid="{00000000-0010-0000-0100-000016000000}" name="Reviewer's Comments" dataDxfId="201"/>
    <tableColumn id="29" xr3:uid="{00000000-0010-0000-0100-00001D000000}" name="Custom SR Type" dataDxfId="200"/>
    <tableColumn id="25" xr3:uid="{00000000-0010-0000-0100-000019000000}" name="SR Type" dataDxfId="199">
      <calculatedColumnFormula>IF(tbl_TransDet_Enc[[#This Row],[Custom SR Type]]="",INDEX(SR_Lookup[Section Name],MATCH(tbl_TransDet_Enc[[#This Row],[Account]],SR_Lookup[Account],0)),tbl_TransDet_Enc[[#This Row],[Custom SR Type]])</calculatedColumnFormula>
    </tableColumn>
    <tableColumn id="28" xr3:uid="{00000000-0010-0000-0100-00001C000000}" name="Project2" dataDxfId="198">
      <calculatedColumnFormula>TEXT(tbl_TransDet_Enc[[#This Row],[Project Id]],"000000")</calculatedColumnFormula>
    </tableColumn>
    <tableColumn id="32" xr3:uid="{00000000-0010-0000-0100-000020000000}" name="E&amp;G Type" dataDxfId="197">
      <calculatedColumnFormula>INDEX(Table11[Description],MATCH(tbl_TransDet_Enc[[#This Row],[Account]],Table11[GL Account],0))</calculatedColumnFormula>
    </tableColumn>
    <tableColumn id="31" xr3:uid="{00000000-0010-0000-0100-00001F000000}" name="Budgetary Account" dataDxfId="196">
      <calculatedColumnFormula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calculatedColumnFormula>
    </tableColumn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HR_GL_Det" displayName="tbl_HR_GL_Det" ref="B2:S70" totalsRowShown="0" headerRowDxfId="192" dataDxfId="191">
  <autoFilter ref="B2:S70" xr:uid="{00000000-0009-0000-0100-000003000000}"/>
  <tableColumns count="18">
    <tableColumn id="1" xr3:uid="{00000000-0010-0000-0200-000001000000}" name="Journal Id" dataDxfId="190"/>
    <tableColumn id="2" xr3:uid="{00000000-0010-0000-0200-000002000000}" name="Run Id" dataDxfId="189"/>
    <tableColumn id="3" xr3:uid="{00000000-0010-0000-0200-000003000000}" name="Pay End Dt" dataDxfId="188"/>
    <tableColumn id="4" xr3:uid="{00000000-0010-0000-0200-000004000000}" name="Department ID" dataDxfId="187"/>
    <tableColumn id="5" xr3:uid="{00000000-0010-0000-0200-000005000000}" name="Department Desc" dataDxfId="186"/>
    <tableColumn id="6" xr3:uid="{00000000-0010-0000-0200-000006000000}" name="Fund" dataDxfId="185"/>
    <tableColumn id="7" xr3:uid="{00000000-0010-0000-0200-000007000000}" name="Project" dataDxfId="184"/>
    <tableColumn id="8" xr3:uid="{00000000-0010-0000-0200-000008000000}" name="Account" dataDxfId="183"/>
    <tableColumn id="9" xr3:uid="{00000000-0010-0000-0200-000009000000}" name="Account Short Desc" dataDxfId="182"/>
    <tableColumn id="16" xr3:uid="{00000000-0010-0000-0200-000010000000}" name="Position Number"/>
    <tableColumn id="10" xr3:uid="{00000000-0010-0000-0200-00000A000000}" name="Employee Name" dataDxfId="181"/>
    <tableColumn id="11" xr3:uid="{00000000-0010-0000-0200-00000B000000}" name="Empl ID" dataDxfId="180"/>
    <tableColumn id="12" xr3:uid="{00000000-0010-0000-0200-00000C000000}" name="Rcd" dataDxfId="179"/>
    <tableColumn id="13" xr3:uid="{00000000-0010-0000-0200-00000D000000}" name="Jobcode" dataDxfId="178"/>
    <tableColumn id="14" xr3:uid="{00000000-0010-0000-0200-00000E000000}" name="Amount" dataDxfId="177" dataCellStyle="Comma"/>
    <tableColumn id="15" xr3:uid="{00000000-0010-0000-0200-00000F000000}" name="Redist Pay Dt" dataDxfId="176"/>
    <tableColumn id="18" xr3:uid="{00000000-0010-0000-0200-000012000000}" name="Comments" dataDxfId="175"/>
    <tableColumn id="17" xr3:uid="{00000000-0010-0000-0200-000011000000}" name="Project (Reformat)" dataDxfId="17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bl_SalAccts" displayName="tbl_SalAccts" ref="B2:E1205" totalsRowShown="0">
  <autoFilter ref="B2:E1205" xr:uid="{00000000-0009-0000-0100-000007000000}"/>
  <sortState xmlns:xlrd2="http://schemas.microsoft.com/office/spreadsheetml/2017/richdata2" ref="B3:D83">
    <sortCondition ref="B2:B83"/>
  </sortState>
  <tableColumns count="4">
    <tableColumn id="1" xr3:uid="{00000000-0010-0000-0300-000001000000}" name="Account Code"/>
    <tableColumn id="2" xr3:uid="{00000000-0010-0000-0300-000002000000}" name="Account Description"/>
    <tableColumn id="3" xr3:uid="{00000000-0010-0000-0300-000003000000}" name="Value"/>
    <tableColumn id="4" xr3:uid="{00000000-0010-0000-0300-000004000000}" name="Text Value" dataDxfId="172">
      <calculatedColumnFormula>IF(tbl_SalAccts[[#This Row],[Value]]=1,"Salary",IF(tbl_SalAccts[[#This Row],[Value]]=2,"Fringe",IF(tbl_SalAccts[[#This Row],[Value]]=3,"Other","")))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_Pcard" displayName="tbl_Pcard" ref="B2:V5" totalsRowShown="0" headerRowDxfId="170">
  <autoFilter ref="B2:V5" xr:uid="{00000000-0009-0000-0100-000008000000}"/>
  <tableColumns count="21">
    <tableColumn id="1" xr3:uid="{00000000-0010-0000-0400-000001000000}" name="Unq_Ref" dataDxfId="169">
      <calculatedColumnFormula>tbl_Pcard[[#This Row],[Reference+ID]]</calculatedColumnFormula>
    </tableColumn>
    <tableColumn id="16" xr3:uid="{00000000-0010-0000-0400-000010000000}" name="Cardholder Name" dataDxfId="168"/>
    <tableColumn id="15" xr3:uid="{00000000-0010-0000-0400-00000F000000}" name="Emp ID" dataDxfId="167"/>
    <tableColumn id="14" xr3:uid="{00000000-0010-0000-0400-00000E000000}" name="Merchant Name" dataDxfId="166"/>
    <tableColumn id="2" xr3:uid="{00000000-0010-0000-0400-000002000000}" name="Purchase Description" dataDxfId="165"/>
    <tableColumn id="3" xr3:uid="{00000000-0010-0000-0400-000003000000}" name="Trans Date" dataDxfId="164"/>
    <tableColumn id="4" xr3:uid="{00000000-0010-0000-0400-000004000000}" name="Trans Amt" dataDxfId="163"/>
    <tableColumn id="5" xr3:uid="{00000000-0010-0000-0400-000005000000}" name="Multiple Budgets1" dataDxfId="162"/>
    <tableColumn id="6" xr3:uid="{00000000-0010-0000-0400-000006000000}" name="Dept" dataDxfId="161"/>
    <tableColumn id="7" xr3:uid="{00000000-0010-0000-0400-000007000000}" name="Fund" dataDxfId="160"/>
    <tableColumn id="8" xr3:uid="{00000000-0010-0000-0400-000008000000}" name="Account" dataDxfId="159"/>
    <tableColumn id="9" xr3:uid="{00000000-0010-0000-0400-000009000000}" name="Project" dataDxfId="158"/>
    <tableColumn id="10" xr3:uid="{00000000-0010-0000-0400-00000A000000}" name="Voucher #" dataDxfId="157"/>
    <tableColumn id="11" xr3:uid="{00000000-0010-0000-0400-00000B000000}" name="Comment/Other" dataDxfId="156"/>
    <tableColumn id="12" xr3:uid="{00000000-0010-0000-0400-00000C000000}" name="Reference" dataDxfId="155">
      <calculatedColumnFormula>IF("'"&amp;IF(CONCATENATE(IF(tbl_Pcard[[#This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Amt]])))="'","","'"&amp;IF(CONCATENATE(IF(tbl_Pcard[[#This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Amt]]))))</calculatedColumnFormula>
    </tableColumn>
    <tableColumn id="20" xr3:uid="{00000000-0010-0000-0400-000014000000}" name="Unq_ID" dataDxfId="154">
      <calculatedColumnFormula>COUNTIF(P$3:tbl_Pcard[[#This Row],[Reference]],tbl_Pcard[[#This Row],[Reference]])</calculatedColumnFormula>
    </tableColumn>
    <tableColumn id="21" xr3:uid="{00000000-0010-0000-0400-000015000000}" name="Reference+ID" dataDxfId="153">
      <calculatedColumnFormula>IF(tbl_Pcard[[#This Row],[Reference]]="","",CONCATENATE(tbl_Pcard[[#This Row],[Reference]],tbl_Pcard[[#This Row],[Unq_ID]]))</calculatedColumnFormula>
    </tableColumn>
    <tableColumn id="13" xr3:uid="{00000000-0010-0000-0400-00000D000000}" name="Match to Expense Detail" dataDxfId="152">
      <calculatedColumnFormula>IF(tbl_Pcard[[#This Row],[Incorrect Charge]]&lt;&gt;"",tbl_Pcard[[#This Row],[Incorrect Charge]],IF(IFERROR(VLOOKUP(tbl_Pcard[[#This Row],[Reference+ID]],#REF!,1,0),"")&lt;&gt;tbl_Pcard[[#This Row],[Reference+ID]],"NO MATCH",""))</calculatedColumnFormula>
    </tableColumn>
    <tableColumn id="19" xr3:uid="{00000000-0010-0000-0400-000013000000}" name="Incorrect Charge" dataDxfId="151"/>
    <tableColumn id="18" xr3:uid="{00000000-0010-0000-0400-000012000000}" name="Link" dataDxfId="150"/>
    <tableColumn id="17" xr3:uid="{00000000-0010-0000-0400-000011000000}" name="Comments" dataDxfId="14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bl_ProjEncumbrances" displayName="tbl_ProjEncumbrances" ref="B5:AZ6" insertRow="1" totalsRowShown="0" headerRowDxfId="148" dataDxfId="147">
  <autoFilter ref="B5:AZ6" xr:uid="{00000000-0009-0000-0100-00000C000000}"/>
  <sortState xmlns:xlrd2="http://schemas.microsoft.com/office/spreadsheetml/2017/richdata2" ref="B6:BF46">
    <sortCondition ref="H5:H46"/>
  </sortState>
  <tableColumns count="51">
    <tableColumn id="16" xr3:uid="{00000000-0010-0000-0500-000010000000}" name=" Department" dataDxfId="146" totalsRowDxfId="145"/>
    <tableColumn id="17" xr3:uid="{00000000-0010-0000-0500-000011000000}" name=" Fund" dataDxfId="144" totalsRowDxfId="143"/>
    <tableColumn id="18" xr3:uid="{00000000-0010-0000-0500-000012000000}" name=" Project" dataDxfId="142" totalsRowDxfId="141"/>
    <tableColumn id="34" xr3:uid="{00000000-0010-0000-0500-000022000000}" name=" Chartfield 1" dataDxfId="140" totalsRowDxfId="139"/>
    <tableColumn id="33" xr3:uid="{00000000-0010-0000-0500-000021000000}" name=" Chartfield 2" dataDxfId="138" totalsRowDxfId="137"/>
    <tableColumn id="32" xr3:uid="{00000000-0010-0000-0500-000020000000}" name=" Chartfield 3" dataDxfId="136" totalsRowDxfId="135"/>
    <tableColumn id="1" xr3:uid="{00000000-0010-0000-0500-000001000000}" name="Account" dataDxfId="134" totalsRowDxfId="133"/>
    <tableColumn id="2" xr3:uid="{00000000-0010-0000-0500-000002000000}" name="Projected Expense Description" dataDxfId="132" totalsRowDxfId="131"/>
    <tableColumn id="35" xr3:uid="{00000000-0010-0000-0500-000023000000}" name="Fiscal Year" dataDxfId="130" totalsRowDxfId="129"/>
    <tableColumn id="3" xr3:uid="{00000000-0010-0000-0500-000003000000}" name="Pd. 1" dataDxfId="128" totalsRowDxfId="127" dataCellStyle="Currency"/>
    <tableColumn id="36" xr3:uid="{00000000-0010-0000-0500-000024000000}" name="Ref_pd.1B" dataDxfId="126" totalsRowDxfId="125" dataCellStyle="Currency">
      <calculatedColumnFormula>VALUE(CONCATENATE(tbl_ProjEncumbrances[[#This Row],[Fiscal Year]],"01"))</calculatedColumnFormula>
    </tableColumn>
    <tableColumn id="19" xr3:uid="{00000000-0010-0000-0500-000013000000}" name="Ref_ Pd. 1" dataDxfId="124" totalsRowDxfId="123" dataCellStyle="Currency">
      <calculatedColumnFormula>IF(tbl_ProjEncumbrances[[#This Row],[Ref_pd.1B]]&gt;LARGE(tbl_TransDet_Exp[FY_pd Combo],1),tbl_ProjEncumbrances[Pd. 1],"")</calculatedColumnFormula>
    </tableColumn>
    <tableColumn id="4" xr3:uid="{00000000-0010-0000-0500-000004000000}" name="Pd. 2" dataDxfId="122" totalsRowDxfId="121" dataCellStyle="Currency"/>
    <tableColumn id="37" xr3:uid="{00000000-0010-0000-0500-000025000000}" name="Ref_ Pd. 2B" dataDxfId="120" totalsRowDxfId="119" dataCellStyle="Currency">
      <calculatedColumnFormula>VALUE(CONCATENATE(J6,"02"))</calculatedColumnFormula>
    </tableColumn>
    <tableColumn id="20" xr3:uid="{00000000-0010-0000-0500-000014000000}" name="Ref_ Pd. 2" dataDxfId="118" totalsRowDxfId="117" dataCellStyle="Currency">
      <calculatedColumnFormula>IF(tbl_ProjEncumbrances[[#This Row],[Ref_ Pd. 2B]]&gt;LARGE(tbl_TransDet_Exp[FY_pd Combo],1),tbl_ProjEncumbrances[Pd. 2],"")</calculatedColumnFormula>
    </tableColumn>
    <tableColumn id="5" xr3:uid="{00000000-0010-0000-0500-000005000000}" name="Pd. 3" dataDxfId="116" totalsRowDxfId="115" dataCellStyle="Currency"/>
    <tableColumn id="38" xr3:uid="{00000000-0010-0000-0500-000026000000}" name="Ref_ Pd. 3B" dataDxfId="114" totalsRowDxfId="113" dataCellStyle="Currency">
      <calculatedColumnFormula>VALUE(CONCATENATE(tbl_ProjEncumbrances[[#This Row],[Fiscal Year]],"03"))</calculatedColumnFormula>
    </tableColumn>
    <tableColumn id="21" xr3:uid="{00000000-0010-0000-0500-000015000000}" name="Ref_ Pd. 3" dataDxfId="112" totalsRowDxfId="111" dataCellStyle="Currency">
      <calculatedColumnFormula>IF(R6&gt;LARGE(tbl_TransDet_Exp[FY_pd Combo],1),tbl_ProjEncumbrances[Pd. 3],"")</calculatedColumnFormula>
    </tableColumn>
    <tableColumn id="6" xr3:uid="{00000000-0010-0000-0500-000006000000}" name="Pd. 4" dataDxfId="110" totalsRowDxfId="109" dataCellStyle="Currency"/>
    <tableColumn id="39" xr3:uid="{00000000-0010-0000-0500-000027000000}" name="Ref_ Pd. 4B" dataDxfId="108" totalsRowDxfId="107" dataCellStyle="Currency">
      <calculatedColumnFormula>VALUE(CONCATENATE(tbl_ProjEncumbrances[[#This Row],[Fiscal Year]],"04"))</calculatedColumnFormula>
    </tableColumn>
    <tableColumn id="22" xr3:uid="{00000000-0010-0000-0500-000016000000}" name="Ref_ Pd. 4" dataDxfId="106" totalsRowDxfId="105" dataCellStyle="Currency">
      <calculatedColumnFormula>IF(U6&gt;LARGE(tbl_TransDet_Exp[FY_pd Combo],1),tbl_ProjEncumbrances[Pd. 4],"")</calculatedColumnFormula>
    </tableColumn>
    <tableColumn id="7" xr3:uid="{00000000-0010-0000-0500-000007000000}" name="Pd. 5" dataDxfId="104" totalsRowDxfId="103" dataCellStyle="Currency"/>
    <tableColumn id="40" xr3:uid="{00000000-0010-0000-0500-000028000000}" name="Ref_ Pd. 5B" dataDxfId="102" totalsRowDxfId="101" dataCellStyle="Currency">
      <calculatedColumnFormula>VALUE(CONCATENATE(tbl_ProjEncumbrances[[#This Row],[Fiscal Year]],"05"))</calculatedColumnFormula>
    </tableColumn>
    <tableColumn id="23" xr3:uid="{00000000-0010-0000-0500-000017000000}" name="Ref_ Pd. 5" dataDxfId="100" totalsRowDxfId="99" dataCellStyle="Currency">
      <calculatedColumnFormula>IF(X6&gt;LARGE(tbl_TransDet_Exp[FY_pd Combo],1),tbl_ProjEncumbrances[Pd. 5],"")</calculatedColumnFormula>
    </tableColumn>
    <tableColumn id="8" xr3:uid="{00000000-0010-0000-0500-000008000000}" name="Pd. 6" dataDxfId="98" totalsRowDxfId="97" dataCellStyle="Currency"/>
    <tableColumn id="41" xr3:uid="{00000000-0010-0000-0500-000029000000}" name="Ref_ Pd. 6B" dataDxfId="96" totalsRowDxfId="95" dataCellStyle="Currency">
      <calculatedColumnFormula>VALUE(CONCATENATE(tbl_ProjEncumbrances[[#This Row],[Fiscal Year]],"06"))</calculatedColumnFormula>
    </tableColumn>
    <tableColumn id="24" xr3:uid="{00000000-0010-0000-0500-000018000000}" name="Ref_ Pd. 6" dataDxfId="94" totalsRowDxfId="93" dataCellStyle="Currency">
      <calculatedColumnFormula>IF(AA6&gt;LARGE(tbl_TransDet_Exp[FY_pd Combo],1),tbl_ProjEncumbrances[Pd. 6],"")</calculatedColumnFormula>
    </tableColumn>
    <tableColumn id="9" xr3:uid="{00000000-0010-0000-0500-000009000000}" name="Pd. 7" dataDxfId="92" totalsRowDxfId="91" dataCellStyle="Currency"/>
    <tableColumn id="42" xr3:uid="{00000000-0010-0000-0500-00002A000000}" name="Ref_ Pd. 7B" dataDxfId="90" totalsRowDxfId="89" dataCellStyle="Currency">
      <calculatedColumnFormula>VALUE(CONCATENATE(tbl_ProjEncumbrances[[#This Row],[Fiscal Year]],"07"))</calculatedColumnFormula>
    </tableColumn>
    <tableColumn id="25" xr3:uid="{00000000-0010-0000-0500-000019000000}" name="Ref_ Pd. 7" dataDxfId="88" totalsRowDxfId="87" dataCellStyle="Currency">
      <calculatedColumnFormula>IF(AD6&gt;LARGE(tbl_TransDet_Exp[FY_pd Combo],1),tbl_ProjEncumbrances[Pd. 7],"")</calculatedColumnFormula>
    </tableColumn>
    <tableColumn id="10" xr3:uid="{00000000-0010-0000-0500-00000A000000}" name="Pd. 8" dataDxfId="86" totalsRowDxfId="85" dataCellStyle="Currency"/>
    <tableColumn id="43" xr3:uid="{00000000-0010-0000-0500-00002B000000}" name="Ref_ Pd. 8B" dataDxfId="84" totalsRowDxfId="83" dataCellStyle="Currency">
      <calculatedColumnFormula>VALUE(CONCATENATE(tbl_ProjEncumbrances[[#This Row],[Fiscal Year]],"08"))</calculatedColumnFormula>
    </tableColumn>
    <tableColumn id="26" xr3:uid="{00000000-0010-0000-0500-00001A000000}" name="Ref_ Pd. 8" dataDxfId="82" totalsRowDxfId="81" dataCellStyle="Currency">
      <calculatedColumnFormula>IF(AG6&gt;LARGE(tbl_TransDet_Exp[FY_pd Combo],1),tbl_ProjEncumbrances[Pd. 8],"")</calculatedColumnFormula>
    </tableColumn>
    <tableColumn id="11" xr3:uid="{00000000-0010-0000-0500-00000B000000}" name="Pd. 9" dataDxfId="80" totalsRowDxfId="79" dataCellStyle="Currency"/>
    <tableColumn id="44" xr3:uid="{00000000-0010-0000-0500-00002C000000}" name="Ref_ Pd. 9B" dataDxfId="78" totalsRowDxfId="77" dataCellStyle="Currency">
      <calculatedColumnFormula>VALUE(CONCATENATE(tbl_ProjEncumbrances[[#This Row],[Fiscal Year]],"09"))</calculatedColumnFormula>
    </tableColumn>
    <tableColumn id="27" xr3:uid="{00000000-0010-0000-0500-00001B000000}" name="Ref_ Pd. 9" dataDxfId="76" totalsRowDxfId="75" dataCellStyle="Currency">
      <calculatedColumnFormula>IF(AJ6&gt;LARGE(tbl_TransDet_Exp[FY_pd Combo],1),tbl_ProjEncumbrances[Pd. 9],"")</calculatedColumnFormula>
    </tableColumn>
    <tableColumn id="12" xr3:uid="{00000000-0010-0000-0500-00000C000000}" name="Pd. 10" dataDxfId="74" totalsRowDxfId="73" dataCellStyle="Currency"/>
    <tableColumn id="45" xr3:uid="{00000000-0010-0000-0500-00002D000000}" name="Ref_ Pd. 10B" dataDxfId="72" totalsRowDxfId="71" dataCellStyle="Currency">
      <calculatedColumnFormula>VALUE(CONCATENATE(tbl_ProjEncumbrances[[#This Row],[Fiscal Year]],"10"))</calculatedColumnFormula>
    </tableColumn>
    <tableColumn id="28" xr3:uid="{00000000-0010-0000-0500-00001C000000}" name="Ref_ Pd. 10" dataDxfId="70" totalsRowDxfId="69" dataCellStyle="Currency">
      <calculatedColumnFormula>IF(AM6&gt;LARGE(tbl_TransDet_Exp[FY_pd Combo],1),tbl_ProjEncumbrances[Pd. 10],"")</calculatedColumnFormula>
    </tableColumn>
    <tableColumn id="13" xr3:uid="{00000000-0010-0000-0500-00000D000000}" name="Pd. 11" dataDxfId="68" totalsRowDxfId="67" dataCellStyle="Currency"/>
    <tableColumn id="46" xr3:uid="{00000000-0010-0000-0500-00002E000000}" name="Ref_ Pd. 11B" dataDxfId="66" totalsRowDxfId="65" dataCellStyle="Currency">
      <calculatedColumnFormula>VALUE(CONCATENATE(tbl_ProjEncumbrances[[#This Row],[Fiscal Year]],"11"))</calculatedColumnFormula>
    </tableColumn>
    <tableColumn id="29" xr3:uid="{00000000-0010-0000-0500-00001D000000}" name="Ref_ Pd. 11" dataDxfId="64" totalsRowDxfId="63" dataCellStyle="Currency">
      <calculatedColumnFormula>IF(AP6&gt;LARGE(tbl_TransDet_Exp[FY_pd Combo],1),tbl_ProjEncumbrances[Pd. 11],"")</calculatedColumnFormula>
    </tableColumn>
    <tableColumn id="14" xr3:uid="{00000000-0010-0000-0500-00000E000000}" name="Pd. 12" dataDxfId="62" totalsRowDxfId="61" dataCellStyle="Currency"/>
    <tableColumn id="47" xr3:uid="{00000000-0010-0000-0500-00002F000000}" name="Ref_ Pd. 12B" dataDxfId="60" totalsRowDxfId="59" dataCellStyle="Currency">
      <calculatedColumnFormula>VALUE(CONCATENATE(tbl_ProjEncumbrances[[#This Row],[Fiscal Year]],"12"))</calculatedColumnFormula>
    </tableColumn>
    <tableColumn id="30" xr3:uid="{00000000-0010-0000-0500-00001E000000}" name="Ref_ Pd. 12" dataDxfId="58" totalsRowDxfId="57" dataCellStyle="Currency">
      <calculatedColumnFormula>IF(AS6&gt;LARGE(tbl_TransDet_Exp[FY_pd Combo],1),tbl_ProjEncumbrances[Pd. 12],"")</calculatedColumnFormula>
    </tableColumn>
    <tableColumn id="15" xr3:uid="{00000000-0010-0000-0500-00000F000000}" name="Total" dataDxfId="56" totalsRowDxfId="55" dataCellStyle="Currency">
      <calculatedColumnFormula>SUM(tbl_ProjEncumbrances[[#This Row],[Pd. 1]],tbl_ProjEncumbrances[[#This Row],[Pd. 2]],tbl_ProjEncumbrances[[#This Row],[Pd. 3]],tbl_ProjEncumbrances[[#This Row],[Pd. 4]],tbl_ProjEncumbrances[[#This Row],[Pd. 5]],tbl_ProjEncumbrances[[#This Row],[Pd. 6]],tbl_ProjEncumbrances[[#This Row],[Pd. 7]],tbl_ProjEncumbrances[[#This Row],[Pd. 8]],tbl_ProjEncumbrances[[#This Row],[Pd. 9]],tbl_ProjEncumbrances[[#This Row],[Pd. 10]],tbl_ProjEncumbrances[[#This Row],[Pd. 11]],tbl_ProjEncumbrances[[#This Row],[Pd. 12]])</calculatedColumnFormula>
    </tableColumn>
    <tableColumn id="31" xr3:uid="{00000000-0010-0000-0500-00001F000000}" name="Total Remaining" dataDxfId="54" totalsRowDxfId="53" dataCellStyle="Currency">
      <calculatedColumnFormula>IFERROR(SUM(tbl_ProjEncumbrances[[#This Row],[Ref_ Pd. 1]],tbl_ProjEncumbrances[[#This Row],[Ref_ Pd. 2]],tbl_ProjEncumbrances[[#This Row],[Ref_ Pd. 3]],tbl_ProjEncumbrances[[#This Row],[Ref_ Pd. 4]],tbl_ProjEncumbrances[[#This Row],[Ref_ Pd. 5]],tbl_ProjEncumbrances[[#This Row],[Ref_ Pd. 6]],tbl_ProjEncumbrances[[#This Row],[Ref_ Pd. 7]],tbl_ProjEncumbrances[[#This Row],[Ref_ Pd. 8]],tbl_ProjEncumbrances[[#This Row],[Ref_ Pd. 9]],tbl_ProjEncumbrances[[#This Row],[Ref_ Pd. 10]],tbl_ProjEncumbrances[[#This Row],[Ref_ Pd. 11]],tbl_ProjEncumbrances[[#This Row],[Ref_ Pd. 12]]),"")</calculatedColumnFormula>
    </tableColumn>
    <tableColumn id="48" xr3:uid="{00000000-0010-0000-0500-000030000000}" name="Combo" dataDxfId="52" totalsRowDxfId="51">
      <calculatedColumnFormula>TEXT(tbl_ProjEncumbrances[[#This Row],[ Project]],"000000")</calculatedColumnFormula>
    </tableColumn>
    <tableColumn id="50" xr3:uid="{00000000-0010-0000-0500-000032000000}" name="E&amp;G Type" dataDxfId="50" totalsRowDxfId="49">
      <calculatedColumnFormula>INDEX(Table16[Account],MATCH(tbl_ProjEncumbrances[Account],Table16[Lookup],0))</calculatedColumnFormula>
    </tableColumn>
    <tableColumn id="51" xr3:uid="{00000000-0010-0000-0500-000033000000}" name="Budgetary Account" dataDxfId="48" totalsRowDxfId="47">
      <calculatedColumnFormula>INDEX(Table16[Account],MATCH(tbl_ProjEncumbrances[Account],Table16[Lookup],0))</calculatedColumnFormula>
    </tableColumn>
    <tableColumn id="52" xr3:uid="{00000000-0010-0000-0500-000034000000}" name="Account2" dataDxfId="46" totalsRowDxfId="45">
      <calculatedColumnFormula>LEFT(tbl_ProjEncumbrances[Account],6)</calculatedColumnFormula>
    </tableColumn>
  </tableColumns>
  <tableStyleInfo name="TableStyleMedium17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6000000}" name="tbl_projects" displayName="tbl_projects" ref="A2:Y5" totalsRowShown="0" headerRowBorderDxfId="44" tableBorderDxfId="43">
  <autoFilter ref="A2:Y5" xr:uid="{00000000-0009-0000-0100-000016000000}">
    <filterColumn colId="1">
      <filters>
        <filter val="100842"/>
      </filters>
    </filterColumn>
  </autoFilter>
  <tableColumns count="25">
    <tableColumn id="1" xr3:uid="{00000000-0010-0000-0600-000001000000}" name="Contract" dataDxfId="42"/>
    <tableColumn id="2" xr3:uid="{00000000-0010-0000-0600-000002000000}" name="Project" dataDxfId="41"/>
    <tableColumn id="3" xr3:uid="{00000000-0010-0000-0600-000003000000}" name="Project Dept" dataDxfId="40"/>
    <tableColumn id="4" xr3:uid="{00000000-0010-0000-0600-000004000000}" name="Fund" dataDxfId="39"/>
    <tableColumn id="5" xr3:uid="{00000000-0010-0000-0600-000005000000}" name="Sponsor" dataDxfId="38"/>
    <tableColumn id="6" xr3:uid="{00000000-0010-0000-0600-000006000000}" name="Description" dataDxfId="37"/>
    <tableColumn id="7" xr3:uid="{00000000-0010-0000-0600-000007000000}" name="Ref Awd #" dataDxfId="36"/>
    <tableColumn id="8" xr3:uid="{00000000-0010-0000-0600-000008000000}" name="Award PI" dataDxfId="35"/>
    <tableColumn id="9" xr3:uid="{00000000-0010-0000-0600-000009000000}" name="Empl ID" dataDxfId="34"/>
    <tableColumn id="10" xr3:uid="{00000000-0010-0000-0600-00000A000000}" name="Proj Begin Date" dataDxfId="33"/>
    <tableColumn id="11" xr3:uid="{00000000-0010-0000-0600-00000B000000}" name="Proj End Date" dataDxfId="32"/>
    <tableColumn id="12" xr3:uid="{00000000-0010-0000-0600-00000C000000}" name="Current Status Descr" dataDxfId="31"/>
    <tableColumn id="13" xr3:uid="{00000000-0010-0000-0600-00000D000000}" name="FA Rate %" dataDxfId="30" dataCellStyle="Percent"/>
    <tableColumn id="14" xr3:uid="{00000000-0010-0000-0600-00000E000000}" name="FA Base" dataDxfId="29"/>
    <tableColumn id="15" xr3:uid="{00000000-0010-0000-0600-00000F000000}" name="CFDA" dataDxfId="28"/>
    <tableColumn id="24" xr3:uid="{00000000-0010-0000-0600-000018000000}" name="Project Team EmplID" dataDxfId="27"/>
    <tableColumn id="23" xr3:uid="{00000000-0010-0000-0600-000017000000}" name="Project PI/Co-PI Name" dataDxfId="26"/>
    <tableColumn id="25" xr3:uid="{00000000-0010-0000-0600-000019000000}" name="Project Role" dataDxfId="25"/>
    <tableColumn id="16" xr3:uid="{00000000-0010-0000-0600-000010000000}" name="Concat" dataDxfId="24">
      <calculatedColumnFormula>TEXT(tbl_projects[[#This Row],[Project]],"000000")</calculatedColumnFormula>
    </tableColumn>
    <tableColumn id="17" xr3:uid="{00000000-0010-0000-0600-000011000000}" name="Base2" dataDxfId="23">
      <calculatedColumnFormula>IF(tbl_projects[[#This Row],[FA Base]]="NA","N/A",IF(tbl_projects[[#This Row],[FA Base]]="MD","MTDC",IF(tbl_projects[[#This Row],[FA Base]]="TD","TDC","")))</calculatedColumnFormula>
    </tableColumn>
    <tableColumn id="18" xr3:uid="{00000000-0010-0000-0600-000012000000}" name="Formatted Project" dataDxfId="22">
      <calculatedColumnFormula>TEXT(tbl_projects[[#This Row],[Project]],"000000")</calculatedColumnFormula>
    </tableColumn>
    <tableColumn id="21" xr3:uid="{00000000-0010-0000-0600-000015000000}" name="Project &amp; Fund" dataDxfId="21">
      <calculatedColumnFormula>CONCATENATE(tbl_projects[[#This Row],[Formatted Project]],tbl_projects[[#This Row],[Fund]])</calculatedColumnFormula>
    </tableColumn>
    <tableColumn id="19" xr3:uid="{00000000-0010-0000-0600-000013000000}" name="Proj Count" dataDxfId="20">
      <calculatedColumnFormula>COUNTIF(tbl_projects[Formatted Project],tbl_projects[[#This Row],[Formatted Project]])</calculatedColumnFormula>
    </tableColumn>
    <tableColumn id="20" xr3:uid="{00000000-0010-0000-0600-000014000000}" name="Proj Count2" dataDxfId="19">
      <calculatedColumnFormula>IF(tbl_projects[[#This Row],[Proj Count]]&gt;1,COUNTIF(tbl_projects[Project &amp; Fund],tbl_projects[[#This Row],[Project &amp; Fund]]),"")</calculatedColumnFormula>
    </tableColumn>
    <tableColumn id="22" xr3:uid="{00000000-0010-0000-0600-000016000000}" name="Cost Share?" dataDxfId="18">
      <calculatedColumnFormula>IF(tbl_projects[[#This Row],[Proj Count]]=1,"NO",IF(tbl_projects[[#This Row],[Proj Count]]=tbl_projects[[#This Row],[Proj Count2]],"NO","YES"))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7000000}" name="tbl_proj_bud" displayName="tbl_proj_bud" ref="A2:I575" totalsRowShown="0" dataDxfId="17" dataCellStyle="Comma">
  <autoFilter ref="A2:I575" xr:uid="{00000000-0009-0000-0100-00001B000000}"/>
  <sortState xmlns:xlrd2="http://schemas.microsoft.com/office/spreadsheetml/2017/richdata2" ref="A3:I305">
    <sortCondition ref="C3"/>
  </sortState>
  <tableColumns count="9">
    <tableColumn id="1" xr3:uid="{00000000-0010-0000-0700-000001000000}" name="Dept" dataDxfId="16"/>
    <tableColumn id="2" xr3:uid="{00000000-0010-0000-0700-000002000000}" name="Fund" dataDxfId="15" dataCellStyle="Comma"/>
    <tableColumn id="3" xr3:uid="{00000000-0010-0000-0700-000003000000}" name="Project" dataDxfId="14" dataCellStyle="Comma"/>
    <tableColumn id="4" xr3:uid="{00000000-0010-0000-0700-000004000000}" name="Item" dataDxfId="13" dataCellStyle="Comma"/>
    <tableColumn id="5" xr3:uid="{00000000-0010-0000-0700-000005000000}" name="Res Category" dataDxfId="12" dataCellStyle="Comma"/>
    <tableColumn id="6" xr3:uid="{00000000-0010-0000-0700-000006000000}" name="Cumul Amount" dataDxfId="11" dataCellStyle="Comma"/>
    <tableColumn id="7" xr3:uid="{00000000-0010-0000-0700-000007000000}" name="Formatted Project" dataDxfId="10" dataCellStyle="Comma">
      <calculatedColumnFormula>TEXT(tbl_proj_bud[[#This Row],[Project]],"000000")</calculatedColumnFormula>
    </tableColumn>
    <tableColumn id="8" xr3:uid="{00000000-0010-0000-0700-000008000000}" name="Budget Category" dataDxfId="9" dataCellStyle="Comma">
      <calculatedColumnFormula>IF(tbl_proj_bud[[#This Row],[Custom Budget Category]]="",INDEX(Table4[Lookup],MATCH(tbl_proj_bud[[#This Row],[Res Category]],Table4[Descr. ],0)),tbl_proj_bud[[#This Row],[Custom Budget Category]])</calculatedColumnFormula>
    </tableColumn>
    <tableColumn id="9" xr3:uid="{00000000-0010-0000-0700-000009000000}" name="Custom Budget Category" dataDxfId="8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Table4" displayName="Table4" ref="A2:B24" totalsRowShown="0">
  <autoFilter ref="A2:B24" xr:uid="{00000000-0009-0000-0100-000004000000}"/>
  <tableColumns count="2">
    <tableColumn id="1" xr3:uid="{00000000-0010-0000-0800-000001000000}" name="Descr. "/>
    <tableColumn id="2" xr3:uid="{00000000-0010-0000-0800-000002000000}" name="Lookup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financials.omni.fsu.edu/psp/sprdfi_1/EMPLOYEE/ERP/c/ENTER_VOUCHER_INFORMATION.VCHR_EXPRESS.GBL?Page=VCHR_EXPRESS1&amp;Action=U&amp;BUSINESS_UNIT=FSU01&amp;VOUCHER_ID=" TargetMode="External"/><Relationship Id="rId2" Type="http://schemas.openxmlformats.org/officeDocument/2006/relationships/hyperlink" Target="https://docmgmt.its.fsu.edu/NolijWeb/public/apiLoginCheck.jsp?redir=../documentviewer/%3FdocumentId%3D" TargetMode="External"/><Relationship Id="rId1" Type="http://schemas.openxmlformats.org/officeDocument/2006/relationships/hyperlink" Target="https://financials.omni.fsu.edu/psp/sprdfi/EMPLOYEE/ERP/c/AUDIT_EXPENSE_FUNCTIONS.TE_EXP_SHEET_INQ.GBL?SHEET_ID=" TargetMode="Externa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  <pageSetUpPr fitToPage="1"/>
  </sheetPr>
  <dimension ref="A1:T45"/>
  <sheetViews>
    <sheetView workbookViewId="0">
      <selection activeCell="M8" sqref="M8"/>
    </sheetView>
  </sheetViews>
  <sheetFormatPr defaultColWidth="9.140625" defaultRowHeight="12.75"/>
  <cols>
    <col min="1" max="1" width="10.7109375" style="81" customWidth="1"/>
    <col min="2" max="2" width="23.85546875" style="81" bestFit="1" customWidth="1"/>
    <col min="3" max="3" width="13.5703125" style="81" hidden="1" customWidth="1"/>
    <col min="4" max="4" width="13.5703125" style="126" bestFit="1" customWidth="1"/>
    <col min="5" max="9" width="13.28515625" style="126" customWidth="1"/>
    <col min="10" max="10" width="3.5703125" style="81" customWidth="1"/>
    <col min="11" max="11" width="17.7109375" style="81" bestFit="1" customWidth="1"/>
    <col min="12" max="13" width="12.5703125" style="81" bestFit="1" customWidth="1"/>
    <col min="14" max="14" width="8.28515625" style="81" bestFit="1" customWidth="1"/>
    <col min="15" max="19" width="9.140625" style="81"/>
    <col min="20" max="20" width="0" style="81" hidden="1" customWidth="1"/>
    <col min="21" max="16384" width="9.140625" style="81"/>
  </cols>
  <sheetData>
    <row r="1" spans="1:20" ht="30.75" customHeight="1">
      <c r="A1" s="279" t="s">
        <v>1529</v>
      </c>
      <c r="B1" s="279"/>
      <c r="C1" s="279"/>
      <c r="D1" s="279"/>
      <c r="E1" s="279"/>
      <c r="F1" s="279"/>
      <c r="G1" s="279"/>
      <c r="H1" s="279"/>
      <c r="I1" s="279"/>
      <c r="J1"/>
      <c r="K1"/>
      <c r="T1" s="82">
        <f ca="1">TODAY()</f>
        <v>44874</v>
      </c>
    </row>
    <row r="2" spans="1:20" ht="30.75" customHeight="1">
      <c r="A2" s="280" t="e">
        <f>CONCATENATE(INDEX('E&amp;G Budgets'!H:H,MATCH(G3,'E&amp;G Budgets'!G:G,0))," - ",INDEX('E&amp;G Budgets'!F:F,MATCH(I3,'E&amp;G Budgets'!E:E,0)))</f>
        <v>#N/A</v>
      </c>
      <c r="B2" s="280"/>
      <c r="C2" s="280"/>
      <c r="D2" s="280"/>
      <c r="E2" s="280"/>
      <c r="F2" s="280"/>
      <c r="G2" s="280"/>
      <c r="H2" s="280"/>
      <c r="I2" s="280"/>
      <c r="J2"/>
      <c r="K2"/>
    </row>
    <row r="3" spans="1:20" ht="15.75" thickBot="1">
      <c r="A3" s="83"/>
      <c r="B3" s="83"/>
      <c r="C3" s="150"/>
      <c r="D3" s="85"/>
      <c r="E3" s="81"/>
      <c r="F3" s="86" t="s">
        <v>1751</v>
      </c>
      <c r="G3" s="146"/>
      <c r="H3" s="86" t="s">
        <v>1728</v>
      </c>
      <c r="I3" s="147"/>
    </row>
    <row r="4" spans="1:20" ht="15">
      <c r="A4" s="190"/>
      <c r="B4" s="191"/>
      <c r="C4" s="181"/>
      <c r="D4" s="276" t="s">
        <v>1752</v>
      </c>
      <c r="E4" s="277"/>
      <c r="F4" s="277"/>
      <c r="G4" s="277"/>
      <c r="H4" s="278"/>
      <c r="I4" s="180" t="s">
        <v>1750</v>
      </c>
      <c r="K4" s="264" t="s">
        <v>1729</v>
      </c>
      <c r="L4" s="265"/>
      <c r="M4" s="266"/>
    </row>
    <row r="5" spans="1:20" ht="15">
      <c r="A5" s="261" t="s">
        <v>1412</v>
      </c>
      <c r="B5" s="262"/>
      <c r="C5" s="263"/>
      <c r="D5" s="210" t="s">
        <v>1299</v>
      </c>
      <c r="E5" s="211" t="s">
        <v>1717</v>
      </c>
      <c r="F5" s="211" t="s">
        <v>1483</v>
      </c>
      <c r="G5" s="211" t="s">
        <v>1301</v>
      </c>
      <c r="H5" s="212" t="s">
        <v>1302</v>
      </c>
      <c r="I5" s="213"/>
      <c r="K5" s="99" t="s">
        <v>1318</v>
      </c>
      <c r="L5" s="100"/>
      <c r="M5" s="67"/>
    </row>
    <row r="6" spans="1:20" ht="15">
      <c r="A6" s="258" t="s">
        <v>1696</v>
      </c>
      <c r="B6" s="259"/>
      <c r="C6" s="260"/>
      <c r="D6" s="167">
        <f>SUM(D7:D9)</f>
        <v>0</v>
      </c>
      <c r="E6" s="141">
        <f>SUM(E7:E9)</f>
        <v>0</v>
      </c>
      <c r="F6" s="141">
        <f t="shared" ref="F6:G6" si="0">SUM(F7:F9)</f>
        <v>0</v>
      </c>
      <c r="G6" s="141">
        <f t="shared" si="0"/>
        <v>0</v>
      </c>
      <c r="H6" s="168">
        <f>SUM(H7:H9)</f>
        <v>0</v>
      </c>
      <c r="I6" s="177"/>
      <c r="K6" s="99" t="s">
        <v>1319</v>
      </c>
      <c r="L6" s="100"/>
      <c r="M6" s="67"/>
    </row>
    <row r="7" spans="1:20" ht="12.95" customHeight="1">
      <c r="A7" s="182"/>
      <c r="B7" s="92" t="s">
        <v>1697</v>
      </c>
      <c r="C7" s="183"/>
      <c r="D7" s="169">
        <f>SUMIFS(Table13[Budget Amount],Table13[Budgetary Account],"7102*",Table13[Department ID],G3,Table13[Fund Id],I3)</f>
        <v>0</v>
      </c>
      <c r="E7" s="93">
        <f>SUMIFS(tbl_ProjEncumbrances[Total Remaining],tbl_ProjEncumbrances[Budgetary Account],B7,tbl_ProjEncumbrances[[ Department]],$G$3,tbl_ProjEncumbrances[[ Fund]],$I$3,tbl_ProjEncumbrances[[ Project]],"")</f>
        <v>0</v>
      </c>
      <c r="F7" s="93">
        <f>SUMIFS(tbl_TransDet_Enc[Amount],tbl_TransDet_Enc[Budgetary Account],"7102*",tbl_TransDet_Enc[Department Id],G3,tbl_TransDet_Enc[Fund Code],I3)</f>
        <v>0</v>
      </c>
      <c r="G7" s="93">
        <f>SUMIFS(tbl_TransDet_Exp[Amount],tbl_TransDet_Exp[Budgetary Account],"7102*",tbl_TransDet_Exp[Department ID],G3,tbl_TransDet_Exp[Fund Id],I3)</f>
        <v>0</v>
      </c>
      <c r="H7" s="170">
        <f>D7-E7-F7-G7</f>
        <v>0</v>
      </c>
      <c r="I7" s="178">
        <f>SUMIFS(tbl_TransDet_Exp[Amount],tbl_TransDet_Exp[Budgetary Account],"7102*",tbl_TransDet_Exp[Department ID],G3,tbl_TransDet_Exp[Fund Id],I3,tbl_TransDet_Exp[FY_pd Combo],MAX(tbl_TransDet_Exp[FY_pd Combo]))</f>
        <v>0</v>
      </c>
      <c r="K7" s="99" t="s">
        <v>1320</v>
      </c>
      <c r="L7" s="100"/>
      <c r="M7" s="67"/>
    </row>
    <row r="8" spans="1:20" ht="15">
      <c r="A8" s="182"/>
      <c r="B8" s="92" t="s">
        <v>1698</v>
      </c>
      <c r="C8" s="183"/>
      <c r="D8" s="169">
        <f>SUMIFS(Table13[Budget Amount],Table13[Budgetary Account],"7103*",Table13[Department ID],G3,Table13[Fund Id],I3)</f>
        <v>0</v>
      </c>
      <c r="E8" s="93">
        <f>SUMIFS(tbl_ProjEncumbrances[Total Remaining],tbl_ProjEncumbrances[Budgetary Account],B8,tbl_ProjEncumbrances[[ Department]],$G$3,tbl_ProjEncumbrances[[ Fund]],$I$3,tbl_ProjEncumbrances[[ Project]],"")</f>
        <v>0</v>
      </c>
      <c r="F8" s="93">
        <f>SUMIFS(tbl_TransDet_Enc[Amount],tbl_TransDet_Enc[Budgetary Account],"7103*",tbl_TransDet_Enc[Department Id],G3,tbl_TransDet_Enc[Fund Code],I3)</f>
        <v>0</v>
      </c>
      <c r="G8" s="93">
        <f>SUMIFS(tbl_TransDet_Exp[Amount],tbl_TransDet_Exp[Budgetary Account],"7103*",tbl_TransDet_Exp[Department ID],G3,tbl_TransDet_Exp[Fund Id],I3)</f>
        <v>0</v>
      </c>
      <c r="H8" s="170">
        <f t="shared" ref="H8:H29" si="1">D8-E8-F8-G8</f>
        <v>0</v>
      </c>
      <c r="I8" s="178">
        <f>SUMIFS(tbl_TransDet_Exp[Amount],tbl_TransDet_Exp[Budgetary Account],"7103*",tbl_TransDet_Exp[Department ID],G3,tbl_TransDet_Exp[Fund Id],I3,tbl_TransDet_Exp[FY_pd Combo],MAX(tbl_TransDet_Exp[FY_pd Combo]))</f>
        <v>0</v>
      </c>
      <c r="K8" s="99" t="s">
        <v>1321</v>
      </c>
      <c r="L8" s="100"/>
      <c r="M8" s="101"/>
    </row>
    <row r="9" spans="1:20" ht="15">
      <c r="A9" s="182"/>
      <c r="B9" s="92" t="s">
        <v>1699</v>
      </c>
      <c r="C9" s="183"/>
      <c r="D9" s="169">
        <f>SUMIFS(Table13[Budget Amount],Table13[Budgetary Account],"7104*",Table13[Department ID],G3,Table13[Fund Id],I3)</f>
        <v>0</v>
      </c>
      <c r="E9" s="93">
        <f>SUMIFS(tbl_ProjEncumbrances[Total Remaining],tbl_ProjEncumbrances[Budgetary Account],B9,tbl_ProjEncumbrances[[ Department]],$G$3,tbl_ProjEncumbrances[[ Fund]],$I$3,tbl_ProjEncumbrances[[ Project]],"")</f>
        <v>0</v>
      </c>
      <c r="F9" s="93">
        <f>SUMIFS(tbl_TransDet_Enc[Amount],tbl_TransDet_Enc[Budgetary Account],"7104*",tbl_TransDet_Enc[Department Id],G3,tbl_TransDet_Enc[Fund Code],I3)</f>
        <v>0</v>
      </c>
      <c r="G9" s="93">
        <f>SUMIFS(tbl_TransDet_Exp[Amount],tbl_TransDet_Exp[Budgetary Account],"7104*",tbl_TransDet_Exp[Department ID],G3,tbl_TransDet_Exp[Fund Id],I3)</f>
        <v>0</v>
      </c>
      <c r="H9" s="170">
        <f t="shared" si="1"/>
        <v>0</v>
      </c>
      <c r="I9" s="178">
        <f>SUMIFS(tbl_TransDet_Exp[Amount],tbl_TransDet_Exp[Budgetary Account],"7104*",tbl_TransDet_Exp[Department ID],G3,tbl_TransDet_Exp[Fund Id],I3,tbl_TransDet_Exp[FY_pd Combo],MAX(tbl_TransDet_Exp[FY_pd Combo]))</f>
        <v>0</v>
      </c>
      <c r="K9" s="214"/>
      <c r="L9" s="215"/>
      <c r="M9" s="216"/>
    </row>
    <row r="10" spans="1:20" ht="15">
      <c r="A10" s="258" t="s">
        <v>1402</v>
      </c>
      <c r="B10" s="259"/>
      <c r="C10" s="260"/>
      <c r="D10" s="171">
        <f>SUMIFS(Table13[Budget Amount],Table13[Budgetary Account],"72*",Table13[Department ID],G3,Table13[Fund Id],I3)</f>
        <v>0</v>
      </c>
      <c r="E10" s="142">
        <f>SUMIFS(tbl_ProjEncumbrances[Total Remaining],tbl_ProjEncumbrances[Budgetary Account],A10,tbl_ProjEncumbrances[[ Department]],$G$3,tbl_ProjEncumbrances[[ Fund]],$I$3,tbl_ProjEncumbrances[[ Project]],"")</f>
        <v>0</v>
      </c>
      <c r="F10" s="142">
        <f>SUMIFS(tbl_TransDet_Enc[Amount],tbl_TransDet_Enc[Budgetary Account],"72*",tbl_TransDet_Enc[Department Id],G3,tbl_TransDet_Enc[Fund Code],I3)</f>
        <v>0</v>
      </c>
      <c r="G10" s="142">
        <f>SUMIFS(tbl_TransDet_Exp[Amount],tbl_TransDet_Exp[Budgetary Account],"72*",tbl_TransDet_Exp[Department ID],G3,tbl_TransDet_Exp[Fund Id],I3)</f>
        <v>0</v>
      </c>
      <c r="H10" s="168">
        <f t="shared" si="1"/>
        <v>0</v>
      </c>
      <c r="I10" s="192">
        <f>SUMIFS(tbl_TransDet_Exp[Amount],tbl_TransDet_Exp[Budgetary Account],"72*",tbl_TransDet_Exp[Department ID],G3,tbl_TransDet_Exp[Fund Id],I3,tbl_TransDet_Exp[FY_pd Combo],MAX(tbl_TransDet_Exp[FY_pd Combo]))</f>
        <v>0</v>
      </c>
      <c r="K10" s="99" t="s">
        <v>1718</v>
      </c>
      <c r="L10" s="100"/>
      <c r="M10" s="106">
        <f>$E$30</f>
        <v>0</v>
      </c>
    </row>
    <row r="11" spans="1:20" ht="15.75" thickBot="1">
      <c r="A11" s="258" t="s">
        <v>1639</v>
      </c>
      <c r="B11" s="259"/>
      <c r="C11" s="260"/>
      <c r="D11" s="167">
        <f>SUMIFS(Table13[Budget Amount],Table13[Budgetary Account],"74*",Table13[Department ID],G3,Table13[Fund Id],I3)</f>
        <v>0</v>
      </c>
      <c r="E11" s="141">
        <f>SUM(E12:E27)</f>
        <v>0</v>
      </c>
      <c r="F11" s="141">
        <f>F12+F13</f>
        <v>0</v>
      </c>
      <c r="G11" s="141">
        <f>SUM(G12:G27)</f>
        <v>0</v>
      </c>
      <c r="H11" s="168">
        <f>D11-E11-F11-G11</f>
        <v>0</v>
      </c>
      <c r="I11" s="177">
        <f>SUM(I12:I27)</f>
        <v>0</v>
      </c>
      <c r="K11" s="107" t="s">
        <v>1322</v>
      </c>
      <c r="L11" s="108"/>
      <c r="M11" s="109">
        <f>M8-M10</f>
        <v>0</v>
      </c>
    </row>
    <row r="12" spans="1:20" ht="15">
      <c r="A12" s="184"/>
      <c r="B12" s="91" t="s">
        <v>1705</v>
      </c>
      <c r="C12" s="183" t="s">
        <v>1705</v>
      </c>
      <c r="D12" s="172"/>
      <c r="E12" s="93">
        <f>SUMIFS(tbl_ProjEncumbrances[Total Remaining],tbl_ProjEncumbrances[Budgetary Account],B12,tbl_ProjEncumbrances[[ Department]],$G$3,tbl_ProjEncumbrances[[ Fund]],$I$3,tbl_ProjEncumbrances[[ Project]],"")</f>
        <v>0</v>
      </c>
      <c r="F12" s="93">
        <f>SUMIFS(tbl_TransDet_Enc[Amount],tbl_TransDet_Enc[Department Id],$G$3,tbl_TransDet_Enc[Fund Code],$I$3,tbl_TransDet_Enc[E&amp;G Type],C12)</f>
        <v>0</v>
      </c>
      <c r="G12" s="93">
        <f>SUMIFS(tbl_TransDet_Exp[Amount],tbl_TransDet_Exp[Department ID],$G$3,tbl_TransDet_Exp[Fund Id],$I$3,tbl_TransDet_Exp[E&amp;G Type],C12)</f>
        <v>0</v>
      </c>
      <c r="H12" s="173"/>
      <c r="I12" s="193">
        <f>SUMIFS(tbl_TransDet_Exp[Amount],tbl_TransDet_Exp[Department ID],$G$3,tbl_TransDet_Exp[Fund Id],$I$3,tbl_TransDet_Exp[E&amp;G Type],C12,tbl_TransDet_Exp[FY_pd Combo],MAX(tbl_TransDet_Exp[FY_pd Combo]))</f>
        <v>0</v>
      </c>
    </row>
    <row r="13" spans="1:20" ht="15">
      <c r="A13" s="184"/>
      <c r="B13" s="91" t="s">
        <v>1742</v>
      </c>
      <c r="C13" s="183" t="s">
        <v>1712</v>
      </c>
      <c r="D13" s="172"/>
      <c r="E13" s="93">
        <f>SUMIFS(tbl_ProjEncumbrances[Total Remaining],tbl_ProjEncumbrances[Budgetary Account],B13,tbl_ProjEncumbrances[[ Department]],$G$3,tbl_ProjEncumbrances[[ Fund]],$I$3,tbl_ProjEncumbrances[[ Project]],"")</f>
        <v>0</v>
      </c>
      <c r="F13" s="93">
        <f>SUMIFS(tbl_TransDet_Enc[Amount],tbl_TransDet_Enc[Department Id],$G$3,tbl_TransDet_Enc[Fund Code],$I$3,tbl_TransDet_Enc[E&amp;G Type],C13)</f>
        <v>0</v>
      </c>
      <c r="G13" s="93">
        <f>SUMIFS(tbl_TransDet_Exp[Amount],tbl_TransDet_Exp[Department ID],$G$3,tbl_TransDet_Exp[Fund Id],$I$3,tbl_TransDet_Exp[E&amp;G Type],C13)</f>
        <v>0</v>
      </c>
      <c r="H13" s="173"/>
      <c r="I13" s="193">
        <f>SUMIFS(tbl_TransDet_Exp[Amount],tbl_TransDet_Exp[Department ID],$G$3,tbl_TransDet_Exp[Fund Id],$I$3,tbl_TransDet_Exp[E&amp;G Type],C13,tbl_TransDet_Exp[FY_pd Combo],MAX(tbl_TransDet_Exp[FY_pd Combo]))</f>
        <v>0</v>
      </c>
      <c r="M13" s="155">
        <f>M11-H30</f>
        <v>0</v>
      </c>
      <c r="N13" s="156" t="s">
        <v>1323</v>
      </c>
    </row>
    <row r="14" spans="1:20" ht="15.75">
      <c r="A14" s="184"/>
      <c r="B14" s="91" t="s">
        <v>1715</v>
      </c>
      <c r="C14" s="183" t="s">
        <v>1715</v>
      </c>
      <c r="D14" s="172"/>
      <c r="E14" s="93">
        <f>SUMIFS(tbl_ProjEncumbrances[Total Remaining],tbl_ProjEncumbrances[Budgetary Account],B14,tbl_ProjEncumbrances[[ Department]],$G$3,tbl_ProjEncumbrances[[ Fund]],$I$3,tbl_ProjEncumbrances[[ Project]],"")</f>
        <v>0</v>
      </c>
      <c r="F14" s="93">
        <f>SUMIFS(tbl_TransDet_Enc[Amount],tbl_TransDet_Enc[Department Id],$G$3,tbl_TransDet_Enc[Fund Code],$I$3,tbl_TransDet_Enc[E&amp;G Type],C14)</f>
        <v>0</v>
      </c>
      <c r="G14" s="93">
        <f>SUMIFS(tbl_TransDet_Exp[Amount],tbl_TransDet_Exp[Department ID],$G$3,tbl_TransDet_Exp[Fund Id],$I$3,tbl_TransDet_Exp[E&amp;G Type],C14)</f>
        <v>0</v>
      </c>
      <c r="H14" s="173"/>
      <c r="I14" s="193">
        <f>SUMIFS(tbl_TransDet_Exp[Amount],tbl_TransDet_Exp[Department ID],$G$3,tbl_TransDet_Exp[Fund Id],$I$3,tbl_TransDet_Exp[E&amp;G Type],C14,tbl_TransDet_Exp[FY_pd Combo],MAX(tbl_TransDet_Exp[FY_pd Combo]))</f>
        <v>0</v>
      </c>
      <c r="J14"/>
      <c r="K14"/>
    </row>
    <row r="15" spans="1:20" ht="15.75">
      <c r="A15" s="184"/>
      <c r="B15" s="91" t="s">
        <v>1714</v>
      </c>
      <c r="C15" s="183" t="s">
        <v>1714</v>
      </c>
      <c r="D15" s="172"/>
      <c r="E15" s="93">
        <f>SUMIFS(tbl_ProjEncumbrances[Total Remaining],tbl_ProjEncumbrances[Budgetary Account],B15,tbl_ProjEncumbrances[[ Department]],$G$3,tbl_ProjEncumbrances[[ Fund]],$I$3,tbl_ProjEncumbrances[[ Project]],"")</f>
        <v>0</v>
      </c>
      <c r="F15" s="93">
        <f>SUMIFS(tbl_TransDet_Enc[Amount],tbl_TransDet_Enc[Department Id],$G$3,tbl_TransDet_Enc[Fund Code],$I$3,tbl_TransDet_Enc[E&amp;G Type],C15)</f>
        <v>0</v>
      </c>
      <c r="G15" s="93">
        <f>SUMIFS(tbl_TransDet_Exp[Amount],tbl_TransDet_Exp[Department ID],$G$3,tbl_TransDet_Exp[Fund Id],$I$3,tbl_TransDet_Exp[E&amp;G Type],C15)</f>
        <v>0</v>
      </c>
      <c r="H15" s="173"/>
      <c r="I15" s="193">
        <f>SUMIFS(tbl_TransDet_Exp[Amount],tbl_TransDet_Exp[Department ID],$G$3,tbl_TransDet_Exp[Fund Id],$I$3,tbl_TransDet_Exp[E&amp;G Type],C15,tbl_TransDet_Exp[FY_pd Combo],MAX(tbl_TransDet_Exp[FY_pd Combo]))</f>
        <v>0</v>
      </c>
      <c r="J15"/>
      <c r="K15"/>
    </row>
    <row r="16" spans="1:20" ht="15.75">
      <c r="A16" s="184"/>
      <c r="B16" s="91" t="s">
        <v>1743</v>
      </c>
      <c r="C16" s="183" t="s">
        <v>1710</v>
      </c>
      <c r="D16" s="172"/>
      <c r="E16" s="93">
        <f>SUMIFS(tbl_ProjEncumbrances[Total Remaining],tbl_ProjEncumbrances[Budgetary Account],B16,tbl_ProjEncumbrances[[ Department]],$G$3,tbl_ProjEncumbrances[[ Fund]],$I$3,tbl_ProjEncumbrances[[ Project]],"")</f>
        <v>0</v>
      </c>
      <c r="F16" s="93">
        <f>SUMIFS(tbl_TransDet_Enc[Amount],tbl_TransDet_Enc[Department Id],$G$3,tbl_TransDet_Enc[Fund Code],$I$3,tbl_TransDet_Enc[E&amp;G Type],C16)</f>
        <v>0</v>
      </c>
      <c r="G16" s="93">
        <f>SUMIFS(tbl_TransDet_Exp[Amount],tbl_TransDet_Exp[Department ID],$G$3,tbl_TransDet_Exp[Fund Id],$I$3,tbl_TransDet_Exp[E&amp;G Type],C16)</f>
        <v>0</v>
      </c>
      <c r="H16" s="173"/>
      <c r="I16" s="193">
        <f>SUMIFS(tbl_TransDet_Exp[Amount],tbl_TransDet_Exp[Department ID],$G$3,tbl_TransDet_Exp[Fund Id],$I$3,tbl_TransDet_Exp[E&amp;G Type],C16,tbl_TransDet_Exp[FY_pd Combo],MAX(tbl_TransDet_Exp[FY_pd Combo]))</f>
        <v>0</v>
      </c>
      <c r="J16"/>
      <c r="K16"/>
    </row>
    <row r="17" spans="1:11" ht="15.75">
      <c r="A17" s="184"/>
      <c r="B17" s="91" t="s">
        <v>1707</v>
      </c>
      <c r="C17" s="183" t="s">
        <v>1707</v>
      </c>
      <c r="D17" s="172"/>
      <c r="E17" s="93">
        <f>SUMIFS(tbl_ProjEncumbrances[Total Remaining],tbl_ProjEncumbrances[Budgetary Account],B17,tbl_ProjEncumbrances[[ Department]],$G$3,tbl_ProjEncumbrances[[ Fund]],$I$3,tbl_ProjEncumbrances[[ Project]],"")</f>
        <v>0</v>
      </c>
      <c r="F17" s="93">
        <f>SUMIFS(tbl_TransDet_Enc[Amount],tbl_TransDet_Enc[Department Id],$G$3,tbl_TransDet_Enc[Fund Code],$I$3,tbl_TransDet_Enc[E&amp;G Type],C17)</f>
        <v>0</v>
      </c>
      <c r="G17" s="93">
        <f>SUMIFS(tbl_TransDet_Exp[Amount],tbl_TransDet_Exp[Department ID],$G$3,tbl_TransDet_Exp[Fund Id],$I$3,tbl_TransDet_Exp[E&amp;G Type],C17)</f>
        <v>0</v>
      </c>
      <c r="H17" s="173"/>
      <c r="I17" s="193">
        <f>SUMIFS(tbl_TransDet_Exp[Amount],tbl_TransDet_Exp[Department ID],$G$3,tbl_TransDet_Exp[Fund Id],$I$3,tbl_TransDet_Exp[E&amp;G Type],C17,tbl_TransDet_Exp[FY_pd Combo],MAX(tbl_TransDet_Exp[FY_pd Combo]))</f>
        <v>0</v>
      </c>
      <c r="J17"/>
      <c r="K17"/>
    </row>
    <row r="18" spans="1:11" ht="15.75">
      <c r="A18" s="184"/>
      <c r="B18" s="91" t="s">
        <v>1744</v>
      </c>
      <c r="C18" s="183" t="s">
        <v>1702</v>
      </c>
      <c r="D18" s="172"/>
      <c r="E18" s="93">
        <f>SUMIFS(tbl_ProjEncumbrances[Total Remaining],tbl_ProjEncumbrances[Budgetary Account],B18,tbl_ProjEncumbrances[[ Department]],$G$3,tbl_ProjEncumbrances[[ Fund]],$I$3,tbl_ProjEncumbrances[[ Project]],"")</f>
        <v>0</v>
      </c>
      <c r="F18" s="93">
        <f>SUMIFS(tbl_TransDet_Enc[Amount],tbl_TransDet_Enc[Department Id],$G$3,tbl_TransDet_Enc[Fund Code],$I$3,tbl_TransDet_Enc[E&amp;G Type],C18)</f>
        <v>0</v>
      </c>
      <c r="G18" s="93">
        <f>SUMIFS(tbl_TransDet_Exp[Amount],tbl_TransDet_Exp[Department ID],$G$3,tbl_TransDet_Exp[Fund Id],$I$3,tbl_TransDet_Exp[E&amp;G Type],C18)</f>
        <v>0</v>
      </c>
      <c r="H18" s="173"/>
      <c r="I18" s="193">
        <f>SUMIFS(tbl_TransDet_Exp[Amount],tbl_TransDet_Exp[Department ID],$G$3,tbl_TransDet_Exp[Fund Id],$I$3,tbl_TransDet_Exp[E&amp;G Type],C18,tbl_TransDet_Exp[FY_pd Combo],MAX(tbl_TransDet_Exp[FY_pd Combo]))</f>
        <v>0</v>
      </c>
      <c r="J18"/>
      <c r="K18"/>
    </row>
    <row r="19" spans="1:11" ht="15.75">
      <c r="A19" s="184"/>
      <c r="B19" s="91" t="s">
        <v>1713</v>
      </c>
      <c r="C19" s="183" t="s">
        <v>1713</v>
      </c>
      <c r="D19" s="172"/>
      <c r="E19" s="93">
        <f>SUMIFS(tbl_ProjEncumbrances[Total Remaining],tbl_ProjEncumbrances[Budgetary Account],B19,tbl_ProjEncumbrances[[ Department]],$G$3,tbl_ProjEncumbrances[[ Fund]],$I$3,tbl_ProjEncumbrances[[ Project]],"")</f>
        <v>0</v>
      </c>
      <c r="F19" s="93">
        <f>SUMIFS(tbl_TransDet_Enc[Amount],tbl_TransDet_Enc[Department Id],$G$3,tbl_TransDet_Enc[Fund Code],$I$3,tbl_TransDet_Enc[E&amp;G Type],C19)</f>
        <v>0</v>
      </c>
      <c r="G19" s="93">
        <f>SUMIFS(tbl_TransDet_Exp[Amount],tbl_TransDet_Exp[Department ID],$G$3,tbl_TransDet_Exp[Fund Id],$I$3,tbl_TransDet_Exp[E&amp;G Type],C19)</f>
        <v>0</v>
      </c>
      <c r="H19" s="173"/>
      <c r="I19" s="193">
        <f>SUMIFS(tbl_TransDet_Exp[Amount],tbl_TransDet_Exp[Department ID],$G$3,tbl_TransDet_Exp[Fund Id],$I$3,tbl_TransDet_Exp[E&amp;G Type],C19,tbl_TransDet_Exp[FY_pd Combo],MAX(tbl_TransDet_Exp[FY_pd Combo]))</f>
        <v>0</v>
      </c>
      <c r="J19"/>
      <c r="K19"/>
    </row>
    <row r="20" spans="1:11" ht="15.75">
      <c r="A20" s="184"/>
      <c r="B20" s="91" t="s">
        <v>1745</v>
      </c>
      <c r="C20" s="183" t="s">
        <v>1704</v>
      </c>
      <c r="D20" s="172"/>
      <c r="E20" s="93">
        <f>SUMIFS(tbl_ProjEncumbrances[Total Remaining],tbl_ProjEncumbrances[Budgetary Account],B20,tbl_ProjEncumbrances[[ Department]],$G$3,tbl_ProjEncumbrances[[ Fund]],$I$3,tbl_ProjEncumbrances[[ Project]],"")</f>
        <v>0</v>
      </c>
      <c r="F20" s="93">
        <f>SUMIFS(tbl_TransDet_Enc[Amount],tbl_TransDet_Enc[Department Id],$G$3,tbl_TransDet_Enc[Fund Code],$I$3,tbl_TransDet_Enc[E&amp;G Type],C20)</f>
        <v>0</v>
      </c>
      <c r="G20" s="93">
        <f>SUMIFS(tbl_TransDet_Exp[Amount],tbl_TransDet_Exp[Department ID],$G$3,tbl_TransDet_Exp[Fund Id],$I$3,tbl_TransDet_Exp[E&amp;G Type],C20)</f>
        <v>0</v>
      </c>
      <c r="H20" s="173"/>
      <c r="I20" s="193">
        <f>SUMIFS(tbl_TransDet_Exp[Amount],tbl_TransDet_Exp[Department ID],$G$3,tbl_TransDet_Exp[Fund Id],$I$3,tbl_TransDet_Exp[E&amp;G Type],C20,tbl_TransDet_Exp[FY_pd Combo],MAX(tbl_TransDet_Exp[FY_pd Combo]))</f>
        <v>0</v>
      </c>
      <c r="J20"/>
      <c r="K20"/>
    </row>
    <row r="21" spans="1:11" ht="15">
      <c r="A21" s="184"/>
      <c r="B21" s="91" t="s">
        <v>1746</v>
      </c>
      <c r="C21" s="183" t="s">
        <v>1703</v>
      </c>
      <c r="D21" s="172"/>
      <c r="E21" s="93">
        <f>SUMIFS(tbl_ProjEncumbrances[Total Remaining],tbl_ProjEncumbrances[Budgetary Account],B21,tbl_ProjEncumbrances[[ Department]],$G$3,tbl_ProjEncumbrances[[ Fund]],$I$3,tbl_ProjEncumbrances[[ Project]],"")</f>
        <v>0</v>
      </c>
      <c r="F21" s="93">
        <f>SUMIFS(tbl_TransDet_Enc[Amount],tbl_TransDet_Enc[Department Id],$G$3,tbl_TransDet_Enc[Fund Code],$I$3,tbl_TransDet_Enc[E&amp;G Type],C21)</f>
        <v>0</v>
      </c>
      <c r="G21" s="93">
        <f>SUMIFS(tbl_TransDet_Exp[Amount],tbl_TransDet_Exp[Department ID],$G$3,tbl_TransDet_Exp[Fund Id],$I$3,tbl_TransDet_Exp[E&amp;G Type],C21)</f>
        <v>0</v>
      </c>
      <c r="H21" s="173"/>
      <c r="I21" s="193">
        <f>SUMIFS(tbl_TransDet_Exp[Amount],tbl_TransDet_Exp[Department ID],$G$3,tbl_TransDet_Exp[Fund Id],$I$3,tbl_TransDet_Exp[E&amp;G Type],C21,tbl_TransDet_Exp[FY_pd Combo],MAX(tbl_TransDet_Exp[FY_pd Combo]))</f>
        <v>0</v>
      </c>
    </row>
    <row r="22" spans="1:11" ht="15">
      <c r="A22" s="184"/>
      <c r="B22" s="91" t="s">
        <v>1716</v>
      </c>
      <c r="C22" s="183" t="s">
        <v>1716</v>
      </c>
      <c r="D22" s="172"/>
      <c r="E22" s="93">
        <f>SUMIFS(tbl_ProjEncumbrances[Total Remaining],tbl_ProjEncumbrances[Budgetary Account],B22,tbl_ProjEncumbrances[[ Department]],$G$3,tbl_ProjEncumbrances[[ Fund]],$I$3,tbl_ProjEncumbrances[[ Project]],"")</f>
        <v>0</v>
      </c>
      <c r="F22" s="93">
        <f>SUMIFS(tbl_TransDet_Enc[Amount],tbl_TransDet_Enc[Department Id],$G$3,tbl_TransDet_Enc[Fund Code],$I$3,tbl_TransDet_Enc[E&amp;G Type],C22)</f>
        <v>0</v>
      </c>
      <c r="G22" s="93">
        <f>SUMIFS(tbl_TransDet_Exp[Amount],tbl_TransDet_Exp[Department ID],$G$3,tbl_TransDet_Exp[Fund Id],$I$3,tbl_TransDet_Exp[E&amp;G Type],C22)</f>
        <v>0</v>
      </c>
      <c r="H22" s="173"/>
      <c r="I22" s="193">
        <f>SUMIFS(tbl_TransDet_Exp[Amount],tbl_TransDet_Exp[Department ID],$G$3,tbl_TransDet_Exp[Fund Id],$I$3,tbl_TransDet_Exp[E&amp;G Type],C22,tbl_TransDet_Exp[FY_pd Combo],MAX(tbl_TransDet_Exp[FY_pd Combo]))</f>
        <v>0</v>
      </c>
    </row>
    <row r="23" spans="1:11" ht="15">
      <c r="A23" s="184"/>
      <c r="B23" s="91" t="s">
        <v>1747</v>
      </c>
      <c r="C23" s="183" t="s">
        <v>1709</v>
      </c>
      <c r="D23" s="172"/>
      <c r="E23" s="93">
        <f>SUMIFS(tbl_ProjEncumbrances[Total Remaining],tbl_ProjEncumbrances[Budgetary Account],B23,tbl_ProjEncumbrances[[ Department]],$G$3,tbl_ProjEncumbrances[[ Fund]],$I$3,tbl_ProjEncumbrances[[ Project]],"")</f>
        <v>0</v>
      </c>
      <c r="F23" s="93">
        <f>SUMIFS(tbl_TransDet_Enc[Amount],tbl_TransDet_Enc[Department Id],$G$3,tbl_TransDet_Enc[Fund Code],$I$3,tbl_TransDet_Enc[E&amp;G Type],C23)</f>
        <v>0</v>
      </c>
      <c r="G23" s="93">
        <f>SUMIFS(tbl_TransDet_Exp[Amount],tbl_TransDet_Exp[Department ID],$G$3,tbl_TransDet_Exp[Fund Id],$I$3,tbl_TransDet_Exp[E&amp;G Type],C23)</f>
        <v>0</v>
      </c>
      <c r="H23" s="173"/>
      <c r="I23" s="193">
        <f>SUMIFS(tbl_TransDet_Exp[Amount],tbl_TransDet_Exp[Department ID],$G$3,tbl_TransDet_Exp[Fund Id],$I$3,tbl_TransDet_Exp[E&amp;G Type],C23,tbl_TransDet_Exp[FY_pd Combo],MAX(tbl_TransDet_Exp[FY_pd Combo]))</f>
        <v>0</v>
      </c>
    </row>
    <row r="24" spans="1:11" ht="15">
      <c r="A24" s="184"/>
      <c r="B24" s="91" t="s">
        <v>1748</v>
      </c>
      <c r="C24" s="183" t="s">
        <v>1711</v>
      </c>
      <c r="D24" s="172"/>
      <c r="E24" s="93">
        <f>SUMIFS(tbl_ProjEncumbrances[Total Remaining],tbl_ProjEncumbrances[Budgetary Account],B24,tbl_ProjEncumbrances[[ Department]],$G$3,tbl_ProjEncumbrances[[ Fund]],$I$3,tbl_ProjEncumbrances[[ Project]],"")</f>
        <v>0</v>
      </c>
      <c r="F24" s="93">
        <f>SUMIFS(tbl_TransDet_Enc[Amount],tbl_TransDet_Enc[Department Id],$G$3,tbl_TransDet_Enc[Fund Code],$I$3,tbl_TransDet_Enc[E&amp;G Type],C24)</f>
        <v>0</v>
      </c>
      <c r="G24" s="93">
        <f>SUMIFS(tbl_TransDet_Exp[Amount],tbl_TransDet_Exp[Department ID],$G$3,tbl_TransDet_Exp[Fund Id],$I$3,tbl_TransDet_Exp[E&amp;G Type],C24)</f>
        <v>0</v>
      </c>
      <c r="H24" s="173"/>
      <c r="I24" s="193">
        <f>SUMIFS(tbl_TransDet_Exp[Amount],tbl_TransDet_Exp[Department ID],$G$3,tbl_TransDet_Exp[Fund Id],$I$3,tbl_TransDet_Exp[E&amp;G Type],C24,tbl_TransDet_Exp[FY_pd Combo],MAX(tbl_TransDet_Exp[FY_pd Combo]))</f>
        <v>0</v>
      </c>
    </row>
    <row r="25" spans="1:11" ht="15">
      <c r="A25" s="184"/>
      <c r="B25" s="91" t="s">
        <v>1706</v>
      </c>
      <c r="C25" s="183" t="s">
        <v>1706</v>
      </c>
      <c r="D25" s="172"/>
      <c r="E25" s="93">
        <f>SUMIFS(tbl_ProjEncumbrances[Total Remaining],tbl_ProjEncumbrances[Budgetary Account],B25,tbl_ProjEncumbrances[[ Department]],$G$3,tbl_ProjEncumbrances[[ Fund]],$I$3,tbl_ProjEncumbrances[[ Project]],"")</f>
        <v>0</v>
      </c>
      <c r="F25" s="93">
        <f>SUMIFS(tbl_TransDet_Enc[Amount],tbl_TransDet_Enc[Department Id],$G$3,tbl_TransDet_Enc[Fund Code],$I$3,tbl_TransDet_Enc[E&amp;G Type],C25)</f>
        <v>0</v>
      </c>
      <c r="G25" s="93">
        <f>SUMIFS(tbl_TransDet_Exp[Amount],tbl_TransDet_Exp[Department ID],$G$3,tbl_TransDet_Exp[Fund Id],$I$3,tbl_TransDet_Exp[E&amp;G Type],C25)</f>
        <v>0</v>
      </c>
      <c r="H25" s="173"/>
      <c r="I25" s="193">
        <f>SUMIFS(tbl_TransDet_Exp[Amount],tbl_TransDet_Exp[Department ID],$G$3,tbl_TransDet_Exp[Fund Id],$I$3,tbl_TransDet_Exp[E&amp;G Type],C25,tbl_TransDet_Exp[FY_pd Combo],MAX(tbl_TransDet_Exp[FY_pd Combo]))</f>
        <v>0</v>
      </c>
    </row>
    <row r="26" spans="1:11" ht="15">
      <c r="A26" s="184"/>
      <c r="B26" s="91" t="s">
        <v>1397</v>
      </c>
      <c r="C26" s="183" t="s">
        <v>1397</v>
      </c>
      <c r="D26" s="172"/>
      <c r="E26" s="93">
        <f>SUMIFS(tbl_ProjEncumbrances[Total Remaining],tbl_ProjEncumbrances[Budgetary Account],B26,tbl_ProjEncumbrances[[ Department]],$G$3,tbl_ProjEncumbrances[[ Fund]],$I$3,tbl_ProjEncumbrances[[ Project]],"")</f>
        <v>0</v>
      </c>
      <c r="F26" s="93">
        <f>SUMIFS(tbl_TransDet_Enc[Amount],tbl_TransDet_Enc[Department Id],$G$3,tbl_TransDet_Enc[Fund Code],$I$3,tbl_TransDet_Enc[E&amp;G Type],C26)</f>
        <v>0</v>
      </c>
      <c r="G26" s="93">
        <f>SUMIFS(tbl_TransDet_Exp[Amount],tbl_TransDet_Exp[Department ID],$G$3,tbl_TransDet_Exp[Fund Id],$I$3,tbl_TransDet_Exp[E&amp;G Type],C26)</f>
        <v>0</v>
      </c>
      <c r="H26" s="173"/>
      <c r="I26" s="193">
        <f>SUMIFS(tbl_TransDet_Exp[Amount],tbl_TransDet_Exp[Department ID],$G$3,tbl_TransDet_Exp[Fund Id],$I$3,tbl_TransDet_Exp[E&amp;G Type],C26,tbl_TransDet_Exp[FY_pd Combo],MAX(tbl_TransDet_Exp[FY_pd Combo]))</f>
        <v>0</v>
      </c>
    </row>
    <row r="27" spans="1:11" ht="15">
      <c r="A27" s="184"/>
      <c r="B27" s="91" t="s">
        <v>1708</v>
      </c>
      <c r="C27" s="183" t="s">
        <v>1708</v>
      </c>
      <c r="D27" s="172"/>
      <c r="E27" s="93">
        <f>SUMIFS(tbl_ProjEncumbrances[Total Remaining],tbl_ProjEncumbrances[Budgetary Account],B27,tbl_ProjEncumbrances[[ Department]],$G$3,tbl_ProjEncumbrances[[ Fund]],$I$3,tbl_ProjEncumbrances[[ Project]],"")</f>
        <v>0</v>
      </c>
      <c r="F27" s="93">
        <f>SUMIFS(tbl_TransDet_Enc[Amount],tbl_TransDet_Enc[Department Id],$G$3,tbl_TransDet_Enc[Fund Code],$I$3,tbl_TransDet_Enc[E&amp;G Type],C27)</f>
        <v>0</v>
      </c>
      <c r="G27" s="93">
        <f>SUMIFS(tbl_TransDet_Exp[Amount],tbl_TransDet_Exp[Department ID],$G$3,tbl_TransDet_Exp[Fund Id],$I$3,tbl_TransDet_Exp[E&amp;G Type],C27)</f>
        <v>0</v>
      </c>
      <c r="H27" s="173"/>
      <c r="I27" s="193">
        <f>SUMIFS(tbl_TransDet_Exp[Amount],tbl_TransDet_Exp[Department ID],$G$3,tbl_TransDet_Exp[Fund Id],$I$3,tbl_TransDet_Exp[E&amp;G Type],C27,tbl_TransDet_Exp[FY_pd Combo],MAX(tbl_TransDet_Exp[FY_pd Combo]))</f>
        <v>0</v>
      </c>
    </row>
    <row r="28" spans="1:11" ht="15">
      <c r="A28" s="185" t="s">
        <v>1700</v>
      </c>
      <c r="B28" s="148"/>
      <c r="C28" s="186"/>
      <c r="D28" s="167">
        <f>SUMIFS(Table13[Budget Amount],Table13[Budgetary Account],"76*",Table13[Department ID],G3,Table13[Fund Id],I3)</f>
        <v>0</v>
      </c>
      <c r="E28" s="141">
        <f>SUMIFS(tbl_ProjEncumbrances[Total Remaining],tbl_ProjEncumbrances[Budgetary Account],A28,tbl_ProjEncumbrances[[ Department]],$G$3,tbl_ProjEncumbrances[[ Fund]],$I$3,tbl_ProjEncumbrances[[ Project]],"")</f>
        <v>0</v>
      </c>
      <c r="F28" s="141">
        <f>SUMIFS(tbl_TransDet_Enc[Amount],tbl_TransDet_Enc[Budgetary Account],"76*",tbl_TransDet_Enc[Department Id],G3,tbl_TransDet_Enc[Fund Code],I3)</f>
        <v>0</v>
      </c>
      <c r="G28" s="141">
        <f>SUMIFS(tbl_TransDet_Exp[Amount],tbl_TransDet_Exp[Budgetary Account],"76*",tbl_TransDet_Exp[Department ID],G3,tbl_TransDet_Exp[Fund Id],I3)</f>
        <v>0</v>
      </c>
      <c r="H28" s="168">
        <f t="shared" si="1"/>
        <v>0</v>
      </c>
      <c r="I28" s="177">
        <f>SUMIFS(tbl_TransDet_Exp[Amount],tbl_TransDet_Exp[Budgetary Account],"76*",tbl_TransDet_Exp[Department ID],A3,tbl_TransDet_Exp[Fund Id],I3,tbl_TransDet_Exp[FY_pd Combo],MAX(tbl_TransDet_Exp[FY_pd Combo]))</f>
        <v>0</v>
      </c>
    </row>
    <row r="29" spans="1:11" ht="15.75" thickBot="1">
      <c r="A29" s="185" t="s">
        <v>1701</v>
      </c>
      <c r="B29" s="148"/>
      <c r="C29" s="186"/>
      <c r="D29" s="167">
        <f>SUMIFS(Table13[Budget Amount],Table13[Budgetary Account],"78*",Table13[Department ID],G3,Table13[Fund Id],I3)</f>
        <v>0</v>
      </c>
      <c r="E29" s="141">
        <f>SUMIFS(tbl_ProjEncumbrances[Total Remaining],tbl_ProjEncumbrances[Budgetary Account],A29,tbl_ProjEncumbrances[[ Department]],$G$3,tbl_ProjEncumbrances[[ Fund]],$I$3,tbl_ProjEncumbrances[[ Project]],"")</f>
        <v>0</v>
      </c>
      <c r="F29" s="141">
        <f>SUMIFS(tbl_TransDet_Enc[Amount],tbl_TransDet_Enc[Budgetary Account],"78*",tbl_TransDet_Enc[Department Id],G3,tbl_TransDet_Enc[Fund Code],I3)</f>
        <v>0</v>
      </c>
      <c r="G29" s="141">
        <f>SUMIFS(tbl_TransDet_Exp[Amount],tbl_TransDet_Exp[Budgetary Account],"78*",tbl_TransDet_Exp[Department ID],G3,tbl_TransDet_Exp[Fund Id],I3)</f>
        <v>0</v>
      </c>
      <c r="H29" s="168">
        <f t="shared" si="1"/>
        <v>0</v>
      </c>
      <c r="I29" s="177">
        <f>SUMIFS(tbl_TransDet_Exp[Amount],tbl_TransDet_Exp[Budgetary Account],"78*",tbl_TransDet_Exp[Department ID],G3,tbl_TransDet_Exp[Fund Id],I3,tbl_TransDet_Exp[FY_pd Combo],MAX(tbl_TransDet_Exp[FY_pd Combo]))</f>
        <v>0</v>
      </c>
    </row>
    <row r="30" spans="1:11" ht="15.75" thickTop="1">
      <c r="A30" s="187" t="s">
        <v>1269</v>
      </c>
      <c r="B30" s="188"/>
      <c r="C30" s="189"/>
      <c r="D30" s="174">
        <f>D6+D10+D11+D28+D29</f>
        <v>0</v>
      </c>
      <c r="E30" s="175">
        <f>E6+E10+E11+E28+E29</f>
        <v>0</v>
      </c>
      <c r="F30" s="175">
        <f t="shared" ref="F30:H30" si="2">F6+F10+F11+F28+F29</f>
        <v>0</v>
      </c>
      <c r="G30" s="175">
        <f t="shared" si="2"/>
        <v>0</v>
      </c>
      <c r="H30" s="176">
        <f t="shared" si="2"/>
        <v>0</v>
      </c>
      <c r="I30" s="179">
        <f t="shared" ref="I30" si="3">I6+I10+I11+I28+I29</f>
        <v>0</v>
      </c>
    </row>
    <row r="31" spans="1:11" ht="15">
      <c r="A31" s="151"/>
      <c r="B31" s="151"/>
      <c r="C31" s="97"/>
      <c r="D31" s="85"/>
      <c r="E31" s="85"/>
      <c r="F31" s="85"/>
      <c r="G31" s="85"/>
      <c r="H31" s="85"/>
      <c r="I31" s="85"/>
    </row>
    <row r="32" spans="1:11">
      <c r="A32" s="115"/>
      <c r="B32" s="115"/>
      <c r="C32" s="115"/>
      <c r="D32" s="96"/>
      <c r="E32" s="117"/>
      <c r="F32" s="117"/>
      <c r="G32" s="117"/>
      <c r="H32" s="117"/>
      <c r="I32" s="117"/>
    </row>
    <row r="33" spans="1:9">
      <c r="A33" s="115"/>
      <c r="B33" s="115"/>
      <c r="C33" s="115"/>
      <c r="D33" s="96"/>
      <c r="E33" s="117"/>
      <c r="F33" s="117"/>
      <c r="G33" s="117"/>
      <c r="H33" s="117"/>
      <c r="I33" s="117"/>
    </row>
    <row r="34" spans="1:9">
      <c r="A34" s="115"/>
      <c r="B34" s="118"/>
      <c r="C34" s="118"/>
      <c r="D34" s="115"/>
      <c r="E34" s="118"/>
      <c r="F34" s="119"/>
      <c r="G34" s="117"/>
      <c r="H34" s="117"/>
      <c r="I34" s="117"/>
    </row>
    <row r="35" spans="1:9" ht="15">
      <c r="A35" s="115"/>
      <c r="B35" s="120" t="s">
        <v>1726</v>
      </c>
      <c r="D35" s="121"/>
      <c r="E35" s="120" t="s">
        <v>1727</v>
      </c>
      <c r="F35" s="117"/>
      <c r="G35" s="117"/>
      <c r="H35" s="117"/>
      <c r="I35" s="117"/>
    </row>
    <row r="36" spans="1:9">
      <c r="A36" s="115"/>
      <c r="B36" s="115"/>
      <c r="C36" s="115"/>
      <c r="D36" s="96"/>
      <c r="E36" s="117"/>
      <c r="F36" s="117"/>
      <c r="G36" s="117"/>
      <c r="H36" s="117"/>
      <c r="I36" s="117"/>
    </row>
    <row r="37" spans="1:9">
      <c r="A37" s="122"/>
      <c r="B37" s="122"/>
      <c r="C37" s="122"/>
      <c r="D37" s="123"/>
      <c r="E37" s="123"/>
      <c r="F37" s="123"/>
      <c r="G37" s="123"/>
      <c r="H37" s="123"/>
      <c r="I37" s="123"/>
    </row>
    <row r="38" spans="1:9">
      <c r="A38" s="122"/>
      <c r="B38" s="122"/>
      <c r="C38" s="115"/>
      <c r="D38" s="123"/>
      <c r="E38" s="123"/>
      <c r="F38" s="123"/>
      <c r="G38" s="123"/>
      <c r="H38" s="123"/>
      <c r="I38" s="123"/>
    </row>
    <row r="39" spans="1:9" ht="16.5">
      <c r="A39" s="122"/>
      <c r="B39" s="122"/>
      <c r="C39" s="120"/>
      <c r="D39" s="123"/>
      <c r="E39" s="124"/>
      <c r="F39" s="125"/>
      <c r="G39" s="124" t="str">
        <f ca="1">CONCATENATE("Completed ",TEXT(T1, "MM/DD/YYYY"))</f>
        <v>Completed 11/09/2022</v>
      </c>
      <c r="H39" s="123"/>
      <c r="I39" s="123"/>
    </row>
    <row r="40" spans="1:9" ht="15.75">
      <c r="A40" s="122"/>
      <c r="B40" s="122"/>
      <c r="C40" s="120"/>
      <c r="D40" s="123"/>
      <c r="E40" s="125"/>
      <c r="F40" s="125"/>
      <c r="G40" s="125"/>
      <c r="H40" s="123"/>
      <c r="I40" s="123"/>
    </row>
    <row r="41" spans="1:9" ht="15.75" customHeight="1">
      <c r="A41" s="122"/>
      <c r="B41" s="267" t="s">
        <v>1230</v>
      </c>
      <c r="C41" s="268"/>
      <c r="D41" s="268"/>
      <c r="E41" s="268"/>
      <c r="F41" s="268"/>
      <c r="G41" s="269"/>
      <c r="H41" s="123"/>
      <c r="I41" s="123"/>
    </row>
    <row r="42" spans="1:9" ht="15" customHeight="1">
      <c r="A42" s="122"/>
      <c r="B42" s="270"/>
      <c r="C42" s="271"/>
      <c r="D42" s="271"/>
      <c r="E42" s="271"/>
      <c r="F42" s="271"/>
      <c r="G42" s="272"/>
      <c r="H42" s="123"/>
      <c r="I42" s="123"/>
    </row>
    <row r="43" spans="1:9" ht="15" customHeight="1">
      <c r="A43" s="122"/>
      <c r="B43" s="270"/>
      <c r="C43" s="271"/>
      <c r="D43" s="271"/>
      <c r="E43" s="271"/>
      <c r="F43" s="271"/>
      <c r="G43" s="272"/>
      <c r="H43" s="123"/>
      <c r="I43" s="123"/>
    </row>
    <row r="44" spans="1:9" ht="15" customHeight="1">
      <c r="A44" s="122"/>
      <c r="B44" s="273"/>
      <c r="C44" s="274"/>
      <c r="D44" s="274"/>
      <c r="E44" s="274"/>
      <c r="F44" s="274"/>
      <c r="G44" s="275"/>
      <c r="H44" s="123"/>
      <c r="I44" s="123"/>
    </row>
    <row r="45" spans="1:9" ht="15">
      <c r="A45" s="122"/>
      <c r="B45" s="122"/>
      <c r="C45" s="122"/>
      <c r="D45" s="123"/>
      <c r="E45" s="123"/>
      <c r="F45" s="123"/>
      <c r="G45" s="257"/>
      <c r="H45" s="257"/>
      <c r="I45" s="123"/>
    </row>
  </sheetData>
  <sheetProtection selectLockedCells="1"/>
  <mergeCells count="10">
    <mergeCell ref="K4:M4"/>
    <mergeCell ref="B41:G44"/>
    <mergeCell ref="D4:H4"/>
    <mergeCell ref="A1:I1"/>
    <mergeCell ref="A2:I2"/>
    <mergeCell ref="G45:H45"/>
    <mergeCell ref="A11:C11"/>
    <mergeCell ref="A5:C5"/>
    <mergeCell ref="A6:C6"/>
    <mergeCell ref="A10:C10"/>
  </mergeCells>
  <printOptions horizontalCentered="1"/>
  <pageMargins left="0.7" right="0.7" top="0.75" bottom="0.75" header="0.3" footer="0.3"/>
  <pageSetup scale="8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tabColor rgb="FF862633"/>
  </sheetPr>
  <dimension ref="A1:I575"/>
  <sheetViews>
    <sheetView workbookViewId="0">
      <selection activeCell="A3" sqref="A3:F5"/>
    </sheetView>
  </sheetViews>
  <sheetFormatPr defaultColWidth="9.140625" defaultRowHeight="15"/>
  <cols>
    <col min="1" max="1" width="9.42578125" style="69" customWidth="1"/>
    <col min="2" max="2" width="18.28515625" style="4" customWidth="1"/>
    <col min="3" max="3" width="17.7109375" style="4" customWidth="1"/>
    <col min="4" max="4" width="12.85546875" style="8" customWidth="1"/>
    <col min="5" max="5" width="31.140625" style="8" bestFit="1" customWidth="1"/>
    <col min="6" max="6" width="14.7109375" style="8" customWidth="1"/>
    <col min="7" max="7" width="19.140625" style="8" hidden="1" customWidth="1"/>
    <col min="8" max="8" width="22.42578125" style="8" hidden="1" customWidth="1"/>
    <col min="9" max="9" width="18.28515625" style="8" hidden="1" customWidth="1"/>
    <col min="10" max="16384" width="9.140625" style="8"/>
  </cols>
  <sheetData>
    <row r="1" spans="1:9">
      <c r="A1" s="308" t="s">
        <v>1386</v>
      </c>
      <c r="B1" s="309"/>
      <c r="C1" s="309"/>
    </row>
    <row r="2" spans="1:9">
      <c r="A2" s="23" t="s">
        <v>1221</v>
      </c>
      <c r="B2" s="4" t="s">
        <v>7</v>
      </c>
      <c r="C2" s="4" t="s">
        <v>8</v>
      </c>
      <c r="D2" s="8" t="s">
        <v>1387</v>
      </c>
      <c r="E2" s="8" t="s">
        <v>1388</v>
      </c>
      <c r="F2" s="8" t="s">
        <v>1389</v>
      </c>
      <c r="G2" s="8" t="s">
        <v>1449</v>
      </c>
      <c r="H2" s="8" t="s">
        <v>1244</v>
      </c>
      <c r="I2" s="8" t="s">
        <v>1445</v>
      </c>
    </row>
    <row r="3" spans="1:9">
      <c r="A3" s="8"/>
      <c r="B3" s="8"/>
      <c r="C3" s="8"/>
      <c r="F3" s="238"/>
      <c r="G3" s="237" t="str">
        <f>TEXT(tbl_proj_bud[[#This Row],[Project]],"000000")</f>
        <v>000000</v>
      </c>
      <c r="H3" s="237" t="e">
        <f>IF(tbl_proj_bud[[#This Row],[Custom Budget Category]]="",INDEX(Table4[Lookup],MATCH(tbl_proj_bud[[#This Row],[Res Category]],Table4[Descr. ],0)),tbl_proj_bud[[#This Row],[Custom Budget Category]])</f>
        <v>#N/A</v>
      </c>
      <c r="I3" s="237"/>
    </row>
    <row r="4" spans="1:9">
      <c r="A4" s="8"/>
      <c r="B4" s="8"/>
      <c r="C4" s="8"/>
      <c r="F4" s="238"/>
      <c r="G4" s="237" t="str">
        <f>TEXT(tbl_proj_bud[[#This Row],[Project]],"000000")</f>
        <v>000000</v>
      </c>
      <c r="H4" s="237" t="e">
        <f>IF(tbl_proj_bud[[#This Row],[Custom Budget Category]]="",INDEX(Table4[Lookup],MATCH(tbl_proj_bud[[#This Row],[Res Category]],Table4[Descr. ],0)),tbl_proj_bud[[#This Row],[Custom Budget Category]])</f>
        <v>#N/A</v>
      </c>
      <c r="I4" s="237"/>
    </row>
    <row r="5" spans="1:9">
      <c r="A5" s="8"/>
      <c r="B5" s="8"/>
      <c r="C5" s="8"/>
      <c r="F5" s="238"/>
      <c r="G5" s="237" t="str">
        <f>TEXT(tbl_proj_bud[[#This Row],[Project]],"000000")</f>
        <v>000000</v>
      </c>
      <c r="H5" s="237" t="e">
        <f>IF(tbl_proj_bud[[#This Row],[Custom Budget Category]]="",INDEX(Table4[Lookup],MATCH(tbl_proj_bud[[#This Row],[Res Category]],Table4[Descr. ],0)),tbl_proj_bud[[#This Row],[Custom Budget Category]])</f>
        <v>#N/A</v>
      </c>
      <c r="I5" s="237"/>
    </row>
    <row r="6" spans="1:9">
      <c r="A6" s="8"/>
      <c r="B6" s="8"/>
      <c r="C6" s="8"/>
      <c r="F6" s="238"/>
      <c r="G6" s="237" t="str">
        <f>TEXT(tbl_proj_bud[[#This Row],[Project]],"000000")</f>
        <v>000000</v>
      </c>
      <c r="H6" s="237" t="e">
        <f>IF(tbl_proj_bud[[#This Row],[Custom Budget Category]]="",INDEX(Table4[Lookup],MATCH(tbl_proj_bud[[#This Row],[Res Category]],Table4[Descr. ],0)),tbl_proj_bud[[#This Row],[Custom Budget Category]])</f>
        <v>#N/A</v>
      </c>
      <c r="I6" s="237"/>
    </row>
    <row r="7" spans="1:9">
      <c r="A7" s="8"/>
      <c r="B7" s="8"/>
      <c r="C7" s="8"/>
      <c r="F7" s="238"/>
      <c r="G7" s="237" t="str">
        <f>TEXT(tbl_proj_bud[[#This Row],[Project]],"000000")</f>
        <v>000000</v>
      </c>
      <c r="H7" s="237" t="e">
        <f>IF(tbl_proj_bud[[#This Row],[Custom Budget Category]]="",INDEX(Table4[Lookup],MATCH(tbl_proj_bud[[#This Row],[Res Category]],Table4[Descr. ],0)),tbl_proj_bud[[#This Row],[Custom Budget Category]])</f>
        <v>#N/A</v>
      </c>
      <c r="I7" s="237"/>
    </row>
    <row r="8" spans="1:9">
      <c r="A8" s="8"/>
      <c r="B8" s="8"/>
      <c r="C8" s="8"/>
      <c r="F8" s="238"/>
      <c r="G8" s="237" t="str">
        <f>TEXT(tbl_proj_bud[[#This Row],[Project]],"000000")</f>
        <v>000000</v>
      </c>
      <c r="H8" s="237" t="e">
        <f>IF(tbl_proj_bud[[#This Row],[Custom Budget Category]]="",INDEX(Table4[Lookup],MATCH(tbl_proj_bud[[#This Row],[Res Category]],Table4[Descr. ],0)),tbl_proj_bud[[#This Row],[Custom Budget Category]])</f>
        <v>#N/A</v>
      </c>
      <c r="I8" s="237"/>
    </row>
    <row r="9" spans="1:9">
      <c r="A9" s="8"/>
      <c r="B9" s="8"/>
      <c r="C9" s="8"/>
      <c r="F9" s="238"/>
      <c r="G9" s="237" t="str">
        <f>TEXT(tbl_proj_bud[[#This Row],[Project]],"000000")</f>
        <v>000000</v>
      </c>
      <c r="H9" s="237" t="e">
        <f>IF(tbl_proj_bud[[#This Row],[Custom Budget Category]]="",INDEX(Table4[Lookup],MATCH(tbl_proj_bud[[#This Row],[Res Category]],Table4[Descr. ],0)),tbl_proj_bud[[#This Row],[Custom Budget Category]])</f>
        <v>#N/A</v>
      </c>
      <c r="I9" s="237"/>
    </row>
    <row r="10" spans="1:9">
      <c r="A10" s="8"/>
      <c r="B10" s="8"/>
      <c r="C10" s="8"/>
      <c r="F10" s="238"/>
      <c r="G10" s="248" t="str">
        <f>TEXT(tbl_proj_bud[[#This Row],[Project]],"000000")</f>
        <v>000000</v>
      </c>
      <c r="H10" s="248" t="e">
        <f>IF(tbl_proj_bud[[#This Row],[Custom Budget Category]]="",INDEX(Table4[Lookup],MATCH(tbl_proj_bud[[#This Row],[Res Category]],Table4[Descr. ],0)),tbl_proj_bud[[#This Row],[Custom Budget Category]])</f>
        <v>#N/A</v>
      </c>
      <c r="I10" s="248"/>
    </row>
    <row r="11" spans="1:9">
      <c r="A11" s="8"/>
      <c r="B11" s="8"/>
      <c r="C11" s="8"/>
      <c r="F11" s="238"/>
      <c r="G11" s="248" t="str">
        <f>TEXT(tbl_proj_bud[[#This Row],[Project]],"000000")</f>
        <v>000000</v>
      </c>
      <c r="H11" s="248" t="e">
        <f>IF(tbl_proj_bud[[#This Row],[Custom Budget Category]]="",INDEX(Table4[Lookup],MATCH(tbl_proj_bud[[#This Row],[Res Category]],Table4[Descr. ],0)),tbl_proj_bud[[#This Row],[Custom Budget Category]])</f>
        <v>#N/A</v>
      </c>
      <c r="I11" s="248"/>
    </row>
    <row r="12" spans="1:9">
      <c r="A12" s="8"/>
      <c r="B12" s="8"/>
      <c r="C12" s="8"/>
      <c r="F12" s="238"/>
      <c r="G12" s="255" t="str">
        <f>TEXT(tbl_proj_bud[[#This Row],[Project]],"000000")</f>
        <v>000000</v>
      </c>
      <c r="H12" s="255" t="e">
        <f>IF(tbl_proj_bud[[#This Row],[Custom Budget Category]]="",INDEX(Table4[Lookup],MATCH(tbl_proj_bud[[#This Row],[Res Category]],Table4[Descr. ],0)),tbl_proj_bud[[#This Row],[Custom Budget Category]])</f>
        <v>#N/A</v>
      </c>
      <c r="I12" s="255"/>
    </row>
    <row r="13" spans="1:9">
      <c r="A13" s="8"/>
      <c r="B13" s="8"/>
      <c r="C13" s="8"/>
      <c r="F13" s="238"/>
      <c r="G13" s="255" t="str">
        <f>TEXT(tbl_proj_bud[[#This Row],[Project]],"000000")</f>
        <v>000000</v>
      </c>
      <c r="H13" s="255" t="e">
        <f>IF(tbl_proj_bud[[#This Row],[Custom Budget Category]]="",INDEX(Table4[Lookup],MATCH(tbl_proj_bud[[#This Row],[Res Category]],Table4[Descr. ],0)),tbl_proj_bud[[#This Row],[Custom Budget Category]])</f>
        <v>#N/A</v>
      </c>
      <c r="I13" s="255"/>
    </row>
    <row r="14" spans="1:9">
      <c r="A14" s="8"/>
      <c r="B14" s="8"/>
      <c r="C14" s="8"/>
      <c r="F14" s="238"/>
      <c r="G14" s="255" t="str">
        <f>TEXT(tbl_proj_bud[[#This Row],[Project]],"000000")</f>
        <v>000000</v>
      </c>
      <c r="H14" s="255" t="e">
        <f>IF(tbl_proj_bud[[#This Row],[Custom Budget Category]]="",INDEX(Table4[Lookup],MATCH(tbl_proj_bud[[#This Row],[Res Category]],Table4[Descr. ],0)),tbl_proj_bud[[#This Row],[Custom Budget Category]])</f>
        <v>#N/A</v>
      </c>
      <c r="I14" s="255"/>
    </row>
    <row r="15" spans="1:9">
      <c r="A15" s="8"/>
      <c r="B15" s="8"/>
      <c r="C15" s="8"/>
      <c r="F15" s="238"/>
      <c r="G15" s="255" t="str">
        <f>TEXT(tbl_proj_bud[[#This Row],[Project]],"000000")</f>
        <v>000000</v>
      </c>
      <c r="H15" s="255" t="e">
        <f>IF(tbl_proj_bud[[#This Row],[Custom Budget Category]]="",INDEX(Table4[Lookup],MATCH(tbl_proj_bud[[#This Row],[Res Category]],Table4[Descr. ],0)),tbl_proj_bud[[#This Row],[Custom Budget Category]])</f>
        <v>#N/A</v>
      </c>
      <c r="I15" s="255"/>
    </row>
    <row r="16" spans="1:9">
      <c r="A16" s="8"/>
      <c r="B16" s="8"/>
      <c r="C16" s="8"/>
      <c r="F16" s="238"/>
      <c r="G16" s="255" t="str">
        <f>TEXT(tbl_proj_bud[[#This Row],[Project]],"000000")</f>
        <v>000000</v>
      </c>
      <c r="H16" s="255" t="e">
        <f>IF(tbl_proj_bud[[#This Row],[Custom Budget Category]]="",INDEX(Table4[Lookup],MATCH(tbl_proj_bud[[#This Row],[Res Category]],Table4[Descr. ],0)),tbl_proj_bud[[#This Row],[Custom Budget Category]])</f>
        <v>#N/A</v>
      </c>
      <c r="I16" s="255"/>
    </row>
    <row r="17" spans="1:9">
      <c r="A17" s="8"/>
      <c r="B17" s="8"/>
      <c r="C17" s="8"/>
      <c r="F17" s="238"/>
      <c r="G17" s="255" t="str">
        <f>TEXT(tbl_proj_bud[[#This Row],[Project]],"000000")</f>
        <v>000000</v>
      </c>
      <c r="H17" s="255" t="e">
        <f>IF(tbl_proj_bud[[#This Row],[Custom Budget Category]]="",INDEX(Table4[Lookup],MATCH(tbl_proj_bud[[#This Row],[Res Category]],Table4[Descr. ],0)),tbl_proj_bud[[#This Row],[Custom Budget Category]])</f>
        <v>#N/A</v>
      </c>
      <c r="I17" s="255"/>
    </row>
    <row r="18" spans="1:9">
      <c r="A18" s="8"/>
      <c r="B18" s="8"/>
      <c r="C18" s="8"/>
      <c r="F18" s="238"/>
      <c r="G18" s="255" t="str">
        <f>TEXT(tbl_proj_bud[[#This Row],[Project]],"000000")</f>
        <v>000000</v>
      </c>
      <c r="H18" s="255" t="e">
        <f>IF(tbl_proj_bud[[#This Row],[Custom Budget Category]]="",INDEX(Table4[Lookup],MATCH(tbl_proj_bud[[#This Row],[Res Category]],Table4[Descr. ],0)),tbl_proj_bud[[#This Row],[Custom Budget Category]])</f>
        <v>#N/A</v>
      </c>
      <c r="I18" s="255"/>
    </row>
    <row r="19" spans="1:9">
      <c r="A19" s="8"/>
      <c r="B19" s="8"/>
      <c r="C19" s="8"/>
      <c r="F19" s="238"/>
      <c r="G19" s="255" t="str">
        <f>TEXT(tbl_proj_bud[[#This Row],[Project]],"000000")</f>
        <v>000000</v>
      </c>
      <c r="H19" s="255" t="e">
        <f>IF(tbl_proj_bud[[#This Row],[Custom Budget Category]]="",INDEX(Table4[Lookup],MATCH(tbl_proj_bud[[#This Row],[Res Category]],Table4[Descr. ],0)),tbl_proj_bud[[#This Row],[Custom Budget Category]])</f>
        <v>#N/A</v>
      </c>
      <c r="I19" s="255"/>
    </row>
    <row r="20" spans="1:9">
      <c r="A20" s="8"/>
      <c r="B20" s="8"/>
      <c r="C20" s="8"/>
      <c r="F20" s="238"/>
      <c r="G20" s="255" t="str">
        <f>TEXT(tbl_proj_bud[[#This Row],[Project]],"000000")</f>
        <v>000000</v>
      </c>
      <c r="H20" s="255" t="e">
        <f>IF(tbl_proj_bud[[#This Row],[Custom Budget Category]]="",INDEX(Table4[Lookup],MATCH(tbl_proj_bud[[#This Row],[Res Category]],Table4[Descr. ],0)),tbl_proj_bud[[#This Row],[Custom Budget Category]])</f>
        <v>#N/A</v>
      </c>
      <c r="I20" s="255"/>
    </row>
    <row r="21" spans="1:9">
      <c r="A21" s="8"/>
      <c r="B21" s="8"/>
      <c r="C21" s="8"/>
      <c r="F21" s="238"/>
      <c r="G21" s="255" t="str">
        <f>TEXT(tbl_proj_bud[[#This Row],[Project]],"000000")</f>
        <v>000000</v>
      </c>
      <c r="H21" s="255" t="e">
        <f>IF(tbl_proj_bud[[#This Row],[Custom Budget Category]]="",INDEX(Table4[Lookup],MATCH(tbl_proj_bud[[#This Row],[Res Category]],Table4[Descr. ],0)),tbl_proj_bud[[#This Row],[Custom Budget Category]])</f>
        <v>#N/A</v>
      </c>
      <c r="I21" s="255"/>
    </row>
    <row r="22" spans="1:9">
      <c r="A22" s="8"/>
      <c r="B22" s="8"/>
      <c r="C22" s="8"/>
      <c r="F22" s="238"/>
      <c r="G22" s="255" t="str">
        <f>TEXT(tbl_proj_bud[[#This Row],[Project]],"000000")</f>
        <v>000000</v>
      </c>
      <c r="H22" s="255" t="e">
        <f>IF(tbl_proj_bud[[#This Row],[Custom Budget Category]]="",INDEX(Table4[Lookup],MATCH(tbl_proj_bud[[#This Row],[Res Category]],Table4[Descr. ],0)),tbl_proj_bud[[#This Row],[Custom Budget Category]])</f>
        <v>#N/A</v>
      </c>
      <c r="I22" s="255"/>
    </row>
    <row r="23" spans="1:9">
      <c r="A23" s="8"/>
      <c r="B23" s="8"/>
      <c r="C23" s="8"/>
      <c r="F23" s="238"/>
      <c r="G23" s="255" t="str">
        <f>TEXT(tbl_proj_bud[[#This Row],[Project]],"000000")</f>
        <v>000000</v>
      </c>
      <c r="H23" s="255" t="e">
        <f>IF(tbl_proj_bud[[#This Row],[Custom Budget Category]]="",INDEX(Table4[Lookup],MATCH(tbl_proj_bud[[#This Row],[Res Category]],Table4[Descr. ],0)),tbl_proj_bud[[#This Row],[Custom Budget Category]])</f>
        <v>#N/A</v>
      </c>
      <c r="I23" s="255"/>
    </row>
    <row r="24" spans="1:9">
      <c r="A24" s="8"/>
      <c r="B24" s="8"/>
      <c r="C24" s="8"/>
      <c r="F24" s="238"/>
      <c r="G24" s="255" t="str">
        <f>TEXT(tbl_proj_bud[[#This Row],[Project]],"000000")</f>
        <v>000000</v>
      </c>
      <c r="H24" s="255" t="e">
        <f>IF(tbl_proj_bud[[#This Row],[Custom Budget Category]]="",INDEX(Table4[Lookup],MATCH(tbl_proj_bud[[#This Row],[Res Category]],Table4[Descr. ],0)),tbl_proj_bud[[#This Row],[Custom Budget Category]])</f>
        <v>#N/A</v>
      </c>
      <c r="I24" s="255"/>
    </row>
    <row r="25" spans="1:9">
      <c r="A25" s="8"/>
      <c r="B25" s="8"/>
      <c r="C25" s="8"/>
      <c r="F25" s="238"/>
      <c r="G25" s="255" t="str">
        <f>TEXT(tbl_proj_bud[[#This Row],[Project]],"000000")</f>
        <v>000000</v>
      </c>
      <c r="H25" s="255" t="e">
        <f>IF(tbl_proj_bud[[#This Row],[Custom Budget Category]]="",INDEX(Table4[Lookup],MATCH(tbl_proj_bud[[#This Row],[Res Category]],Table4[Descr. ],0)),tbl_proj_bud[[#This Row],[Custom Budget Category]])</f>
        <v>#N/A</v>
      </c>
      <c r="I25" s="255"/>
    </row>
    <row r="26" spans="1:9">
      <c r="A26" s="8"/>
      <c r="B26" s="8"/>
      <c r="C26" s="8"/>
      <c r="F26" s="238"/>
      <c r="G26" s="255" t="str">
        <f>TEXT(tbl_proj_bud[[#This Row],[Project]],"000000")</f>
        <v>000000</v>
      </c>
      <c r="H26" s="255" t="e">
        <f>IF(tbl_proj_bud[[#This Row],[Custom Budget Category]]="",INDEX(Table4[Lookup],MATCH(tbl_proj_bud[[#This Row],[Res Category]],Table4[Descr. ],0)),tbl_proj_bud[[#This Row],[Custom Budget Category]])</f>
        <v>#N/A</v>
      </c>
      <c r="I26" s="255"/>
    </row>
    <row r="27" spans="1:9">
      <c r="A27" s="8"/>
      <c r="B27" s="8"/>
      <c r="C27" s="8"/>
      <c r="F27" s="238"/>
      <c r="G27" s="255" t="str">
        <f>TEXT(tbl_proj_bud[[#This Row],[Project]],"000000")</f>
        <v>000000</v>
      </c>
      <c r="H27" s="255" t="e">
        <f>IF(tbl_proj_bud[[#This Row],[Custom Budget Category]]="",INDEX(Table4[Lookup],MATCH(tbl_proj_bud[[#This Row],[Res Category]],Table4[Descr. ],0)),tbl_proj_bud[[#This Row],[Custom Budget Category]])</f>
        <v>#N/A</v>
      </c>
      <c r="I27" s="255"/>
    </row>
    <row r="28" spans="1:9">
      <c r="A28" s="8"/>
      <c r="B28" s="8"/>
      <c r="C28" s="8"/>
      <c r="F28" s="238"/>
      <c r="G28" s="255" t="str">
        <f>TEXT(tbl_proj_bud[[#This Row],[Project]],"000000")</f>
        <v>000000</v>
      </c>
      <c r="H28" s="255" t="e">
        <f>IF(tbl_proj_bud[[#This Row],[Custom Budget Category]]="",INDEX(Table4[Lookup],MATCH(tbl_proj_bud[[#This Row],[Res Category]],Table4[Descr. ],0)),tbl_proj_bud[[#This Row],[Custom Budget Category]])</f>
        <v>#N/A</v>
      </c>
      <c r="I28" s="255"/>
    </row>
    <row r="29" spans="1:9">
      <c r="A29" s="8"/>
      <c r="B29" s="8"/>
      <c r="C29" s="8"/>
      <c r="F29" s="238"/>
      <c r="G29" s="255" t="str">
        <f>TEXT(tbl_proj_bud[[#This Row],[Project]],"000000")</f>
        <v>000000</v>
      </c>
      <c r="H29" s="255" t="e">
        <f>IF(tbl_proj_bud[[#This Row],[Custom Budget Category]]="",INDEX(Table4[Lookup],MATCH(tbl_proj_bud[[#This Row],[Res Category]],Table4[Descr. ],0)),tbl_proj_bud[[#This Row],[Custom Budget Category]])</f>
        <v>#N/A</v>
      </c>
      <c r="I29" s="255"/>
    </row>
    <row r="30" spans="1:9">
      <c r="A30" s="8"/>
      <c r="B30" s="8"/>
      <c r="C30" s="8"/>
      <c r="F30" s="238"/>
      <c r="G30" s="255" t="str">
        <f>TEXT(tbl_proj_bud[[#This Row],[Project]],"000000")</f>
        <v>000000</v>
      </c>
      <c r="H30" s="255" t="e">
        <f>IF(tbl_proj_bud[[#This Row],[Custom Budget Category]]="",INDEX(Table4[Lookup],MATCH(tbl_proj_bud[[#This Row],[Res Category]],Table4[Descr. ],0)),tbl_proj_bud[[#This Row],[Custom Budget Category]])</f>
        <v>#N/A</v>
      </c>
      <c r="I30" s="255"/>
    </row>
    <row r="31" spans="1:9">
      <c r="A31" s="8"/>
      <c r="B31" s="8"/>
      <c r="C31" s="8"/>
      <c r="F31" s="238"/>
      <c r="G31" s="255" t="str">
        <f>TEXT(tbl_proj_bud[[#This Row],[Project]],"000000")</f>
        <v>000000</v>
      </c>
      <c r="H31" s="255" t="e">
        <f>IF(tbl_proj_bud[[#This Row],[Custom Budget Category]]="",INDEX(Table4[Lookup],MATCH(tbl_proj_bud[[#This Row],[Res Category]],Table4[Descr. ],0)),tbl_proj_bud[[#This Row],[Custom Budget Category]])</f>
        <v>#N/A</v>
      </c>
      <c r="I31" s="255"/>
    </row>
    <row r="32" spans="1:9">
      <c r="A32" s="8"/>
      <c r="B32" s="8"/>
      <c r="C32" s="8"/>
      <c r="F32" s="238"/>
      <c r="G32" s="255" t="str">
        <f>TEXT(tbl_proj_bud[[#This Row],[Project]],"000000")</f>
        <v>000000</v>
      </c>
      <c r="H32" s="255" t="e">
        <f>IF(tbl_proj_bud[[#This Row],[Custom Budget Category]]="",INDEX(Table4[Lookup],MATCH(tbl_proj_bud[[#This Row],[Res Category]],Table4[Descr. ],0)),tbl_proj_bud[[#This Row],[Custom Budget Category]])</f>
        <v>#N/A</v>
      </c>
      <c r="I32" s="255"/>
    </row>
    <row r="33" spans="1:9">
      <c r="A33" s="8"/>
      <c r="B33" s="8"/>
      <c r="C33" s="8"/>
      <c r="F33" s="238"/>
      <c r="G33" s="255" t="str">
        <f>TEXT(tbl_proj_bud[[#This Row],[Project]],"000000")</f>
        <v>000000</v>
      </c>
      <c r="H33" s="255" t="e">
        <f>IF(tbl_proj_bud[[#This Row],[Custom Budget Category]]="",INDEX(Table4[Lookup],MATCH(tbl_proj_bud[[#This Row],[Res Category]],Table4[Descr. ],0)),tbl_proj_bud[[#This Row],[Custom Budget Category]])</f>
        <v>#N/A</v>
      </c>
      <c r="I33" s="255"/>
    </row>
    <row r="34" spans="1:9">
      <c r="A34" s="8"/>
      <c r="B34" s="8"/>
      <c r="C34" s="8"/>
      <c r="F34" s="238"/>
      <c r="G34" s="255" t="str">
        <f>TEXT(tbl_proj_bud[[#This Row],[Project]],"000000")</f>
        <v>000000</v>
      </c>
      <c r="H34" s="255" t="e">
        <f>IF(tbl_proj_bud[[#This Row],[Custom Budget Category]]="",INDEX(Table4[Lookup],MATCH(tbl_proj_bud[[#This Row],[Res Category]],Table4[Descr. ],0)),tbl_proj_bud[[#This Row],[Custom Budget Category]])</f>
        <v>#N/A</v>
      </c>
      <c r="I34" s="255"/>
    </row>
    <row r="35" spans="1:9">
      <c r="A35" s="8"/>
      <c r="B35" s="8"/>
      <c r="C35" s="8"/>
      <c r="F35" s="238"/>
      <c r="G35" s="255" t="str">
        <f>TEXT(tbl_proj_bud[[#This Row],[Project]],"000000")</f>
        <v>000000</v>
      </c>
      <c r="H35" s="255" t="e">
        <f>IF(tbl_proj_bud[[#This Row],[Custom Budget Category]]="",INDEX(Table4[Lookup],MATCH(tbl_proj_bud[[#This Row],[Res Category]],Table4[Descr. ],0)),tbl_proj_bud[[#This Row],[Custom Budget Category]])</f>
        <v>#N/A</v>
      </c>
      <c r="I35" s="255"/>
    </row>
    <row r="36" spans="1:9">
      <c r="A36" s="8"/>
      <c r="B36" s="8"/>
      <c r="C36" s="8"/>
      <c r="F36" s="238"/>
      <c r="G36" s="255" t="str">
        <f>TEXT(tbl_proj_bud[[#This Row],[Project]],"000000")</f>
        <v>000000</v>
      </c>
      <c r="H36" s="255" t="e">
        <f>IF(tbl_proj_bud[[#This Row],[Custom Budget Category]]="",INDEX(Table4[Lookup],MATCH(tbl_proj_bud[[#This Row],[Res Category]],Table4[Descr. ],0)),tbl_proj_bud[[#This Row],[Custom Budget Category]])</f>
        <v>#N/A</v>
      </c>
      <c r="I36" s="255"/>
    </row>
    <row r="37" spans="1:9">
      <c r="A37" s="8"/>
      <c r="B37" s="8"/>
      <c r="C37" s="8"/>
      <c r="F37" s="238"/>
      <c r="G37" s="255" t="str">
        <f>TEXT(tbl_proj_bud[[#This Row],[Project]],"000000")</f>
        <v>000000</v>
      </c>
      <c r="H37" s="255" t="e">
        <f>IF(tbl_proj_bud[[#This Row],[Custom Budget Category]]="",INDEX(Table4[Lookup],MATCH(tbl_proj_bud[[#This Row],[Res Category]],Table4[Descr. ],0)),tbl_proj_bud[[#This Row],[Custom Budget Category]])</f>
        <v>#N/A</v>
      </c>
      <c r="I37" s="255"/>
    </row>
    <row r="38" spans="1:9">
      <c r="A38" s="8"/>
      <c r="B38" s="8"/>
      <c r="C38" s="8"/>
      <c r="F38" s="238"/>
      <c r="G38" s="255" t="str">
        <f>TEXT(tbl_proj_bud[[#This Row],[Project]],"000000")</f>
        <v>000000</v>
      </c>
      <c r="H38" s="255" t="e">
        <f>IF(tbl_proj_bud[[#This Row],[Custom Budget Category]]="",INDEX(Table4[Lookup],MATCH(tbl_proj_bud[[#This Row],[Res Category]],Table4[Descr. ],0)),tbl_proj_bud[[#This Row],[Custom Budget Category]])</f>
        <v>#N/A</v>
      </c>
      <c r="I38" s="255"/>
    </row>
    <row r="39" spans="1:9">
      <c r="A39" s="8"/>
      <c r="B39" s="8"/>
      <c r="C39" s="8"/>
      <c r="F39" s="238"/>
      <c r="G39" s="255" t="str">
        <f>TEXT(tbl_proj_bud[[#This Row],[Project]],"000000")</f>
        <v>000000</v>
      </c>
      <c r="H39" s="255" t="e">
        <f>IF(tbl_proj_bud[[#This Row],[Custom Budget Category]]="",INDEX(Table4[Lookup],MATCH(tbl_proj_bud[[#This Row],[Res Category]],Table4[Descr. ],0)),tbl_proj_bud[[#This Row],[Custom Budget Category]])</f>
        <v>#N/A</v>
      </c>
      <c r="I39" s="255"/>
    </row>
    <row r="40" spans="1:9">
      <c r="A40" s="8"/>
      <c r="B40" s="8"/>
      <c r="C40" s="8"/>
      <c r="F40" s="238"/>
      <c r="G40" s="255" t="str">
        <f>TEXT(tbl_proj_bud[[#This Row],[Project]],"000000")</f>
        <v>000000</v>
      </c>
      <c r="H40" s="255" t="e">
        <f>IF(tbl_proj_bud[[#This Row],[Custom Budget Category]]="",INDEX(Table4[Lookup],MATCH(tbl_proj_bud[[#This Row],[Res Category]],Table4[Descr. ],0)),tbl_proj_bud[[#This Row],[Custom Budget Category]])</f>
        <v>#N/A</v>
      </c>
      <c r="I40" s="255"/>
    </row>
    <row r="41" spans="1:9">
      <c r="A41" s="8"/>
      <c r="B41" s="8"/>
      <c r="C41" s="8"/>
      <c r="F41" s="238"/>
      <c r="G41" s="255" t="str">
        <f>TEXT(tbl_proj_bud[[#This Row],[Project]],"000000")</f>
        <v>000000</v>
      </c>
      <c r="H41" s="255" t="e">
        <f>IF(tbl_proj_bud[[#This Row],[Custom Budget Category]]="",INDEX(Table4[Lookup],MATCH(tbl_proj_bud[[#This Row],[Res Category]],Table4[Descr. ],0)),tbl_proj_bud[[#This Row],[Custom Budget Category]])</f>
        <v>#N/A</v>
      </c>
      <c r="I41" s="255"/>
    </row>
    <row r="42" spans="1:9">
      <c r="A42" s="8"/>
      <c r="B42" s="8"/>
      <c r="C42" s="8"/>
      <c r="F42" s="238"/>
      <c r="G42" s="255" t="str">
        <f>TEXT(tbl_proj_bud[[#This Row],[Project]],"000000")</f>
        <v>000000</v>
      </c>
      <c r="H42" s="255" t="e">
        <f>IF(tbl_proj_bud[[#This Row],[Custom Budget Category]]="",INDEX(Table4[Lookup],MATCH(tbl_proj_bud[[#This Row],[Res Category]],Table4[Descr. ],0)),tbl_proj_bud[[#This Row],[Custom Budget Category]])</f>
        <v>#N/A</v>
      </c>
      <c r="I42" s="255"/>
    </row>
    <row r="43" spans="1:9">
      <c r="A43" s="8"/>
      <c r="B43" s="8"/>
      <c r="C43" s="8"/>
      <c r="F43" s="238"/>
      <c r="G43" s="255" t="str">
        <f>TEXT(tbl_proj_bud[[#This Row],[Project]],"000000")</f>
        <v>000000</v>
      </c>
      <c r="H43" s="255" t="e">
        <f>IF(tbl_proj_bud[[#This Row],[Custom Budget Category]]="",INDEX(Table4[Lookup],MATCH(tbl_proj_bud[[#This Row],[Res Category]],Table4[Descr. ],0)),tbl_proj_bud[[#This Row],[Custom Budget Category]])</f>
        <v>#N/A</v>
      </c>
      <c r="I43" s="255"/>
    </row>
    <row r="44" spans="1:9">
      <c r="A44" s="8"/>
      <c r="B44" s="8"/>
      <c r="C44" s="8"/>
      <c r="F44" s="238"/>
      <c r="G44" s="255" t="str">
        <f>TEXT(tbl_proj_bud[[#This Row],[Project]],"000000")</f>
        <v>000000</v>
      </c>
      <c r="H44" s="255" t="e">
        <f>IF(tbl_proj_bud[[#This Row],[Custom Budget Category]]="",INDEX(Table4[Lookup],MATCH(tbl_proj_bud[[#This Row],[Res Category]],Table4[Descr. ],0)),tbl_proj_bud[[#This Row],[Custom Budget Category]])</f>
        <v>#N/A</v>
      </c>
      <c r="I44" s="255"/>
    </row>
    <row r="45" spans="1:9">
      <c r="A45" s="8"/>
      <c r="B45" s="8"/>
      <c r="C45" s="8"/>
      <c r="F45" s="238"/>
      <c r="G45" s="255" t="str">
        <f>TEXT(tbl_proj_bud[[#This Row],[Project]],"000000")</f>
        <v>000000</v>
      </c>
      <c r="H45" s="255" t="e">
        <f>IF(tbl_proj_bud[[#This Row],[Custom Budget Category]]="",INDEX(Table4[Lookup],MATCH(tbl_proj_bud[[#This Row],[Res Category]],Table4[Descr. ],0)),tbl_proj_bud[[#This Row],[Custom Budget Category]])</f>
        <v>#N/A</v>
      </c>
      <c r="I45" s="255"/>
    </row>
    <row r="46" spans="1:9">
      <c r="A46" s="8"/>
      <c r="B46" s="8"/>
      <c r="C46" s="8"/>
      <c r="F46" s="238"/>
      <c r="G46" s="255" t="str">
        <f>TEXT(tbl_proj_bud[[#This Row],[Project]],"000000")</f>
        <v>000000</v>
      </c>
      <c r="H46" s="255" t="e">
        <f>IF(tbl_proj_bud[[#This Row],[Custom Budget Category]]="",INDEX(Table4[Lookup],MATCH(tbl_proj_bud[[#This Row],[Res Category]],Table4[Descr. ],0)),tbl_proj_bud[[#This Row],[Custom Budget Category]])</f>
        <v>#N/A</v>
      </c>
      <c r="I46" s="255"/>
    </row>
    <row r="47" spans="1:9">
      <c r="A47" s="8"/>
      <c r="B47" s="8"/>
      <c r="C47" s="8"/>
      <c r="F47" s="238"/>
      <c r="G47" s="255" t="str">
        <f>TEXT(tbl_proj_bud[[#This Row],[Project]],"000000")</f>
        <v>000000</v>
      </c>
      <c r="H47" s="255" t="e">
        <f>IF(tbl_proj_bud[[#This Row],[Custom Budget Category]]="",INDEX(Table4[Lookup],MATCH(tbl_proj_bud[[#This Row],[Res Category]],Table4[Descr. ],0)),tbl_proj_bud[[#This Row],[Custom Budget Category]])</f>
        <v>#N/A</v>
      </c>
      <c r="I47" s="255"/>
    </row>
    <row r="48" spans="1:9">
      <c r="A48" s="8"/>
      <c r="B48" s="8"/>
      <c r="C48" s="8"/>
      <c r="F48" s="238"/>
      <c r="G48" s="255" t="str">
        <f>TEXT(tbl_proj_bud[[#This Row],[Project]],"000000")</f>
        <v>000000</v>
      </c>
      <c r="H48" s="255" t="e">
        <f>IF(tbl_proj_bud[[#This Row],[Custom Budget Category]]="",INDEX(Table4[Lookup],MATCH(tbl_proj_bud[[#This Row],[Res Category]],Table4[Descr. ],0)),tbl_proj_bud[[#This Row],[Custom Budget Category]])</f>
        <v>#N/A</v>
      </c>
      <c r="I48" s="255"/>
    </row>
    <row r="49" spans="1:9">
      <c r="A49" s="8"/>
      <c r="B49" s="8"/>
      <c r="C49" s="8"/>
      <c r="F49" s="238"/>
      <c r="G49" s="255" t="str">
        <f>TEXT(tbl_proj_bud[[#This Row],[Project]],"000000")</f>
        <v>000000</v>
      </c>
      <c r="H49" s="255" t="e">
        <f>IF(tbl_proj_bud[[#This Row],[Custom Budget Category]]="",INDEX(Table4[Lookup],MATCH(tbl_proj_bud[[#This Row],[Res Category]],Table4[Descr. ],0)),tbl_proj_bud[[#This Row],[Custom Budget Category]])</f>
        <v>#N/A</v>
      </c>
      <c r="I49" s="255"/>
    </row>
    <row r="50" spans="1:9">
      <c r="A50" s="8"/>
      <c r="B50" s="8"/>
      <c r="C50" s="8"/>
      <c r="F50" s="238"/>
      <c r="G50" s="255" t="str">
        <f>TEXT(tbl_proj_bud[[#This Row],[Project]],"000000")</f>
        <v>000000</v>
      </c>
      <c r="H50" s="255" t="e">
        <f>IF(tbl_proj_bud[[#This Row],[Custom Budget Category]]="",INDEX(Table4[Lookup],MATCH(tbl_proj_bud[[#This Row],[Res Category]],Table4[Descr. ],0)),tbl_proj_bud[[#This Row],[Custom Budget Category]])</f>
        <v>#N/A</v>
      </c>
      <c r="I50" s="255"/>
    </row>
    <row r="51" spans="1:9">
      <c r="A51" s="8"/>
      <c r="B51" s="8"/>
      <c r="C51" s="8"/>
      <c r="F51" s="238"/>
      <c r="G51" s="255" t="str">
        <f>TEXT(tbl_proj_bud[[#This Row],[Project]],"000000")</f>
        <v>000000</v>
      </c>
      <c r="H51" s="255" t="e">
        <f>IF(tbl_proj_bud[[#This Row],[Custom Budget Category]]="",INDEX(Table4[Lookup],MATCH(tbl_proj_bud[[#This Row],[Res Category]],Table4[Descr. ],0)),tbl_proj_bud[[#This Row],[Custom Budget Category]])</f>
        <v>#N/A</v>
      </c>
      <c r="I51" s="255"/>
    </row>
    <row r="52" spans="1:9">
      <c r="A52" s="8"/>
      <c r="B52" s="8"/>
      <c r="C52" s="8"/>
      <c r="F52" s="238"/>
      <c r="G52" s="255" t="str">
        <f>TEXT(tbl_proj_bud[[#This Row],[Project]],"000000")</f>
        <v>000000</v>
      </c>
      <c r="H52" s="255" t="e">
        <f>IF(tbl_proj_bud[[#This Row],[Custom Budget Category]]="",INDEX(Table4[Lookup],MATCH(tbl_proj_bud[[#This Row],[Res Category]],Table4[Descr. ],0)),tbl_proj_bud[[#This Row],[Custom Budget Category]])</f>
        <v>#N/A</v>
      </c>
      <c r="I52" s="255"/>
    </row>
    <row r="53" spans="1:9">
      <c r="A53" s="8"/>
      <c r="B53" s="8"/>
      <c r="C53" s="8"/>
      <c r="F53" s="238"/>
      <c r="G53" s="255" t="str">
        <f>TEXT(tbl_proj_bud[[#This Row],[Project]],"000000")</f>
        <v>000000</v>
      </c>
      <c r="H53" s="255" t="e">
        <f>IF(tbl_proj_bud[[#This Row],[Custom Budget Category]]="",INDEX(Table4[Lookup],MATCH(tbl_proj_bud[[#This Row],[Res Category]],Table4[Descr. ],0)),tbl_proj_bud[[#This Row],[Custom Budget Category]])</f>
        <v>#N/A</v>
      </c>
      <c r="I53" s="255"/>
    </row>
    <row r="54" spans="1:9">
      <c r="A54" s="8"/>
      <c r="B54" s="8"/>
      <c r="C54" s="8"/>
      <c r="F54" s="238"/>
      <c r="G54" s="255" t="str">
        <f>TEXT(tbl_proj_bud[[#This Row],[Project]],"000000")</f>
        <v>000000</v>
      </c>
      <c r="H54" s="255" t="e">
        <f>IF(tbl_proj_bud[[#This Row],[Custom Budget Category]]="",INDEX(Table4[Lookup],MATCH(tbl_proj_bud[[#This Row],[Res Category]],Table4[Descr. ],0)),tbl_proj_bud[[#This Row],[Custom Budget Category]])</f>
        <v>#N/A</v>
      </c>
      <c r="I54" s="255"/>
    </row>
    <row r="55" spans="1:9">
      <c r="A55" s="8"/>
      <c r="B55" s="8"/>
      <c r="C55" s="8"/>
      <c r="F55" s="238"/>
      <c r="G55" s="255" t="str">
        <f>TEXT(tbl_proj_bud[[#This Row],[Project]],"000000")</f>
        <v>000000</v>
      </c>
      <c r="H55" s="255" t="e">
        <f>IF(tbl_proj_bud[[#This Row],[Custom Budget Category]]="",INDEX(Table4[Lookup],MATCH(tbl_proj_bud[[#This Row],[Res Category]],Table4[Descr. ],0)),tbl_proj_bud[[#This Row],[Custom Budget Category]])</f>
        <v>#N/A</v>
      </c>
      <c r="I55" s="255"/>
    </row>
    <row r="56" spans="1:9">
      <c r="A56" s="8"/>
      <c r="B56" s="8"/>
      <c r="C56" s="8"/>
      <c r="F56" s="238"/>
      <c r="G56" s="255" t="str">
        <f>TEXT(tbl_proj_bud[[#This Row],[Project]],"000000")</f>
        <v>000000</v>
      </c>
      <c r="H56" s="255" t="e">
        <f>IF(tbl_proj_bud[[#This Row],[Custom Budget Category]]="",INDEX(Table4[Lookup],MATCH(tbl_proj_bud[[#This Row],[Res Category]],Table4[Descr. ],0)),tbl_proj_bud[[#This Row],[Custom Budget Category]])</f>
        <v>#N/A</v>
      </c>
      <c r="I56" s="255"/>
    </row>
    <row r="57" spans="1:9">
      <c r="A57" s="8"/>
      <c r="B57" s="8"/>
      <c r="C57" s="8"/>
      <c r="F57" s="238"/>
      <c r="G57" s="255" t="str">
        <f>TEXT(tbl_proj_bud[[#This Row],[Project]],"000000")</f>
        <v>000000</v>
      </c>
      <c r="H57" s="255" t="e">
        <f>IF(tbl_proj_bud[[#This Row],[Custom Budget Category]]="",INDEX(Table4[Lookup],MATCH(tbl_proj_bud[[#This Row],[Res Category]],Table4[Descr. ],0)),tbl_proj_bud[[#This Row],[Custom Budget Category]])</f>
        <v>#N/A</v>
      </c>
      <c r="I57" s="255"/>
    </row>
    <row r="58" spans="1:9">
      <c r="A58" s="8"/>
      <c r="B58" s="8"/>
      <c r="C58" s="8"/>
      <c r="F58" s="238"/>
      <c r="G58" s="255" t="str">
        <f>TEXT(tbl_proj_bud[[#This Row],[Project]],"000000")</f>
        <v>000000</v>
      </c>
      <c r="H58" s="255" t="e">
        <f>IF(tbl_proj_bud[[#This Row],[Custom Budget Category]]="",INDEX(Table4[Lookup],MATCH(tbl_proj_bud[[#This Row],[Res Category]],Table4[Descr. ],0)),tbl_proj_bud[[#This Row],[Custom Budget Category]])</f>
        <v>#N/A</v>
      </c>
      <c r="I58" s="255"/>
    </row>
    <row r="59" spans="1:9">
      <c r="A59" s="8"/>
      <c r="B59" s="8"/>
      <c r="C59" s="8"/>
      <c r="F59" s="238"/>
      <c r="G59" s="255" t="str">
        <f>TEXT(tbl_proj_bud[[#This Row],[Project]],"000000")</f>
        <v>000000</v>
      </c>
      <c r="H59" s="255" t="e">
        <f>IF(tbl_proj_bud[[#This Row],[Custom Budget Category]]="",INDEX(Table4[Lookup],MATCH(tbl_proj_bud[[#This Row],[Res Category]],Table4[Descr. ],0)),tbl_proj_bud[[#This Row],[Custom Budget Category]])</f>
        <v>#N/A</v>
      </c>
      <c r="I59" s="255"/>
    </row>
    <row r="60" spans="1:9">
      <c r="A60" s="8"/>
      <c r="B60" s="8"/>
      <c r="C60" s="8"/>
      <c r="F60" s="238"/>
      <c r="G60" s="255" t="str">
        <f>TEXT(tbl_proj_bud[[#This Row],[Project]],"000000")</f>
        <v>000000</v>
      </c>
      <c r="H60" s="255" t="e">
        <f>IF(tbl_proj_bud[[#This Row],[Custom Budget Category]]="",INDEX(Table4[Lookup],MATCH(tbl_proj_bud[[#This Row],[Res Category]],Table4[Descr. ],0)),tbl_proj_bud[[#This Row],[Custom Budget Category]])</f>
        <v>#N/A</v>
      </c>
      <c r="I60" s="255"/>
    </row>
    <row r="61" spans="1:9">
      <c r="A61" s="8"/>
      <c r="B61" s="8"/>
      <c r="C61" s="8"/>
      <c r="F61" s="238"/>
      <c r="G61" s="255" t="str">
        <f>TEXT(tbl_proj_bud[[#This Row],[Project]],"000000")</f>
        <v>000000</v>
      </c>
      <c r="H61" s="255" t="e">
        <f>IF(tbl_proj_bud[[#This Row],[Custom Budget Category]]="",INDEX(Table4[Lookup],MATCH(tbl_proj_bud[[#This Row],[Res Category]],Table4[Descr. ],0)),tbl_proj_bud[[#This Row],[Custom Budget Category]])</f>
        <v>#N/A</v>
      </c>
      <c r="I61" s="255"/>
    </row>
    <row r="62" spans="1:9">
      <c r="A62" s="8"/>
      <c r="B62" s="8"/>
      <c r="C62" s="8"/>
      <c r="F62" s="238"/>
      <c r="G62" s="255" t="str">
        <f>TEXT(tbl_proj_bud[[#This Row],[Project]],"000000")</f>
        <v>000000</v>
      </c>
      <c r="H62" s="255" t="e">
        <f>IF(tbl_proj_bud[[#This Row],[Custom Budget Category]]="",INDEX(Table4[Lookup],MATCH(tbl_proj_bud[[#This Row],[Res Category]],Table4[Descr. ],0)),tbl_proj_bud[[#This Row],[Custom Budget Category]])</f>
        <v>#N/A</v>
      </c>
      <c r="I62" s="255"/>
    </row>
    <row r="63" spans="1:9">
      <c r="A63" s="8"/>
      <c r="B63" s="8"/>
      <c r="C63" s="8"/>
      <c r="F63" s="238"/>
      <c r="G63" s="255" t="str">
        <f>TEXT(tbl_proj_bud[[#This Row],[Project]],"000000")</f>
        <v>000000</v>
      </c>
      <c r="H63" s="255" t="e">
        <f>IF(tbl_proj_bud[[#This Row],[Custom Budget Category]]="",INDEX(Table4[Lookup],MATCH(tbl_proj_bud[[#This Row],[Res Category]],Table4[Descr. ],0)),tbl_proj_bud[[#This Row],[Custom Budget Category]])</f>
        <v>#N/A</v>
      </c>
      <c r="I63" s="255"/>
    </row>
    <row r="64" spans="1:9">
      <c r="A64" s="8"/>
      <c r="B64" s="8"/>
      <c r="C64" s="8"/>
      <c r="F64" s="238"/>
      <c r="G64" s="255" t="str">
        <f>TEXT(tbl_proj_bud[[#This Row],[Project]],"000000")</f>
        <v>000000</v>
      </c>
      <c r="H64" s="255" t="e">
        <f>IF(tbl_proj_bud[[#This Row],[Custom Budget Category]]="",INDEX(Table4[Lookup],MATCH(tbl_proj_bud[[#This Row],[Res Category]],Table4[Descr. ],0)),tbl_proj_bud[[#This Row],[Custom Budget Category]])</f>
        <v>#N/A</v>
      </c>
      <c r="I64" s="255"/>
    </row>
    <row r="65" spans="1:9">
      <c r="A65" s="8"/>
      <c r="B65" s="8"/>
      <c r="C65" s="8"/>
      <c r="F65" s="238"/>
      <c r="G65" s="255" t="str">
        <f>TEXT(tbl_proj_bud[[#This Row],[Project]],"000000")</f>
        <v>000000</v>
      </c>
      <c r="H65" s="255" t="e">
        <f>IF(tbl_proj_bud[[#This Row],[Custom Budget Category]]="",INDEX(Table4[Lookup],MATCH(tbl_proj_bud[[#This Row],[Res Category]],Table4[Descr. ],0)),tbl_proj_bud[[#This Row],[Custom Budget Category]])</f>
        <v>#N/A</v>
      </c>
      <c r="I65" s="255"/>
    </row>
    <row r="66" spans="1:9">
      <c r="A66" s="8"/>
      <c r="B66" s="8"/>
      <c r="C66" s="8"/>
      <c r="F66" s="238"/>
      <c r="G66" s="255" t="str">
        <f>TEXT(tbl_proj_bud[[#This Row],[Project]],"000000")</f>
        <v>000000</v>
      </c>
      <c r="H66" s="255" t="e">
        <f>IF(tbl_proj_bud[[#This Row],[Custom Budget Category]]="",INDEX(Table4[Lookup],MATCH(tbl_proj_bud[[#This Row],[Res Category]],Table4[Descr. ],0)),tbl_proj_bud[[#This Row],[Custom Budget Category]])</f>
        <v>#N/A</v>
      </c>
      <c r="I66" s="255"/>
    </row>
    <row r="67" spans="1:9">
      <c r="A67" s="8"/>
      <c r="B67" s="8"/>
      <c r="C67" s="8"/>
      <c r="F67" s="238"/>
      <c r="G67" s="255" t="str">
        <f>TEXT(tbl_proj_bud[[#This Row],[Project]],"000000")</f>
        <v>000000</v>
      </c>
      <c r="H67" s="255" t="e">
        <f>IF(tbl_proj_bud[[#This Row],[Custom Budget Category]]="",INDEX(Table4[Lookup],MATCH(tbl_proj_bud[[#This Row],[Res Category]],Table4[Descr. ],0)),tbl_proj_bud[[#This Row],[Custom Budget Category]])</f>
        <v>#N/A</v>
      </c>
      <c r="I67" s="255"/>
    </row>
    <row r="68" spans="1:9">
      <c r="A68" s="8"/>
      <c r="B68" s="8"/>
      <c r="C68" s="8"/>
      <c r="F68" s="238"/>
      <c r="G68" s="255" t="str">
        <f>TEXT(tbl_proj_bud[[#This Row],[Project]],"000000")</f>
        <v>000000</v>
      </c>
      <c r="H68" s="255" t="e">
        <f>IF(tbl_proj_bud[[#This Row],[Custom Budget Category]]="",INDEX(Table4[Lookup],MATCH(tbl_proj_bud[[#This Row],[Res Category]],Table4[Descr. ],0)),tbl_proj_bud[[#This Row],[Custom Budget Category]])</f>
        <v>#N/A</v>
      </c>
      <c r="I68" s="255"/>
    </row>
    <row r="69" spans="1:9">
      <c r="A69" s="8"/>
      <c r="B69" s="8"/>
      <c r="C69" s="8"/>
      <c r="F69" s="238"/>
      <c r="G69" s="255" t="str">
        <f>TEXT(tbl_proj_bud[[#This Row],[Project]],"000000")</f>
        <v>000000</v>
      </c>
      <c r="H69" s="255" t="e">
        <f>IF(tbl_proj_bud[[#This Row],[Custom Budget Category]]="",INDEX(Table4[Lookup],MATCH(tbl_proj_bud[[#This Row],[Res Category]],Table4[Descr. ],0)),tbl_proj_bud[[#This Row],[Custom Budget Category]])</f>
        <v>#N/A</v>
      </c>
      <c r="I69" s="255"/>
    </row>
    <row r="70" spans="1:9">
      <c r="A70" s="8"/>
      <c r="B70" s="8"/>
      <c r="C70" s="8"/>
      <c r="F70" s="238"/>
      <c r="G70" s="255" t="str">
        <f>TEXT(tbl_proj_bud[[#This Row],[Project]],"000000")</f>
        <v>000000</v>
      </c>
      <c r="H70" s="255" t="e">
        <f>IF(tbl_proj_bud[[#This Row],[Custom Budget Category]]="",INDEX(Table4[Lookup],MATCH(tbl_proj_bud[[#This Row],[Res Category]],Table4[Descr. ],0)),tbl_proj_bud[[#This Row],[Custom Budget Category]])</f>
        <v>#N/A</v>
      </c>
      <c r="I70" s="255"/>
    </row>
    <row r="71" spans="1:9">
      <c r="A71" s="8"/>
      <c r="B71" s="8"/>
      <c r="C71" s="8"/>
      <c r="F71" s="238"/>
      <c r="G71" s="255" t="str">
        <f>TEXT(tbl_proj_bud[[#This Row],[Project]],"000000")</f>
        <v>000000</v>
      </c>
      <c r="H71" s="255" t="e">
        <f>IF(tbl_proj_bud[[#This Row],[Custom Budget Category]]="",INDEX(Table4[Lookup],MATCH(tbl_proj_bud[[#This Row],[Res Category]],Table4[Descr. ],0)),tbl_proj_bud[[#This Row],[Custom Budget Category]])</f>
        <v>#N/A</v>
      </c>
      <c r="I71" s="255"/>
    </row>
    <row r="72" spans="1:9">
      <c r="A72" s="8"/>
      <c r="B72" s="8"/>
      <c r="C72" s="8"/>
      <c r="F72" s="238"/>
      <c r="G72" s="255" t="str">
        <f>TEXT(tbl_proj_bud[[#This Row],[Project]],"000000")</f>
        <v>000000</v>
      </c>
      <c r="H72" s="255" t="e">
        <f>IF(tbl_proj_bud[[#This Row],[Custom Budget Category]]="",INDEX(Table4[Lookup],MATCH(tbl_proj_bud[[#This Row],[Res Category]],Table4[Descr. ],0)),tbl_proj_bud[[#This Row],[Custom Budget Category]])</f>
        <v>#N/A</v>
      </c>
      <c r="I72" s="255"/>
    </row>
    <row r="73" spans="1:9">
      <c r="A73" s="8"/>
      <c r="B73" s="8"/>
      <c r="C73" s="8"/>
      <c r="F73" s="238"/>
      <c r="G73" s="255" t="str">
        <f>TEXT(tbl_proj_bud[[#This Row],[Project]],"000000")</f>
        <v>000000</v>
      </c>
      <c r="H73" s="255" t="e">
        <f>IF(tbl_proj_bud[[#This Row],[Custom Budget Category]]="",INDEX(Table4[Lookup],MATCH(tbl_proj_bud[[#This Row],[Res Category]],Table4[Descr. ],0)),tbl_proj_bud[[#This Row],[Custom Budget Category]])</f>
        <v>#N/A</v>
      </c>
      <c r="I73" s="255"/>
    </row>
    <row r="74" spans="1:9">
      <c r="A74" s="8"/>
      <c r="B74" s="8"/>
      <c r="C74" s="8"/>
      <c r="F74" s="238"/>
      <c r="G74" s="255" t="str">
        <f>TEXT(tbl_proj_bud[[#This Row],[Project]],"000000")</f>
        <v>000000</v>
      </c>
      <c r="H74" s="255" t="e">
        <f>IF(tbl_proj_bud[[#This Row],[Custom Budget Category]]="",INDEX(Table4[Lookup],MATCH(tbl_proj_bud[[#This Row],[Res Category]],Table4[Descr. ],0)),tbl_proj_bud[[#This Row],[Custom Budget Category]])</f>
        <v>#N/A</v>
      </c>
      <c r="I74" s="255"/>
    </row>
    <row r="75" spans="1:9">
      <c r="A75" s="8"/>
      <c r="B75" s="8"/>
      <c r="C75" s="8"/>
      <c r="F75" s="238"/>
      <c r="G75" s="255" t="str">
        <f>TEXT(tbl_proj_bud[[#This Row],[Project]],"000000")</f>
        <v>000000</v>
      </c>
      <c r="H75" s="255" t="e">
        <f>IF(tbl_proj_bud[[#This Row],[Custom Budget Category]]="",INDEX(Table4[Lookup],MATCH(tbl_proj_bud[[#This Row],[Res Category]],Table4[Descr. ],0)),tbl_proj_bud[[#This Row],[Custom Budget Category]])</f>
        <v>#N/A</v>
      </c>
      <c r="I75" s="255"/>
    </row>
    <row r="76" spans="1:9">
      <c r="A76" s="8"/>
      <c r="B76" s="8"/>
      <c r="C76" s="8"/>
      <c r="F76" s="238"/>
      <c r="G76" s="255" t="str">
        <f>TEXT(tbl_proj_bud[[#This Row],[Project]],"000000")</f>
        <v>000000</v>
      </c>
      <c r="H76" s="255" t="e">
        <f>IF(tbl_proj_bud[[#This Row],[Custom Budget Category]]="",INDEX(Table4[Lookup],MATCH(tbl_proj_bud[[#This Row],[Res Category]],Table4[Descr. ],0)),tbl_proj_bud[[#This Row],[Custom Budget Category]])</f>
        <v>#N/A</v>
      </c>
      <c r="I76" s="255"/>
    </row>
    <row r="77" spans="1:9">
      <c r="A77" s="8"/>
      <c r="B77" s="8"/>
      <c r="C77" s="8"/>
      <c r="F77" s="238"/>
      <c r="G77" s="255" t="str">
        <f>TEXT(tbl_proj_bud[[#This Row],[Project]],"000000")</f>
        <v>000000</v>
      </c>
      <c r="H77" s="255" t="e">
        <f>IF(tbl_proj_bud[[#This Row],[Custom Budget Category]]="",INDEX(Table4[Lookup],MATCH(tbl_proj_bud[[#This Row],[Res Category]],Table4[Descr. ],0)),tbl_proj_bud[[#This Row],[Custom Budget Category]])</f>
        <v>#N/A</v>
      </c>
      <c r="I77" s="255"/>
    </row>
    <row r="78" spans="1:9">
      <c r="A78" s="8"/>
      <c r="B78" s="8"/>
      <c r="C78" s="8"/>
      <c r="F78" s="238"/>
      <c r="G78" s="255" t="str">
        <f>TEXT(tbl_proj_bud[[#This Row],[Project]],"000000")</f>
        <v>000000</v>
      </c>
      <c r="H78" s="255" t="e">
        <f>IF(tbl_proj_bud[[#This Row],[Custom Budget Category]]="",INDEX(Table4[Lookup],MATCH(tbl_proj_bud[[#This Row],[Res Category]],Table4[Descr. ],0)),tbl_proj_bud[[#This Row],[Custom Budget Category]])</f>
        <v>#N/A</v>
      </c>
      <c r="I78" s="255"/>
    </row>
    <row r="79" spans="1:9">
      <c r="A79" s="8"/>
      <c r="B79" s="8"/>
      <c r="C79" s="8"/>
      <c r="F79" s="238"/>
      <c r="G79" s="255" t="str">
        <f>TEXT(tbl_proj_bud[[#This Row],[Project]],"000000")</f>
        <v>000000</v>
      </c>
      <c r="H79" s="255" t="e">
        <f>IF(tbl_proj_bud[[#This Row],[Custom Budget Category]]="",INDEX(Table4[Lookup],MATCH(tbl_proj_bud[[#This Row],[Res Category]],Table4[Descr. ],0)),tbl_proj_bud[[#This Row],[Custom Budget Category]])</f>
        <v>#N/A</v>
      </c>
      <c r="I79" s="255"/>
    </row>
    <row r="80" spans="1:9">
      <c r="A80" s="8"/>
      <c r="B80" s="8"/>
      <c r="C80" s="8"/>
      <c r="F80" s="238"/>
      <c r="G80" s="255" t="str">
        <f>TEXT(tbl_proj_bud[[#This Row],[Project]],"000000")</f>
        <v>000000</v>
      </c>
      <c r="H80" s="255" t="e">
        <f>IF(tbl_proj_bud[[#This Row],[Custom Budget Category]]="",INDEX(Table4[Lookup],MATCH(tbl_proj_bud[[#This Row],[Res Category]],Table4[Descr. ],0)),tbl_proj_bud[[#This Row],[Custom Budget Category]])</f>
        <v>#N/A</v>
      </c>
      <c r="I80" s="255"/>
    </row>
    <row r="81" spans="1:9">
      <c r="A81" s="8"/>
      <c r="B81" s="8"/>
      <c r="C81" s="8"/>
      <c r="F81" s="238"/>
      <c r="G81" s="255" t="str">
        <f>TEXT(tbl_proj_bud[[#This Row],[Project]],"000000")</f>
        <v>000000</v>
      </c>
      <c r="H81" s="255" t="e">
        <f>IF(tbl_proj_bud[[#This Row],[Custom Budget Category]]="",INDEX(Table4[Lookup],MATCH(tbl_proj_bud[[#This Row],[Res Category]],Table4[Descr. ],0)),tbl_proj_bud[[#This Row],[Custom Budget Category]])</f>
        <v>#N/A</v>
      </c>
      <c r="I81" s="255"/>
    </row>
    <row r="82" spans="1:9">
      <c r="A82" s="8"/>
      <c r="B82" s="8"/>
      <c r="C82" s="8"/>
      <c r="F82" s="238"/>
      <c r="G82" s="255" t="str">
        <f>TEXT(tbl_proj_bud[[#This Row],[Project]],"000000")</f>
        <v>000000</v>
      </c>
      <c r="H82" s="255" t="e">
        <f>IF(tbl_proj_bud[[#This Row],[Custom Budget Category]]="",INDEX(Table4[Lookup],MATCH(tbl_proj_bud[[#This Row],[Res Category]],Table4[Descr. ],0)),tbl_proj_bud[[#This Row],[Custom Budget Category]])</f>
        <v>#N/A</v>
      </c>
      <c r="I82" s="255"/>
    </row>
    <row r="83" spans="1:9">
      <c r="A83" s="8"/>
      <c r="B83" s="8"/>
      <c r="C83" s="8"/>
      <c r="F83" s="238"/>
      <c r="G83" s="255" t="str">
        <f>TEXT(tbl_proj_bud[[#This Row],[Project]],"000000")</f>
        <v>000000</v>
      </c>
      <c r="H83" s="255" t="e">
        <f>IF(tbl_proj_bud[[#This Row],[Custom Budget Category]]="",INDEX(Table4[Lookup],MATCH(tbl_proj_bud[[#This Row],[Res Category]],Table4[Descr. ],0)),tbl_proj_bud[[#This Row],[Custom Budget Category]])</f>
        <v>#N/A</v>
      </c>
      <c r="I83" s="255"/>
    </row>
    <row r="84" spans="1:9">
      <c r="A84" s="8"/>
      <c r="B84" s="8"/>
      <c r="C84" s="8"/>
      <c r="F84" s="238"/>
      <c r="G84" s="255" t="str">
        <f>TEXT(tbl_proj_bud[[#This Row],[Project]],"000000")</f>
        <v>000000</v>
      </c>
      <c r="H84" s="255" t="e">
        <f>IF(tbl_proj_bud[[#This Row],[Custom Budget Category]]="",INDEX(Table4[Lookup],MATCH(tbl_proj_bud[[#This Row],[Res Category]],Table4[Descr. ],0)),tbl_proj_bud[[#This Row],[Custom Budget Category]])</f>
        <v>#N/A</v>
      </c>
      <c r="I84" s="255"/>
    </row>
    <row r="85" spans="1:9">
      <c r="A85" s="8"/>
      <c r="B85" s="8"/>
      <c r="C85" s="8"/>
      <c r="F85" s="238"/>
      <c r="G85" s="255" t="str">
        <f>TEXT(tbl_proj_bud[[#This Row],[Project]],"000000")</f>
        <v>000000</v>
      </c>
      <c r="H85" s="255" t="e">
        <f>IF(tbl_proj_bud[[#This Row],[Custom Budget Category]]="",INDEX(Table4[Lookup],MATCH(tbl_proj_bud[[#This Row],[Res Category]],Table4[Descr. ],0)),tbl_proj_bud[[#This Row],[Custom Budget Category]])</f>
        <v>#N/A</v>
      </c>
      <c r="I85" s="255"/>
    </row>
    <row r="86" spans="1:9">
      <c r="A86" s="8"/>
      <c r="B86" s="8"/>
      <c r="C86" s="8"/>
      <c r="F86" s="238"/>
      <c r="G86" s="255" t="str">
        <f>TEXT(tbl_proj_bud[[#This Row],[Project]],"000000")</f>
        <v>000000</v>
      </c>
      <c r="H86" s="255" t="e">
        <f>IF(tbl_proj_bud[[#This Row],[Custom Budget Category]]="",INDEX(Table4[Lookup],MATCH(tbl_proj_bud[[#This Row],[Res Category]],Table4[Descr. ],0)),tbl_proj_bud[[#This Row],[Custom Budget Category]])</f>
        <v>#N/A</v>
      </c>
      <c r="I86" s="255"/>
    </row>
    <row r="87" spans="1:9">
      <c r="A87" s="8"/>
      <c r="B87" s="8"/>
      <c r="C87" s="8"/>
      <c r="F87" s="238"/>
      <c r="G87" s="255" t="str">
        <f>TEXT(tbl_proj_bud[[#This Row],[Project]],"000000")</f>
        <v>000000</v>
      </c>
      <c r="H87" s="255" t="e">
        <f>IF(tbl_proj_bud[[#This Row],[Custom Budget Category]]="",INDEX(Table4[Lookup],MATCH(tbl_proj_bud[[#This Row],[Res Category]],Table4[Descr. ],0)),tbl_proj_bud[[#This Row],[Custom Budget Category]])</f>
        <v>#N/A</v>
      </c>
      <c r="I87" s="255"/>
    </row>
    <row r="88" spans="1:9">
      <c r="A88" s="8"/>
      <c r="B88" s="8"/>
      <c r="C88" s="8"/>
      <c r="F88" s="238"/>
      <c r="G88" s="255" t="str">
        <f>TEXT(tbl_proj_bud[[#This Row],[Project]],"000000")</f>
        <v>000000</v>
      </c>
      <c r="H88" s="255" t="e">
        <f>IF(tbl_proj_bud[[#This Row],[Custom Budget Category]]="",INDEX(Table4[Lookup],MATCH(tbl_proj_bud[[#This Row],[Res Category]],Table4[Descr. ],0)),tbl_proj_bud[[#This Row],[Custom Budget Category]])</f>
        <v>#N/A</v>
      </c>
      <c r="I88" s="255"/>
    </row>
    <row r="89" spans="1:9">
      <c r="A89" s="8"/>
      <c r="B89" s="8"/>
      <c r="C89" s="8"/>
      <c r="F89" s="238"/>
      <c r="G89" s="255" t="str">
        <f>TEXT(tbl_proj_bud[[#This Row],[Project]],"000000")</f>
        <v>000000</v>
      </c>
      <c r="H89" s="255" t="e">
        <f>IF(tbl_proj_bud[[#This Row],[Custom Budget Category]]="",INDEX(Table4[Lookup],MATCH(tbl_proj_bud[[#This Row],[Res Category]],Table4[Descr. ],0)),tbl_proj_bud[[#This Row],[Custom Budget Category]])</f>
        <v>#N/A</v>
      </c>
      <c r="I89" s="255"/>
    </row>
    <row r="90" spans="1:9">
      <c r="A90" s="8"/>
      <c r="B90" s="8"/>
      <c r="C90" s="8"/>
      <c r="F90" s="238"/>
      <c r="G90" s="255" t="str">
        <f>TEXT(tbl_proj_bud[[#This Row],[Project]],"000000")</f>
        <v>000000</v>
      </c>
      <c r="H90" s="255" t="e">
        <f>IF(tbl_proj_bud[[#This Row],[Custom Budget Category]]="",INDEX(Table4[Lookup],MATCH(tbl_proj_bud[[#This Row],[Res Category]],Table4[Descr. ],0)),tbl_proj_bud[[#This Row],[Custom Budget Category]])</f>
        <v>#N/A</v>
      </c>
      <c r="I90" s="255"/>
    </row>
    <row r="91" spans="1:9">
      <c r="A91" s="8"/>
      <c r="B91" s="8"/>
      <c r="C91" s="8"/>
      <c r="F91" s="238"/>
      <c r="G91" s="255" t="str">
        <f>TEXT(tbl_proj_bud[[#This Row],[Project]],"000000")</f>
        <v>000000</v>
      </c>
      <c r="H91" s="255" t="e">
        <f>IF(tbl_proj_bud[[#This Row],[Custom Budget Category]]="",INDEX(Table4[Lookup],MATCH(tbl_proj_bud[[#This Row],[Res Category]],Table4[Descr. ],0)),tbl_proj_bud[[#This Row],[Custom Budget Category]])</f>
        <v>#N/A</v>
      </c>
      <c r="I91" s="255"/>
    </row>
    <row r="92" spans="1:9">
      <c r="A92" s="8"/>
      <c r="B92" s="8"/>
      <c r="C92" s="8"/>
      <c r="F92" s="238"/>
      <c r="G92" s="255" t="str">
        <f>TEXT(tbl_proj_bud[[#This Row],[Project]],"000000")</f>
        <v>000000</v>
      </c>
      <c r="H92" s="255" t="e">
        <f>IF(tbl_proj_bud[[#This Row],[Custom Budget Category]]="",INDEX(Table4[Lookup],MATCH(tbl_proj_bud[[#This Row],[Res Category]],Table4[Descr. ],0)),tbl_proj_bud[[#This Row],[Custom Budget Category]])</f>
        <v>#N/A</v>
      </c>
      <c r="I92" s="255"/>
    </row>
    <row r="93" spans="1:9">
      <c r="A93" s="8"/>
      <c r="B93" s="8"/>
      <c r="C93" s="8"/>
      <c r="F93" s="238"/>
      <c r="G93" s="255" t="str">
        <f>TEXT(tbl_proj_bud[[#This Row],[Project]],"000000")</f>
        <v>000000</v>
      </c>
      <c r="H93" s="255" t="e">
        <f>IF(tbl_proj_bud[[#This Row],[Custom Budget Category]]="",INDEX(Table4[Lookup],MATCH(tbl_proj_bud[[#This Row],[Res Category]],Table4[Descr. ],0)),tbl_proj_bud[[#This Row],[Custom Budget Category]])</f>
        <v>#N/A</v>
      </c>
      <c r="I93" s="255"/>
    </row>
    <row r="94" spans="1:9">
      <c r="A94" s="8"/>
      <c r="B94" s="8"/>
      <c r="C94" s="8"/>
      <c r="F94" s="238"/>
      <c r="G94" s="255" t="str">
        <f>TEXT(tbl_proj_bud[[#This Row],[Project]],"000000")</f>
        <v>000000</v>
      </c>
      <c r="H94" s="255" t="e">
        <f>IF(tbl_proj_bud[[#This Row],[Custom Budget Category]]="",INDEX(Table4[Lookup],MATCH(tbl_proj_bud[[#This Row],[Res Category]],Table4[Descr. ],0)),tbl_proj_bud[[#This Row],[Custom Budget Category]])</f>
        <v>#N/A</v>
      </c>
      <c r="I94" s="255"/>
    </row>
    <row r="95" spans="1:9">
      <c r="A95" s="8"/>
      <c r="B95" s="8"/>
      <c r="C95" s="8"/>
      <c r="F95" s="238"/>
      <c r="G95" s="255" t="str">
        <f>TEXT(tbl_proj_bud[[#This Row],[Project]],"000000")</f>
        <v>000000</v>
      </c>
      <c r="H95" s="255" t="e">
        <f>IF(tbl_proj_bud[[#This Row],[Custom Budget Category]]="",INDEX(Table4[Lookup],MATCH(tbl_proj_bud[[#This Row],[Res Category]],Table4[Descr. ],0)),tbl_proj_bud[[#This Row],[Custom Budget Category]])</f>
        <v>#N/A</v>
      </c>
      <c r="I95" s="255"/>
    </row>
    <row r="96" spans="1:9">
      <c r="A96" s="8"/>
      <c r="B96" s="8"/>
      <c r="C96" s="8"/>
      <c r="F96" s="238"/>
      <c r="G96" s="255" t="str">
        <f>TEXT(tbl_proj_bud[[#This Row],[Project]],"000000")</f>
        <v>000000</v>
      </c>
      <c r="H96" s="255" t="e">
        <f>IF(tbl_proj_bud[[#This Row],[Custom Budget Category]]="",INDEX(Table4[Lookup],MATCH(tbl_proj_bud[[#This Row],[Res Category]],Table4[Descr. ],0)),tbl_proj_bud[[#This Row],[Custom Budget Category]])</f>
        <v>#N/A</v>
      </c>
      <c r="I96" s="255"/>
    </row>
    <row r="97" spans="1:9">
      <c r="A97" s="8"/>
      <c r="B97" s="8"/>
      <c r="C97" s="8"/>
      <c r="F97" s="238"/>
      <c r="G97" s="255" t="str">
        <f>TEXT(tbl_proj_bud[[#This Row],[Project]],"000000")</f>
        <v>000000</v>
      </c>
      <c r="H97" s="255" t="e">
        <f>IF(tbl_proj_bud[[#This Row],[Custom Budget Category]]="",INDEX(Table4[Lookup],MATCH(tbl_proj_bud[[#This Row],[Res Category]],Table4[Descr. ],0)),tbl_proj_bud[[#This Row],[Custom Budget Category]])</f>
        <v>#N/A</v>
      </c>
      <c r="I97" s="255"/>
    </row>
    <row r="98" spans="1:9">
      <c r="A98" s="8"/>
      <c r="B98" s="8"/>
      <c r="C98" s="8"/>
      <c r="F98" s="238"/>
      <c r="G98" s="255" t="str">
        <f>TEXT(tbl_proj_bud[[#This Row],[Project]],"000000")</f>
        <v>000000</v>
      </c>
      <c r="H98" s="255" t="e">
        <f>IF(tbl_proj_bud[[#This Row],[Custom Budget Category]]="",INDEX(Table4[Lookup],MATCH(tbl_proj_bud[[#This Row],[Res Category]],Table4[Descr. ],0)),tbl_proj_bud[[#This Row],[Custom Budget Category]])</f>
        <v>#N/A</v>
      </c>
      <c r="I98" s="255"/>
    </row>
    <row r="99" spans="1:9">
      <c r="A99" s="8"/>
      <c r="B99" s="8"/>
      <c r="C99" s="8"/>
      <c r="F99" s="238"/>
      <c r="G99" s="255" t="str">
        <f>TEXT(tbl_proj_bud[[#This Row],[Project]],"000000")</f>
        <v>000000</v>
      </c>
      <c r="H99" s="255" t="e">
        <f>IF(tbl_proj_bud[[#This Row],[Custom Budget Category]]="",INDEX(Table4[Lookup],MATCH(tbl_proj_bud[[#This Row],[Res Category]],Table4[Descr. ],0)),tbl_proj_bud[[#This Row],[Custom Budget Category]])</f>
        <v>#N/A</v>
      </c>
      <c r="I99" s="255"/>
    </row>
    <row r="100" spans="1:9">
      <c r="A100" s="8"/>
      <c r="B100" s="8"/>
      <c r="C100" s="8"/>
      <c r="F100" s="238"/>
      <c r="G100" s="255" t="str">
        <f>TEXT(tbl_proj_bud[[#This Row],[Project]],"000000")</f>
        <v>000000</v>
      </c>
      <c r="H100" s="255" t="e">
        <f>IF(tbl_proj_bud[[#This Row],[Custom Budget Category]]="",INDEX(Table4[Lookup],MATCH(tbl_proj_bud[[#This Row],[Res Category]],Table4[Descr. ],0)),tbl_proj_bud[[#This Row],[Custom Budget Category]])</f>
        <v>#N/A</v>
      </c>
      <c r="I100" s="255"/>
    </row>
    <row r="101" spans="1:9">
      <c r="A101" s="8"/>
      <c r="B101" s="8"/>
      <c r="C101" s="8"/>
      <c r="F101" s="238"/>
      <c r="G101" s="255" t="str">
        <f>TEXT(tbl_proj_bud[[#This Row],[Project]],"000000")</f>
        <v>000000</v>
      </c>
      <c r="H101" s="255" t="e">
        <f>IF(tbl_proj_bud[[#This Row],[Custom Budget Category]]="",INDEX(Table4[Lookup],MATCH(tbl_proj_bud[[#This Row],[Res Category]],Table4[Descr. ],0)),tbl_proj_bud[[#This Row],[Custom Budget Category]])</f>
        <v>#N/A</v>
      </c>
      <c r="I101" s="255"/>
    </row>
    <row r="102" spans="1:9">
      <c r="A102" s="8"/>
      <c r="B102" s="8"/>
      <c r="C102" s="8"/>
      <c r="F102" s="238"/>
      <c r="G102" s="255" t="str">
        <f>TEXT(tbl_proj_bud[[#This Row],[Project]],"000000")</f>
        <v>000000</v>
      </c>
      <c r="H102" s="255" t="e">
        <f>IF(tbl_proj_bud[[#This Row],[Custom Budget Category]]="",INDEX(Table4[Lookup],MATCH(tbl_proj_bud[[#This Row],[Res Category]],Table4[Descr. ],0)),tbl_proj_bud[[#This Row],[Custom Budget Category]])</f>
        <v>#N/A</v>
      </c>
      <c r="I102" s="255"/>
    </row>
    <row r="103" spans="1:9">
      <c r="A103" s="8"/>
      <c r="B103" s="8"/>
      <c r="C103" s="8"/>
      <c r="F103" s="238"/>
      <c r="G103" s="255" t="str">
        <f>TEXT(tbl_proj_bud[[#This Row],[Project]],"000000")</f>
        <v>000000</v>
      </c>
      <c r="H103" s="255" t="e">
        <f>IF(tbl_proj_bud[[#This Row],[Custom Budget Category]]="",INDEX(Table4[Lookup],MATCH(tbl_proj_bud[[#This Row],[Res Category]],Table4[Descr. ],0)),tbl_proj_bud[[#This Row],[Custom Budget Category]])</f>
        <v>#N/A</v>
      </c>
      <c r="I103" s="255"/>
    </row>
    <row r="104" spans="1:9">
      <c r="A104" s="8"/>
      <c r="B104" s="8"/>
      <c r="C104" s="8"/>
      <c r="F104" s="238"/>
      <c r="G104" s="255" t="str">
        <f>TEXT(tbl_proj_bud[[#This Row],[Project]],"000000")</f>
        <v>000000</v>
      </c>
      <c r="H104" s="255" t="e">
        <f>IF(tbl_proj_bud[[#This Row],[Custom Budget Category]]="",INDEX(Table4[Lookup],MATCH(tbl_proj_bud[[#This Row],[Res Category]],Table4[Descr. ],0)),tbl_proj_bud[[#This Row],[Custom Budget Category]])</f>
        <v>#N/A</v>
      </c>
      <c r="I104" s="255"/>
    </row>
    <row r="105" spans="1:9">
      <c r="A105" s="8"/>
      <c r="B105" s="8"/>
      <c r="C105" s="8"/>
      <c r="F105" s="238"/>
      <c r="G105" s="255" t="str">
        <f>TEXT(tbl_proj_bud[[#This Row],[Project]],"000000")</f>
        <v>000000</v>
      </c>
      <c r="H105" s="255" t="e">
        <f>IF(tbl_proj_bud[[#This Row],[Custom Budget Category]]="",INDEX(Table4[Lookup],MATCH(tbl_proj_bud[[#This Row],[Res Category]],Table4[Descr. ],0)),tbl_proj_bud[[#This Row],[Custom Budget Category]])</f>
        <v>#N/A</v>
      </c>
      <c r="I105" s="255"/>
    </row>
    <row r="106" spans="1:9">
      <c r="A106" s="8"/>
      <c r="B106" s="8"/>
      <c r="C106" s="8"/>
      <c r="F106" s="238"/>
      <c r="G106" s="255" t="str">
        <f>TEXT(tbl_proj_bud[[#This Row],[Project]],"000000")</f>
        <v>000000</v>
      </c>
      <c r="H106" s="255" t="e">
        <f>IF(tbl_proj_bud[[#This Row],[Custom Budget Category]]="",INDEX(Table4[Lookup],MATCH(tbl_proj_bud[[#This Row],[Res Category]],Table4[Descr. ],0)),tbl_proj_bud[[#This Row],[Custom Budget Category]])</f>
        <v>#N/A</v>
      </c>
      <c r="I106" s="255"/>
    </row>
    <row r="107" spans="1:9">
      <c r="A107" s="8"/>
      <c r="B107" s="8"/>
      <c r="C107" s="8"/>
      <c r="F107" s="238"/>
      <c r="G107" s="255" t="str">
        <f>TEXT(tbl_proj_bud[[#This Row],[Project]],"000000")</f>
        <v>000000</v>
      </c>
      <c r="H107" s="255" t="e">
        <f>IF(tbl_proj_bud[[#This Row],[Custom Budget Category]]="",INDEX(Table4[Lookup],MATCH(tbl_proj_bud[[#This Row],[Res Category]],Table4[Descr. ],0)),tbl_proj_bud[[#This Row],[Custom Budget Category]])</f>
        <v>#N/A</v>
      </c>
      <c r="I107" s="255"/>
    </row>
    <row r="108" spans="1:9">
      <c r="A108" s="8"/>
      <c r="B108" s="8"/>
      <c r="C108" s="8"/>
      <c r="F108" s="238"/>
      <c r="G108" s="255" t="str">
        <f>TEXT(tbl_proj_bud[[#This Row],[Project]],"000000")</f>
        <v>000000</v>
      </c>
      <c r="H108" s="255" t="e">
        <f>IF(tbl_proj_bud[[#This Row],[Custom Budget Category]]="",INDEX(Table4[Lookup],MATCH(tbl_proj_bud[[#This Row],[Res Category]],Table4[Descr. ],0)),tbl_proj_bud[[#This Row],[Custom Budget Category]])</f>
        <v>#N/A</v>
      </c>
      <c r="I108" s="255"/>
    </row>
    <row r="109" spans="1:9">
      <c r="A109" s="8"/>
      <c r="B109" s="8"/>
      <c r="C109" s="8"/>
      <c r="F109" s="238"/>
      <c r="G109" s="255" t="str">
        <f>TEXT(tbl_proj_bud[[#This Row],[Project]],"000000")</f>
        <v>000000</v>
      </c>
      <c r="H109" s="255" t="e">
        <f>IF(tbl_proj_bud[[#This Row],[Custom Budget Category]]="",INDEX(Table4[Lookup],MATCH(tbl_proj_bud[[#This Row],[Res Category]],Table4[Descr. ],0)),tbl_proj_bud[[#This Row],[Custom Budget Category]])</f>
        <v>#N/A</v>
      </c>
      <c r="I109" s="255"/>
    </row>
    <row r="110" spans="1:9">
      <c r="A110" s="8"/>
      <c r="B110" s="8"/>
      <c r="C110" s="8"/>
      <c r="F110" s="238"/>
      <c r="G110" s="255" t="str">
        <f>TEXT(tbl_proj_bud[[#This Row],[Project]],"000000")</f>
        <v>000000</v>
      </c>
      <c r="H110" s="255" t="e">
        <f>IF(tbl_proj_bud[[#This Row],[Custom Budget Category]]="",INDEX(Table4[Lookup],MATCH(tbl_proj_bud[[#This Row],[Res Category]],Table4[Descr. ],0)),tbl_proj_bud[[#This Row],[Custom Budget Category]])</f>
        <v>#N/A</v>
      </c>
      <c r="I110" s="255"/>
    </row>
    <row r="111" spans="1:9">
      <c r="A111" s="8"/>
      <c r="B111" s="8"/>
      <c r="C111" s="8"/>
      <c r="F111" s="238"/>
      <c r="G111" s="255" t="str">
        <f>TEXT(tbl_proj_bud[[#This Row],[Project]],"000000")</f>
        <v>000000</v>
      </c>
      <c r="H111" s="255" t="e">
        <f>IF(tbl_proj_bud[[#This Row],[Custom Budget Category]]="",INDEX(Table4[Lookup],MATCH(tbl_proj_bud[[#This Row],[Res Category]],Table4[Descr. ],0)),tbl_proj_bud[[#This Row],[Custom Budget Category]])</f>
        <v>#N/A</v>
      </c>
      <c r="I111" s="255"/>
    </row>
    <row r="112" spans="1:9">
      <c r="A112" s="8"/>
      <c r="B112" s="8"/>
      <c r="C112" s="8"/>
      <c r="F112" s="238"/>
      <c r="G112" s="255" t="str">
        <f>TEXT(tbl_proj_bud[[#This Row],[Project]],"000000")</f>
        <v>000000</v>
      </c>
      <c r="H112" s="255" t="e">
        <f>IF(tbl_proj_bud[[#This Row],[Custom Budget Category]]="",INDEX(Table4[Lookup],MATCH(tbl_proj_bud[[#This Row],[Res Category]],Table4[Descr. ],0)),tbl_proj_bud[[#This Row],[Custom Budget Category]])</f>
        <v>#N/A</v>
      </c>
      <c r="I112" s="255"/>
    </row>
    <row r="113" spans="1:9">
      <c r="A113" s="8"/>
      <c r="B113" s="8"/>
      <c r="C113" s="8"/>
      <c r="F113" s="238"/>
      <c r="G113" s="255" t="str">
        <f>TEXT(tbl_proj_bud[[#This Row],[Project]],"000000")</f>
        <v>000000</v>
      </c>
      <c r="H113" s="255" t="e">
        <f>IF(tbl_proj_bud[[#This Row],[Custom Budget Category]]="",INDEX(Table4[Lookup],MATCH(tbl_proj_bud[[#This Row],[Res Category]],Table4[Descr. ],0)),tbl_proj_bud[[#This Row],[Custom Budget Category]])</f>
        <v>#N/A</v>
      </c>
      <c r="I113" s="255"/>
    </row>
    <row r="114" spans="1:9">
      <c r="A114" s="8"/>
      <c r="B114" s="8"/>
      <c r="C114" s="8"/>
      <c r="F114" s="238"/>
      <c r="G114" s="255" t="str">
        <f>TEXT(tbl_proj_bud[[#This Row],[Project]],"000000")</f>
        <v>000000</v>
      </c>
      <c r="H114" s="255" t="e">
        <f>IF(tbl_proj_bud[[#This Row],[Custom Budget Category]]="",INDEX(Table4[Lookup],MATCH(tbl_proj_bud[[#This Row],[Res Category]],Table4[Descr. ],0)),tbl_proj_bud[[#This Row],[Custom Budget Category]])</f>
        <v>#N/A</v>
      </c>
      <c r="I114" s="255"/>
    </row>
    <row r="115" spans="1:9">
      <c r="A115" s="8"/>
      <c r="B115" s="8"/>
      <c r="C115" s="8"/>
      <c r="F115" s="238"/>
      <c r="G115" s="255" t="str">
        <f>TEXT(tbl_proj_bud[[#This Row],[Project]],"000000")</f>
        <v>000000</v>
      </c>
      <c r="H115" s="255" t="e">
        <f>IF(tbl_proj_bud[[#This Row],[Custom Budget Category]]="",INDEX(Table4[Lookup],MATCH(tbl_proj_bud[[#This Row],[Res Category]],Table4[Descr. ],0)),tbl_proj_bud[[#This Row],[Custom Budget Category]])</f>
        <v>#N/A</v>
      </c>
      <c r="I115" s="255"/>
    </row>
    <row r="116" spans="1:9">
      <c r="A116" s="8"/>
      <c r="B116" s="8"/>
      <c r="C116" s="8"/>
      <c r="F116" s="238"/>
      <c r="G116" s="255" t="str">
        <f>TEXT(tbl_proj_bud[[#This Row],[Project]],"000000")</f>
        <v>000000</v>
      </c>
      <c r="H116" s="255" t="e">
        <f>IF(tbl_proj_bud[[#This Row],[Custom Budget Category]]="",INDEX(Table4[Lookup],MATCH(tbl_proj_bud[[#This Row],[Res Category]],Table4[Descr. ],0)),tbl_proj_bud[[#This Row],[Custom Budget Category]])</f>
        <v>#N/A</v>
      </c>
      <c r="I116" s="255"/>
    </row>
    <row r="117" spans="1:9">
      <c r="A117" s="8"/>
      <c r="B117" s="8"/>
      <c r="C117" s="8"/>
      <c r="F117" s="238"/>
      <c r="G117" s="255" t="str">
        <f>TEXT(tbl_proj_bud[[#This Row],[Project]],"000000")</f>
        <v>000000</v>
      </c>
      <c r="H117" s="255" t="e">
        <f>IF(tbl_proj_bud[[#This Row],[Custom Budget Category]]="",INDEX(Table4[Lookup],MATCH(tbl_proj_bud[[#This Row],[Res Category]],Table4[Descr. ],0)),tbl_proj_bud[[#This Row],[Custom Budget Category]])</f>
        <v>#N/A</v>
      </c>
      <c r="I117" s="255"/>
    </row>
    <row r="118" spans="1:9">
      <c r="A118" s="8"/>
      <c r="B118" s="8"/>
      <c r="C118" s="8"/>
      <c r="F118" s="238"/>
      <c r="G118" s="255" t="str">
        <f>TEXT(tbl_proj_bud[[#This Row],[Project]],"000000")</f>
        <v>000000</v>
      </c>
      <c r="H118" s="255" t="e">
        <f>IF(tbl_proj_bud[[#This Row],[Custom Budget Category]]="",INDEX(Table4[Lookup],MATCH(tbl_proj_bud[[#This Row],[Res Category]],Table4[Descr. ],0)),tbl_proj_bud[[#This Row],[Custom Budget Category]])</f>
        <v>#N/A</v>
      </c>
      <c r="I118" s="255"/>
    </row>
    <row r="119" spans="1:9">
      <c r="A119" s="8"/>
      <c r="B119" s="8"/>
      <c r="C119" s="8"/>
      <c r="F119" s="238"/>
      <c r="G119" s="255" t="str">
        <f>TEXT(tbl_proj_bud[[#This Row],[Project]],"000000")</f>
        <v>000000</v>
      </c>
      <c r="H119" s="255" t="e">
        <f>IF(tbl_proj_bud[[#This Row],[Custom Budget Category]]="",INDEX(Table4[Lookup],MATCH(tbl_proj_bud[[#This Row],[Res Category]],Table4[Descr. ],0)),tbl_proj_bud[[#This Row],[Custom Budget Category]])</f>
        <v>#N/A</v>
      </c>
      <c r="I119" s="255"/>
    </row>
    <row r="120" spans="1:9">
      <c r="A120" s="8"/>
      <c r="B120" s="8"/>
      <c r="C120" s="8"/>
      <c r="F120" s="238"/>
      <c r="G120" s="255" t="str">
        <f>TEXT(tbl_proj_bud[[#This Row],[Project]],"000000")</f>
        <v>000000</v>
      </c>
      <c r="H120" s="255" t="e">
        <f>IF(tbl_proj_bud[[#This Row],[Custom Budget Category]]="",INDEX(Table4[Lookup],MATCH(tbl_proj_bud[[#This Row],[Res Category]],Table4[Descr. ],0)),tbl_proj_bud[[#This Row],[Custom Budget Category]])</f>
        <v>#N/A</v>
      </c>
      <c r="I120" s="255"/>
    </row>
    <row r="121" spans="1:9">
      <c r="A121" s="8"/>
      <c r="B121" s="8"/>
      <c r="C121" s="8"/>
      <c r="F121" s="238"/>
      <c r="G121" s="255" t="str">
        <f>TEXT(tbl_proj_bud[[#This Row],[Project]],"000000")</f>
        <v>000000</v>
      </c>
      <c r="H121" s="255" t="e">
        <f>IF(tbl_proj_bud[[#This Row],[Custom Budget Category]]="",INDEX(Table4[Lookup],MATCH(tbl_proj_bud[[#This Row],[Res Category]],Table4[Descr. ],0)),tbl_proj_bud[[#This Row],[Custom Budget Category]])</f>
        <v>#N/A</v>
      </c>
      <c r="I121" s="255"/>
    </row>
    <row r="122" spans="1:9">
      <c r="A122" s="8"/>
      <c r="B122" s="8"/>
      <c r="C122" s="8"/>
      <c r="F122" s="238"/>
      <c r="G122" s="255" t="str">
        <f>TEXT(tbl_proj_bud[[#This Row],[Project]],"000000")</f>
        <v>000000</v>
      </c>
      <c r="H122" s="255" t="e">
        <f>IF(tbl_proj_bud[[#This Row],[Custom Budget Category]]="",INDEX(Table4[Lookup],MATCH(tbl_proj_bud[[#This Row],[Res Category]],Table4[Descr. ],0)),tbl_proj_bud[[#This Row],[Custom Budget Category]])</f>
        <v>#N/A</v>
      </c>
      <c r="I122" s="255"/>
    </row>
    <row r="123" spans="1:9">
      <c r="A123" s="8"/>
      <c r="B123" s="8"/>
      <c r="C123" s="8"/>
      <c r="F123" s="238"/>
      <c r="G123" s="255" t="str">
        <f>TEXT(tbl_proj_bud[[#This Row],[Project]],"000000")</f>
        <v>000000</v>
      </c>
      <c r="H123" s="255" t="e">
        <f>IF(tbl_proj_bud[[#This Row],[Custom Budget Category]]="",INDEX(Table4[Lookup],MATCH(tbl_proj_bud[[#This Row],[Res Category]],Table4[Descr. ],0)),tbl_proj_bud[[#This Row],[Custom Budget Category]])</f>
        <v>#N/A</v>
      </c>
      <c r="I123" s="255"/>
    </row>
    <row r="124" spans="1:9">
      <c r="A124" s="8"/>
      <c r="B124" s="8"/>
      <c r="C124" s="8"/>
      <c r="F124" s="238"/>
      <c r="G124" s="255" t="str">
        <f>TEXT(tbl_proj_bud[[#This Row],[Project]],"000000")</f>
        <v>000000</v>
      </c>
      <c r="H124" s="255" t="e">
        <f>IF(tbl_proj_bud[[#This Row],[Custom Budget Category]]="",INDEX(Table4[Lookup],MATCH(tbl_proj_bud[[#This Row],[Res Category]],Table4[Descr. ],0)),tbl_proj_bud[[#This Row],[Custom Budget Category]])</f>
        <v>#N/A</v>
      </c>
      <c r="I124" s="255"/>
    </row>
    <row r="125" spans="1:9">
      <c r="A125" s="8"/>
      <c r="B125" s="8"/>
      <c r="C125" s="8"/>
      <c r="F125" s="238"/>
      <c r="G125" s="255" t="str">
        <f>TEXT(tbl_proj_bud[[#This Row],[Project]],"000000")</f>
        <v>000000</v>
      </c>
      <c r="H125" s="255" t="e">
        <f>IF(tbl_proj_bud[[#This Row],[Custom Budget Category]]="",INDEX(Table4[Lookup],MATCH(tbl_proj_bud[[#This Row],[Res Category]],Table4[Descr. ],0)),tbl_proj_bud[[#This Row],[Custom Budget Category]])</f>
        <v>#N/A</v>
      </c>
      <c r="I125" s="255"/>
    </row>
    <row r="126" spans="1:9">
      <c r="A126" s="8"/>
      <c r="B126" s="8"/>
      <c r="C126" s="8"/>
      <c r="F126" s="238"/>
      <c r="G126" s="255" t="str">
        <f>TEXT(tbl_proj_bud[[#This Row],[Project]],"000000")</f>
        <v>000000</v>
      </c>
      <c r="H126" s="255" t="e">
        <f>IF(tbl_proj_bud[[#This Row],[Custom Budget Category]]="",INDEX(Table4[Lookup],MATCH(tbl_proj_bud[[#This Row],[Res Category]],Table4[Descr. ],0)),tbl_proj_bud[[#This Row],[Custom Budget Category]])</f>
        <v>#N/A</v>
      </c>
      <c r="I126" s="255"/>
    </row>
    <row r="127" spans="1:9">
      <c r="A127" s="8"/>
      <c r="B127" s="8"/>
      <c r="C127" s="8"/>
      <c r="F127" s="238"/>
      <c r="G127" s="255" t="str">
        <f>TEXT(tbl_proj_bud[[#This Row],[Project]],"000000")</f>
        <v>000000</v>
      </c>
      <c r="H127" s="255" t="e">
        <f>IF(tbl_proj_bud[[#This Row],[Custom Budget Category]]="",INDEX(Table4[Lookup],MATCH(tbl_proj_bud[[#This Row],[Res Category]],Table4[Descr. ],0)),tbl_proj_bud[[#This Row],[Custom Budget Category]])</f>
        <v>#N/A</v>
      </c>
      <c r="I127" s="255"/>
    </row>
    <row r="128" spans="1:9">
      <c r="A128" s="8"/>
      <c r="B128" s="8"/>
      <c r="C128" s="8"/>
      <c r="F128" s="238"/>
      <c r="G128" s="255" t="str">
        <f>TEXT(tbl_proj_bud[[#This Row],[Project]],"000000")</f>
        <v>000000</v>
      </c>
      <c r="H128" s="255" t="e">
        <f>IF(tbl_proj_bud[[#This Row],[Custom Budget Category]]="",INDEX(Table4[Lookup],MATCH(tbl_proj_bud[[#This Row],[Res Category]],Table4[Descr. ],0)),tbl_proj_bud[[#This Row],[Custom Budget Category]])</f>
        <v>#N/A</v>
      </c>
      <c r="I128" s="255"/>
    </row>
    <row r="129" spans="1:9">
      <c r="A129" s="8"/>
      <c r="B129" s="8"/>
      <c r="C129" s="8"/>
      <c r="F129" s="238"/>
      <c r="G129" s="255" t="str">
        <f>TEXT(tbl_proj_bud[[#This Row],[Project]],"000000")</f>
        <v>000000</v>
      </c>
      <c r="H129" s="255" t="e">
        <f>IF(tbl_proj_bud[[#This Row],[Custom Budget Category]]="",INDEX(Table4[Lookup],MATCH(tbl_proj_bud[[#This Row],[Res Category]],Table4[Descr. ],0)),tbl_proj_bud[[#This Row],[Custom Budget Category]])</f>
        <v>#N/A</v>
      </c>
      <c r="I129" s="255"/>
    </row>
    <row r="130" spans="1:9">
      <c r="A130" s="8"/>
      <c r="B130" s="8"/>
      <c r="C130" s="8"/>
      <c r="F130" s="238"/>
      <c r="G130" s="255" t="str">
        <f>TEXT(tbl_proj_bud[[#This Row],[Project]],"000000")</f>
        <v>000000</v>
      </c>
      <c r="H130" s="255" t="e">
        <f>IF(tbl_proj_bud[[#This Row],[Custom Budget Category]]="",INDEX(Table4[Lookup],MATCH(tbl_proj_bud[[#This Row],[Res Category]],Table4[Descr. ],0)),tbl_proj_bud[[#This Row],[Custom Budget Category]])</f>
        <v>#N/A</v>
      </c>
      <c r="I130" s="255"/>
    </row>
    <row r="131" spans="1:9">
      <c r="A131" s="8"/>
      <c r="B131" s="8"/>
      <c r="C131" s="8"/>
      <c r="F131" s="238"/>
      <c r="G131" s="255" t="str">
        <f>TEXT(tbl_proj_bud[[#This Row],[Project]],"000000")</f>
        <v>000000</v>
      </c>
      <c r="H131" s="255" t="e">
        <f>IF(tbl_proj_bud[[#This Row],[Custom Budget Category]]="",INDEX(Table4[Lookup],MATCH(tbl_proj_bud[[#This Row],[Res Category]],Table4[Descr. ],0)),tbl_proj_bud[[#This Row],[Custom Budget Category]])</f>
        <v>#N/A</v>
      </c>
      <c r="I131" s="255"/>
    </row>
    <row r="132" spans="1:9">
      <c r="A132" s="8"/>
      <c r="B132" s="8"/>
      <c r="C132" s="8"/>
      <c r="F132" s="238"/>
      <c r="G132" s="255" t="str">
        <f>TEXT(tbl_proj_bud[[#This Row],[Project]],"000000")</f>
        <v>000000</v>
      </c>
      <c r="H132" s="255" t="e">
        <f>IF(tbl_proj_bud[[#This Row],[Custom Budget Category]]="",INDEX(Table4[Lookup],MATCH(tbl_proj_bud[[#This Row],[Res Category]],Table4[Descr. ],0)),tbl_proj_bud[[#This Row],[Custom Budget Category]])</f>
        <v>#N/A</v>
      </c>
      <c r="I132" s="255"/>
    </row>
    <row r="133" spans="1:9">
      <c r="A133" s="8"/>
      <c r="B133" s="8"/>
      <c r="C133" s="8"/>
      <c r="F133" s="238"/>
      <c r="G133" s="255" t="str">
        <f>TEXT(tbl_proj_bud[[#This Row],[Project]],"000000")</f>
        <v>000000</v>
      </c>
      <c r="H133" s="255" t="e">
        <f>IF(tbl_proj_bud[[#This Row],[Custom Budget Category]]="",INDEX(Table4[Lookup],MATCH(tbl_proj_bud[[#This Row],[Res Category]],Table4[Descr. ],0)),tbl_proj_bud[[#This Row],[Custom Budget Category]])</f>
        <v>#N/A</v>
      </c>
      <c r="I133" s="255"/>
    </row>
    <row r="134" spans="1:9">
      <c r="A134" s="8"/>
      <c r="B134" s="8"/>
      <c r="C134" s="8"/>
      <c r="F134" s="238"/>
      <c r="G134" s="255" t="str">
        <f>TEXT(tbl_proj_bud[[#This Row],[Project]],"000000")</f>
        <v>000000</v>
      </c>
      <c r="H134" s="255" t="e">
        <f>IF(tbl_proj_bud[[#This Row],[Custom Budget Category]]="",INDEX(Table4[Lookup],MATCH(tbl_proj_bud[[#This Row],[Res Category]],Table4[Descr. ],0)),tbl_proj_bud[[#This Row],[Custom Budget Category]])</f>
        <v>#N/A</v>
      </c>
      <c r="I134" s="255"/>
    </row>
    <row r="135" spans="1:9">
      <c r="A135" s="8"/>
      <c r="B135" s="8"/>
      <c r="C135" s="8"/>
      <c r="F135" s="238"/>
      <c r="G135" s="255" t="str">
        <f>TEXT(tbl_proj_bud[[#This Row],[Project]],"000000")</f>
        <v>000000</v>
      </c>
      <c r="H135" s="255" t="e">
        <f>IF(tbl_proj_bud[[#This Row],[Custom Budget Category]]="",INDEX(Table4[Lookup],MATCH(tbl_proj_bud[[#This Row],[Res Category]],Table4[Descr. ],0)),tbl_proj_bud[[#This Row],[Custom Budget Category]])</f>
        <v>#N/A</v>
      </c>
      <c r="I135" s="255"/>
    </row>
    <row r="136" spans="1:9">
      <c r="A136" s="8"/>
      <c r="B136" s="8"/>
      <c r="C136" s="8"/>
      <c r="F136" s="238"/>
      <c r="G136" s="255" t="str">
        <f>TEXT(tbl_proj_bud[[#This Row],[Project]],"000000")</f>
        <v>000000</v>
      </c>
      <c r="H136" s="255" t="e">
        <f>IF(tbl_proj_bud[[#This Row],[Custom Budget Category]]="",INDEX(Table4[Lookup],MATCH(tbl_proj_bud[[#This Row],[Res Category]],Table4[Descr. ],0)),tbl_proj_bud[[#This Row],[Custom Budget Category]])</f>
        <v>#N/A</v>
      </c>
      <c r="I136" s="255"/>
    </row>
    <row r="137" spans="1:9">
      <c r="A137" s="8"/>
      <c r="B137" s="8"/>
      <c r="C137" s="8"/>
      <c r="F137" s="238"/>
      <c r="G137" s="255" t="str">
        <f>TEXT(tbl_proj_bud[[#This Row],[Project]],"000000")</f>
        <v>000000</v>
      </c>
      <c r="H137" s="255" t="e">
        <f>IF(tbl_proj_bud[[#This Row],[Custom Budget Category]]="",INDEX(Table4[Lookup],MATCH(tbl_proj_bud[[#This Row],[Res Category]],Table4[Descr. ],0)),tbl_proj_bud[[#This Row],[Custom Budget Category]])</f>
        <v>#N/A</v>
      </c>
      <c r="I137" s="255"/>
    </row>
    <row r="138" spans="1:9">
      <c r="A138" s="8"/>
      <c r="B138" s="8"/>
      <c r="C138" s="8"/>
      <c r="F138" s="238"/>
      <c r="G138" s="255" t="str">
        <f>TEXT(tbl_proj_bud[[#This Row],[Project]],"000000")</f>
        <v>000000</v>
      </c>
      <c r="H138" s="255" t="e">
        <f>IF(tbl_proj_bud[[#This Row],[Custom Budget Category]]="",INDEX(Table4[Lookup],MATCH(tbl_proj_bud[[#This Row],[Res Category]],Table4[Descr. ],0)),tbl_proj_bud[[#This Row],[Custom Budget Category]])</f>
        <v>#N/A</v>
      </c>
      <c r="I138" s="255"/>
    </row>
    <row r="139" spans="1:9">
      <c r="A139" s="8"/>
      <c r="B139" s="8"/>
      <c r="C139" s="8"/>
      <c r="F139" s="238"/>
      <c r="G139" s="255" t="str">
        <f>TEXT(tbl_proj_bud[[#This Row],[Project]],"000000")</f>
        <v>000000</v>
      </c>
      <c r="H139" s="255" t="e">
        <f>IF(tbl_proj_bud[[#This Row],[Custom Budget Category]]="",INDEX(Table4[Lookup],MATCH(tbl_proj_bud[[#This Row],[Res Category]],Table4[Descr. ],0)),tbl_proj_bud[[#This Row],[Custom Budget Category]])</f>
        <v>#N/A</v>
      </c>
      <c r="I139" s="255"/>
    </row>
    <row r="140" spans="1:9">
      <c r="B140" s="254"/>
      <c r="C140" s="254"/>
      <c r="D140" s="70"/>
      <c r="E140" s="70"/>
      <c r="F140" s="256"/>
      <c r="G140" s="255" t="str">
        <f>TEXT(tbl_proj_bud[[#This Row],[Project]],"000000")</f>
        <v>000000</v>
      </c>
      <c r="H140" s="255" t="e">
        <f>IF(tbl_proj_bud[[#This Row],[Custom Budget Category]]="",INDEX(Table4[Lookup],MATCH(tbl_proj_bud[[#This Row],[Res Category]],Table4[Descr. ],0)),tbl_proj_bud[[#This Row],[Custom Budget Category]])</f>
        <v>#N/A</v>
      </c>
      <c r="I140" s="255"/>
    </row>
    <row r="141" spans="1:9">
      <c r="B141" s="254"/>
      <c r="C141" s="254"/>
      <c r="D141" s="70"/>
      <c r="E141" s="70"/>
      <c r="F141" s="256"/>
      <c r="G141" s="255" t="str">
        <f>TEXT(tbl_proj_bud[[#This Row],[Project]],"000000")</f>
        <v>000000</v>
      </c>
      <c r="H141" s="255" t="e">
        <f>IF(tbl_proj_bud[[#This Row],[Custom Budget Category]]="",INDEX(Table4[Lookup],MATCH(tbl_proj_bud[[#This Row],[Res Category]],Table4[Descr. ],0)),tbl_proj_bud[[#This Row],[Custom Budget Category]])</f>
        <v>#N/A</v>
      </c>
      <c r="I141" s="255"/>
    </row>
    <row r="142" spans="1:9">
      <c r="B142" s="254"/>
      <c r="C142" s="254"/>
      <c r="D142" s="70"/>
      <c r="E142" s="70"/>
      <c r="F142" s="256"/>
      <c r="G142" s="255" t="str">
        <f>TEXT(tbl_proj_bud[[#This Row],[Project]],"000000")</f>
        <v>000000</v>
      </c>
      <c r="H142" s="255" t="e">
        <f>IF(tbl_proj_bud[[#This Row],[Custom Budget Category]]="",INDEX(Table4[Lookup],MATCH(tbl_proj_bud[[#This Row],[Res Category]],Table4[Descr. ],0)),tbl_proj_bud[[#This Row],[Custom Budget Category]])</f>
        <v>#N/A</v>
      </c>
      <c r="I142" s="255"/>
    </row>
    <row r="143" spans="1:9">
      <c r="B143" s="254"/>
      <c r="C143" s="254"/>
      <c r="D143" s="70"/>
      <c r="E143" s="70"/>
      <c r="F143" s="256"/>
      <c r="G143" s="255" t="str">
        <f>TEXT(tbl_proj_bud[[#This Row],[Project]],"000000")</f>
        <v>000000</v>
      </c>
      <c r="H143" s="255" t="e">
        <f>IF(tbl_proj_bud[[#This Row],[Custom Budget Category]]="",INDEX(Table4[Lookup],MATCH(tbl_proj_bud[[#This Row],[Res Category]],Table4[Descr. ],0)),tbl_proj_bud[[#This Row],[Custom Budget Category]])</f>
        <v>#N/A</v>
      </c>
      <c r="I143" s="255"/>
    </row>
    <row r="144" spans="1:9">
      <c r="B144" s="254"/>
      <c r="C144" s="254"/>
      <c r="D144" s="70"/>
      <c r="E144" s="70"/>
      <c r="F144" s="256"/>
      <c r="G144" s="255" t="str">
        <f>TEXT(tbl_proj_bud[[#This Row],[Project]],"000000")</f>
        <v>000000</v>
      </c>
      <c r="H144" s="255" t="e">
        <f>IF(tbl_proj_bud[[#This Row],[Custom Budget Category]]="",INDEX(Table4[Lookup],MATCH(tbl_proj_bud[[#This Row],[Res Category]],Table4[Descr. ],0)),tbl_proj_bud[[#This Row],[Custom Budget Category]])</f>
        <v>#N/A</v>
      </c>
      <c r="I144" s="255"/>
    </row>
    <row r="145" spans="2:9">
      <c r="B145" s="254"/>
      <c r="C145" s="254"/>
      <c r="D145" s="70"/>
      <c r="E145" s="70"/>
      <c r="F145" s="256"/>
      <c r="G145" s="255" t="str">
        <f>TEXT(tbl_proj_bud[[#This Row],[Project]],"000000")</f>
        <v>000000</v>
      </c>
      <c r="H145" s="255" t="e">
        <f>IF(tbl_proj_bud[[#This Row],[Custom Budget Category]]="",INDEX(Table4[Lookup],MATCH(tbl_proj_bud[[#This Row],[Res Category]],Table4[Descr. ],0)),tbl_proj_bud[[#This Row],[Custom Budget Category]])</f>
        <v>#N/A</v>
      </c>
      <c r="I145" s="255"/>
    </row>
    <row r="146" spans="2:9">
      <c r="B146" s="254"/>
      <c r="C146" s="254"/>
      <c r="D146" s="70"/>
      <c r="E146" s="70"/>
      <c r="F146" s="256"/>
      <c r="G146" s="255" t="str">
        <f>TEXT(tbl_proj_bud[[#This Row],[Project]],"000000")</f>
        <v>000000</v>
      </c>
      <c r="H146" s="255" t="e">
        <f>IF(tbl_proj_bud[[#This Row],[Custom Budget Category]]="",INDEX(Table4[Lookup],MATCH(tbl_proj_bud[[#This Row],[Res Category]],Table4[Descr. ],0)),tbl_proj_bud[[#This Row],[Custom Budget Category]])</f>
        <v>#N/A</v>
      </c>
      <c r="I146" s="255"/>
    </row>
    <row r="147" spans="2:9">
      <c r="B147" s="254"/>
      <c r="C147" s="254"/>
      <c r="D147" s="70"/>
      <c r="E147" s="70"/>
      <c r="F147" s="256"/>
      <c r="G147" s="255" t="str">
        <f>TEXT(tbl_proj_bud[[#This Row],[Project]],"000000")</f>
        <v>000000</v>
      </c>
      <c r="H147" s="255" t="e">
        <f>IF(tbl_proj_bud[[#This Row],[Custom Budget Category]]="",INDEX(Table4[Lookup],MATCH(tbl_proj_bud[[#This Row],[Res Category]],Table4[Descr. ],0)),tbl_proj_bud[[#This Row],[Custom Budget Category]])</f>
        <v>#N/A</v>
      </c>
      <c r="I147" s="255"/>
    </row>
    <row r="148" spans="2:9">
      <c r="B148" s="254"/>
      <c r="C148" s="254"/>
      <c r="D148" s="70"/>
      <c r="E148" s="70"/>
      <c r="F148" s="256"/>
      <c r="G148" s="255" t="str">
        <f>TEXT(tbl_proj_bud[[#This Row],[Project]],"000000")</f>
        <v>000000</v>
      </c>
      <c r="H148" s="255" t="e">
        <f>IF(tbl_proj_bud[[#This Row],[Custom Budget Category]]="",INDEX(Table4[Lookup],MATCH(tbl_proj_bud[[#This Row],[Res Category]],Table4[Descr. ],0)),tbl_proj_bud[[#This Row],[Custom Budget Category]])</f>
        <v>#N/A</v>
      </c>
      <c r="I148" s="255"/>
    </row>
    <row r="149" spans="2:9">
      <c r="B149" s="254"/>
      <c r="C149" s="254"/>
      <c r="D149" s="70"/>
      <c r="E149" s="70"/>
      <c r="F149" s="256"/>
      <c r="G149" s="255" t="str">
        <f>TEXT(tbl_proj_bud[[#This Row],[Project]],"000000")</f>
        <v>000000</v>
      </c>
      <c r="H149" s="255" t="e">
        <f>IF(tbl_proj_bud[[#This Row],[Custom Budget Category]]="",INDEX(Table4[Lookup],MATCH(tbl_proj_bud[[#This Row],[Res Category]],Table4[Descr. ],0)),tbl_proj_bud[[#This Row],[Custom Budget Category]])</f>
        <v>#N/A</v>
      </c>
      <c r="I149" s="255"/>
    </row>
    <row r="150" spans="2:9">
      <c r="B150" s="254"/>
      <c r="C150" s="254"/>
      <c r="D150" s="70"/>
      <c r="E150" s="70"/>
      <c r="F150" s="256"/>
      <c r="G150" s="255" t="str">
        <f>TEXT(tbl_proj_bud[[#This Row],[Project]],"000000")</f>
        <v>000000</v>
      </c>
      <c r="H150" s="255" t="e">
        <f>IF(tbl_proj_bud[[#This Row],[Custom Budget Category]]="",INDEX(Table4[Lookup],MATCH(tbl_proj_bud[[#This Row],[Res Category]],Table4[Descr. ],0)),tbl_proj_bud[[#This Row],[Custom Budget Category]])</f>
        <v>#N/A</v>
      </c>
      <c r="I150" s="255"/>
    </row>
    <row r="151" spans="2:9">
      <c r="B151" s="254"/>
      <c r="C151" s="254"/>
      <c r="D151" s="70"/>
      <c r="E151" s="70"/>
      <c r="F151" s="256"/>
      <c r="G151" s="255" t="str">
        <f>TEXT(tbl_proj_bud[[#This Row],[Project]],"000000")</f>
        <v>000000</v>
      </c>
      <c r="H151" s="255" t="e">
        <f>IF(tbl_proj_bud[[#This Row],[Custom Budget Category]]="",INDEX(Table4[Lookup],MATCH(tbl_proj_bud[[#This Row],[Res Category]],Table4[Descr. ],0)),tbl_proj_bud[[#This Row],[Custom Budget Category]])</f>
        <v>#N/A</v>
      </c>
      <c r="I151" s="255"/>
    </row>
    <row r="152" spans="2:9">
      <c r="B152" s="254"/>
      <c r="C152" s="254"/>
      <c r="D152" s="70"/>
      <c r="E152" s="70"/>
      <c r="F152" s="256"/>
      <c r="G152" s="255" t="str">
        <f>TEXT(tbl_proj_bud[[#This Row],[Project]],"000000")</f>
        <v>000000</v>
      </c>
      <c r="H152" s="255" t="e">
        <f>IF(tbl_proj_bud[[#This Row],[Custom Budget Category]]="",INDEX(Table4[Lookup],MATCH(tbl_proj_bud[[#This Row],[Res Category]],Table4[Descr. ],0)),tbl_proj_bud[[#This Row],[Custom Budget Category]])</f>
        <v>#N/A</v>
      </c>
      <c r="I152" s="255"/>
    </row>
    <row r="153" spans="2:9">
      <c r="B153" s="254"/>
      <c r="C153" s="254"/>
      <c r="D153" s="70"/>
      <c r="E153" s="70"/>
      <c r="F153" s="256"/>
      <c r="G153" s="255" t="str">
        <f>TEXT(tbl_proj_bud[[#This Row],[Project]],"000000")</f>
        <v>000000</v>
      </c>
      <c r="H153" s="255" t="e">
        <f>IF(tbl_proj_bud[[#This Row],[Custom Budget Category]]="",INDEX(Table4[Lookup],MATCH(tbl_proj_bud[[#This Row],[Res Category]],Table4[Descr. ],0)),tbl_proj_bud[[#This Row],[Custom Budget Category]])</f>
        <v>#N/A</v>
      </c>
      <c r="I153" s="255"/>
    </row>
    <row r="154" spans="2:9">
      <c r="B154" s="254"/>
      <c r="C154" s="254"/>
      <c r="D154" s="70"/>
      <c r="E154" s="70"/>
      <c r="F154" s="256"/>
      <c r="G154" s="255" t="str">
        <f>TEXT(tbl_proj_bud[[#This Row],[Project]],"000000")</f>
        <v>000000</v>
      </c>
      <c r="H154" s="255" t="e">
        <f>IF(tbl_proj_bud[[#This Row],[Custom Budget Category]]="",INDEX(Table4[Lookup],MATCH(tbl_proj_bud[[#This Row],[Res Category]],Table4[Descr. ],0)),tbl_proj_bud[[#This Row],[Custom Budget Category]])</f>
        <v>#N/A</v>
      </c>
      <c r="I154" s="255"/>
    </row>
    <row r="155" spans="2:9">
      <c r="B155" s="254"/>
      <c r="C155" s="254"/>
      <c r="D155" s="70"/>
      <c r="E155" s="70"/>
      <c r="F155" s="256"/>
      <c r="G155" s="255" t="str">
        <f>TEXT(tbl_proj_bud[[#This Row],[Project]],"000000")</f>
        <v>000000</v>
      </c>
      <c r="H155" s="255" t="e">
        <f>IF(tbl_proj_bud[[#This Row],[Custom Budget Category]]="",INDEX(Table4[Lookup],MATCH(tbl_proj_bud[[#This Row],[Res Category]],Table4[Descr. ],0)),tbl_proj_bud[[#This Row],[Custom Budget Category]])</f>
        <v>#N/A</v>
      </c>
      <c r="I155" s="255"/>
    </row>
    <row r="156" spans="2:9">
      <c r="B156" s="254"/>
      <c r="C156" s="254"/>
      <c r="D156" s="70"/>
      <c r="E156" s="70"/>
      <c r="F156" s="256"/>
      <c r="G156" s="255" t="str">
        <f>TEXT(tbl_proj_bud[[#This Row],[Project]],"000000")</f>
        <v>000000</v>
      </c>
      <c r="H156" s="255" t="e">
        <f>IF(tbl_proj_bud[[#This Row],[Custom Budget Category]]="",INDEX(Table4[Lookup],MATCH(tbl_proj_bud[[#This Row],[Res Category]],Table4[Descr. ],0)),tbl_proj_bud[[#This Row],[Custom Budget Category]])</f>
        <v>#N/A</v>
      </c>
      <c r="I156" s="255"/>
    </row>
    <row r="157" spans="2:9">
      <c r="B157" s="254"/>
      <c r="C157" s="254"/>
      <c r="D157" s="70"/>
      <c r="E157" s="70"/>
      <c r="F157" s="256"/>
      <c r="G157" s="255" t="str">
        <f>TEXT(tbl_proj_bud[[#This Row],[Project]],"000000")</f>
        <v>000000</v>
      </c>
      <c r="H157" s="255" t="e">
        <f>IF(tbl_proj_bud[[#This Row],[Custom Budget Category]]="",INDEX(Table4[Lookup],MATCH(tbl_proj_bud[[#This Row],[Res Category]],Table4[Descr. ],0)),tbl_proj_bud[[#This Row],[Custom Budget Category]])</f>
        <v>#N/A</v>
      </c>
      <c r="I157" s="255"/>
    </row>
    <row r="158" spans="2:9">
      <c r="B158" s="254"/>
      <c r="C158" s="254"/>
      <c r="D158" s="70"/>
      <c r="E158" s="70"/>
      <c r="F158" s="256"/>
      <c r="G158" s="255" t="str">
        <f>TEXT(tbl_proj_bud[[#This Row],[Project]],"000000")</f>
        <v>000000</v>
      </c>
      <c r="H158" s="255" t="e">
        <f>IF(tbl_proj_bud[[#This Row],[Custom Budget Category]]="",INDEX(Table4[Lookup],MATCH(tbl_proj_bud[[#This Row],[Res Category]],Table4[Descr. ],0)),tbl_proj_bud[[#This Row],[Custom Budget Category]])</f>
        <v>#N/A</v>
      </c>
      <c r="I158" s="255"/>
    </row>
    <row r="159" spans="2:9">
      <c r="B159" s="254"/>
      <c r="C159" s="254"/>
      <c r="D159" s="70"/>
      <c r="E159" s="70"/>
      <c r="F159" s="256"/>
      <c r="G159" s="255" t="str">
        <f>TEXT(tbl_proj_bud[[#This Row],[Project]],"000000")</f>
        <v>000000</v>
      </c>
      <c r="H159" s="255" t="e">
        <f>IF(tbl_proj_bud[[#This Row],[Custom Budget Category]]="",INDEX(Table4[Lookup],MATCH(tbl_proj_bud[[#This Row],[Res Category]],Table4[Descr. ],0)),tbl_proj_bud[[#This Row],[Custom Budget Category]])</f>
        <v>#N/A</v>
      </c>
      <c r="I159" s="255"/>
    </row>
    <row r="160" spans="2:9">
      <c r="B160" s="254"/>
      <c r="C160" s="254"/>
      <c r="D160" s="70"/>
      <c r="E160" s="70"/>
      <c r="F160" s="256"/>
      <c r="G160" s="255" t="str">
        <f>TEXT(tbl_proj_bud[[#This Row],[Project]],"000000")</f>
        <v>000000</v>
      </c>
      <c r="H160" s="255" t="e">
        <f>IF(tbl_proj_bud[[#This Row],[Custom Budget Category]]="",INDEX(Table4[Lookup],MATCH(tbl_proj_bud[[#This Row],[Res Category]],Table4[Descr. ],0)),tbl_proj_bud[[#This Row],[Custom Budget Category]])</f>
        <v>#N/A</v>
      </c>
      <c r="I160" s="255"/>
    </row>
    <row r="161" spans="2:9">
      <c r="B161" s="254"/>
      <c r="C161" s="254"/>
      <c r="D161" s="70"/>
      <c r="E161" s="70"/>
      <c r="F161" s="256"/>
      <c r="G161" s="255" t="str">
        <f>TEXT(tbl_proj_bud[[#This Row],[Project]],"000000")</f>
        <v>000000</v>
      </c>
      <c r="H161" s="255" t="e">
        <f>IF(tbl_proj_bud[[#This Row],[Custom Budget Category]]="",INDEX(Table4[Lookup],MATCH(tbl_proj_bud[[#This Row],[Res Category]],Table4[Descr. ],0)),tbl_proj_bud[[#This Row],[Custom Budget Category]])</f>
        <v>#N/A</v>
      </c>
      <c r="I161" s="255"/>
    </row>
    <row r="162" spans="2:9">
      <c r="B162" s="254"/>
      <c r="C162" s="254"/>
      <c r="D162" s="70"/>
      <c r="E162" s="70"/>
      <c r="F162" s="256"/>
      <c r="G162" s="255" t="str">
        <f>TEXT(tbl_proj_bud[[#This Row],[Project]],"000000")</f>
        <v>000000</v>
      </c>
      <c r="H162" s="255" t="e">
        <f>IF(tbl_proj_bud[[#This Row],[Custom Budget Category]]="",INDEX(Table4[Lookup],MATCH(tbl_proj_bud[[#This Row],[Res Category]],Table4[Descr. ],0)),tbl_proj_bud[[#This Row],[Custom Budget Category]])</f>
        <v>#N/A</v>
      </c>
      <c r="I162" s="255"/>
    </row>
    <row r="163" spans="2:9">
      <c r="B163" s="254"/>
      <c r="C163" s="254"/>
      <c r="D163" s="70"/>
      <c r="E163" s="70"/>
      <c r="F163" s="256"/>
      <c r="G163" s="255" t="str">
        <f>TEXT(tbl_proj_bud[[#This Row],[Project]],"000000")</f>
        <v>000000</v>
      </c>
      <c r="H163" s="255" t="e">
        <f>IF(tbl_proj_bud[[#This Row],[Custom Budget Category]]="",INDEX(Table4[Lookup],MATCH(tbl_proj_bud[[#This Row],[Res Category]],Table4[Descr. ],0)),tbl_proj_bud[[#This Row],[Custom Budget Category]])</f>
        <v>#N/A</v>
      </c>
      <c r="I163" s="255"/>
    </row>
    <row r="164" spans="2:9">
      <c r="B164" s="254"/>
      <c r="C164" s="254"/>
      <c r="D164" s="70"/>
      <c r="E164" s="70"/>
      <c r="F164" s="256"/>
      <c r="G164" s="255" t="str">
        <f>TEXT(tbl_proj_bud[[#This Row],[Project]],"000000")</f>
        <v>000000</v>
      </c>
      <c r="H164" s="255" t="e">
        <f>IF(tbl_proj_bud[[#This Row],[Custom Budget Category]]="",INDEX(Table4[Lookup],MATCH(tbl_proj_bud[[#This Row],[Res Category]],Table4[Descr. ],0)),tbl_proj_bud[[#This Row],[Custom Budget Category]])</f>
        <v>#N/A</v>
      </c>
      <c r="I164" s="255"/>
    </row>
    <row r="165" spans="2:9">
      <c r="B165" s="254"/>
      <c r="C165" s="254"/>
      <c r="D165" s="70"/>
      <c r="E165" s="70"/>
      <c r="F165" s="256"/>
      <c r="G165" s="255" t="str">
        <f>TEXT(tbl_proj_bud[[#This Row],[Project]],"000000")</f>
        <v>000000</v>
      </c>
      <c r="H165" s="255" t="e">
        <f>IF(tbl_proj_bud[[#This Row],[Custom Budget Category]]="",INDEX(Table4[Lookup],MATCH(tbl_proj_bud[[#This Row],[Res Category]],Table4[Descr. ],0)),tbl_proj_bud[[#This Row],[Custom Budget Category]])</f>
        <v>#N/A</v>
      </c>
      <c r="I165" s="255"/>
    </row>
    <row r="166" spans="2:9">
      <c r="B166" s="254"/>
      <c r="C166" s="254"/>
      <c r="D166" s="70"/>
      <c r="E166" s="70"/>
      <c r="F166" s="256"/>
      <c r="G166" s="255" t="str">
        <f>TEXT(tbl_proj_bud[[#This Row],[Project]],"000000")</f>
        <v>000000</v>
      </c>
      <c r="H166" s="255" t="e">
        <f>IF(tbl_proj_bud[[#This Row],[Custom Budget Category]]="",INDEX(Table4[Lookup],MATCH(tbl_proj_bud[[#This Row],[Res Category]],Table4[Descr. ],0)),tbl_proj_bud[[#This Row],[Custom Budget Category]])</f>
        <v>#N/A</v>
      </c>
      <c r="I166" s="255"/>
    </row>
    <row r="167" spans="2:9">
      <c r="B167" s="254"/>
      <c r="C167" s="254"/>
      <c r="D167" s="70"/>
      <c r="E167" s="70"/>
      <c r="F167" s="256"/>
      <c r="G167" s="255" t="str">
        <f>TEXT(tbl_proj_bud[[#This Row],[Project]],"000000")</f>
        <v>000000</v>
      </c>
      <c r="H167" s="255" t="e">
        <f>IF(tbl_proj_bud[[#This Row],[Custom Budget Category]]="",INDEX(Table4[Lookup],MATCH(tbl_proj_bud[[#This Row],[Res Category]],Table4[Descr. ],0)),tbl_proj_bud[[#This Row],[Custom Budget Category]])</f>
        <v>#N/A</v>
      </c>
      <c r="I167" s="255"/>
    </row>
    <row r="168" spans="2:9">
      <c r="B168" s="254"/>
      <c r="C168" s="254"/>
      <c r="D168" s="70"/>
      <c r="E168" s="70"/>
      <c r="F168" s="256"/>
      <c r="G168" s="255" t="str">
        <f>TEXT(tbl_proj_bud[[#This Row],[Project]],"000000")</f>
        <v>000000</v>
      </c>
      <c r="H168" s="255" t="e">
        <f>IF(tbl_proj_bud[[#This Row],[Custom Budget Category]]="",INDEX(Table4[Lookup],MATCH(tbl_proj_bud[[#This Row],[Res Category]],Table4[Descr. ],0)),tbl_proj_bud[[#This Row],[Custom Budget Category]])</f>
        <v>#N/A</v>
      </c>
      <c r="I168" s="255"/>
    </row>
    <row r="169" spans="2:9">
      <c r="B169" s="254"/>
      <c r="C169" s="254"/>
      <c r="D169" s="70"/>
      <c r="E169" s="70"/>
      <c r="F169" s="256"/>
      <c r="G169" s="255" t="str">
        <f>TEXT(tbl_proj_bud[[#This Row],[Project]],"000000")</f>
        <v>000000</v>
      </c>
      <c r="H169" s="255" t="e">
        <f>IF(tbl_proj_bud[[#This Row],[Custom Budget Category]]="",INDEX(Table4[Lookup],MATCH(tbl_proj_bud[[#This Row],[Res Category]],Table4[Descr. ],0)),tbl_proj_bud[[#This Row],[Custom Budget Category]])</f>
        <v>#N/A</v>
      </c>
      <c r="I169" s="255"/>
    </row>
    <row r="170" spans="2:9">
      <c r="B170" s="254"/>
      <c r="C170" s="254"/>
      <c r="D170" s="70"/>
      <c r="E170" s="70"/>
      <c r="F170" s="256"/>
      <c r="G170" s="255" t="str">
        <f>TEXT(tbl_proj_bud[[#This Row],[Project]],"000000")</f>
        <v>000000</v>
      </c>
      <c r="H170" s="255" t="e">
        <f>IF(tbl_proj_bud[[#This Row],[Custom Budget Category]]="",INDEX(Table4[Lookup],MATCH(tbl_proj_bud[[#This Row],[Res Category]],Table4[Descr. ],0)),tbl_proj_bud[[#This Row],[Custom Budget Category]])</f>
        <v>#N/A</v>
      </c>
      <c r="I170" s="255"/>
    </row>
    <row r="171" spans="2:9">
      <c r="B171" s="254"/>
      <c r="C171" s="254"/>
      <c r="D171" s="70"/>
      <c r="E171" s="70"/>
      <c r="F171" s="256"/>
      <c r="G171" s="255" t="str">
        <f>TEXT(tbl_proj_bud[[#This Row],[Project]],"000000")</f>
        <v>000000</v>
      </c>
      <c r="H171" s="255" t="e">
        <f>IF(tbl_proj_bud[[#This Row],[Custom Budget Category]]="",INDEX(Table4[Lookup],MATCH(tbl_proj_bud[[#This Row],[Res Category]],Table4[Descr. ],0)),tbl_proj_bud[[#This Row],[Custom Budget Category]])</f>
        <v>#N/A</v>
      </c>
      <c r="I171" s="255"/>
    </row>
    <row r="172" spans="2:9">
      <c r="B172" s="254"/>
      <c r="C172" s="254"/>
      <c r="D172" s="70"/>
      <c r="E172" s="70"/>
      <c r="F172" s="256"/>
      <c r="G172" s="255" t="str">
        <f>TEXT(tbl_proj_bud[[#This Row],[Project]],"000000")</f>
        <v>000000</v>
      </c>
      <c r="H172" s="255" t="e">
        <f>IF(tbl_proj_bud[[#This Row],[Custom Budget Category]]="",INDEX(Table4[Lookup],MATCH(tbl_proj_bud[[#This Row],[Res Category]],Table4[Descr. ],0)),tbl_proj_bud[[#This Row],[Custom Budget Category]])</f>
        <v>#N/A</v>
      </c>
      <c r="I172" s="255"/>
    </row>
    <row r="173" spans="2:9">
      <c r="B173" s="254"/>
      <c r="C173" s="254"/>
      <c r="D173" s="70"/>
      <c r="E173" s="70"/>
      <c r="F173" s="256"/>
      <c r="G173" s="255" t="str">
        <f>TEXT(tbl_proj_bud[[#This Row],[Project]],"000000")</f>
        <v>000000</v>
      </c>
      <c r="H173" s="255" t="e">
        <f>IF(tbl_proj_bud[[#This Row],[Custom Budget Category]]="",INDEX(Table4[Lookup],MATCH(tbl_proj_bud[[#This Row],[Res Category]],Table4[Descr. ],0)),tbl_proj_bud[[#This Row],[Custom Budget Category]])</f>
        <v>#N/A</v>
      </c>
      <c r="I173" s="255"/>
    </row>
    <row r="174" spans="2:9">
      <c r="B174" s="254"/>
      <c r="C174" s="254"/>
      <c r="D174" s="70"/>
      <c r="E174" s="70"/>
      <c r="F174" s="256"/>
      <c r="G174" s="255" t="str">
        <f>TEXT(tbl_proj_bud[[#This Row],[Project]],"000000")</f>
        <v>000000</v>
      </c>
      <c r="H174" s="255" t="e">
        <f>IF(tbl_proj_bud[[#This Row],[Custom Budget Category]]="",INDEX(Table4[Lookup],MATCH(tbl_proj_bud[[#This Row],[Res Category]],Table4[Descr. ],0)),tbl_proj_bud[[#This Row],[Custom Budget Category]])</f>
        <v>#N/A</v>
      </c>
      <c r="I174" s="255"/>
    </row>
    <row r="175" spans="2:9">
      <c r="B175" s="254"/>
      <c r="C175" s="254"/>
      <c r="D175" s="70"/>
      <c r="E175" s="70"/>
      <c r="F175" s="256"/>
      <c r="G175" s="255" t="str">
        <f>TEXT(tbl_proj_bud[[#This Row],[Project]],"000000")</f>
        <v>000000</v>
      </c>
      <c r="H175" s="255" t="e">
        <f>IF(tbl_proj_bud[[#This Row],[Custom Budget Category]]="",INDEX(Table4[Lookup],MATCH(tbl_proj_bud[[#This Row],[Res Category]],Table4[Descr. ],0)),tbl_proj_bud[[#This Row],[Custom Budget Category]])</f>
        <v>#N/A</v>
      </c>
      <c r="I175" s="255"/>
    </row>
    <row r="176" spans="2:9">
      <c r="B176" s="254"/>
      <c r="C176" s="254"/>
      <c r="D176" s="70"/>
      <c r="E176" s="70"/>
      <c r="F176" s="256"/>
      <c r="G176" s="255" t="str">
        <f>TEXT(tbl_proj_bud[[#This Row],[Project]],"000000")</f>
        <v>000000</v>
      </c>
      <c r="H176" s="255" t="e">
        <f>IF(tbl_proj_bud[[#This Row],[Custom Budget Category]]="",INDEX(Table4[Lookup],MATCH(tbl_proj_bud[[#This Row],[Res Category]],Table4[Descr. ],0)),tbl_proj_bud[[#This Row],[Custom Budget Category]])</f>
        <v>#N/A</v>
      </c>
      <c r="I176" s="255"/>
    </row>
    <row r="177" spans="2:9">
      <c r="B177" s="254"/>
      <c r="C177" s="254"/>
      <c r="D177" s="70"/>
      <c r="E177" s="70"/>
      <c r="F177" s="256"/>
      <c r="G177" s="255" t="str">
        <f>TEXT(tbl_proj_bud[[#This Row],[Project]],"000000")</f>
        <v>000000</v>
      </c>
      <c r="H177" s="255" t="e">
        <f>IF(tbl_proj_bud[[#This Row],[Custom Budget Category]]="",INDEX(Table4[Lookup],MATCH(tbl_proj_bud[[#This Row],[Res Category]],Table4[Descr. ],0)),tbl_proj_bud[[#This Row],[Custom Budget Category]])</f>
        <v>#N/A</v>
      </c>
      <c r="I177" s="255"/>
    </row>
    <row r="178" spans="2:9">
      <c r="B178" s="254"/>
      <c r="C178" s="254"/>
      <c r="D178" s="70"/>
      <c r="E178" s="70"/>
      <c r="F178" s="256"/>
      <c r="G178" s="255" t="str">
        <f>TEXT(tbl_proj_bud[[#This Row],[Project]],"000000")</f>
        <v>000000</v>
      </c>
      <c r="H178" s="255" t="e">
        <f>IF(tbl_proj_bud[[#This Row],[Custom Budget Category]]="",INDEX(Table4[Lookup],MATCH(tbl_proj_bud[[#This Row],[Res Category]],Table4[Descr. ],0)),tbl_proj_bud[[#This Row],[Custom Budget Category]])</f>
        <v>#N/A</v>
      </c>
      <c r="I178" s="255"/>
    </row>
    <row r="179" spans="2:9">
      <c r="B179" s="254"/>
      <c r="C179" s="254"/>
      <c r="D179" s="70"/>
      <c r="E179" s="70"/>
      <c r="F179" s="256"/>
      <c r="G179" s="255" t="str">
        <f>TEXT(tbl_proj_bud[[#This Row],[Project]],"000000")</f>
        <v>000000</v>
      </c>
      <c r="H179" s="255" t="e">
        <f>IF(tbl_proj_bud[[#This Row],[Custom Budget Category]]="",INDEX(Table4[Lookup],MATCH(tbl_proj_bud[[#This Row],[Res Category]],Table4[Descr. ],0)),tbl_proj_bud[[#This Row],[Custom Budget Category]])</f>
        <v>#N/A</v>
      </c>
      <c r="I179" s="255"/>
    </row>
    <row r="180" spans="2:9">
      <c r="B180" s="254"/>
      <c r="C180" s="254"/>
      <c r="D180" s="70"/>
      <c r="E180" s="70"/>
      <c r="F180" s="256"/>
      <c r="G180" s="255" t="str">
        <f>TEXT(tbl_proj_bud[[#This Row],[Project]],"000000")</f>
        <v>000000</v>
      </c>
      <c r="H180" s="255" t="e">
        <f>IF(tbl_proj_bud[[#This Row],[Custom Budget Category]]="",INDEX(Table4[Lookup],MATCH(tbl_proj_bud[[#This Row],[Res Category]],Table4[Descr. ],0)),tbl_proj_bud[[#This Row],[Custom Budget Category]])</f>
        <v>#N/A</v>
      </c>
      <c r="I180" s="255"/>
    </row>
    <row r="181" spans="2:9">
      <c r="B181" s="254"/>
      <c r="C181" s="254"/>
      <c r="D181" s="70"/>
      <c r="E181" s="70"/>
      <c r="F181" s="256"/>
      <c r="G181" s="255" t="str">
        <f>TEXT(tbl_proj_bud[[#This Row],[Project]],"000000")</f>
        <v>000000</v>
      </c>
      <c r="H181" s="255" t="e">
        <f>IF(tbl_proj_bud[[#This Row],[Custom Budget Category]]="",INDEX(Table4[Lookup],MATCH(tbl_proj_bud[[#This Row],[Res Category]],Table4[Descr. ],0)),tbl_proj_bud[[#This Row],[Custom Budget Category]])</f>
        <v>#N/A</v>
      </c>
      <c r="I181" s="255"/>
    </row>
    <row r="182" spans="2:9">
      <c r="B182" s="254"/>
      <c r="C182" s="254"/>
      <c r="D182" s="70"/>
      <c r="E182" s="70"/>
      <c r="F182" s="256"/>
      <c r="G182" s="255" t="str">
        <f>TEXT(tbl_proj_bud[[#This Row],[Project]],"000000")</f>
        <v>000000</v>
      </c>
      <c r="H182" s="255" t="e">
        <f>IF(tbl_proj_bud[[#This Row],[Custom Budget Category]]="",INDEX(Table4[Lookup],MATCH(tbl_proj_bud[[#This Row],[Res Category]],Table4[Descr. ],0)),tbl_proj_bud[[#This Row],[Custom Budget Category]])</f>
        <v>#N/A</v>
      </c>
      <c r="I182" s="255"/>
    </row>
    <row r="183" spans="2:9">
      <c r="B183" s="254"/>
      <c r="C183" s="254"/>
      <c r="D183" s="70"/>
      <c r="E183" s="70"/>
      <c r="F183" s="256"/>
      <c r="G183" s="255" t="str">
        <f>TEXT(tbl_proj_bud[[#This Row],[Project]],"000000")</f>
        <v>000000</v>
      </c>
      <c r="H183" s="255" t="e">
        <f>IF(tbl_proj_bud[[#This Row],[Custom Budget Category]]="",INDEX(Table4[Lookup],MATCH(tbl_proj_bud[[#This Row],[Res Category]],Table4[Descr. ],0)),tbl_proj_bud[[#This Row],[Custom Budget Category]])</f>
        <v>#N/A</v>
      </c>
      <c r="I183" s="255"/>
    </row>
    <row r="184" spans="2:9">
      <c r="B184" s="254"/>
      <c r="C184" s="254"/>
      <c r="D184" s="70"/>
      <c r="E184" s="70"/>
      <c r="F184" s="256"/>
      <c r="G184" s="255" t="str">
        <f>TEXT(tbl_proj_bud[[#This Row],[Project]],"000000")</f>
        <v>000000</v>
      </c>
      <c r="H184" s="255" t="e">
        <f>IF(tbl_proj_bud[[#This Row],[Custom Budget Category]]="",INDEX(Table4[Lookup],MATCH(tbl_proj_bud[[#This Row],[Res Category]],Table4[Descr. ],0)),tbl_proj_bud[[#This Row],[Custom Budget Category]])</f>
        <v>#N/A</v>
      </c>
      <c r="I184" s="255"/>
    </row>
    <row r="185" spans="2:9">
      <c r="B185" s="254"/>
      <c r="C185" s="254"/>
      <c r="D185" s="70"/>
      <c r="E185" s="70"/>
      <c r="F185" s="256"/>
      <c r="G185" s="255" t="str">
        <f>TEXT(tbl_proj_bud[[#This Row],[Project]],"000000")</f>
        <v>000000</v>
      </c>
      <c r="H185" s="255" t="e">
        <f>IF(tbl_proj_bud[[#This Row],[Custom Budget Category]]="",INDEX(Table4[Lookup],MATCH(tbl_proj_bud[[#This Row],[Res Category]],Table4[Descr. ],0)),tbl_proj_bud[[#This Row],[Custom Budget Category]])</f>
        <v>#N/A</v>
      </c>
      <c r="I185" s="255"/>
    </row>
    <row r="186" spans="2:9">
      <c r="B186" s="254"/>
      <c r="C186" s="254"/>
      <c r="D186" s="70"/>
      <c r="E186" s="70"/>
      <c r="F186" s="256"/>
      <c r="G186" s="255" t="str">
        <f>TEXT(tbl_proj_bud[[#This Row],[Project]],"000000")</f>
        <v>000000</v>
      </c>
      <c r="H186" s="255" t="e">
        <f>IF(tbl_proj_bud[[#This Row],[Custom Budget Category]]="",INDEX(Table4[Lookup],MATCH(tbl_proj_bud[[#This Row],[Res Category]],Table4[Descr. ],0)),tbl_proj_bud[[#This Row],[Custom Budget Category]])</f>
        <v>#N/A</v>
      </c>
      <c r="I186" s="255"/>
    </row>
    <row r="187" spans="2:9">
      <c r="B187" s="254"/>
      <c r="C187" s="254"/>
      <c r="D187" s="70"/>
      <c r="E187" s="70"/>
      <c r="F187" s="256"/>
      <c r="G187" s="255" t="str">
        <f>TEXT(tbl_proj_bud[[#This Row],[Project]],"000000")</f>
        <v>000000</v>
      </c>
      <c r="H187" s="255" t="e">
        <f>IF(tbl_proj_bud[[#This Row],[Custom Budget Category]]="",INDEX(Table4[Lookup],MATCH(tbl_proj_bud[[#This Row],[Res Category]],Table4[Descr. ],0)),tbl_proj_bud[[#This Row],[Custom Budget Category]])</f>
        <v>#N/A</v>
      </c>
      <c r="I187" s="255"/>
    </row>
    <row r="188" spans="2:9">
      <c r="B188" s="254"/>
      <c r="C188" s="254"/>
      <c r="D188" s="70"/>
      <c r="E188" s="70"/>
      <c r="F188" s="256"/>
      <c r="G188" s="255" t="str">
        <f>TEXT(tbl_proj_bud[[#This Row],[Project]],"000000")</f>
        <v>000000</v>
      </c>
      <c r="H188" s="255" t="e">
        <f>IF(tbl_proj_bud[[#This Row],[Custom Budget Category]]="",INDEX(Table4[Lookup],MATCH(tbl_proj_bud[[#This Row],[Res Category]],Table4[Descr. ],0)),tbl_proj_bud[[#This Row],[Custom Budget Category]])</f>
        <v>#N/A</v>
      </c>
      <c r="I188" s="255"/>
    </row>
    <row r="189" spans="2:9">
      <c r="B189" s="254"/>
      <c r="C189" s="254"/>
      <c r="D189" s="70"/>
      <c r="E189" s="70"/>
      <c r="F189" s="256"/>
      <c r="G189" s="255" t="str">
        <f>TEXT(tbl_proj_bud[[#This Row],[Project]],"000000")</f>
        <v>000000</v>
      </c>
      <c r="H189" s="255" t="e">
        <f>IF(tbl_proj_bud[[#This Row],[Custom Budget Category]]="",INDEX(Table4[Lookup],MATCH(tbl_proj_bud[[#This Row],[Res Category]],Table4[Descr. ],0)),tbl_proj_bud[[#This Row],[Custom Budget Category]])</f>
        <v>#N/A</v>
      </c>
      <c r="I189" s="255"/>
    </row>
    <row r="190" spans="2:9">
      <c r="B190" s="254"/>
      <c r="C190" s="254"/>
      <c r="D190" s="70"/>
      <c r="E190" s="70"/>
      <c r="F190" s="256"/>
      <c r="G190" s="255" t="str">
        <f>TEXT(tbl_proj_bud[[#This Row],[Project]],"000000")</f>
        <v>000000</v>
      </c>
      <c r="H190" s="255" t="e">
        <f>IF(tbl_proj_bud[[#This Row],[Custom Budget Category]]="",INDEX(Table4[Lookup],MATCH(tbl_proj_bud[[#This Row],[Res Category]],Table4[Descr. ],0)),tbl_proj_bud[[#This Row],[Custom Budget Category]])</f>
        <v>#N/A</v>
      </c>
      <c r="I190" s="255"/>
    </row>
    <row r="191" spans="2:9">
      <c r="B191" s="254"/>
      <c r="C191" s="254"/>
      <c r="D191" s="70"/>
      <c r="E191" s="70"/>
      <c r="F191" s="256"/>
      <c r="G191" s="255" t="str">
        <f>TEXT(tbl_proj_bud[[#This Row],[Project]],"000000")</f>
        <v>000000</v>
      </c>
      <c r="H191" s="255" t="e">
        <f>IF(tbl_proj_bud[[#This Row],[Custom Budget Category]]="",INDEX(Table4[Lookup],MATCH(tbl_proj_bud[[#This Row],[Res Category]],Table4[Descr. ],0)),tbl_proj_bud[[#This Row],[Custom Budget Category]])</f>
        <v>#N/A</v>
      </c>
      <c r="I191" s="255"/>
    </row>
    <row r="192" spans="2:9">
      <c r="B192" s="254"/>
      <c r="C192" s="254"/>
      <c r="D192" s="70"/>
      <c r="E192" s="70"/>
      <c r="F192" s="256"/>
      <c r="G192" s="255" t="str">
        <f>TEXT(tbl_proj_bud[[#This Row],[Project]],"000000")</f>
        <v>000000</v>
      </c>
      <c r="H192" s="255" t="e">
        <f>IF(tbl_proj_bud[[#This Row],[Custom Budget Category]]="",INDEX(Table4[Lookup],MATCH(tbl_proj_bud[[#This Row],[Res Category]],Table4[Descr. ],0)),tbl_proj_bud[[#This Row],[Custom Budget Category]])</f>
        <v>#N/A</v>
      </c>
      <c r="I192" s="255"/>
    </row>
    <row r="193" spans="2:9">
      <c r="B193" s="254"/>
      <c r="C193" s="254"/>
      <c r="D193" s="70"/>
      <c r="E193" s="70"/>
      <c r="F193" s="256"/>
      <c r="G193" s="255" t="str">
        <f>TEXT(tbl_proj_bud[[#This Row],[Project]],"000000")</f>
        <v>000000</v>
      </c>
      <c r="H193" s="255" t="e">
        <f>IF(tbl_proj_bud[[#This Row],[Custom Budget Category]]="",INDEX(Table4[Lookup],MATCH(tbl_proj_bud[[#This Row],[Res Category]],Table4[Descr. ],0)),tbl_proj_bud[[#This Row],[Custom Budget Category]])</f>
        <v>#N/A</v>
      </c>
      <c r="I193" s="255"/>
    </row>
    <row r="194" spans="2:9">
      <c r="B194" s="254"/>
      <c r="C194" s="254"/>
      <c r="D194" s="70"/>
      <c r="E194" s="70"/>
      <c r="F194" s="256"/>
      <c r="G194" s="255" t="str">
        <f>TEXT(tbl_proj_bud[[#This Row],[Project]],"000000")</f>
        <v>000000</v>
      </c>
      <c r="H194" s="255" t="e">
        <f>IF(tbl_proj_bud[[#This Row],[Custom Budget Category]]="",INDEX(Table4[Lookup],MATCH(tbl_proj_bud[[#This Row],[Res Category]],Table4[Descr. ],0)),tbl_proj_bud[[#This Row],[Custom Budget Category]])</f>
        <v>#N/A</v>
      </c>
      <c r="I194" s="255"/>
    </row>
    <row r="195" spans="2:9">
      <c r="B195" s="254"/>
      <c r="C195" s="254"/>
      <c r="D195" s="70"/>
      <c r="E195" s="70"/>
      <c r="F195" s="256"/>
      <c r="G195" s="255" t="str">
        <f>TEXT(tbl_proj_bud[[#This Row],[Project]],"000000")</f>
        <v>000000</v>
      </c>
      <c r="H195" s="255" t="e">
        <f>IF(tbl_proj_bud[[#This Row],[Custom Budget Category]]="",INDEX(Table4[Lookup],MATCH(tbl_proj_bud[[#This Row],[Res Category]],Table4[Descr. ],0)),tbl_proj_bud[[#This Row],[Custom Budget Category]])</f>
        <v>#N/A</v>
      </c>
      <c r="I195" s="255"/>
    </row>
    <row r="196" spans="2:9">
      <c r="B196" s="254"/>
      <c r="C196" s="254"/>
      <c r="D196" s="70"/>
      <c r="E196" s="70"/>
      <c r="F196" s="256"/>
      <c r="G196" s="255" t="str">
        <f>TEXT(tbl_proj_bud[[#This Row],[Project]],"000000")</f>
        <v>000000</v>
      </c>
      <c r="H196" s="255" t="e">
        <f>IF(tbl_proj_bud[[#This Row],[Custom Budget Category]]="",INDEX(Table4[Lookup],MATCH(tbl_proj_bud[[#This Row],[Res Category]],Table4[Descr. ],0)),tbl_proj_bud[[#This Row],[Custom Budget Category]])</f>
        <v>#N/A</v>
      </c>
      <c r="I196" s="255"/>
    </row>
    <row r="197" spans="2:9">
      <c r="B197" s="254"/>
      <c r="C197" s="254"/>
      <c r="D197" s="70"/>
      <c r="E197" s="70"/>
      <c r="F197" s="256"/>
      <c r="G197" s="255" t="str">
        <f>TEXT(tbl_proj_bud[[#This Row],[Project]],"000000")</f>
        <v>000000</v>
      </c>
      <c r="H197" s="255" t="e">
        <f>IF(tbl_proj_bud[[#This Row],[Custom Budget Category]]="",INDEX(Table4[Lookup],MATCH(tbl_proj_bud[[#This Row],[Res Category]],Table4[Descr. ],0)),tbl_proj_bud[[#This Row],[Custom Budget Category]])</f>
        <v>#N/A</v>
      </c>
      <c r="I197" s="255"/>
    </row>
    <row r="198" spans="2:9">
      <c r="B198" s="254"/>
      <c r="C198" s="254"/>
      <c r="D198" s="70"/>
      <c r="E198" s="70"/>
      <c r="F198" s="256"/>
      <c r="G198" s="255" t="str">
        <f>TEXT(tbl_proj_bud[[#This Row],[Project]],"000000")</f>
        <v>000000</v>
      </c>
      <c r="H198" s="255" t="e">
        <f>IF(tbl_proj_bud[[#This Row],[Custom Budget Category]]="",INDEX(Table4[Lookup],MATCH(tbl_proj_bud[[#This Row],[Res Category]],Table4[Descr. ],0)),tbl_proj_bud[[#This Row],[Custom Budget Category]])</f>
        <v>#N/A</v>
      </c>
      <c r="I198" s="255"/>
    </row>
    <row r="199" spans="2:9">
      <c r="B199" s="254"/>
      <c r="C199" s="254"/>
      <c r="D199" s="70"/>
      <c r="E199" s="70"/>
      <c r="F199" s="256"/>
      <c r="G199" s="255" t="str">
        <f>TEXT(tbl_proj_bud[[#This Row],[Project]],"000000")</f>
        <v>000000</v>
      </c>
      <c r="H199" s="255" t="e">
        <f>IF(tbl_proj_bud[[#This Row],[Custom Budget Category]]="",INDEX(Table4[Lookup],MATCH(tbl_proj_bud[[#This Row],[Res Category]],Table4[Descr. ],0)),tbl_proj_bud[[#This Row],[Custom Budget Category]])</f>
        <v>#N/A</v>
      </c>
      <c r="I199" s="255"/>
    </row>
    <row r="200" spans="2:9">
      <c r="B200" s="254"/>
      <c r="C200" s="254"/>
      <c r="D200" s="70"/>
      <c r="E200" s="70"/>
      <c r="F200" s="256"/>
      <c r="G200" s="255" t="str">
        <f>TEXT(tbl_proj_bud[[#This Row],[Project]],"000000")</f>
        <v>000000</v>
      </c>
      <c r="H200" s="255" t="e">
        <f>IF(tbl_proj_bud[[#This Row],[Custom Budget Category]]="",INDEX(Table4[Lookup],MATCH(tbl_proj_bud[[#This Row],[Res Category]],Table4[Descr. ],0)),tbl_proj_bud[[#This Row],[Custom Budget Category]])</f>
        <v>#N/A</v>
      </c>
      <c r="I200" s="255"/>
    </row>
    <row r="201" spans="2:9">
      <c r="B201" s="254"/>
      <c r="C201" s="254"/>
      <c r="D201" s="70"/>
      <c r="E201" s="70"/>
      <c r="F201" s="256"/>
      <c r="G201" s="255" t="str">
        <f>TEXT(tbl_proj_bud[[#This Row],[Project]],"000000")</f>
        <v>000000</v>
      </c>
      <c r="H201" s="255" t="e">
        <f>IF(tbl_proj_bud[[#This Row],[Custom Budget Category]]="",INDEX(Table4[Lookup],MATCH(tbl_proj_bud[[#This Row],[Res Category]],Table4[Descr. ],0)),tbl_proj_bud[[#This Row],[Custom Budget Category]])</f>
        <v>#N/A</v>
      </c>
      <c r="I201" s="255"/>
    </row>
    <row r="202" spans="2:9">
      <c r="B202" s="254"/>
      <c r="C202" s="254"/>
      <c r="D202" s="70"/>
      <c r="E202" s="70"/>
      <c r="F202" s="256"/>
      <c r="G202" s="255" t="str">
        <f>TEXT(tbl_proj_bud[[#This Row],[Project]],"000000")</f>
        <v>000000</v>
      </c>
      <c r="H202" s="255" t="e">
        <f>IF(tbl_proj_bud[[#This Row],[Custom Budget Category]]="",INDEX(Table4[Lookup],MATCH(tbl_proj_bud[[#This Row],[Res Category]],Table4[Descr. ],0)),tbl_proj_bud[[#This Row],[Custom Budget Category]])</f>
        <v>#N/A</v>
      </c>
      <c r="I202" s="255"/>
    </row>
    <row r="203" spans="2:9">
      <c r="B203" s="254"/>
      <c r="C203" s="254"/>
      <c r="D203" s="70"/>
      <c r="E203" s="70"/>
      <c r="F203" s="256"/>
      <c r="G203" s="255" t="str">
        <f>TEXT(tbl_proj_bud[[#This Row],[Project]],"000000")</f>
        <v>000000</v>
      </c>
      <c r="H203" s="255" t="e">
        <f>IF(tbl_proj_bud[[#This Row],[Custom Budget Category]]="",INDEX(Table4[Lookup],MATCH(tbl_proj_bud[[#This Row],[Res Category]],Table4[Descr. ],0)),tbl_proj_bud[[#This Row],[Custom Budget Category]])</f>
        <v>#N/A</v>
      </c>
      <c r="I203" s="255"/>
    </row>
    <row r="204" spans="2:9">
      <c r="B204" s="254"/>
      <c r="C204" s="254"/>
      <c r="D204" s="70"/>
      <c r="E204" s="70"/>
      <c r="F204" s="256"/>
      <c r="G204" s="255" t="str">
        <f>TEXT(tbl_proj_bud[[#This Row],[Project]],"000000")</f>
        <v>000000</v>
      </c>
      <c r="H204" s="255" t="e">
        <f>IF(tbl_proj_bud[[#This Row],[Custom Budget Category]]="",INDEX(Table4[Lookup],MATCH(tbl_proj_bud[[#This Row],[Res Category]],Table4[Descr. ],0)),tbl_proj_bud[[#This Row],[Custom Budget Category]])</f>
        <v>#N/A</v>
      </c>
      <c r="I204" s="255"/>
    </row>
    <row r="205" spans="2:9">
      <c r="B205" s="254"/>
      <c r="C205" s="254"/>
      <c r="D205" s="70"/>
      <c r="E205" s="70"/>
      <c r="F205" s="256"/>
      <c r="G205" s="255" t="str">
        <f>TEXT(tbl_proj_bud[[#This Row],[Project]],"000000")</f>
        <v>000000</v>
      </c>
      <c r="H205" s="255" t="e">
        <f>IF(tbl_proj_bud[[#This Row],[Custom Budget Category]]="",INDEX(Table4[Lookup],MATCH(tbl_proj_bud[[#This Row],[Res Category]],Table4[Descr. ],0)),tbl_proj_bud[[#This Row],[Custom Budget Category]])</f>
        <v>#N/A</v>
      </c>
      <c r="I205" s="255"/>
    </row>
    <row r="206" spans="2:9">
      <c r="B206" s="254"/>
      <c r="C206" s="254"/>
      <c r="D206" s="70"/>
      <c r="E206" s="70"/>
      <c r="F206" s="256"/>
      <c r="G206" s="255" t="str">
        <f>TEXT(tbl_proj_bud[[#This Row],[Project]],"000000")</f>
        <v>000000</v>
      </c>
      <c r="H206" s="255" t="e">
        <f>IF(tbl_proj_bud[[#This Row],[Custom Budget Category]]="",INDEX(Table4[Lookup],MATCH(tbl_proj_bud[[#This Row],[Res Category]],Table4[Descr. ],0)),tbl_proj_bud[[#This Row],[Custom Budget Category]])</f>
        <v>#N/A</v>
      </c>
      <c r="I206" s="255"/>
    </row>
    <row r="207" spans="2:9">
      <c r="B207" s="254"/>
      <c r="C207" s="254"/>
      <c r="D207" s="70"/>
      <c r="E207" s="70"/>
      <c r="F207" s="256"/>
      <c r="G207" s="255" t="str">
        <f>TEXT(tbl_proj_bud[[#This Row],[Project]],"000000")</f>
        <v>000000</v>
      </c>
      <c r="H207" s="255" t="e">
        <f>IF(tbl_proj_bud[[#This Row],[Custom Budget Category]]="",INDEX(Table4[Lookup],MATCH(tbl_proj_bud[[#This Row],[Res Category]],Table4[Descr. ],0)),tbl_proj_bud[[#This Row],[Custom Budget Category]])</f>
        <v>#N/A</v>
      </c>
      <c r="I207" s="255"/>
    </row>
    <row r="208" spans="2:9">
      <c r="B208" s="254"/>
      <c r="C208" s="254"/>
      <c r="D208" s="70"/>
      <c r="E208" s="70"/>
      <c r="F208" s="256"/>
      <c r="G208" s="255" t="str">
        <f>TEXT(tbl_proj_bud[[#This Row],[Project]],"000000")</f>
        <v>000000</v>
      </c>
      <c r="H208" s="255" t="e">
        <f>IF(tbl_proj_bud[[#This Row],[Custom Budget Category]]="",INDEX(Table4[Lookup],MATCH(tbl_proj_bud[[#This Row],[Res Category]],Table4[Descr. ],0)),tbl_proj_bud[[#This Row],[Custom Budget Category]])</f>
        <v>#N/A</v>
      </c>
      <c r="I208" s="255"/>
    </row>
    <row r="209" spans="2:9">
      <c r="B209" s="254"/>
      <c r="C209" s="254"/>
      <c r="D209" s="70"/>
      <c r="E209" s="70"/>
      <c r="F209" s="256"/>
      <c r="G209" s="255" t="str">
        <f>TEXT(tbl_proj_bud[[#This Row],[Project]],"000000")</f>
        <v>000000</v>
      </c>
      <c r="H209" s="255" t="e">
        <f>IF(tbl_proj_bud[[#This Row],[Custom Budget Category]]="",INDEX(Table4[Lookup],MATCH(tbl_proj_bud[[#This Row],[Res Category]],Table4[Descr. ],0)),tbl_proj_bud[[#This Row],[Custom Budget Category]])</f>
        <v>#N/A</v>
      </c>
      <c r="I209" s="255"/>
    </row>
    <row r="210" spans="2:9">
      <c r="B210" s="254"/>
      <c r="C210" s="254"/>
      <c r="D210" s="70"/>
      <c r="E210" s="70"/>
      <c r="F210" s="256"/>
      <c r="G210" s="255" t="str">
        <f>TEXT(tbl_proj_bud[[#This Row],[Project]],"000000")</f>
        <v>000000</v>
      </c>
      <c r="H210" s="255" t="e">
        <f>IF(tbl_proj_bud[[#This Row],[Custom Budget Category]]="",INDEX(Table4[Lookup],MATCH(tbl_proj_bud[[#This Row],[Res Category]],Table4[Descr. ],0)),tbl_proj_bud[[#This Row],[Custom Budget Category]])</f>
        <v>#N/A</v>
      </c>
      <c r="I210" s="255"/>
    </row>
    <row r="211" spans="2:9">
      <c r="B211" s="254"/>
      <c r="C211" s="254"/>
      <c r="D211" s="70"/>
      <c r="E211" s="70"/>
      <c r="F211" s="256"/>
      <c r="G211" s="255" t="str">
        <f>TEXT(tbl_proj_bud[[#This Row],[Project]],"000000")</f>
        <v>000000</v>
      </c>
      <c r="H211" s="255" t="e">
        <f>IF(tbl_proj_bud[[#This Row],[Custom Budget Category]]="",INDEX(Table4[Lookup],MATCH(tbl_proj_bud[[#This Row],[Res Category]],Table4[Descr. ],0)),tbl_proj_bud[[#This Row],[Custom Budget Category]])</f>
        <v>#N/A</v>
      </c>
      <c r="I211" s="255"/>
    </row>
    <row r="212" spans="2:9">
      <c r="B212" s="254"/>
      <c r="C212" s="254"/>
      <c r="D212" s="70"/>
      <c r="E212" s="70"/>
      <c r="F212" s="256"/>
      <c r="G212" s="255" t="str">
        <f>TEXT(tbl_proj_bud[[#This Row],[Project]],"000000")</f>
        <v>000000</v>
      </c>
      <c r="H212" s="255" t="e">
        <f>IF(tbl_proj_bud[[#This Row],[Custom Budget Category]]="",INDEX(Table4[Lookup],MATCH(tbl_proj_bud[[#This Row],[Res Category]],Table4[Descr. ],0)),tbl_proj_bud[[#This Row],[Custom Budget Category]])</f>
        <v>#N/A</v>
      </c>
      <c r="I212" s="255"/>
    </row>
    <row r="213" spans="2:9">
      <c r="B213" s="254"/>
      <c r="C213" s="254"/>
      <c r="D213" s="70"/>
      <c r="E213" s="70"/>
      <c r="F213" s="256"/>
      <c r="G213" s="255" t="str">
        <f>TEXT(tbl_proj_bud[[#This Row],[Project]],"000000")</f>
        <v>000000</v>
      </c>
      <c r="H213" s="255" t="e">
        <f>IF(tbl_proj_bud[[#This Row],[Custom Budget Category]]="",INDEX(Table4[Lookup],MATCH(tbl_proj_bud[[#This Row],[Res Category]],Table4[Descr. ],0)),tbl_proj_bud[[#This Row],[Custom Budget Category]])</f>
        <v>#N/A</v>
      </c>
      <c r="I213" s="255"/>
    </row>
    <row r="214" spans="2:9">
      <c r="B214" s="254"/>
      <c r="C214" s="254"/>
      <c r="D214" s="70"/>
      <c r="E214" s="70"/>
      <c r="F214" s="256"/>
      <c r="G214" s="255" t="str">
        <f>TEXT(tbl_proj_bud[[#This Row],[Project]],"000000")</f>
        <v>000000</v>
      </c>
      <c r="H214" s="255" t="e">
        <f>IF(tbl_proj_bud[[#This Row],[Custom Budget Category]]="",INDEX(Table4[Lookup],MATCH(tbl_proj_bud[[#This Row],[Res Category]],Table4[Descr. ],0)),tbl_proj_bud[[#This Row],[Custom Budget Category]])</f>
        <v>#N/A</v>
      </c>
      <c r="I214" s="255"/>
    </row>
    <row r="215" spans="2:9">
      <c r="B215" s="254"/>
      <c r="C215" s="254"/>
      <c r="D215" s="70"/>
      <c r="E215" s="70"/>
      <c r="F215" s="256"/>
      <c r="G215" s="255" t="str">
        <f>TEXT(tbl_proj_bud[[#This Row],[Project]],"000000")</f>
        <v>000000</v>
      </c>
      <c r="H215" s="255" t="e">
        <f>IF(tbl_proj_bud[[#This Row],[Custom Budget Category]]="",INDEX(Table4[Lookup],MATCH(tbl_proj_bud[[#This Row],[Res Category]],Table4[Descr. ],0)),tbl_proj_bud[[#This Row],[Custom Budget Category]])</f>
        <v>#N/A</v>
      </c>
      <c r="I215" s="255"/>
    </row>
    <row r="216" spans="2:9">
      <c r="B216" s="254"/>
      <c r="C216" s="254"/>
      <c r="D216" s="70"/>
      <c r="E216" s="70"/>
      <c r="F216" s="256"/>
      <c r="G216" s="255" t="str">
        <f>TEXT(tbl_proj_bud[[#This Row],[Project]],"000000")</f>
        <v>000000</v>
      </c>
      <c r="H216" s="255" t="e">
        <f>IF(tbl_proj_bud[[#This Row],[Custom Budget Category]]="",INDEX(Table4[Lookup],MATCH(tbl_proj_bud[[#This Row],[Res Category]],Table4[Descr. ],0)),tbl_proj_bud[[#This Row],[Custom Budget Category]])</f>
        <v>#N/A</v>
      </c>
      <c r="I216" s="255"/>
    </row>
    <row r="217" spans="2:9">
      <c r="B217" s="254"/>
      <c r="C217" s="254"/>
      <c r="D217" s="70"/>
      <c r="E217" s="70"/>
      <c r="F217" s="256"/>
      <c r="G217" s="255" t="str">
        <f>TEXT(tbl_proj_bud[[#This Row],[Project]],"000000")</f>
        <v>000000</v>
      </c>
      <c r="H217" s="255" t="e">
        <f>IF(tbl_proj_bud[[#This Row],[Custom Budget Category]]="",INDEX(Table4[Lookup],MATCH(tbl_proj_bud[[#This Row],[Res Category]],Table4[Descr. ],0)),tbl_proj_bud[[#This Row],[Custom Budget Category]])</f>
        <v>#N/A</v>
      </c>
      <c r="I217" s="255"/>
    </row>
    <row r="218" spans="2:9">
      <c r="B218" s="254"/>
      <c r="C218" s="254"/>
      <c r="D218" s="70"/>
      <c r="E218" s="70"/>
      <c r="F218" s="256"/>
      <c r="G218" s="255" t="str">
        <f>TEXT(tbl_proj_bud[[#This Row],[Project]],"000000")</f>
        <v>000000</v>
      </c>
      <c r="H218" s="255" t="e">
        <f>IF(tbl_proj_bud[[#This Row],[Custom Budget Category]]="",INDEX(Table4[Lookup],MATCH(tbl_proj_bud[[#This Row],[Res Category]],Table4[Descr. ],0)),tbl_proj_bud[[#This Row],[Custom Budget Category]])</f>
        <v>#N/A</v>
      </c>
      <c r="I218" s="255"/>
    </row>
    <row r="219" spans="2:9">
      <c r="B219" s="254"/>
      <c r="C219" s="254"/>
      <c r="D219" s="70"/>
      <c r="E219" s="70"/>
      <c r="F219" s="256"/>
      <c r="G219" s="255" t="str">
        <f>TEXT(tbl_proj_bud[[#This Row],[Project]],"000000")</f>
        <v>000000</v>
      </c>
      <c r="H219" s="255" t="e">
        <f>IF(tbl_proj_bud[[#This Row],[Custom Budget Category]]="",INDEX(Table4[Lookup],MATCH(tbl_proj_bud[[#This Row],[Res Category]],Table4[Descr. ],0)),tbl_proj_bud[[#This Row],[Custom Budget Category]])</f>
        <v>#N/A</v>
      </c>
      <c r="I219" s="255"/>
    </row>
    <row r="220" spans="2:9">
      <c r="B220" s="254"/>
      <c r="C220" s="254"/>
      <c r="D220" s="70"/>
      <c r="E220" s="70"/>
      <c r="F220" s="256"/>
      <c r="G220" s="255" t="str">
        <f>TEXT(tbl_proj_bud[[#This Row],[Project]],"000000")</f>
        <v>000000</v>
      </c>
      <c r="H220" s="255" t="e">
        <f>IF(tbl_proj_bud[[#This Row],[Custom Budget Category]]="",INDEX(Table4[Lookup],MATCH(tbl_proj_bud[[#This Row],[Res Category]],Table4[Descr. ],0)),tbl_proj_bud[[#This Row],[Custom Budget Category]])</f>
        <v>#N/A</v>
      </c>
      <c r="I220" s="255"/>
    </row>
    <row r="221" spans="2:9">
      <c r="B221" s="254"/>
      <c r="C221" s="254"/>
      <c r="D221" s="70"/>
      <c r="E221" s="70"/>
      <c r="F221" s="256"/>
      <c r="G221" s="255" t="str">
        <f>TEXT(tbl_proj_bud[[#This Row],[Project]],"000000")</f>
        <v>000000</v>
      </c>
      <c r="H221" s="255" t="e">
        <f>IF(tbl_proj_bud[[#This Row],[Custom Budget Category]]="",INDEX(Table4[Lookup],MATCH(tbl_proj_bud[[#This Row],[Res Category]],Table4[Descr. ],0)),tbl_proj_bud[[#This Row],[Custom Budget Category]])</f>
        <v>#N/A</v>
      </c>
      <c r="I221" s="255"/>
    </row>
    <row r="222" spans="2:9">
      <c r="B222" s="254"/>
      <c r="C222" s="254"/>
      <c r="D222" s="70"/>
      <c r="E222" s="70"/>
      <c r="F222" s="256"/>
      <c r="G222" s="255" t="str">
        <f>TEXT(tbl_proj_bud[[#This Row],[Project]],"000000")</f>
        <v>000000</v>
      </c>
      <c r="H222" s="255" t="e">
        <f>IF(tbl_proj_bud[[#This Row],[Custom Budget Category]]="",INDEX(Table4[Lookup],MATCH(tbl_proj_bud[[#This Row],[Res Category]],Table4[Descr. ],0)),tbl_proj_bud[[#This Row],[Custom Budget Category]])</f>
        <v>#N/A</v>
      </c>
      <c r="I222" s="255"/>
    </row>
    <row r="223" spans="2:9">
      <c r="B223" s="254"/>
      <c r="C223" s="254"/>
      <c r="D223" s="70"/>
      <c r="E223" s="70"/>
      <c r="F223" s="256"/>
      <c r="G223" s="255" t="str">
        <f>TEXT(tbl_proj_bud[[#This Row],[Project]],"000000")</f>
        <v>000000</v>
      </c>
      <c r="H223" s="255" t="e">
        <f>IF(tbl_proj_bud[[#This Row],[Custom Budget Category]]="",INDEX(Table4[Lookup],MATCH(tbl_proj_bud[[#This Row],[Res Category]],Table4[Descr. ],0)),tbl_proj_bud[[#This Row],[Custom Budget Category]])</f>
        <v>#N/A</v>
      </c>
      <c r="I223" s="255"/>
    </row>
    <row r="224" spans="2:9">
      <c r="B224" s="254"/>
      <c r="C224" s="254"/>
      <c r="D224" s="70"/>
      <c r="E224" s="70"/>
      <c r="F224" s="256"/>
      <c r="G224" s="255" t="str">
        <f>TEXT(tbl_proj_bud[[#This Row],[Project]],"000000")</f>
        <v>000000</v>
      </c>
      <c r="H224" s="255" t="e">
        <f>IF(tbl_proj_bud[[#This Row],[Custom Budget Category]]="",INDEX(Table4[Lookup],MATCH(tbl_proj_bud[[#This Row],[Res Category]],Table4[Descr. ],0)),tbl_proj_bud[[#This Row],[Custom Budget Category]])</f>
        <v>#N/A</v>
      </c>
      <c r="I224" s="255"/>
    </row>
    <row r="225" spans="2:9">
      <c r="B225" s="254"/>
      <c r="C225" s="254"/>
      <c r="D225" s="70"/>
      <c r="E225" s="70"/>
      <c r="F225" s="256"/>
      <c r="G225" s="255" t="str">
        <f>TEXT(tbl_proj_bud[[#This Row],[Project]],"000000")</f>
        <v>000000</v>
      </c>
      <c r="H225" s="255" t="e">
        <f>IF(tbl_proj_bud[[#This Row],[Custom Budget Category]]="",INDEX(Table4[Lookup],MATCH(tbl_proj_bud[[#This Row],[Res Category]],Table4[Descr. ],0)),tbl_proj_bud[[#This Row],[Custom Budget Category]])</f>
        <v>#N/A</v>
      </c>
      <c r="I225" s="255"/>
    </row>
    <row r="226" spans="2:9">
      <c r="B226" s="254"/>
      <c r="C226" s="254"/>
      <c r="D226" s="70"/>
      <c r="E226" s="70"/>
      <c r="F226" s="256"/>
      <c r="G226" s="255" t="str">
        <f>TEXT(tbl_proj_bud[[#This Row],[Project]],"000000")</f>
        <v>000000</v>
      </c>
      <c r="H226" s="255" t="e">
        <f>IF(tbl_proj_bud[[#This Row],[Custom Budget Category]]="",INDEX(Table4[Lookup],MATCH(tbl_proj_bud[[#This Row],[Res Category]],Table4[Descr. ],0)),tbl_proj_bud[[#This Row],[Custom Budget Category]])</f>
        <v>#N/A</v>
      </c>
      <c r="I226" s="255"/>
    </row>
    <row r="227" spans="2:9">
      <c r="B227" s="254"/>
      <c r="C227" s="254"/>
      <c r="D227" s="70"/>
      <c r="E227" s="70"/>
      <c r="F227" s="256"/>
      <c r="G227" s="255" t="str">
        <f>TEXT(tbl_proj_bud[[#This Row],[Project]],"000000")</f>
        <v>000000</v>
      </c>
      <c r="H227" s="255" t="e">
        <f>IF(tbl_proj_bud[[#This Row],[Custom Budget Category]]="",INDEX(Table4[Lookup],MATCH(tbl_proj_bud[[#This Row],[Res Category]],Table4[Descr. ],0)),tbl_proj_bud[[#This Row],[Custom Budget Category]])</f>
        <v>#N/A</v>
      </c>
      <c r="I227" s="255"/>
    </row>
    <row r="228" spans="2:9">
      <c r="B228" s="254"/>
      <c r="C228" s="254"/>
      <c r="D228" s="70"/>
      <c r="E228" s="70"/>
      <c r="F228" s="256"/>
      <c r="G228" s="255" t="str">
        <f>TEXT(tbl_proj_bud[[#This Row],[Project]],"000000")</f>
        <v>000000</v>
      </c>
      <c r="H228" s="255" t="e">
        <f>IF(tbl_proj_bud[[#This Row],[Custom Budget Category]]="",INDEX(Table4[Lookup],MATCH(tbl_proj_bud[[#This Row],[Res Category]],Table4[Descr. ],0)),tbl_proj_bud[[#This Row],[Custom Budget Category]])</f>
        <v>#N/A</v>
      </c>
      <c r="I228" s="255"/>
    </row>
    <row r="229" spans="2:9">
      <c r="B229" s="254"/>
      <c r="C229" s="254"/>
      <c r="D229" s="70"/>
      <c r="E229" s="70"/>
      <c r="F229" s="256"/>
      <c r="G229" s="255" t="str">
        <f>TEXT(tbl_proj_bud[[#This Row],[Project]],"000000")</f>
        <v>000000</v>
      </c>
      <c r="H229" s="255" t="e">
        <f>IF(tbl_proj_bud[[#This Row],[Custom Budget Category]]="",INDEX(Table4[Lookup],MATCH(tbl_proj_bud[[#This Row],[Res Category]],Table4[Descr. ],0)),tbl_proj_bud[[#This Row],[Custom Budget Category]])</f>
        <v>#N/A</v>
      </c>
      <c r="I229" s="255"/>
    </row>
    <row r="230" spans="2:9">
      <c r="B230" s="254"/>
      <c r="C230" s="254"/>
      <c r="D230" s="70"/>
      <c r="E230" s="70"/>
      <c r="F230" s="256"/>
      <c r="G230" s="255" t="str">
        <f>TEXT(tbl_proj_bud[[#This Row],[Project]],"000000")</f>
        <v>000000</v>
      </c>
      <c r="H230" s="255" t="e">
        <f>IF(tbl_proj_bud[[#This Row],[Custom Budget Category]]="",INDEX(Table4[Lookup],MATCH(tbl_proj_bud[[#This Row],[Res Category]],Table4[Descr. ],0)),tbl_proj_bud[[#This Row],[Custom Budget Category]])</f>
        <v>#N/A</v>
      </c>
      <c r="I230" s="255"/>
    </row>
    <row r="231" spans="2:9">
      <c r="B231" s="254"/>
      <c r="C231" s="254"/>
      <c r="D231" s="70"/>
      <c r="E231" s="70"/>
      <c r="F231" s="256"/>
      <c r="G231" s="255" t="str">
        <f>TEXT(tbl_proj_bud[[#This Row],[Project]],"000000")</f>
        <v>000000</v>
      </c>
      <c r="H231" s="255" t="e">
        <f>IF(tbl_proj_bud[[#This Row],[Custom Budget Category]]="",INDEX(Table4[Lookup],MATCH(tbl_proj_bud[[#This Row],[Res Category]],Table4[Descr. ],0)),tbl_proj_bud[[#This Row],[Custom Budget Category]])</f>
        <v>#N/A</v>
      </c>
      <c r="I231" s="255"/>
    </row>
    <row r="232" spans="2:9">
      <c r="B232" s="254"/>
      <c r="C232" s="254"/>
      <c r="D232" s="70"/>
      <c r="E232" s="70"/>
      <c r="F232" s="256"/>
      <c r="G232" s="255" t="str">
        <f>TEXT(tbl_proj_bud[[#This Row],[Project]],"000000")</f>
        <v>000000</v>
      </c>
      <c r="H232" s="255" t="e">
        <f>IF(tbl_proj_bud[[#This Row],[Custom Budget Category]]="",INDEX(Table4[Lookup],MATCH(tbl_proj_bud[[#This Row],[Res Category]],Table4[Descr. ],0)),tbl_proj_bud[[#This Row],[Custom Budget Category]])</f>
        <v>#N/A</v>
      </c>
      <c r="I232" s="255"/>
    </row>
    <row r="233" spans="2:9">
      <c r="B233" s="254"/>
      <c r="C233" s="254"/>
      <c r="D233" s="70"/>
      <c r="E233" s="70"/>
      <c r="F233" s="256"/>
      <c r="G233" s="255" t="str">
        <f>TEXT(tbl_proj_bud[[#This Row],[Project]],"000000")</f>
        <v>000000</v>
      </c>
      <c r="H233" s="255" t="e">
        <f>IF(tbl_proj_bud[[#This Row],[Custom Budget Category]]="",INDEX(Table4[Lookup],MATCH(tbl_proj_bud[[#This Row],[Res Category]],Table4[Descr. ],0)),tbl_proj_bud[[#This Row],[Custom Budget Category]])</f>
        <v>#N/A</v>
      </c>
      <c r="I233" s="255"/>
    </row>
    <row r="234" spans="2:9">
      <c r="B234" s="254"/>
      <c r="C234" s="254"/>
      <c r="D234" s="70"/>
      <c r="E234" s="70"/>
      <c r="F234" s="256"/>
      <c r="G234" s="255" t="str">
        <f>TEXT(tbl_proj_bud[[#This Row],[Project]],"000000")</f>
        <v>000000</v>
      </c>
      <c r="H234" s="255" t="e">
        <f>IF(tbl_proj_bud[[#This Row],[Custom Budget Category]]="",INDEX(Table4[Lookup],MATCH(tbl_proj_bud[[#This Row],[Res Category]],Table4[Descr. ],0)),tbl_proj_bud[[#This Row],[Custom Budget Category]])</f>
        <v>#N/A</v>
      </c>
      <c r="I234" s="255"/>
    </row>
    <row r="235" spans="2:9">
      <c r="B235" s="254"/>
      <c r="C235" s="254"/>
      <c r="D235" s="70"/>
      <c r="E235" s="70"/>
      <c r="F235" s="256"/>
      <c r="G235" s="255" t="str">
        <f>TEXT(tbl_proj_bud[[#This Row],[Project]],"000000")</f>
        <v>000000</v>
      </c>
      <c r="H235" s="255" t="e">
        <f>IF(tbl_proj_bud[[#This Row],[Custom Budget Category]]="",INDEX(Table4[Lookup],MATCH(tbl_proj_bud[[#This Row],[Res Category]],Table4[Descr. ],0)),tbl_proj_bud[[#This Row],[Custom Budget Category]])</f>
        <v>#N/A</v>
      </c>
      <c r="I235" s="255"/>
    </row>
    <row r="236" spans="2:9">
      <c r="B236" s="254"/>
      <c r="C236" s="254"/>
      <c r="D236" s="70"/>
      <c r="E236" s="70"/>
      <c r="F236" s="256"/>
      <c r="G236" s="255" t="str">
        <f>TEXT(tbl_proj_bud[[#This Row],[Project]],"000000")</f>
        <v>000000</v>
      </c>
      <c r="H236" s="255" t="e">
        <f>IF(tbl_proj_bud[[#This Row],[Custom Budget Category]]="",INDEX(Table4[Lookup],MATCH(tbl_proj_bud[[#This Row],[Res Category]],Table4[Descr. ],0)),tbl_proj_bud[[#This Row],[Custom Budget Category]])</f>
        <v>#N/A</v>
      </c>
      <c r="I236" s="255"/>
    </row>
    <row r="237" spans="2:9">
      <c r="B237" s="254"/>
      <c r="C237" s="254"/>
      <c r="D237" s="70"/>
      <c r="E237" s="70"/>
      <c r="F237" s="256"/>
      <c r="G237" s="255" t="str">
        <f>TEXT(tbl_proj_bud[[#This Row],[Project]],"000000")</f>
        <v>000000</v>
      </c>
      <c r="H237" s="255" t="e">
        <f>IF(tbl_proj_bud[[#This Row],[Custom Budget Category]]="",INDEX(Table4[Lookup],MATCH(tbl_proj_bud[[#This Row],[Res Category]],Table4[Descr. ],0)),tbl_proj_bud[[#This Row],[Custom Budget Category]])</f>
        <v>#N/A</v>
      </c>
      <c r="I237" s="255"/>
    </row>
    <row r="238" spans="2:9">
      <c r="B238" s="254"/>
      <c r="C238" s="254"/>
      <c r="D238" s="70"/>
      <c r="E238" s="70"/>
      <c r="F238" s="256"/>
      <c r="G238" s="255" t="str">
        <f>TEXT(tbl_proj_bud[[#This Row],[Project]],"000000")</f>
        <v>000000</v>
      </c>
      <c r="H238" s="255" t="e">
        <f>IF(tbl_proj_bud[[#This Row],[Custom Budget Category]]="",INDEX(Table4[Lookup],MATCH(tbl_proj_bud[[#This Row],[Res Category]],Table4[Descr. ],0)),tbl_proj_bud[[#This Row],[Custom Budget Category]])</f>
        <v>#N/A</v>
      </c>
      <c r="I238" s="255"/>
    </row>
    <row r="239" spans="2:9">
      <c r="B239" s="254"/>
      <c r="C239" s="254"/>
      <c r="D239" s="70"/>
      <c r="E239" s="70"/>
      <c r="F239" s="256"/>
      <c r="G239" s="255" t="str">
        <f>TEXT(tbl_proj_bud[[#This Row],[Project]],"000000")</f>
        <v>000000</v>
      </c>
      <c r="H239" s="255" t="e">
        <f>IF(tbl_proj_bud[[#This Row],[Custom Budget Category]]="",INDEX(Table4[Lookup],MATCH(tbl_proj_bud[[#This Row],[Res Category]],Table4[Descr. ],0)),tbl_proj_bud[[#This Row],[Custom Budget Category]])</f>
        <v>#N/A</v>
      </c>
      <c r="I239" s="255"/>
    </row>
    <row r="240" spans="2:9">
      <c r="B240" s="254"/>
      <c r="C240" s="254"/>
      <c r="D240" s="70"/>
      <c r="E240" s="70"/>
      <c r="F240" s="256"/>
      <c r="G240" s="255" t="str">
        <f>TEXT(tbl_proj_bud[[#This Row],[Project]],"000000")</f>
        <v>000000</v>
      </c>
      <c r="H240" s="255" t="e">
        <f>IF(tbl_proj_bud[[#This Row],[Custom Budget Category]]="",INDEX(Table4[Lookup],MATCH(tbl_proj_bud[[#This Row],[Res Category]],Table4[Descr. ],0)),tbl_proj_bud[[#This Row],[Custom Budget Category]])</f>
        <v>#N/A</v>
      </c>
      <c r="I240" s="255"/>
    </row>
    <row r="241" spans="2:9">
      <c r="B241" s="254"/>
      <c r="C241" s="254"/>
      <c r="D241" s="70"/>
      <c r="E241" s="70"/>
      <c r="F241" s="256"/>
      <c r="G241" s="255" t="str">
        <f>TEXT(tbl_proj_bud[[#This Row],[Project]],"000000")</f>
        <v>000000</v>
      </c>
      <c r="H241" s="255" t="e">
        <f>IF(tbl_proj_bud[[#This Row],[Custom Budget Category]]="",INDEX(Table4[Lookup],MATCH(tbl_proj_bud[[#This Row],[Res Category]],Table4[Descr. ],0)),tbl_proj_bud[[#This Row],[Custom Budget Category]])</f>
        <v>#N/A</v>
      </c>
      <c r="I241" s="255"/>
    </row>
    <row r="242" spans="2:9">
      <c r="B242" s="254"/>
      <c r="C242" s="254"/>
      <c r="D242" s="70"/>
      <c r="E242" s="70"/>
      <c r="F242" s="256"/>
      <c r="G242" s="255" t="str">
        <f>TEXT(tbl_proj_bud[[#This Row],[Project]],"000000")</f>
        <v>000000</v>
      </c>
      <c r="H242" s="255" t="e">
        <f>IF(tbl_proj_bud[[#This Row],[Custom Budget Category]]="",INDEX(Table4[Lookup],MATCH(tbl_proj_bud[[#This Row],[Res Category]],Table4[Descr. ],0)),tbl_proj_bud[[#This Row],[Custom Budget Category]])</f>
        <v>#N/A</v>
      </c>
      <c r="I242" s="255"/>
    </row>
    <row r="243" spans="2:9">
      <c r="B243" s="254"/>
      <c r="C243" s="254"/>
      <c r="D243" s="70"/>
      <c r="E243" s="70"/>
      <c r="F243" s="256"/>
      <c r="G243" s="255" t="str">
        <f>TEXT(tbl_proj_bud[[#This Row],[Project]],"000000")</f>
        <v>000000</v>
      </c>
      <c r="H243" s="255" t="e">
        <f>IF(tbl_proj_bud[[#This Row],[Custom Budget Category]]="",INDEX(Table4[Lookup],MATCH(tbl_proj_bud[[#This Row],[Res Category]],Table4[Descr. ],0)),tbl_proj_bud[[#This Row],[Custom Budget Category]])</f>
        <v>#N/A</v>
      </c>
      <c r="I243" s="255"/>
    </row>
    <row r="244" spans="2:9">
      <c r="B244" s="254"/>
      <c r="C244" s="254"/>
      <c r="D244" s="70"/>
      <c r="E244" s="70"/>
      <c r="F244" s="256"/>
      <c r="G244" s="255" t="str">
        <f>TEXT(tbl_proj_bud[[#This Row],[Project]],"000000")</f>
        <v>000000</v>
      </c>
      <c r="H244" s="255" t="e">
        <f>IF(tbl_proj_bud[[#This Row],[Custom Budget Category]]="",INDEX(Table4[Lookup],MATCH(tbl_proj_bud[[#This Row],[Res Category]],Table4[Descr. ],0)),tbl_proj_bud[[#This Row],[Custom Budget Category]])</f>
        <v>#N/A</v>
      </c>
      <c r="I244" s="255"/>
    </row>
    <row r="245" spans="2:9">
      <c r="B245" s="254"/>
      <c r="C245" s="254"/>
      <c r="D245" s="70"/>
      <c r="E245" s="70"/>
      <c r="F245" s="256"/>
      <c r="G245" s="255" t="str">
        <f>TEXT(tbl_proj_bud[[#This Row],[Project]],"000000")</f>
        <v>000000</v>
      </c>
      <c r="H245" s="255" t="e">
        <f>IF(tbl_proj_bud[[#This Row],[Custom Budget Category]]="",INDEX(Table4[Lookup],MATCH(tbl_proj_bud[[#This Row],[Res Category]],Table4[Descr. ],0)),tbl_proj_bud[[#This Row],[Custom Budget Category]])</f>
        <v>#N/A</v>
      </c>
      <c r="I245" s="255"/>
    </row>
    <row r="246" spans="2:9">
      <c r="B246" s="254"/>
      <c r="C246" s="254"/>
      <c r="D246" s="70"/>
      <c r="E246" s="70"/>
      <c r="F246" s="256"/>
      <c r="G246" s="255" t="str">
        <f>TEXT(tbl_proj_bud[[#This Row],[Project]],"000000")</f>
        <v>000000</v>
      </c>
      <c r="H246" s="255" t="e">
        <f>IF(tbl_proj_bud[[#This Row],[Custom Budget Category]]="",INDEX(Table4[Lookup],MATCH(tbl_proj_bud[[#This Row],[Res Category]],Table4[Descr. ],0)),tbl_proj_bud[[#This Row],[Custom Budget Category]])</f>
        <v>#N/A</v>
      </c>
      <c r="I246" s="255"/>
    </row>
    <row r="247" spans="2:9">
      <c r="B247" s="254"/>
      <c r="C247" s="254"/>
      <c r="D247" s="70"/>
      <c r="E247" s="70"/>
      <c r="F247" s="256"/>
      <c r="G247" s="255" t="str">
        <f>TEXT(tbl_proj_bud[[#This Row],[Project]],"000000")</f>
        <v>000000</v>
      </c>
      <c r="H247" s="255" t="e">
        <f>IF(tbl_proj_bud[[#This Row],[Custom Budget Category]]="",INDEX(Table4[Lookup],MATCH(tbl_proj_bud[[#This Row],[Res Category]],Table4[Descr. ],0)),tbl_proj_bud[[#This Row],[Custom Budget Category]])</f>
        <v>#N/A</v>
      </c>
      <c r="I247" s="255"/>
    </row>
    <row r="248" spans="2:9">
      <c r="B248" s="254"/>
      <c r="C248" s="254"/>
      <c r="D248" s="70"/>
      <c r="E248" s="70"/>
      <c r="F248" s="256"/>
      <c r="G248" s="255" t="str">
        <f>TEXT(tbl_proj_bud[[#This Row],[Project]],"000000")</f>
        <v>000000</v>
      </c>
      <c r="H248" s="255" t="e">
        <f>IF(tbl_proj_bud[[#This Row],[Custom Budget Category]]="",INDEX(Table4[Lookup],MATCH(tbl_proj_bud[[#This Row],[Res Category]],Table4[Descr. ],0)),tbl_proj_bud[[#This Row],[Custom Budget Category]])</f>
        <v>#N/A</v>
      </c>
      <c r="I248" s="255"/>
    </row>
    <row r="249" spans="2:9">
      <c r="B249" s="254"/>
      <c r="C249" s="254"/>
      <c r="D249" s="70"/>
      <c r="E249" s="70"/>
      <c r="F249" s="256"/>
      <c r="G249" s="255" t="str">
        <f>TEXT(tbl_proj_bud[[#This Row],[Project]],"000000")</f>
        <v>000000</v>
      </c>
      <c r="H249" s="255" t="e">
        <f>IF(tbl_proj_bud[[#This Row],[Custom Budget Category]]="",INDEX(Table4[Lookup],MATCH(tbl_proj_bud[[#This Row],[Res Category]],Table4[Descr. ],0)),tbl_proj_bud[[#This Row],[Custom Budget Category]])</f>
        <v>#N/A</v>
      </c>
      <c r="I249" s="255"/>
    </row>
    <row r="250" spans="2:9">
      <c r="B250" s="254"/>
      <c r="C250" s="254"/>
      <c r="D250" s="70"/>
      <c r="E250" s="70"/>
      <c r="F250" s="256"/>
      <c r="G250" s="255" t="str">
        <f>TEXT(tbl_proj_bud[[#This Row],[Project]],"000000")</f>
        <v>000000</v>
      </c>
      <c r="H250" s="255" t="e">
        <f>IF(tbl_proj_bud[[#This Row],[Custom Budget Category]]="",INDEX(Table4[Lookup],MATCH(tbl_proj_bud[[#This Row],[Res Category]],Table4[Descr. ],0)),tbl_proj_bud[[#This Row],[Custom Budget Category]])</f>
        <v>#N/A</v>
      </c>
      <c r="I250" s="255"/>
    </row>
    <row r="251" spans="2:9">
      <c r="B251" s="254"/>
      <c r="C251" s="254"/>
      <c r="D251" s="70"/>
      <c r="E251" s="70"/>
      <c r="F251" s="256"/>
      <c r="G251" s="255" t="str">
        <f>TEXT(tbl_proj_bud[[#This Row],[Project]],"000000")</f>
        <v>000000</v>
      </c>
      <c r="H251" s="255" t="e">
        <f>IF(tbl_proj_bud[[#This Row],[Custom Budget Category]]="",INDEX(Table4[Lookup],MATCH(tbl_proj_bud[[#This Row],[Res Category]],Table4[Descr. ],0)),tbl_proj_bud[[#This Row],[Custom Budget Category]])</f>
        <v>#N/A</v>
      </c>
      <c r="I251" s="255"/>
    </row>
    <row r="252" spans="2:9">
      <c r="B252" s="254"/>
      <c r="C252" s="254"/>
      <c r="D252" s="70"/>
      <c r="E252" s="70"/>
      <c r="F252" s="256"/>
      <c r="G252" s="255" t="str">
        <f>TEXT(tbl_proj_bud[[#This Row],[Project]],"000000")</f>
        <v>000000</v>
      </c>
      <c r="H252" s="255" t="e">
        <f>IF(tbl_proj_bud[[#This Row],[Custom Budget Category]]="",INDEX(Table4[Lookup],MATCH(tbl_proj_bud[[#This Row],[Res Category]],Table4[Descr. ],0)),tbl_proj_bud[[#This Row],[Custom Budget Category]])</f>
        <v>#N/A</v>
      </c>
      <c r="I252" s="255"/>
    </row>
    <row r="253" spans="2:9">
      <c r="B253" s="254"/>
      <c r="C253" s="254"/>
      <c r="D253" s="70"/>
      <c r="E253" s="70"/>
      <c r="F253" s="256"/>
      <c r="G253" s="255" t="str">
        <f>TEXT(tbl_proj_bud[[#This Row],[Project]],"000000")</f>
        <v>000000</v>
      </c>
      <c r="H253" s="255" t="e">
        <f>IF(tbl_proj_bud[[#This Row],[Custom Budget Category]]="",INDEX(Table4[Lookup],MATCH(tbl_proj_bud[[#This Row],[Res Category]],Table4[Descr. ],0)),tbl_proj_bud[[#This Row],[Custom Budget Category]])</f>
        <v>#N/A</v>
      </c>
      <c r="I253" s="255"/>
    </row>
    <row r="254" spans="2:9">
      <c r="B254" s="254"/>
      <c r="C254" s="254"/>
      <c r="D254" s="70"/>
      <c r="E254" s="70"/>
      <c r="F254" s="256"/>
      <c r="G254" s="255" t="str">
        <f>TEXT(tbl_proj_bud[[#This Row],[Project]],"000000")</f>
        <v>000000</v>
      </c>
      <c r="H254" s="255" t="e">
        <f>IF(tbl_proj_bud[[#This Row],[Custom Budget Category]]="",INDEX(Table4[Lookup],MATCH(tbl_proj_bud[[#This Row],[Res Category]],Table4[Descr. ],0)),tbl_proj_bud[[#This Row],[Custom Budget Category]])</f>
        <v>#N/A</v>
      </c>
      <c r="I254" s="255"/>
    </row>
    <row r="255" spans="2:9">
      <c r="B255" s="254"/>
      <c r="C255" s="254"/>
      <c r="D255" s="70"/>
      <c r="E255" s="70"/>
      <c r="F255" s="256"/>
      <c r="G255" s="255" t="str">
        <f>TEXT(tbl_proj_bud[[#This Row],[Project]],"000000")</f>
        <v>000000</v>
      </c>
      <c r="H255" s="255" t="e">
        <f>IF(tbl_proj_bud[[#This Row],[Custom Budget Category]]="",INDEX(Table4[Lookup],MATCH(tbl_proj_bud[[#This Row],[Res Category]],Table4[Descr. ],0)),tbl_proj_bud[[#This Row],[Custom Budget Category]])</f>
        <v>#N/A</v>
      </c>
      <c r="I255" s="255"/>
    </row>
    <row r="256" spans="2:9">
      <c r="B256" s="254"/>
      <c r="C256" s="254"/>
      <c r="D256" s="70"/>
      <c r="E256" s="70"/>
      <c r="F256" s="256"/>
      <c r="G256" s="255" t="str">
        <f>TEXT(tbl_proj_bud[[#This Row],[Project]],"000000")</f>
        <v>000000</v>
      </c>
      <c r="H256" s="255" t="e">
        <f>IF(tbl_proj_bud[[#This Row],[Custom Budget Category]]="",INDEX(Table4[Lookup],MATCH(tbl_proj_bud[[#This Row],[Res Category]],Table4[Descr. ],0)),tbl_proj_bud[[#This Row],[Custom Budget Category]])</f>
        <v>#N/A</v>
      </c>
      <c r="I256" s="255"/>
    </row>
    <row r="257" spans="2:9">
      <c r="B257" s="254"/>
      <c r="C257" s="254"/>
      <c r="D257" s="70"/>
      <c r="E257" s="70"/>
      <c r="F257" s="256"/>
      <c r="G257" s="255" t="str">
        <f>TEXT(tbl_proj_bud[[#This Row],[Project]],"000000")</f>
        <v>000000</v>
      </c>
      <c r="H257" s="255" t="e">
        <f>IF(tbl_proj_bud[[#This Row],[Custom Budget Category]]="",INDEX(Table4[Lookup],MATCH(tbl_proj_bud[[#This Row],[Res Category]],Table4[Descr. ],0)),tbl_proj_bud[[#This Row],[Custom Budget Category]])</f>
        <v>#N/A</v>
      </c>
      <c r="I257" s="255"/>
    </row>
    <row r="258" spans="2:9">
      <c r="B258" s="254"/>
      <c r="C258" s="254"/>
      <c r="D258" s="70"/>
      <c r="E258" s="70"/>
      <c r="F258" s="256"/>
      <c r="G258" s="255" t="str">
        <f>TEXT(tbl_proj_bud[[#This Row],[Project]],"000000")</f>
        <v>000000</v>
      </c>
      <c r="H258" s="255" t="e">
        <f>IF(tbl_proj_bud[[#This Row],[Custom Budget Category]]="",INDEX(Table4[Lookup],MATCH(tbl_proj_bud[[#This Row],[Res Category]],Table4[Descr. ],0)),tbl_proj_bud[[#This Row],[Custom Budget Category]])</f>
        <v>#N/A</v>
      </c>
      <c r="I258" s="255"/>
    </row>
    <row r="259" spans="2:9">
      <c r="B259" s="254"/>
      <c r="C259" s="254"/>
      <c r="D259" s="70"/>
      <c r="E259" s="70"/>
      <c r="F259" s="256"/>
      <c r="G259" s="255" t="str">
        <f>TEXT(tbl_proj_bud[[#This Row],[Project]],"000000")</f>
        <v>000000</v>
      </c>
      <c r="H259" s="255" t="e">
        <f>IF(tbl_proj_bud[[#This Row],[Custom Budget Category]]="",INDEX(Table4[Lookup],MATCH(tbl_proj_bud[[#This Row],[Res Category]],Table4[Descr. ],0)),tbl_proj_bud[[#This Row],[Custom Budget Category]])</f>
        <v>#N/A</v>
      </c>
      <c r="I259" s="255"/>
    </row>
    <row r="260" spans="2:9">
      <c r="B260" s="254"/>
      <c r="C260" s="254"/>
      <c r="D260" s="70"/>
      <c r="E260" s="70"/>
      <c r="F260" s="256"/>
      <c r="G260" s="255" t="str">
        <f>TEXT(tbl_proj_bud[[#This Row],[Project]],"000000")</f>
        <v>000000</v>
      </c>
      <c r="H260" s="255" t="e">
        <f>IF(tbl_proj_bud[[#This Row],[Custom Budget Category]]="",INDEX(Table4[Lookup],MATCH(tbl_proj_bud[[#This Row],[Res Category]],Table4[Descr. ],0)),tbl_proj_bud[[#This Row],[Custom Budget Category]])</f>
        <v>#N/A</v>
      </c>
      <c r="I260" s="255"/>
    </row>
    <row r="261" spans="2:9">
      <c r="B261" s="254"/>
      <c r="C261" s="254"/>
      <c r="D261" s="70"/>
      <c r="E261" s="70"/>
      <c r="F261" s="256"/>
      <c r="G261" s="255" t="str">
        <f>TEXT(tbl_proj_bud[[#This Row],[Project]],"000000")</f>
        <v>000000</v>
      </c>
      <c r="H261" s="255" t="e">
        <f>IF(tbl_proj_bud[[#This Row],[Custom Budget Category]]="",INDEX(Table4[Lookup],MATCH(tbl_proj_bud[[#This Row],[Res Category]],Table4[Descr. ],0)),tbl_proj_bud[[#This Row],[Custom Budget Category]])</f>
        <v>#N/A</v>
      </c>
      <c r="I261" s="255"/>
    </row>
    <row r="262" spans="2:9">
      <c r="B262" s="254"/>
      <c r="C262" s="254"/>
      <c r="D262" s="70"/>
      <c r="E262" s="70"/>
      <c r="F262" s="256"/>
      <c r="G262" s="255" t="str">
        <f>TEXT(tbl_proj_bud[[#This Row],[Project]],"000000")</f>
        <v>000000</v>
      </c>
      <c r="H262" s="255" t="e">
        <f>IF(tbl_proj_bud[[#This Row],[Custom Budget Category]]="",INDEX(Table4[Lookup],MATCH(tbl_proj_bud[[#This Row],[Res Category]],Table4[Descr. ],0)),tbl_proj_bud[[#This Row],[Custom Budget Category]])</f>
        <v>#N/A</v>
      </c>
      <c r="I262" s="255"/>
    </row>
    <row r="263" spans="2:9">
      <c r="B263" s="254"/>
      <c r="C263" s="254"/>
      <c r="D263" s="70"/>
      <c r="E263" s="70"/>
      <c r="F263" s="256"/>
      <c r="G263" s="255" t="str">
        <f>TEXT(tbl_proj_bud[[#This Row],[Project]],"000000")</f>
        <v>000000</v>
      </c>
      <c r="H263" s="255" t="e">
        <f>IF(tbl_proj_bud[[#This Row],[Custom Budget Category]]="",INDEX(Table4[Lookup],MATCH(tbl_proj_bud[[#This Row],[Res Category]],Table4[Descr. ],0)),tbl_proj_bud[[#This Row],[Custom Budget Category]])</f>
        <v>#N/A</v>
      </c>
      <c r="I263" s="255"/>
    </row>
    <row r="264" spans="2:9">
      <c r="B264" s="254"/>
      <c r="C264" s="254"/>
      <c r="D264" s="70"/>
      <c r="E264" s="70"/>
      <c r="F264" s="256"/>
      <c r="G264" s="255" t="str">
        <f>TEXT(tbl_proj_bud[[#This Row],[Project]],"000000")</f>
        <v>000000</v>
      </c>
      <c r="H264" s="255" t="e">
        <f>IF(tbl_proj_bud[[#This Row],[Custom Budget Category]]="",INDEX(Table4[Lookup],MATCH(tbl_proj_bud[[#This Row],[Res Category]],Table4[Descr. ],0)),tbl_proj_bud[[#This Row],[Custom Budget Category]])</f>
        <v>#N/A</v>
      </c>
      <c r="I264" s="255"/>
    </row>
    <row r="265" spans="2:9">
      <c r="B265" s="254"/>
      <c r="C265" s="254"/>
      <c r="D265" s="70"/>
      <c r="E265" s="70"/>
      <c r="F265" s="256"/>
      <c r="G265" s="255" t="str">
        <f>TEXT(tbl_proj_bud[[#This Row],[Project]],"000000")</f>
        <v>000000</v>
      </c>
      <c r="H265" s="255" t="e">
        <f>IF(tbl_proj_bud[[#This Row],[Custom Budget Category]]="",INDEX(Table4[Lookup],MATCH(tbl_proj_bud[[#This Row],[Res Category]],Table4[Descr. ],0)),tbl_proj_bud[[#This Row],[Custom Budget Category]])</f>
        <v>#N/A</v>
      </c>
      <c r="I265" s="255"/>
    </row>
    <row r="266" spans="2:9">
      <c r="B266" s="254"/>
      <c r="C266" s="254"/>
      <c r="D266" s="70"/>
      <c r="E266" s="70"/>
      <c r="F266" s="256"/>
      <c r="G266" s="255" t="str">
        <f>TEXT(tbl_proj_bud[[#This Row],[Project]],"000000")</f>
        <v>000000</v>
      </c>
      <c r="H266" s="255" t="e">
        <f>IF(tbl_proj_bud[[#This Row],[Custom Budget Category]]="",INDEX(Table4[Lookup],MATCH(tbl_proj_bud[[#This Row],[Res Category]],Table4[Descr. ],0)),tbl_proj_bud[[#This Row],[Custom Budget Category]])</f>
        <v>#N/A</v>
      </c>
      <c r="I266" s="255"/>
    </row>
    <row r="267" spans="2:9">
      <c r="B267" s="254"/>
      <c r="C267" s="254"/>
      <c r="D267" s="70"/>
      <c r="E267" s="70"/>
      <c r="F267" s="256"/>
      <c r="G267" s="255" t="str">
        <f>TEXT(tbl_proj_bud[[#This Row],[Project]],"000000")</f>
        <v>000000</v>
      </c>
      <c r="H267" s="255" t="e">
        <f>IF(tbl_proj_bud[[#This Row],[Custom Budget Category]]="",INDEX(Table4[Lookup],MATCH(tbl_proj_bud[[#This Row],[Res Category]],Table4[Descr. ],0)),tbl_proj_bud[[#This Row],[Custom Budget Category]])</f>
        <v>#N/A</v>
      </c>
      <c r="I267" s="255"/>
    </row>
    <row r="268" spans="2:9">
      <c r="B268" s="254"/>
      <c r="C268" s="254"/>
      <c r="D268" s="70"/>
      <c r="E268" s="70"/>
      <c r="F268" s="256"/>
      <c r="G268" s="255" t="str">
        <f>TEXT(tbl_proj_bud[[#This Row],[Project]],"000000")</f>
        <v>000000</v>
      </c>
      <c r="H268" s="255" t="e">
        <f>IF(tbl_proj_bud[[#This Row],[Custom Budget Category]]="",INDEX(Table4[Lookup],MATCH(tbl_proj_bud[[#This Row],[Res Category]],Table4[Descr. ],0)),tbl_proj_bud[[#This Row],[Custom Budget Category]])</f>
        <v>#N/A</v>
      </c>
      <c r="I268" s="255"/>
    </row>
    <row r="269" spans="2:9">
      <c r="B269" s="254"/>
      <c r="C269" s="254"/>
      <c r="D269" s="70"/>
      <c r="E269" s="70"/>
      <c r="F269" s="256"/>
      <c r="G269" s="255" t="str">
        <f>TEXT(tbl_proj_bud[[#This Row],[Project]],"000000")</f>
        <v>000000</v>
      </c>
      <c r="H269" s="255" t="e">
        <f>IF(tbl_proj_bud[[#This Row],[Custom Budget Category]]="",INDEX(Table4[Lookup],MATCH(tbl_proj_bud[[#This Row],[Res Category]],Table4[Descr. ],0)),tbl_proj_bud[[#This Row],[Custom Budget Category]])</f>
        <v>#N/A</v>
      </c>
      <c r="I269" s="255"/>
    </row>
    <row r="270" spans="2:9">
      <c r="B270" s="254"/>
      <c r="C270" s="254"/>
      <c r="D270" s="70"/>
      <c r="E270" s="70"/>
      <c r="F270" s="256"/>
      <c r="G270" s="255" t="str">
        <f>TEXT(tbl_proj_bud[[#This Row],[Project]],"000000")</f>
        <v>000000</v>
      </c>
      <c r="H270" s="255" t="e">
        <f>IF(tbl_proj_bud[[#This Row],[Custom Budget Category]]="",INDEX(Table4[Lookup],MATCH(tbl_proj_bud[[#This Row],[Res Category]],Table4[Descr. ],0)),tbl_proj_bud[[#This Row],[Custom Budget Category]])</f>
        <v>#N/A</v>
      </c>
      <c r="I270" s="255"/>
    </row>
    <row r="271" spans="2:9">
      <c r="B271" s="254"/>
      <c r="C271" s="254"/>
      <c r="D271" s="70"/>
      <c r="E271" s="70"/>
      <c r="F271" s="256"/>
      <c r="G271" s="255" t="str">
        <f>TEXT(tbl_proj_bud[[#This Row],[Project]],"000000")</f>
        <v>000000</v>
      </c>
      <c r="H271" s="255" t="e">
        <f>IF(tbl_proj_bud[[#This Row],[Custom Budget Category]]="",INDEX(Table4[Lookup],MATCH(tbl_proj_bud[[#This Row],[Res Category]],Table4[Descr. ],0)),tbl_proj_bud[[#This Row],[Custom Budget Category]])</f>
        <v>#N/A</v>
      </c>
      <c r="I271" s="255"/>
    </row>
    <row r="272" spans="2:9">
      <c r="B272" s="254"/>
      <c r="C272" s="254"/>
      <c r="D272" s="70"/>
      <c r="E272" s="70"/>
      <c r="F272" s="256"/>
      <c r="G272" s="255" t="str">
        <f>TEXT(tbl_proj_bud[[#This Row],[Project]],"000000")</f>
        <v>000000</v>
      </c>
      <c r="H272" s="255" t="e">
        <f>IF(tbl_proj_bud[[#This Row],[Custom Budget Category]]="",INDEX(Table4[Lookup],MATCH(tbl_proj_bud[[#This Row],[Res Category]],Table4[Descr. ],0)),tbl_proj_bud[[#This Row],[Custom Budget Category]])</f>
        <v>#N/A</v>
      </c>
      <c r="I272" s="255"/>
    </row>
    <row r="273" spans="2:9">
      <c r="B273" s="254"/>
      <c r="C273" s="254"/>
      <c r="D273" s="70"/>
      <c r="E273" s="70"/>
      <c r="F273" s="256"/>
      <c r="G273" s="255" t="str">
        <f>TEXT(tbl_proj_bud[[#This Row],[Project]],"000000")</f>
        <v>000000</v>
      </c>
      <c r="H273" s="255" t="e">
        <f>IF(tbl_proj_bud[[#This Row],[Custom Budget Category]]="",INDEX(Table4[Lookup],MATCH(tbl_proj_bud[[#This Row],[Res Category]],Table4[Descr. ],0)),tbl_proj_bud[[#This Row],[Custom Budget Category]])</f>
        <v>#N/A</v>
      </c>
      <c r="I273" s="255"/>
    </row>
    <row r="274" spans="2:9">
      <c r="B274" s="254"/>
      <c r="C274" s="254"/>
      <c r="D274" s="70"/>
      <c r="E274" s="70"/>
      <c r="F274" s="256"/>
      <c r="G274" s="255" t="str">
        <f>TEXT(tbl_proj_bud[[#This Row],[Project]],"000000")</f>
        <v>000000</v>
      </c>
      <c r="H274" s="255" t="e">
        <f>IF(tbl_proj_bud[[#This Row],[Custom Budget Category]]="",INDEX(Table4[Lookup],MATCH(tbl_proj_bud[[#This Row],[Res Category]],Table4[Descr. ],0)),tbl_proj_bud[[#This Row],[Custom Budget Category]])</f>
        <v>#N/A</v>
      </c>
      <c r="I274" s="255"/>
    </row>
    <row r="275" spans="2:9">
      <c r="B275" s="254"/>
      <c r="C275" s="254"/>
      <c r="D275" s="70"/>
      <c r="E275" s="70"/>
      <c r="F275" s="256"/>
      <c r="G275" s="255" t="str">
        <f>TEXT(tbl_proj_bud[[#This Row],[Project]],"000000")</f>
        <v>000000</v>
      </c>
      <c r="H275" s="255" t="e">
        <f>IF(tbl_proj_bud[[#This Row],[Custom Budget Category]]="",INDEX(Table4[Lookup],MATCH(tbl_proj_bud[[#This Row],[Res Category]],Table4[Descr. ],0)),tbl_proj_bud[[#This Row],[Custom Budget Category]])</f>
        <v>#N/A</v>
      </c>
      <c r="I275" s="255"/>
    </row>
    <row r="276" spans="2:9">
      <c r="B276" s="254"/>
      <c r="C276" s="254"/>
      <c r="D276" s="70"/>
      <c r="E276" s="70"/>
      <c r="F276" s="256"/>
      <c r="G276" s="255" t="str">
        <f>TEXT(tbl_proj_bud[[#This Row],[Project]],"000000")</f>
        <v>000000</v>
      </c>
      <c r="H276" s="255" t="e">
        <f>IF(tbl_proj_bud[[#This Row],[Custom Budget Category]]="",INDEX(Table4[Lookup],MATCH(tbl_proj_bud[[#This Row],[Res Category]],Table4[Descr. ],0)),tbl_proj_bud[[#This Row],[Custom Budget Category]])</f>
        <v>#N/A</v>
      </c>
      <c r="I276" s="255"/>
    </row>
    <row r="277" spans="2:9">
      <c r="B277" s="254"/>
      <c r="C277" s="254"/>
      <c r="D277" s="70"/>
      <c r="E277" s="70"/>
      <c r="F277" s="256"/>
      <c r="G277" s="255" t="str">
        <f>TEXT(tbl_proj_bud[[#This Row],[Project]],"000000")</f>
        <v>000000</v>
      </c>
      <c r="H277" s="255" t="e">
        <f>IF(tbl_proj_bud[[#This Row],[Custom Budget Category]]="",INDEX(Table4[Lookup],MATCH(tbl_proj_bud[[#This Row],[Res Category]],Table4[Descr. ],0)),tbl_proj_bud[[#This Row],[Custom Budget Category]])</f>
        <v>#N/A</v>
      </c>
      <c r="I277" s="255"/>
    </row>
    <row r="278" spans="2:9">
      <c r="B278" s="254"/>
      <c r="C278" s="254"/>
      <c r="D278" s="70"/>
      <c r="E278" s="70"/>
      <c r="F278" s="256"/>
      <c r="G278" s="255" t="str">
        <f>TEXT(tbl_proj_bud[[#This Row],[Project]],"000000")</f>
        <v>000000</v>
      </c>
      <c r="H278" s="255" t="e">
        <f>IF(tbl_proj_bud[[#This Row],[Custom Budget Category]]="",INDEX(Table4[Lookup],MATCH(tbl_proj_bud[[#This Row],[Res Category]],Table4[Descr. ],0)),tbl_proj_bud[[#This Row],[Custom Budget Category]])</f>
        <v>#N/A</v>
      </c>
      <c r="I278" s="255"/>
    </row>
    <row r="279" spans="2:9">
      <c r="B279" s="254"/>
      <c r="C279" s="254"/>
      <c r="D279" s="70"/>
      <c r="E279" s="70"/>
      <c r="F279" s="256"/>
      <c r="G279" s="255" t="str">
        <f>TEXT(tbl_proj_bud[[#This Row],[Project]],"000000")</f>
        <v>000000</v>
      </c>
      <c r="H279" s="255" t="e">
        <f>IF(tbl_proj_bud[[#This Row],[Custom Budget Category]]="",INDEX(Table4[Lookup],MATCH(tbl_proj_bud[[#This Row],[Res Category]],Table4[Descr. ],0)),tbl_proj_bud[[#This Row],[Custom Budget Category]])</f>
        <v>#N/A</v>
      </c>
      <c r="I279" s="255"/>
    </row>
    <row r="280" spans="2:9">
      <c r="B280" s="254"/>
      <c r="C280" s="254"/>
      <c r="D280" s="70"/>
      <c r="E280" s="70"/>
      <c r="F280" s="256"/>
      <c r="G280" s="255" t="str">
        <f>TEXT(tbl_proj_bud[[#This Row],[Project]],"000000")</f>
        <v>000000</v>
      </c>
      <c r="H280" s="255" t="e">
        <f>IF(tbl_proj_bud[[#This Row],[Custom Budget Category]]="",INDEX(Table4[Lookup],MATCH(tbl_proj_bud[[#This Row],[Res Category]],Table4[Descr. ],0)),tbl_proj_bud[[#This Row],[Custom Budget Category]])</f>
        <v>#N/A</v>
      </c>
      <c r="I280" s="255"/>
    </row>
    <row r="281" spans="2:9">
      <c r="B281" s="254"/>
      <c r="C281" s="254"/>
      <c r="D281" s="70"/>
      <c r="E281" s="70"/>
      <c r="F281" s="256"/>
      <c r="G281" s="255" t="str">
        <f>TEXT(tbl_proj_bud[[#This Row],[Project]],"000000")</f>
        <v>000000</v>
      </c>
      <c r="H281" s="255" t="e">
        <f>IF(tbl_proj_bud[[#This Row],[Custom Budget Category]]="",INDEX(Table4[Lookup],MATCH(tbl_proj_bud[[#This Row],[Res Category]],Table4[Descr. ],0)),tbl_proj_bud[[#This Row],[Custom Budget Category]])</f>
        <v>#N/A</v>
      </c>
      <c r="I281" s="255"/>
    </row>
    <row r="282" spans="2:9">
      <c r="B282" s="254"/>
      <c r="C282" s="254"/>
      <c r="D282" s="70"/>
      <c r="E282" s="70"/>
      <c r="F282" s="256"/>
      <c r="G282" s="255" t="str">
        <f>TEXT(tbl_proj_bud[[#This Row],[Project]],"000000")</f>
        <v>000000</v>
      </c>
      <c r="H282" s="255" t="e">
        <f>IF(tbl_proj_bud[[#This Row],[Custom Budget Category]]="",INDEX(Table4[Lookup],MATCH(tbl_proj_bud[[#This Row],[Res Category]],Table4[Descr. ],0)),tbl_proj_bud[[#This Row],[Custom Budget Category]])</f>
        <v>#N/A</v>
      </c>
      <c r="I282" s="255"/>
    </row>
    <row r="283" spans="2:9">
      <c r="B283" s="254"/>
      <c r="C283" s="254"/>
      <c r="D283" s="70"/>
      <c r="E283" s="70"/>
      <c r="F283" s="256"/>
      <c r="G283" s="255" t="str">
        <f>TEXT(tbl_proj_bud[[#This Row],[Project]],"000000")</f>
        <v>000000</v>
      </c>
      <c r="H283" s="255" t="e">
        <f>IF(tbl_proj_bud[[#This Row],[Custom Budget Category]]="",INDEX(Table4[Lookup],MATCH(tbl_proj_bud[[#This Row],[Res Category]],Table4[Descr. ],0)),tbl_proj_bud[[#This Row],[Custom Budget Category]])</f>
        <v>#N/A</v>
      </c>
      <c r="I283" s="255"/>
    </row>
    <row r="284" spans="2:9">
      <c r="B284" s="254"/>
      <c r="C284" s="254"/>
      <c r="D284" s="70"/>
      <c r="E284" s="70"/>
      <c r="F284" s="256"/>
      <c r="G284" s="255" t="str">
        <f>TEXT(tbl_proj_bud[[#This Row],[Project]],"000000")</f>
        <v>000000</v>
      </c>
      <c r="H284" s="255" t="e">
        <f>IF(tbl_proj_bud[[#This Row],[Custom Budget Category]]="",INDEX(Table4[Lookup],MATCH(tbl_proj_bud[[#This Row],[Res Category]],Table4[Descr. ],0)),tbl_proj_bud[[#This Row],[Custom Budget Category]])</f>
        <v>#N/A</v>
      </c>
      <c r="I284" s="255"/>
    </row>
    <row r="285" spans="2:9">
      <c r="B285" s="254"/>
      <c r="C285" s="254"/>
      <c r="D285" s="70"/>
      <c r="E285" s="70"/>
      <c r="F285" s="256"/>
      <c r="G285" s="255" t="str">
        <f>TEXT(tbl_proj_bud[[#This Row],[Project]],"000000")</f>
        <v>000000</v>
      </c>
      <c r="H285" s="255" t="e">
        <f>IF(tbl_proj_bud[[#This Row],[Custom Budget Category]]="",INDEX(Table4[Lookup],MATCH(tbl_proj_bud[[#This Row],[Res Category]],Table4[Descr. ],0)),tbl_proj_bud[[#This Row],[Custom Budget Category]])</f>
        <v>#N/A</v>
      </c>
      <c r="I285" s="255"/>
    </row>
    <row r="286" spans="2:9">
      <c r="B286" s="254"/>
      <c r="C286" s="254"/>
      <c r="D286" s="70"/>
      <c r="E286" s="70"/>
      <c r="F286" s="256"/>
      <c r="G286" s="255" t="str">
        <f>TEXT(tbl_proj_bud[[#This Row],[Project]],"000000")</f>
        <v>000000</v>
      </c>
      <c r="H286" s="255" t="e">
        <f>IF(tbl_proj_bud[[#This Row],[Custom Budget Category]]="",INDEX(Table4[Lookup],MATCH(tbl_proj_bud[[#This Row],[Res Category]],Table4[Descr. ],0)),tbl_proj_bud[[#This Row],[Custom Budget Category]])</f>
        <v>#N/A</v>
      </c>
      <c r="I286" s="255"/>
    </row>
    <row r="287" spans="2:9">
      <c r="B287" s="254"/>
      <c r="C287" s="254"/>
      <c r="D287" s="70"/>
      <c r="E287" s="70"/>
      <c r="F287" s="256"/>
      <c r="G287" s="255" t="str">
        <f>TEXT(tbl_proj_bud[[#This Row],[Project]],"000000")</f>
        <v>000000</v>
      </c>
      <c r="H287" s="255" t="e">
        <f>IF(tbl_proj_bud[[#This Row],[Custom Budget Category]]="",INDEX(Table4[Lookup],MATCH(tbl_proj_bud[[#This Row],[Res Category]],Table4[Descr. ],0)),tbl_proj_bud[[#This Row],[Custom Budget Category]])</f>
        <v>#N/A</v>
      </c>
      <c r="I287" s="255"/>
    </row>
    <row r="288" spans="2:9">
      <c r="B288" s="254"/>
      <c r="C288" s="254"/>
      <c r="D288" s="70"/>
      <c r="E288" s="70"/>
      <c r="F288" s="256"/>
      <c r="G288" s="255" t="str">
        <f>TEXT(tbl_proj_bud[[#This Row],[Project]],"000000")</f>
        <v>000000</v>
      </c>
      <c r="H288" s="255" t="e">
        <f>IF(tbl_proj_bud[[#This Row],[Custom Budget Category]]="",INDEX(Table4[Lookup],MATCH(tbl_proj_bud[[#This Row],[Res Category]],Table4[Descr. ],0)),tbl_proj_bud[[#This Row],[Custom Budget Category]])</f>
        <v>#N/A</v>
      </c>
      <c r="I288" s="255"/>
    </row>
    <row r="289" spans="2:9">
      <c r="B289" s="254"/>
      <c r="C289" s="254"/>
      <c r="D289" s="70"/>
      <c r="E289" s="70"/>
      <c r="F289" s="256"/>
      <c r="G289" s="255" t="str">
        <f>TEXT(tbl_proj_bud[[#This Row],[Project]],"000000")</f>
        <v>000000</v>
      </c>
      <c r="H289" s="255" t="e">
        <f>IF(tbl_proj_bud[[#This Row],[Custom Budget Category]]="",INDEX(Table4[Lookup],MATCH(tbl_proj_bud[[#This Row],[Res Category]],Table4[Descr. ],0)),tbl_proj_bud[[#This Row],[Custom Budget Category]])</f>
        <v>#N/A</v>
      </c>
      <c r="I289" s="255"/>
    </row>
    <row r="290" spans="2:9">
      <c r="B290" s="254"/>
      <c r="C290" s="254"/>
      <c r="D290" s="70"/>
      <c r="E290" s="70"/>
      <c r="F290" s="256"/>
      <c r="G290" s="255" t="str">
        <f>TEXT(tbl_proj_bud[[#This Row],[Project]],"000000")</f>
        <v>000000</v>
      </c>
      <c r="H290" s="255" t="e">
        <f>IF(tbl_proj_bud[[#This Row],[Custom Budget Category]]="",INDEX(Table4[Lookup],MATCH(tbl_proj_bud[[#This Row],[Res Category]],Table4[Descr. ],0)),tbl_proj_bud[[#This Row],[Custom Budget Category]])</f>
        <v>#N/A</v>
      </c>
      <c r="I290" s="255"/>
    </row>
    <row r="291" spans="2:9">
      <c r="B291" s="254"/>
      <c r="C291" s="254"/>
      <c r="D291" s="70"/>
      <c r="E291" s="70"/>
      <c r="F291" s="256"/>
      <c r="G291" s="255" t="str">
        <f>TEXT(tbl_proj_bud[[#This Row],[Project]],"000000")</f>
        <v>000000</v>
      </c>
      <c r="H291" s="255" t="e">
        <f>IF(tbl_proj_bud[[#This Row],[Custom Budget Category]]="",INDEX(Table4[Lookup],MATCH(tbl_proj_bud[[#This Row],[Res Category]],Table4[Descr. ],0)),tbl_proj_bud[[#This Row],[Custom Budget Category]])</f>
        <v>#N/A</v>
      </c>
      <c r="I291" s="255"/>
    </row>
    <row r="292" spans="2:9">
      <c r="B292" s="254"/>
      <c r="C292" s="254"/>
      <c r="D292" s="70"/>
      <c r="E292" s="70"/>
      <c r="F292" s="256"/>
      <c r="G292" s="255" t="str">
        <f>TEXT(tbl_proj_bud[[#This Row],[Project]],"000000")</f>
        <v>000000</v>
      </c>
      <c r="H292" s="255" t="e">
        <f>IF(tbl_proj_bud[[#This Row],[Custom Budget Category]]="",INDEX(Table4[Lookup],MATCH(tbl_proj_bud[[#This Row],[Res Category]],Table4[Descr. ],0)),tbl_proj_bud[[#This Row],[Custom Budget Category]])</f>
        <v>#N/A</v>
      </c>
      <c r="I292" s="255"/>
    </row>
    <row r="293" spans="2:9">
      <c r="B293" s="254"/>
      <c r="C293" s="254"/>
      <c r="D293" s="70"/>
      <c r="E293" s="70"/>
      <c r="F293" s="256"/>
      <c r="G293" s="255" t="str">
        <f>TEXT(tbl_proj_bud[[#This Row],[Project]],"000000")</f>
        <v>000000</v>
      </c>
      <c r="H293" s="255" t="e">
        <f>IF(tbl_proj_bud[[#This Row],[Custom Budget Category]]="",INDEX(Table4[Lookup],MATCH(tbl_proj_bud[[#This Row],[Res Category]],Table4[Descr. ],0)),tbl_proj_bud[[#This Row],[Custom Budget Category]])</f>
        <v>#N/A</v>
      </c>
      <c r="I293" s="255"/>
    </row>
    <row r="294" spans="2:9">
      <c r="B294" s="254"/>
      <c r="C294" s="254"/>
      <c r="D294" s="70"/>
      <c r="E294" s="70"/>
      <c r="F294" s="256"/>
      <c r="G294" s="255" t="str">
        <f>TEXT(tbl_proj_bud[[#This Row],[Project]],"000000")</f>
        <v>000000</v>
      </c>
      <c r="H294" s="255" t="e">
        <f>IF(tbl_proj_bud[[#This Row],[Custom Budget Category]]="",INDEX(Table4[Lookup],MATCH(tbl_proj_bud[[#This Row],[Res Category]],Table4[Descr. ],0)),tbl_proj_bud[[#This Row],[Custom Budget Category]])</f>
        <v>#N/A</v>
      </c>
      <c r="I294" s="255"/>
    </row>
    <row r="295" spans="2:9">
      <c r="B295" s="254"/>
      <c r="C295" s="254"/>
      <c r="D295" s="70"/>
      <c r="E295" s="70"/>
      <c r="F295" s="256"/>
      <c r="G295" s="255" t="str">
        <f>TEXT(tbl_proj_bud[[#This Row],[Project]],"000000")</f>
        <v>000000</v>
      </c>
      <c r="H295" s="255" t="e">
        <f>IF(tbl_proj_bud[[#This Row],[Custom Budget Category]]="",INDEX(Table4[Lookup],MATCH(tbl_proj_bud[[#This Row],[Res Category]],Table4[Descr. ],0)),tbl_proj_bud[[#This Row],[Custom Budget Category]])</f>
        <v>#N/A</v>
      </c>
      <c r="I295" s="255"/>
    </row>
    <row r="296" spans="2:9">
      <c r="B296" s="254"/>
      <c r="C296" s="254"/>
      <c r="D296" s="70"/>
      <c r="E296" s="70"/>
      <c r="F296" s="256"/>
      <c r="G296" s="255" t="str">
        <f>TEXT(tbl_proj_bud[[#This Row],[Project]],"000000")</f>
        <v>000000</v>
      </c>
      <c r="H296" s="255" t="e">
        <f>IF(tbl_proj_bud[[#This Row],[Custom Budget Category]]="",INDEX(Table4[Lookup],MATCH(tbl_proj_bud[[#This Row],[Res Category]],Table4[Descr. ],0)),tbl_proj_bud[[#This Row],[Custom Budget Category]])</f>
        <v>#N/A</v>
      </c>
      <c r="I296" s="255"/>
    </row>
    <row r="297" spans="2:9">
      <c r="B297" s="254"/>
      <c r="C297" s="254"/>
      <c r="D297" s="70"/>
      <c r="E297" s="70"/>
      <c r="F297" s="256"/>
      <c r="G297" s="255" t="str">
        <f>TEXT(tbl_proj_bud[[#This Row],[Project]],"000000")</f>
        <v>000000</v>
      </c>
      <c r="H297" s="255" t="e">
        <f>IF(tbl_proj_bud[[#This Row],[Custom Budget Category]]="",INDEX(Table4[Lookup],MATCH(tbl_proj_bud[[#This Row],[Res Category]],Table4[Descr. ],0)),tbl_proj_bud[[#This Row],[Custom Budget Category]])</f>
        <v>#N/A</v>
      </c>
      <c r="I297" s="255"/>
    </row>
    <row r="298" spans="2:9">
      <c r="B298" s="254"/>
      <c r="C298" s="254"/>
      <c r="D298" s="70"/>
      <c r="E298" s="70"/>
      <c r="F298" s="256"/>
      <c r="G298" s="255" t="str">
        <f>TEXT(tbl_proj_bud[[#This Row],[Project]],"000000")</f>
        <v>000000</v>
      </c>
      <c r="H298" s="255" t="e">
        <f>IF(tbl_proj_bud[[#This Row],[Custom Budget Category]]="",INDEX(Table4[Lookup],MATCH(tbl_proj_bud[[#This Row],[Res Category]],Table4[Descr. ],0)),tbl_proj_bud[[#This Row],[Custom Budget Category]])</f>
        <v>#N/A</v>
      </c>
      <c r="I298" s="255"/>
    </row>
    <row r="299" spans="2:9">
      <c r="B299" s="254"/>
      <c r="C299" s="254"/>
      <c r="D299" s="70"/>
      <c r="E299" s="70"/>
      <c r="F299" s="256"/>
      <c r="G299" s="255" t="str">
        <f>TEXT(tbl_proj_bud[[#This Row],[Project]],"000000")</f>
        <v>000000</v>
      </c>
      <c r="H299" s="255" t="e">
        <f>IF(tbl_proj_bud[[#This Row],[Custom Budget Category]]="",INDEX(Table4[Lookup],MATCH(tbl_proj_bud[[#This Row],[Res Category]],Table4[Descr. ],0)),tbl_proj_bud[[#This Row],[Custom Budget Category]])</f>
        <v>#N/A</v>
      </c>
      <c r="I299" s="255"/>
    </row>
    <row r="300" spans="2:9">
      <c r="B300" s="254"/>
      <c r="C300" s="254"/>
      <c r="D300" s="70"/>
      <c r="E300" s="70"/>
      <c r="F300" s="256"/>
      <c r="G300" s="255" t="str">
        <f>TEXT(tbl_proj_bud[[#This Row],[Project]],"000000")</f>
        <v>000000</v>
      </c>
      <c r="H300" s="255" t="e">
        <f>IF(tbl_proj_bud[[#This Row],[Custom Budget Category]]="",INDEX(Table4[Lookup],MATCH(tbl_proj_bud[[#This Row],[Res Category]],Table4[Descr. ],0)),tbl_proj_bud[[#This Row],[Custom Budget Category]])</f>
        <v>#N/A</v>
      </c>
      <c r="I300" s="255"/>
    </row>
    <row r="301" spans="2:9">
      <c r="B301" s="254"/>
      <c r="C301" s="254"/>
      <c r="D301" s="70"/>
      <c r="E301" s="70"/>
      <c r="F301" s="256"/>
      <c r="G301" s="255" t="str">
        <f>TEXT(tbl_proj_bud[[#This Row],[Project]],"000000")</f>
        <v>000000</v>
      </c>
      <c r="H301" s="255" t="e">
        <f>IF(tbl_proj_bud[[#This Row],[Custom Budget Category]]="",INDEX(Table4[Lookup],MATCH(tbl_proj_bud[[#This Row],[Res Category]],Table4[Descr. ],0)),tbl_proj_bud[[#This Row],[Custom Budget Category]])</f>
        <v>#N/A</v>
      </c>
      <c r="I301" s="255"/>
    </row>
    <row r="302" spans="2:9">
      <c r="B302" s="254"/>
      <c r="C302" s="254"/>
      <c r="D302" s="70"/>
      <c r="E302" s="70"/>
      <c r="F302" s="256"/>
      <c r="G302" s="255" t="str">
        <f>TEXT(tbl_proj_bud[[#This Row],[Project]],"000000")</f>
        <v>000000</v>
      </c>
      <c r="H302" s="255" t="e">
        <f>IF(tbl_proj_bud[[#This Row],[Custom Budget Category]]="",INDEX(Table4[Lookup],MATCH(tbl_proj_bud[[#This Row],[Res Category]],Table4[Descr. ],0)),tbl_proj_bud[[#This Row],[Custom Budget Category]])</f>
        <v>#N/A</v>
      </c>
      <c r="I302" s="255"/>
    </row>
    <row r="303" spans="2:9">
      <c r="B303" s="254"/>
      <c r="C303" s="254"/>
      <c r="D303" s="70"/>
      <c r="E303" s="70"/>
      <c r="F303" s="256"/>
      <c r="G303" s="255" t="str">
        <f>TEXT(tbl_proj_bud[[#This Row],[Project]],"000000")</f>
        <v>000000</v>
      </c>
      <c r="H303" s="255" t="e">
        <f>IF(tbl_proj_bud[[#This Row],[Custom Budget Category]]="",INDEX(Table4[Lookup],MATCH(tbl_proj_bud[[#This Row],[Res Category]],Table4[Descr. ],0)),tbl_proj_bud[[#This Row],[Custom Budget Category]])</f>
        <v>#N/A</v>
      </c>
      <c r="I303" s="255"/>
    </row>
    <row r="304" spans="2:9">
      <c r="B304" s="254"/>
      <c r="C304" s="254"/>
      <c r="D304" s="70"/>
      <c r="E304" s="70"/>
      <c r="F304" s="256"/>
      <c r="G304" s="255" t="str">
        <f>TEXT(tbl_proj_bud[[#This Row],[Project]],"000000")</f>
        <v>000000</v>
      </c>
      <c r="H304" s="255" t="e">
        <f>IF(tbl_proj_bud[[#This Row],[Custom Budget Category]]="",INDEX(Table4[Lookup],MATCH(tbl_proj_bud[[#This Row],[Res Category]],Table4[Descr. ],0)),tbl_proj_bud[[#This Row],[Custom Budget Category]])</f>
        <v>#N/A</v>
      </c>
      <c r="I304" s="255"/>
    </row>
    <row r="305" spans="2:9">
      <c r="B305" s="254"/>
      <c r="C305" s="254"/>
      <c r="D305" s="70"/>
      <c r="E305" s="70"/>
      <c r="F305" s="256"/>
      <c r="G305" s="255" t="str">
        <f>TEXT(tbl_proj_bud[[#This Row],[Project]],"000000")</f>
        <v>000000</v>
      </c>
      <c r="H305" s="255" t="e">
        <f>IF(tbl_proj_bud[[#This Row],[Custom Budget Category]]="",INDEX(Table4[Lookup],MATCH(tbl_proj_bud[[#This Row],[Res Category]],Table4[Descr. ],0)),tbl_proj_bud[[#This Row],[Custom Budget Category]])</f>
        <v>#N/A</v>
      </c>
      <c r="I305" s="255"/>
    </row>
    <row r="306" spans="2:9">
      <c r="B306" s="254"/>
      <c r="C306" s="254"/>
      <c r="D306" s="70"/>
      <c r="E306" s="70"/>
      <c r="F306" s="256"/>
      <c r="G306" s="255" t="str">
        <f>TEXT(tbl_proj_bud[[#This Row],[Project]],"000000")</f>
        <v>000000</v>
      </c>
      <c r="H306" s="255" t="e">
        <f>IF(tbl_proj_bud[[#This Row],[Custom Budget Category]]="",INDEX(Table4[Lookup],MATCH(tbl_proj_bud[[#This Row],[Res Category]],Table4[Descr. ],0)),tbl_proj_bud[[#This Row],[Custom Budget Category]])</f>
        <v>#N/A</v>
      </c>
      <c r="I306" s="255"/>
    </row>
    <row r="307" spans="2:9">
      <c r="B307" s="254"/>
      <c r="C307" s="254"/>
      <c r="D307" s="70"/>
      <c r="E307" s="70"/>
      <c r="F307" s="256"/>
      <c r="G307" s="255" t="str">
        <f>TEXT(tbl_proj_bud[[#This Row],[Project]],"000000")</f>
        <v>000000</v>
      </c>
      <c r="H307" s="255" t="e">
        <f>IF(tbl_proj_bud[[#This Row],[Custom Budget Category]]="",INDEX(Table4[Lookup],MATCH(tbl_proj_bud[[#This Row],[Res Category]],Table4[Descr. ],0)),tbl_proj_bud[[#This Row],[Custom Budget Category]])</f>
        <v>#N/A</v>
      </c>
      <c r="I307" s="255"/>
    </row>
    <row r="308" spans="2:9">
      <c r="B308" s="254"/>
      <c r="C308" s="254"/>
      <c r="D308" s="70"/>
      <c r="E308" s="70"/>
      <c r="F308" s="256"/>
      <c r="G308" s="255" t="str">
        <f>TEXT(tbl_proj_bud[[#This Row],[Project]],"000000")</f>
        <v>000000</v>
      </c>
      <c r="H308" s="255" t="e">
        <f>IF(tbl_proj_bud[[#This Row],[Custom Budget Category]]="",INDEX(Table4[Lookup],MATCH(tbl_proj_bud[[#This Row],[Res Category]],Table4[Descr. ],0)),tbl_proj_bud[[#This Row],[Custom Budget Category]])</f>
        <v>#N/A</v>
      </c>
      <c r="I308" s="255"/>
    </row>
    <row r="309" spans="2:9">
      <c r="B309" s="254"/>
      <c r="C309" s="254"/>
      <c r="D309" s="70"/>
      <c r="E309" s="70"/>
      <c r="F309" s="256"/>
      <c r="G309" s="255" t="str">
        <f>TEXT(tbl_proj_bud[[#This Row],[Project]],"000000")</f>
        <v>000000</v>
      </c>
      <c r="H309" s="255" t="e">
        <f>IF(tbl_proj_bud[[#This Row],[Custom Budget Category]]="",INDEX(Table4[Lookup],MATCH(tbl_proj_bud[[#This Row],[Res Category]],Table4[Descr. ],0)),tbl_proj_bud[[#This Row],[Custom Budget Category]])</f>
        <v>#N/A</v>
      </c>
      <c r="I309" s="255"/>
    </row>
    <row r="310" spans="2:9">
      <c r="B310" s="254"/>
      <c r="C310" s="254"/>
      <c r="D310" s="70"/>
      <c r="E310" s="70"/>
      <c r="F310" s="256"/>
      <c r="G310" s="255" t="str">
        <f>TEXT(tbl_proj_bud[[#This Row],[Project]],"000000")</f>
        <v>000000</v>
      </c>
      <c r="H310" s="255" t="e">
        <f>IF(tbl_proj_bud[[#This Row],[Custom Budget Category]]="",INDEX(Table4[Lookup],MATCH(tbl_proj_bud[[#This Row],[Res Category]],Table4[Descr. ],0)),tbl_proj_bud[[#This Row],[Custom Budget Category]])</f>
        <v>#N/A</v>
      </c>
      <c r="I310" s="255"/>
    </row>
    <row r="311" spans="2:9">
      <c r="B311" s="254"/>
      <c r="C311" s="254"/>
      <c r="D311" s="70"/>
      <c r="E311" s="70"/>
      <c r="F311" s="256"/>
      <c r="G311" s="255" t="str">
        <f>TEXT(tbl_proj_bud[[#This Row],[Project]],"000000")</f>
        <v>000000</v>
      </c>
      <c r="H311" s="255" t="e">
        <f>IF(tbl_proj_bud[[#This Row],[Custom Budget Category]]="",INDEX(Table4[Lookup],MATCH(tbl_proj_bud[[#This Row],[Res Category]],Table4[Descr. ],0)),tbl_proj_bud[[#This Row],[Custom Budget Category]])</f>
        <v>#N/A</v>
      </c>
      <c r="I311" s="255"/>
    </row>
    <row r="312" spans="2:9">
      <c r="B312" s="254"/>
      <c r="C312" s="254"/>
      <c r="D312" s="70"/>
      <c r="E312" s="70"/>
      <c r="F312" s="256"/>
      <c r="G312" s="255" t="str">
        <f>TEXT(tbl_proj_bud[[#This Row],[Project]],"000000")</f>
        <v>000000</v>
      </c>
      <c r="H312" s="255" t="e">
        <f>IF(tbl_proj_bud[[#This Row],[Custom Budget Category]]="",INDEX(Table4[Lookup],MATCH(tbl_proj_bud[[#This Row],[Res Category]],Table4[Descr. ],0)),tbl_proj_bud[[#This Row],[Custom Budget Category]])</f>
        <v>#N/A</v>
      </c>
      <c r="I312" s="255"/>
    </row>
    <row r="313" spans="2:9">
      <c r="B313" s="254"/>
      <c r="C313" s="254"/>
      <c r="D313" s="70"/>
      <c r="E313" s="70"/>
      <c r="F313" s="256"/>
      <c r="G313" s="255" t="str">
        <f>TEXT(tbl_proj_bud[[#This Row],[Project]],"000000")</f>
        <v>000000</v>
      </c>
      <c r="H313" s="255" t="e">
        <f>IF(tbl_proj_bud[[#This Row],[Custom Budget Category]]="",INDEX(Table4[Lookup],MATCH(tbl_proj_bud[[#This Row],[Res Category]],Table4[Descr. ],0)),tbl_proj_bud[[#This Row],[Custom Budget Category]])</f>
        <v>#N/A</v>
      </c>
      <c r="I313" s="255"/>
    </row>
    <row r="314" spans="2:9">
      <c r="B314" s="254"/>
      <c r="C314" s="254"/>
      <c r="D314" s="70"/>
      <c r="E314" s="70"/>
      <c r="F314" s="256"/>
      <c r="G314" s="255" t="str">
        <f>TEXT(tbl_proj_bud[[#This Row],[Project]],"000000")</f>
        <v>000000</v>
      </c>
      <c r="H314" s="255" t="e">
        <f>IF(tbl_proj_bud[[#This Row],[Custom Budget Category]]="",INDEX(Table4[Lookup],MATCH(tbl_proj_bud[[#This Row],[Res Category]],Table4[Descr. ],0)),tbl_proj_bud[[#This Row],[Custom Budget Category]])</f>
        <v>#N/A</v>
      </c>
      <c r="I314" s="255"/>
    </row>
    <row r="315" spans="2:9">
      <c r="B315" s="254"/>
      <c r="C315" s="254"/>
      <c r="D315" s="70"/>
      <c r="E315" s="70"/>
      <c r="F315" s="256"/>
      <c r="G315" s="255" t="str">
        <f>TEXT(tbl_proj_bud[[#This Row],[Project]],"000000")</f>
        <v>000000</v>
      </c>
      <c r="H315" s="255" t="e">
        <f>IF(tbl_proj_bud[[#This Row],[Custom Budget Category]]="",INDEX(Table4[Lookup],MATCH(tbl_proj_bud[[#This Row],[Res Category]],Table4[Descr. ],0)),tbl_proj_bud[[#This Row],[Custom Budget Category]])</f>
        <v>#N/A</v>
      </c>
      <c r="I315" s="255"/>
    </row>
    <row r="316" spans="2:9">
      <c r="B316" s="254"/>
      <c r="C316" s="254"/>
      <c r="D316" s="70"/>
      <c r="E316" s="70"/>
      <c r="F316" s="256"/>
      <c r="G316" s="255" t="str">
        <f>TEXT(tbl_proj_bud[[#This Row],[Project]],"000000")</f>
        <v>000000</v>
      </c>
      <c r="H316" s="255" t="e">
        <f>IF(tbl_proj_bud[[#This Row],[Custom Budget Category]]="",INDEX(Table4[Lookup],MATCH(tbl_proj_bud[[#This Row],[Res Category]],Table4[Descr. ],0)),tbl_proj_bud[[#This Row],[Custom Budget Category]])</f>
        <v>#N/A</v>
      </c>
      <c r="I316" s="255"/>
    </row>
    <row r="317" spans="2:9">
      <c r="B317" s="254"/>
      <c r="C317" s="254"/>
      <c r="D317" s="70"/>
      <c r="E317" s="70"/>
      <c r="F317" s="256"/>
      <c r="G317" s="255" t="str">
        <f>TEXT(tbl_proj_bud[[#This Row],[Project]],"000000")</f>
        <v>000000</v>
      </c>
      <c r="H317" s="255" t="e">
        <f>IF(tbl_proj_bud[[#This Row],[Custom Budget Category]]="",INDEX(Table4[Lookup],MATCH(tbl_proj_bud[[#This Row],[Res Category]],Table4[Descr. ],0)),tbl_proj_bud[[#This Row],[Custom Budget Category]])</f>
        <v>#N/A</v>
      </c>
      <c r="I317" s="255"/>
    </row>
    <row r="318" spans="2:9">
      <c r="B318" s="254"/>
      <c r="C318" s="254"/>
      <c r="D318" s="70"/>
      <c r="E318" s="70"/>
      <c r="F318" s="256"/>
      <c r="G318" s="255" t="str">
        <f>TEXT(tbl_proj_bud[[#This Row],[Project]],"000000")</f>
        <v>000000</v>
      </c>
      <c r="H318" s="255" t="e">
        <f>IF(tbl_proj_bud[[#This Row],[Custom Budget Category]]="",INDEX(Table4[Lookup],MATCH(tbl_proj_bud[[#This Row],[Res Category]],Table4[Descr. ],0)),tbl_proj_bud[[#This Row],[Custom Budget Category]])</f>
        <v>#N/A</v>
      </c>
      <c r="I318" s="255"/>
    </row>
    <row r="319" spans="2:9">
      <c r="B319" s="254"/>
      <c r="C319" s="254"/>
      <c r="D319" s="70"/>
      <c r="E319" s="70"/>
      <c r="F319" s="256"/>
      <c r="G319" s="255" t="str">
        <f>TEXT(tbl_proj_bud[[#This Row],[Project]],"000000")</f>
        <v>000000</v>
      </c>
      <c r="H319" s="255" t="e">
        <f>IF(tbl_proj_bud[[#This Row],[Custom Budget Category]]="",INDEX(Table4[Lookup],MATCH(tbl_proj_bud[[#This Row],[Res Category]],Table4[Descr. ],0)),tbl_proj_bud[[#This Row],[Custom Budget Category]])</f>
        <v>#N/A</v>
      </c>
      <c r="I319" s="255"/>
    </row>
    <row r="320" spans="2:9">
      <c r="B320" s="254"/>
      <c r="C320" s="254"/>
      <c r="D320" s="70"/>
      <c r="E320" s="70"/>
      <c r="F320" s="256"/>
      <c r="G320" s="255" t="str">
        <f>TEXT(tbl_proj_bud[[#This Row],[Project]],"000000")</f>
        <v>000000</v>
      </c>
      <c r="H320" s="255" t="e">
        <f>IF(tbl_proj_bud[[#This Row],[Custom Budget Category]]="",INDEX(Table4[Lookup],MATCH(tbl_proj_bud[[#This Row],[Res Category]],Table4[Descr. ],0)),tbl_proj_bud[[#This Row],[Custom Budget Category]])</f>
        <v>#N/A</v>
      </c>
      <c r="I320" s="255"/>
    </row>
    <row r="321" spans="2:9">
      <c r="B321" s="254"/>
      <c r="C321" s="254"/>
      <c r="D321" s="70"/>
      <c r="E321" s="70"/>
      <c r="F321" s="256"/>
      <c r="G321" s="255" t="str">
        <f>TEXT(tbl_proj_bud[[#This Row],[Project]],"000000")</f>
        <v>000000</v>
      </c>
      <c r="H321" s="255" t="e">
        <f>IF(tbl_proj_bud[[#This Row],[Custom Budget Category]]="",INDEX(Table4[Lookup],MATCH(tbl_proj_bud[[#This Row],[Res Category]],Table4[Descr. ],0)),tbl_proj_bud[[#This Row],[Custom Budget Category]])</f>
        <v>#N/A</v>
      </c>
      <c r="I321" s="255"/>
    </row>
    <row r="322" spans="2:9">
      <c r="B322" s="254"/>
      <c r="C322" s="254"/>
      <c r="D322" s="70"/>
      <c r="E322" s="70"/>
      <c r="F322" s="256"/>
      <c r="G322" s="255" t="str">
        <f>TEXT(tbl_proj_bud[[#This Row],[Project]],"000000")</f>
        <v>000000</v>
      </c>
      <c r="H322" s="255" t="e">
        <f>IF(tbl_proj_bud[[#This Row],[Custom Budget Category]]="",INDEX(Table4[Lookup],MATCH(tbl_proj_bud[[#This Row],[Res Category]],Table4[Descr. ],0)),tbl_proj_bud[[#This Row],[Custom Budget Category]])</f>
        <v>#N/A</v>
      </c>
      <c r="I322" s="255"/>
    </row>
    <row r="323" spans="2:9">
      <c r="B323" s="254"/>
      <c r="C323" s="254"/>
      <c r="D323" s="70"/>
      <c r="E323" s="70"/>
      <c r="F323" s="256"/>
      <c r="G323" s="255" t="str">
        <f>TEXT(tbl_proj_bud[[#This Row],[Project]],"000000")</f>
        <v>000000</v>
      </c>
      <c r="H323" s="255" t="e">
        <f>IF(tbl_proj_bud[[#This Row],[Custom Budget Category]]="",INDEX(Table4[Lookup],MATCH(tbl_proj_bud[[#This Row],[Res Category]],Table4[Descr. ],0)),tbl_proj_bud[[#This Row],[Custom Budget Category]])</f>
        <v>#N/A</v>
      </c>
      <c r="I323" s="255"/>
    </row>
    <row r="324" spans="2:9">
      <c r="B324" s="254"/>
      <c r="C324" s="254"/>
      <c r="D324" s="70"/>
      <c r="E324" s="70"/>
      <c r="F324" s="256"/>
      <c r="G324" s="255" t="str">
        <f>TEXT(tbl_proj_bud[[#This Row],[Project]],"000000")</f>
        <v>000000</v>
      </c>
      <c r="H324" s="255" t="e">
        <f>IF(tbl_proj_bud[[#This Row],[Custom Budget Category]]="",INDEX(Table4[Lookup],MATCH(tbl_proj_bud[[#This Row],[Res Category]],Table4[Descr. ],0)),tbl_proj_bud[[#This Row],[Custom Budget Category]])</f>
        <v>#N/A</v>
      </c>
      <c r="I324" s="255"/>
    </row>
    <row r="325" spans="2:9">
      <c r="B325" s="254"/>
      <c r="C325" s="254"/>
      <c r="D325" s="70"/>
      <c r="E325" s="70"/>
      <c r="F325" s="256"/>
      <c r="G325" s="255" t="str">
        <f>TEXT(tbl_proj_bud[[#This Row],[Project]],"000000")</f>
        <v>000000</v>
      </c>
      <c r="H325" s="255" t="e">
        <f>IF(tbl_proj_bud[[#This Row],[Custom Budget Category]]="",INDEX(Table4[Lookup],MATCH(tbl_proj_bud[[#This Row],[Res Category]],Table4[Descr. ],0)),tbl_proj_bud[[#This Row],[Custom Budget Category]])</f>
        <v>#N/A</v>
      </c>
      <c r="I325" s="255"/>
    </row>
    <row r="326" spans="2:9">
      <c r="B326" s="254"/>
      <c r="C326" s="254"/>
      <c r="D326" s="70"/>
      <c r="E326" s="70"/>
      <c r="F326" s="256"/>
      <c r="G326" s="255" t="str">
        <f>TEXT(tbl_proj_bud[[#This Row],[Project]],"000000")</f>
        <v>000000</v>
      </c>
      <c r="H326" s="255" t="e">
        <f>IF(tbl_proj_bud[[#This Row],[Custom Budget Category]]="",INDEX(Table4[Lookup],MATCH(tbl_proj_bud[[#This Row],[Res Category]],Table4[Descr. ],0)),tbl_proj_bud[[#This Row],[Custom Budget Category]])</f>
        <v>#N/A</v>
      </c>
      <c r="I326" s="255"/>
    </row>
    <row r="327" spans="2:9">
      <c r="B327" s="254"/>
      <c r="C327" s="254"/>
      <c r="D327" s="70"/>
      <c r="E327" s="70"/>
      <c r="F327" s="256"/>
      <c r="G327" s="255" t="str">
        <f>TEXT(tbl_proj_bud[[#This Row],[Project]],"000000")</f>
        <v>000000</v>
      </c>
      <c r="H327" s="255" t="e">
        <f>IF(tbl_proj_bud[[#This Row],[Custom Budget Category]]="",INDEX(Table4[Lookup],MATCH(tbl_proj_bud[[#This Row],[Res Category]],Table4[Descr. ],0)),tbl_proj_bud[[#This Row],[Custom Budget Category]])</f>
        <v>#N/A</v>
      </c>
      <c r="I327" s="255"/>
    </row>
    <row r="328" spans="2:9">
      <c r="B328" s="254"/>
      <c r="C328" s="254"/>
      <c r="D328" s="70"/>
      <c r="E328" s="70"/>
      <c r="F328" s="256"/>
      <c r="G328" s="255" t="str">
        <f>TEXT(tbl_proj_bud[[#This Row],[Project]],"000000")</f>
        <v>000000</v>
      </c>
      <c r="H328" s="255" t="e">
        <f>IF(tbl_proj_bud[[#This Row],[Custom Budget Category]]="",INDEX(Table4[Lookup],MATCH(tbl_proj_bud[[#This Row],[Res Category]],Table4[Descr. ],0)),tbl_proj_bud[[#This Row],[Custom Budget Category]])</f>
        <v>#N/A</v>
      </c>
      <c r="I328" s="255"/>
    </row>
    <row r="329" spans="2:9">
      <c r="B329" s="254"/>
      <c r="C329" s="254"/>
      <c r="D329" s="70"/>
      <c r="E329" s="70"/>
      <c r="F329" s="256"/>
      <c r="G329" s="255" t="str">
        <f>TEXT(tbl_proj_bud[[#This Row],[Project]],"000000")</f>
        <v>000000</v>
      </c>
      <c r="H329" s="255" t="e">
        <f>IF(tbl_proj_bud[[#This Row],[Custom Budget Category]]="",INDEX(Table4[Lookup],MATCH(tbl_proj_bud[[#This Row],[Res Category]],Table4[Descr. ],0)),tbl_proj_bud[[#This Row],[Custom Budget Category]])</f>
        <v>#N/A</v>
      </c>
      <c r="I329" s="255"/>
    </row>
    <row r="330" spans="2:9">
      <c r="B330" s="254"/>
      <c r="C330" s="254"/>
      <c r="D330" s="70"/>
      <c r="E330" s="70"/>
      <c r="F330" s="256"/>
      <c r="G330" s="255" t="str">
        <f>TEXT(tbl_proj_bud[[#This Row],[Project]],"000000")</f>
        <v>000000</v>
      </c>
      <c r="H330" s="255" t="e">
        <f>IF(tbl_proj_bud[[#This Row],[Custom Budget Category]]="",INDEX(Table4[Lookup],MATCH(tbl_proj_bud[[#This Row],[Res Category]],Table4[Descr. ],0)),tbl_proj_bud[[#This Row],[Custom Budget Category]])</f>
        <v>#N/A</v>
      </c>
      <c r="I330" s="255"/>
    </row>
    <row r="331" spans="2:9">
      <c r="B331" s="254"/>
      <c r="C331" s="254"/>
      <c r="D331" s="70"/>
      <c r="E331" s="70"/>
      <c r="F331" s="256"/>
      <c r="G331" s="255" t="str">
        <f>TEXT(tbl_proj_bud[[#This Row],[Project]],"000000")</f>
        <v>000000</v>
      </c>
      <c r="H331" s="255" t="e">
        <f>IF(tbl_proj_bud[[#This Row],[Custom Budget Category]]="",INDEX(Table4[Lookup],MATCH(tbl_proj_bud[[#This Row],[Res Category]],Table4[Descr. ],0)),tbl_proj_bud[[#This Row],[Custom Budget Category]])</f>
        <v>#N/A</v>
      </c>
      <c r="I331" s="255"/>
    </row>
    <row r="332" spans="2:9">
      <c r="B332" s="254"/>
      <c r="C332" s="254"/>
      <c r="D332" s="70"/>
      <c r="E332" s="70"/>
      <c r="F332" s="256"/>
      <c r="G332" s="255" t="str">
        <f>TEXT(tbl_proj_bud[[#This Row],[Project]],"000000")</f>
        <v>000000</v>
      </c>
      <c r="H332" s="255" t="e">
        <f>IF(tbl_proj_bud[[#This Row],[Custom Budget Category]]="",INDEX(Table4[Lookup],MATCH(tbl_proj_bud[[#This Row],[Res Category]],Table4[Descr. ],0)),tbl_proj_bud[[#This Row],[Custom Budget Category]])</f>
        <v>#N/A</v>
      </c>
      <c r="I332" s="255"/>
    </row>
    <row r="333" spans="2:9">
      <c r="B333" s="254"/>
      <c r="C333" s="254"/>
      <c r="D333" s="70"/>
      <c r="E333" s="70"/>
      <c r="F333" s="256"/>
      <c r="G333" s="255" t="str">
        <f>TEXT(tbl_proj_bud[[#This Row],[Project]],"000000")</f>
        <v>000000</v>
      </c>
      <c r="H333" s="255" t="e">
        <f>IF(tbl_proj_bud[[#This Row],[Custom Budget Category]]="",INDEX(Table4[Lookup],MATCH(tbl_proj_bud[[#This Row],[Res Category]],Table4[Descr. ],0)),tbl_proj_bud[[#This Row],[Custom Budget Category]])</f>
        <v>#N/A</v>
      </c>
      <c r="I333" s="255"/>
    </row>
    <row r="334" spans="2:9">
      <c r="B334" s="254"/>
      <c r="C334" s="254"/>
      <c r="D334" s="70"/>
      <c r="E334" s="70"/>
      <c r="F334" s="256"/>
      <c r="G334" s="255" t="str">
        <f>TEXT(tbl_proj_bud[[#This Row],[Project]],"000000")</f>
        <v>000000</v>
      </c>
      <c r="H334" s="255" t="e">
        <f>IF(tbl_proj_bud[[#This Row],[Custom Budget Category]]="",INDEX(Table4[Lookup],MATCH(tbl_proj_bud[[#This Row],[Res Category]],Table4[Descr. ],0)),tbl_proj_bud[[#This Row],[Custom Budget Category]])</f>
        <v>#N/A</v>
      </c>
      <c r="I334" s="255"/>
    </row>
    <row r="335" spans="2:9">
      <c r="B335" s="254"/>
      <c r="C335" s="254"/>
      <c r="D335" s="70"/>
      <c r="E335" s="70"/>
      <c r="F335" s="256"/>
      <c r="G335" s="255" t="str">
        <f>TEXT(tbl_proj_bud[[#This Row],[Project]],"000000")</f>
        <v>000000</v>
      </c>
      <c r="H335" s="255" t="e">
        <f>IF(tbl_proj_bud[[#This Row],[Custom Budget Category]]="",INDEX(Table4[Lookup],MATCH(tbl_proj_bud[[#This Row],[Res Category]],Table4[Descr. ],0)),tbl_proj_bud[[#This Row],[Custom Budget Category]])</f>
        <v>#N/A</v>
      </c>
      <c r="I335" s="255"/>
    </row>
    <row r="336" spans="2:9">
      <c r="B336" s="254"/>
      <c r="C336" s="254"/>
      <c r="D336" s="70"/>
      <c r="E336" s="70"/>
      <c r="F336" s="256"/>
      <c r="G336" s="255" t="str">
        <f>TEXT(tbl_proj_bud[[#This Row],[Project]],"000000")</f>
        <v>000000</v>
      </c>
      <c r="H336" s="255" t="e">
        <f>IF(tbl_proj_bud[[#This Row],[Custom Budget Category]]="",INDEX(Table4[Lookup],MATCH(tbl_proj_bud[[#This Row],[Res Category]],Table4[Descr. ],0)),tbl_proj_bud[[#This Row],[Custom Budget Category]])</f>
        <v>#N/A</v>
      </c>
      <c r="I336" s="255"/>
    </row>
    <row r="337" spans="2:9">
      <c r="B337" s="254"/>
      <c r="C337" s="254"/>
      <c r="D337" s="70"/>
      <c r="E337" s="70"/>
      <c r="F337" s="256"/>
      <c r="G337" s="255" t="str">
        <f>TEXT(tbl_proj_bud[[#This Row],[Project]],"000000")</f>
        <v>000000</v>
      </c>
      <c r="H337" s="255" t="e">
        <f>IF(tbl_proj_bud[[#This Row],[Custom Budget Category]]="",INDEX(Table4[Lookup],MATCH(tbl_proj_bud[[#This Row],[Res Category]],Table4[Descr. ],0)),tbl_proj_bud[[#This Row],[Custom Budget Category]])</f>
        <v>#N/A</v>
      </c>
      <c r="I337" s="255"/>
    </row>
    <row r="338" spans="2:9">
      <c r="B338" s="254"/>
      <c r="C338" s="254"/>
      <c r="D338" s="70"/>
      <c r="E338" s="70"/>
      <c r="F338" s="256"/>
      <c r="G338" s="255" t="str">
        <f>TEXT(tbl_proj_bud[[#This Row],[Project]],"000000")</f>
        <v>000000</v>
      </c>
      <c r="H338" s="255" t="e">
        <f>IF(tbl_proj_bud[[#This Row],[Custom Budget Category]]="",INDEX(Table4[Lookup],MATCH(tbl_proj_bud[[#This Row],[Res Category]],Table4[Descr. ],0)),tbl_proj_bud[[#This Row],[Custom Budget Category]])</f>
        <v>#N/A</v>
      </c>
      <c r="I338" s="255"/>
    </row>
    <row r="339" spans="2:9">
      <c r="B339" s="254"/>
      <c r="C339" s="254"/>
      <c r="D339" s="70"/>
      <c r="E339" s="70"/>
      <c r="F339" s="256"/>
      <c r="G339" s="255" t="str">
        <f>TEXT(tbl_proj_bud[[#This Row],[Project]],"000000")</f>
        <v>000000</v>
      </c>
      <c r="H339" s="255" t="e">
        <f>IF(tbl_proj_bud[[#This Row],[Custom Budget Category]]="",INDEX(Table4[Lookup],MATCH(tbl_proj_bud[[#This Row],[Res Category]],Table4[Descr. ],0)),tbl_proj_bud[[#This Row],[Custom Budget Category]])</f>
        <v>#N/A</v>
      </c>
      <c r="I339" s="255"/>
    </row>
    <row r="340" spans="2:9">
      <c r="B340" s="254"/>
      <c r="C340" s="254"/>
      <c r="D340" s="70"/>
      <c r="E340" s="70"/>
      <c r="F340" s="256"/>
      <c r="G340" s="255" t="str">
        <f>TEXT(tbl_proj_bud[[#This Row],[Project]],"000000")</f>
        <v>000000</v>
      </c>
      <c r="H340" s="255" t="e">
        <f>IF(tbl_proj_bud[[#This Row],[Custom Budget Category]]="",INDEX(Table4[Lookup],MATCH(tbl_proj_bud[[#This Row],[Res Category]],Table4[Descr. ],0)),tbl_proj_bud[[#This Row],[Custom Budget Category]])</f>
        <v>#N/A</v>
      </c>
      <c r="I340" s="255"/>
    </row>
    <row r="341" spans="2:9">
      <c r="B341" s="254"/>
      <c r="C341" s="254"/>
      <c r="D341" s="70"/>
      <c r="E341" s="70"/>
      <c r="F341" s="256"/>
      <c r="G341" s="255" t="str">
        <f>TEXT(tbl_proj_bud[[#This Row],[Project]],"000000")</f>
        <v>000000</v>
      </c>
      <c r="H341" s="255" t="e">
        <f>IF(tbl_proj_bud[[#This Row],[Custom Budget Category]]="",INDEX(Table4[Lookup],MATCH(tbl_proj_bud[[#This Row],[Res Category]],Table4[Descr. ],0)),tbl_proj_bud[[#This Row],[Custom Budget Category]])</f>
        <v>#N/A</v>
      </c>
      <c r="I341" s="255"/>
    </row>
    <row r="342" spans="2:9">
      <c r="B342" s="254"/>
      <c r="C342" s="254"/>
      <c r="D342" s="70"/>
      <c r="E342" s="70"/>
      <c r="F342" s="256"/>
      <c r="G342" s="255" t="str">
        <f>TEXT(tbl_proj_bud[[#This Row],[Project]],"000000")</f>
        <v>000000</v>
      </c>
      <c r="H342" s="255" t="e">
        <f>IF(tbl_proj_bud[[#This Row],[Custom Budget Category]]="",INDEX(Table4[Lookup],MATCH(tbl_proj_bud[[#This Row],[Res Category]],Table4[Descr. ],0)),tbl_proj_bud[[#This Row],[Custom Budget Category]])</f>
        <v>#N/A</v>
      </c>
      <c r="I342" s="255"/>
    </row>
    <row r="343" spans="2:9">
      <c r="B343" s="254"/>
      <c r="C343" s="254"/>
      <c r="D343" s="70"/>
      <c r="E343" s="70"/>
      <c r="F343" s="256"/>
      <c r="G343" s="255" t="str">
        <f>TEXT(tbl_proj_bud[[#This Row],[Project]],"000000")</f>
        <v>000000</v>
      </c>
      <c r="H343" s="255" t="e">
        <f>IF(tbl_proj_bud[[#This Row],[Custom Budget Category]]="",INDEX(Table4[Lookup],MATCH(tbl_proj_bud[[#This Row],[Res Category]],Table4[Descr. ],0)),tbl_proj_bud[[#This Row],[Custom Budget Category]])</f>
        <v>#N/A</v>
      </c>
      <c r="I343" s="255"/>
    </row>
    <row r="344" spans="2:9">
      <c r="B344" s="254"/>
      <c r="C344" s="254"/>
      <c r="D344" s="70"/>
      <c r="E344" s="70"/>
      <c r="F344" s="256"/>
      <c r="G344" s="255" t="str">
        <f>TEXT(tbl_proj_bud[[#This Row],[Project]],"000000")</f>
        <v>000000</v>
      </c>
      <c r="H344" s="255" t="e">
        <f>IF(tbl_proj_bud[[#This Row],[Custom Budget Category]]="",INDEX(Table4[Lookup],MATCH(tbl_proj_bud[[#This Row],[Res Category]],Table4[Descr. ],0)),tbl_proj_bud[[#This Row],[Custom Budget Category]])</f>
        <v>#N/A</v>
      </c>
      <c r="I344" s="255"/>
    </row>
    <row r="345" spans="2:9">
      <c r="B345" s="254"/>
      <c r="C345" s="254"/>
      <c r="D345" s="70"/>
      <c r="E345" s="70"/>
      <c r="F345" s="256"/>
      <c r="G345" s="255" t="str">
        <f>TEXT(tbl_proj_bud[[#This Row],[Project]],"000000")</f>
        <v>000000</v>
      </c>
      <c r="H345" s="255" t="e">
        <f>IF(tbl_proj_bud[[#This Row],[Custom Budget Category]]="",INDEX(Table4[Lookup],MATCH(tbl_proj_bud[[#This Row],[Res Category]],Table4[Descr. ],0)),tbl_proj_bud[[#This Row],[Custom Budget Category]])</f>
        <v>#N/A</v>
      </c>
      <c r="I345" s="255"/>
    </row>
    <row r="346" spans="2:9">
      <c r="B346" s="254"/>
      <c r="C346" s="254"/>
      <c r="D346" s="70"/>
      <c r="E346" s="70"/>
      <c r="F346" s="256"/>
      <c r="G346" s="255" t="str">
        <f>TEXT(tbl_proj_bud[[#This Row],[Project]],"000000")</f>
        <v>000000</v>
      </c>
      <c r="H346" s="255" t="e">
        <f>IF(tbl_proj_bud[[#This Row],[Custom Budget Category]]="",INDEX(Table4[Lookup],MATCH(tbl_proj_bud[[#This Row],[Res Category]],Table4[Descr. ],0)),tbl_proj_bud[[#This Row],[Custom Budget Category]])</f>
        <v>#N/A</v>
      </c>
      <c r="I346" s="255"/>
    </row>
    <row r="347" spans="2:9">
      <c r="B347" s="254"/>
      <c r="C347" s="254"/>
      <c r="D347" s="70"/>
      <c r="E347" s="70"/>
      <c r="F347" s="256"/>
      <c r="G347" s="255" t="str">
        <f>TEXT(tbl_proj_bud[[#This Row],[Project]],"000000")</f>
        <v>000000</v>
      </c>
      <c r="H347" s="255" t="e">
        <f>IF(tbl_proj_bud[[#This Row],[Custom Budget Category]]="",INDEX(Table4[Lookup],MATCH(tbl_proj_bud[[#This Row],[Res Category]],Table4[Descr. ],0)),tbl_proj_bud[[#This Row],[Custom Budget Category]])</f>
        <v>#N/A</v>
      </c>
      <c r="I347" s="255"/>
    </row>
    <row r="348" spans="2:9">
      <c r="B348" s="254"/>
      <c r="C348" s="254"/>
      <c r="D348" s="70"/>
      <c r="E348" s="70"/>
      <c r="F348" s="256"/>
      <c r="G348" s="255" t="str">
        <f>TEXT(tbl_proj_bud[[#This Row],[Project]],"000000")</f>
        <v>000000</v>
      </c>
      <c r="H348" s="255" t="e">
        <f>IF(tbl_proj_bud[[#This Row],[Custom Budget Category]]="",INDEX(Table4[Lookup],MATCH(tbl_proj_bud[[#This Row],[Res Category]],Table4[Descr. ],0)),tbl_proj_bud[[#This Row],[Custom Budget Category]])</f>
        <v>#N/A</v>
      </c>
      <c r="I348" s="255"/>
    </row>
    <row r="349" spans="2:9">
      <c r="B349" s="254"/>
      <c r="C349" s="254"/>
      <c r="D349" s="70"/>
      <c r="E349" s="70"/>
      <c r="F349" s="256"/>
      <c r="G349" s="255" t="str">
        <f>TEXT(tbl_proj_bud[[#This Row],[Project]],"000000")</f>
        <v>000000</v>
      </c>
      <c r="H349" s="255" t="e">
        <f>IF(tbl_proj_bud[[#This Row],[Custom Budget Category]]="",INDEX(Table4[Lookup],MATCH(tbl_proj_bud[[#This Row],[Res Category]],Table4[Descr. ],0)),tbl_proj_bud[[#This Row],[Custom Budget Category]])</f>
        <v>#N/A</v>
      </c>
      <c r="I349" s="255"/>
    </row>
    <row r="350" spans="2:9">
      <c r="B350" s="254"/>
      <c r="C350" s="254"/>
      <c r="D350" s="70"/>
      <c r="E350" s="70"/>
      <c r="F350" s="256"/>
      <c r="G350" s="255" t="str">
        <f>TEXT(tbl_proj_bud[[#This Row],[Project]],"000000")</f>
        <v>000000</v>
      </c>
      <c r="H350" s="255" t="e">
        <f>IF(tbl_proj_bud[[#This Row],[Custom Budget Category]]="",INDEX(Table4[Lookup],MATCH(tbl_proj_bud[[#This Row],[Res Category]],Table4[Descr. ],0)),tbl_proj_bud[[#This Row],[Custom Budget Category]])</f>
        <v>#N/A</v>
      </c>
      <c r="I350" s="255"/>
    </row>
    <row r="351" spans="2:9">
      <c r="B351" s="254"/>
      <c r="C351" s="254"/>
      <c r="D351" s="70"/>
      <c r="E351" s="70"/>
      <c r="F351" s="256"/>
      <c r="G351" s="255" t="str">
        <f>TEXT(tbl_proj_bud[[#This Row],[Project]],"000000")</f>
        <v>000000</v>
      </c>
      <c r="H351" s="255" t="e">
        <f>IF(tbl_proj_bud[[#This Row],[Custom Budget Category]]="",INDEX(Table4[Lookup],MATCH(tbl_proj_bud[[#This Row],[Res Category]],Table4[Descr. ],0)),tbl_proj_bud[[#This Row],[Custom Budget Category]])</f>
        <v>#N/A</v>
      </c>
      <c r="I351" s="255"/>
    </row>
    <row r="352" spans="2:9">
      <c r="B352" s="254"/>
      <c r="C352" s="254"/>
      <c r="D352" s="70"/>
      <c r="E352" s="70"/>
      <c r="F352" s="256"/>
      <c r="G352" s="255" t="str">
        <f>TEXT(tbl_proj_bud[[#This Row],[Project]],"000000")</f>
        <v>000000</v>
      </c>
      <c r="H352" s="255" t="e">
        <f>IF(tbl_proj_bud[[#This Row],[Custom Budget Category]]="",INDEX(Table4[Lookup],MATCH(tbl_proj_bud[[#This Row],[Res Category]],Table4[Descr. ],0)),tbl_proj_bud[[#This Row],[Custom Budget Category]])</f>
        <v>#N/A</v>
      </c>
      <c r="I352" s="255"/>
    </row>
    <row r="353" spans="2:9">
      <c r="B353" s="254"/>
      <c r="C353" s="254"/>
      <c r="D353" s="70"/>
      <c r="E353" s="70"/>
      <c r="F353" s="256"/>
      <c r="G353" s="255" t="str">
        <f>TEXT(tbl_proj_bud[[#This Row],[Project]],"000000")</f>
        <v>000000</v>
      </c>
      <c r="H353" s="255" t="e">
        <f>IF(tbl_proj_bud[[#This Row],[Custom Budget Category]]="",INDEX(Table4[Lookup],MATCH(tbl_proj_bud[[#This Row],[Res Category]],Table4[Descr. ],0)),tbl_proj_bud[[#This Row],[Custom Budget Category]])</f>
        <v>#N/A</v>
      </c>
      <c r="I353" s="255"/>
    </row>
    <row r="354" spans="2:9">
      <c r="B354" s="254"/>
      <c r="C354" s="254"/>
      <c r="D354" s="70"/>
      <c r="E354" s="70"/>
      <c r="F354" s="256"/>
      <c r="G354" s="255" t="str">
        <f>TEXT(tbl_proj_bud[[#This Row],[Project]],"000000")</f>
        <v>000000</v>
      </c>
      <c r="H354" s="255" t="e">
        <f>IF(tbl_proj_bud[[#This Row],[Custom Budget Category]]="",INDEX(Table4[Lookup],MATCH(tbl_proj_bud[[#This Row],[Res Category]],Table4[Descr. ],0)),tbl_proj_bud[[#This Row],[Custom Budget Category]])</f>
        <v>#N/A</v>
      </c>
      <c r="I354" s="255"/>
    </row>
    <row r="355" spans="2:9">
      <c r="B355" s="254"/>
      <c r="C355" s="254"/>
      <c r="D355" s="70"/>
      <c r="E355" s="70"/>
      <c r="F355" s="256"/>
      <c r="G355" s="255" t="str">
        <f>TEXT(tbl_proj_bud[[#This Row],[Project]],"000000")</f>
        <v>000000</v>
      </c>
      <c r="H355" s="255" t="e">
        <f>IF(tbl_proj_bud[[#This Row],[Custom Budget Category]]="",INDEX(Table4[Lookup],MATCH(tbl_proj_bud[[#This Row],[Res Category]],Table4[Descr. ],0)),tbl_proj_bud[[#This Row],[Custom Budget Category]])</f>
        <v>#N/A</v>
      </c>
      <c r="I355" s="255"/>
    </row>
    <row r="356" spans="2:9">
      <c r="B356" s="254"/>
      <c r="C356" s="254"/>
      <c r="D356" s="70"/>
      <c r="E356" s="70"/>
      <c r="F356" s="256"/>
      <c r="G356" s="255" t="str">
        <f>TEXT(tbl_proj_bud[[#This Row],[Project]],"000000")</f>
        <v>000000</v>
      </c>
      <c r="H356" s="255" t="e">
        <f>IF(tbl_proj_bud[[#This Row],[Custom Budget Category]]="",INDEX(Table4[Lookup],MATCH(tbl_proj_bud[[#This Row],[Res Category]],Table4[Descr. ],0)),tbl_proj_bud[[#This Row],[Custom Budget Category]])</f>
        <v>#N/A</v>
      </c>
      <c r="I356" s="255"/>
    </row>
    <row r="357" spans="2:9">
      <c r="B357" s="254"/>
      <c r="C357" s="254"/>
      <c r="D357" s="70"/>
      <c r="E357" s="70"/>
      <c r="F357" s="256"/>
      <c r="G357" s="255" t="str">
        <f>TEXT(tbl_proj_bud[[#This Row],[Project]],"000000")</f>
        <v>000000</v>
      </c>
      <c r="H357" s="255" t="e">
        <f>IF(tbl_proj_bud[[#This Row],[Custom Budget Category]]="",INDEX(Table4[Lookup],MATCH(tbl_proj_bud[[#This Row],[Res Category]],Table4[Descr. ],0)),tbl_proj_bud[[#This Row],[Custom Budget Category]])</f>
        <v>#N/A</v>
      </c>
      <c r="I357" s="255"/>
    </row>
    <row r="358" spans="2:9">
      <c r="B358" s="254"/>
      <c r="C358" s="254"/>
      <c r="D358" s="70"/>
      <c r="E358" s="70"/>
      <c r="F358" s="256"/>
      <c r="G358" s="255" t="str">
        <f>TEXT(tbl_proj_bud[[#This Row],[Project]],"000000")</f>
        <v>000000</v>
      </c>
      <c r="H358" s="255" t="e">
        <f>IF(tbl_proj_bud[[#This Row],[Custom Budget Category]]="",INDEX(Table4[Lookup],MATCH(tbl_proj_bud[[#This Row],[Res Category]],Table4[Descr. ],0)),tbl_proj_bud[[#This Row],[Custom Budget Category]])</f>
        <v>#N/A</v>
      </c>
      <c r="I358" s="255"/>
    </row>
    <row r="359" spans="2:9">
      <c r="B359" s="254"/>
      <c r="C359" s="254"/>
      <c r="D359" s="70"/>
      <c r="E359" s="70"/>
      <c r="F359" s="256"/>
      <c r="G359" s="255" t="str">
        <f>TEXT(tbl_proj_bud[[#This Row],[Project]],"000000")</f>
        <v>000000</v>
      </c>
      <c r="H359" s="255" t="e">
        <f>IF(tbl_proj_bud[[#This Row],[Custom Budget Category]]="",INDEX(Table4[Lookup],MATCH(tbl_proj_bud[[#This Row],[Res Category]],Table4[Descr. ],0)),tbl_proj_bud[[#This Row],[Custom Budget Category]])</f>
        <v>#N/A</v>
      </c>
      <c r="I359" s="255"/>
    </row>
    <row r="360" spans="2:9">
      <c r="B360" s="254"/>
      <c r="C360" s="254"/>
      <c r="D360" s="70"/>
      <c r="E360" s="70"/>
      <c r="F360" s="256"/>
      <c r="G360" s="255" t="str">
        <f>TEXT(tbl_proj_bud[[#This Row],[Project]],"000000")</f>
        <v>000000</v>
      </c>
      <c r="H360" s="255" t="e">
        <f>IF(tbl_proj_bud[[#This Row],[Custom Budget Category]]="",INDEX(Table4[Lookup],MATCH(tbl_proj_bud[[#This Row],[Res Category]],Table4[Descr. ],0)),tbl_proj_bud[[#This Row],[Custom Budget Category]])</f>
        <v>#N/A</v>
      </c>
      <c r="I360" s="255"/>
    </row>
    <row r="361" spans="2:9">
      <c r="B361" s="254"/>
      <c r="C361" s="254"/>
      <c r="D361" s="70"/>
      <c r="E361" s="70"/>
      <c r="F361" s="256"/>
      <c r="G361" s="255" t="str">
        <f>TEXT(tbl_proj_bud[[#This Row],[Project]],"000000")</f>
        <v>000000</v>
      </c>
      <c r="H361" s="255" t="e">
        <f>IF(tbl_proj_bud[[#This Row],[Custom Budget Category]]="",INDEX(Table4[Lookup],MATCH(tbl_proj_bud[[#This Row],[Res Category]],Table4[Descr. ],0)),tbl_proj_bud[[#This Row],[Custom Budget Category]])</f>
        <v>#N/A</v>
      </c>
      <c r="I361" s="255"/>
    </row>
    <row r="362" spans="2:9">
      <c r="B362" s="254"/>
      <c r="C362" s="254"/>
      <c r="D362" s="70"/>
      <c r="E362" s="70"/>
      <c r="F362" s="256"/>
      <c r="G362" s="255" t="str">
        <f>TEXT(tbl_proj_bud[[#This Row],[Project]],"000000")</f>
        <v>000000</v>
      </c>
      <c r="H362" s="255" t="e">
        <f>IF(tbl_proj_bud[[#This Row],[Custom Budget Category]]="",INDEX(Table4[Lookup],MATCH(tbl_proj_bud[[#This Row],[Res Category]],Table4[Descr. ],0)),tbl_proj_bud[[#This Row],[Custom Budget Category]])</f>
        <v>#N/A</v>
      </c>
      <c r="I362" s="255"/>
    </row>
    <row r="363" spans="2:9">
      <c r="B363" s="254"/>
      <c r="C363" s="254"/>
      <c r="D363" s="70"/>
      <c r="E363" s="70"/>
      <c r="F363" s="256"/>
      <c r="G363" s="255" t="str">
        <f>TEXT(tbl_proj_bud[[#This Row],[Project]],"000000")</f>
        <v>000000</v>
      </c>
      <c r="H363" s="255" t="e">
        <f>IF(tbl_proj_bud[[#This Row],[Custom Budget Category]]="",INDEX(Table4[Lookup],MATCH(tbl_proj_bud[[#This Row],[Res Category]],Table4[Descr. ],0)),tbl_proj_bud[[#This Row],[Custom Budget Category]])</f>
        <v>#N/A</v>
      </c>
      <c r="I363" s="255"/>
    </row>
    <row r="364" spans="2:9">
      <c r="B364" s="254"/>
      <c r="C364" s="254"/>
      <c r="D364" s="70"/>
      <c r="E364" s="70"/>
      <c r="F364" s="256"/>
      <c r="G364" s="255" t="str">
        <f>TEXT(tbl_proj_bud[[#This Row],[Project]],"000000")</f>
        <v>000000</v>
      </c>
      <c r="H364" s="255" t="e">
        <f>IF(tbl_proj_bud[[#This Row],[Custom Budget Category]]="",INDEX(Table4[Lookup],MATCH(tbl_proj_bud[[#This Row],[Res Category]],Table4[Descr. ],0)),tbl_proj_bud[[#This Row],[Custom Budget Category]])</f>
        <v>#N/A</v>
      </c>
      <c r="I364" s="255"/>
    </row>
    <row r="365" spans="2:9">
      <c r="B365" s="254"/>
      <c r="C365" s="254"/>
      <c r="D365" s="70"/>
      <c r="E365" s="70"/>
      <c r="F365" s="256"/>
      <c r="G365" s="255" t="str">
        <f>TEXT(tbl_proj_bud[[#This Row],[Project]],"000000")</f>
        <v>000000</v>
      </c>
      <c r="H365" s="255" t="e">
        <f>IF(tbl_proj_bud[[#This Row],[Custom Budget Category]]="",INDEX(Table4[Lookup],MATCH(tbl_proj_bud[[#This Row],[Res Category]],Table4[Descr. ],0)),tbl_proj_bud[[#This Row],[Custom Budget Category]])</f>
        <v>#N/A</v>
      </c>
      <c r="I365" s="255"/>
    </row>
    <row r="366" spans="2:9">
      <c r="B366" s="254"/>
      <c r="C366" s="254"/>
      <c r="D366" s="70"/>
      <c r="E366" s="70"/>
      <c r="F366" s="256"/>
      <c r="G366" s="255" t="str">
        <f>TEXT(tbl_proj_bud[[#This Row],[Project]],"000000")</f>
        <v>000000</v>
      </c>
      <c r="H366" s="255" t="e">
        <f>IF(tbl_proj_bud[[#This Row],[Custom Budget Category]]="",INDEX(Table4[Lookup],MATCH(tbl_proj_bud[[#This Row],[Res Category]],Table4[Descr. ],0)),tbl_proj_bud[[#This Row],[Custom Budget Category]])</f>
        <v>#N/A</v>
      </c>
      <c r="I366" s="255"/>
    </row>
    <row r="367" spans="2:9">
      <c r="B367" s="254"/>
      <c r="C367" s="254"/>
      <c r="D367" s="70"/>
      <c r="E367" s="70"/>
      <c r="F367" s="256"/>
      <c r="G367" s="255" t="str">
        <f>TEXT(tbl_proj_bud[[#This Row],[Project]],"000000")</f>
        <v>000000</v>
      </c>
      <c r="H367" s="255" t="e">
        <f>IF(tbl_proj_bud[[#This Row],[Custom Budget Category]]="",INDEX(Table4[Lookup],MATCH(tbl_proj_bud[[#This Row],[Res Category]],Table4[Descr. ],0)),tbl_proj_bud[[#This Row],[Custom Budget Category]])</f>
        <v>#N/A</v>
      </c>
      <c r="I367" s="255"/>
    </row>
    <row r="368" spans="2:9">
      <c r="B368" s="254"/>
      <c r="C368" s="254"/>
      <c r="D368" s="70"/>
      <c r="E368" s="70"/>
      <c r="F368" s="256"/>
      <c r="G368" s="255" t="str">
        <f>TEXT(tbl_proj_bud[[#This Row],[Project]],"000000")</f>
        <v>000000</v>
      </c>
      <c r="H368" s="255" t="e">
        <f>IF(tbl_proj_bud[[#This Row],[Custom Budget Category]]="",INDEX(Table4[Lookup],MATCH(tbl_proj_bud[[#This Row],[Res Category]],Table4[Descr. ],0)),tbl_proj_bud[[#This Row],[Custom Budget Category]])</f>
        <v>#N/A</v>
      </c>
      <c r="I368" s="255"/>
    </row>
    <row r="369" spans="2:9">
      <c r="B369" s="254"/>
      <c r="C369" s="254"/>
      <c r="D369" s="70"/>
      <c r="E369" s="70"/>
      <c r="F369" s="256"/>
      <c r="G369" s="255" t="str">
        <f>TEXT(tbl_proj_bud[[#This Row],[Project]],"000000")</f>
        <v>000000</v>
      </c>
      <c r="H369" s="255" t="e">
        <f>IF(tbl_proj_bud[[#This Row],[Custom Budget Category]]="",INDEX(Table4[Lookup],MATCH(tbl_proj_bud[[#This Row],[Res Category]],Table4[Descr. ],0)),tbl_proj_bud[[#This Row],[Custom Budget Category]])</f>
        <v>#N/A</v>
      </c>
      <c r="I369" s="255"/>
    </row>
    <row r="370" spans="2:9">
      <c r="B370" s="254"/>
      <c r="C370" s="254"/>
      <c r="D370" s="70"/>
      <c r="E370" s="70"/>
      <c r="F370" s="256"/>
      <c r="G370" s="255" t="str">
        <f>TEXT(tbl_proj_bud[[#This Row],[Project]],"000000")</f>
        <v>000000</v>
      </c>
      <c r="H370" s="255" t="e">
        <f>IF(tbl_proj_bud[[#This Row],[Custom Budget Category]]="",INDEX(Table4[Lookup],MATCH(tbl_proj_bud[[#This Row],[Res Category]],Table4[Descr. ],0)),tbl_proj_bud[[#This Row],[Custom Budget Category]])</f>
        <v>#N/A</v>
      </c>
      <c r="I370" s="255"/>
    </row>
    <row r="371" spans="2:9">
      <c r="B371" s="254"/>
      <c r="C371" s="254"/>
      <c r="D371" s="70"/>
      <c r="E371" s="70"/>
      <c r="F371" s="256"/>
      <c r="G371" s="255" t="str">
        <f>TEXT(tbl_proj_bud[[#This Row],[Project]],"000000")</f>
        <v>000000</v>
      </c>
      <c r="H371" s="255" t="e">
        <f>IF(tbl_proj_bud[[#This Row],[Custom Budget Category]]="",INDEX(Table4[Lookup],MATCH(tbl_proj_bud[[#This Row],[Res Category]],Table4[Descr. ],0)),tbl_proj_bud[[#This Row],[Custom Budget Category]])</f>
        <v>#N/A</v>
      </c>
      <c r="I371" s="255"/>
    </row>
    <row r="372" spans="2:9">
      <c r="B372" s="254"/>
      <c r="C372" s="254"/>
      <c r="D372" s="70"/>
      <c r="E372" s="70"/>
      <c r="F372" s="256"/>
      <c r="G372" s="255" t="str">
        <f>TEXT(tbl_proj_bud[[#This Row],[Project]],"000000")</f>
        <v>000000</v>
      </c>
      <c r="H372" s="255" t="e">
        <f>IF(tbl_proj_bud[[#This Row],[Custom Budget Category]]="",INDEX(Table4[Lookup],MATCH(tbl_proj_bud[[#This Row],[Res Category]],Table4[Descr. ],0)),tbl_proj_bud[[#This Row],[Custom Budget Category]])</f>
        <v>#N/A</v>
      </c>
      <c r="I372" s="255"/>
    </row>
    <row r="373" spans="2:9">
      <c r="B373" s="254"/>
      <c r="C373" s="254"/>
      <c r="D373" s="70"/>
      <c r="E373" s="70"/>
      <c r="F373" s="256"/>
      <c r="G373" s="255" t="str">
        <f>TEXT(tbl_proj_bud[[#This Row],[Project]],"000000")</f>
        <v>000000</v>
      </c>
      <c r="H373" s="255" t="e">
        <f>IF(tbl_proj_bud[[#This Row],[Custom Budget Category]]="",INDEX(Table4[Lookup],MATCH(tbl_proj_bud[[#This Row],[Res Category]],Table4[Descr. ],0)),tbl_proj_bud[[#This Row],[Custom Budget Category]])</f>
        <v>#N/A</v>
      </c>
      <c r="I373" s="255"/>
    </row>
    <row r="374" spans="2:9">
      <c r="B374" s="254"/>
      <c r="C374" s="254"/>
      <c r="D374" s="70"/>
      <c r="E374" s="70"/>
      <c r="F374" s="256"/>
      <c r="G374" s="255" t="str">
        <f>TEXT(tbl_proj_bud[[#This Row],[Project]],"000000")</f>
        <v>000000</v>
      </c>
      <c r="H374" s="255" t="e">
        <f>IF(tbl_proj_bud[[#This Row],[Custom Budget Category]]="",INDEX(Table4[Lookup],MATCH(tbl_proj_bud[[#This Row],[Res Category]],Table4[Descr. ],0)),tbl_proj_bud[[#This Row],[Custom Budget Category]])</f>
        <v>#N/A</v>
      </c>
      <c r="I374" s="255"/>
    </row>
    <row r="375" spans="2:9">
      <c r="B375" s="254"/>
      <c r="C375" s="254"/>
      <c r="D375" s="70"/>
      <c r="E375" s="70"/>
      <c r="F375" s="256"/>
      <c r="G375" s="255" t="str">
        <f>TEXT(tbl_proj_bud[[#This Row],[Project]],"000000")</f>
        <v>000000</v>
      </c>
      <c r="H375" s="255" t="e">
        <f>IF(tbl_proj_bud[[#This Row],[Custom Budget Category]]="",INDEX(Table4[Lookup],MATCH(tbl_proj_bud[[#This Row],[Res Category]],Table4[Descr. ],0)),tbl_proj_bud[[#This Row],[Custom Budget Category]])</f>
        <v>#N/A</v>
      </c>
      <c r="I375" s="255"/>
    </row>
    <row r="376" spans="2:9">
      <c r="B376" s="254"/>
      <c r="C376" s="254"/>
      <c r="D376" s="70"/>
      <c r="E376" s="70"/>
      <c r="F376" s="256"/>
      <c r="G376" s="255" t="str">
        <f>TEXT(tbl_proj_bud[[#This Row],[Project]],"000000")</f>
        <v>000000</v>
      </c>
      <c r="H376" s="255" t="e">
        <f>IF(tbl_proj_bud[[#This Row],[Custom Budget Category]]="",INDEX(Table4[Lookup],MATCH(tbl_proj_bud[[#This Row],[Res Category]],Table4[Descr. ],0)),tbl_proj_bud[[#This Row],[Custom Budget Category]])</f>
        <v>#N/A</v>
      </c>
      <c r="I376" s="255"/>
    </row>
    <row r="377" spans="2:9">
      <c r="B377" s="254"/>
      <c r="C377" s="254"/>
      <c r="D377" s="70"/>
      <c r="E377" s="70"/>
      <c r="F377" s="256"/>
      <c r="G377" s="255" t="str">
        <f>TEXT(tbl_proj_bud[[#This Row],[Project]],"000000")</f>
        <v>000000</v>
      </c>
      <c r="H377" s="255" t="e">
        <f>IF(tbl_proj_bud[[#This Row],[Custom Budget Category]]="",INDEX(Table4[Lookup],MATCH(tbl_proj_bud[[#This Row],[Res Category]],Table4[Descr. ],0)),tbl_proj_bud[[#This Row],[Custom Budget Category]])</f>
        <v>#N/A</v>
      </c>
      <c r="I377" s="255"/>
    </row>
    <row r="378" spans="2:9">
      <c r="B378" s="254"/>
      <c r="C378" s="254"/>
      <c r="D378" s="70"/>
      <c r="E378" s="70"/>
      <c r="F378" s="256"/>
      <c r="G378" s="255" t="str">
        <f>TEXT(tbl_proj_bud[[#This Row],[Project]],"000000")</f>
        <v>000000</v>
      </c>
      <c r="H378" s="255" t="e">
        <f>IF(tbl_proj_bud[[#This Row],[Custom Budget Category]]="",INDEX(Table4[Lookup],MATCH(tbl_proj_bud[[#This Row],[Res Category]],Table4[Descr. ],0)),tbl_proj_bud[[#This Row],[Custom Budget Category]])</f>
        <v>#N/A</v>
      </c>
      <c r="I378" s="255"/>
    </row>
    <row r="379" spans="2:9">
      <c r="B379" s="254"/>
      <c r="C379" s="254"/>
      <c r="D379" s="70"/>
      <c r="E379" s="70"/>
      <c r="F379" s="256"/>
      <c r="G379" s="255" t="str">
        <f>TEXT(tbl_proj_bud[[#This Row],[Project]],"000000")</f>
        <v>000000</v>
      </c>
      <c r="H379" s="255" t="e">
        <f>IF(tbl_proj_bud[[#This Row],[Custom Budget Category]]="",INDEX(Table4[Lookup],MATCH(tbl_proj_bud[[#This Row],[Res Category]],Table4[Descr. ],0)),tbl_proj_bud[[#This Row],[Custom Budget Category]])</f>
        <v>#N/A</v>
      </c>
      <c r="I379" s="255"/>
    </row>
    <row r="380" spans="2:9">
      <c r="B380" s="254"/>
      <c r="C380" s="254"/>
      <c r="D380" s="70"/>
      <c r="E380" s="70"/>
      <c r="F380" s="256"/>
      <c r="G380" s="255" t="str">
        <f>TEXT(tbl_proj_bud[[#This Row],[Project]],"000000")</f>
        <v>000000</v>
      </c>
      <c r="H380" s="255" t="e">
        <f>IF(tbl_proj_bud[[#This Row],[Custom Budget Category]]="",INDEX(Table4[Lookup],MATCH(tbl_proj_bud[[#This Row],[Res Category]],Table4[Descr. ],0)),tbl_proj_bud[[#This Row],[Custom Budget Category]])</f>
        <v>#N/A</v>
      </c>
      <c r="I380" s="255"/>
    </row>
    <row r="381" spans="2:9">
      <c r="B381" s="254"/>
      <c r="C381" s="254"/>
      <c r="D381" s="70"/>
      <c r="E381" s="70"/>
      <c r="F381" s="256"/>
      <c r="G381" s="255" t="str">
        <f>TEXT(tbl_proj_bud[[#This Row],[Project]],"000000")</f>
        <v>000000</v>
      </c>
      <c r="H381" s="255" t="e">
        <f>IF(tbl_proj_bud[[#This Row],[Custom Budget Category]]="",INDEX(Table4[Lookup],MATCH(tbl_proj_bud[[#This Row],[Res Category]],Table4[Descr. ],0)),tbl_proj_bud[[#This Row],[Custom Budget Category]])</f>
        <v>#N/A</v>
      </c>
      <c r="I381" s="255"/>
    </row>
    <row r="382" spans="2:9">
      <c r="B382" s="254"/>
      <c r="C382" s="254"/>
      <c r="D382" s="70"/>
      <c r="E382" s="70"/>
      <c r="F382" s="256"/>
      <c r="G382" s="255" t="str">
        <f>TEXT(tbl_proj_bud[[#This Row],[Project]],"000000")</f>
        <v>000000</v>
      </c>
      <c r="H382" s="255" t="e">
        <f>IF(tbl_proj_bud[[#This Row],[Custom Budget Category]]="",INDEX(Table4[Lookup],MATCH(tbl_proj_bud[[#This Row],[Res Category]],Table4[Descr. ],0)),tbl_proj_bud[[#This Row],[Custom Budget Category]])</f>
        <v>#N/A</v>
      </c>
      <c r="I382" s="255"/>
    </row>
    <row r="383" spans="2:9">
      <c r="B383" s="254"/>
      <c r="C383" s="254"/>
      <c r="D383" s="70"/>
      <c r="E383" s="70"/>
      <c r="F383" s="256"/>
      <c r="G383" s="255" t="str">
        <f>TEXT(tbl_proj_bud[[#This Row],[Project]],"000000")</f>
        <v>000000</v>
      </c>
      <c r="H383" s="255" t="e">
        <f>IF(tbl_proj_bud[[#This Row],[Custom Budget Category]]="",INDEX(Table4[Lookup],MATCH(tbl_proj_bud[[#This Row],[Res Category]],Table4[Descr. ],0)),tbl_proj_bud[[#This Row],[Custom Budget Category]])</f>
        <v>#N/A</v>
      </c>
      <c r="I383" s="255"/>
    </row>
    <row r="384" spans="2:9">
      <c r="B384" s="254"/>
      <c r="C384" s="254"/>
      <c r="D384" s="70"/>
      <c r="E384" s="70"/>
      <c r="F384" s="256"/>
      <c r="G384" s="255" t="str">
        <f>TEXT(tbl_proj_bud[[#This Row],[Project]],"000000")</f>
        <v>000000</v>
      </c>
      <c r="H384" s="255" t="e">
        <f>IF(tbl_proj_bud[[#This Row],[Custom Budget Category]]="",INDEX(Table4[Lookup],MATCH(tbl_proj_bud[[#This Row],[Res Category]],Table4[Descr. ],0)),tbl_proj_bud[[#This Row],[Custom Budget Category]])</f>
        <v>#N/A</v>
      </c>
      <c r="I384" s="255"/>
    </row>
    <row r="385" spans="2:9">
      <c r="B385" s="254"/>
      <c r="C385" s="254"/>
      <c r="D385" s="70"/>
      <c r="E385" s="70"/>
      <c r="F385" s="256"/>
      <c r="G385" s="255" t="str">
        <f>TEXT(tbl_proj_bud[[#This Row],[Project]],"000000")</f>
        <v>000000</v>
      </c>
      <c r="H385" s="255" t="e">
        <f>IF(tbl_proj_bud[[#This Row],[Custom Budget Category]]="",INDEX(Table4[Lookup],MATCH(tbl_proj_bud[[#This Row],[Res Category]],Table4[Descr. ],0)),tbl_proj_bud[[#This Row],[Custom Budget Category]])</f>
        <v>#N/A</v>
      </c>
      <c r="I385" s="255"/>
    </row>
    <row r="386" spans="2:9">
      <c r="B386" s="254"/>
      <c r="C386" s="254"/>
      <c r="D386" s="70"/>
      <c r="E386" s="70"/>
      <c r="F386" s="256"/>
      <c r="G386" s="255" t="str">
        <f>TEXT(tbl_proj_bud[[#This Row],[Project]],"000000")</f>
        <v>000000</v>
      </c>
      <c r="H386" s="255" t="e">
        <f>IF(tbl_proj_bud[[#This Row],[Custom Budget Category]]="",INDEX(Table4[Lookup],MATCH(tbl_proj_bud[[#This Row],[Res Category]],Table4[Descr. ],0)),tbl_proj_bud[[#This Row],[Custom Budget Category]])</f>
        <v>#N/A</v>
      </c>
      <c r="I386" s="255"/>
    </row>
    <row r="387" spans="2:9">
      <c r="B387" s="254"/>
      <c r="C387" s="254"/>
      <c r="D387" s="70"/>
      <c r="E387" s="70"/>
      <c r="F387" s="256"/>
      <c r="G387" s="255" t="str">
        <f>TEXT(tbl_proj_bud[[#This Row],[Project]],"000000")</f>
        <v>000000</v>
      </c>
      <c r="H387" s="255" t="e">
        <f>IF(tbl_proj_bud[[#This Row],[Custom Budget Category]]="",INDEX(Table4[Lookup],MATCH(tbl_proj_bud[[#This Row],[Res Category]],Table4[Descr. ],0)),tbl_proj_bud[[#This Row],[Custom Budget Category]])</f>
        <v>#N/A</v>
      </c>
      <c r="I387" s="255"/>
    </row>
    <row r="388" spans="2:9">
      <c r="B388" s="254"/>
      <c r="C388" s="254"/>
      <c r="D388" s="70"/>
      <c r="E388" s="70"/>
      <c r="F388" s="256"/>
      <c r="G388" s="255" t="str">
        <f>TEXT(tbl_proj_bud[[#This Row],[Project]],"000000")</f>
        <v>000000</v>
      </c>
      <c r="H388" s="255" t="e">
        <f>IF(tbl_proj_bud[[#This Row],[Custom Budget Category]]="",INDEX(Table4[Lookup],MATCH(tbl_proj_bud[[#This Row],[Res Category]],Table4[Descr. ],0)),tbl_proj_bud[[#This Row],[Custom Budget Category]])</f>
        <v>#N/A</v>
      </c>
      <c r="I388" s="255"/>
    </row>
    <row r="389" spans="2:9">
      <c r="B389" s="254"/>
      <c r="C389" s="254"/>
      <c r="D389" s="70"/>
      <c r="E389" s="70"/>
      <c r="F389" s="256"/>
      <c r="G389" s="255" t="str">
        <f>TEXT(tbl_proj_bud[[#This Row],[Project]],"000000")</f>
        <v>000000</v>
      </c>
      <c r="H389" s="255" t="e">
        <f>IF(tbl_proj_bud[[#This Row],[Custom Budget Category]]="",INDEX(Table4[Lookup],MATCH(tbl_proj_bud[[#This Row],[Res Category]],Table4[Descr. ],0)),tbl_proj_bud[[#This Row],[Custom Budget Category]])</f>
        <v>#N/A</v>
      </c>
      <c r="I389" s="255"/>
    </row>
    <row r="390" spans="2:9">
      <c r="B390" s="254"/>
      <c r="C390" s="254"/>
      <c r="D390" s="70"/>
      <c r="E390" s="70"/>
      <c r="F390" s="256"/>
      <c r="G390" s="255" t="str">
        <f>TEXT(tbl_proj_bud[[#This Row],[Project]],"000000")</f>
        <v>000000</v>
      </c>
      <c r="H390" s="255" t="e">
        <f>IF(tbl_proj_bud[[#This Row],[Custom Budget Category]]="",INDEX(Table4[Lookup],MATCH(tbl_proj_bud[[#This Row],[Res Category]],Table4[Descr. ],0)),tbl_proj_bud[[#This Row],[Custom Budget Category]])</f>
        <v>#N/A</v>
      </c>
      <c r="I390" s="255"/>
    </row>
    <row r="391" spans="2:9">
      <c r="B391" s="254"/>
      <c r="C391" s="254"/>
      <c r="D391" s="70"/>
      <c r="E391" s="70"/>
      <c r="F391" s="256"/>
      <c r="G391" s="255" t="str">
        <f>TEXT(tbl_proj_bud[[#This Row],[Project]],"000000")</f>
        <v>000000</v>
      </c>
      <c r="H391" s="255" t="e">
        <f>IF(tbl_proj_bud[[#This Row],[Custom Budget Category]]="",INDEX(Table4[Lookup],MATCH(tbl_proj_bud[[#This Row],[Res Category]],Table4[Descr. ],0)),tbl_proj_bud[[#This Row],[Custom Budget Category]])</f>
        <v>#N/A</v>
      </c>
      <c r="I391" s="255"/>
    </row>
    <row r="392" spans="2:9">
      <c r="B392" s="254"/>
      <c r="C392" s="254"/>
      <c r="D392" s="70"/>
      <c r="E392" s="70"/>
      <c r="F392" s="256"/>
      <c r="G392" s="255" t="str">
        <f>TEXT(tbl_proj_bud[[#This Row],[Project]],"000000")</f>
        <v>000000</v>
      </c>
      <c r="H392" s="255" t="e">
        <f>IF(tbl_proj_bud[[#This Row],[Custom Budget Category]]="",INDEX(Table4[Lookup],MATCH(tbl_proj_bud[[#This Row],[Res Category]],Table4[Descr. ],0)),tbl_proj_bud[[#This Row],[Custom Budget Category]])</f>
        <v>#N/A</v>
      </c>
      <c r="I392" s="255"/>
    </row>
    <row r="393" spans="2:9">
      <c r="B393" s="254"/>
      <c r="C393" s="254"/>
      <c r="D393" s="70"/>
      <c r="E393" s="70"/>
      <c r="F393" s="256"/>
      <c r="G393" s="255" t="str">
        <f>TEXT(tbl_proj_bud[[#This Row],[Project]],"000000")</f>
        <v>000000</v>
      </c>
      <c r="H393" s="255" t="e">
        <f>IF(tbl_proj_bud[[#This Row],[Custom Budget Category]]="",INDEX(Table4[Lookup],MATCH(tbl_proj_bud[[#This Row],[Res Category]],Table4[Descr. ],0)),tbl_proj_bud[[#This Row],[Custom Budget Category]])</f>
        <v>#N/A</v>
      </c>
      <c r="I393" s="255"/>
    </row>
    <row r="394" spans="2:9">
      <c r="B394" s="254"/>
      <c r="C394" s="254"/>
      <c r="D394" s="70"/>
      <c r="E394" s="70"/>
      <c r="F394" s="256"/>
      <c r="G394" s="255" t="str">
        <f>TEXT(tbl_proj_bud[[#This Row],[Project]],"000000")</f>
        <v>000000</v>
      </c>
      <c r="H394" s="255" t="e">
        <f>IF(tbl_proj_bud[[#This Row],[Custom Budget Category]]="",INDEX(Table4[Lookup],MATCH(tbl_proj_bud[[#This Row],[Res Category]],Table4[Descr. ],0)),tbl_proj_bud[[#This Row],[Custom Budget Category]])</f>
        <v>#N/A</v>
      </c>
      <c r="I394" s="255"/>
    </row>
    <row r="395" spans="2:9">
      <c r="B395" s="254"/>
      <c r="C395" s="254"/>
      <c r="D395" s="70"/>
      <c r="E395" s="70"/>
      <c r="F395" s="256"/>
      <c r="G395" s="255" t="str">
        <f>TEXT(tbl_proj_bud[[#This Row],[Project]],"000000")</f>
        <v>000000</v>
      </c>
      <c r="H395" s="255" t="e">
        <f>IF(tbl_proj_bud[[#This Row],[Custom Budget Category]]="",INDEX(Table4[Lookup],MATCH(tbl_proj_bud[[#This Row],[Res Category]],Table4[Descr. ],0)),tbl_proj_bud[[#This Row],[Custom Budget Category]])</f>
        <v>#N/A</v>
      </c>
      <c r="I395" s="255"/>
    </row>
    <row r="396" spans="2:9">
      <c r="B396" s="254"/>
      <c r="C396" s="254"/>
      <c r="D396" s="70"/>
      <c r="E396" s="70"/>
      <c r="F396" s="256"/>
      <c r="G396" s="255" t="str">
        <f>TEXT(tbl_proj_bud[[#This Row],[Project]],"000000")</f>
        <v>000000</v>
      </c>
      <c r="H396" s="255" t="e">
        <f>IF(tbl_proj_bud[[#This Row],[Custom Budget Category]]="",INDEX(Table4[Lookup],MATCH(tbl_proj_bud[[#This Row],[Res Category]],Table4[Descr. ],0)),tbl_proj_bud[[#This Row],[Custom Budget Category]])</f>
        <v>#N/A</v>
      </c>
      <c r="I396" s="255"/>
    </row>
    <row r="397" spans="2:9">
      <c r="B397" s="254"/>
      <c r="C397" s="254"/>
      <c r="D397" s="70"/>
      <c r="E397" s="70"/>
      <c r="F397" s="256"/>
      <c r="G397" s="255" t="str">
        <f>TEXT(tbl_proj_bud[[#This Row],[Project]],"000000")</f>
        <v>000000</v>
      </c>
      <c r="H397" s="255" t="e">
        <f>IF(tbl_proj_bud[[#This Row],[Custom Budget Category]]="",INDEX(Table4[Lookup],MATCH(tbl_proj_bud[[#This Row],[Res Category]],Table4[Descr. ],0)),tbl_proj_bud[[#This Row],[Custom Budget Category]])</f>
        <v>#N/A</v>
      </c>
      <c r="I397" s="255"/>
    </row>
    <row r="398" spans="2:9">
      <c r="B398" s="254"/>
      <c r="C398" s="254"/>
      <c r="D398" s="70"/>
      <c r="E398" s="70"/>
      <c r="F398" s="256"/>
      <c r="G398" s="255" t="str">
        <f>TEXT(tbl_proj_bud[[#This Row],[Project]],"000000")</f>
        <v>000000</v>
      </c>
      <c r="H398" s="255" t="e">
        <f>IF(tbl_proj_bud[[#This Row],[Custom Budget Category]]="",INDEX(Table4[Lookup],MATCH(tbl_proj_bud[[#This Row],[Res Category]],Table4[Descr. ],0)),tbl_proj_bud[[#This Row],[Custom Budget Category]])</f>
        <v>#N/A</v>
      </c>
      <c r="I398" s="255"/>
    </row>
    <row r="399" spans="2:9">
      <c r="B399" s="254"/>
      <c r="C399" s="254"/>
      <c r="D399" s="70"/>
      <c r="E399" s="70"/>
      <c r="F399" s="256"/>
      <c r="G399" s="255" t="str">
        <f>TEXT(tbl_proj_bud[[#This Row],[Project]],"000000")</f>
        <v>000000</v>
      </c>
      <c r="H399" s="255" t="e">
        <f>IF(tbl_proj_bud[[#This Row],[Custom Budget Category]]="",INDEX(Table4[Lookup],MATCH(tbl_proj_bud[[#This Row],[Res Category]],Table4[Descr. ],0)),tbl_proj_bud[[#This Row],[Custom Budget Category]])</f>
        <v>#N/A</v>
      </c>
      <c r="I399" s="255"/>
    </row>
    <row r="400" spans="2:9">
      <c r="B400" s="254"/>
      <c r="C400" s="254"/>
      <c r="D400" s="70"/>
      <c r="E400" s="70"/>
      <c r="F400" s="256"/>
      <c r="G400" s="255" t="str">
        <f>TEXT(tbl_proj_bud[[#This Row],[Project]],"000000")</f>
        <v>000000</v>
      </c>
      <c r="H400" s="255" t="e">
        <f>IF(tbl_proj_bud[[#This Row],[Custom Budget Category]]="",INDEX(Table4[Lookup],MATCH(tbl_proj_bud[[#This Row],[Res Category]],Table4[Descr. ],0)),tbl_proj_bud[[#This Row],[Custom Budget Category]])</f>
        <v>#N/A</v>
      </c>
      <c r="I400" s="255"/>
    </row>
    <row r="401" spans="2:9">
      <c r="B401" s="254"/>
      <c r="C401" s="254"/>
      <c r="D401" s="70"/>
      <c r="E401" s="70"/>
      <c r="F401" s="256"/>
      <c r="G401" s="255" t="str">
        <f>TEXT(tbl_proj_bud[[#This Row],[Project]],"000000")</f>
        <v>000000</v>
      </c>
      <c r="H401" s="255" t="e">
        <f>IF(tbl_proj_bud[[#This Row],[Custom Budget Category]]="",INDEX(Table4[Lookup],MATCH(tbl_proj_bud[[#This Row],[Res Category]],Table4[Descr. ],0)),tbl_proj_bud[[#This Row],[Custom Budget Category]])</f>
        <v>#N/A</v>
      </c>
      <c r="I401" s="255"/>
    </row>
    <row r="402" spans="2:9">
      <c r="B402" s="254"/>
      <c r="C402" s="254"/>
      <c r="D402" s="70"/>
      <c r="E402" s="70"/>
      <c r="F402" s="256"/>
      <c r="G402" s="255" t="str">
        <f>TEXT(tbl_proj_bud[[#This Row],[Project]],"000000")</f>
        <v>000000</v>
      </c>
      <c r="H402" s="255" t="e">
        <f>IF(tbl_proj_bud[[#This Row],[Custom Budget Category]]="",INDEX(Table4[Lookup],MATCH(tbl_proj_bud[[#This Row],[Res Category]],Table4[Descr. ],0)),tbl_proj_bud[[#This Row],[Custom Budget Category]])</f>
        <v>#N/A</v>
      </c>
      <c r="I402" s="255"/>
    </row>
    <row r="403" spans="2:9">
      <c r="B403" s="254"/>
      <c r="C403" s="254"/>
      <c r="D403" s="70"/>
      <c r="E403" s="70"/>
      <c r="F403" s="256"/>
      <c r="G403" s="255" t="str">
        <f>TEXT(tbl_proj_bud[[#This Row],[Project]],"000000")</f>
        <v>000000</v>
      </c>
      <c r="H403" s="255" t="e">
        <f>IF(tbl_proj_bud[[#This Row],[Custom Budget Category]]="",INDEX(Table4[Lookup],MATCH(tbl_proj_bud[[#This Row],[Res Category]],Table4[Descr. ],0)),tbl_proj_bud[[#This Row],[Custom Budget Category]])</f>
        <v>#N/A</v>
      </c>
      <c r="I403" s="255"/>
    </row>
    <row r="404" spans="2:9">
      <c r="B404" s="254"/>
      <c r="C404" s="254"/>
      <c r="D404" s="70"/>
      <c r="E404" s="70"/>
      <c r="F404" s="256"/>
      <c r="G404" s="255" t="str">
        <f>TEXT(tbl_proj_bud[[#This Row],[Project]],"000000")</f>
        <v>000000</v>
      </c>
      <c r="H404" s="255" t="e">
        <f>IF(tbl_proj_bud[[#This Row],[Custom Budget Category]]="",INDEX(Table4[Lookup],MATCH(tbl_proj_bud[[#This Row],[Res Category]],Table4[Descr. ],0)),tbl_proj_bud[[#This Row],[Custom Budget Category]])</f>
        <v>#N/A</v>
      </c>
      <c r="I404" s="255"/>
    </row>
    <row r="405" spans="2:9">
      <c r="B405" s="254"/>
      <c r="C405" s="254"/>
      <c r="D405" s="70"/>
      <c r="E405" s="70"/>
      <c r="F405" s="256"/>
      <c r="G405" s="255" t="str">
        <f>TEXT(tbl_proj_bud[[#This Row],[Project]],"000000")</f>
        <v>000000</v>
      </c>
      <c r="H405" s="255" t="e">
        <f>IF(tbl_proj_bud[[#This Row],[Custom Budget Category]]="",INDEX(Table4[Lookup],MATCH(tbl_proj_bud[[#This Row],[Res Category]],Table4[Descr. ],0)),tbl_proj_bud[[#This Row],[Custom Budget Category]])</f>
        <v>#N/A</v>
      </c>
      <c r="I405" s="255"/>
    </row>
    <row r="406" spans="2:9">
      <c r="B406" s="254"/>
      <c r="C406" s="254"/>
      <c r="D406" s="70"/>
      <c r="E406" s="70"/>
      <c r="F406" s="256"/>
      <c r="G406" s="255" t="str">
        <f>TEXT(tbl_proj_bud[[#This Row],[Project]],"000000")</f>
        <v>000000</v>
      </c>
      <c r="H406" s="255" t="e">
        <f>IF(tbl_proj_bud[[#This Row],[Custom Budget Category]]="",INDEX(Table4[Lookup],MATCH(tbl_proj_bud[[#This Row],[Res Category]],Table4[Descr. ],0)),tbl_proj_bud[[#This Row],[Custom Budget Category]])</f>
        <v>#N/A</v>
      </c>
      <c r="I406" s="255"/>
    </row>
    <row r="407" spans="2:9">
      <c r="B407" s="254"/>
      <c r="C407" s="254"/>
      <c r="D407" s="70"/>
      <c r="E407" s="70"/>
      <c r="F407" s="256"/>
      <c r="G407" s="255" t="str">
        <f>TEXT(tbl_proj_bud[[#This Row],[Project]],"000000")</f>
        <v>000000</v>
      </c>
      <c r="H407" s="255" t="e">
        <f>IF(tbl_proj_bud[[#This Row],[Custom Budget Category]]="",INDEX(Table4[Lookup],MATCH(tbl_proj_bud[[#This Row],[Res Category]],Table4[Descr. ],0)),tbl_proj_bud[[#This Row],[Custom Budget Category]])</f>
        <v>#N/A</v>
      </c>
      <c r="I407" s="255"/>
    </row>
    <row r="408" spans="2:9">
      <c r="B408" s="254"/>
      <c r="C408" s="254"/>
      <c r="D408" s="70"/>
      <c r="E408" s="70"/>
      <c r="F408" s="256"/>
      <c r="G408" s="255" t="str">
        <f>TEXT(tbl_proj_bud[[#This Row],[Project]],"000000")</f>
        <v>000000</v>
      </c>
      <c r="H408" s="255" t="e">
        <f>IF(tbl_proj_bud[[#This Row],[Custom Budget Category]]="",INDEX(Table4[Lookup],MATCH(tbl_proj_bud[[#This Row],[Res Category]],Table4[Descr. ],0)),tbl_proj_bud[[#This Row],[Custom Budget Category]])</f>
        <v>#N/A</v>
      </c>
      <c r="I408" s="255"/>
    </row>
    <row r="409" spans="2:9">
      <c r="B409" s="254"/>
      <c r="C409" s="254"/>
      <c r="D409" s="70"/>
      <c r="E409" s="70"/>
      <c r="F409" s="256"/>
      <c r="G409" s="255" t="str">
        <f>TEXT(tbl_proj_bud[[#This Row],[Project]],"000000")</f>
        <v>000000</v>
      </c>
      <c r="H409" s="255" t="e">
        <f>IF(tbl_proj_bud[[#This Row],[Custom Budget Category]]="",INDEX(Table4[Lookup],MATCH(tbl_proj_bud[[#This Row],[Res Category]],Table4[Descr. ],0)),tbl_proj_bud[[#This Row],[Custom Budget Category]])</f>
        <v>#N/A</v>
      </c>
      <c r="I409" s="255"/>
    </row>
    <row r="410" spans="2:9">
      <c r="B410" s="254"/>
      <c r="C410" s="254"/>
      <c r="D410" s="70"/>
      <c r="E410" s="70"/>
      <c r="F410" s="256"/>
      <c r="G410" s="255" t="str">
        <f>TEXT(tbl_proj_bud[[#This Row],[Project]],"000000")</f>
        <v>000000</v>
      </c>
      <c r="H410" s="255" t="e">
        <f>IF(tbl_proj_bud[[#This Row],[Custom Budget Category]]="",INDEX(Table4[Lookup],MATCH(tbl_proj_bud[[#This Row],[Res Category]],Table4[Descr. ],0)),tbl_proj_bud[[#This Row],[Custom Budget Category]])</f>
        <v>#N/A</v>
      </c>
      <c r="I410" s="255"/>
    </row>
    <row r="411" spans="2:9">
      <c r="B411" s="254"/>
      <c r="C411" s="254"/>
      <c r="D411" s="70"/>
      <c r="E411" s="70"/>
      <c r="F411" s="256"/>
      <c r="G411" s="255" t="str">
        <f>TEXT(tbl_proj_bud[[#This Row],[Project]],"000000")</f>
        <v>000000</v>
      </c>
      <c r="H411" s="255" t="e">
        <f>IF(tbl_proj_bud[[#This Row],[Custom Budget Category]]="",INDEX(Table4[Lookup],MATCH(tbl_proj_bud[[#This Row],[Res Category]],Table4[Descr. ],0)),tbl_proj_bud[[#This Row],[Custom Budget Category]])</f>
        <v>#N/A</v>
      </c>
      <c r="I411" s="255"/>
    </row>
    <row r="412" spans="2:9">
      <c r="B412" s="254"/>
      <c r="C412" s="254"/>
      <c r="D412" s="70"/>
      <c r="E412" s="70"/>
      <c r="F412" s="256"/>
      <c r="G412" s="255" t="str">
        <f>TEXT(tbl_proj_bud[[#This Row],[Project]],"000000")</f>
        <v>000000</v>
      </c>
      <c r="H412" s="255" t="e">
        <f>IF(tbl_proj_bud[[#This Row],[Custom Budget Category]]="",INDEX(Table4[Lookup],MATCH(tbl_proj_bud[[#This Row],[Res Category]],Table4[Descr. ],0)),tbl_proj_bud[[#This Row],[Custom Budget Category]])</f>
        <v>#N/A</v>
      </c>
      <c r="I412" s="255"/>
    </row>
    <row r="413" spans="2:9">
      <c r="B413" s="254"/>
      <c r="C413" s="254"/>
      <c r="D413" s="70"/>
      <c r="E413" s="70"/>
      <c r="F413" s="256"/>
      <c r="G413" s="255" t="str">
        <f>TEXT(tbl_proj_bud[[#This Row],[Project]],"000000")</f>
        <v>000000</v>
      </c>
      <c r="H413" s="255" t="e">
        <f>IF(tbl_proj_bud[[#This Row],[Custom Budget Category]]="",INDEX(Table4[Lookup],MATCH(tbl_proj_bud[[#This Row],[Res Category]],Table4[Descr. ],0)),tbl_proj_bud[[#This Row],[Custom Budget Category]])</f>
        <v>#N/A</v>
      </c>
      <c r="I413" s="255"/>
    </row>
    <row r="414" spans="2:9">
      <c r="B414" s="254"/>
      <c r="C414" s="254"/>
      <c r="D414" s="70"/>
      <c r="E414" s="70"/>
      <c r="F414" s="256"/>
      <c r="G414" s="255" t="str">
        <f>TEXT(tbl_proj_bud[[#This Row],[Project]],"000000")</f>
        <v>000000</v>
      </c>
      <c r="H414" s="255" t="e">
        <f>IF(tbl_proj_bud[[#This Row],[Custom Budget Category]]="",INDEX(Table4[Lookup],MATCH(tbl_proj_bud[[#This Row],[Res Category]],Table4[Descr. ],0)),tbl_proj_bud[[#This Row],[Custom Budget Category]])</f>
        <v>#N/A</v>
      </c>
      <c r="I414" s="255"/>
    </row>
    <row r="415" spans="2:9">
      <c r="B415" s="254"/>
      <c r="C415" s="254"/>
      <c r="D415" s="70"/>
      <c r="E415" s="70"/>
      <c r="F415" s="256"/>
      <c r="G415" s="255" t="str">
        <f>TEXT(tbl_proj_bud[[#This Row],[Project]],"000000")</f>
        <v>000000</v>
      </c>
      <c r="H415" s="255" t="e">
        <f>IF(tbl_proj_bud[[#This Row],[Custom Budget Category]]="",INDEX(Table4[Lookup],MATCH(tbl_proj_bud[[#This Row],[Res Category]],Table4[Descr. ],0)),tbl_proj_bud[[#This Row],[Custom Budget Category]])</f>
        <v>#N/A</v>
      </c>
      <c r="I415" s="255"/>
    </row>
    <row r="416" spans="2:9">
      <c r="B416" s="254"/>
      <c r="C416" s="254"/>
      <c r="D416" s="70"/>
      <c r="E416" s="70"/>
      <c r="F416" s="256"/>
      <c r="G416" s="255" t="str">
        <f>TEXT(tbl_proj_bud[[#This Row],[Project]],"000000")</f>
        <v>000000</v>
      </c>
      <c r="H416" s="255" t="e">
        <f>IF(tbl_proj_bud[[#This Row],[Custom Budget Category]]="",INDEX(Table4[Lookup],MATCH(tbl_proj_bud[[#This Row],[Res Category]],Table4[Descr. ],0)),tbl_proj_bud[[#This Row],[Custom Budget Category]])</f>
        <v>#N/A</v>
      </c>
      <c r="I416" s="255"/>
    </row>
    <row r="417" spans="2:9">
      <c r="B417" s="254"/>
      <c r="C417" s="254"/>
      <c r="D417" s="70"/>
      <c r="E417" s="70"/>
      <c r="F417" s="256"/>
      <c r="G417" s="255" t="str">
        <f>TEXT(tbl_proj_bud[[#This Row],[Project]],"000000")</f>
        <v>000000</v>
      </c>
      <c r="H417" s="255" t="e">
        <f>IF(tbl_proj_bud[[#This Row],[Custom Budget Category]]="",INDEX(Table4[Lookup],MATCH(tbl_proj_bud[[#This Row],[Res Category]],Table4[Descr. ],0)),tbl_proj_bud[[#This Row],[Custom Budget Category]])</f>
        <v>#N/A</v>
      </c>
      <c r="I417" s="255"/>
    </row>
    <row r="418" spans="2:9">
      <c r="B418" s="254"/>
      <c r="C418" s="254"/>
      <c r="D418" s="70"/>
      <c r="E418" s="70"/>
      <c r="F418" s="256"/>
      <c r="G418" s="255" t="str">
        <f>TEXT(tbl_proj_bud[[#This Row],[Project]],"000000")</f>
        <v>000000</v>
      </c>
      <c r="H418" s="255" t="e">
        <f>IF(tbl_proj_bud[[#This Row],[Custom Budget Category]]="",INDEX(Table4[Lookup],MATCH(tbl_proj_bud[[#This Row],[Res Category]],Table4[Descr. ],0)),tbl_proj_bud[[#This Row],[Custom Budget Category]])</f>
        <v>#N/A</v>
      </c>
      <c r="I418" s="255"/>
    </row>
    <row r="419" spans="2:9">
      <c r="B419" s="254"/>
      <c r="C419" s="254"/>
      <c r="D419" s="70"/>
      <c r="E419" s="70"/>
      <c r="F419" s="256"/>
      <c r="G419" s="255" t="str">
        <f>TEXT(tbl_proj_bud[[#This Row],[Project]],"000000")</f>
        <v>000000</v>
      </c>
      <c r="H419" s="255" t="e">
        <f>IF(tbl_proj_bud[[#This Row],[Custom Budget Category]]="",INDEX(Table4[Lookup],MATCH(tbl_proj_bud[[#This Row],[Res Category]],Table4[Descr. ],0)),tbl_proj_bud[[#This Row],[Custom Budget Category]])</f>
        <v>#N/A</v>
      </c>
      <c r="I419" s="255"/>
    </row>
    <row r="420" spans="2:9">
      <c r="B420" s="254"/>
      <c r="C420" s="254"/>
      <c r="D420" s="70"/>
      <c r="E420" s="70"/>
      <c r="F420" s="256"/>
      <c r="G420" s="255" t="str">
        <f>TEXT(tbl_proj_bud[[#This Row],[Project]],"000000")</f>
        <v>000000</v>
      </c>
      <c r="H420" s="255" t="e">
        <f>IF(tbl_proj_bud[[#This Row],[Custom Budget Category]]="",INDEX(Table4[Lookup],MATCH(tbl_proj_bud[[#This Row],[Res Category]],Table4[Descr. ],0)),tbl_proj_bud[[#This Row],[Custom Budget Category]])</f>
        <v>#N/A</v>
      </c>
      <c r="I420" s="255"/>
    </row>
    <row r="421" spans="2:9">
      <c r="B421" s="254"/>
      <c r="C421" s="254"/>
      <c r="D421" s="70"/>
      <c r="E421" s="70"/>
      <c r="F421" s="256"/>
      <c r="G421" s="255" t="str">
        <f>TEXT(tbl_proj_bud[[#This Row],[Project]],"000000")</f>
        <v>000000</v>
      </c>
      <c r="H421" s="255" t="e">
        <f>IF(tbl_proj_bud[[#This Row],[Custom Budget Category]]="",INDEX(Table4[Lookup],MATCH(tbl_proj_bud[[#This Row],[Res Category]],Table4[Descr. ],0)),tbl_proj_bud[[#This Row],[Custom Budget Category]])</f>
        <v>#N/A</v>
      </c>
      <c r="I421" s="255"/>
    </row>
    <row r="422" spans="2:9">
      <c r="B422" s="254"/>
      <c r="C422" s="254"/>
      <c r="D422" s="70"/>
      <c r="E422" s="70"/>
      <c r="F422" s="256"/>
      <c r="G422" s="255" t="str">
        <f>TEXT(tbl_proj_bud[[#This Row],[Project]],"000000")</f>
        <v>000000</v>
      </c>
      <c r="H422" s="255" t="e">
        <f>IF(tbl_proj_bud[[#This Row],[Custom Budget Category]]="",INDEX(Table4[Lookup],MATCH(tbl_proj_bud[[#This Row],[Res Category]],Table4[Descr. ],0)),tbl_proj_bud[[#This Row],[Custom Budget Category]])</f>
        <v>#N/A</v>
      </c>
      <c r="I422" s="255"/>
    </row>
    <row r="423" spans="2:9">
      <c r="B423" s="254"/>
      <c r="C423" s="254"/>
      <c r="D423" s="70"/>
      <c r="E423" s="70"/>
      <c r="F423" s="256"/>
      <c r="G423" s="255" t="str">
        <f>TEXT(tbl_proj_bud[[#This Row],[Project]],"000000")</f>
        <v>000000</v>
      </c>
      <c r="H423" s="255" t="e">
        <f>IF(tbl_proj_bud[[#This Row],[Custom Budget Category]]="",INDEX(Table4[Lookup],MATCH(tbl_proj_bud[[#This Row],[Res Category]],Table4[Descr. ],0)),tbl_proj_bud[[#This Row],[Custom Budget Category]])</f>
        <v>#N/A</v>
      </c>
      <c r="I423" s="255"/>
    </row>
    <row r="424" spans="2:9">
      <c r="B424" s="254"/>
      <c r="C424" s="254"/>
      <c r="D424" s="70"/>
      <c r="E424" s="70"/>
      <c r="F424" s="256"/>
      <c r="G424" s="255" t="str">
        <f>TEXT(tbl_proj_bud[[#This Row],[Project]],"000000")</f>
        <v>000000</v>
      </c>
      <c r="H424" s="255" t="e">
        <f>IF(tbl_proj_bud[[#This Row],[Custom Budget Category]]="",INDEX(Table4[Lookup],MATCH(tbl_proj_bud[[#This Row],[Res Category]],Table4[Descr. ],0)),tbl_proj_bud[[#This Row],[Custom Budget Category]])</f>
        <v>#N/A</v>
      </c>
      <c r="I424" s="255"/>
    </row>
    <row r="425" spans="2:9">
      <c r="B425" s="254"/>
      <c r="C425" s="254"/>
      <c r="D425" s="70"/>
      <c r="E425" s="70"/>
      <c r="F425" s="256"/>
      <c r="G425" s="255" t="str">
        <f>TEXT(tbl_proj_bud[[#This Row],[Project]],"000000")</f>
        <v>000000</v>
      </c>
      <c r="H425" s="255" t="e">
        <f>IF(tbl_proj_bud[[#This Row],[Custom Budget Category]]="",INDEX(Table4[Lookup],MATCH(tbl_proj_bud[[#This Row],[Res Category]],Table4[Descr. ],0)),tbl_proj_bud[[#This Row],[Custom Budget Category]])</f>
        <v>#N/A</v>
      </c>
      <c r="I425" s="255"/>
    </row>
    <row r="426" spans="2:9">
      <c r="B426" s="254"/>
      <c r="C426" s="254"/>
      <c r="D426" s="70"/>
      <c r="E426" s="70"/>
      <c r="F426" s="256"/>
      <c r="G426" s="255" t="str">
        <f>TEXT(tbl_proj_bud[[#This Row],[Project]],"000000")</f>
        <v>000000</v>
      </c>
      <c r="H426" s="255" t="e">
        <f>IF(tbl_proj_bud[[#This Row],[Custom Budget Category]]="",INDEX(Table4[Lookup],MATCH(tbl_proj_bud[[#This Row],[Res Category]],Table4[Descr. ],0)),tbl_proj_bud[[#This Row],[Custom Budget Category]])</f>
        <v>#N/A</v>
      </c>
      <c r="I426" s="255"/>
    </row>
    <row r="427" spans="2:9">
      <c r="B427" s="254"/>
      <c r="C427" s="254"/>
      <c r="D427" s="70"/>
      <c r="E427" s="70"/>
      <c r="F427" s="256"/>
      <c r="G427" s="255" t="str">
        <f>TEXT(tbl_proj_bud[[#This Row],[Project]],"000000")</f>
        <v>000000</v>
      </c>
      <c r="H427" s="255" t="e">
        <f>IF(tbl_proj_bud[[#This Row],[Custom Budget Category]]="",INDEX(Table4[Lookup],MATCH(tbl_proj_bud[[#This Row],[Res Category]],Table4[Descr. ],0)),tbl_proj_bud[[#This Row],[Custom Budget Category]])</f>
        <v>#N/A</v>
      </c>
      <c r="I427" s="255"/>
    </row>
    <row r="428" spans="2:9">
      <c r="B428" s="254"/>
      <c r="C428" s="254"/>
      <c r="D428" s="70"/>
      <c r="E428" s="70"/>
      <c r="F428" s="256"/>
      <c r="G428" s="255" t="str">
        <f>TEXT(tbl_proj_bud[[#This Row],[Project]],"000000")</f>
        <v>000000</v>
      </c>
      <c r="H428" s="255" t="e">
        <f>IF(tbl_proj_bud[[#This Row],[Custom Budget Category]]="",INDEX(Table4[Lookup],MATCH(tbl_proj_bud[[#This Row],[Res Category]],Table4[Descr. ],0)),tbl_proj_bud[[#This Row],[Custom Budget Category]])</f>
        <v>#N/A</v>
      </c>
      <c r="I428" s="255"/>
    </row>
    <row r="429" spans="2:9">
      <c r="B429" s="254"/>
      <c r="C429" s="254"/>
      <c r="D429" s="70"/>
      <c r="E429" s="70"/>
      <c r="F429" s="256"/>
      <c r="G429" s="255" t="str">
        <f>TEXT(tbl_proj_bud[[#This Row],[Project]],"000000")</f>
        <v>000000</v>
      </c>
      <c r="H429" s="255" t="e">
        <f>IF(tbl_proj_bud[[#This Row],[Custom Budget Category]]="",INDEX(Table4[Lookup],MATCH(tbl_proj_bud[[#This Row],[Res Category]],Table4[Descr. ],0)),tbl_proj_bud[[#This Row],[Custom Budget Category]])</f>
        <v>#N/A</v>
      </c>
      <c r="I429" s="255"/>
    </row>
    <row r="430" spans="2:9">
      <c r="B430" s="254"/>
      <c r="C430" s="254"/>
      <c r="D430" s="70"/>
      <c r="E430" s="70"/>
      <c r="F430" s="256"/>
      <c r="G430" s="255" t="str">
        <f>TEXT(tbl_proj_bud[[#This Row],[Project]],"000000")</f>
        <v>000000</v>
      </c>
      <c r="H430" s="255" t="e">
        <f>IF(tbl_proj_bud[[#This Row],[Custom Budget Category]]="",INDEX(Table4[Lookup],MATCH(tbl_proj_bud[[#This Row],[Res Category]],Table4[Descr. ],0)),tbl_proj_bud[[#This Row],[Custom Budget Category]])</f>
        <v>#N/A</v>
      </c>
      <c r="I430" s="255"/>
    </row>
    <row r="431" spans="2:9">
      <c r="B431" s="254"/>
      <c r="C431" s="254"/>
      <c r="D431" s="70"/>
      <c r="E431" s="70"/>
      <c r="F431" s="256"/>
      <c r="G431" s="255" t="str">
        <f>TEXT(tbl_proj_bud[[#This Row],[Project]],"000000")</f>
        <v>000000</v>
      </c>
      <c r="H431" s="255" t="e">
        <f>IF(tbl_proj_bud[[#This Row],[Custom Budget Category]]="",INDEX(Table4[Lookup],MATCH(tbl_proj_bud[[#This Row],[Res Category]],Table4[Descr. ],0)),tbl_proj_bud[[#This Row],[Custom Budget Category]])</f>
        <v>#N/A</v>
      </c>
      <c r="I431" s="255"/>
    </row>
    <row r="432" spans="2:9">
      <c r="B432" s="254"/>
      <c r="C432" s="254"/>
      <c r="D432" s="70"/>
      <c r="E432" s="70"/>
      <c r="F432" s="256"/>
      <c r="G432" s="255" t="str">
        <f>TEXT(tbl_proj_bud[[#This Row],[Project]],"000000")</f>
        <v>000000</v>
      </c>
      <c r="H432" s="255" t="e">
        <f>IF(tbl_proj_bud[[#This Row],[Custom Budget Category]]="",INDEX(Table4[Lookup],MATCH(tbl_proj_bud[[#This Row],[Res Category]],Table4[Descr. ],0)),tbl_proj_bud[[#This Row],[Custom Budget Category]])</f>
        <v>#N/A</v>
      </c>
      <c r="I432" s="255"/>
    </row>
    <row r="433" spans="2:9">
      <c r="B433" s="254"/>
      <c r="C433" s="254"/>
      <c r="D433" s="70"/>
      <c r="E433" s="70"/>
      <c r="F433" s="256"/>
      <c r="G433" s="255" t="str">
        <f>TEXT(tbl_proj_bud[[#This Row],[Project]],"000000")</f>
        <v>000000</v>
      </c>
      <c r="H433" s="255" t="e">
        <f>IF(tbl_proj_bud[[#This Row],[Custom Budget Category]]="",INDEX(Table4[Lookup],MATCH(tbl_proj_bud[[#This Row],[Res Category]],Table4[Descr. ],0)),tbl_proj_bud[[#This Row],[Custom Budget Category]])</f>
        <v>#N/A</v>
      </c>
      <c r="I433" s="255"/>
    </row>
    <row r="434" spans="2:9">
      <c r="B434" s="254"/>
      <c r="C434" s="254"/>
      <c r="D434" s="70"/>
      <c r="E434" s="70"/>
      <c r="F434" s="256"/>
      <c r="G434" s="255" t="str">
        <f>TEXT(tbl_proj_bud[[#This Row],[Project]],"000000")</f>
        <v>000000</v>
      </c>
      <c r="H434" s="255" t="e">
        <f>IF(tbl_proj_bud[[#This Row],[Custom Budget Category]]="",INDEX(Table4[Lookup],MATCH(tbl_proj_bud[[#This Row],[Res Category]],Table4[Descr. ],0)),tbl_proj_bud[[#This Row],[Custom Budget Category]])</f>
        <v>#N/A</v>
      </c>
      <c r="I434" s="255"/>
    </row>
    <row r="435" spans="2:9">
      <c r="B435" s="254"/>
      <c r="C435" s="254"/>
      <c r="D435" s="70"/>
      <c r="E435" s="70"/>
      <c r="F435" s="256"/>
      <c r="G435" s="255" t="str">
        <f>TEXT(tbl_proj_bud[[#This Row],[Project]],"000000")</f>
        <v>000000</v>
      </c>
      <c r="H435" s="255" t="e">
        <f>IF(tbl_proj_bud[[#This Row],[Custom Budget Category]]="",INDEX(Table4[Lookup],MATCH(tbl_proj_bud[[#This Row],[Res Category]],Table4[Descr. ],0)),tbl_proj_bud[[#This Row],[Custom Budget Category]])</f>
        <v>#N/A</v>
      </c>
      <c r="I435" s="255"/>
    </row>
    <row r="436" spans="2:9">
      <c r="B436" s="254"/>
      <c r="C436" s="254"/>
      <c r="D436" s="70"/>
      <c r="E436" s="70"/>
      <c r="F436" s="256"/>
      <c r="G436" s="255" t="str">
        <f>TEXT(tbl_proj_bud[[#This Row],[Project]],"000000")</f>
        <v>000000</v>
      </c>
      <c r="H436" s="255" t="e">
        <f>IF(tbl_proj_bud[[#This Row],[Custom Budget Category]]="",INDEX(Table4[Lookup],MATCH(tbl_proj_bud[[#This Row],[Res Category]],Table4[Descr. ],0)),tbl_proj_bud[[#This Row],[Custom Budget Category]])</f>
        <v>#N/A</v>
      </c>
      <c r="I436" s="255"/>
    </row>
    <row r="437" spans="2:9">
      <c r="B437" s="254"/>
      <c r="C437" s="254"/>
      <c r="D437" s="70"/>
      <c r="E437" s="70"/>
      <c r="F437" s="256"/>
      <c r="G437" s="255" t="str">
        <f>TEXT(tbl_proj_bud[[#This Row],[Project]],"000000")</f>
        <v>000000</v>
      </c>
      <c r="H437" s="255" t="e">
        <f>IF(tbl_proj_bud[[#This Row],[Custom Budget Category]]="",INDEX(Table4[Lookup],MATCH(tbl_proj_bud[[#This Row],[Res Category]],Table4[Descr. ],0)),tbl_proj_bud[[#This Row],[Custom Budget Category]])</f>
        <v>#N/A</v>
      </c>
      <c r="I437" s="255"/>
    </row>
    <row r="438" spans="2:9">
      <c r="B438" s="254"/>
      <c r="C438" s="254"/>
      <c r="D438" s="70"/>
      <c r="E438" s="70"/>
      <c r="F438" s="256"/>
      <c r="G438" s="255" t="str">
        <f>TEXT(tbl_proj_bud[[#This Row],[Project]],"000000")</f>
        <v>000000</v>
      </c>
      <c r="H438" s="255" t="e">
        <f>IF(tbl_proj_bud[[#This Row],[Custom Budget Category]]="",INDEX(Table4[Lookup],MATCH(tbl_proj_bud[[#This Row],[Res Category]],Table4[Descr. ],0)),tbl_proj_bud[[#This Row],[Custom Budget Category]])</f>
        <v>#N/A</v>
      </c>
      <c r="I438" s="255"/>
    </row>
    <row r="439" spans="2:9">
      <c r="B439" s="254"/>
      <c r="C439" s="254"/>
      <c r="D439" s="70"/>
      <c r="E439" s="70"/>
      <c r="F439" s="256"/>
      <c r="G439" s="255" t="str">
        <f>TEXT(tbl_proj_bud[[#This Row],[Project]],"000000")</f>
        <v>000000</v>
      </c>
      <c r="H439" s="255" t="e">
        <f>IF(tbl_proj_bud[[#This Row],[Custom Budget Category]]="",INDEX(Table4[Lookup],MATCH(tbl_proj_bud[[#This Row],[Res Category]],Table4[Descr. ],0)),tbl_proj_bud[[#This Row],[Custom Budget Category]])</f>
        <v>#N/A</v>
      </c>
      <c r="I439" s="255"/>
    </row>
    <row r="440" spans="2:9">
      <c r="B440" s="254"/>
      <c r="C440" s="254"/>
      <c r="D440" s="70"/>
      <c r="E440" s="70"/>
      <c r="F440" s="256"/>
      <c r="G440" s="255" t="str">
        <f>TEXT(tbl_proj_bud[[#This Row],[Project]],"000000")</f>
        <v>000000</v>
      </c>
      <c r="H440" s="255" t="e">
        <f>IF(tbl_proj_bud[[#This Row],[Custom Budget Category]]="",INDEX(Table4[Lookup],MATCH(tbl_proj_bud[[#This Row],[Res Category]],Table4[Descr. ],0)),tbl_proj_bud[[#This Row],[Custom Budget Category]])</f>
        <v>#N/A</v>
      </c>
      <c r="I440" s="255"/>
    </row>
    <row r="441" spans="2:9">
      <c r="B441" s="254"/>
      <c r="C441" s="254"/>
      <c r="D441" s="70"/>
      <c r="E441" s="70"/>
      <c r="F441" s="256"/>
      <c r="G441" s="255" t="str">
        <f>TEXT(tbl_proj_bud[[#This Row],[Project]],"000000")</f>
        <v>000000</v>
      </c>
      <c r="H441" s="255" t="e">
        <f>IF(tbl_proj_bud[[#This Row],[Custom Budget Category]]="",INDEX(Table4[Lookup],MATCH(tbl_proj_bud[[#This Row],[Res Category]],Table4[Descr. ],0)),tbl_proj_bud[[#This Row],[Custom Budget Category]])</f>
        <v>#N/A</v>
      </c>
      <c r="I441" s="255"/>
    </row>
    <row r="442" spans="2:9">
      <c r="B442" s="254"/>
      <c r="C442" s="254"/>
      <c r="D442" s="70"/>
      <c r="E442" s="70"/>
      <c r="F442" s="256"/>
      <c r="G442" s="255" t="str">
        <f>TEXT(tbl_proj_bud[[#This Row],[Project]],"000000")</f>
        <v>000000</v>
      </c>
      <c r="H442" s="255" t="e">
        <f>IF(tbl_proj_bud[[#This Row],[Custom Budget Category]]="",INDEX(Table4[Lookup],MATCH(tbl_proj_bud[[#This Row],[Res Category]],Table4[Descr. ],0)),tbl_proj_bud[[#This Row],[Custom Budget Category]])</f>
        <v>#N/A</v>
      </c>
      <c r="I442" s="255"/>
    </row>
    <row r="443" spans="2:9">
      <c r="B443" s="254"/>
      <c r="C443" s="254"/>
      <c r="D443" s="70"/>
      <c r="E443" s="70"/>
      <c r="F443" s="256"/>
      <c r="G443" s="255" t="str">
        <f>TEXT(tbl_proj_bud[[#This Row],[Project]],"000000")</f>
        <v>000000</v>
      </c>
      <c r="H443" s="255" t="e">
        <f>IF(tbl_proj_bud[[#This Row],[Custom Budget Category]]="",INDEX(Table4[Lookup],MATCH(tbl_proj_bud[[#This Row],[Res Category]],Table4[Descr. ],0)),tbl_proj_bud[[#This Row],[Custom Budget Category]])</f>
        <v>#N/A</v>
      </c>
      <c r="I443" s="255"/>
    </row>
    <row r="444" spans="2:9">
      <c r="B444" s="254"/>
      <c r="C444" s="254"/>
      <c r="D444" s="70"/>
      <c r="E444" s="70"/>
      <c r="F444" s="256"/>
      <c r="G444" s="255" t="str">
        <f>TEXT(tbl_proj_bud[[#This Row],[Project]],"000000")</f>
        <v>000000</v>
      </c>
      <c r="H444" s="255" t="e">
        <f>IF(tbl_proj_bud[[#This Row],[Custom Budget Category]]="",INDEX(Table4[Lookup],MATCH(tbl_proj_bud[[#This Row],[Res Category]],Table4[Descr. ],0)),tbl_proj_bud[[#This Row],[Custom Budget Category]])</f>
        <v>#N/A</v>
      </c>
      <c r="I444" s="255"/>
    </row>
    <row r="445" spans="2:9">
      <c r="B445" s="254"/>
      <c r="C445" s="254"/>
      <c r="D445" s="70"/>
      <c r="E445" s="70"/>
      <c r="F445" s="256"/>
      <c r="G445" s="255" t="str">
        <f>TEXT(tbl_proj_bud[[#This Row],[Project]],"000000")</f>
        <v>000000</v>
      </c>
      <c r="H445" s="255" t="e">
        <f>IF(tbl_proj_bud[[#This Row],[Custom Budget Category]]="",INDEX(Table4[Lookup],MATCH(tbl_proj_bud[[#This Row],[Res Category]],Table4[Descr. ],0)),tbl_proj_bud[[#This Row],[Custom Budget Category]])</f>
        <v>#N/A</v>
      </c>
      <c r="I445" s="255"/>
    </row>
    <row r="446" spans="2:9">
      <c r="B446" s="254"/>
      <c r="C446" s="254"/>
      <c r="D446" s="70"/>
      <c r="E446" s="70"/>
      <c r="F446" s="256"/>
      <c r="G446" s="255" t="str">
        <f>TEXT(tbl_proj_bud[[#This Row],[Project]],"000000")</f>
        <v>000000</v>
      </c>
      <c r="H446" s="255" t="e">
        <f>IF(tbl_proj_bud[[#This Row],[Custom Budget Category]]="",INDEX(Table4[Lookup],MATCH(tbl_proj_bud[[#This Row],[Res Category]],Table4[Descr. ],0)),tbl_proj_bud[[#This Row],[Custom Budget Category]])</f>
        <v>#N/A</v>
      </c>
      <c r="I446" s="255"/>
    </row>
    <row r="447" spans="2:9">
      <c r="B447" s="254"/>
      <c r="C447" s="254"/>
      <c r="D447" s="70"/>
      <c r="E447" s="70"/>
      <c r="F447" s="256"/>
      <c r="G447" s="255" t="str">
        <f>TEXT(tbl_proj_bud[[#This Row],[Project]],"000000")</f>
        <v>000000</v>
      </c>
      <c r="H447" s="255" t="e">
        <f>IF(tbl_proj_bud[[#This Row],[Custom Budget Category]]="",INDEX(Table4[Lookup],MATCH(tbl_proj_bud[[#This Row],[Res Category]],Table4[Descr. ],0)),tbl_proj_bud[[#This Row],[Custom Budget Category]])</f>
        <v>#N/A</v>
      </c>
      <c r="I447" s="255"/>
    </row>
    <row r="448" spans="2:9">
      <c r="B448" s="254"/>
      <c r="C448" s="254"/>
      <c r="D448" s="70"/>
      <c r="E448" s="70"/>
      <c r="F448" s="256"/>
      <c r="G448" s="255" t="str">
        <f>TEXT(tbl_proj_bud[[#This Row],[Project]],"000000")</f>
        <v>000000</v>
      </c>
      <c r="H448" s="255" t="e">
        <f>IF(tbl_proj_bud[[#This Row],[Custom Budget Category]]="",INDEX(Table4[Lookup],MATCH(tbl_proj_bud[[#This Row],[Res Category]],Table4[Descr. ],0)),tbl_proj_bud[[#This Row],[Custom Budget Category]])</f>
        <v>#N/A</v>
      </c>
      <c r="I448" s="255"/>
    </row>
    <row r="449" spans="2:9">
      <c r="B449" s="254"/>
      <c r="C449" s="254"/>
      <c r="D449" s="70"/>
      <c r="E449" s="70"/>
      <c r="F449" s="256"/>
      <c r="G449" s="255" t="str">
        <f>TEXT(tbl_proj_bud[[#This Row],[Project]],"000000")</f>
        <v>000000</v>
      </c>
      <c r="H449" s="255" t="e">
        <f>IF(tbl_proj_bud[[#This Row],[Custom Budget Category]]="",INDEX(Table4[Lookup],MATCH(tbl_proj_bud[[#This Row],[Res Category]],Table4[Descr. ],0)),tbl_proj_bud[[#This Row],[Custom Budget Category]])</f>
        <v>#N/A</v>
      </c>
      <c r="I449" s="255"/>
    </row>
    <row r="450" spans="2:9">
      <c r="B450" s="254"/>
      <c r="C450" s="254"/>
      <c r="D450" s="70"/>
      <c r="E450" s="70"/>
      <c r="F450" s="256"/>
      <c r="G450" s="255" t="str">
        <f>TEXT(tbl_proj_bud[[#This Row],[Project]],"000000")</f>
        <v>000000</v>
      </c>
      <c r="H450" s="255" t="e">
        <f>IF(tbl_proj_bud[[#This Row],[Custom Budget Category]]="",INDEX(Table4[Lookup],MATCH(tbl_proj_bud[[#This Row],[Res Category]],Table4[Descr. ],0)),tbl_proj_bud[[#This Row],[Custom Budget Category]])</f>
        <v>#N/A</v>
      </c>
      <c r="I450" s="255"/>
    </row>
    <row r="451" spans="2:9">
      <c r="B451" s="254"/>
      <c r="C451" s="254"/>
      <c r="D451" s="70"/>
      <c r="E451" s="70"/>
      <c r="F451" s="256"/>
      <c r="G451" s="255" t="str">
        <f>TEXT(tbl_proj_bud[[#This Row],[Project]],"000000")</f>
        <v>000000</v>
      </c>
      <c r="H451" s="255" t="e">
        <f>IF(tbl_proj_bud[[#This Row],[Custom Budget Category]]="",INDEX(Table4[Lookup],MATCH(tbl_proj_bud[[#This Row],[Res Category]],Table4[Descr. ],0)),tbl_proj_bud[[#This Row],[Custom Budget Category]])</f>
        <v>#N/A</v>
      </c>
      <c r="I451" s="255"/>
    </row>
    <row r="452" spans="2:9">
      <c r="B452" s="254"/>
      <c r="C452" s="254"/>
      <c r="D452" s="70"/>
      <c r="E452" s="70"/>
      <c r="F452" s="256"/>
      <c r="G452" s="255" t="str">
        <f>TEXT(tbl_proj_bud[[#This Row],[Project]],"000000")</f>
        <v>000000</v>
      </c>
      <c r="H452" s="255" t="e">
        <f>IF(tbl_proj_bud[[#This Row],[Custom Budget Category]]="",INDEX(Table4[Lookup],MATCH(tbl_proj_bud[[#This Row],[Res Category]],Table4[Descr. ],0)),tbl_proj_bud[[#This Row],[Custom Budget Category]])</f>
        <v>#N/A</v>
      </c>
      <c r="I452" s="255"/>
    </row>
    <row r="453" spans="2:9">
      <c r="B453" s="254"/>
      <c r="C453" s="254"/>
      <c r="D453" s="70"/>
      <c r="E453" s="70"/>
      <c r="F453" s="256"/>
      <c r="G453" s="255" t="str">
        <f>TEXT(tbl_proj_bud[[#This Row],[Project]],"000000")</f>
        <v>000000</v>
      </c>
      <c r="H453" s="255" t="e">
        <f>IF(tbl_proj_bud[[#This Row],[Custom Budget Category]]="",INDEX(Table4[Lookup],MATCH(tbl_proj_bud[[#This Row],[Res Category]],Table4[Descr. ],0)),tbl_proj_bud[[#This Row],[Custom Budget Category]])</f>
        <v>#N/A</v>
      </c>
      <c r="I453" s="255"/>
    </row>
    <row r="454" spans="2:9">
      <c r="B454" s="254"/>
      <c r="C454" s="254"/>
      <c r="D454" s="70"/>
      <c r="E454" s="70"/>
      <c r="F454" s="256"/>
      <c r="G454" s="255" t="str">
        <f>TEXT(tbl_proj_bud[[#This Row],[Project]],"000000")</f>
        <v>000000</v>
      </c>
      <c r="H454" s="255" t="e">
        <f>IF(tbl_proj_bud[[#This Row],[Custom Budget Category]]="",INDEX(Table4[Lookup],MATCH(tbl_proj_bud[[#This Row],[Res Category]],Table4[Descr. ],0)),tbl_proj_bud[[#This Row],[Custom Budget Category]])</f>
        <v>#N/A</v>
      </c>
      <c r="I454" s="255"/>
    </row>
    <row r="455" spans="2:9">
      <c r="B455" s="254"/>
      <c r="C455" s="254"/>
      <c r="D455" s="70"/>
      <c r="E455" s="70"/>
      <c r="F455" s="256"/>
      <c r="G455" s="255" t="str">
        <f>TEXT(tbl_proj_bud[[#This Row],[Project]],"000000")</f>
        <v>000000</v>
      </c>
      <c r="H455" s="255" t="e">
        <f>IF(tbl_proj_bud[[#This Row],[Custom Budget Category]]="",INDEX(Table4[Lookup],MATCH(tbl_proj_bud[[#This Row],[Res Category]],Table4[Descr. ],0)),tbl_proj_bud[[#This Row],[Custom Budget Category]])</f>
        <v>#N/A</v>
      </c>
      <c r="I455" s="255"/>
    </row>
    <row r="456" spans="2:9">
      <c r="B456" s="254"/>
      <c r="C456" s="254"/>
      <c r="D456" s="70"/>
      <c r="E456" s="70"/>
      <c r="F456" s="256"/>
      <c r="G456" s="255" t="str">
        <f>TEXT(tbl_proj_bud[[#This Row],[Project]],"000000")</f>
        <v>000000</v>
      </c>
      <c r="H456" s="255" t="e">
        <f>IF(tbl_proj_bud[[#This Row],[Custom Budget Category]]="",INDEX(Table4[Lookup],MATCH(tbl_proj_bud[[#This Row],[Res Category]],Table4[Descr. ],0)),tbl_proj_bud[[#This Row],[Custom Budget Category]])</f>
        <v>#N/A</v>
      </c>
      <c r="I456" s="255"/>
    </row>
    <row r="457" spans="2:9">
      <c r="B457" s="254"/>
      <c r="C457" s="254"/>
      <c r="D457" s="70"/>
      <c r="E457" s="70"/>
      <c r="F457" s="256"/>
      <c r="G457" s="255" t="str">
        <f>TEXT(tbl_proj_bud[[#This Row],[Project]],"000000")</f>
        <v>000000</v>
      </c>
      <c r="H457" s="255" t="e">
        <f>IF(tbl_proj_bud[[#This Row],[Custom Budget Category]]="",INDEX(Table4[Lookup],MATCH(tbl_proj_bud[[#This Row],[Res Category]],Table4[Descr. ],0)),tbl_proj_bud[[#This Row],[Custom Budget Category]])</f>
        <v>#N/A</v>
      </c>
      <c r="I457" s="255"/>
    </row>
    <row r="458" spans="2:9">
      <c r="B458" s="254"/>
      <c r="C458" s="254"/>
      <c r="D458" s="70"/>
      <c r="E458" s="70"/>
      <c r="F458" s="256"/>
      <c r="G458" s="255" t="str">
        <f>TEXT(tbl_proj_bud[[#This Row],[Project]],"000000")</f>
        <v>000000</v>
      </c>
      <c r="H458" s="255" t="e">
        <f>IF(tbl_proj_bud[[#This Row],[Custom Budget Category]]="",INDEX(Table4[Lookup],MATCH(tbl_proj_bud[[#This Row],[Res Category]],Table4[Descr. ],0)),tbl_proj_bud[[#This Row],[Custom Budget Category]])</f>
        <v>#N/A</v>
      </c>
      <c r="I458" s="255"/>
    </row>
    <row r="459" spans="2:9">
      <c r="B459" s="254"/>
      <c r="C459" s="254"/>
      <c r="D459" s="70"/>
      <c r="E459" s="70"/>
      <c r="F459" s="256"/>
      <c r="G459" s="255" t="str">
        <f>TEXT(tbl_proj_bud[[#This Row],[Project]],"000000")</f>
        <v>000000</v>
      </c>
      <c r="H459" s="255" t="e">
        <f>IF(tbl_proj_bud[[#This Row],[Custom Budget Category]]="",INDEX(Table4[Lookup],MATCH(tbl_proj_bud[[#This Row],[Res Category]],Table4[Descr. ],0)),tbl_proj_bud[[#This Row],[Custom Budget Category]])</f>
        <v>#N/A</v>
      </c>
      <c r="I459" s="255"/>
    </row>
    <row r="460" spans="2:9">
      <c r="B460" s="254"/>
      <c r="C460" s="254"/>
      <c r="D460" s="70"/>
      <c r="E460" s="70"/>
      <c r="F460" s="256"/>
      <c r="G460" s="255" t="str">
        <f>TEXT(tbl_proj_bud[[#This Row],[Project]],"000000")</f>
        <v>000000</v>
      </c>
      <c r="H460" s="255" t="e">
        <f>IF(tbl_proj_bud[[#This Row],[Custom Budget Category]]="",INDEX(Table4[Lookup],MATCH(tbl_proj_bud[[#This Row],[Res Category]],Table4[Descr. ],0)),tbl_proj_bud[[#This Row],[Custom Budget Category]])</f>
        <v>#N/A</v>
      </c>
      <c r="I460" s="255"/>
    </row>
    <row r="461" spans="2:9">
      <c r="B461" s="254"/>
      <c r="C461" s="254"/>
      <c r="D461" s="70"/>
      <c r="E461" s="70"/>
      <c r="F461" s="256"/>
      <c r="G461" s="255" t="str">
        <f>TEXT(tbl_proj_bud[[#This Row],[Project]],"000000")</f>
        <v>000000</v>
      </c>
      <c r="H461" s="255" t="e">
        <f>IF(tbl_proj_bud[[#This Row],[Custom Budget Category]]="",INDEX(Table4[Lookup],MATCH(tbl_proj_bud[[#This Row],[Res Category]],Table4[Descr. ],0)),tbl_proj_bud[[#This Row],[Custom Budget Category]])</f>
        <v>#N/A</v>
      </c>
      <c r="I461" s="255"/>
    </row>
    <row r="462" spans="2:9">
      <c r="B462" s="254"/>
      <c r="C462" s="254"/>
      <c r="D462" s="70"/>
      <c r="E462" s="70"/>
      <c r="F462" s="256"/>
      <c r="G462" s="255" t="str">
        <f>TEXT(tbl_proj_bud[[#This Row],[Project]],"000000")</f>
        <v>000000</v>
      </c>
      <c r="H462" s="255" t="e">
        <f>IF(tbl_proj_bud[[#This Row],[Custom Budget Category]]="",INDEX(Table4[Lookup],MATCH(tbl_proj_bud[[#This Row],[Res Category]],Table4[Descr. ],0)),tbl_proj_bud[[#This Row],[Custom Budget Category]])</f>
        <v>#N/A</v>
      </c>
      <c r="I462" s="255"/>
    </row>
    <row r="463" spans="2:9">
      <c r="B463" s="254"/>
      <c r="C463" s="254"/>
      <c r="D463" s="70"/>
      <c r="E463" s="70"/>
      <c r="F463" s="256"/>
      <c r="G463" s="255" t="str">
        <f>TEXT(tbl_proj_bud[[#This Row],[Project]],"000000")</f>
        <v>000000</v>
      </c>
      <c r="H463" s="255" t="e">
        <f>IF(tbl_proj_bud[[#This Row],[Custom Budget Category]]="",INDEX(Table4[Lookup],MATCH(tbl_proj_bud[[#This Row],[Res Category]],Table4[Descr. ],0)),tbl_proj_bud[[#This Row],[Custom Budget Category]])</f>
        <v>#N/A</v>
      </c>
      <c r="I463" s="255"/>
    </row>
    <row r="464" spans="2:9">
      <c r="B464" s="254"/>
      <c r="C464" s="254"/>
      <c r="D464" s="70"/>
      <c r="E464" s="70"/>
      <c r="F464" s="256"/>
      <c r="G464" s="255" t="str">
        <f>TEXT(tbl_proj_bud[[#This Row],[Project]],"000000")</f>
        <v>000000</v>
      </c>
      <c r="H464" s="255" t="e">
        <f>IF(tbl_proj_bud[[#This Row],[Custom Budget Category]]="",INDEX(Table4[Lookup],MATCH(tbl_proj_bud[[#This Row],[Res Category]],Table4[Descr. ],0)),tbl_proj_bud[[#This Row],[Custom Budget Category]])</f>
        <v>#N/A</v>
      </c>
      <c r="I464" s="255"/>
    </row>
    <row r="465" spans="2:9">
      <c r="B465" s="254"/>
      <c r="C465" s="254"/>
      <c r="D465" s="70"/>
      <c r="E465" s="70"/>
      <c r="F465" s="256"/>
      <c r="G465" s="255" t="str">
        <f>TEXT(tbl_proj_bud[[#This Row],[Project]],"000000")</f>
        <v>000000</v>
      </c>
      <c r="H465" s="255" t="e">
        <f>IF(tbl_proj_bud[[#This Row],[Custom Budget Category]]="",INDEX(Table4[Lookup],MATCH(tbl_proj_bud[[#This Row],[Res Category]],Table4[Descr. ],0)),tbl_proj_bud[[#This Row],[Custom Budget Category]])</f>
        <v>#N/A</v>
      </c>
      <c r="I465" s="255"/>
    </row>
    <row r="466" spans="2:9">
      <c r="B466" s="254"/>
      <c r="C466" s="254"/>
      <c r="D466" s="70"/>
      <c r="E466" s="70"/>
      <c r="F466" s="256"/>
      <c r="G466" s="255" t="str">
        <f>TEXT(tbl_proj_bud[[#This Row],[Project]],"000000")</f>
        <v>000000</v>
      </c>
      <c r="H466" s="255" t="e">
        <f>IF(tbl_proj_bud[[#This Row],[Custom Budget Category]]="",INDEX(Table4[Lookup],MATCH(tbl_proj_bud[[#This Row],[Res Category]],Table4[Descr. ],0)),tbl_proj_bud[[#This Row],[Custom Budget Category]])</f>
        <v>#N/A</v>
      </c>
      <c r="I466" s="255"/>
    </row>
    <row r="467" spans="2:9">
      <c r="B467" s="254"/>
      <c r="C467" s="254"/>
      <c r="D467" s="70"/>
      <c r="E467" s="70"/>
      <c r="F467" s="256"/>
      <c r="G467" s="255" t="str">
        <f>TEXT(tbl_proj_bud[[#This Row],[Project]],"000000")</f>
        <v>000000</v>
      </c>
      <c r="H467" s="255" t="e">
        <f>IF(tbl_proj_bud[[#This Row],[Custom Budget Category]]="",INDEX(Table4[Lookup],MATCH(tbl_proj_bud[[#This Row],[Res Category]],Table4[Descr. ],0)),tbl_proj_bud[[#This Row],[Custom Budget Category]])</f>
        <v>#N/A</v>
      </c>
      <c r="I467" s="255"/>
    </row>
    <row r="468" spans="2:9">
      <c r="B468" s="254"/>
      <c r="C468" s="254"/>
      <c r="D468" s="70"/>
      <c r="E468" s="70"/>
      <c r="F468" s="256"/>
      <c r="G468" s="255" t="str">
        <f>TEXT(tbl_proj_bud[[#This Row],[Project]],"000000")</f>
        <v>000000</v>
      </c>
      <c r="H468" s="255" t="e">
        <f>IF(tbl_proj_bud[[#This Row],[Custom Budget Category]]="",INDEX(Table4[Lookup],MATCH(tbl_proj_bud[[#This Row],[Res Category]],Table4[Descr. ],0)),tbl_proj_bud[[#This Row],[Custom Budget Category]])</f>
        <v>#N/A</v>
      </c>
      <c r="I468" s="255"/>
    </row>
    <row r="469" spans="2:9">
      <c r="B469" s="254"/>
      <c r="C469" s="254"/>
      <c r="D469" s="70"/>
      <c r="E469" s="70"/>
      <c r="F469" s="256"/>
      <c r="G469" s="255" t="str">
        <f>TEXT(tbl_proj_bud[[#This Row],[Project]],"000000")</f>
        <v>000000</v>
      </c>
      <c r="H469" s="255" t="e">
        <f>IF(tbl_proj_bud[[#This Row],[Custom Budget Category]]="",INDEX(Table4[Lookup],MATCH(tbl_proj_bud[[#This Row],[Res Category]],Table4[Descr. ],0)),tbl_proj_bud[[#This Row],[Custom Budget Category]])</f>
        <v>#N/A</v>
      </c>
      <c r="I469" s="255"/>
    </row>
    <row r="470" spans="2:9">
      <c r="B470" s="254"/>
      <c r="C470" s="254"/>
      <c r="D470" s="70"/>
      <c r="E470" s="70"/>
      <c r="F470" s="256"/>
      <c r="G470" s="255" t="str">
        <f>TEXT(tbl_proj_bud[[#This Row],[Project]],"000000")</f>
        <v>000000</v>
      </c>
      <c r="H470" s="255" t="e">
        <f>IF(tbl_proj_bud[[#This Row],[Custom Budget Category]]="",INDEX(Table4[Lookup],MATCH(tbl_proj_bud[[#This Row],[Res Category]],Table4[Descr. ],0)),tbl_proj_bud[[#This Row],[Custom Budget Category]])</f>
        <v>#N/A</v>
      </c>
      <c r="I470" s="255"/>
    </row>
    <row r="471" spans="2:9">
      <c r="B471" s="254"/>
      <c r="C471" s="254"/>
      <c r="D471" s="70"/>
      <c r="E471" s="70"/>
      <c r="F471" s="256"/>
      <c r="G471" s="255" t="str">
        <f>TEXT(tbl_proj_bud[[#This Row],[Project]],"000000")</f>
        <v>000000</v>
      </c>
      <c r="H471" s="255" t="e">
        <f>IF(tbl_proj_bud[[#This Row],[Custom Budget Category]]="",INDEX(Table4[Lookup],MATCH(tbl_proj_bud[[#This Row],[Res Category]],Table4[Descr. ],0)),tbl_proj_bud[[#This Row],[Custom Budget Category]])</f>
        <v>#N/A</v>
      </c>
      <c r="I471" s="255"/>
    </row>
    <row r="472" spans="2:9">
      <c r="B472" s="254"/>
      <c r="C472" s="254"/>
      <c r="D472" s="70"/>
      <c r="E472" s="70"/>
      <c r="F472" s="256"/>
      <c r="G472" s="255" t="str">
        <f>TEXT(tbl_proj_bud[[#This Row],[Project]],"000000")</f>
        <v>000000</v>
      </c>
      <c r="H472" s="255" t="e">
        <f>IF(tbl_proj_bud[[#This Row],[Custom Budget Category]]="",INDEX(Table4[Lookup],MATCH(tbl_proj_bud[[#This Row],[Res Category]],Table4[Descr. ],0)),tbl_proj_bud[[#This Row],[Custom Budget Category]])</f>
        <v>#N/A</v>
      </c>
      <c r="I472" s="255"/>
    </row>
    <row r="473" spans="2:9">
      <c r="B473" s="254"/>
      <c r="C473" s="254"/>
      <c r="D473" s="70"/>
      <c r="E473" s="70"/>
      <c r="F473" s="256"/>
      <c r="G473" s="255" t="str">
        <f>TEXT(tbl_proj_bud[[#This Row],[Project]],"000000")</f>
        <v>000000</v>
      </c>
      <c r="H473" s="255" t="e">
        <f>IF(tbl_proj_bud[[#This Row],[Custom Budget Category]]="",INDEX(Table4[Lookup],MATCH(tbl_proj_bud[[#This Row],[Res Category]],Table4[Descr. ],0)),tbl_proj_bud[[#This Row],[Custom Budget Category]])</f>
        <v>#N/A</v>
      </c>
      <c r="I473" s="255"/>
    </row>
    <row r="474" spans="2:9">
      <c r="B474" s="254"/>
      <c r="C474" s="254"/>
      <c r="D474" s="70"/>
      <c r="E474" s="70"/>
      <c r="F474" s="256"/>
      <c r="G474" s="255" t="str">
        <f>TEXT(tbl_proj_bud[[#This Row],[Project]],"000000")</f>
        <v>000000</v>
      </c>
      <c r="H474" s="255" t="e">
        <f>IF(tbl_proj_bud[[#This Row],[Custom Budget Category]]="",INDEX(Table4[Lookup],MATCH(tbl_proj_bud[[#This Row],[Res Category]],Table4[Descr. ],0)),tbl_proj_bud[[#This Row],[Custom Budget Category]])</f>
        <v>#N/A</v>
      </c>
      <c r="I474" s="255"/>
    </row>
    <row r="475" spans="2:9">
      <c r="B475" s="254"/>
      <c r="C475" s="254"/>
      <c r="D475" s="70"/>
      <c r="E475" s="70"/>
      <c r="F475" s="256"/>
      <c r="G475" s="255" t="str">
        <f>TEXT(tbl_proj_bud[[#This Row],[Project]],"000000")</f>
        <v>000000</v>
      </c>
      <c r="H475" s="255" t="e">
        <f>IF(tbl_proj_bud[[#This Row],[Custom Budget Category]]="",INDEX(Table4[Lookup],MATCH(tbl_proj_bud[[#This Row],[Res Category]],Table4[Descr. ],0)),tbl_proj_bud[[#This Row],[Custom Budget Category]])</f>
        <v>#N/A</v>
      </c>
      <c r="I475" s="255"/>
    </row>
    <row r="476" spans="2:9">
      <c r="B476" s="254"/>
      <c r="C476" s="254"/>
      <c r="D476" s="70"/>
      <c r="E476" s="70"/>
      <c r="F476" s="256"/>
      <c r="G476" s="255" t="str">
        <f>TEXT(tbl_proj_bud[[#This Row],[Project]],"000000")</f>
        <v>000000</v>
      </c>
      <c r="H476" s="255" t="e">
        <f>IF(tbl_proj_bud[[#This Row],[Custom Budget Category]]="",INDEX(Table4[Lookup],MATCH(tbl_proj_bud[[#This Row],[Res Category]],Table4[Descr. ],0)),tbl_proj_bud[[#This Row],[Custom Budget Category]])</f>
        <v>#N/A</v>
      </c>
      <c r="I476" s="255"/>
    </row>
    <row r="477" spans="2:9">
      <c r="B477" s="254"/>
      <c r="C477" s="254"/>
      <c r="D477" s="70"/>
      <c r="E477" s="70"/>
      <c r="F477" s="256"/>
      <c r="G477" s="255" t="str">
        <f>TEXT(tbl_proj_bud[[#This Row],[Project]],"000000")</f>
        <v>000000</v>
      </c>
      <c r="H477" s="255" t="e">
        <f>IF(tbl_proj_bud[[#This Row],[Custom Budget Category]]="",INDEX(Table4[Lookup],MATCH(tbl_proj_bud[[#This Row],[Res Category]],Table4[Descr. ],0)),tbl_proj_bud[[#This Row],[Custom Budget Category]])</f>
        <v>#N/A</v>
      </c>
      <c r="I477" s="255"/>
    </row>
    <row r="478" spans="2:9">
      <c r="B478" s="254"/>
      <c r="C478" s="254"/>
      <c r="D478" s="70"/>
      <c r="E478" s="70"/>
      <c r="F478" s="256"/>
      <c r="G478" s="255" t="str">
        <f>TEXT(tbl_proj_bud[[#This Row],[Project]],"000000")</f>
        <v>000000</v>
      </c>
      <c r="H478" s="255" t="e">
        <f>IF(tbl_proj_bud[[#This Row],[Custom Budget Category]]="",INDEX(Table4[Lookup],MATCH(tbl_proj_bud[[#This Row],[Res Category]],Table4[Descr. ],0)),tbl_proj_bud[[#This Row],[Custom Budget Category]])</f>
        <v>#N/A</v>
      </c>
      <c r="I478" s="255"/>
    </row>
    <row r="479" spans="2:9">
      <c r="B479" s="254"/>
      <c r="C479" s="254"/>
      <c r="D479" s="70"/>
      <c r="E479" s="70"/>
      <c r="F479" s="256"/>
      <c r="G479" s="255" t="str">
        <f>TEXT(tbl_proj_bud[[#This Row],[Project]],"000000")</f>
        <v>000000</v>
      </c>
      <c r="H479" s="255" t="e">
        <f>IF(tbl_proj_bud[[#This Row],[Custom Budget Category]]="",INDEX(Table4[Lookup],MATCH(tbl_proj_bud[[#This Row],[Res Category]],Table4[Descr. ],0)),tbl_proj_bud[[#This Row],[Custom Budget Category]])</f>
        <v>#N/A</v>
      </c>
      <c r="I479" s="255"/>
    </row>
    <row r="480" spans="2:9">
      <c r="B480" s="254"/>
      <c r="C480" s="254"/>
      <c r="D480" s="70"/>
      <c r="E480" s="70"/>
      <c r="F480" s="256"/>
      <c r="G480" s="255" t="str">
        <f>TEXT(tbl_proj_bud[[#This Row],[Project]],"000000")</f>
        <v>000000</v>
      </c>
      <c r="H480" s="255" t="e">
        <f>IF(tbl_proj_bud[[#This Row],[Custom Budget Category]]="",INDEX(Table4[Lookup],MATCH(tbl_proj_bud[[#This Row],[Res Category]],Table4[Descr. ],0)),tbl_proj_bud[[#This Row],[Custom Budget Category]])</f>
        <v>#N/A</v>
      </c>
      <c r="I480" s="255"/>
    </row>
    <row r="481" spans="2:9">
      <c r="B481" s="254"/>
      <c r="C481" s="254"/>
      <c r="D481" s="70"/>
      <c r="E481" s="70"/>
      <c r="F481" s="256"/>
      <c r="G481" s="255" t="str">
        <f>TEXT(tbl_proj_bud[[#This Row],[Project]],"000000")</f>
        <v>000000</v>
      </c>
      <c r="H481" s="255" t="e">
        <f>IF(tbl_proj_bud[[#This Row],[Custom Budget Category]]="",INDEX(Table4[Lookup],MATCH(tbl_proj_bud[[#This Row],[Res Category]],Table4[Descr. ],0)),tbl_proj_bud[[#This Row],[Custom Budget Category]])</f>
        <v>#N/A</v>
      </c>
      <c r="I481" s="255"/>
    </row>
    <row r="482" spans="2:9">
      <c r="B482" s="254"/>
      <c r="C482" s="254"/>
      <c r="D482" s="70"/>
      <c r="E482" s="70"/>
      <c r="F482" s="256"/>
      <c r="G482" s="255" t="str">
        <f>TEXT(tbl_proj_bud[[#This Row],[Project]],"000000")</f>
        <v>000000</v>
      </c>
      <c r="H482" s="255" t="e">
        <f>IF(tbl_proj_bud[[#This Row],[Custom Budget Category]]="",INDEX(Table4[Lookup],MATCH(tbl_proj_bud[[#This Row],[Res Category]],Table4[Descr. ],0)),tbl_proj_bud[[#This Row],[Custom Budget Category]])</f>
        <v>#N/A</v>
      </c>
      <c r="I482" s="255"/>
    </row>
    <row r="483" spans="2:9">
      <c r="B483" s="254"/>
      <c r="C483" s="254"/>
      <c r="D483" s="70"/>
      <c r="E483" s="70"/>
      <c r="F483" s="256"/>
      <c r="G483" s="255" t="str">
        <f>TEXT(tbl_proj_bud[[#This Row],[Project]],"000000")</f>
        <v>000000</v>
      </c>
      <c r="H483" s="255" t="e">
        <f>IF(tbl_proj_bud[[#This Row],[Custom Budget Category]]="",INDEX(Table4[Lookup],MATCH(tbl_proj_bud[[#This Row],[Res Category]],Table4[Descr. ],0)),tbl_proj_bud[[#This Row],[Custom Budget Category]])</f>
        <v>#N/A</v>
      </c>
      <c r="I483" s="255"/>
    </row>
    <row r="484" spans="2:9">
      <c r="B484" s="254"/>
      <c r="C484" s="254"/>
      <c r="D484" s="70"/>
      <c r="E484" s="70"/>
      <c r="F484" s="256"/>
      <c r="G484" s="255" t="str">
        <f>TEXT(tbl_proj_bud[[#This Row],[Project]],"000000")</f>
        <v>000000</v>
      </c>
      <c r="H484" s="255" t="e">
        <f>IF(tbl_proj_bud[[#This Row],[Custom Budget Category]]="",INDEX(Table4[Lookup],MATCH(tbl_proj_bud[[#This Row],[Res Category]],Table4[Descr. ],0)),tbl_proj_bud[[#This Row],[Custom Budget Category]])</f>
        <v>#N/A</v>
      </c>
      <c r="I484" s="255"/>
    </row>
    <row r="485" spans="2:9">
      <c r="B485" s="254"/>
      <c r="C485" s="254"/>
      <c r="D485" s="70"/>
      <c r="E485" s="70"/>
      <c r="F485" s="256"/>
      <c r="G485" s="255" t="str">
        <f>TEXT(tbl_proj_bud[[#This Row],[Project]],"000000")</f>
        <v>000000</v>
      </c>
      <c r="H485" s="255" t="e">
        <f>IF(tbl_proj_bud[[#This Row],[Custom Budget Category]]="",INDEX(Table4[Lookup],MATCH(tbl_proj_bud[[#This Row],[Res Category]],Table4[Descr. ],0)),tbl_proj_bud[[#This Row],[Custom Budget Category]])</f>
        <v>#N/A</v>
      </c>
      <c r="I485" s="255"/>
    </row>
    <row r="486" spans="2:9">
      <c r="B486" s="254"/>
      <c r="C486" s="254"/>
      <c r="D486" s="70"/>
      <c r="E486" s="70"/>
      <c r="F486" s="256"/>
      <c r="G486" s="255" t="str">
        <f>TEXT(tbl_proj_bud[[#This Row],[Project]],"000000")</f>
        <v>000000</v>
      </c>
      <c r="H486" s="255" t="e">
        <f>IF(tbl_proj_bud[[#This Row],[Custom Budget Category]]="",INDEX(Table4[Lookup],MATCH(tbl_proj_bud[[#This Row],[Res Category]],Table4[Descr. ],0)),tbl_proj_bud[[#This Row],[Custom Budget Category]])</f>
        <v>#N/A</v>
      </c>
      <c r="I486" s="255"/>
    </row>
    <row r="487" spans="2:9">
      <c r="B487" s="254"/>
      <c r="C487" s="254"/>
      <c r="D487" s="70"/>
      <c r="E487" s="70"/>
      <c r="F487" s="256"/>
      <c r="G487" s="255" t="str">
        <f>TEXT(tbl_proj_bud[[#This Row],[Project]],"000000")</f>
        <v>000000</v>
      </c>
      <c r="H487" s="255" t="e">
        <f>IF(tbl_proj_bud[[#This Row],[Custom Budget Category]]="",INDEX(Table4[Lookup],MATCH(tbl_proj_bud[[#This Row],[Res Category]],Table4[Descr. ],0)),tbl_proj_bud[[#This Row],[Custom Budget Category]])</f>
        <v>#N/A</v>
      </c>
      <c r="I487" s="255"/>
    </row>
    <row r="488" spans="2:9">
      <c r="B488" s="254"/>
      <c r="C488" s="254"/>
      <c r="D488" s="70"/>
      <c r="E488" s="70"/>
      <c r="F488" s="256"/>
      <c r="G488" s="255" t="str">
        <f>TEXT(tbl_proj_bud[[#This Row],[Project]],"000000")</f>
        <v>000000</v>
      </c>
      <c r="H488" s="255" t="e">
        <f>IF(tbl_proj_bud[[#This Row],[Custom Budget Category]]="",INDEX(Table4[Lookup],MATCH(tbl_proj_bud[[#This Row],[Res Category]],Table4[Descr. ],0)),tbl_proj_bud[[#This Row],[Custom Budget Category]])</f>
        <v>#N/A</v>
      </c>
      <c r="I488" s="255"/>
    </row>
    <row r="489" spans="2:9">
      <c r="B489" s="254"/>
      <c r="C489" s="254"/>
      <c r="D489" s="70"/>
      <c r="E489" s="70"/>
      <c r="F489" s="256"/>
      <c r="G489" s="255" t="str">
        <f>TEXT(tbl_proj_bud[[#This Row],[Project]],"000000")</f>
        <v>000000</v>
      </c>
      <c r="H489" s="255" t="e">
        <f>IF(tbl_proj_bud[[#This Row],[Custom Budget Category]]="",INDEX(Table4[Lookup],MATCH(tbl_proj_bud[[#This Row],[Res Category]],Table4[Descr. ],0)),tbl_proj_bud[[#This Row],[Custom Budget Category]])</f>
        <v>#N/A</v>
      </c>
      <c r="I489" s="255"/>
    </row>
    <row r="490" spans="2:9">
      <c r="B490" s="254"/>
      <c r="C490" s="254"/>
      <c r="D490" s="70"/>
      <c r="E490" s="70"/>
      <c r="F490" s="256"/>
      <c r="G490" s="255" t="str">
        <f>TEXT(tbl_proj_bud[[#This Row],[Project]],"000000")</f>
        <v>000000</v>
      </c>
      <c r="H490" s="255" t="e">
        <f>IF(tbl_proj_bud[[#This Row],[Custom Budget Category]]="",INDEX(Table4[Lookup],MATCH(tbl_proj_bud[[#This Row],[Res Category]],Table4[Descr. ],0)),tbl_proj_bud[[#This Row],[Custom Budget Category]])</f>
        <v>#N/A</v>
      </c>
      <c r="I490" s="255"/>
    </row>
    <row r="491" spans="2:9">
      <c r="B491" s="254"/>
      <c r="C491" s="254"/>
      <c r="D491" s="70"/>
      <c r="E491" s="70"/>
      <c r="F491" s="256"/>
      <c r="G491" s="255" t="str">
        <f>TEXT(tbl_proj_bud[[#This Row],[Project]],"000000")</f>
        <v>000000</v>
      </c>
      <c r="H491" s="255" t="e">
        <f>IF(tbl_proj_bud[[#This Row],[Custom Budget Category]]="",INDEX(Table4[Lookup],MATCH(tbl_proj_bud[[#This Row],[Res Category]],Table4[Descr. ],0)),tbl_proj_bud[[#This Row],[Custom Budget Category]])</f>
        <v>#N/A</v>
      </c>
      <c r="I491" s="255"/>
    </row>
    <row r="492" spans="2:9">
      <c r="B492" s="254"/>
      <c r="C492" s="254"/>
      <c r="D492" s="70"/>
      <c r="E492" s="70"/>
      <c r="F492" s="256"/>
      <c r="G492" s="255" t="str">
        <f>TEXT(tbl_proj_bud[[#This Row],[Project]],"000000")</f>
        <v>000000</v>
      </c>
      <c r="H492" s="255" t="e">
        <f>IF(tbl_proj_bud[[#This Row],[Custom Budget Category]]="",INDEX(Table4[Lookup],MATCH(tbl_proj_bud[[#This Row],[Res Category]],Table4[Descr. ],0)),tbl_proj_bud[[#This Row],[Custom Budget Category]])</f>
        <v>#N/A</v>
      </c>
      <c r="I492" s="255"/>
    </row>
    <row r="493" spans="2:9">
      <c r="B493" s="254"/>
      <c r="C493" s="254"/>
      <c r="D493" s="70"/>
      <c r="E493" s="70"/>
      <c r="F493" s="256"/>
      <c r="G493" s="255" t="str">
        <f>TEXT(tbl_proj_bud[[#This Row],[Project]],"000000")</f>
        <v>000000</v>
      </c>
      <c r="H493" s="255" t="e">
        <f>IF(tbl_proj_bud[[#This Row],[Custom Budget Category]]="",INDEX(Table4[Lookup],MATCH(tbl_proj_bud[[#This Row],[Res Category]],Table4[Descr. ],0)),tbl_proj_bud[[#This Row],[Custom Budget Category]])</f>
        <v>#N/A</v>
      </c>
      <c r="I493" s="255"/>
    </row>
    <row r="494" spans="2:9">
      <c r="B494" s="254"/>
      <c r="C494" s="254"/>
      <c r="D494" s="70"/>
      <c r="E494" s="70"/>
      <c r="F494" s="256"/>
      <c r="G494" s="255" t="str">
        <f>TEXT(tbl_proj_bud[[#This Row],[Project]],"000000")</f>
        <v>000000</v>
      </c>
      <c r="H494" s="255" t="e">
        <f>IF(tbl_proj_bud[[#This Row],[Custom Budget Category]]="",INDEX(Table4[Lookup],MATCH(tbl_proj_bud[[#This Row],[Res Category]],Table4[Descr. ],0)),tbl_proj_bud[[#This Row],[Custom Budget Category]])</f>
        <v>#N/A</v>
      </c>
      <c r="I494" s="255"/>
    </row>
    <row r="495" spans="2:9">
      <c r="B495" s="254"/>
      <c r="C495" s="254"/>
      <c r="D495" s="70"/>
      <c r="E495" s="70"/>
      <c r="F495" s="256"/>
      <c r="G495" s="255" t="str">
        <f>TEXT(tbl_proj_bud[[#This Row],[Project]],"000000")</f>
        <v>000000</v>
      </c>
      <c r="H495" s="255" t="e">
        <f>IF(tbl_proj_bud[[#This Row],[Custom Budget Category]]="",INDEX(Table4[Lookup],MATCH(tbl_proj_bud[[#This Row],[Res Category]],Table4[Descr. ],0)),tbl_proj_bud[[#This Row],[Custom Budget Category]])</f>
        <v>#N/A</v>
      </c>
      <c r="I495" s="255"/>
    </row>
    <row r="496" spans="2:9">
      <c r="B496" s="254"/>
      <c r="C496" s="254"/>
      <c r="D496" s="70"/>
      <c r="E496" s="70"/>
      <c r="F496" s="256"/>
      <c r="G496" s="255" t="str">
        <f>TEXT(tbl_proj_bud[[#This Row],[Project]],"000000")</f>
        <v>000000</v>
      </c>
      <c r="H496" s="255" t="e">
        <f>IF(tbl_proj_bud[[#This Row],[Custom Budget Category]]="",INDEX(Table4[Lookup],MATCH(tbl_proj_bud[[#This Row],[Res Category]],Table4[Descr. ],0)),tbl_proj_bud[[#This Row],[Custom Budget Category]])</f>
        <v>#N/A</v>
      </c>
      <c r="I496" s="255"/>
    </row>
    <row r="497" spans="2:9">
      <c r="B497" s="254"/>
      <c r="C497" s="254"/>
      <c r="D497" s="70"/>
      <c r="E497" s="70"/>
      <c r="F497" s="256"/>
      <c r="G497" s="255" t="str">
        <f>TEXT(tbl_proj_bud[[#This Row],[Project]],"000000")</f>
        <v>000000</v>
      </c>
      <c r="H497" s="255" t="e">
        <f>IF(tbl_proj_bud[[#This Row],[Custom Budget Category]]="",INDEX(Table4[Lookup],MATCH(tbl_proj_bud[[#This Row],[Res Category]],Table4[Descr. ],0)),tbl_proj_bud[[#This Row],[Custom Budget Category]])</f>
        <v>#N/A</v>
      </c>
      <c r="I497" s="255"/>
    </row>
    <row r="498" spans="2:9">
      <c r="B498" s="254"/>
      <c r="C498" s="254"/>
      <c r="D498" s="70"/>
      <c r="E498" s="70"/>
      <c r="F498" s="256"/>
      <c r="G498" s="255" t="str">
        <f>TEXT(tbl_proj_bud[[#This Row],[Project]],"000000")</f>
        <v>000000</v>
      </c>
      <c r="H498" s="255" t="e">
        <f>IF(tbl_proj_bud[[#This Row],[Custom Budget Category]]="",INDEX(Table4[Lookup],MATCH(tbl_proj_bud[[#This Row],[Res Category]],Table4[Descr. ],0)),tbl_proj_bud[[#This Row],[Custom Budget Category]])</f>
        <v>#N/A</v>
      </c>
      <c r="I498" s="255"/>
    </row>
    <row r="499" spans="2:9">
      <c r="B499" s="254"/>
      <c r="C499" s="254"/>
      <c r="D499" s="70"/>
      <c r="E499" s="70"/>
      <c r="F499" s="256"/>
      <c r="G499" s="255" t="str">
        <f>TEXT(tbl_proj_bud[[#This Row],[Project]],"000000")</f>
        <v>000000</v>
      </c>
      <c r="H499" s="255" t="e">
        <f>IF(tbl_proj_bud[[#This Row],[Custom Budget Category]]="",INDEX(Table4[Lookup],MATCH(tbl_proj_bud[[#This Row],[Res Category]],Table4[Descr. ],0)),tbl_proj_bud[[#This Row],[Custom Budget Category]])</f>
        <v>#N/A</v>
      </c>
      <c r="I499" s="255"/>
    </row>
    <row r="500" spans="2:9">
      <c r="B500" s="254"/>
      <c r="C500" s="254"/>
      <c r="D500" s="70"/>
      <c r="E500" s="70"/>
      <c r="F500" s="256"/>
      <c r="G500" s="255" t="str">
        <f>TEXT(tbl_proj_bud[[#This Row],[Project]],"000000")</f>
        <v>000000</v>
      </c>
      <c r="H500" s="255" t="e">
        <f>IF(tbl_proj_bud[[#This Row],[Custom Budget Category]]="",INDEX(Table4[Lookup],MATCH(tbl_proj_bud[[#This Row],[Res Category]],Table4[Descr. ],0)),tbl_proj_bud[[#This Row],[Custom Budget Category]])</f>
        <v>#N/A</v>
      </c>
      <c r="I500" s="255"/>
    </row>
    <row r="501" spans="2:9">
      <c r="B501" s="254"/>
      <c r="C501" s="254"/>
      <c r="D501" s="70"/>
      <c r="E501" s="70"/>
      <c r="F501" s="256"/>
      <c r="G501" s="255" t="str">
        <f>TEXT(tbl_proj_bud[[#This Row],[Project]],"000000")</f>
        <v>000000</v>
      </c>
      <c r="H501" s="255" t="e">
        <f>IF(tbl_proj_bud[[#This Row],[Custom Budget Category]]="",INDEX(Table4[Lookup],MATCH(tbl_proj_bud[[#This Row],[Res Category]],Table4[Descr. ],0)),tbl_proj_bud[[#This Row],[Custom Budget Category]])</f>
        <v>#N/A</v>
      </c>
      <c r="I501" s="255"/>
    </row>
    <row r="502" spans="2:9">
      <c r="B502" s="254"/>
      <c r="C502" s="254"/>
      <c r="D502" s="70"/>
      <c r="E502" s="70"/>
      <c r="F502" s="256"/>
      <c r="G502" s="255" t="str">
        <f>TEXT(tbl_proj_bud[[#This Row],[Project]],"000000")</f>
        <v>000000</v>
      </c>
      <c r="H502" s="255" t="e">
        <f>IF(tbl_proj_bud[[#This Row],[Custom Budget Category]]="",INDEX(Table4[Lookup],MATCH(tbl_proj_bud[[#This Row],[Res Category]],Table4[Descr. ],0)),tbl_proj_bud[[#This Row],[Custom Budget Category]])</f>
        <v>#N/A</v>
      </c>
      <c r="I502" s="255"/>
    </row>
    <row r="503" spans="2:9">
      <c r="B503" s="254"/>
      <c r="C503" s="254"/>
      <c r="D503" s="70"/>
      <c r="E503" s="70"/>
      <c r="F503" s="256"/>
      <c r="G503" s="255" t="str">
        <f>TEXT(tbl_proj_bud[[#This Row],[Project]],"000000")</f>
        <v>000000</v>
      </c>
      <c r="H503" s="255" t="e">
        <f>IF(tbl_proj_bud[[#This Row],[Custom Budget Category]]="",INDEX(Table4[Lookup],MATCH(tbl_proj_bud[[#This Row],[Res Category]],Table4[Descr. ],0)),tbl_proj_bud[[#This Row],[Custom Budget Category]])</f>
        <v>#N/A</v>
      </c>
      <c r="I503" s="255"/>
    </row>
    <row r="504" spans="2:9">
      <c r="B504" s="254"/>
      <c r="C504" s="254"/>
      <c r="D504" s="70"/>
      <c r="E504" s="70"/>
      <c r="F504" s="256"/>
      <c r="G504" s="255" t="str">
        <f>TEXT(tbl_proj_bud[[#This Row],[Project]],"000000")</f>
        <v>000000</v>
      </c>
      <c r="H504" s="255" t="e">
        <f>IF(tbl_proj_bud[[#This Row],[Custom Budget Category]]="",INDEX(Table4[Lookup],MATCH(tbl_proj_bud[[#This Row],[Res Category]],Table4[Descr. ],0)),tbl_proj_bud[[#This Row],[Custom Budget Category]])</f>
        <v>#N/A</v>
      </c>
      <c r="I504" s="255"/>
    </row>
    <row r="505" spans="2:9">
      <c r="B505" s="254"/>
      <c r="C505" s="254"/>
      <c r="D505" s="70"/>
      <c r="E505" s="70"/>
      <c r="F505" s="256"/>
      <c r="G505" s="255" t="str">
        <f>TEXT(tbl_proj_bud[[#This Row],[Project]],"000000")</f>
        <v>000000</v>
      </c>
      <c r="H505" s="255" t="e">
        <f>IF(tbl_proj_bud[[#This Row],[Custom Budget Category]]="",INDEX(Table4[Lookup],MATCH(tbl_proj_bud[[#This Row],[Res Category]],Table4[Descr. ],0)),tbl_proj_bud[[#This Row],[Custom Budget Category]])</f>
        <v>#N/A</v>
      </c>
      <c r="I505" s="255"/>
    </row>
    <row r="506" spans="2:9">
      <c r="B506" s="254"/>
      <c r="C506" s="254"/>
      <c r="D506" s="70"/>
      <c r="E506" s="70"/>
      <c r="F506" s="256"/>
      <c r="G506" s="255" t="str">
        <f>TEXT(tbl_proj_bud[[#This Row],[Project]],"000000")</f>
        <v>000000</v>
      </c>
      <c r="H506" s="255" t="e">
        <f>IF(tbl_proj_bud[[#This Row],[Custom Budget Category]]="",INDEX(Table4[Lookup],MATCH(tbl_proj_bud[[#This Row],[Res Category]],Table4[Descr. ],0)),tbl_proj_bud[[#This Row],[Custom Budget Category]])</f>
        <v>#N/A</v>
      </c>
      <c r="I506" s="255"/>
    </row>
    <row r="507" spans="2:9">
      <c r="B507" s="254"/>
      <c r="C507" s="254"/>
      <c r="D507" s="70"/>
      <c r="E507" s="70"/>
      <c r="F507" s="256"/>
      <c r="G507" s="255" t="str">
        <f>TEXT(tbl_proj_bud[[#This Row],[Project]],"000000")</f>
        <v>000000</v>
      </c>
      <c r="H507" s="255" t="e">
        <f>IF(tbl_proj_bud[[#This Row],[Custom Budget Category]]="",INDEX(Table4[Lookup],MATCH(tbl_proj_bud[[#This Row],[Res Category]],Table4[Descr. ],0)),tbl_proj_bud[[#This Row],[Custom Budget Category]])</f>
        <v>#N/A</v>
      </c>
      <c r="I507" s="255"/>
    </row>
    <row r="508" spans="2:9">
      <c r="B508" s="254"/>
      <c r="C508" s="254"/>
      <c r="D508" s="70"/>
      <c r="E508" s="70"/>
      <c r="F508" s="256"/>
      <c r="G508" s="255" t="str">
        <f>TEXT(tbl_proj_bud[[#This Row],[Project]],"000000")</f>
        <v>000000</v>
      </c>
      <c r="H508" s="255" t="e">
        <f>IF(tbl_proj_bud[[#This Row],[Custom Budget Category]]="",INDEX(Table4[Lookup],MATCH(tbl_proj_bud[[#This Row],[Res Category]],Table4[Descr. ],0)),tbl_proj_bud[[#This Row],[Custom Budget Category]])</f>
        <v>#N/A</v>
      </c>
      <c r="I508" s="255"/>
    </row>
    <row r="509" spans="2:9">
      <c r="B509" s="254"/>
      <c r="C509" s="254"/>
      <c r="D509" s="70"/>
      <c r="E509" s="70"/>
      <c r="F509" s="256"/>
      <c r="G509" s="255" t="str">
        <f>TEXT(tbl_proj_bud[[#This Row],[Project]],"000000")</f>
        <v>000000</v>
      </c>
      <c r="H509" s="255" t="e">
        <f>IF(tbl_proj_bud[[#This Row],[Custom Budget Category]]="",INDEX(Table4[Lookup],MATCH(tbl_proj_bud[[#This Row],[Res Category]],Table4[Descr. ],0)),tbl_proj_bud[[#This Row],[Custom Budget Category]])</f>
        <v>#N/A</v>
      </c>
      <c r="I509" s="255"/>
    </row>
    <row r="510" spans="2:9">
      <c r="B510" s="254"/>
      <c r="C510" s="254"/>
      <c r="D510" s="70"/>
      <c r="E510" s="70"/>
      <c r="F510" s="256"/>
      <c r="G510" s="255" t="str">
        <f>TEXT(tbl_proj_bud[[#This Row],[Project]],"000000")</f>
        <v>000000</v>
      </c>
      <c r="H510" s="255" t="e">
        <f>IF(tbl_proj_bud[[#This Row],[Custom Budget Category]]="",INDEX(Table4[Lookup],MATCH(tbl_proj_bud[[#This Row],[Res Category]],Table4[Descr. ],0)),tbl_proj_bud[[#This Row],[Custom Budget Category]])</f>
        <v>#N/A</v>
      </c>
      <c r="I510" s="255"/>
    </row>
    <row r="511" spans="2:9">
      <c r="B511" s="254"/>
      <c r="C511" s="254"/>
      <c r="D511" s="70"/>
      <c r="E511" s="70"/>
      <c r="F511" s="256"/>
      <c r="G511" s="255" t="str">
        <f>TEXT(tbl_proj_bud[[#This Row],[Project]],"000000")</f>
        <v>000000</v>
      </c>
      <c r="H511" s="255" t="e">
        <f>IF(tbl_proj_bud[[#This Row],[Custom Budget Category]]="",INDEX(Table4[Lookup],MATCH(tbl_proj_bud[[#This Row],[Res Category]],Table4[Descr. ],0)),tbl_proj_bud[[#This Row],[Custom Budget Category]])</f>
        <v>#N/A</v>
      </c>
      <c r="I511" s="255"/>
    </row>
    <row r="512" spans="2:9">
      <c r="B512" s="254"/>
      <c r="C512" s="254"/>
      <c r="D512" s="70"/>
      <c r="E512" s="70"/>
      <c r="F512" s="256"/>
      <c r="G512" s="255" t="str">
        <f>TEXT(tbl_proj_bud[[#This Row],[Project]],"000000")</f>
        <v>000000</v>
      </c>
      <c r="H512" s="255" t="e">
        <f>IF(tbl_proj_bud[[#This Row],[Custom Budget Category]]="",INDEX(Table4[Lookup],MATCH(tbl_proj_bud[[#This Row],[Res Category]],Table4[Descr. ],0)),tbl_proj_bud[[#This Row],[Custom Budget Category]])</f>
        <v>#N/A</v>
      </c>
      <c r="I512" s="255"/>
    </row>
    <row r="513" spans="2:9">
      <c r="B513" s="254"/>
      <c r="C513" s="254"/>
      <c r="D513" s="70"/>
      <c r="E513" s="70"/>
      <c r="F513" s="256"/>
      <c r="G513" s="255" t="str">
        <f>TEXT(tbl_proj_bud[[#This Row],[Project]],"000000")</f>
        <v>000000</v>
      </c>
      <c r="H513" s="255" t="e">
        <f>IF(tbl_proj_bud[[#This Row],[Custom Budget Category]]="",INDEX(Table4[Lookup],MATCH(tbl_proj_bud[[#This Row],[Res Category]],Table4[Descr. ],0)),tbl_proj_bud[[#This Row],[Custom Budget Category]])</f>
        <v>#N/A</v>
      </c>
      <c r="I513" s="255"/>
    </row>
    <row r="514" spans="2:9">
      <c r="B514" s="254"/>
      <c r="C514" s="254"/>
      <c r="D514" s="70"/>
      <c r="E514" s="70"/>
      <c r="F514" s="256"/>
      <c r="G514" s="255" t="str">
        <f>TEXT(tbl_proj_bud[[#This Row],[Project]],"000000")</f>
        <v>000000</v>
      </c>
      <c r="H514" s="255" t="e">
        <f>IF(tbl_proj_bud[[#This Row],[Custom Budget Category]]="",INDEX(Table4[Lookup],MATCH(tbl_proj_bud[[#This Row],[Res Category]],Table4[Descr. ],0)),tbl_proj_bud[[#This Row],[Custom Budget Category]])</f>
        <v>#N/A</v>
      </c>
      <c r="I514" s="255"/>
    </row>
    <row r="515" spans="2:9">
      <c r="B515" s="254"/>
      <c r="C515" s="254"/>
      <c r="D515" s="70"/>
      <c r="E515" s="70"/>
      <c r="F515" s="256"/>
      <c r="G515" s="255" t="str">
        <f>TEXT(tbl_proj_bud[[#This Row],[Project]],"000000")</f>
        <v>000000</v>
      </c>
      <c r="H515" s="255" t="e">
        <f>IF(tbl_proj_bud[[#This Row],[Custom Budget Category]]="",INDEX(Table4[Lookup],MATCH(tbl_proj_bud[[#This Row],[Res Category]],Table4[Descr. ],0)),tbl_proj_bud[[#This Row],[Custom Budget Category]])</f>
        <v>#N/A</v>
      </c>
      <c r="I515" s="255"/>
    </row>
    <row r="516" spans="2:9">
      <c r="B516" s="254"/>
      <c r="C516" s="254"/>
      <c r="D516" s="70"/>
      <c r="E516" s="70"/>
      <c r="F516" s="256"/>
      <c r="G516" s="255" t="str">
        <f>TEXT(tbl_proj_bud[[#This Row],[Project]],"000000")</f>
        <v>000000</v>
      </c>
      <c r="H516" s="255" t="e">
        <f>IF(tbl_proj_bud[[#This Row],[Custom Budget Category]]="",INDEX(Table4[Lookup],MATCH(tbl_proj_bud[[#This Row],[Res Category]],Table4[Descr. ],0)),tbl_proj_bud[[#This Row],[Custom Budget Category]])</f>
        <v>#N/A</v>
      </c>
      <c r="I516" s="255"/>
    </row>
    <row r="517" spans="2:9">
      <c r="B517" s="254"/>
      <c r="C517" s="254"/>
      <c r="D517" s="70"/>
      <c r="E517" s="70"/>
      <c r="F517" s="256"/>
      <c r="G517" s="255" t="str">
        <f>TEXT(tbl_proj_bud[[#This Row],[Project]],"000000")</f>
        <v>000000</v>
      </c>
      <c r="H517" s="255" t="e">
        <f>IF(tbl_proj_bud[[#This Row],[Custom Budget Category]]="",INDEX(Table4[Lookup],MATCH(tbl_proj_bud[[#This Row],[Res Category]],Table4[Descr. ],0)),tbl_proj_bud[[#This Row],[Custom Budget Category]])</f>
        <v>#N/A</v>
      </c>
      <c r="I517" s="255"/>
    </row>
    <row r="518" spans="2:9">
      <c r="B518" s="254"/>
      <c r="C518" s="254"/>
      <c r="D518" s="70"/>
      <c r="E518" s="70"/>
      <c r="F518" s="256"/>
      <c r="G518" s="255" t="str">
        <f>TEXT(tbl_proj_bud[[#This Row],[Project]],"000000")</f>
        <v>000000</v>
      </c>
      <c r="H518" s="255" t="e">
        <f>IF(tbl_proj_bud[[#This Row],[Custom Budget Category]]="",INDEX(Table4[Lookup],MATCH(tbl_proj_bud[[#This Row],[Res Category]],Table4[Descr. ],0)),tbl_proj_bud[[#This Row],[Custom Budget Category]])</f>
        <v>#N/A</v>
      </c>
      <c r="I518" s="255"/>
    </row>
    <row r="519" spans="2:9">
      <c r="B519" s="254"/>
      <c r="C519" s="254"/>
      <c r="D519" s="70"/>
      <c r="E519" s="70"/>
      <c r="F519" s="256"/>
      <c r="G519" s="255" t="str">
        <f>TEXT(tbl_proj_bud[[#This Row],[Project]],"000000")</f>
        <v>000000</v>
      </c>
      <c r="H519" s="255" t="e">
        <f>IF(tbl_proj_bud[[#This Row],[Custom Budget Category]]="",INDEX(Table4[Lookup],MATCH(tbl_proj_bud[[#This Row],[Res Category]],Table4[Descr. ],0)),tbl_proj_bud[[#This Row],[Custom Budget Category]])</f>
        <v>#N/A</v>
      </c>
      <c r="I519" s="255"/>
    </row>
    <row r="520" spans="2:9">
      <c r="B520" s="254"/>
      <c r="C520" s="254"/>
      <c r="D520" s="70"/>
      <c r="E520" s="70"/>
      <c r="F520" s="256"/>
      <c r="G520" s="255" t="str">
        <f>TEXT(tbl_proj_bud[[#This Row],[Project]],"000000")</f>
        <v>000000</v>
      </c>
      <c r="H520" s="255" t="e">
        <f>IF(tbl_proj_bud[[#This Row],[Custom Budget Category]]="",INDEX(Table4[Lookup],MATCH(tbl_proj_bud[[#This Row],[Res Category]],Table4[Descr. ],0)),tbl_proj_bud[[#This Row],[Custom Budget Category]])</f>
        <v>#N/A</v>
      </c>
      <c r="I520" s="255"/>
    </row>
    <row r="521" spans="2:9">
      <c r="B521" s="254"/>
      <c r="C521" s="254"/>
      <c r="D521" s="70"/>
      <c r="E521" s="70"/>
      <c r="F521" s="256"/>
      <c r="G521" s="255" t="str">
        <f>TEXT(tbl_proj_bud[[#This Row],[Project]],"000000")</f>
        <v>000000</v>
      </c>
      <c r="H521" s="255" t="e">
        <f>IF(tbl_proj_bud[[#This Row],[Custom Budget Category]]="",INDEX(Table4[Lookup],MATCH(tbl_proj_bud[[#This Row],[Res Category]],Table4[Descr. ],0)),tbl_proj_bud[[#This Row],[Custom Budget Category]])</f>
        <v>#N/A</v>
      </c>
      <c r="I521" s="255"/>
    </row>
    <row r="522" spans="2:9">
      <c r="B522" s="254"/>
      <c r="C522" s="254"/>
      <c r="D522" s="70"/>
      <c r="E522" s="70"/>
      <c r="F522" s="256"/>
      <c r="G522" s="255" t="str">
        <f>TEXT(tbl_proj_bud[[#This Row],[Project]],"000000")</f>
        <v>000000</v>
      </c>
      <c r="H522" s="255" t="e">
        <f>IF(tbl_proj_bud[[#This Row],[Custom Budget Category]]="",INDEX(Table4[Lookup],MATCH(tbl_proj_bud[[#This Row],[Res Category]],Table4[Descr. ],0)),tbl_proj_bud[[#This Row],[Custom Budget Category]])</f>
        <v>#N/A</v>
      </c>
      <c r="I522" s="255"/>
    </row>
    <row r="523" spans="2:9">
      <c r="B523" s="254"/>
      <c r="C523" s="254"/>
      <c r="D523" s="70"/>
      <c r="E523" s="70"/>
      <c r="F523" s="256"/>
      <c r="G523" s="255" t="str">
        <f>TEXT(tbl_proj_bud[[#This Row],[Project]],"000000")</f>
        <v>000000</v>
      </c>
      <c r="H523" s="255" t="e">
        <f>IF(tbl_proj_bud[[#This Row],[Custom Budget Category]]="",INDEX(Table4[Lookup],MATCH(tbl_proj_bud[[#This Row],[Res Category]],Table4[Descr. ],0)),tbl_proj_bud[[#This Row],[Custom Budget Category]])</f>
        <v>#N/A</v>
      </c>
      <c r="I523" s="255"/>
    </row>
    <row r="524" spans="2:9">
      <c r="B524" s="254"/>
      <c r="C524" s="254"/>
      <c r="D524" s="70"/>
      <c r="E524" s="70"/>
      <c r="F524" s="256"/>
      <c r="G524" s="255" t="str">
        <f>TEXT(tbl_proj_bud[[#This Row],[Project]],"000000")</f>
        <v>000000</v>
      </c>
      <c r="H524" s="255" t="e">
        <f>IF(tbl_proj_bud[[#This Row],[Custom Budget Category]]="",INDEX(Table4[Lookup],MATCH(tbl_proj_bud[[#This Row],[Res Category]],Table4[Descr. ],0)),tbl_proj_bud[[#This Row],[Custom Budget Category]])</f>
        <v>#N/A</v>
      </c>
      <c r="I524" s="255"/>
    </row>
    <row r="525" spans="2:9">
      <c r="B525" s="254"/>
      <c r="C525" s="254"/>
      <c r="D525" s="70"/>
      <c r="E525" s="70"/>
      <c r="F525" s="256"/>
      <c r="G525" s="255" t="str">
        <f>TEXT(tbl_proj_bud[[#This Row],[Project]],"000000")</f>
        <v>000000</v>
      </c>
      <c r="H525" s="255" t="e">
        <f>IF(tbl_proj_bud[[#This Row],[Custom Budget Category]]="",INDEX(Table4[Lookup],MATCH(tbl_proj_bud[[#This Row],[Res Category]],Table4[Descr. ],0)),tbl_proj_bud[[#This Row],[Custom Budget Category]])</f>
        <v>#N/A</v>
      </c>
      <c r="I525" s="255"/>
    </row>
    <row r="526" spans="2:9">
      <c r="B526" s="254"/>
      <c r="C526" s="254"/>
      <c r="D526" s="70"/>
      <c r="E526" s="70"/>
      <c r="F526" s="256"/>
      <c r="G526" s="255" t="str">
        <f>TEXT(tbl_proj_bud[[#This Row],[Project]],"000000")</f>
        <v>000000</v>
      </c>
      <c r="H526" s="255" t="e">
        <f>IF(tbl_proj_bud[[#This Row],[Custom Budget Category]]="",INDEX(Table4[Lookup],MATCH(tbl_proj_bud[[#This Row],[Res Category]],Table4[Descr. ],0)),tbl_proj_bud[[#This Row],[Custom Budget Category]])</f>
        <v>#N/A</v>
      </c>
      <c r="I526" s="255"/>
    </row>
    <row r="527" spans="2:9">
      <c r="B527" s="254"/>
      <c r="C527" s="254"/>
      <c r="D527" s="70"/>
      <c r="E527" s="70"/>
      <c r="F527" s="256"/>
      <c r="G527" s="255" t="str">
        <f>TEXT(tbl_proj_bud[[#This Row],[Project]],"000000")</f>
        <v>000000</v>
      </c>
      <c r="H527" s="255" t="e">
        <f>IF(tbl_proj_bud[[#This Row],[Custom Budget Category]]="",INDEX(Table4[Lookup],MATCH(tbl_proj_bud[[#This Row],[Res Category]],Table4[Descr. ],0)),tbl_proj_bud[[#This Row],[Custom Budget Category]])</f>
        <v>#N/A</v>
      </c>
      <c r="I527" s="255"/>
    </row>
    <row r="528" spans="2:9">
      <c r="B528" s="254"/>
      <c r="C528" s="254"/>
      <c r="D528" s="70"/>
      <c r="E528" s="70"/>
      <c r="F528" s="256"/>
      <c r="G528" s="255" t="str">
        <f>TEXT(tbl_proj_bud[[#This Row],[Project]],"000000")</f>
        <v>000000</v>
      </c>
      <c r="H528" s="255" t="e">
        <f>IF(tbl_proj_bud[[#This Row],[Custom Budget Category]]="",INDEX(Table4[Lookup],MATCH(tbl_proj_bud[[#This Row],[Res Category]],Table4[Descr. ],0)),tbl_proj_bud[[#This Row],[Custom Budget Category]])</f>
        <v>#N/A</v>
      </c>
      <c r="I528" s="255"/>
    </row>
    <row r="529" spans="2:9">
      <c r="B529" s="254"/>
      <c r="C529" s="254"/>
      <c r="D529" s="70"/>
      <c r="E529" s="70"/>
      <c r="F529" s="256"/>
      <c r="G529" s="255" t="str">
        <f>TEXT(tbl_proj_bud[[#This Row],[Project]],"000000")</f>
        <v>000000</v>
      </c>
      <c r="H529" s="255" t="e">
        <f>IF(tbl_proj_bud[[#This Row],[Custom Budget Category]]="",INDEX(Table4[Lookup],MATCH(tbl_proj_bud[[#This Row],[Res Category]],Table4[Descr. ],0)),tbl_proj_bud[[#This Row],[Custom Budget Category]])</f>
        <v>#N/A</v>
      </c>
      <c r="I529" s="255"/>
    </row>
    <row r="530" spans="2:9">
      <c r="B530" s="254"/>
      <c r="C530" s="254"/>
      <c r="D530" s="70"/>
      <c r="E530" s="70"/>
      <c r="F530" s="256"/>
      <c r="G530" s="255" t="str">
        <f>TEXT(tbl_proj_bud[[#This Row],[Project]],"000000")</f>
        <v>000000</v>
      </c>
      <c r="H530" s="255" t="e">
        <f>IF(tbl_proj_bud[[#This Row],[Custom Budget Category]]="",INDEX(Table4[Lookup],MATCH(tbl_proj_bud[[#This Row],[Res Category]],Table4[Descr. ],0)),tbl_proj_bud[[#This Row],[Custom Budget Category]])</f>
        <v>#N/A</v>
      </c>
      <c r="I530" s="255"/>
    </row>
    <row r="531" spans="2:9">
      <c r="B531" s="254"/>
      <c r="C531" s="254"/>
      <c r="D531" s="70"/>
      <c r="E531" s="70"/>
      <c r="F531" s="256"/>
      <c r="G531" s="255" t="str">
        <f>TEXT(tbl_proj_bud[[#This Row],[Project]],"000000")</f>
        <v>000000</v>
      </c>
      <c r="H531" s="255" t="e">
        <f>IF(tbl_proj_bud[[#This Row],[Custom Budget Category]]="",INDEX(Table4[Lookup],MATCH(tbl_proj_bud[[#This Row],[Res Category]],Table4[Descr. ],0)),tbl_proj_bud[[#This Row],[Custom Budget Category]])</f>
        <v>#N/A</v>
      </c>
      <c r="I531" s="255"/>
    </row>
    <row r="532" spans="2:9">
      <c r="B532" s="254"/>
      <c r="C532" s="254"/>
      <c r="D532" s="70"/>
      <c r="E532" s="70"/>
      <c r="F532" s="256"/>
      <c r="G532" s="255" t="str">
        <f>TEXT(tbl_proj_bud[[#This Row],[Project]],"000000")</f>
        <v>000000</v>
      </c>
      <c r="H532" s="255" t="e">
        <f>IF(tbl_proj_bud[[#This Row],[Custom Budget Category]]="",INDEX(Table4[Lookup],MATCH(tbl_proj_bud[[#This Row],[Res Category]],Table4[Descr. ],0)),tbl_proj_bud[[#This Row],[Custom Budget Category]])</f>
        <v>#N/A</v>
      </c>
      <c r="I532" s="255"/>
    </row>
    <row r="533" spans="2:9">
      <c r="B533" s="254"/>
      <c r="C533" s="254"/>
      <c r="D533" s="70"/>
      <c r="E533" s="70"/>
      <c r="F533" s="256"/>
      <c r="G533" s="255" t="str">
        <f>TEXT(tbl_proj_bud[[#This Row],[Project]],"000000")</f>
        <v>000000</v>
      </c>
      <c r="H533" s="255" t="e">
        <f>IF(tbl_proj_bud[[#This Row],[Custom Budget Category]]="",INDEX(Table4[Lookup],MATCH(tbl_proj_bud[[#This Row],[Res Category]],Table4[Descr. ],0)),tbl_proj_bud[[#This Row],[Custom Budget Category]])</f>
        <v>#N/A</v>
      </c>
      <c r="I533" s="255"/>
    </row>
    <row r="534" spans="2:9">
      <c r="B534" s="254"/>
      <c r="C534" s="254"/>
      <c r="D534" s="70"/>
      <c r="E534" s="70"/>
      <c r="F534" s="256"/>
      <c r="G534" s="255" t="str">
        <f>TEXT(tbl_proj_bud[[#This Row],[Project]],"000000")</f>
        <v>000000</v>
      </c>
      <c r="H534" s="255" t="e">
        <f>IF(tbl_proj_bud[[#This Row],[Custom Budget Category]]="",INDEX(Table4[Lookup],MATCH(tbl_proj_bud[[#This Row],[Res Category]],Table4[Descr. ],0)),tbl_proj_bud[[#This Row],[Custom Budget Category]])</f>
        <v>#N/A</v>
      </c>
      <c r="I534" s="255"/>
    </row>
    <row r="535" spans="2:9">
      <c r="B535" s="254"/>
      <c r="C535" s="254"/>
      <c r="D535" s="70"/>
      <c r="E535" s="70"/>
      <c r="F535" s="256"/>
      <c r="G535" s="255" t="str">
        <f>TEXT(tbl_proj_bud[[#This Row],[Project]],"000000")</f>
        <v>000000</v>
      </c>
      <c r="H535" s="255" t="e">
        <f>IF(tbl_proj_bud[[#This Row],[Custom Budget Category]]="",INDEX(Table4[Lookup],MATCH(tbl_proj_bud[[#This Row],[Res Category]],Table4[Descr. ],0)),tbl_proj_bud[[#This Row],[Custom Budget Category]])</f>
        <v>#N/A</v>
      </c>
      <c r="I535" s="255"/>
    </row>
    <row r="536" spans="2:9">
      <c r="B536" s="254"/>
      <c r="C536" s="254"/>
      <c r="D536" s="70"/>
      <c r="E536" s="70"/>
      <c r="F536" s="256"/>
      <c r="G536" s="255" t="str">
        <f>TEXT(tbl_proj_bud[[#This Row],[Project]],"000000")</f>
        <v>000000</v>
      </c>
      <c r="H536" s="255" t="e">
        <f>IF(tbl_proj_bud[[#This Row],[Custom Budget Category]]="",INDEX(Table4[Lookup],MATCH(tbl_proj_bud[[#This Row],[Res Category]],Table4[Descr. ],0)),tbl_proj_bud[[#This Row],[Custom Budget Category]])</f>
        <v>#N/A</v>
      </c>
      <c r="I536" s="255"/>
    </row>
    <row r="537" spans="2:9">
      <c r="B537" s="254"/>
      <c r="C537" s="254"/>
      <c r="D537" s="70"/>
      <c r="E537" s="70"/>
      <c r="F537" s="256"/>
      <c r="G537" s="255" t="str">
        <f>TEXT(tbl_proj_bud[[#This Row],[Project]],"000000")</f>
        <v>000000</v>
      </c>
      <c r="H537" s="255" t="e">
        <f>IF(tbl_proj_bud[[#This Row],[Custom Budget Category]]="",INDEX(Table4[Lookup],MATCH(tbl_proj_bud[[#This Row],[Res Category]],Table4[Descr. ],0)),tbl_proj_bud[[#This Row],[Custom Budget Category]])</f>
        <v>#N/A</v>
      </c>
      <c r="I537" s="255"/>
    </row>
    <row r="538" spans="2:9">
      <c r="B538" s="254"/>
      <c r="C538" s="254"/>
      <c r="D538" s="70"/>
      <c r="E538" s="70"/>
      <c r="F538" s="256"/>
      <c r="G538" s="255" t="str">
        <f>TEXT(tbl_proj_bud[[#This Row],[Project]],"000000")</f>
        <v>000000</v>
      </c>
      <c r="H538" s="255" t="e">
        <f>IF(tbl_proj_bud[[#This Row],[Custom Budget Category]]="",INDEX(Table4[Lookup],MATCH(tbl_proj_bud[[#This Row],[Res Category]],Table4[Descr. ],0)),tbl_proj_bud[[#This Row],[Custom Budget Category]])</f>
        <v>#N/A</v>
      </c>
      <c r="I538" s="255"/>
    </row>
    <row r="539" spans="2:9">
      <c r="B539" s="254"/>
      <c r="C539" s="254"/>
      <c r="D539" s="70"/>
      <c r="E539" s="70"/>
      <c r="F539" s="256"/>
      <c r="G539" s="255" t="str">
        <f>TEXT(tbl_proj_bud[[#This Row],[Project]],"000000")</f>
        <v>000000</v>
      </c>
      <c r="H539" s="255" t="e">
        <f>IF(tbl_proj_bud[[#This Row],[Custom Budget Category]]="",INDEX(Table4[Lookup],MATCH(tbl_proj_bud[[#This Row],[Res Category]],Table4[Descr. ],0)),tbl_proj_bud[[#This Row],[Custom Budget Category]])</f>
        <v>#N/A</v>
      </c>
      <c r="I539" s="255"/>
    </row>
    <row r="540" spans="2:9">
      <c r="B540" s="254"/>
      <c r="C540" s="254"/>
      <c r="D540" s="70"/>
      <c r="E540" s="70"/>
      <c r="F540" s="256"/>
      <c r="G540" s="255" t="str">
        <f>TEXT(tbl_proj_bud[[#This Row],[Project]],"000000")</f>
        <v>000000</v>
      </c>
      <c r="H540" s="255" t="e">
        <f>IF(tbl_proj_bud[[#This Row],[Custom Budget Category]]="",INDEX(Table4[Lookup],MATCH(tbl_proj_bud[[#This Row],[Res Category]],Table4[Descr. ],0)),tbl_proj_bud[[#This Row],[Custom Budget Category]])</f>
        <v>#N/A</v>
      </c>
      <c r="I540" s="255"/>
    </row>
    <row r="541" spans="2:9">
      <c r="B541" s="254"/>
      <c r="C541" s="254"/>
      <c r="D541" s="70"/>
      <c r="E541" s="70"/>
      <c r="F541" s="256"/>
      <c r="G541" s="255" t="str">
        <f>TEXT(tbl_proj_bud[[#This Row],[Project]],"000000")</f>
        <v>000000</v>
      </c>
      <c r="H541" s="255" t="e">
        <f>IF(tbl_proj_bud[[#This Row],[Custom Budget Category]]="",INDEX(Table4[Lookup],MATCH(tbl_proj_bud[[#This Row],[Res Category]],Table4[Descr. ],0)),tbl_proj_bud[[#This Row],[Custom Budget Category]])</f>
        <v>#N/A</v>
      </c>
      <c r="I541" s="255"/>
    </row>
    <row r="542" spans="2:9">
      <c r="B542" s="254"/>
      <c r="C542" s="254"/>
      <c r="D542" s="70"/>
      <c r="E542" s="70"/>
      <c r="F542" s="256"/>
      <c r="G542" s="255" t="str">
        <f>TEXT(tbl_proj_bud[[#This Row],[Project]],"000000")</f>
        <v>000000</v>
      </c>
      <c r="H542" s="255" t="e">
        <f>IF(tbl_proj_bud[[#This Row],[Custom Budget Category]]="",INDEX(Table4[Lookup],MATCH(tbl_proj_bud[[#This Row],[Res Category]],Table4[Descr. ],0)),tbl_proj_bud[[#This Row],[Custom Budget Category]])</f>
        <v>#N/A</v>
      </c>
      <c r="I542" s="255"/>
    </row>
    <row r="543" spans="2:9">
      <c r="B543" s="254"/>
      <c r="C543" s="254"/>
      <c r="D543" s="70"/>
      <c r="E543" s="70"/>
      <c r="F543" s="256"/>
      <c r="G543" s="255" t="str">
        <f>TEXT(tbl_proj_bud[[#This Row],[Project]],"000000")</f>
        <v>000000</v>
      </c>
      <c r="H543" s="255" t="e">
        <f>IF(tbl_proj_bud[[#This Row],[Custom Budget Category]]="",INDEX(Table4[Lookup],MATCH(tbl_proj_bud[[#This Row],[Res Category]],Table4[Descr. ],0)),tbl_proj_bud[[#This Row],[Custom Budget Category]])</f>
        <v>#N/A</v>
      </c>
      <c r="I543" s="255"/>
    </row>
    <row r="544" spans="2:9">
      <c r="B544" s="254"/>
      <c r="C544" s="254"/>
      <c r="D544" s="70"/>
      <c r="E544" s="70"/>
      <c r="F544" s="256"/>
      <c r="G544" s="255" t="str">
        <f>TEXT(tbl_proj_bud[[#This Row],[Project]],"000000")</f>
        <v>000000</v>
      </c>
      <c r="H544" s="255" t="e">
        <f>IF(tbl_proj_bud[[#This Row],[Custom Budget Category]]="",INDEX(Table4[Lookup],MATCH(tbl_proj_bud[[#This Row],[Res Category]],Table4[Descr. ],0)),tbl_proj_bud[[#This Row],[Custom Budget Category]])</f>
        <v>#N/A</v>
      </c>
      <c r="I544" s="255"/>
    </row>
    <row r="545" spans="2:9">
      <c r="B545" s="254"/>
      <c r="C545" s="254"/>
      <c r="D545" s="70"/>
      <c r="E545" s="70"/>
      <c r="F545" s="256"/>
      <c r="G545" s="255" t="str">
        <f>TEXT(tbl_proj_bud[[#This Row],[Project]],"000000")</f>
        <v>000000</v>
      </c>
      <c r="H545" s="255" t="e">
        <f>IF(tbl_proj_bud[[#This Row],[Custom Budget Category]]="",INDEX(Table4[Lookup],MATCH(tbl_proj_bud[[#This Row],[Res Category]],Table4[Descr. ],0)),tbl_proj_bud[[#This Row],[Custom Budget Category]])</f>
        <v>#N/A</v>
      </c>
      <c r="I545" s="255"/>
    </row>
    <row r="546" spans="2:9">
      <c r="B546" s="254"/>
      <c r="C546" s="254"/>
      <c r="D546" s="70"/>
      <c r="E546" s="70"/>
      <c r="F546" s="256"/>
      <c r="G546" s="255" t="str">
        <f>TEXT(tbl_proj_bud[[#This Row],[Project]],"000000")</f>
        <v>000000</v>
      </c>
      <c r="H546" s="255" t="e">
        <f>IF(tbl_proj_bud[[#This Row],[Custom Budget Category]]="",INDEX(Table4[Lookup],MATCH(tbl_proj_bud[[#This Row],[Res Category]],Table4[Descr. ],0)),tbl_proj_bud[[#This Row],[Custom Budget Category]])</f>
        <v>#N/A</v>
      </c>
      <c r="I546" s="255"/>
    </row>
    <row r="547" spans="2:9">
      <c r="B547" s="254"/>
      <c r="C547" s="254"/>
      <c r="D547" s="70"/>
      <c r="E547" s="70"/>
      <c r="F547" s="256"/>
      <c r="G547" s="255" t="str">
        <f>TEXT(tbl_proj_bud[[#This Row],[Project]],"000000")</f>
        <v>000000</v>
      </c>
      <c r="H547" s="255" t="e">
        <f>IF(tbl_proj_bud[[#This Row],[Custom Budget Category]]="",INDEX(Table4[Lookup],MATCH(tbl_proj_bud[[#This Row],[Res Category]],Table4[Descr. ],0)),tbl_proj_bud[[#This Row],[Custom Budget Category]])</f>
        <v>#N/A</v>
      </c>
      <c r="I547" s="255"/>
    </row>
    <row r="548" spans="2:9">
      <c r="B548" s="254"/>
      <c r="C548" s="254"/>
      <c r="D548" s="70"/>
      <c r="E548" s="70"/>
      <c r="F548" s="256"/>
      <c r="G548" s="255" t="str">
        <f>TEXT(tbl_proj_bud[[#This Row],[Project]],"000000")</f>
        <v>000000</v>
      </c>
      <c r="H548" s="255" t="e">
        <f>IF(tbl_proj_bud[[#This Row],[Custom Budget Category]]="",INDEX(Table4[Lookup],MATCH(tbl_proj_bud[[#This Row],[Res Category]],Table4[Descr. ],0)),tbl_proj_bud[[#This Row],[Custom Budget Category]])</f>
        <v>#N/A</v>
      </c>
      <c r="I548" s="255"/>
    </row>
    <row r="549" spans="2:9">
      <c r="B549" s="254"/>
      <c r="C549" s="254"/>
      <c r="D549" s="70"/>
      <c r="E549" s="70"/>
      <c r="F549" s="256"/>
      <c r="G549" s="255" t="str">
        <f>TEXT(tbl_proj_bud[[#This Row],[Project]],"000000")</f>
        <v>000000</v>
      </c>
      <c r="H549" s="255" t="e">
        <f>IF(tbl_proj_bud[[#This Row],[Custom Budget Category]]="",INDEX(Table4[Lookup],MATCH(tbl_proj_bud[[#This Row],[Res Category]],Table4[Descr. ],0)),tbl_proj_bud[[#This Row],[Custom Budget Category]])</f>
        <v>#N/A</v>
      </c>
      <c r="I549" s="255"/>
    </row>
    <row r="550" spans="2:9">
      <c r="B550" s="254"/>
      <c r="C550" s="254"/>
      <c r="D550" s="70"/>
      <c r="E550" s="70"/>
      <c r="F550" s="256"/>
      <c r="G550" s="255" t="str">
        <f>TEXT(tbl_proj_bud[[#This Row],[Project]],"000000")</f>
        <v>000000</v>
      </c>
      <c r="H550" s="255" t="e">
        <f>IF(tbl_proj_bud[[#This Row],[Custom Budget Category]]="",INDEX(Table4[Lookup],MATCH(tbl_proj_bud[[#This Row],[Res Category]],Table4[Descr. ],0)),tbl_proj_bud[[#This Row],[Custom Budget Category]])</f>
        <v>#N/A</v>
      </c>
      <c r="I550" s="255"/>
    </row>
    <row r="551" spans="2:9">
      <c r="B551" s="254"/>
      <c r="C551" s="254"/>
      <c r="D551" s="70"/>
      <c r="E551" s="70"/>
      <c r="F551" s="256"/>
      <c r="G551" s="255" t="str">
        <f>TEXT(tbl_proj_bud[[#This Row],[Project]],"000000")</f>
        <v>000000</v>
      </c>
      <c r="H551" s="255" t="e">
        <f>IF(tbl_proj_bud[[#This Row],[Custom Budget Category]]="",INDEX(Table4[Lookup],MATCH(tbl_proj_bud[[#This Row],[Res Category]],Table4[Descr. ],0)),tbl_proj_bud[[#This Row],[Custom Budget Category]])</f>
        <v>#N/A</v>
      </c>
      <c r="I551" s="255"/>
    </row>
    <row r="552" spans="2:9">
      <c r="B552" s="254"/>
      <c r="C552" s="254"/>
      <c r="D552" s="70"/>
      <c r="E552" s="70"/>
      <c r="F552" s="256"/>
      <c r="G552" s="255" t="str">
        <f>TEXT(tbl_proj_bud[[#This Row],[Project]],"000000")</f>
        <v>000000</v>
      </c>
      <c r="H552" s="255" t="e">
        <f>IF(tbl_proj_bud[[#This Row],[Custom Budget Category]]="",INDEX(Table4[Lookup],MATCH(tbl_proj_bud[[#This Row],[Res Category]],Table4[Descr. ],0)),tbl_proj_bud[[#This Row],[Custom Budget Category]])</f>
        <v>#N/A</v>
      </c>
      <c r="I552" s="255"/>
    </row>
    <row r="553" spans="2:9">
      <c r="B553" s="254"/>
      <c r="C553" s="254"/>
      <c r="D553" s="70"/>
      <c r="E553" s="70"/>
      <c r="F553" s="256"/>
      <c r="G553" s="255" t="str">
        <f>TEXT(tbl_proj_bud[[#This Row],[Project]],"000000")</f>
        <v>000000</v>
      </c>
      <c r="H553" s="255" t="e">
        <f>IF(tbl_proj_bud[[#This Row],[Custom Budget Category]]="",INDEX(Table4[Lookup],MATCH(tbl_proj_bud[[#This Row],[Res Category]],Table4[Descr. ],0)),tbl_proj_bud[[#This Row],[Custom Budget Category]])</f>
        <v>#N/A</v>
      </c>
      <c r="I553" s="255"/>
    </row>
    <row r="554" spans="2:9">
      <c r="B554" s="254"/>
      <c r="C554" s="254"/>
      <c r="D554" s="70"/>
      <c r="E554" s="70"/>
      <c r="F554" s="256"/>
      <c r="G554" s="255" t="str">
        <f>TEXT(tbl_proj_bud[[#This Row],[Project]],"000000")</f>
        <v>000000</v>
      </c>
      <c r="H554" s="255" t="e">
        <f>IF(tbl_proj_bud[[#This Row],[Custom Budget Category]]="",INDEX(Table4[Lookup],MATCH(tbl_proj_bud[[#This Row],[Res Category]],Table4[Descr. ],0)),tbl_proj_bud[[#This Row],[Custom Budget Category]])</f>
        <v>#N/A</v>
      </c>
      <c r="I554" s="255"/>
    </row>
    <row r="555" spans="2:9">
      <c r="B555" s="254"/>
      <c r="C555" s="254"/>
      <c r="D555" s="70"/>
      <c r="E555" s="70"/>
      <c r="F555" s="256"/>
      <c r="G555" s="255" t="str">
        <f>TEXT(tbl_proj_bud[[#This Row],[Project]],"000000")</f>
        <v>000000</v>
      </c>
      <c r="H555" s="255" t="e">
        <f>IF(tbl_proj_bud[[#This Row],[Custom Budget Category]]="",INDEX(Table4[Lookup],MATCH(tbl_proj_bud[[#This Row],[Res Category]],Table4[Descr. ],0)),tbl_proj_bud[[#This Row],[Custom Budget Category]])</f>
        <v>#N/A</v>
      </c>
      <c r="I555" s="255"/>
    </row>
    <row r="556" spans="2:9">
      <c r="B556" s="254"/>
      <c r="C556" s="254"/>
      <c r="D556" s="70"/>
      <c r="E556" s="70"/>
      <c r="F556" s="256"/>
      <c r="G556" s="255" t="str">
        <f>TEXT(tbl_proj_bud[[#This Row],[Project]],"000000")</f>
        <v>000000</v>
      </c>
      <c r="H556" s="255" t="e">
        <f>IF(tbl_proj_bud[[#This Row],[Custom Budget Category]]="",INDEX(Table4[Lookup],MATCH(tbl_proj_bud[[#This Row],[Res Category]],Table4[Descr. ],0)),tbl_proj_bud[[#This Row],[Custom Budget Category]])</f>
        <v>#N/A</v>
      </c>
      <c r="I556" s="255"/>
    </row>
    <row r="557" spans="2:9">
      <c r="B557" s="254"/>
      <c r="C557" s="254"/>
      <c r="D557" s="70"/>
      <c r="E557" s="70"/>
      <c r="F557" s="256"/>
      <c r="G557" s="255" t="str">
        <f>TEXT(tbl_proj_bud[[#This Row],[Project]],"000000")</f>
        <v>000000</v>
      </c>
      <c r="H557" s="255" t="e">
        <f>IF(tbl_proj_bud[[#This Row],[Custom Budget Category]]="",INDEX(Table4[Lookup],MATCH(tbl_proj_bud[[#This Row],[Res Category]],Table4[Descr. ],0)),tbl_proj_bud[[#This Row],[Custom Budget Category]])</f>
        <v>#N/A</v>
      </c>
      <c r="I557" s="255"/>
    </row>
    <row r="558" spans="2:9">
      <c r="B558" s="254"/>
      <c r="C558" s="254"/>
      <c r="D558" s="70"/>
      <c r="E558" s="70"/>
      <c r="F558" s="256"/>
      <c r="G558" s="255" t="str">
        <f>TEXT(tbl_proj_bud[[#This Row],[Project]],"000000")</f>
        <v>000000</v>
      </c>
      <c r="H558" s="255" t="e">
        <f>IF(tbl_proj_bud[[#This Row],[Custom Budget Category]]="",INDEX(Table4[Lookup],MATCH(tbl_proj_bud[[#This Row],[Res Category]],Table4[Descr. ],0)),tbl_proj_bud[[#This Row],[Custom Budget Category]])</f>
        <v>#N/A</v>
      </c>
      <c r="I558" s="255"/>
    </row>
    <row r="559" spans="2:9">
      <c r="B559" s="254"/>
      <c r="C559" s="254"/>
      <c r="D559" s="70"/>
      <c r="E559" s="70"/>
      <c r="F559" s="256"/>
      <c r="G559" s="255" t="str">
        <f>TEXT(tbl_proj_bud[[#This Row],[Project]],"000000")</f>
        <v>000000</v>
      </c>
      <c r="H559" s="255" t="e">
        <f>IF(tbl_proj_bud[[#This Row],[Custom Budget Category]]="",INDEX(Table4[Lookup],MATCH(tbl_proj_bud[[#This Row],[Res Category]],Table4[Descr. ],0)),tbl_proj_bud[[#This Row],[Custom Budget Category]])</f>
        <v>#N/A</v>
      </c>
      <c r="I559" s="255"/>
    </row>
    <row r="560" spans="2:9">
      <c r="B560" s="254"/>
      <c r="C560" s="254"/>
      <c r="D560" s="70"/>
      <c r="E560" s="70"/>
      <c r="F560" s="256"/>
      <c r="G560" s="255" t="str">
        <f>TEXT(tbl_proj_bud[[#This Row],[Project]],"000000")</f>
        <v>000000</v>
      </c>
      <c r="H560" s="255" t="e">
        <f>IF(tbl_proj_bud[[#This Row],[Custom Budget Category]]="",INDEX(Table4[Lookup],MATCH(tbl_proj_bud[[#This Row],[Res Category]],Table4[Descr. ],0)),tbl_proj_bud[[#This Row],[Custom Budget Category]])</f>
        <v>#N/A</v>
      </c>
      <c r="I560" s="255"/>
    </row>
    <row r="561" spans="2:9">
      <c r="B561" s="254"/>
      <c r="C561" s="254"/>
      <c r="D561" s="70"/>
      <c r="E561" s="70"/>
      <c r="F561" s="256"/>
      <c r="G561" s="255" t="str">
        <f>TEXT(tbl_proj_bud[[#This Row],[Project]],"000000")</f>
        <v>000000</v>
      </c>
      <c r="H561" s="255" t="e">
        <f>IF(tbl_proj_bud[[#This Row],[Custom Budget Category]]="",INDEX(Table4[Lookup],MATCH(tbl_proj_bud[[#This Row],[Res Category]],Table4[Descr. ],0)),tbl_proj_bud[[#This Row],[Custom Budget Category]])</f>
        <v>#N/A</v>
      </c>
      <c r="I561" s="255"/>
    </row>
    <row r="562" spans="2:9">
      <c r="B562" s="254"/>
      <c r="C562" s="254"/>
      <c r="D562" s="70"/>
      <c r="E562" s="70"/>
      <c r="F562" s="256"/>
      <c r="G562" s="255" t="str">
        <f>TEXT(tbl_proj_bud[[#This Row],[Project]],"000000")</f>
        <v>000000</v>
      </c>
      <c r="H562" s="255" t="e">
        <f>IF(tbl_proj_bud[[#This Row],[Custom Budget Category]]="",INDEX(Table4[Lookup],MATCH(tbl_proj_bud[[#This Row],[Res Category]],Table4[Descr. ],0)),tbl_proj_bud[[#This Row],[Custom Budget Category]])</f>
        <v>#N/A</v>
      </c>
      <c r="I562" s="255"/>
    </row>
    <row r="563" spans="2:9">
      <c r="B563" s="254"/>
      <c r="C563" s="254"/>
      <c r="D563" s="70"/>
      <c r="E563" s="70"/>
      <c r="F563" s="256"/>
      <c r="G563" s="255" t="str">
        <f>TEXT(tbl_proj_bud[[#This Row],[Project]],"000000")</f>
        <v>000000</v>
      </c>
      <c r="H563" s="255" t="e">
        <f>IF(tbl_proj_bud[[#This Row],[Custom Budget Category]]="",INDEX(Table4[Lookup],MATCH(tbl_proj_bud[[#This Row],[Res Category]],Table4[Descr. ],0)),tbl_proj_bud[[#This Row],[Custom Budget Category]])</f>
        <v>#N/A</v>
      </c>
      <c r="I563" s="255"/>
    </row>
    <row r="564" spans="2:9">
      <c r="B564" s="254"/>
      <c r="C564" s="254"/>
      <c r="D564" s="70"/>
      <c r="E564" s="70"/>
      <c r="F564" s="256"/>
      <c r="G564" s="255" t="str">
        <f>TEXT(tbl_proj_bud[[#This Row],[Project]],"000000")</f>
        <v>000000</v>
      </c>
      <c r="H564" s="255" t="e">
        <f>IF(tbl_proj_bud[[#This Row],[Custom Budget Category]]="",INDEX(Table4[Lookup],MATCH(tbl_proj_bud[[#This Row],[Res Category]],Table4[Descr. ],0)),tbl_proj_bud[[#This Row],[Custom Budget Category]])</f>
        <v>#N/A</v>
      </c>
      <c r="I564" s="255"/>
    </row>
    <row r="565" spans="2:9">
      <c r="B565" s="254"/>
      <c r="C565" s="254"/>
      <c r="D565" s="70"/>
      <c r="E565" s="70"/>
      <c r="F565" s="256"/>
      <c r="G565" s="255" t="str">
        <f>TEXT(tbl_proj_bud[[#This Row],[Project]],"000000")</f>
        <v>000000</v>
      </c>
      <c r="H565" s="255" t="e">
        <f>IF(tbl_proj_bud[[#This Row],[Custom Budget Category]]="",INDEX(Table4[Lookup],MATCH(tbl_proj_bud[[#This Row],[Res Category]],Table4[Descr. ],0)),tbl_proj_bud[[#This Row],[Custom Budget Category]])</f>
        <v>#N/A</v>
      </c>
      <c r="I565" s="255"/>
    </row>
    <row r="566" spans="2:9">
      <c r="B566" s="254"/>
      <c r="C566" s="254"/>
      <c r="D566" s="70"/>
      <c r="E566" s="70"/>
      <c r="F566" s="256"/>
      <c r="G566" s="255" t="str">
        <f>TEXT(tbl_proj_bud[[#This Row],[Project]],"000000")</f>
        <v>000000</v>
      </c>
      <c r="H566" s="255" t="e">
        <f>IF(tbl_proj_bud[[#This Row],[Custom Budget Category]]="",INDEX(Table4[Lookup],MATCH(tbl_proj_bud[[#This Row],[Res Category]],Table4[Descr. ],0)),tbl_proj_bud[[#This Row],[Custom Budget Category]])</f>
        <v>#N/A</v>
      </c>
      <c r="I566" s="255"/>
    </row>
    <row r="567" spans="2:9">
      <c r="B567" s="254"/>
      <c r="C567" s="254"/>
      <c r="D567" s="70"/>
      <c r="E567" s="70"/>
      <c r="F567" s="256"/>
      <c r="G567" s="255" t="str">
        <f>TEXT(tbl_proj_bud[[#This Row],[Project]],"000000")</f>
        <v>000000</v>
      </c>
      <c r="H567" s="255" t="e">
        <f>IF(tbl_proj_bud[[#This Row],[Custom Budget Category]]="",INDEX(Table4[Lookup],MATCH(tbl_proj_bud[[#This Row],[Res Category]],Table4[Descr. ],0)),tbl_proj_bud[[#This Row],[Custom Budget Category]])</f>
        <v>#N/A</v>
      </c>
      <c r="I567" s="255"/>
    </row>
    <row r="568" spans="2:9">
      <c r="B568" s="254"/>
      <c r="C568" s="254"/>
      <c r="D568" s="70"/>
      <c r="E568" s="70"/>
      <c r="F568" s="256"/>
      <c r="G568" s="255" t="str">
        <f>TEXT(tbl_proj_bud[[#This Row],[Project]],"000000")</f>
        <v>000000</v>
      </c>
      <c r="H568" s="255" t="e">
        <f>IF(tbl_proj_bud[[#This Row],[Custom Budget Category]]="",INDEX(Table4[Lookup],MATCH(tbl_proj_bud[[#This Row],[Res Category]],Table4[Descr. ],0)),tbl_proj_bud[[#This Row],[Custom Budget Category]])</f>
        <v>#N/A</v>
      </c>
      <c r="I568" s="255"/>
    </row>
    <row r="569" spans="2:9">
      <c r="B569" s="254"/>
      <c r="C569" s="254"/>
      <c r="D569" s="70"/>
      <c r="E569" s="70"/>
      <c r="F569" s="256"/>
      <c r="G569" s="255" t="str">
        <f>TEXT(tbl_proj_bud[[#This Row],[Project]],"000000")</f>
        <v>000000</v>
      </c>
      <c r="H569" s="255" t="e">
        <f>IF(tbl_proj_bud[[#This Row],[Custom Budget Category]]="",INDEX(Table4[Lookup],MATCH(tbl_proj_bud[[#This Row],[Res Category]],Table4[Descr. ],0)),tbl_proj_bud[[#This Row],[Custom Budget Category]])</f>
        <v>#N/A</v>
      </c>
      <c r="I569" s="255"/>
    </row>
    <row r="570" spans="2:9">
      <c r="B570" s="254"/>
      <c r="C570" s="254"/>
      <c r="D570" s="70"/>
      <c r="E570" s="70"/>
      <c r="F570" s="256"/>
      <c r="G570" s="255" t="str">
        <f>TEXT(tbl_proj_bud[[#This Row],[Project]],"000000")</f>
        <v>000000</v>
      </c>
      <c r="H570" s="255" t="e">
        <f>IF(tbl_proj_bud[[#This Row],[Custom Budget Category]]="",INDEX(Table4[Lookup],MATCH(tbl_proj_bud[[#This Row],[Res Category]],Table4[Descr. ],0)),tbl_proj_bud[[#This Row],[Custom Budget Category]])</f>
        <v>#N/A</v>
      </c>
      <c r="I570" s="255"/>
    </row>
    <row r="571" spans="2:9">
      <c r="B571" s="254"/>
      <c r="C571" s="254"/>
      <c r="D571" s="70"/>
      <c r="E571" s="70"/>
      <c r="F571" s="256"/>
      <c r="G571" s="255" t="str">
        <f>TEXT(tbl_proj_bud[[#This Row],[Project]],"000000")</f>
        <v>000000</v>
      </c>
      <c r="H571" s="255" t="e">
        <f>IF(tbl_proj_bud[[#This Row],[Custom Budget Category]]="",INDEX(Table4[Lookup],MATCH(tbl_proj_bud[[#This Row],[Res Category]],Table4[Descr. ],0)),tbl_proj_bud[[#This Row],[Custom Budget Category]])</f>
        <v>#N/A</v>
      </c>
      <c r="I571" s="255"/>
    </row>
    <row r="572" spans="2:9">
      <c r="B572" s="254"/>
      <c r="C572" s="254"/>
      <c r="D572" s="70"/>
      <c r="E572" s="70"/>
      <c r="F572" s="256"/>
      <c r="G572" s="255" t="str">
        <f>TEXT(tbl_proj_bud[[#This Row],[Project]],"000000")</f>
        <v>000000</v>
      </c>
      <c r="H572" s="255" t="e">
        <f>IF(tbl_proj_bud[[#This Row],[Custom Budget Category]]="",INDEX(Table4[Lookup],MATCH(tbl_proj_bud[[#This Row],[Res Category]],Table4[Descr. ],0)),tbl_proj_bud[[#This Row],[Custom Budget Category]])</f>
        <v>#N/A</v>
      </c>
      <c r="I572" s="255"/>
    </row>
    <row r="573" spans="2:9">
      <c r="B573" s="254"/>
      <c r="C573" s="254"/>
      <c r="D573" s="70"/>
      <c r="E573" s="70"/>
      <c r="F573" s="256"/>
      <c r="G573" s="255" t="str">
        <f>TEXT(tbl_proj_bud[[#This Row],[Project]],"000000")</f>
        <v>000000</v>
      </c>
      <c r="H573" s="255" t="e">
        <f>IF(tbl_proj_bud[[#This Row],[Custom Budget Category]]="",INDEX(Table4[Lookup],MATCH(tbl_proj_bud[[#This Row],[Res Category]],Table4[Descr. ],0)),tbl_proj_bud[[#This Row],[Custom Budget Category]])</f>
        <v>#N/A</v>
      </c>
      <c r="I573" s="255"/>
    </row>
    <row r="574" spans="2:9">
      <c r="B574" s="254"/>
      <c r="C574" s="254"/>
      <c r="D574" s="70"/>
      <c r="E574" s="70"/>
      <c r="F574" s="256"/>
      <c r="G574" s="255" t="str">
        <f>TEXT(tbl_proj_bud[[#This Row],[Project]],"000000")</f>
        <v>000000</v>
      </c>
      <c r="H574" s="255" t="e">
        <f>IF(tbl_proj_bud[[#This Row],[Custom Budget Category]]="",INDEX(Table4[Lookup],MATCH(tbl_proj_bud[[#This Row],[Res Category]],Table4[Descr. ],0)),tbl_proj_bud[[#This Row],[Custom Budget Category]])</f>
        <v>#N/A</v>
      </c>
      <c r="I574" s="255"/>
    </row>
    <row r="575" spans="2:9">
      <c r="B575" s="254"/>
      <c r="C575" s="254"/>
      <c r="D575" s="70"/>
      <c r="E575" s="70"/>
      <c r="F575" s="256"/>
      <c r="G575" s="255" t="str">
        <f>TEXT(tbl_proj_bud[[#This Row],[Project]],"000000")</f>
        <v>000000</v>
      </c>
      <c r="H575" s="255" t="e">
        <f>IF(tbl_proj_bud[[#This Row],[Custom Budget Category]]="",INDEX(Table4[Lookup],MATCH(tbl_proj_bud[[#This Row],[Res Category]],Table4[Descr. ],0)),tbl_proj_bud[[#This Row],[Custom Budget Category]])</f>
        <v>#N/A</v>
      </c>
      <c r="I575" s="255"/>
    </row>
  </sheetData>
  <mergeCells count="1">
    <mergeCell ref="A1:C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62633"/>
  </sheetPr>
  <dimension ref="A1:I39"/>
  <sheetViews>
    <sheetView topLeftCell="A10" workbookViewId="0">
      <selection sqref="A1:B1"/>
    </sheetView>
  </sheetViews>
  <sheetFormatPr defaultRowHeight="15"/>
  <cols>
    <col min="1" max="1" width="32.7109375" customWidth="1"/>
    <col min="2" max="2" width="20" bestFit="1" customWidth="1"/>
    <col min="7" max="7" width="24.42578125" bestFit="1" customWidth="1"/>
    <col min="8" max="8" width="29.7109375" bestFit="1" customWidth="1"/>
    <col min="9" max="9" width="44.42578125" bestFit="1" customWidth="1"/>
  </cols>
  <sheetData>
    <row r="1" spans="1:9" s="8" customFormat="1">
      <c r="A1" s="310" t="s">
        <v>1753</v>
      </c>
      <c r="B1" s="310"/>
      <c r="G1" s="310" t="s">
        <v>1754</v>
      </c>
      <c r="H1" s="310"/>
      <c r="I1" s="310"/>
    </row>
    <row r="2" spans="1:9" s="8" customFormat="1">
      <c r="A2" s="8" t="s">
        <v>1410</v>
      </c>
      <c r="B2" s="8" t="s">
        <v>1411</v>
      </c>
      <c r="G2" s="8" t="s">
        <v>1755</v>
      </c>
      <c r="H2" s="8" t="s">
        <v>9</v>
      </c>
      <c r="I2" s="8" t="s">
        <v>1411</v>
      </c>
    </row>
    <row r="3" spans="1:9">
      <c r="A3" t="s">
        <v>1400</v>
      </c>
      <c r="B3" t="s">
        <v>1293</v>
      </c>
      <c r="G3" t="s">
        <v>1756</v>
      </c>
      <c r="H3" t="s">
        <v>1697</v>
      </c>
      <c r="I3" t="str">
        <f>CONCATENATE(Table16[[#This Row],[Source of Funds]]," - ",Table16[[#This Row],[Account]])</f>
        <v>E&amp;G - Faculty</v>
      </c>
    </row>
    <row r="4" spans="1:9">
      <c r="A4" t="s">
        <v>1390</v>
      </c>
      <c r="B4" t="s">
        <v>1293</v>
      </c>
      <c r="G4" s="8" t="s">
        <v>1756</v>
      </c>
      <c r="H4" t="s">
        <v>1698</v>
      </c>
      <c r="I4" t="str">
        <f>CONCATENATE(Table16[[#This Row],[Source of Funds]]," - ",Table16[[#This Row],[Account]])</f>
        <v>E&amp;G - A&amp;P</v>
      </c>
    </row>
    <row r="5" spans="1:9">
      <c r="A5" t="s">
        <v>1347</v>
      </c>
      <c r="B5" s="8" t="s">
        <v>1347</v>
      </c>
      <c r="G5" s="8" t="s">
        <v>1756</v>
      </c>
      <c r="H5" t="s">
        <v>1699</v>
      </c>
      <c r="I5" t="str">
        <f>CONCATENATE(Table16[[#This Row],[Source of Funds]]," - ",Table16[[#This Row],[Account]])</f>
        <v>E&amp;G - USPS</v>
      </c>
    </row>
    <row r="6" spans="1:9">
      <c r="A6" t="s">
        <v>1391</v>
      </c>
      <c r="B6" t="s">
        <v>1408</v>
      </c>
      <c r="G6" s="8" t="s">
        <v>1756</v>
      </c>
      <c r="H6" s="8" t="s">
        <v>1402</v>
      </c>
      <c r="I6" s="17" t="str">
        <f>CONCATENATE(Table16[[#This Row],[Source of Funds]]," - ",Table16[[#This Row],[Account]])</f>
        <v>E&amp;G - OPS</v>
      </c>
    </row>
    <row r="7" spans="1:9">
      <c r="A7" t="s">
        <v>1398</v>
      </c>
      <c r="B7" t="s">
        <v>1363</v>
      </c>
      <c r="G7" s="8" t="s">
        <v>1756</v>
      </c>
      <c r="H7" t="s">
        <v>1705</v>
      </c>
      <c r="I7" t="str">
        <f>CONCATENATE(Table16[[#This Row],[Source of Funds]]," - ",Table16[[#This Row],[Account]])</f>
        <v>E&amp;G - Consumable Supplies</v>
      </c>
    </row>
    <row r="8" spans="1:9">
      <c r="A8" t="s">
        <v>1399</v>
      </c>
      <c r="B8" t="s">
        <v>1409</v>
      </c>
      <c r="G8" s="8" t="s">
        <v>1756</v>
      </c>
      <c r="H8" t="s">
        <v>1742</v>
      </c>
      <c r="I8" t="str">
        <f>CONCATENATE(Table16[[#This Row],[Source of Funds]]," - ",Table16[[#This Row],[Account]])</f>
        <v>E&amp;G - Equipment &amp; Other Supplies</v>
      </c>
    </row>
    <row r="9" spans="1:9">
      <c r="A9" t="s">
        <v>1402</v>
      </c>
      <c r="B9" t="s">
        <v>1409</v>
      </c>
      <c r="G9" s="8" t="s">
        <v>1756</v>
      </c>
      <c r="H9" t="s">
        <v>1715</v>
      </c>
      <c r="I9" t="str">
        <f>CONCATENATE(Table16[[#This Row],[Source of Funds]]," - ",Table16[[#This Row],[Account]])</f>
        <v>E&amp;G - Financial Aid</v>
      </c>
    </row>
    <row r="10" spans="1:9">
      <c r="A10" t="s">
        <v>1392</v>
      </c>
      <c r="B10" t="s">
        <v>1293</v>
      </c>
      <c r="G10" s="8" t="s">
        <v>1756</v>
      </c>
      <c r="H10" t="s">
        <v>1714</v>
      </c>
      <c r="I10" t="str">
        <f>CONCATENATE(Table16[[#This Row],[Source of Funds]]," - ",Table16[[#This Row],[Account]])</f>
        <v>E&amp;G - Insurance</v>
      </c>
    </row>
    <row r="11" spans="1:9">
      <c r="A11" t="s">
        <v>1404</v>
      </c>
      <c r="B11" t="s">
        <v>1407</v>
      </c>
      <c r="G11" s="8" t="s">
        <v>1756</v>
      </c>
      <c r="H11" t="s">
        <v>1743</v>
      </c>
      <c r="I11" t="str">
        <f>CONCATENATE(Table16[[#This Row],[Source of Funds]]," - ",Table16[[#This Row],[Account]])</f>
        <v>E&amp;G - IT Maintenance &amp; Software</v>
      </c>
    </row>
    <row r="12" spans="1:9">
      <c r="A12" t="s">
        <v>1405</v>
      </c>
      <c r="B12" t="s">
        <v>1407</v>
      </c>
      <c r="G12" s="8" t="s">
        <v>1756</v>
      </c>
      <c r="H12" t="s">
        <v>1707</v>
      </c>
      <c r="I12" t="str">
        <f>CONCATENATE(Table16[[#This Row],[Source of Funds]]," - ",Table16[[#This Row],[Account]])</f>
        <v>E&amp;G - Network/Telecom</v>
      </c>
    </row>
    <row r="13" spans="1:9">
      <c r="A13" t="s">
        <v>1406</v>
      </c>
      <c r="B13" t="s">
        <v>1407</v>
      </c>
      <c r="G13" s="8" t="s">
        <v>1756</v>
      </c>
      <c r="H13" t="s">
        <v>1744</v>
      </c>
      <c r="I13" t="str">
        <f>CONCATENATE(Table16[[#This Row],[Source of Funds]]," - ",Table16[[#This Row],[Account]])</f>
        <v>E&amp;G - Other Expenses</v>
      </c>
    </row>
    <row r="14" spans="1:9">
      <c r="A14" t="s">
        <v>82</v>
      </c>
      <c r="B14" t="s">
        <v>1409</v>
      </c>
      <c r="G14" s="8" t="s">
        <v>1756</v>
      </c>
      <c r="H14" t="s">
        <v>1713</v>
      </c>
      <c r="I14" t="str">
        <f>CONCATENATE(Table16[[#This Row],[Source of Funds]]," - ",Table16[[#This Row],[Account]])</f>
        <v>E&amp;G - Postal/Freight</v>
      </c>
    </row>
    <row r="15" spans="1:9">
      <c r="A15" t="s">
        <v>1394</v>
      </c>
      <c r="B15" t="s">
        <v>1394</v>
      </c>
      <c r="G15" s="8" t="s">
        <v>1756</v>
      </c>
      <c r="H15" t="s">
        <v>1745</v>
      </c>
      <c r="I15" t="str">
        <f>CONCATENATE(Table16[[#This Row],[Source of Funds]]," - ",Table16[[#This Row],[Account]])</f>
        <v>E&amp;G - Printing/Reproduction</v>
      </c>
    </row>
    <row r="16" spans="1:9">
      <c r="A16" t="s">
        <v>1401</v>
      </c>
      <c r="B16" s="8" t="s">
        <v>1401</v>
      </c>
      <c r="G16" s="8" t="s">
        <v>1756</v>
      </c>
      <c r="H16" t="s">
        <v>1746</v>
      </c>
      <c r="I16" t="str">
        <f>CONCATENATE(Table16[[#This Row],[Source of Funds]]," - ",Table16[[#This Row],[Account]])</f>
        <v>E&amp;G - Professional and Other Services</v>
      </c>
    </row>
    <row r="17" spans="1:9">
      <c r="A17" t="s">
        <v>1395</v>
      </c>
      <c r="B17" s="8" t="s">
        <v>1395</v>
      </c>
      <c r="G17" s="8" t="s">
        <v>1756</v>
      </c>
      <c r="H17" t="s">
        <v>1716</v>
      </c>
      <c r="I17" t="str">
        <f>CONCATENATE(Table16[[#This Row],[Source of Funds]]," - ",Table16[[#This Row],[Account]])</f>
        <v>E&amp;G - Rentals</v>
      </c>
    </row>
    <row r="18" spans="1:9">
      <c r="A18" t="s">
        <v>1357</v>
      </c>
      <c r="B18" s="8" t="s">
        <v>1357</v>
      </c>
      <c r="G18" s="8" t="s">
        <v>1756</v>
      </c>
      <c r="H18" t="s">
        <v>1747</v>
      </c>
      <c r="I18" t="str">
        <f>CONCATENATE(Table16[[#This Row],[Source of Funds]]," - ",Table16[[#This Row],[Account]])</f>
        <v>E&amp;G - Repairs and Maintenance</v>
      </c>
    </row>
    <row r="19" spans="1:9">
      <c r="A19" t="s">
        <v>1370</v>
      </c>
      <c r="B19" s="8" t="s">
        <v>1370</v>
      </c>
      <c r="G19" s="8" t="s">
        <v>1756</v>
      </c>
      <c r="H19" t="s">
        <v>1748</v>
      </c>
      <c r="I19" t="str">
        <f>CONCATENATE(Table16[[#This Row],[Source of Funds]]," - ",Table16[[#This Row],[Account]])</f>
        <v>E&amp;G - Resale of Goods and Services</v>
      </c>
    </row>
    <row r="20" spans="1:9">
      <c r="A20" t="s">
        <v>1393</v>
      </c>
      <c r="B20" s="8" t="s">
        <v>1393</v>
      </c>
      <c r="G20" s="8" t="s">
        <v>1756</v>
      </c>
      <c r="H20" t="s">
        <v>1706</v>
      </c>
      <c r="I20" t="str">
        <f>CONCATENATE(Table16[[#This Row],[Source of Funds]]," - ",Table16[[#This Row],[Account]])</f>
        <v>E&amp;G - Subrecipient</v>
      </c>
    </row>
    <row r="21" spans="1:9">
      <c r="A21" t="s">
        <v>1396</v>
      </c>
      <c r="B21" s="8" t="s">
        <v>1396</v>
      </c>
      <c r="G21" s="8" t="s">
        <v>1756</v>
      </c>
      <c r="H21" t="s">
        <v>1397</v>
      </c>
      <c r="I21" t="str">
        <f>CONCATENATE(Table16[[#This Row],[Source of Funds]]," - ",Table16[[#This Row],[Account]])</f>
        <v>E&amp;G - Travel</v>
      </c>
    </row>
    <row r="22" spans="1:9">
      <c r="A22" t="s">
        <v>1397</v>
      </c>
      <c r="B22" s="8" t="s">
        <v>1397</v>
      </c>
      <c r="G22" s="8" t="s">
        <v>1756</v>
      </c>
      <c r="H22" t="s">
        <v>1708</v>
      </c>
      <c r="I22" t="str">
        <f>CONCATENATE(Table16[[#This Row],[Source of Funds]]," - ",Table16[[#This Row],[Account]])</f>
        <v>E&amp;G - Utilities</v>
      </c>
    </row>
    <row r="23" spans="1:9">
      <c r="A23" t="s">
        <v>1350</v>
      </c>
      <c r="B23" s="8" t="s">
        <v>1350</v>
      </c>
      <c r="G23" s="8" t="s">
        <v>1756</v>
      </c>
      <c r="H23" s="8" t="s">
        <v>1700</v>
      </c>
      <c r="I23" s="17" t="str">
        <f>CONCATENATE(Table16[[#This Row],[Source of Funds]]," - ",Table16[[#This Row],[Account]])</f>
        <v>E&amp;G - Other Capital Outlay</v>
      </c>
    </row>
    <row r="24" spans="1:9">
      <c r="A24" t="s">
        <v>1403</v>
      </c>
      <c r="B24" s="8" t="s">
        <v>1409</v>
      </c>
      <c r="G24" s="8" t="s">
        <v>1756</v>
      </c>
      <c r="H24" s="8" t="s">
        <v>1701</v>
      </c>
      <c r="I24" s="17" t="str">
        <f>CONCATENATE(Table16[[#This Row],[Source of Funds]]," - ",Table16[[#This Row],[Account]])</f>
        <v>E&amp;G - Transfers</v>
      </c>
    </row>
    <row r="25" spans="1:9">
      <c r="G25" t="s">
        <v>1757</v>
      </c>
      <c r="H25" t="s">
        <v>1414</v>
      </c>
      <c r="I25" s="17" t="str">
        <f>CONCATENATE(Table16[[#This Row],[Source of Funds]]," - ",Table16[[#This Row],[Account]])</f>
        <v>C&amp;G - Key Personnel</v>
      </c>
    </row>
    <row r="26" spans="1:9">
      <c r="G26" s="8" t="s">
        <v>1757</v>
      </c>
      <c r="H26" t="s">
        <v>1415</v>
      </c>
      <c r="I26" s="17" t="str">
        <f>CONCATENATE(Table16[[#This Row],[Source of Funds]]," - ",Table16[[#This Row],[Account]])</f>
        <v>C&amp;G - Other Personnel</v>
      </c>
    </row>
    <row r="27" spans="1:9">
      <c r="G27" s="8" t="s">
        <v>1757</v>
      </c>
      <c r="H27" t="s">
        <v>1347</v>
      </c>
      <c r="I27" s="17" t="str">
        <f>CONCATENATE(Table16[[#This Row],[Source of Funds]]," - ",Table16[[#This Row],[Account]])</f>
        <v>C&amp;G - Equipment</v>
      </c>
    </row>
    <row r="28" spans="1:9">
      <c r="G28" s="8" t="s">
        <v>1757</v>
      </c>
      <c r="H28" t="s">
        <v>1307</v>
      </c>
      <c r="I28" s="17" t="str">
        <f>CONCATENATE(Table16[[#This Row],[Source of Funds]]," - ",Table16[[#This Row],[Account]])</f>
        <v>C&amp;G - Domestic</v>
      </c>
    </row>
    <row r="29" spans="1:9">
      <c r="G29" s="8" t="s">
        <v>1757</v>
      </c>
      <c r="H29" t="s">
        <v>1308</v>
      </c>
      <c r="I29" s="17" t="str">
        <f>CONCATENATE(Table16[[#This Row],[Source of Funds]]," - ",Table16[[#This Row],[Account]])</f>
        <v>C&amp;G - International</v>
      </c>
    </row>
    <row r="30" spans="1:9">
      <c r="G30" s="8" t="s">
        <v>1757</v>
      </c>
      <c r="H30" t="s">
        <v>1350</v>
      </c>
      <c r="I30" s="17" t="str">
        <f>CONCATENATE(Table16[[#This Row],[Source of Funds]]," - ",Table16[[#This Row],[Account]])</f>
        <v>C&amp;G - Tuition</v>
      </c>
    </row>
    <row r="31" spans="1:9">
      <c r="G31" s="8" t="s">
        <v>1757</v>
      </c>
      <c r="H31" t="s">
        <v>1346</v>
      </c>
      <c r="I31" s="17" t="str">
        <f>CONCATENATE(Table16[[#This Row],[Source of Funds]]," - ",Table16[[#This Row],[Account]])</f>
        <v>C&amp;G - Materials and Supplies</v>
      </c>
    </row>
    <row r="32" spans="1:9">
      <c r="G32" s="8" t="s">
        <v>1757</v>
      </c>
      <c r="H32" t="s">
        <v>1338</v>
      </c>
      <c r="I32" s="17" t="str">
        <f>CONCATENATE(Table16[[#This Row],[Source of Funds]]," - ",Table16[[#This Row],[Account]])</f>
        <v>C&amp;G - Publication Costs</v>
      </c>
    </row>
    <row r="33" spans="7:9">
      <c r="G33" s="8" t="s">
        <v>1757</v>
      </c>
      <c r="H33" t="s">
        <v>1336</v>
      </c>
      <c r="I33" s="17" t="str">
        <f>CONCATENATE(Table16[[#This Row],[Source of Funds]]," - ",Table16[[#This Row],[Account]])</f>
        <v>C&amp;G - Consultant Services</v>
      </c>
    </row>
    <row r="34" spans="7:9">
      <c r="G34" s="8" t="s">
        <v>1757</v>
      </c>
      <c r="H34" t="s">
        <v>1758</v>
      </c>
      <c r="I34" s="17" t="str">
        <f>CONCATENATE(Table16[[#This Row],[Source of Funds]]," - ",Table16[[#This Row],[Account]])</f>
        <v>C&amp;G - Subawards/Consortium/Contractual Costs</v>
      </c>
    </row>
    <row r="35" spans="7:9">
      <c r="G35" s="8" t="s">
        <v>1757</v>
      </c>
      <c r="H35" t="s">
        <v>1370</v>
      </c>
      <c r="I35" s="17" t="str">
        <f>CONCATENATE(Table16[[#This Row],[Source of Funds]]," - ",Table16[[#This Row],[Account]])</f>
        <v>C&amp;G - Stipends</v>
      </c>
    </row>
    <row r="36" spans="7:9">
      <c r="G36" s="8" t="s">
        <v>1757</v>
      </c>
      <c r="H36" t="s">
        <v>1394</v>
      </c>
      <c r="I36" s="17" t="str">
        <f>CONCATENATE(Table16[[#This Row],[Source of Funds]]," - ",Table16[[#This Row],[Account]])</f>
        <v>C&amp;G - Professional Services</v>
      </c>
    </row>
    <row r="37" spans="7:9">
      <c r="G37" s="8" t="s">
        <v>1757</v>
      </c>
      <c r="H37" t="s">
        <v>1348</v>
      </c>
      <c r="I37" s="17" t="str">
        <f>CONCATENATE(Table16[[#This Row],[Source of Funds]]," - ",Table16[[#This Row],[Account]])</f>
        <v>C&amp;G - Rent</v>
      </c>
    </row>
    <row r="38" spans="7:9">
      <c r="G38" s="8" t="s">
        <v>1757</v>
      </c>
      <c r="H38" t="s">
        <v>1407</v>
      </c>
      <c r="I38" s="17" t="str">
        <f>CONCATENATE(Table16[[#This Row],[Source of Funds]]," - ",Table16[[#This Row],[Account]])</f>
        <v>C&amp;G - Participant Support</v>
      </c>
    </row>
    <row r="39" spans="7:9">
      <c r="G39" s="8" t="s">
        <v>1757</v>
      </c>
      <c r="H39" t="s">
        <v>1293</v>
      </c>
      <c r="I39" s="17" t="str">
        <f>CONCATENATE(Table16[[#This Row],[Source of Funds]]," - ",Table16[[#This Row],[Account]])</f>
        <v>C&amp;G - Other</v>
      </c>
    </row>
  </sheetData>
  <sortState xmlns:xlrd2="http://schemas.microsoft.com/office/spreadsheetml/2017/richdata2" ref="A2:A26">
    <sortCondition ref="A2"/>
  </sortState>
  <mergeCells count="2">
    <mergeCell ref="A1:B1"/>
    <mergeCell ref="G1:I1"/>
  </mergeCells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5"/>
  <sheetViews>
    <sheetView workbookViewId="0"/>
  </sheetViews>
  <sheetFormatPr defaultColWidth="9.140625" defaultRowHeight="15"/>
  <cols>
    <col min="1" max="1" width="28.42578125" style="8" bestFit="1" customWidth="1"/>
    <col min="2" max="2" width="10" style="8" bestFit="1" customWidth="1"/>
    <col min="3" max="3" width="6.42578125" style="8" bestFit="1" customWidth="1"/>
    <col min="4" max="4" width="11" style="8" bestFit="1" customWidth="1"/>
    <col min="5" max="5" width="9.7109375" style="8" bestFit="1" customWidth="1"/>
    <col min="6" max="7" width="11.28515625" style="8" bestFit="1" customWidth="1"/>
    <col min="8" max="8" width="7.140625" style="8" bestFit="1" customWidth="1"/>
    <col min="9" max="9" width="9" style="8" bestFit="1" customWidth="1"/>
    <col min="10" max="10" width="11.28515625" style="8" bestFit="1" customWidth="1"/>
    <col min="11" max="11" width="12.85546875" style="8" bestFit="1" customWidth="1"/>
    <col min="12" max="12" width="6.28515625" style="8" bestFit="1" customWidth="1"/>
    <col min="13" max="13" width="20.28515625" style="8" bestFit="1" customWidth="1"/>
    <col min="14" max="15" width="16.28515625" style="8" bestFit="1" customWidth="1"/>
    <col min="16" max="16" width="8.7109375" style="8" bestFit="1" customWidth="1"/>
    <col min="17" max="17" width="11.5703125" style="8" bestFit="1" customWidth="1"/>
    <col min="18" max="16384" width="9.140625" style="8"/>
  </cols>
  <sheetData>
    <row r="1" spans="1:17">
      <c r="A1" s="8" t="s">
        <v>1451</v>
      </c>
      <c r="B1" s="8" t="s">
        <v>1452</v>
      </c>
      <c r="C1" s="8" t="s">
        <v>11</v>
      </c>
      <c r="D1" s="8" t="s">
        <v>1453</v>
      </c>
      <c r="E1" s="8" t="s">
        <v>1454</v>
      </c>
      <c r="F1" s="8" t="s">
        <v>1455</v>
      </c>
      <c r="G1" s="8" t="s">
        <v>1456</v>
      </c>
      <c r="H1" s="8" t="s">
        <v>1457</v>
      </c>
      <c r="I1" s="8" t="s">
        <v>1458</v>
      </c>
      <c r="J1" s="8" t="s">
        <v>1459</v>
      </c>
      <c r="K1" s="8" t="s">
        <v>1460</v>
      </c>
      <c r="L1" s="8" t="s">
        <v>1461</v>
      </c>
      <c r="M1" s="8" t="s">
        <v>125</v>
      </c>
      <c r="N1" s="8" t="s">
        <v>1462</v>
      </c>
      <c r="O1" s="8" t="s">
        <v>1463</v>
      </c>
      <c r="P1" s="8" t="s">
        <v>1464</v>
      </c>
      <c r="Q1" s="8" t="s">
        <v>1483</v>
      </c>
    </row>
    <row r="2" spans="1:17">
      <c r="D2" s="3"/>
      <c r="N2" s="135"/>
      <c r="O2" s="135"/>
      <c r="Q2" s="140">
        <f>SUMIFS(Table24[Amount Encumbered],Table24[Empl ID],Table1[[#This Row],[Empl Id]],Table24[Rcd],Table1[[#This Row],[Rcd]])*(Table1[[#This Row],[Dist %]]/100)</f>
        <v>0</v>
      </c>
    </row>
    <row r="3" spans="1:17">
      <c r="D3" s="3"/>
      <c r="N3" s="135"/>
      <c r="O3" s="135"/>
      <c r="Q3" s="140">
        <f>SUMIFS(Table24[Amount Encumbered],Table24[Empl ID],Table1[[#This Row],[Empl Id]],Table24[Rcd],Table1[[#This Row],[Rcd]])*(Table1[[#This Row],[Dist %]]/100)</f>
        <v>0</v>
      </c>
    </row>
    <row r="4" spans="1:17">
      <c r="D4" s="3"/>
      <c r="N4" s="135"/>
      <c r="O4" s="135"/>
      <c r="Q4" s="140">
        <f>SUMIFS(Table24[Amount Encumbered],Table24[Empl ID],Table1[[#This Row],[Empl Id]],Table24[Rcd],Table1[[#This Row],[Rcd]])*(Table1[[#This Row],[Dist %]]/100)</f>
        <v>0</v>
      </c>
    </row>
    <row r="5" spans="1:17">
      <c r="D5" s="3"/>
      <c r="N5" s="135"/>
      <c r="O5" s="135"/>
      <c r="Q5" s="140">
        <f>SUMIFS(Table24[Amount Encumbered],Table24[Empl ID],Table1[[#This Row],[Empl Id]],Table24[Rcd],Table1[[#This Row],[Rcd]])*(Table1[[#This Row],[Dist %]]/100)</f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"/>
  <sheetViews>
    <sheetView workbookViewId="0"/>
  </sheetViews>
  <sheetFormatPr defaultColWidth="9.140625" defaultRowHeight="15"/>
  <cols>
    <col min="1" max="1" width="12.42578125" style="8" customWidth="1"/>
    <col min="2" max="2" width="16" style="8" customWidth="1"/>
    <col min="3" max="3" width="18.42578125" style="8" customWidth="1"/>
    <col min="4" max="4" width="11.7109375" style="8" customWidth="1"/>
    <col min="5" max="5" width="13.7109375" style="8" customWidth="1"/>
    <col min="6" max="6" width="9.85546875" style="8" customWidth="1"/>
    <col min="7" max="7" width="9.140625" style="8"/>
    <col min="8" max="9" width="10.42578125" style="8" customWidth="1"/>
    <col min="10" max="10" width="9.140625" style="8"/>
    <col min="11" max="11" width="13" style="8" customWidth="1"/>
    <col min="12" max="12" width="17.5703125" style="8" customWidth="1"/>
    <col min="13" max="13" width="14.42578125" style="8" customWidth="1"/>
    <col min="14" max="14" width="33.5703125" style="8" customWidth="1"/>
    <col min="15" max="15" width="21.85546875" style="8" customWidth="1"/>
    <col min="16" max="16384" width="9.140625" style="8"/>
  </cols>
  <sheetData>
    <row r="1" spans="1:15">
      <c r="A1" s="8" t="s">
        <v>4</v>
      </c>
      <c r="B1" s="8" t="s">
        <v>18</v>
      </c>
      <c r="C1" s="8" t="s">
        <v>6</v>
      </c>
      <c r="D1" s="8" t="s">
        <v>1472</v>
      </c>
      <c r="E1" s="8" t="s">
        <v>1471</v>
      </c>
      <c r="F1" s="8" t="s">
        <v>1</v>
      </c>
      <c r="G1" s="8" t="s">
        <v>11</v>
      </c>
      <c r="H1" s="8" t="s">
        <v>1470</v>
      </c>
      <c r="I1" s="8" t="s">
        <v>12</v>
      </c>
      <c r="J1" s="8" t="s">
        <v>1451</v>
      </c>
      <c r="K1" s="8" t="s">
        <v>1469</v>
      </c>
      <c r="L1" s="8" t="s">
        <v>1468</v>
      </c>
      <c r="M1" s="8" t="s">
        <v>1467</v>
      </c>
      <c r="N1" s="8" t="s">
        <v>1466</v>
      </c>
      <c r="O1" s="8" t="s">
        <v>1465</v>
      </c>
    </row>
    <row r="2" spans="1:15">
      <c r="A2" s="3"/>
    </row>
    <row r="3" spans="1:15">
      <c r="A3" s="3"/>
    </row>
    <row r="4" spans="1:15">
      <c r="A4" s="3"/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62633"/>
  </sheetPr>
  <dimension ref="A1:Q3"/>
  <sheetViews>
    <sheetView workbookViewId="0">
      <selection activeCell="A39" sqref="A3:XFD39"/>
    </sheetView>
  </sheetViews>
  <sheetFormatPr defaultColWidth="9.28515625" defaultRowHeight="15"/>
  <cols>
    <col min="1" max="5" width="9.28515625" style="8"/>
    <col min="6" max="6" width="11.140625" style="8" customWidth="1"/>
    <col min="7" max="7" width="15" style="8" customWidth="1"/>
    <col min="8" max="8" width="17.140625" style="8" customWidth="1"/>
    <col min="9" max="9" width="9.28515625" style="8"/>
    <col min="10" max="10" width="16.5703125" style="8" customWidth="1"/>
    <col min="11" max="11" width="18.5703125" style="8" customWidth="1"/>
    <col min="12" max="12" width="9.5703125" style="8" customWidth="1"/>
    <col min="13" max="13" width="15.85546875" style="8" customWidth="1"/>
    <col min="14" max="14" width="21.28515625" style="8" customWidth="1"/>
    <col min="15" max="15" width="19.42578125" style="8" customWidth="1"/>
    <col min="16" max="16" width="17.28515625" style="8" customWidth="1"/>
    <col min="17" max="17" width="9.85546875" style="8" customWidth="1"/>
    <col min="18" max="16384" width="9.28515625" style="8"/>
  </cols>
  <sheetData>
    <row r="1" spans="1:17">
      <c r="A1" s="8" t="s">
        <v>1741</v>
      </c>
    </row>
    <row r="2" spans="1:17">
      <c r="A2" s="8" t="s">
        <v>1579</v>
      </c>
      <c r="B2" s="8" t="s">
        <v>1578</v>
      </c>
      <c r="C2" s="8" t="s">
        <v>1577</v>
      </c>
      <c r="D2" s="8" t="s">
        <v>1576</v>
      </c>
      <c r="E2" s="8" t="s">
        <v>19</v>
      </c>
      <c r="F2" s="8" t="s">
        <v>20</v>
      </c>
      <c r="G2" s="8" t="s">
        <v>5</v>
      </c>
      <c r="H2" s="8" t="s">
        <v>6</v>
      </c>
      <c r="I2" s="8" t="s">
        <v>1575</v>
      </c>
      <c r="J2" s="8" t="s">
        <v>1574</v>
      </c>
      <c r="K2" s="8" t="s">
        <v>1573</v>
      </c>
      <c r="L2" s="8" t="s">
        <v>1572</v>
      </c>
      <c r="M2" s="8" t="s">
        <v>1571</v>
      </c>
      <c r="N2" s="8" t="s">
        <v>1570</v>
      </c>
      <c r="O2" s="8" t="s">
        <v>1569</v>
      </c>
      <c r="P2" s="8" t="s">
        <v>1322</v>
      </c>
      <c r="Q2" s="8" t="s">
        <v>1568</v>
      </c>
    </row>
    <row r="3" spans="1:17">
      <c r="L3" s="143"/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41"/>
  <sheetViews>
    <sheetView workbookViewId="0"/>
  </sheetViews>
  <sheetFormatPr defaultRowHeight="15"/>
  <cols>
    <col min="1" max="1" width="9.28515625" bestFit="1" customWidth="1"/>
    <col min="2" max="2" width="25.28515625" bestFit="1" customWidth="1"/>
    <col min="3" max="3" width="9.28515625" style="8"/>
    <col min="4" max="4" width="15.42578125" bestFit="1" customWidth="1"/>
    <col min="5" max="5" width="28.5703125" bestFit="1" customWidth="1"/>
  </cols>
  <sheetData>
    <row r="1" spans="1:5">
      <c r="A1" t="s">
        <v>19</v>
      </c>
      <c r="B1" t="s">
        <v>20</v>
      </c>
      <c r="D1" t="s">
        <v>5</v>
      </c>
      <c r="E1" t="s">
        <v>6</v>
      </c>
    </row>
    <row r="2" spans="1:5">
      <c r="A2">
        <v>110</v>
      </c>
      <c r="B2" t="s">
        <v>1738</v>
      </c>
      <c r="D2">
        <v>213000</v>
      </c>
      <c r="E2" t="s">
        <v>1566</v>
      </c>
    </row>
    <row r="3" spans="1:5">
      <c r="A3">
        <v>140</v>
      </c>
      <c r="B3" t="s">
        <v>1737</v>
      </c>
      <c r="D3">
        <v>213999</v>
      </c>
      <c r="E3" t="s">
        <v>1567</v>
      </c>
    </row>
    <row r="4" spans="1:5">
      <c r="A4">
        <v>211</v>
      </c>
      <c r="B4" t="s">
        <v>1515</v>
      </c>
      <c r="D4">
        <v>213002</v>
      </c>
      <c r="E4" t="s">
        <v>1730</v>
      </c>
    </row>
    <row r="5" spans="1:5">
      <c r="A5">
        <v>320</v>
      </c>
      <c r="B5" t="s">
        <v>1530</v>
      </c>
      <c r="D5">
        <v>214000</v>
      </c>
      <c r="E5" t="s">
        <v>1559</v>
      </c>
    </row>
    <row r="6" spans="1:5">
      <c r="A6">
        <v>241</v>
      </c>
      <c r="B6" t="s">
        <v>1534</v>
      </c>
      <c r="D6">
        <v>214011</v>
      </c>
      <c r="E6" t="s">
        <v>1565</v>
      </c>
    </row>
    <row r="7" spans="1:5">
      <c r="A7">
        <v>301</v>
      </c>
      <c r="B7" t="s">
        <v>1532</v>
      </c>
      <c r="D7">
        <v>214013</v>
      </c>
      <c r="E7" t="s">
        <v>1564</v>
      </c>
    </row>
    <row r="8" spans="1:5">
      <c r="A8">
        <v>160</v>
      </c>
      <c r="B8" t="s">
        <v>1527</v>
      </c>
      <c r="D8">
        <v>214014</v>
      </c>
      <c r="E8" t="s">
        <v>1563</v>
      </c>
    </row>
    <row r="9" spans="1:5">
      <c r="A9">
        <v>615</v>
      </c>
      <c r="B9" t="s">
        <v>1550</v>
      </c>
      <c r="D9">
        <v>214015</v>
      </c>
      <c r="E9" t="s">
        <v>1562</v>
      </c>
    </row>
    <row r="10" spans="1:5">
      <c r="A10">
        <v>620</v>
      </c>
      <c r="B10" t="s">
        <v>1548</v>
      </c>
      <c r="D10">
        <v>214999</v>
      </c>
      <c r="E10" t="s">
        <v>1561</v>
      </c>
    </row>
    <row r="11" spans="1:5">
      <c r="D11">
        <v>214012</v>
      </c>
      <c r="E11" t="s">
        <v>1560</v>
      </c>
    </row>
    <row r="12" spans="1:5">
      <c r="D12">
        <v>214001</v>
      </c>
      <c r="E12" t="s">
        <v>1733</v>
      </c>
    </row>
    <row r="13" spans="1:5">
      <c r="D13">
        <v>215000</v>
      </c>
      <c r="E13" t="s">
        <v>1731</v>
      </c>
    </row>
    <row r="14" spans="1:5">
      <c r="D14">
        <v>215011</v>
      </c>
      <c r="E14" t="s">
        <v>1557</v>
      </c>
    </row>
    <row r="15" spans="1:5">
      <c r="D15">
        <v>215999</v>
      </c>
      <c r="E15" t="s">
        <v>1558</v>
      </c>
    </row>
    <row r="16" spans="1:5">
      <c r="D16">
        <v>215012</v>
      </c>
      <c r="E16" t="s">
        <v>1556</v>
      </c>
    </row>
    <row r="17" spans="4:5">
      <c r="D17">
        <v>215013</v>
      </c>
      <c r="E17" t="s">
        <v>1555</v>
      </c>
    </row>
    <row r="18" spans="4:5">
      <c r="D18">
        <v>212000</v>
      </c>
      <c r="E18" t="s">
        <v>1732</v>
      </c>
    </row>
    <row r="19" spans="4:5">
      <c r="D19">
        <v>212001</v>
      </c>
      <c r="E19" t="s">
        <v>1554</v>
      </c>
    </row>
    <row r="20" spans="4:5">
      <c r="D20">
        <v>212004</v>
      </c>
      <c r="E20" t="s">
        <v>1553</v>
      </c>
    </row>
    <row r="21" spans="4:5">
      <c r="D21">
        <v>212006</v>
      </c>
      <c r="E21" t="s">
        <v>1734</v>
      </c>
    </row>
    <row r="22" spans="4:5">
      <c r="D22">
        <v>212008</v>
      </c>
      <c r="E22" t="s">
        <v>1735</v>
      </c>
    </row>
    <row r="23" spans="4:5">
      <c r="D23">
        <v>212999</v>
      </c>
      <c r="E23" t="s">
        <v>1552</v>
      </c>
    </row>
    <row r="24" spans="4:5">
      <c r="D24">
        <v>212013</v>
      </c>
      <c r="E24" t="s">
        <v>1551</v>
      </c>
    </row>
    <row r="25" spans="4:5">
      <c r="D25">
        <v>212010</v>
      </c>
      <c r="E25" t="s">
        <v>1549</v>
      </c>
    </row>
    <row r="26" spans="4:5">
      <c r="D26">
        <v>212012</v>
      </c>
      <c r="E26" t="s">
        <v>1547</v>
      </c>
    </row>
    <row r="27" spans="4:5">
      <c r="D27">
        <v>216000</v>
      </c>
      <c r="E27" t="s">
        <v>1543</v>
      </c>
    </row>
    <row r="28" spans="4:5">
      <c r="D28">
        <v>216012</v>
      </c>
      <c r="E28" t="s">
        <v>1546</v>
      </c>
    </row>
    <row r="29" spans="4:5">
      <c r="D29">
        <v>216013</v>
      </c>
      <c r="E29" t="s">
        <v>1545</v>
      </c>
    </row>
    <row r="30" spans="4:5">
      <c r="D30">
        <v>216999</v>
      </c>
      <c r="E30" t="s">
        <v>1544</v>
      </c>
    </row>
    <row r="31" spans="4:5">
      <c r="D31">
        <v>217000</v>
      </c>
      <c r="E31" t="s">
        <v>1540</v>
      </c>
    </row>
    <row r="32" spans="4:5">
      <c r="D32">
        <v>217011</v>
      </c>
      <c r="E32" t="s">
        <v>1542</v>
      </c>
    </row>
    <row r="33" spans="4:5">
      <c r="D33">
        <v>217999</v>
      </c>
      <c r="E33" t="s">
        <v>1541</v>
      </c>
    </row>
    <row r="34" spans="4:5">
      <c r="D34">
        <v>218000</v>
      </c>
      <c r="E34" t="s">
        <v>1531</v>
      </c>
    </row>
    <row r="35" spans="4:5">
      <c r="D35">
        <v>218010</v>
      </c>
      <c r="E35" t="s">
        <v>1539</v>
      </c>
    </row>
    <row r="36" spans="4:5">
      <c r="D36">
        <v>218012</v>
      </c>
      <c r="E36" t="s">
        <v>1538</v>
      </c>
    </row>
    <row r="37" spans="4:5">
      <c r="D37">
        <v>218014</v>
      </c>
      <c r="E37" t="s">
        <v>1537</v>
      </c>
    </row>
    <row r="38" spans="4:5">
      <c r="D38">
        <v>218004</v>
      </c>
      <c r="E38" t="s">
        <v>1536</v>
      </c>
    </row>
    <row r="39" spans="4:5">
      <c r="D39">
        <v>218999</v>
      </c>
      <c r="E39" t="s">
        <v>1535</v>
      </c>
    </row>
    <row r="40" spans="4:5">
      <c r="D40">
        <v>218013</v>
      </c>
      <c r="E40" t="s">
        <v>1533</v>
      </c>
    </row>
    <row r="41" spans="4:5">
      <c r="D41">
        <v>218006</v>
      </c>
      <c r="E41" t="s">
        <v>1736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/>
  <dimension ref="B1:F532"/>
  <sheetViews>
    <sheetView workbookViewId="0">
      <selection activeCell="I374" sqref="I374"/>
    </sheetView>
  </sheetViews>
  <sheetFormatPr defaultRowHeight="15"/>
  <cols>
    <col min="1" max="1" width="1.7109375" customWidth="1"/>
    <col min="2" max="2" width="10.42578125" bestFit="1" customWidth="1"/>
    <col min="3" max="3" width="32.140625" bestFit="1" customWidth="1"/>
    <col min="4" max="4" width="22.28515625" bestFit="1" customWidth="1"/>
    <col min="5" max="5" width="22.7109375" customWidth="1"/>
    <col min="6" max="6" width="40" bestFit="1" customWidth="1"/>
  </cols>
  <sheetData>
    <row r="1" spans="2:6" ht="8.25" customHeight="1"/>
    <row r="2" spans="2:6">
      <c r="B2" t="s">
        <v>9</v>
      </c>
      <c r="C2" t="s">
        <v>26</v>
      </c>
      <c r="D2" t="s">
        <v>1327</v>
      </c>
      <c r="E2" t="s">
        <v>1328</v>
      </c>
      <c r="F2" s="8" t="s">
        <v>1372</v>
      </c>
    </row>
    <row r="3" spans="2:6">
      <c r="B3">
        <v>710111</v>
      </c>
      <c r="C3" t="s">
        <v>60</v>
      </c>
      <c r="D3" t="s">
        <v>1364</v>
      </c>
      <c r="E3" t="s">
        <v>1330</v>
      </c>
      <c r="F3" s="8" t="str">
        <f>CONCATENATE(SR_Lookup[[#This Row],[Account]]," - ",SR_Lookup[[#This Row],[Account Desc]])</f>
        <v>710111 - 12 Month Faculty</v>
      </c>
    </row>
    <row r="4" spans="2:6">
      <c r="B4">
        <v>710111</v>
      </c>
      <c r="C4" t="s">
        <v>1423</v>
      </c>
      <c r="D4" t="s">
        <v>1364</v>
      </c>
      <c r="F4" s="8" t="str">
        <f>CONCATENATE(SR_Lookup[[#This Row],[Account]]," - ",SR_Lookup[[#This Row],[Account Desc]])</f>
        <v>710111 - 12_MO_FAC</v>
      </c>
    </row>
    <row r="5" spans="2:6">
      <c r="B5">
        <v>710112</v>
      </c>
      <c r="C5" t="s">
        <v>61</v>
      </c>
      <c r="D5" s="8" t="s">
        <v>1365</v>
      </c>
      <c r="E5" t="s">
        <v>1330</v>
      </c>
      <c r="F5" s="8" t="str">
        <f>CONCATENATE(SR_Lookup[[#This Row],[Account]]," - ",SR_Lookup[[#This Row],[Account Desc]])</f>
        <v>710112 - Fac Annual Leave Sep Payout</v>
      </c>
    </row>
    <row r="6" spans="2:6">
      <c r="B6">
        <v>710113</v>
      </c>
      <c r="C6" t="s">
        <v>62</v>
      </c>
      <c r="D6" s="8" t="s">
        <v>1365</v>
      </c>
      <c r="E6" t="s">
        <v>1330</v>
      </c>
      <c r="F6" s="8" t="str">
        <f>CONCATENATE(SR_Lookup[[#This Row],[Account]]," - ",SR_Lookup[[#This Row],[Account Desc]])</f>
        <v>710113 - Fac Sick Leave Sep Payout</v>
      </c>
    </row>
    <row r="7" spans="2:6">
      <c r="B7">
        <v>710114</v>
      </c>
      <c r="C7" t="s">
        <v>63</v>
      </c>
      <c r="D7" s="8" t="s">
        <v>1364</v>
      </c>
      <c r="E7" t="s">
        <v>1330</v>
      </c>
      <c r="F7" s="8" t="str">
        <f>CONCATENATE(SR_Lookup[[#This Row],[Account]]," - ",SR_Lookup[[#This Row],[Account Desc]])</f>
        <v>710114 - 9 Month Faculty</v>
      </c>
    </row>
    <row r="8" spans="2:6">
      <c r="B8">
        <v>710114</v>
      </c>
      <c r="C8" t="s">
        <v>1424</v>
      </c>
      <c r="D8" s="8" t="s">
        <v>1364</v>
      </c>
      <c r="F8" s="8" t="str">
        <f>CONCATENATE(SR_Lookup[[#This Row],[Account]]," - ",SR_Lookup[[#This Row],[Account Desc]])</f>
        <v>710114 - 9_MO_FAC</v>
      </c>
    </row>
    <row r="9" spans="2:6">
      <c r="B9">
        <v>710115</v>
      </c>
      <c r="C9" t="s">
        <v>64</v>
      </c>
      <c r="D9" s="8" t="s">
        <v>1364</v>
      </c>
      <c r="E9" t="s">
        <v>1330</v>
      </c>
      <c r="F9" s="8" t="str">
        <f>CONCATENATE(SR_Lookup[[#This Row],[Account]]," - ",SR_Lookup[[#This Row],[Account Desc]])</f>
        <v>710115 - Summer Faculty</v>
      </c>
    </row>
    <row r="10" spans="2:6">
      <c r="B10">
        <v>710116</v>
      </c>
      <c r="C10" t="s">
        <v>65</v>
      </c>
      <c r="D10" t="s">
        <v>1364</v>
      </c>
      <c r="E10" t="s">
        <v>1330</v>
      </c>
      <c r="F10" s="8" t="str">
        <f>CONCATENATE(SR_Lookup[[#This Row],[Account]]," - ",SR_Lookup[[#This Row],[Account Desc]])</f>
        <v>710116 - 10 Month Faculty - DRS</v>
      </c>
    </row>
    <row r="11" spans="2:6">
      <c r="B11">
        <v>710118</v>
      </c>
      <c r="C11" t="s">
        <v>66</v>
      </c>
      <c r="D11" t="s">
        <v>1364</v>
      </c>
      <c r="E11" t="s">
        <v>1330</v>
      </c>
      <c r="F11" s="8" t="str">
        <f>CONCATENATE(SR_Lookup[[#This Row],[Account]]," - ",SR_Lookup[[#This Row],[Account Desc]])</f>
        <v>710118 - Faculty Bonus Pay</v>
      </c>
    </row>
    <row r="12" spans="2:6">
      <c r="B12">
        <v>710121</v>
      </c>
      <c r="C12" t="s">
        <v>35</v>
      </c>
      <c r="E12" t="s">
        <v>1330</v>
      </c>
      <c r="F12" s="8" t="str">
        <f>CONCATENATE(SR_Lookup[[#This Row],[Account]]," - ",SR_Lookup[[#This Row],[Account Desc]])</f>
        <v>710121 - Admin &amp; Professional Salaries</v>
      </c>
    </row>
    <row r="13" spans="2:6">
      <c r="B13">
        <v>710121</v>
      </c>
      <c r="C13" t="s">
        <v>1425</v>
      </c>
      <c r="D13" t="s">
        <v>1366</v>
      </c>
      <c r="F13" s="8" t="str">
        <f>CONCATENATE(SR_Lookup[[#This Row],[Account]]," - ",SR_Lookup[[#This Row],[Account Desc]])</f>
        <v>710121 - AP_SALARY</v>
      </c>
    </row>
    <row r="14" spans="2:6">
      <c r="B14">
        <v>710122</v>
      </c>
      <c r="C14" t="s">
        <v>56</v>
      </c>
      <c r="E14" t="s">
        <v>1330</v>
      </c>
      <c r="F14" s="8" t="str">
        <f>CONCATENATE(SR_Lookup[[#This Row],[Account]]," - ",SR_Lookup[[#This Row],[Account Desc]])</f>
        <v>710122 - A&amp;P Separation Payout</v>
      </c>
    </row>
    <row r="15" spans="2:6">
      <c r="B15">
        <v>710123</v>
      </c>
      <c r="C15" t="s">
        <v>67</v>
      </c>
      <c r="E15" t="s">
        <v>1330</v>
      </c>
      <c r="F15" s="8" t="str">
        <f>CONCATENATE(SR_Lookup[[#This Row],[Account]]," - ",SR_Lookup[[#This Row],[Account Desc]])</f>
        <v>710123 - A&amp;P Sick Leave Sep Payout</v>
      </c>
    </row>
    <row r="16" spans="2:6">
      <c r="B16">
        <v>710124</v>
      </c>
      <c r="C16" t="s">
        <v>36</v>
      </c>
      <c r="E16" t="s">
        <v>1330</v>
      </c>
      <c r="F16" s="8" t="str">
        <f>CONCATENATE(SR_Lookup[[#This Row],[Account]]," - ",SR_Lookup[[#This Row],[Account Desc]])</f>
        <v>710124 - USPS Salaries</v>
      </c>
    </row>
    <row r="17" spans="2:6">
      <c r="B17">
        <v>710124</v>
      </c>
      <c r="C17" t="s">
        <v>1426</v>
      </c>
      <c r="D17" t="s">
        <v>1366</v>
      </c>
      <c r="F17" s="8" t="str">
        <f>CONCATENATE(SR_Lookup[[#This Row],[Account]]," - ",SR_Lookup[[#This Row],[Account Desc]])</f>
        <v>710124 - USPS_SAL</v>
      </c>
    </row>
    <row r="18" spans="2:6">
      <c r="B18">
        <v>710125</v>
      </c>
      <c r="C18" t="s">
        <v>68</v>
      </c>
      <c r="E18" t="s">
        <v>1330</v>
      </c>
      <c r="F18" s="8" t="str">
        <f>CONCATENATE(SR_Lookup[[#This Row],[Account]]," - ",SR_Lookup[[#This Row],[Account Desc]])</f>
        <v>710125 - USPS Separation Payout</v>
      </c>
    </row>
    <row r="19" spans="2:6">
      <c r="B19">
        <v>710126</v>
      </c>
      <c r="C19" t="s">
        <v>69</v>
      </c>
      <c r="E19" t="s">
        <v>1330</v>
      </c>
      <c r="F19" s="8" t="str">
        <f>CONCATENATE(SR_Lookup[[#This Row],[Account]]," - ",SR_Lookup[[#This Row],[Account Desc]])</f>
        <v>710126 - USPS Sick Leave Sep Payout</v>
      </c>
    </row>
    <row r="20" spans="2:6">
      <c r="B20">
        <v>710127</v>
      </c>
      <c r="C20" t="s">
        <v>70</v>
      </c>
      <c r="E20" t="s">
        <v>1330</v>
      </c>
      <c r="F20" s="8" t="str">
        <f>CONCATENATE(SR_Lookup[[#This Row],[Account]]," - ",SR_Lookup[[#This Row],[Account Desc]])</f>
        <v>710127 - A&amp;P Holiday Comp Payout</v>
      </c>
    </row>
    <row r="21" spans="2:6">
      <c r="B21">
        <v>710128</v>
      </c>
      <c r="C21" t="s">
        <v>71</v>
      </c>
      <c r="D21" s="8"/>
      <c r="E21" t="s">
        <v>1330</v>
      </c>
      <c r="F21" s="8" t="str">
        <f>CONCATENATE(SR_Lookup[[#This Row],[Account]]," - ",SR_Lookup[[#This Row],[Account Desc]])</f>
        <v>710128 - USPS Comp Payout</v>
      </c>
    </row>
    <row r="22" spans="2:6">
      <c r="B22">
        <v>710129</v>
      </c>
      <c r="C22" t="s">
        <v>72</v>
      </c>
      <c r="D22" s="8"/>
      <c r="E22" t="s">
        <v>1330</v>
      </c>
      <c r="F22" s="8" t="str">
        <f>CONCATENATE(SR_Lookup[[#This Row],[Account]]," - ",SR_Lookup[[#This Row],[Account Desc]])</f>
        <v>710129 - USPS Overtime</v>
      </c>
    </row>
    <row r="23" spans="2:6">
      <c r="B23">
        <v>710130</v>
      </c>
      <c r="C23" t="s">
        <v>57</v>
      </c>
      <c r="D23" s="8"/>
      <c r="E23" t="s">
        <v>1330</v>
      </c>
      <c r="F23" s="8" t="str">
        <f>CONCATENATE(SR_Lookup[[#This Row],[Account]]," - ",SR_Lookup[[#This Row],[Account Desc]])</f>
        <v>710130 - USPS Bonus Pay</v>
      </c>
    </row>
    <row r="24" spans="2:6">
      <c r="B24">
        <v>710131</v>
      </c>
      <c r="C24" t="s">
        <v>58</v>
      </c>
      <c r="D24" s="8"/>
      <c r="E24" t="s">
        <v>1330</v>
      </c>
      <c r="F24" s="8" t="str">
        <f>CONCATENATE(SR_Lookup[[#This Row],[Account]]," - ",SR_Lookup[[#This Row],[Account Desc]])</f>
        <v>710131 - A&amp;P Bonus Pay</v>
      </c>
    </row>
    <row r="25" spans="2:6">
      <c r="B25">
        <v>710132</v>
      </c>
      <c r="C25" t="s">
        <v>73</v>
      </c>
      <c r="D25" s="8" t="s">
        <v>1365</v>
      </c>
      <c r="E25" t="s">
        <v>1330</v>
      </c>
      <c r="F25" s="8" t="str">
        <f>CONCATENATE(SR_Lookup[[#This Row],[Account]]," - ",SR_Lookup[[#This Row],[Account Desc]])</f>
        <v>710132 - C&amp;G Terminal Leave Assessment</v>
      </c>
    </row>
    <row r="26" spans="2:6">
      <c r="B26">
        <v>710136</v>
      </c>
      <c r="C26" t="s">
        <v>74</v>
      </c>
      <c r="D26" s="8" t="s">
        <v>1364</v>
      </c>
      <c r="E26" t="s">
        <v>1330</v>
      </c>
      <c r="F26" s="8" t="str">
        <f>CONCATENATE(SR_Lookup[[#This Row],[Account]]," - ",SR_Lookup[[#This Row],[Account Desc]])</f>
        <v>710136 - Salaries &amp; Wages - Other</v>
      </c>
    </row>
    <row r="27" spans="2:6">
      <c r="B27">
        <v>710137</v>
      </c>
      <c r="C27" t="s">
        <v>75</v>
      </c>
      <c r="D27" s="8" t="s">
        <v>1364</v>
      </c>
      <c r="E27" t="s">
        <v>1330</v>
      </c>
      <c r="F27" s="8" t="str">
        <f>CONCATENATE(SR_Lookup[[#This Row],[Account]]," - ",SR_Lookup[[#This Row],[Account Desc]])</f>
        <v>710137 - Non-Recurring Salary Bonus</v>
      </c>
    </row>
    <row r="28" spans="2:6">
      <c r="B28">
        <v>710138</v>
      </c>
      <c r="C28" t="s">
        <v>76</v>
      </c>
      <c r="D28" s="8" t="s">
        <v>1365</v>
      </c>
      <c r="E28" t="s">
        <v>1330</v>
      </c>
      <c r="F28" s="8" t="str">
        <f>CONCATENATE(SR_Lookup[[#This Row],[Account]]," - ",SR_Lookup[[#This Row],[Account Desc]])</f>
        <v>710138 - Salary Expense Offset</v>
      </c>
    </row>
    <row r="29" spans="2:6">
      <c r="B29">
        <v>710141</v>
      </c>
      <c r="C29" t="s">
        <v>37</v>
      </c>
      <c r="D29" s="8" t="s">
        <v>1365</v>
      </c>
      <c r="E29" t="s">
        <v>1331</v>
      </c>
      <c r="F29" s="8" t="str">
        <f>CONCATENATE(SR_Lookup[[#This Row],[Account]]," - ",SR_Lookup[[#This Row],[Account Desc]])</f>
        <v>710141 - Salary Social Security Match</v>
      </c>
    </row>
    <row r="30" spans="2:6">
      <c r="B30">
        <v>710142</v>
      </c>
      <c r="C30" t="s">
        <v>38</v>
      </c>
      <c r="D30" s="8" t="s">
        <v>1365</v>
      </c>
      <c r="E30" t="s">
        <v>1331</v>
      </c>
      <c r="F30" s="8" t="str">
        <f>CONCATENATE(SR_Lookup[[#This Row],[Account]]," - ",SR_Lookup[[#This Row],[Account Desc]])</f>
        <v>710142 - Salary Medicare Match</v>
      </c>
    </row>
    <row r="31" spans="2:6">
      <c r="B31">
        <v>710151</v>
      </c>
      <c r="C31" t="s">
        <v>77</v>
      </c>
      <c r="D31" s="8" t="s">
        <v>1365</v>
      </c>
      <c r="E31" t="s">
        <v>1331</v>
      </c>
      <c r="F31" s="8" t="str">
        <f>CONCATENATE(SR_Lookup[[#This Row],[Account]]," - ",SR_Lookup[[#This Row],[Account Desc]])</f>
        <v>710151 - Teachers Retirement Matching</v>
      </c>
    </row>
    <row r="32" spans="2:6">
      <c r="B32">
        <v>710152</v>
      </c>
      <c r="C32" t="s">
        <v>39</v>
      </c>
      <c r="D32" s="8" t="s">
        <v>1365</v>
      </c>
      <c r="E32" t="s">
        <v>1331</v>
      </c>
      <c r="F32" s="8" t="str">
        <f>CONCATENATE(SR_Lookup[[#This Row],[Account]]," - ",SR_Lookup[[#This Row],[Account Desc]])</f>
        <v>710152 - Defined Benefit Retire Match</v>
      </c>
    </row>
    <row r="33" spans="2:6">
      <c r="B33">
        <v>710153</v>
      </c>
      <c r="C33" t="s">
        <v>40</v>
      </c>
      <c r="D33" s="8" t="s">
        <v>1365</v>
      </c>
      <c r="E33" t="s">
        <v>1331</v>
      </c>
      <c r="F33" s="8" t="str">
        <f>CONCATENATE(SR_Lookup[[#This Row],[Account]]," - ",SR_Lookup[[#This Row],[Account Desc]])</f>
        <v>710153 - ORP Defined Contrib Match</v>
      </c>
    </row>
    <row r="34" spans="2:6">
      <c r="B34">
        <v>710154</v>
      </c>
      <c r="C34" t="s">
        <v>41</v>
      </c>
      <c r="D34" s="8" t="s">
        <v>1365</v>
      </c>
      <c r="E34" t="s">
        <v>1331</v>
      </c>
      <c r="F34" s="8" t="str">
        <f>CONCATENATE(SR_Lookup[[#This Row],[Account]]," - ",SR_Lookup[[#This Row],[Account Desc]])</f>
        <v>710154 - PEORP Defined Contrib Match</v>
      </c>
    </row>
    <row r="35" spans="2:6">
      <c r="B35">
        <v>710155</v>
      </c>
      <c r="C35" t="s">
        <v>772</v>
      </c>
      <c r="D35" s="8" t="s">
        <v>1365</v>
      </c>
      <c r="E35" t="s">
        <v>1331</v>
      </c>
      <c r="F35" s="8" t="str">
        <f>CONCATENATE(SR_Lookup[[#This Row],[Account]]," - ",SR_Lookup[[#This Row],[Account Desc]])</f>
        <v>710155 - Additional Deferred Comp</v>
      </c>
    </row>
    <row r="36" spans="2:6">
      <c r="B36">
        <v>710161</v>
      </c>
      <c r="C36" t="s">
        <v>59</v>
      </c>
      <c r="D36" s="8" t="s">
        <v>1365</v>
      </c>
      <c r="E36" t="s">
        <v>1331</v>
      </c>
      <c r="F36" s="8" t="str">
        <f>CONCATENATE(SR_Lookup[[#This Row],[Account]]," - ",SR_Lookup[[#This Row],[Account Desc]])</f>
        <v>710161 - Pretax Admin Assessment</v>
      </c>
    </row>
    <row r="37" spans="2:6">
      <c r="B37">
        <v>710172</v>
      </c>
      <c r="C37" t="s">
        <v>42</v>
      </c>
      <c r="D37" t="s">
        <v>1365</v>
      </c>
      <c r="E37" t="s">
        <v>1331</v>
      </c>
      <c r="F37" s="8" t="str">
        <f>CONCATENATE(SR_Lookup[[#This Row],[Account]]," - ",SR_Lookup[[#This Row],[Account Desc]])</f>
        <v>710172 - Health Ins Employer Contrib</v>
      </c>
    </row>
    <row r="38" spans="2:6">
      <c r="B38">
        <v>710182</v>
      </c>
      <c r="C38" t="s">
        <v>43</v>
      </c>
      <c r="D38" s="8" t="s">
        <v>1365</v>
      </c>
      <c r="E38" t="s">
        <v>1331</v>
      </c>
      <c r="F38" s="8" t="str">
        <f>CONCATENATE(SR_Lookup[[#This Row],[Account]]," - ",SR_Lookup[[#This Row],[Account Desc]])</f>
        <v>710182 - State Life Insurance Contrib</v>
      </c>
    </row>
    <row r="39" spans="2:6">
      <c r="B39">
        <v>710191</v>
      </c>
      <c r="C39" t="s">
        <v>78</v>
      </c>
      <c r="D39" s="8" t="s">
        <v>1365</v>
      </c>
      <c r="E39" t="s">
        <v>1331</v>
      </c>
      <c r="F39" s="8" t="str">
        <f>CONCATENATE(SR_Lookup[[#This Row],[Account]]," - ",SR_Lookup[[#This Row],[Account Desc]])</f>
        <v>710191 - State Disability Ins Contrib</v>
      </c>
    </row>
    <row r="40" spans="2:6">
      <c r="B40">
        <v>710241</v>
      </c>
      <c r="C40" t="s">
        <v>1427</v>
      </c>
      <c r="D40" s="8" t="s">
        <v>1365</v>
      </c>
      <c r="F40" s="8" t="str">
        <f>CONCATENATE(SR_Lookup[[#This Row],[Account]]," - ",SR_Lookup[[#This Row],[Account Desc]])</f>
        <v>710241 - S_SS_MTCH</v>
      </c>
    </row>
    <row r="41" spans="2:6">
      <c r="B41">
        <v>710242</v>
      </c>
      <c r="C41" t="s">
        <v>1428</v>
      </c>
      <c r="D41" s="8" t="s">
        <v>1365</v>
      </c>
      <c r="F41" s="8" t="str">
        <f>CONCATENATE(SR_Lookup[[#This Row],[Account]]," - ",SR_Lookup[[#This Row],[Account Desc]])</f>
        <v>710242 - S_MEDICARE</v>
      </c>
    </row>
    <row r="42" spans="2:6">
      <c r="B42">
        <v>710252</v>
      </c>
      <c r="C42" t="s">
        <v>1429</v>
      </c>
      <c r="D42" s="8" t="s">
        <v>1365</v>
      </c>
      <c r="F42" s="8" t="str">
        <f>CONCATENATE(SR_Lookup[[#This Row],[Account]]," - ",SR_Lookup[[#This Row],[Account Desc]])</f>
        <v>710252 - DB_RETRMT</v>
      </c>
    </row>
    <row r="43" spans="2:6">
      <c r="B43">
        <v>710253</v>
      </c>
      <c r="C43" t="s">
        <v>1422</v>
      </c>
      <c r="D43" s="8" t="s">
        <v>1365</v>
      </c>
      <c r="F43" s="8" t="str">
        <f>CONCATENATE(SR_Lookup[[#This Row],[Account]]," - ",SR_Lookup[[#This Row],[Account Desc]])</f>
        <v>710253 - ORP_MTCH</v>
      </c>
    </row>
    <row r="44" spans="2:6">
      <c r="B44">
        <v>710254</v>
      </c>
      <c r="C44" t="s">
        <v>1433</v>
      </c>
      <c r="D44" t="s">
        <v>1367</v>
      </c>
      <c r="F44" s="8" t="str">
        <f>CONCATENATE(SR_Lookup[[#This Row],[Account]]," - ",SR_Lookup[[#This Row],[Account Desc]])</f>
        <v>710254 - PEORP_MTCH</v>
      </c>
    </row>
    <row r="45" spans="2:6">
      <c r="B45">
        <v>710261</v>
      </c>
      <c r="C45" t="s">
        <v>1430</v>
      </c>
      <c r="D45" t="s">
        <v>1365</v>
      </c>
      <c r="F45" s="8" t="str">
        <f>CONCATENATE(SR_Lookup[[#This Row],[Account]]," - ",SR_Lookup[[#This Row],[Account Desc]])</f>
        <v>710261 - P_TX_ASSES</v>
      </c>
    </row>
    <row r="46" spans="2:6">
      <c r="B46">
        <v>710272</v>
      </c>
      <c r="C46" t="s">
        <v>1431</v>
      </c>
      <c r="D46" t="s">
        <v>1365</v>
      </c>
      <c r="F46" s="8" t="str">
        <f>CONCATENATE(SR_Lookup[[#This Row],[Account]]," - ",SR_Lookup[[#This Row],[Account Desc]])</f>
        <v>710272 - HLTH_CNTRB</v>
      </c>
    </row>
    <row r="47" spans="2:6">
      <c r="B47">
        <v>710282</v>
      </c>
      <c r="C47" t="s">
        <v>1432</v>
      </c>
      <c r="D47" t="s">
        <v>1365</v>
      </c>
      <c r="F47" s="8" t="str">
        <f>CONCATENATE(SR_Lookup[[#This Row],[Account]]," - ",SR_Lookup[[#This Row],[Account Desc]])</f>
        <v>710282 - ST_LIFE_C</v>
      </c>
    </row>
    <row r="48" spans="2:6">
      <c r="B48">
        <v>710341</v>
      </c>
      <c r="C48" t="s">
        <v>1427</v>
      </c>
      <c r="D48" s="8" t="s">
        <v>1365</v>
      </c>
      <c r="F48" s="8" t="str">
        <f>CONCATENATE(SR_Lookup[[#This Row],[Account]]," - ",SR_Lookup[[#This Row],[Account Desc]])</f>
        <v>710341 - S_SS_MTCH</v>
      </c>
    </row>
    <row r="49" spans="2:6">
      <c r="B49">
        <v>710342</v>
      </c>
      <c r="C49" t="s">
        <v>1428</v>
      </c>
      <c r="D49" s="8" t="s">
        <v>1365</v>
      </c>
      <c r="F49" s="8" t="str">
        <f>CONCATENATE(SR_Lookup[[#This Row],[Account]]," - ",SR_Lookup[[#This Row],[Account Desc]])</f>
        <v>710342 - S_MEDICARE</v>
      </c>
    </row>
    <row r="50" spans="2:6">
      <c r="B50">
        <v>710352</v>
      </c>
      <c r="C50" t="s">
        <v>1429</v>
      </c>
      <c r="D50" s="8" t="s">
        <v>1365</v>
      </c>
      <c r="F50" s="8" t="str">
        <f>CONCATENATE(SR_Lookup[[#This Row],[Account]]," - ",SR_Lookup[[#This Row],[Account Desc]])</f>
        <v>710352 - DB_RETRMT</v>
      </c>
    </row>
    <row r="51" spans="2:6">
      <c r="B51">
        <v>710353</v>
      </c>
      <c r="C51" t="s">
        <v>1422</v>
      </c>
      <c r="D51" s="8" t="s">
        <v>1365</v>
      </c>
      <c r="F51" s="8" t="str">
        <f>CONCATENATE(SR_Lookup[[#This Row],[Account]]," - ",SR_Lookup[[#This Row],[Account Desc]])</f>
        <v>710353 - ORP_MTCH</v>
      </c>
    </row>
    <row r="52" spans="2:6">
      <c r="B52">
        <v>710354</v>
      </c>
      <c r="C52" t="s">
        <v>1433</v>
      </c>
      <c r="D52" s="8" t="s">
        <v>1365</v>
      </c>
      <c r="F52" s="8" t="str">
        <f>CONCATENATE(SR_Lookup[[#This Row],[Account]]," - ",SR_Lookup[[#This Row],[Account Desc]])</f>
        <v>710354 - PEORP_MTCH</v>
      </c>
    </row>
    <row r="53" spans="2:6">
      <c r="B53">
        <v>710361</v>
      </c>
      <c r="C53" t="s">
        <v>1430</v>
      </c>
      <c r="D53" t="s">
        <v>1365</v>
      </c>
      <c r="F53" s="8" t="str">
        <f>CONCATENATE(SR_Lookup[[#This Row],[Account]]," - ",SR_Lookup[[#This Row],[Account Desc]])</f>
        <v>710361 - P_TX_ASSES</v>
      </c>
    </row>
    <row r="54" spans="2:6">
      <c r="B54">
        <v>710372</v>
      </c>
      <c r="C54" t="s">
        <v>1431</v>
      </c>
      <c r="D54" t="s">
        <v>1365</v>
      </c>
      <c r="F54" s="8" t="str">
        <f>CONCATENATE(SR_Lookup[[#This Row],[Account]]," - ",SR_Lookup[[#This Row],[Account Desc]])</f>
        <v>710372 - HLTH_CNTRB</v>
      </c>
    </row>
    <row r="55" spans="2:6">
      <c r="B55">
        <v>710382</v>
      </c>
      <c r="C55" t="s">
        <v>1432</v>
      </c>
      <c r="D55" t="s">
        <v>1365</v>
      </c>
      <c r="F55" s="8" t="str">
        <f>CONCATENATE(SR_Lookup[[#This Row],[Account]]," - ",SR_Lookup[[#This Row],[Account Desc]])</f>
        <v>710382 - ST_LIFE_C</v>
      </c>
    </row>
    <row r="56" spans="2:6">
      <c r="B56">
        <v>710441</v>
      </c>
      <c r="C56" t="s">
        <v>1427</v>
      </c>
      <c r="D56" t="s">
        <v>1365</v>
      </c>
      <c r="F56" s="8" t="str">
        <f>CONCATENATE(SR_Lookup[[#This Row],[Account]]," - ",SR_Lookup[[#This Row],[Account Desc]])</f>
        <v>710441 - S_SS_MTCH</v>
      </c>
    </row>
    <row r="57" spans="2:6">
      <c r="B57">
        <v>710442</v>
      </c>
      <c r="C57" t="s">
        <v>1428</v>
      </c>
      <c r="D57" t="s">
        <v>1365</v>
      </c>
      <c r="F57" s="8" t="str">
        <f>CONCATENATE(SR_Lookup[[#This Row],[Account]]," - ",SR_Lookup[[#This Row],[Account Desc]])</f>
        <v>710442 - S_MEDICARE</v>
      </c>
    </row>
    <row r="58" spans="2:6">
      <c r="B58">
        <v>710452</v>
      </c>
      <c r="C58" t="s">
        <v>1429</v>
      </c>
      <c r="D58" t="s">
        <v>1365</v>
      </c>
      <c r="F58" s="8" t="str">
        <f>CONCATENATE(SR_Lookup[[#This Row],[Account]]," - ",SR_Lookup[[#This Row],[Account Desc]])</f>
        <v>710452 - DB_RETRMT</v>
      </c>
    </row>
    <row r="59" spans="2:6">
      <c r="B59">
        <v>710454</v>
      </c>
      <c r="C59" t="s">
        <v>1433</v>
      </c>
      <c r="D59" t="s">
        <v>1365</v>
      </c>
      <c r="F59" s="8" t="str">
        <f>CONCATENATE(SR_Lookup[[#This Row],[Account]]," - ",SR_Lookup[[#This Row],[Account Desc]])</f>
        <v>710454 - PEORP_MTCH</v>
      </c>
    </row>
    <row r="60" spans="2:6">
      <c r="B60">
        <v>710461</v>
      </c>
      <c r="C60" t="s">
        <v>1430</v>
      </c>
      <c r="D60" t="s">
        <v>1365</v>
      </c>
      <c r="F60" s="8" t="str">
        <f>CONCATENATE(SR_Lookup[[#This Row],[Account]]," - ",SR_Lookup[[#This Row],[Account Desc]])</f>
        <v>710461 - P_TX_ASSES</v>
      </c>
    </row>
    <row r="61" spans="2:6">
      <c r="B61">
        <v>710472</v>
      </c>
      <c r="C61" t="s">
        <v>1431</v>
      </c>
      <c r="D61" t="s">
        <v>1365</v>
      </c>
      <c r="F61" s="8" t="str">
        <f>CONCATENATE(SR_Lookup[[#This Row],[Account]]," - ",SR_Lookup[[#This Row],[Account Desc]])</f>
        <v>710472 - HLTH_CNTRB</v>
      </c>
    </row>
    <row r="62" spans="2:6">
      <c r="B62">
        <v>710482</v>
      </c>
      <c r="C62" t="s">
        <v>1432</v>
      </c>
      <c r="D62" t="s">
        <v>1365</v>
      </c>
      <c r="F62" s="8" t="str">
        <f>CONCATENATE(SR_Lookup[[#This Row],[Account]]," - ",SR_Lookup[[#This Row],[Account Desc]])</f>
        <v>710482 - ST_LIFE_C</v>
      </c>
    </row>
    <row r="63" spans="2:6">
      <c r="B63">
        <v>710999</v>
      </c>
      <c r="C63" t="s">
        <v>79</v>
      </c>
      <c r="D63" t="s">
        <v>1365</v>
      </c>
      <c r="E63" t="s">
        <v>1330</v>
      </c>
      <c r="F63" s="8" t="str">
        <f>CONCATENATE(SR_Lookup[[#This Row],[Account]]," - ",SR_Lookup[[#This Row],[Account Desc]])</f>
        <v>710999 - Salary Payroll Suspense</v>
      </c>
    </row>
    <row r="64" spans="2:6">
      <c r="B64">
        <v>720111</v>
      </c>
      <c r="C64" t="s">
        <v>1438</v>
      </c>
      <c r="D64" t="s">
        <v>1366</v>
      </c>
      <c r="F64" s="8" t="str">
        <f>CONCATENATE(SR_Lookup[[#This Row],[Account]]," - ",SR_Lookup[[#This Row],[Account Desc]])</f>
        <v>720111 - GRAD_ASST</v>
      </c>
    </row>
    <row r="65" spans="2:6">
      <c r="B65">
        <v>720111</v>
      </c>
      <c r="C65" t="s">
        <v>81</v>
      </c>
      <c r="D65" t="s">
        <v>1366</v>
      </c>
      <c r="E65" t="s">
        <v>1332</v>
      </c>
      <c r="F65" s="8" t="str">
        <f>CONCATENATE(SR_Lookup[[#This Row],[Account]]," - ",SR_Lookup[[#This Row],[Account Desc]])</f>
        <v>720111 - Graduate Assistants</v>
      </c>
    </row>
    <row r="66" spans="2:6">
      <c r="B66">
        <v>720112</v>
      </c>
      <c r="C66" t="s">
        <v>1437</v>
      </c>
      <c r="D66" t="s">
        <v>1366</v>
      </c>
      <c r="F66" s="8" t="str">
        <f>CONCATENATE(SR_Lookup[[#This Row],[Account]]," - ",SR_Lookup[[#This Row],[Account Desc]])</f>
        <v>720112 - P_DOC_ASSC</v>
      </c>
    </row>
    <row r="67" spans="2:6">
      <c r="B67">
        <v>720112</v>
      </c>
      <c r="C67" t="s">
        <v>82</v>
      </c>
      <c r="D67" t="s">
        <v>1366</v>
      </c>
      <c r="E67" t="s">
        <v>1332</v>
      </c>
      <c r="F67" s="8" t="str">
        <f>CONCATENATE(SR_Lookup[[#This Row],[Account]]," - ",SR_Lookup[[#This Row],[Account Desc]])</f>
        <v>720112 - Post Doctoral Associates</v>
      </c>
    </row>
    <row r="68" spans="2:6">
      <c r="B68">
        <v>720113</v>
      </c>
      <c r="C68" t="s">
        <v>83</v>
      </c>
      <c r="D68" t="s">
        <v>1366</v>
      </c>
      <c r="E68" t="s">
        <v>1332</v>
      </c>
      <c r="F68" s="8" t="str">
        <f>CONCATENATE(SR_Lookup[[#This Row],[Account]]," - ",SR_Lookup[[#This Row],[Account Desc]])</f>
        <v>720113 - Adjunct Faculty</v>
      </c>
    </row>
    <row r="69" spans="2:6">
      <c r="B69">
        <v>720115</v>
      </c>
      <c r="C69" t="s">
        <v>84</v>
      </c>
      <c r="D69" t="s">
        <v>1366</v>
      </c>
      <c r="E69" t="s">
        <v>1332</v>
      </c>
      <c r="F69" s="8" t="str">
        <f>CONCATENATE(SR_Lookup[[#This Row],[Account]]," - ",SR_Lookup[[#This Row],[Account Desc]])</f>
        <v>720115 - OPS Faculty</v>
      </c>
    </row>
    <row r="70" spans="2:6">
      <c r="B70">
        <v>720115</v>
      </c>
      <c r="C70" t="s">
        <v>1434</v>
      </c>
      <c r="D70" t="s">
        <v>1366</v>
      </c>
      <c r="F70" s="8" t="str">
        <f>CONCATENATE(SR_Lookup[[#This Row],[Account]]," - ",SR_Lookup[[#This Row],[Account Desc]])</f>
        <v>720115 - OPS_FAC</v>
      </c>
    </row>
    <row r="71" spans="2:6">
      <c r="B71">
        <v>720121</v>
      </c>
      <c r="C71" t="s">
        <v>1441</v>
      </c>
      <c r="D71" t="s">
        <v>1366</v>
      </c>
      <c r="F71" s="8" t="str">
        <f>CONCATENATE(SR_Lookup[[#This Row],[Account]]," - ",SR_Lookup[[#This Row],[Account Desc]])</f>
        <v>720121 - TEMP_EMPL</v>
      </c>
    </row>
    <row r="72" spans="2:6">
      <c r="B72">
        <v>720121</v>
      </c>
      <c r="C72" t="s">
        <v>85</v>
      </c>
      <c r="D72" t="s">
        <v>1366</v>
      </c>
      <c r="E72" t="s">
        <v>1332</v>
      </c>
      <c r="F72" s="8" t="str">
        <f>CONCATENATE(SR_Lookup[[#This Row],[Account]]," - ",SR_Lookup[[#This Row],[Account Desc]])</f>
        <v>720121 - Temporary Employment</v>
      </c>
    </row>
    <row r="73" spans="2:6">
      <c r="B73">
        <v>720122</v>
      </c>
      <c r="C73" t="s">
        <v>86</v>
      </c>
      <c r="D73" t="s">
        <v>1366</v>
      </c>
      <c r="E73" t="s">
        <v>1332</v>
      </c>
      <c r="F73" s="8" t="str">
        <f>CONCATENATE(SR_Lookup[[#This Row],[Account]]," - ",SR_Lookup[[#This Row],[Account Desc]])</f>
        <v>720122 - OPS Overtime</v>
      </c>
    </row>
    <row r="74" spans="2:6">
      <c r="B74">
        <v>720123</v>
      </c>
      <c r="C74" t="s">
        <v>1443</v>
      </c>
      <c r="D74" t="s">
        <v>1366</v>
      </c>
      <c r="F74" s="8" t="str">
        <f>CONCATENATE(SR_Lookup[[#This Row],[Account]]," - ",SR_Lookup[[#This Row],[Account Desc]])</f>
        <v>720123 - STDNT_EMPL</v>
      </c>
    </row>
    <row r="75" spans="2:6">
      <c r="B75">
        <v>720123</v>
      </c>
      <c r="C75" t="s">
        <v>87</v>
      </c>
      <c r="D75" t="s">
        <v>1366</v>
      </c>
      <c r="E75" t="s">
        <v>1332</v>
      </c>
      <c r="F75" s="8" t="str">
        <f>CONCATENATE(SR_Lookup[[#This Row],[Account]]," - ",SR_Lookup[[#This Row],[Account Desc]])</f>
        <v>720123 - Student Employment</v>
      </c>
    </row>
    <row r="76" spans="2:6">
      <c r="B76">
        <v>720124</v>
      </c>
      <c r="C76" t="s">
        <v>88</v>
      </c>
      <c r="E76" t="s">
        <v>1329</v>
      </c>
      <c r="F76" s="8" t="str">
        <f>CONCATENATE(SR_Lookup[[#This Row],[Account]]," - ",SR_Lookup[[#This Row],[Account Desc]])</f>
        <v>720124 - Ath Ticket Staff OPS Salary</v>
      </c>
    </row>
    <row r="77" spans="2:6">
      <c r="B77">
        <v>720125</v>
      </c>
      <c r="C77" t="s">
        <v>89</v>
      </c>
      <c r="E77" t="s">
        <v>1329</v>
      </c>
      <c r="F77" s="8" t="str">
        <f>CONCATENATE(SR_Lookup[[#This Row],[Account]]," - ",SR_Lookup[[#This Row],[Account Desc]])</f>
        <v>720125 - Ath Event Staff OPS Salary</v>
      </c>
    </row>
    <row r="78" spans="2:6">
      <c r="B78">
        <v>720126</v>
      </c>
      <c r="C78" t="s">
        <v>90</v>
      </c>
      <c r="E78" t="s">
        <v>1329</v>
      </c>
      <c r="F78" s="8" t="str">
        <f>CONCATENATE(SR_Lookup[[#This Row],[Account]]," - ",SR_Lookup[[#This Row],[Account Desc]])</f>
        <v>720126 - Ath Coach Staff OPS Salary</v>
      </c>
    </row>
    <row r="79" spans="2:6">
      <c r="B79">
        <v>720141</v>
      </c>
      <c r="C79" t="s">
        <v>91</v>
      </c>
      <c r="D79" s="8" t="s">
        <v>1367</v>
      </c>
      <c r="E79" t="s">
        <v>1331</v>
      </c>
      <c r="F79" s="8" t="str">
        <f>CONCATENATE(SR_Lookup[[#This Row],[Account]]," - ",SR_Lookup[[#This Row],[Account Desc]])</f>
        <v>720141 - OPS Social Security Match</v>
      </c>
    </row>
    <row r="80" spans="2:6">
      <c r="B80">
        <v>720141</v>
      </c>
      <c r="C80" t="s">
        <v>1442</v>
      </c>
      <c r="D80" t="s">
        <v>1367</v>
      </c>
      <c r="F80" s="8" t="str">
        <f>CONCATENATE(SR_Lookup[[#This Row],[Account]]," - ",SR_Lookup[[#This Row],[Account Desc]])</f>
        <v>720141 - OPS_SS_M</v>
      </c>
    </row>
    <row r="81" spans="2:6">
      <c r="B81">
        <v>720142</v>
      </c>
      <c r="C81" t="s">
        <v>1435</v>
      </c>
      <c r="D81" t="s">
        <v>1367</v>
      </c>
      <c r="F81" s="8" t="str">
        <f>CONCATENATE(SR_Lookup[[#This Row],[Account]]," - ",SR_Lookup[[#This Row],[Account Desc]])</f>
        <v>720142 - O_MEDICARE</v>
      </c>
    </row>
    <row r="82" spans="2:6">
      <c r="B82">
        <v>720142</v>
      </c>
      <c r="C82" t="s">
        <v>92</v>
      </c>
      <c r="D82" t="s">
        <v>1367</v>
      </c>
      <c r="E82" t="s">
        <v>1331</v>
      </c>
      <c r="F82" s="8" t="str">
        <f>CONCATENATE(SR_Lookup[[#This Row],[Account]]," - ",SR_Lookup[[#This Row],[Account Desc]])</f>
        <v>720142 - OPS Medicare</v>
      </c>
    </row>
    <row r="83" spans="2:6">
      <c r="B83">
        <v>720150</v>
      </c>
      <c r="C83" t="s">
        <v>1272</v>
      </c>
      <c r="D83" t="s">
        <v>1367</v>
      </c>
      <c r="E83" t="s">
        <v>1331</v>
      </c>
      <c r="F83" s="8" t="str">
        <f>CONCATENATE(SR_Lookup[[#This Row],[Account]]," - ",SR_Lookup[[#This Row],[Account Desc]])</f>
        <v>720150 - Graduate Fringe Benefits</v>
      </c>
    </row>
    <row r="84" spans="2:6">
      <c r="B84">
        <v>720161</v>
      </c>
      <c r="C84" t="s">
        <v>1235</v>
      </c>
      <c r="D84" t="s">
        <v>1367</v>
      </c>
      <c r="E84" t="s">
        <v>1331</v>
      </c>
      <c r="F84" s="8" t="str">
        <f>CONCATENATE(SR_Lookup[[#This Row],[Account]]," - ",SR_Lookup[[#This Row],[Account Desc]])</f>
        <v>720161 - OPS Pretax Admin Assessment</v>
      </c>
    </row>
    <row r="85" spans="2:6">
      <c r="B85">
        <v>720161</v>
      </c>
      <c r="C85" t="s">
        <v>1439</v>
      </c>
      <c r="D85" t="s">
        <v>1367</v>
      </c>
      <c r="F85" s="8" t="str">
        <f>CONCATENATE(SR_Lookup[[#This Row],[Account]]," - ",SR_Lookup[[#This Row],[Account Desc]])</f>
        <v>720161 - OPS_PRETAX</v>
      </c>
    </row>
    <row r="86" spans="2:6">
      <c r="B86">
        <v>720172</v>
      </c>
      <c r="C86" t="s">
        <v>1236</v>
      </c>
      <c r="D86" t="s">
        <v>1367</v>
      </c>
      <c r="E86" t="s">
        <v>1331</v>
      </c>
      <c r="F86" s="8" t="str">
        <f>CONCATENATE(SR_Lookup[[#This Row],[Account]]," - ",SR_Lookup[[#This Row],[Account Desc]])</f>
        <v>720172 - OPS Hlth Ins Employer Contrib</v>
      </c>
    </row>
    <row r="87" spans="2:6">
      <c r="B87">
        <v>720172</v>
      </c>
      <c r="C87" t="s">
        <v>1440</v>
      </c>
      <c r="D87" t="s">
        <v>1367</v>
      </c>
      <c r="F87" s="8" t="str">
        <f>CONCATENATE(SR_Lookup[[#This Row],[Account]]," - ",SR_Lookup[[#This Row],[Account Desc]])</f>
        <v>720172 - OPS_HLTHIN</v>
      </c>
    </row>
    <row r="88" spans="2:6">
      <c r="B88">
        <v>720191</v>
      </c>
      <c r="C88" t="s">
        <v>93</v>
      </c>
      <c r="D88" t="s">
        <v>1367</v>
      </c>
      <c r="E88" t="s">
        <v>1331</v>
      </c>
      <c r="F88" s="8" t="str">
        <f>CONCATENATE(SR_Lookup[[#This Row],[Account]]," - ",SR_Lookup[[#This Row],[Account Desc]])</f>
        <v>720191 - OPS Disability</v>
      </c>
    </row>
    <row r="89" spans="2:6">
      <c r="B89">
        <v>720999</v>
      </c>
      <c r="C89" t="s">
        <v>94</v>
      </c>
      <c r="D89" t="s">
        <v>1367</v>
      </c>
      <c r="E89" t="s">
        <v>1332</v>
      </c>
      <c r="F89" s="8" t="str">
        <f>CONCATENATE(SR_Lookup[[#This Row],[Account]]," - ",SR_Lookup[[#This Row],[Account Desc]])</f>
        <v>720999 - OPS Payroll Suspense</v>
      </c>
    </row>
    <row r="90" spans="2:6">
      <c r="B90">
        <v>730011</v>
      </c>
      <c r="C90" t="s">
        <v>97</v>
      </c>
      <c r="E90" t="s">
        <v>1329</v>
      </c>
      <c r="F90" s="8" t="str">
        <f>CONCATENATE(SR_Lookup[[#This Row],[Account]]," - ",SR_Lookup[[#This Row],[Account Desc]])</f>
        <v>730011 - Regional Data Center Charges</v>
      </c>
    </row>
    <row r="91" spans="2:6">
      <c r="B91">
        <v>730111</v>
      </c>
      <c r="C91" t="s">
        <v>99</v>
      </c>
      <c r="E91" t="s">
        <v>1330</v>
      </c>
      <c r="F91" s="8" t="str">
        <f>CONCATENATE(SR_Lookup[[#This Row],[Account]]," - ",SR_Lookup[[#This Row],[Account Desc]])</f>
        <v>730111 - Crim Justice Incentive Pay</v>
      </c>
    </row>
    <row r="92" spans="2:6">
      <c r="B92">
        <v>730141</v>
      </c>
      <c r="C92" t="s">
        <v>100</v>
      </c>
      <c r="E92" t="s">
        <v>1331</v>
      </c>
      <c r="F92" s="8" t="str">
        <f>CONCATENATE(SR_Lookup[[#This Row],[Account]]," - ",SR_Lookup[[#This Row],[Account Desc]])</f>
        <v>730141 - CJIP Soc Sec Matching</v>
      </c>
    </row>
    <row r="93" spans="2:6">
      <c r="B93">
        <v>730142</v>
      </c>
      <c r="C93" t="s">
        <v>101</v>
      </c>
      <c r="E93" t="s">
        <v>1329</v>
      </c>
      <c r="F93" s="8" t="str">
        <f>CONCATENATE(SR_Lookup[[#This Row],[Account]]," - ",SR_Lookup[[#This Row],[Account Desc]])</f>
        <v>730142 - CJIP Medicare</v>
      </c>
    </row>
    <row r="94" spans="2:6">
      <c r="B94">
        <v>730152</v>
      </c>
      <c r="C94" t="s">
        <v>102</v>
      </c>
      <c r="E94" t="s">
        <v>1329</v>
      </c>
      <c r="F94" s="8" t="str">
        <f>CONCATENATE(SR_Lookup[[#This Row],[Account]]," - ",SR_Lookup[[#This Row],[Account Desc]])</f>
        <v>730152 - CJIP Retirement Match</v>
      </c>
    </row>
    <row r="95" spans="2:6">
      <c r="B95">
        <v>730199</v>
      </c>
      <c r="C95" t="s">
        <v>103</v>
      </c>
      <c r="E95" t="s">
        <v>1329</v>
      </c>
      <c r="F95" s="8" t="str">
        <f>CONCATENATE(SR_Lookup[[#This Row],[Account]]," - ",SR_Lookup[[#This Row],[Account Desc]])</f>
        <v>730199 - CJIP Payroll Suspense</v>
      </c>
    </row>
    <row r="96" spans="2:6">
      <c r="B96">
        <v>730301</v>
      </c>
      <c r="C96" t="s">
        <v>105</v>
      </c>
      <c r="E96" t="s">
        <v>1329</v>
      </c>
      <c r="F96" s="8" t="str">
        <f>CONCATENATE(SR_Lookup[[#This Row],[Account]]," - ",SR_Lookup[[#This Row],[Account Desc]])</f>
        <v>730301 - Insurance Automobile E&amp;G</v>
      </c>
    </row>
    <row r="97" spans="2:6">
      <c r="B97">
        <v>730302</v>
      </c>
      <c r="C97" t="s">
        <v>106</v>
      </c>
      <c r="E97" t="s">
        <v>1329</v>
      </c>
      <c r="F97" s="8" t="str">
        <f>CONCATENATE(SR_Lookup[[#This Row],[Account]]," - ",SR_Lookup[[#This Row],[Account Desc]])</f>
        <v>730302 - Insurance Liab General E&amp;G</v>
      </c>
    </row>
    <row r="98" spans="2:6">
      <c r="B98">
        <v>730303</v>
      </c>
      <c r="C98" t="s">
        <v>107</v>
      </c>
      <c r="E98" t="s">
        <v>1329</v>
      </c>
      <c r="F98" s="8" t="str">
        <f>CONCATENATE(SR_Lookup[[#This Row],[Account]]," - ",SR_Lookup[[#This Row],[Account Desc]])</f>
        <v>730303 - Managed Care E&amp;G Special Pay</v>
      </c>
    </row>
    <row r="99" spans="2:6">
      <c r="B99">
        <v>730304</v>
      </c>
      <c r="C99" t="s">
        <v>108</v>
      </c>
      <c r="E99" t="s">
        <v>1329</v>
      </c>
      <c r="F99" s="8" t="str">
        <f>CONCATENATE(SR_Lookup[[#This Row],[Account]]," - ",SR_Lookup[[#This Row],[Account Desc]])</f>
        <v>730304 - Insurance Workers Comp E&amp;G</v>
      </c>
    </row>
    <row r="100" spans="2:6">
      <c r="B100">
        <v>730305</v>
      </c>
      <c r="C100" t="s">
        <v>109</v>
      </c>
      <c r="E100" t="s">
        <v>1329</v>
      </c>
      <c r="F100" s="8" t="str">
        <f>CONCATENATE(SR_Lookup[[#This Row],[Account]]," - ",SR_Lookup[[#This Row],[Account Desc]])</f>
        <v>730305 - Insurance Liab Civ Rts E&amp;G</v>
      </c>
    </row>
    <row r="101" spans="2:6">
      <c r="B101">
        <v>730701</v>
      </c>
      <c r="C101" t="s">
        <v>773</v>
      </c>
      <c r="E101" t="s">
        <v>1333</v>
      </c>
      <c r="F101" s="8" t="str">
        <f>CONCATENATE(SR_Lookup[[#This Row],[Account]]," - ",SR_Lookup[[#This Row],[Account Desc]])</f>
        <v>730701 - Library Materials Expendable</v>
      </c>
    </row>
    <row r="102" spans="2:6">
      <c r="B102">
        <v>730702</v>
      </c>
      <c r="C102" t="s">
        <v>774</v>
      </c>
      <c r="E102" t="s">
        <v>1329</v>
      </c>
      <c r="F102" s="8" t="str">
        <f>CONCATENATE(SR_Lookup[[#This Row],[Account]]," - ",SR_Lookup[[#This Row],[Account Desc]])</f>
        <v>730702 - Library Materials Capital</v>
      </c>
    </row>
    <row r="103" spans="2:6">
      <c r="B103">
        <v>730730</v>
      </c>
      <c r="C103" t="s">
        <v>112</v>
      </c>
      <c r="E103" t="s">
        <v>1329</v>
      </c>
      <c r="F103" s="8" t="str">
        <f>CONCATENATE(SR_Lookup[[#This Row],[Account]]," - ",SR_Lookup[[#This Row],[Account Desc]])</f>
        <v>730730 - Interest Penalty Library Res</v>
      </c>
    </row>
    <row r="104" spans="2:6">
      <c r="B104">
        <v>730731</v>
      </c>
      <c r="C104" t="s">
        <v>113</v>
      </c>
      <c r="E104" t="s">
        <v>1329</v>
      </c>
      <c r="F104" s="8" t="str">
        <f>CONCATENATE(SR_Lookup[[#This Row],[Account]]," - ",SR_Lookup[[#This Row],[Account Desc]])</f>
        <v>730731 - Interest Penalty Library Book</v>
      </c>
    </row>
    <row r="105" spans="2:6">
      <c r="B105">
        <v>730801</v>
      </c>
      <c r="C105" t="s">
        <v>115</v>
      </c>
      <c r="E105" t="s">
        <v>1329</v>
      </c>
      <c r="F105" s="8" t="str">
        <f>CONCATENATE(SR_Lookup[[#This Row],[Account]]," - ",SR_Lookup[[#This Row],[Account Desc]])</f>
        <v>730801 - Stdnt Aid State Appropriations</v>
      </c>
    </row>
    <row r="106" spans="2:6">
      <c r="B106">
        <v>730811</v>
      </c>
      <c r="C106" t="s">
        <v>117</v>
      </c>
      <c r="E106" t="s">
        <v>1329</v>
      </c>
      <c r="F106" s="8" t="str">
        <f>CONCATENATE(SR_Lookup[[#This Row],[Account]]," - ",SR_Lookup[[#This Row],[Account Desc]])</f>
        <v>730811 - Stdnt Aid Differntl Need Based</v>
      </c>
    </row>
    <row r="107" spans="2:6">
      <c r="B107">
        <v>730831</v>
      </c>
      <c r="C107" t="s">
        <v>119</v>
      </c>
      <c r="E107" t="s">
        <v>1329</v>
      </c>
      <c r="F107" s="8" t="str">
        <f>CONCATENATE(SR_Lookup[[#This Row],[Account]]," - ",SR_Lookup[[#This Row],[Account Desc]])</f>
        <v>730831 - Ed Enhance Out of St Waiver</v>
      </c>
    </row>
    <row r="108" spans="2:6">
      <c r="B108">
        <v>730832</v>
      </c>
      <c r="C108" t="s">
        <v>120</v>
      </c>
      <c r="E108" t="s">
        <v>1329</v>
      </c>
      <c r="F108" s="8" t="str">
        <f>CONCATENATE(SR_Lookup[[#This Row],[Account]]," - ",SR_Lookup[[#This Row],[Account Desc]])</f>
        <v>730832 - Stdnt Aid Wvr State Approp</v>
      </c>
    </row>
    <row r="109" spans="2:6">
      <c r="B109">
        <v>730861</v>
      </c>
      <c r="C109" t="s">
        <v>122</v>
      </c>
      <c r="E109" t="s">
        <v>1329</v>
      </c>
      <c r="F109" s="8" t="str">
        <f>CONCATENATE(SR_Lookup[[#This Row],[Account]]," - ",SR_Lookup[[#This Row],[Account Desc]])</f>
        <v>730861 - Stdnt Aid STARS Awards</v>
      </c>
    </row>
    <row r="110" spans="2:6">
      <c r="B110">
        <v>730881</v>
      </c>
      <c r="C110" t="s">
        <v>124</v>
      </c>
      <c r="E110" t="s">
        <v>1329</v>
      </c>
      <c r="F110" s="8" t="str">
        <f>CONCATENATE(SR_Lookup[[#This Row],[Account]]," - ",SR_Lookup[[#This Row],[Account Desc]])</f>
        <v>730881 - Stdnt Aid Fellowship V Hawkins</v>
      </c>
    </row>
    <row r="111" spans="2:6">
      <c r="B111">
        <v>740099</v>
      </c>
      <c r="C111" t="s">
        <v>776</v>
      </c>
      <c r="E111" t="s">
        <v>1329</v>
      </c>
      <c r="F111" s="8" t="str">
        <f>CONCATENATE(SR_Lookup[[#This Row],[Account]]," - ",SR_Lookup[[#This Row],[Account Desc]])</f>
        <v>740099 - Expense Payroll Suspense</v>
      </c>
    </row>
    <row r="112" spans="2:6">
      <c r="B112">
        <v>740111</v>
      </c>
      <c r="C112" t="s">
        <v>777</v>
      </c>
      <c r="E112" t="s">
        <v>1331</v>
      </c>
      <c r="F112" s="8" t="str">
        <f>CONCATENATE(SR_Lookup[[#This Row],[Account]]," - ",SR_Lookup[[#This Row],[Account Desc]])</f>
        <v>740111 - State Personnel Assessments</v>
      </c>
    </row>
    <row r="113" spans="2:6">
      <c r="B113">
        <v>740206</v>
      </c>
      <c r="C113" t="s">
        <v>779</v>
      </c>
      <c r="E113" t="s">
        <v>1334</v>
      </c>
      <c r="F113" s="8" t="str">
        <f>CONCATENATE(SR_Lookup[[#This Row],[Account]]," - ",SR_Lookup[[#This Row],[Account Desc]])</f>
        <v>740206 - Research Analysis Svcs</v>
      </c>
    </row>
    <row r="114" spans="2:6">
      <c r="B114">
        <v>740211</v>
      </c>
      <c r="C114" t="s">
        <v>780</v>
      </c>
      <c r="E114" t="s">
        <v>1334</v>
      </c>
      <c r="F114" s="8" t="str">
        <f>CONCATENATE(SR_Lookup[[#This Row],[Account]]," - ",SR_Lookup[[#This Row],[Account Desc]])</f>
        <v>740211 - Accounting/Auditing Svc</v>
      </c>
    </row>
    <row r="115" spans="2:6">
      <c r="B115">
        <v>740213</v>
      </c>
      <c r="C115" t="s">
        <v>781</v>
      </c>
      <c r="E115" t="s">
        <v>1334</v>
      </c>
      <c r="F115" s="8" t="str">
        <f>CONCATENATE(SR_Lookup[[#This Row],[Account]]," - ",SR_Lookup[[#This Row],[Account Desc]])</f>
        <v>740213 - Bank Service Charges</v>
      </c>
    </row>
    <row r="116" spans="2:6">
      <c r="B116">
        <v>740215</v>
      </c>
      <c r="C116" t="s">
        <v>782</v>
      </c>
      <c r="D116" t="s">
        <v>1335</v>
      </c>
      <c r="E116" t="s">
        <v>1329</v>
      </c>
      <c r="F116" s="8" t="str">
        <f>CONCATENATE(SR_Lookup[[#This Row],[Account]]," - ",SR_Lookup[[#This Row],[Account Desc]])</f>
        <v>740215 - Chartered Vehicle Travel</v>
      </c>
    </row>
    <row r="117" spans="2:6">
      <c r="B117">
        <v>740216</v>
      </c>
      <c r="C117" t="s">
        <v>783</v>
      </c>
      <c r="E117" t="s">
        <v>1329</v>
      </c>
      <c r="F117" s="8" t="str">
        <f>CONCATENATE(SR_Lookup[[#This Row],[Account]]," - ",SR_Lookup[[#This Row],[Account Desc]])</f>
        <v>740216 - Chartered Air Travel</v>
      </c>
    </row>
    <row r="118" spans="2:6">
      <c r="B118">
        <v>740221</v>
      </c>
      <c r="C118" t="s">
        <v>784</v>
      </c>
      <c r="E118" t="s">
        <v>1334</v>
      </c>
      <c r="F118" s="8" t="str">
        <f>CONCATENATE(SR_Lookup[[#This Row],[Account]]," - ",SR_Lookup[[#This Row],[Account Desc]])</f>
        <v>740221 - Architectural Svc (Not FCO)</v>
      </c>
    </row>
    <row r="119" spans="2:6">
      <c r="B119">
        <v>740222</v>
      </c>
      <c r="C119" t="s">
        <v>785</v>
      </c>
      <c r="E119" t="s">
        <v>1334</v>
      </c>
      <c r="F119" s="8" t="str">
        <f>CONCATENATE(SR_Lookup[[#This Row],[Account]]," - ",SR_Lookup[[#This Row],[Account Desc]])</f>
        <v>740222 - Prof Svcs Engineering</v>
      </c>
    </row>
    <row r="120" spans="2:6">
      <c r="B120">
        <v>740223</v>
      </c>
      <c r="C120" t="s">
        <v>786</v>
      </c>
      <c r="E120" t="s">
        <v>1334</v>
      </c>
      <c r="F120" s="8" t="str">
        <f>CONCATENATE(SR_Lookup[[#This Row],[Account]]," - ",SR_Lookup[[#This Row],[Account Desc]])</f>
        <v>740223 - Prof Svcs Constrct/Renovations</v>
      </c>
    </row>
    <row r="121" spans="2:6">
      <c r="B121">
        <v>740224</v>
      </c>
      <c r="C121" t="s">
        <v>787</v>
      </c>
      <c r="E121" t="s">
        <v>1334</v>
      </c>
      <c r="F121" s="8" t="str">
        <f>CONCATENATE(SR_Lookup[[#This Row],[Account]]," - ",SR_Lookup[[#This Row],[Account Desc]])</f>
        <v>740224 - Mailing/Delivery Services</v>
      </c>
    </row>
    <row r="122" spans="2:6">
      <c r="B122">
        <v>740225</v>
      </c>
      <c r="C122" t="s">
        <v>788</v>
      </c>
      <c r="E122" t="s">
        <v>1334</v>
      </c>
      <c r="F122" s="8" t="str">
        <f>CONCATENATE(SR_Lookup[[#This Row],[Account]]," - ",SR_Lookup[[#This Row],[Account Desc]])</f>
        <v>740225 - Food Services</v>
      </c>
    </row>
    <row r="123" spans="2:6">
      <c r="B123">
        <v>740227</v>
      </c>
      <c r="C123" t="s">
        <v>789</v>
      </c>
      <c r="E123" t="s">
        <v>1334</v>
      </c>
      <c r="F123" s="8" t="str">
        <f>CONCATENATE(SR_Lookup[[#This Row],[Account]]," - ",SR_Lookup[[#This Row],[Account Desc]])</f>
        <v>740227 - Prof Svcs Excl MTDC</v>
      </c>
    </row>
    <row r="124" spans="2:6">
      <c r="B124">
        <v>740229</v>
      </c>
      <c r="C124" t="s">
        <v>790</v>
      </c>
      <c r="D124" t="s">
        <v>1336</v>
      </c>
      <c r="E124" t="s">
        <v>1329</v>
      </c>
      <c r="F124" s="8" t="str">
        <f>CONCATENATE(SR_Lookup[[#This Row],[Account]]," - ",SR_Lookup[[#This Row],[Account Desc]])</f>
        <v>740229 - Prof Svcs Security</v>
      </c>
    </row>
    <row r="125" spans="2:6">
      <c r="B125">
        <v>740231</v>
      </c>
      <c r="C125" t="s">
        <v>791</v>
      </c>
      <c r="E125" t="s">
        <v>1334</v>
      </c>
      <c r="F125" s="8" t="str">
        <f>CONCATENATE(SR_Lookup[[#This Row],[Account]]," - ",SR_Lookup[[#This Row],[Account Desc]])</f>
        <v>740231 - Prof Svcs Other</v>
      </c>
    </row>
    <row r="126" spans="2:6">
      <c r="B126">
        <v>740232</v>
      </c>
      <c r="C126" t="s">
        <v>792</v>
      </c>
      <c r="E126" t="s">
        <v>1334</v>
      </c>
      <c r="F126" s="8" t="str">
        <f>CONCATENATE(SR_Lookup[[#This Row],[Account]]," - ",SR_Lookup[[#This Row],[Account Desc]])</f>
        <v>740232 - CPD Services</v>
      </c>
    </row>
    <row r="127" spans="2:6">
      <c r="B127">
        <v>740233</v>
      </c>
      <c r="C127" t="s">
        <v>793</v>
      </c>
      <c r="E127" t="s">
        <v>1334</v>
      </c>
      <c r="F127" s="8" t="str">
        <f>CONCATENATE(SR_Lookup[[#This Row],[Account]]," - ",SR_Lookup[[#This Row],[Account Desc]])</f>
        <v>740233 - Sponsored Agreements C&amp;G Only</v>
      </c>
    </row>
    <row r="128" spans="2:6">
      <c r="B128">
        <v>740234</v>
      </c>
      <c r="C128" t="s">
        <v>794</v>
      </c>
      <c r="E128" t="s">
        <v>1334</v>
      </c>
      <c r="F128" s="8" t="str">
        <f>CONCATENATE(SR_Lookup[[#This Row],[Account]]," - ",SR_Lookup[[#This Row],[Account Desc]])</f>
        <v>740234 - Games Guarantees</v>
      </c>
    </row>
    <row r="129" spans="2:6">
      <c r="B129">
        <v>740235</v>
      </c>
      <c r="C129" t="s">
        <v>795</v>
      </c>
      <c r="E129" t="s">
        <v>1334</v>
      </c>
      <c r="F129" s="8" t="str">
        <f>CONCATENATE(SR_Lookup[[#This Row],[Account]]," - ",SR_Lookup[[#This Row],[Account Desc]])</f>
        <v>740235 - Canx/Approved Write Offs</v>
      </c>
    </row>
    <row r="130" spans="2:6">
      <c r="B130">
        <v>740236</v>
      </c>
      <c r="C130" t="s">
        <v>796</v>
      </c>
      <c r="E130" t="s">
        <v>1329</v>
      </c>
      <c r="F130" s="8" t="str">
        <f>CONCATENATE(SR_Lookup[[#This Row],[Account]]," - ",SR_Lookup[[#This Row],[Account Desc]])</f>
        <v>740236 - Athletic Game Officials</v>
      </c>
    </row>
    <row r="131" spans="2:6">
      <c r="B131">
        <v>740238</v>
      </c>
      <c r="C131" t="s">
        <v>797</v>
      </c>
      <c r="E131" t="s">
        <v>1337</v>
      </c>
      <c r="F131" s="8" t="str">
        <f>CONCATENATE(SR_Lookup[[#This Row],[Account]]," - ",SR_Lookup[[#This Row],[Account Desc]])</f>
        <v>740238 - Taxable Stipends C&amp;G</v>
      </c>
    </row>
    <row r="132" spans="2:6">
      <c r="B132">
        <v>740239</v>
      </c>
      <c r="C132" t="s">
        <v>798</v>
      </c>
      <c r="E132" t="s">
        <v>1334</v>
      </c>
      <c r="F132" s="8" t="str">
        <f>CONCATENATE(SR_Lookup[[#This Row],[Account]]," - ",SR_Lookup[[#This Row],[Account Desc]])</f>
        <v>740239 - Film Process &amp; Print</v>
      </c>
    </row>
    <row r="133" spans="2:6">
      <c r="B133">
        <v>740240</v>
      </c>
      <c r="C133" t="s">
        <v>799</v>
      </c>
      <c r="E133" t="s">
        <v>1334</v>
      </c>
      <c r="F133" s="8" t="str">
        <f>CONCATENATE(SR_Lookup[[#This Row],[Account]]," - ",SR_Lookup[[#This Row],[Account Desc]])</f>
        <v>740240 - Pof Svcs Laser Lab</v>
      </c>
    </row>
    <row r="134" spans="2:6">
      <c r="B134">
        <v>740241</v>
      </c>
      <c r="C134" t="s">
        <v>800</v>
      </c>
      <c r="E134" t="s">
        <v>1334</v>
      </c>
      <c r="F134" s="8" t="str">
        <f>CONCATENATE(SR_Lookup[[#This Row],[Account]]," - ",SR_Lookup[[#This Row],[Account Desc]])</f>
        <v>740241 - Bio Chemical Synthesis Svc</v>
      </c>
    </row>
    <row r="135" spans="2:6">
      <c r="B135">
        <v>740242</v>
      </c>
      <c r="C135" t="s">
        <v>801</v>
      </c>
      <c r="E135" t="s">
        <v>1334</v>
      </c>
      <c r="F135" s="8" t="str">
        <f>CONCATENATE(SR_Lookup[[#This Row],[Account]]," - ",SR_Lookup[[#This Row],[Account Desc]])</f>
        <v>740242 - Analysis Mass Spectrometry</v>
      </c>
    </row>
    <row r="136" spans="2:6">
      <c r="B136">
        <v>740243</v>
      </c>
      <c r="C136" t="s">
        <v>802</v>
      </c>
      <c r="E136" t="s">
        <v>1334</v>
      </c>
      <c r="F136" s="8" t="str">
        <f>CONCATENATE(SR_Lookup[[#This Row],[Account]]," - ",SR_Lookup[[#This Row],[Account Desc]])</f>
        <v>740243 - Analysis Electron Microscope</v>
      </c>
    </row>
    <row r="137" spans="2:6">
      <c r="B137">
        <v>740244</v>
      </c>
      <c r="C137" t="s">
        <v>803</v>
      </c>
      <c r="E137" t="s">
        <v>1334</v>
      </c>
      <c r="F137" s="8" t="str">
        <f>CONCATENATE(SR_Lookup[[#This Row],[Account]]," - ",SR_Lookup[[#This Row],[Account Desc]])</f>
        <v>740244 - Analysis Nuclear Mag Resonance</v>
      </c>
    </row>
    <row r="138" spans="2:6">
      <c r="B138">
        <v>740245</v>
      </c>
      <c r="C138" t="s">
        <v>804</v>
      </c>
      <c r="D138" t="s">
        <v>1346</v>
      </c>
      <c r="E138" t="s">
        <v>1334</v>
      </c>
      <c r="F138" s="8" t="str">
        <f>CONCATENATE(SR_Lookup[[#This Row],[Account]]," - ",SR_Lookup[[#This Row],[Account Desc]])</f>
        <v>740245 - Prof Svcs Scientific Rsch/Anal</v>
      </c>
    </row>
    <row r="139" spans="2:6">
      <c r="B139">
        <v>740246</v>
      </c>
      <c r="C139" t="s">
        <v>805</v>
      </c>
      <c r="E139" t="s">
        <v>1334</v>
      </c>
      <c r="F139" s="8" t="str">
        <f>CONCATENATE(SR_Lookup[[#This Row],[Account]]," - ",SR_Lookup[[#This Row],[Account Desc]])</f>
        <v>740246 - Collection &amp; Recovery Services</v>
      </c>
    </row>
    <row r="140" spans="2:6">
      <c r="B140">
        <v>740247</v>
      </c>
      <c r="C140" t="s">
        <v>806</v>
      </c>
      <c r="E140" t="s">
        <v>1329</v>
      </c>
      <c r="F140" s="8" t="str">
        <f>CONCATENATE(SR_Lookup[[#This Row],[Account]]," - ",SR_Lookup[[#This Row],[Account Desc]])</f>
        <v>740247 - Collect Agency Exp Borrower Pd</v>
      </c>
    </row>
    <row r="141" spans="2:6">
      <c r="B141">
        <v>740248</v>
      </c>
      <c r="C141" t="s">
        <v>807</v>
      </c>
      <c r="D141" t="s">
        <v>1338</v>
      </c>
      <c r="E141" t="s">
        <v>1334</v>
      </c>
      <c r="F141" s="8" t="str">
        <f>CONCATENATE(SR_Lookup[[#This Row],[Account]]," - ",SR_Lookup[[#This Row],[Account Desc]])</f>
        <v>740248 - Prof Svcs Mgmt/Marketing</v>
      </c>
    </row>
    <row r="142" spans="2:6">
      <c r="B142">
        <v>740251</v>
      </c>
      <c r="C142" t="s">
        <v>808</v>
      </c>
      <c r="D142" t="s">
        <v>1394</v>
      </c>
      <c r="E142" t="s">
        <v>1334</v>
      </c>
      <c r="F142" s="8" t="str">
        <f>CONCATENATE(SR_Lookup[[#This Row],[Account]]," - ",SR_Lookup[[#This Row],[Account Desc]])</f>
        <v>740251 - Maintenance IT Hardware</v>
      </c>
    </row>
    <row r="143" spans="2:6">
      <c r="B143">
        <v>740252</v>
      </c>
      <c r="C143" t="s">
        <v>809</v>
      </c>
      <c r="E143" t="s">
        <v>1334</v>
      </c>
      <c r="F143" s="8" t="str">
        <f>CONCATENATE(SR_Lookup[[#This Row],[Account]]," - ",SR_Lookup[[#This Row],[Account Desc]])</f>
        <v>740252 - Prof Svcs IT/Network</v>
      </c>
    </row>
    <row r="144" spans="2:6">
      <c r="B144">
        <v>740258</v>
      </c>
      <c r="C144" t="s">
        <v>810</v>
      </c>
      <c r="E144" t="s">
        <v>1334</v>
      </c>
      <c r="F144" s="8" t="str">
        <f>CONCATENATE(SR_Lookup[[#This Row],[Account]]," - ",SR_Lookup[[#This Row],[Account Desc]])</f>
        <v>740258 - Legal Services Excluded</v>
      </c>
    </row>
    <row r="145" spans="2:6">
      <c r="B145">
        <v>740259</v>
      </c>
      <c r="C145" t="s">
        <v>811</v>
      </c>
      <c r="E145" t="s">
        <v>1334</v>
      </c>
      <c r="F145" s="8" t="str">
        <f>CONCATENATE(SR_Lookup[[#This Row],[Account]]," - ",SR_Lookup[[#This Row],[Account Desc]])</f>
        <v>740259 - Prof Svcs Medical</v>
      </c>
    </row>
    <row r="146" spans="2:6">
      <c r="B146">
        <v>740261</v>
      </c>
      <c r="C146" t="s">
        <v>812</v>
      </c>
      <c r="E146" t="s">
        <v>1334</v>
      </c>
      <c r="F146" s="8" t="str">
        <f>CONCATENATE(SR_Lookup[[#This Row],[Account]]," - ",SR_Lookup[[#This Row],[Account Desc]])</f>
        <v>740261 - CourtRpt/Transcrpt/Translat</v>
      </c>
    </row>
    <row r="147" spans="2:6">
      <c r="B147">
        <v>740262</v>
      </c>
      <c r="C147" t="s">
        <v>813</v>
      </c>
      <c r="E147" t="s">
        <v>1334</v>
      </c>
      <c r="F147" s="8" t="str">
        <f>CONCATENATE(SR_Lookup[[#This Row],[Account]]," - ",SR_Lookup[[#This Row],[Account Desc]])</f>
        <v>740262 - Prof Svcs Custodial/Janitorial</v>
      </c>
    </row>
    <row r="148" spans="2:6">
      <c r="B148">
        <v>740263</v>
      </c>
      <c r="C148" t="s">
        <v>814</v>
      </c>
      <c r="E148" t="s">
        <v>1334</v>
      </c>
      <c r="F148" s="8" t="str">
        <f>CONCATENATE(SR_Lookup[[#This Row],[Account]]," - ",SR_Lookup[[#This Row],[Account Desc]])</f>
        <v>740263 - Temporary Support Services</v>
      </c>
    </row>
    <row r="149" spans="2:6">
      <c r="B149">
        <v>740264</v>
      </c>
      <c r="C149" t="s">
        <v>815</v>
      </c>
      <c r="E149" t="s">
        <v>1334</v>
      </c>
      <c r="F149" s="8" t="str">
        <f>CONCATENATE(SR_Lookup[[#This Row],[Account]]," - ",SR_Lookup[[#This Row],[Account Desc]])</f>
        <v>740264 - Guide Money</v>
      </c>
    </row>
    <row r="150" spans="2:6">
      <c r="B150">
        <v>740265</v>
      </c>
      <c r="C150" t="s">
        <v>816</v>
      </c>
      <c r="E150" t="s">
        <v>1334</v>
      </c>
      <c r="F150" s="8" t="str">
        <f>CONCATENATE(SR_Lookup[[#This Row],[Account]]," - ",SR_Lookup[[#This Row],[Account Desc]])</f>
        <v>740265 - Prof Svcs Audio/Visual</v>
      </c>
    </row>
    <row r="151" spans="2:6">
      <c r="B151">
        <v>740266</v>
      </c>
      <c r="C151" t="s">
        <v>817</v>
      </c>
      <c r="D151" t="s">
        <v>1336</v>
      </c>
      <c r="E151" t="s">
        <v>1334</v>
      </c>
      <c r="F151" s="8" t="str">
        <f>CONCATENATE(SR_Lookup[[#This Row],[Account]]," - ",SR_Lookup[[#This Row],[Account Desc]])</f>
        <v>740266 - Prof Svcs Live Performances</v>
      </c>
    </row>
    <row r="152" spans="2:6">
      <c r="B152">
        <v>740268</v>
      </c>
      <c r="C152" t="s">
        <v>818</v>
      </c>
      <c r="E152" t="s">
        <v>1329</v>
      </c>
      <c r="F152" s="8" t="str">
        <f>CONCATENATE(SR_Lookup[[#This Row],[Account]]," - ",SR_Lookup[[#This Row],[Account Desc]])</f>
        <v>740268 - Prof Svcs Landscaping</v>
      </c>
    </row>
    <row r="153" spans="2:6">
      <c r="B153">
        <v>740269</v>
      </c>
      <c r="C153" t="s">
        <v>819</v>
      </c>
      <c r="E153" t="s">
        <v>1334</v>
      </c>
      <c r="F153" s="8" t="str">
        <f>CONCATENATE(SR_Lookup[[#This Row],[Account]]," - ",SR_Lookup[[#This Row],[Account Desc]])</f>
        <v>740269 - Linen and Laundry Services</v>
      </c>
    </row>
    <row r="154" spans="2:6">
      <c r="B154">
        <v>740270</v>
      </c>
      <c r="C154" t="s">
        <v>820</v>
      </c>
      <c r="D154" t="s">
        <v>1338</v>
      </c>
      <c r="E154" t="s">
        <v>1334</v>
      </c>
      <c r="F154" s="8" t="str">
        <f>CONCATENATE(SR_Lookup[[#This Row],[Account]]," - ",SR_Lookup[[#This Row],[Account Desc]])</f>
        <v>740270 - Examination and Testing</v>
      </c>
    </row>
    <row r="155" spans="2:6">
      <c r="B155">
        <v>740272</v>
      </c>
      <c r="C155" t="s">
        <v>821</v>
      </c>
      <c r="E155" t="s">
        <v>1334</v>
      </c>
      <c r="F155" s="8" t="str">
        <f>CONCATENATE(SR_Lookup[[#This Row],[Account]]," - ",SR_Lookup[[#This Row],[Account Desc]])</f>
        <v>740272 - Employee Training</v>
      </c>
    </row>
    <row r="156" spans="2:6">
      <c r="B156">
        <v>740273</v>
      </c>
      <c r="C156" t="s">
        <v>822</v>
      </c>
      <c r="E156" t="s">
        <v>1334</v>
      </c>
      <c r="F156" s="8" t="str">
        <f>CONCATENATE(SR_Lookup[[#This Row],[Account]]," - ",SR_Lookup[[#This Row],[Account Desc]])</f>
        <v>740273 - Prof Svcs Foreign</v>
      </c>
    </row>
    <row r="157" spans="2:6">
      <c r="B157">
        <v>740274</v>
      </c>
      <c r="C157" t="s">
        <v>823</v>
      </c>
      <c r="E157" t="s">
        <v>1334</v>
      </c>
      <c r="F157" s="8" t="str">
        <f>CONCATENATE(SR_Lookup[[#This Row],[Account]]," - ",SR_Lookup[[#This Row],[Account Desc]])</f>
        <v>740274 - Tchr Res NonRes Ind Cntrct Exm</v>
      </c>
    </row>
    <row r="158" spans="2:6">
      <c r="B158">
        <v>740275</v>
      </c>
      <c r="C158" t="s">
        <v>824</v>
      </c>
      <c r="E158" t="s">
        <v>1334</v>
      </c>
      <c r="F158" s="8" t="str">
        <f>CONCATENATE(SR_Lookup[[#This Row],[Account]]," - ",SR_Lookup[[#This Row],[Account Desc]])</f>
        <v>740275 - Tchr Res NonR Ind Cntr Foreign</v>
      </c>
    </row>
    <row r="159" spans="2:6">
      <c r="B159">
        <v>740281</v>
      </c>
      <c r="C159" t="s">
        <v>825</v>
      </c>
      <c r="E159" t="s">
        <v>1334</v>
      </c>
      <c r="F159" s="8" t="str">
        <f>CONCATENATE(SR_Lookup[[#This Row],[Account]]," - ",SR_Lookup[[#This Row],[Account Desc]])</f>
        <v>740281 - Advertisement Legal &amp; Official</v>
      </c>
    </row>
    <row r="160" spans="2:6">
      <c r="B160">
        <v>740282</v>
      </c>
      <c r="C160" t="s">
        <v>826</v>
      </c>
      <c r="E160" t="s">
        <v>1334</v>
      </c>
      <c r="F160" s="8" t="str">
        <f>CONCATENATE(SR_Lookup[[#This Row],[Account]]," - ",SR_Lookup[[#This Row],[Account Desc]])</f>
        <v>740282 - Ads Employment/Job Opportunity</v>
      </c>
    </row>
    <row r="161" spans="2:6">
      <c r="B161">
        <v>740283</v>
      </c>
      <c r="C161" t="s">
        <v>827</v>
      </c>
      <c r="E161" t="s">
        <v>1334</v>
      </c>
      <c r="F161" s="8" t="str">
        <f>CONCATENATE(SR_Lookup[[#This Row],[Account]]," - ",SR_Lookup[[#This Row],[Account Desc]])</f>
        <v>740283 - Ads Public Services Notices</v>
      </c>
    </row>
    <row r="162" spans="2:6">
      <c r="B162">
        <v>740284</v>
      </c>
      <c r="C162" t="s">
        <v>828</v>
      </c>
      <c r="E162" t="s">
        <v>1334</v>
      </c>
      <c r="F162" s="8" t="str">
        <f>CONCATENATE(SR_Lookup[[#This Row],[Account]]," - ",SR_Lookup[[#This Row],[Account Desc]])</f>
        <v>740284 - Advertisements Promotional</v>
      </c>
    </row>
    <row r="163" spans="2:6">
      <c r="B163">
        <v>740285</v>
      </c>
      <c r="C163" t="s">
        <v>829</v>
      </c>
      <c r="E163" t="s">
        <v>1334</v>
      </c>
      <c r="F163" s="8" t="str">
        <f>CONCATENATE(SR_Lookup[[#This Row],[Account]]," - ",SR_Lookup[[#This Row],[Account Desc]])</f>
        <v>740285 - Prof Svcs Advertising</v>
      </c>
    </row>
    <row r="164" spans="2:6">
      <c r="B164">
        <v>740286</v>
      </c>
      <c r="C164" t="s">
        <v>830</v>
      </c>
      <c r="E164" t="s">
        <v>1329</v>
      </c>
      <c r="F164" s="8" t="str">
        <f>CONCATENATE(SR_Lookup[[#This Row],[Account]]," - ",SR_Lookup[[#This Row],[Account Desc]])</f>
        <v>740286 - Athletic Promotions</v>
      </c>
    </row>
    <row r="165" spans="2:6">
      <c r="B165">
        <v>740301</v>
      </c>
      <c r="C165" t="s">
        <v>832</v>
      </c>
      <c r="D165" t="s">
        <v>1338</v>
      </c>
      <c r="E165" t="s">
        <v>1339</v>
      </c>
      <c r="F165" s="8" t="str">
        <f>CONCATENATE(SR_Lookup[[#This Row],[Account]]," - ",SR_Lookup[[#This Row],[Account Desc]])</f>
        <v>740301 - Printing/Reproduction Services</v>
      </c>
    </row>
    <row r="166" spans="2:6">
      <c r="B166">
        <v>740302</v>
      </c>
      <c r="C166" t="s">
        <v>833</v>
      </c>
      <c r="E166" t="s">
        <v>1339</v>
      </c>
      <c r="F166" s="8" t="str">
        <f>CONCATENATE(SR_Lookup[[#This Row],[Account]]," - ",SR_Lookup[[#This Row],[Account Desc]])</f>
        <v>740302 - PrintRepro Forms</v>
      </c>
    </row>
    <row r="167" spans="2:6">
      <c r="B167">
        <v>740303</v>
      </c>
      <c r="C167" t="s">
        <v>834</v>
      </c>
      <c r="D167" t="s">
        <v>1338</v>
      </c>
      <c r="E167" t="s">
        <v>1339</v>
      </c>
      <c r="F167" s="8" t="str">
        <f>CONCATENATE(SR_Lookup[[#This Row],[Account]]," - ",SR_Lookup[[#This Row],[Account Desc]])</f>
        <v>740303 - PrintRepro Duplicating</v>
      </c>
    </row>
    <row r="168" spans="2:6">
      <c r="B168">
        <v>740304</v>
      </c>
      <c r="C168" t="s">
        <v>835</v>
      </c>
      <c r="E168" t="s">
        <v>1339</v>
      </c>
      <c r="F168" s="8" t="str">
        <f>CONCATENATE(SR_Lookup[[#This Row],[Account]]," - ",SR_Lookup[[#This Row],[Account Desc]])</f>
        <v>740304 - PrintRepro Extrnl Publication</v>
      </c>
    </row>
    <row r="169" spans="2:6">
      <c r="B169">
        <v>740305</v>
      </c>
      <c r="C169" t="s">
        <v>836</v>
      </c>
      <c r="E169" t="s">
        <v>1339</v>
      </c>
      <c r="F169" s="8" t="str">
        <f>CONCATENATE(SR_Lookup[[#This Row],[Account]]," - ",SR_Lookup[[#This Row],[Account Desc]])</f>
        <v>740305 - PrintRepro Tickets</v>
      </c>
    </row>
    <row r="170" spans="2:6">
      <c r="B170">
        <v>740306</v>
      </c>
      <c r="C170" t="s">
        <v>837</v>
      </c>
      <c r="D170" t="s">
        <v>1338</v>
      </c>
      <c r="E170" t="s">
        <v>1339</v>
      </c>
      <c r="F170" s="8" t="str">
        <f>CONCATENATE(SR_Lookup[[#This Row],[Account]]," - ",SR_Lookup[[#This Row],[Account Desc]])</f>
        <v>740306 - PrintRepro Photo Slide Movie</v>
      </c>
    </row>
    <row r="171" spans="2:6">
      <c r="B171">
        <v>740307</v>
      </c>
      <c r="C171" t="s">
        <v>838</v>
      </c>
      <c r="E171" t="s">
        <v>1339</v>
      </c>
      <c r="F171" s="8" t="str">
        <f>CONCATENATE(SR_Lookup[[#This Row],[Account]]," - ",SR_Lookup[[#This Row],[Account Desc]])</f>
        <v>740307 - PrintRepro Instruction Purpose</v>
      </c>
    </row>
    <row r="172" spans="2:6">
      <c r="B172">
        <v>740308</v>
      </c>
      <c r="C172" t="s">
        <v>839</v>
      </c>
      <c r="E172" t="s">
        <v>1339</v>
      </c>
      <c r="F172" s="8" t="str">
        <f>CONCATENATE(SR_Lookup[[#This Row],[Account]]," - ",SR_Lookup[[#This Row],[Account Desc]])</f>
        <v>740308 - PrintRepro Xerox</v>
      </c>
    </row>
    <row r="173" spans="2:6">
      <c r="B173">
        <v>740309</v>
      </c>
      <c r="C173" t="s">
        <v>840</v>
      </c>
      <c r="E173" t="s">
        <v>1339</v>
      </c>
      <c r="F173" s="8" t="str">
        <f>CONCATENATE(SR_Lookup[[#This Row],[Account]]," - ",SR_Lookup[[#This Row],[Account Desc]])</f>
        <v>740309 - FSU Card Services</v>
      </c>
    </row>
    <row r="174" spans="2:6">
      <c r="B174">
        <v>740310</v>
      </c>
      <c r="C174" t="s">
        <v>841</v>
      </c>
      <c r="E174" t="s">
        <v>1339</v>
      </c>
      <c r="F174" s="8" t="str">
        <f>CONCATENATE(SR_Lookup[[#This Row],[Account]]," - ",SR_Lookup[[#This Row],[Account Desc]])</f>
        <v>740310 - PrintRepro Addressing Svcs</v>
      </c>
    </row>
    <row r="175" spans="2:6">
      <c r="B175">
        <v>740311</v>
      </c>
      <c r="C175" t="s">
        <v>842</v>
      </c>
      <c r="E175" t="s">
        <v>1339</v>
      </c>
      <c r="F175" s="8" t="str">
        <f>CONCATENATE(SR_Lookup[[#This Row],[Account]]," - ",SR_Lookup[[#This Row],[Account Desc]])</f>
        <v>740311 - PrintRepro Binding Expense</v>
      </c>
    </row>
    <row r="176" spans="2:6">
      <c r="B176">
        <v>740351</v>
      </c>
      <c r="C176" t="s">
        <v>844</v>
      </c>
      <c r="E176" t="s">
        <v>1340</v>
      </c>
      <c r="F176" s="8" t="str">
        <f>CONCATENATE(SR_Lookup[[#This Row],[Account]]," - ",SR_Lookup[[#This Row],[Account Desc]])</f>
        <v>740351 - Employee Physical Examinations</v>
      </c>
    </row>
    <row r="177" spans="2:6">
      <c r="B177">
        <v>740352</v>
      </c>
      <c r="C177" t="s">
        <v>845</v>
      </c>
      <c r="E177" t="s">
        <v>1340</v>
      </c>
      <c r="F177" s="8" t="str">
        <f>CONCATENATE(SR_Lookup[[#This Row],[Account]]," - ",SR_Lookup[[#This Row],[Account Desc]])</f>
        <v>740352 - In Patient Care &amp; Subsistence</v>
      </c>
    </row>
    <row r="178" spans="2:6">
      <c r="B178">
        <v>740353</v>
      </c>
      <c r="C178" t="s">
        <v>846</v>
      </c>
      <c r="E178" t="s">
        <v>1340</v>
      </c>
      <c r="F178" s="8" t="str">
        <f>CONCATENATE(SR_Lookup[[#This Row],[Account]]," - ",SR_Lookup[[#This Row],[Account Desc]])</f>
        <v>740353 - Out Patient Care &amp; Subsistence</v>
      </c>
    </row>
    <row r="179" spans="2:6">
      <c r="B179">
        <v>740354</v>
      </c>
      <c r="C179" t="s">
        <v>847</v>
      </c>
      <c r="E179" t="s">
        <v>1340</v>
      </c>
      <c r="F179" s="8" t="str">
        <f>CONCATENATE(SR_Lookup[[#This Row],[Account]]," - ",SR_Lookup[[#This Row],[Account Desc]])</f>
        <v>740354 - Care/Subs Lab Test &amp; Analyses</v>
      </c>
    </row>
    <row r="180" spans="2:6">
      <c r="B180">
        <v>740355</v>
      </c>
      <c r="C180" t="s">
        <v>848</v>
      </c>
      <c r="D180" t="s">
        <v>1341</v>
      </c>
      <c r="E180" t="s">
        <v>1340</v>
      </c>
      <c r="F180" s="8" t="str">
        <f>CONCATENATE(SR_Lookup[[#This Row],[Account]]," - ",SR_Lookup[[#This Row],[Account Desc]])</f>
        <v>740355 - Research Participant Incl MTDC</v>
      </c>
    </row>
    <row r="181" spans="2:6">
      <c r="B181">
        <v>740356</v>
      </c>
      <c r="C181" t="s">
        <v>849</v>
      </c>
      <c r="E181" t="s">
        <v>1340</v>
      </c>
      <c r="F181" s="8" t="str">
        <f>CONCATENATE(SR_Lookup[[#This Row],[Account]]," - ",SR_Lookup[[#This Row],[Account Desc]])</f>
        <v>740356 - Subsistence/Maint Allowance</v>
      </c>
    </row>
    <row r="182" spans="2:6">
      <c r="B182">
        <v>740451</v>
      </c>
      <c r="C182" t="s">
        <v>850</v>
      </c>
      <c r="D182" t="s">
        <v>1342</v>
      </c>
      <c r="E182" t="s">
        <v>1340</v>
      </c>
      <c r="F182" s="8" t="str">
        <f>CONCATENATE(SR_Lookup[[#This Row],[Account]]," - ",SR_Lookup[[#This Row],[Account Desc]])</f>
        <v>740451 - SubRecipient Incl MTDC</v>
      </c>
    </row>
    <row r="183" spans="2:6">
      <c r="B183">
        <v>740452</v>
      </c>
      <c r="C183" t="s">
        <v>851</v>
      </c>
      <c r="D183" t="s">
        <v>1342</v>
      </c>
      <c r="E183" t="s">
        <v>1340</v>
      </c>
      <c r="F183" s="8" t="str">
        <f>CONCATENATE(SR_Lookup[[#This Row],[Account]]," - ",SR_Lookup[[#This Row],[Account Desc]])</f>
        <v>740452 - SubRecipient Excl MTDC</v>
      </c>
    </row>
    <row r="184" spans="2:6">
      <c r="B184">
        <v>740453</v>
      </c>
      <c r="C184" t="s">
        <v>852</v>
      </c>
      <c r="E184" t="s">
        <v>1340</v>
      </c>
      <c r="F184" s="8" t="str">
        <f>CONCATENATE(SR_Lookup[[#This Row],[Account]]," - ",SR_Lookup[[#This Row],[Account Desc]])</f>
        <v>740453 - SubRecipient Incl MTDC FA Wavd</v>
      </c>
    </row>
    <row r="185" spans="2:6">
      <c r="B185">
        <v>740501</v>
      </c>
      <c r="C185" t="s">
        <v>854</v>
      </c>
      <c r="D185" t="s">
        <v>1335</v>
      </c>
      <c r="E185" t="s">
        <v>1343</v>
      </c>
      <c r="F185" s="8" t="str">
        <f>CONCATENATE(SR_Lookup[[#This Row],[Account]]," - ",SR_Lookup[[#This Row],[Account Desc]])</f>
        <v>740501 - Travel In State</v>
      </c>
    </row>
    <row r="186" spans="2:6">
      <c r="B186">
        <v>740502</v>
      </c>
      <c r="C186" t="s">
        <v>855</v>
      </c>
      <c r="E186" t="s">
        <v>1329</v>
      </c>
      <c r="F186" s="8" t="str">
        <f>CONCATENATE(SR_Lookup[[#This Row],[Account]]," - ",SR_Lookup[[#This Row],[Account Desc]])</f>
        <v>740502 - Travel Athl In State Staff</v>
      </c>
    </row>
    <row r="187" spans="2:6">
      <c r="B187">
        <v>740503</v>
      </c>
      <c r="C187" t="s">
        <v>856</v>
      </c>
      <c r="E187" t="s">
        <v>1329</v>
      </c>
      <c r="F187" s="8" t="str">
        <f>CONCATENATE(SR_Lookup[[#This Row],[Account]]," - ",SR_Lookup[[#This Row],[Account Desc]])</f>
        <v>740503 - Travel Athl In State Recruit</v>
      </c>
    </row>
    <row r="188" spans="2:6">
      <c r="B188">
        <v>740504</v>
      </c>
      <c r="C188" t="s">
        <v>857</v>
      </c>
      <c r="E188" t="s">
        <v>1329</v>
      </c>
      <c r="F188" s="8" t="str">
        <f>CONCATENATE(SR_Lookup[[#This Row],[Account]]," - ",SR_Lookup[[#This Row],[Account Desc]])</f>
        <v>740504 - Travel Athl In State Prospect</v>
      </c>
    </row>
    <row r="189" spans="2:6">
      <c r="B189">
        <v>740521</v>
      </c>
      <c r="C189" t="s">
        <v>858</v>
      </c>
      <c r="D189" t="s">
        <v>1335</v>
      </c>
      <c r="E189" t="s">
        <v>1343</v>
      </c>
      <c r="F189" s="8" t="str">
        <f>CONCATENATE(SR_Lookup[[#This Row],[Account]]," - ",SR_Lookup[[#This Row],[Account Desc]])</f>
        <v>740521 - Travel Out of State</v>
      </c>
    </row>
    <row r="190" spans="2:6">
      <c r="B190">
        <v>740522</v>
      </c>
      <c r="C190" t="s">
        <v>859</v>
      </c>
      <c r="E190" t="s">
        <v>1329</v>
      </c>
      <c r="F190" s="8" t="str">
        <f>CONCATENATE(SR_Lookup[[#This Row],[Account]]," - ",SR_Lookup[[#This Row],[Account Desc]])</f>
        <v>740522 - Travel Athl Out of St Staff</v>
      </c>
    </row>
    <row r="191" spans="2:6">
      <c r="B191">
        <v>740523</v>
      </c>
      <c r="C191" t="s">
        <v>860</v>
      </c>
      <c r="E191" t="s">
        <v>1329</v>
      </c>
      <c r="F191" s="8" t="str">
        <f>CONCATENATE(SR_Lookup[[#This Row],[Account]]," - ",SR_Lookup[[#This Row],[Account Desc]])</f>
        <v>740523 - Travel Athl Out of St Recruit</v>
      </c>
    </row>
    <row r="192" spans="2:6">
      <c r="B192">
        <v>740524</v>
      </c>
      <c r="C192" t="s">
        <v>861</v>
      </c>
      <c r="E192" t="s">
        <v>1329</v>
      </c>
      <c r="F192" s="8" t="str">
        <f>CONCATENATE(SR_Lookup[[#This Row],[Account]]," - ",SR_Lookup[[#This Row],[Account Desc]])</f>
        <v>740524 - Travel Athl Out of St Prospect</v>
      </c>
    </row>
    <row r="193" spans="2:6">
      <c r="B193">
        <v>740541</v>
      </c>
      <c r="C193" t="s">
        <v>863</v>
      </c>
      <c r="D193" t="s">
        <v>1344</v>
      </c>
      <c r="E193" t="s">
        <v>1343</v>
      </c>
      <c r="F193" s="8" t="str">
        <f>CONCATENATE(SR_Lookup[[#This Row],[Account]]," - ",SR_Lookup[[#This Row],[Account Desc]])</f>
        <v>740541 - Travel Foreign</v>
      </c>
    </row>
    <row r="194" spans="2:6">
      <c r="B194">
        <v>740542</v>
      </c>
      <c r="C194" t="s">
        <v>864</v>
      </c>
      <c r="E194" t="s">
        <v>1329</v>
      </c>
      <c r="F194" s="8" t="str">
        <f>CONCATENATE(SR_Lookup[[#This Row],[Account]]," - ",SR_Lookup[[#This Row],[Account Desc]])</f>
        <v>740542 - Travel Athl Foreign Staff</v>
      </c>
    </row>
    <row r="195" spans="2:6">
      <c r="B195">
        <v>740543</v>
      </c>
      <c r="C195" t="s">
        <v>865</v>
      </c>
      <c r="E195" t="s">
        <v>1329</v>
      </c>
      <c r="F195" s="8" t="str">
        <f>CONCATENATE(SR_Lookup[[#This Row],[Account]]," - ",SR_Lookup[[#This Row],[Account Desc]])</f>
        <v>740543 - Travel Athl Foreign Recruit</v>
      </c>
    </row>
    <row r="196" spans="2:6">
      <c r="B196">
        <v>740544</v>
      </c>
      <c r="C196" t="s">
        <v>866</v>
      </c>
      <c r="E196" t="s">
        <v>1329</v>
      </c>
      <c r="F196" s="8" t="str">
        <f>CONCATENATE(SR_Lookup[[#This Row],[Account]]," - ",SR_Lookup[[#This Row],[Account Desc]])</f>
        <v>740544 - Travel Athl Foreign Prospect</v>
      </c>
    </row>
    <row r="197" spans="2:6">
      <c r="B197">
        <v>740551</v>
      </c>
      <c r="C197" t="s">
        <v>867</v>
      </c>
      <c r="E197" t="s">
        <v>1343</v>
      </c>
      <c r="F197" s="8" t="str">
        <f>CONCATENATE(SR_Lookup[[#This Row],[Account]]," - ",SR_Lookup[[#This Row],[Account Desc]])</f>
        <v>740551 - Class C Meal Allowance</v>
      </c>
    </row>
    <row r="198" spans="2:6">
      <c r="B198">
        <v>740571</v>
      </c>
      <c r="C198" t="s">
        <v>868</v>
      </c>
      <c r="E198" t="s">
        <v>1343</v>
      </c>
      <c r="F198" s="8" t="str">
        <f>CONCATENATE(SR_Lookup[[#This Row],[Account]]," - ",SR_Lookup[[#This Row],[Account Desc]])</f>
        <v>740571 - Travel Advances</v>
      </c>
    </row>
    <row r="199" spans="2:6">
      <c r="B199">
        <v>740601</v>
      </c>
      <c r="C199" t="s">
        <v>869</v>
      </c>
      <c r="E199" t="s">
        <v>1340</v>
      </c>
      <c r="F199" s="8" t="str">
        <f>CONCATENATE(SR_Lookup[[#This Row],[Account]]," - ",SR_Lookup[[#This Row],[Account Desc]])</f>
        <v>740601 - Moving Paid to Vendor Qualify</v>
      </c>
    </row>
    <row r="200" spans="2:6">
      <c r="B200">
        <v>740602</v>
      </c>
      <c r="C200" t="s">
        <v>870</v>
      </c>
      <c r="E200" t="s">
        <v>1340</v>
      </c>
      <c r="F200" s="8" t="str">
        <f>CONCATENATE(SR_Lookup[[#This Row],[Account]]," - ",SR_Lookup[[#This Row],[Account Desc]])</f>
        <v>740602 - Employee Relocation Qualified</v>
      </c>
    </row>
    <row r="201" spans="2:6">
      <c r="B201">
        <v>740603</v>
      </c>
      <c r="C201" t="s">
        <v>871</v>
      </c>
      <c r="E201" t="s">
        <v>1340</v>
      </c>
      <c r="F201" s="8" t="str">
        <f>CONCATENATE(SR_Lookup[[#This Row],[Account]]," - ",SR_Lookup[[#This Row],[Account Desc]])</f>
        <v>740603 - Moving Nonqualified 3rd Party</v>
      </c>
    </row>
    <row r="202" spans="2:6">
      <c r="B202">
        <v>740604</v>
      </c>
      <c r="C202" t="s">
        <v>872</v>
      </c>
      <c r="E202" t="s">
        <v>1340</v>
      </c>
      <c r="F202" s="8" t="str">
        <f>CONCATENATE(SR_Lookup[[#This Row],[Account]]," - ",SR_Lookup[[#This Row],[Account Desc]])</f>
        <v>740604 - Moving Empl Reimburse Nonqual</v>
      </c>
    </row>
    <row r="203" spans="2:6">
      <c r="B203">
        <v>740703</v>
      </c>
      <c r="C203" t="s">
        <v>874</v>
      </c>
      <c r="E203" t="s">
        <v>1345</v>
      </c>
      <c r="F203" s="8" t="str">
        <f>CONCATENATE(SR_Lookup[[#This Row],[Account]]," - ",SR_Lookup[[#This Row],[Account Desc]])</f>
        <v>740703 - Network/Comm Recurring</v>
      </c>
    </row>
    <row r="204" spans="2:6">
      <c r="B204">
        <v>740704</v>
      </c>
      <c r="C204" t="s">
        <v>875</v>
      </c>
      <c r="E204" t="s">
        <v>1345</v>
      </c>
      <c r="F204" s="8" t="str">
        <f>CONCATENATE(SR_Lookup[[#This Row],[Account]]," - ",SR_Lookup[[#This Row],[Account Desc]])</f>
        <v>740704 - Network/Comm Data Circuits</v>
      </c>
    </row>
    <row r="205" spans="2:6">
      <c r="B205">
        <v>740705</v>
      </c>
      <c r="C205" t="s">
        <v>876</v>
      </c>
      <c r="E205" t="s">
        <v>1345</v>
      </c>
      <c r="F205" s="8" t="str">
        <f>CONCATENATE(SR_Lookup[[#This Row],[Account]]," - ",SR_Lookup[[#This Row],[Account Desc]])</f>
        <v>740705 - Telecom Business Local Svc</v>
      </c>
    </row>
    <row r="206" spans="2:6">
      <c r="B206">
        <v>740706</v>
      </c>
      <c r="C206" t="s">
        <v>877</v>
      </c>
      <c r="E206" t="s">
        <v>1345</v>
      </c>
      <c r="F206" s="8" t="str">
        <f>CONCATENATE(SR_Lookup[[#This Row],[Account]]," - ",SR_Lookup[[#This Row],[Account Desc]])</f>
        <v>740706 - Network/Comm Long Distance</v>
      </c>
    </row>
    <row r="207" spans="2:6">
      <c r="B207">
        <v>740707</v>
      </c>
      <c r="C207" t="s">
        <v>878</v>
      </c>
      <c r="E207" t="s">
        <v>1345</v>
      </c>
      <c r="F207" s="8" t="str">
        <f>CONCATENATE(SR_Lookup[[#This Row],[Account]]," - ",SR_Lookup[[#This Row],[Account Desc]])</f>
        <v>740707 - Telecom Business Long Distnce</v>
      </c>
    </row>
    <row r="208" spans="2:6">
      <c r="B208">
        <v>740708</v>
      </c>
      <c r="C208" t="s">
        <v>879</v>
      </c>
      <c r="E208" t="s">
        <v>1345</v>
      </c>
      <c r="F208" s="8" t="str">
        <f>CONCATENATE(SR_Lookup[[#This Row],[Account]]," - ",SR_Lookup[[#This Row],[Account Desc]])</f>
        <v>740708 - Telecom SUNCOM Long Distance</v>
      </c>
    </row>
    <row r="209" spans="2:6">
      <c r="B209">
        <v>740709</v>
      </c>
      <c r="C209" t="s">
        <v>880</v>
      </c>
      <c r="E209" t="s">
        <v>1345</v>
      </c>
      <c r="F209" s="8" t="str">
        <f>CONCATENATE(SR_Lookup[[#This Row],[Account]]," - ",SR_Lookup[[#This Row],[Account Desc]])</f>
        <v>740709 - Telecom Local Oth DGS Archives</v>
      </c>
    </row>
    <row r="210" spans="2:6">
      <c r="B210">
        <v>740710</v>
      </c>
      <c r="C210" t="s">
        <v>881</v>
      </c>
      <c r="E210" t="s">
        <v>1345</v>
      </c>
      <c r="F210" s="8" t="str">
        <f>CONCATENATE(SR_Lookup[[#This Row],[Account]]," - ",SR_Lookup[[#This Row],[Account Desc]])</f>
        <v>740710 - Network/Comm Non Recurring</v>
      </c>
    </row>
    <row r="211" spans="2:6">
      <c r="B211">
        <v>740711</v>
      </c>
      <c r="C211" t="s">
        <v>882</v>
      </c>
      <c r="E211" t="s">
        <v>1345</v>
      </c>
      <c r="F211" s="8" t="str">
        <f>CONCATENATE(SR_Lookup[[#This Row],[Account]]," - ",SR_Lookup[[#This Row],[Account Desc]])</f>
        <v>740711 - Telecom Maintenance Recurring</v>
      </c>
    </row>
    <row r="212" spans="2:6">
      <c r="B212">
        <v>740712</v>
      </c>
      <c r="C212" t="s">
        <v>883</v>
      </c>
      <c r="E212" t="s">
        <v>1345</v>
      </c>
      <c r="F212" s="8" t="str">
        <f>CONCATENATE(SR_Lookup[[#This Row],[Account]]," - ",SR_Lookup[[#This Row],[Account Desc]])</f>
        <v>740712 - Network/Comm Admin/Indirect</v>
      </c>
    </row>
    <row r="213" spans="2:6">
      <c r="B213" s="8">
        <v>740713</v>
      </c>
      <c r="C213" s="8" t="s">
        <v>1664</v>
      </c>
      <c r="D213" s="8" t="s">
        <v>1346</v>
      </c>
      <c r="E213" s="8" t="s">
        <v>1340</v>
      </c>
      <c r="F213" s="8" t="str">
        <f>CONCATENATE(SR_Lookup[[#This Row],[Account]]," - ",SR_Lookup[[#This Row],[Account Desc]])</f>
        <v>740713 - Network/Comm Rsch Compute Ctr</v>
      </c>
    </row>
    <row r="214" spans="2:6">
      <c r="B214">
        <v>740715</v>
      </c>
      <c r="C214" t="s">
        <v>884</v>
      </c>
      <c r="E214" t="s">
        <v>1329</v>
      </c>
      <c r="F214" s="8" t="str">
        <f>CONCATENATE(SR_Lookup[[#This Row],[Account]]," - ",SR_Lookup[[#This Row],[Account Desc]])</f>
        <v>740715 - Network/Comm CGS Materials</v>
      </c>
    </row>
    <row r="215" spans="2:6">
      <c r="B215">
        <v>740719</v>
      </c>
      <c r="C215" t="s">
        <v>885</v>
      </c>
      <c r="E215" t="s">
        <v>1329</v>
      </c>
      <c r="F215" s="8" t="str">
        <f>CONCATENATE(SR_Lookup[[#This Row],[Account]]," - ",SR_Lookup[[#This Row],[Account Desc]])</f>
        <v>740719 - Network/Comm Inven Over/Short</v>
      </c>
    </row>
    <row r="216" spans="2:6">
      <c r="B216">
        <v>740720</v>
      </c>
      <c r="C216" t="s">
        <v>886</v>
      </c>
      <c r="E216" t="s">
        <v>1345</v>
      </c>
      <c r="F216" s="8" t="str">
        <f>CONCATENATE(SR_Lookup[[#This Row],[Account]]," - ",SR_Lookup[[#This Row],[Account Desc]])</f>
        <v>740720 - Equip Telecom Expendable</v>
      </c>
    </row>
    <row r="217" spans="2:6">
      <c r="B217">
        <v>740721</v>
      </c>
      <c r="C217" t="s">
        <v>887</v>
      </c>
      <c r="E217" t="s">
        <v>1333</v>
      </c>
      <c r="F217" s="8" t="str">
        <f>CONCATENATE(SR_Lookup[[#This Row],[Account]]," - ",SR_Lookup[[#This Row],[Account Desc]])</f>
        <v>740721 - Telecom Supplies &amp; Eq &lt;1000</v>
      </c>
    </row>
    <row r="218" spans="2:6">
      <c r="B218">
        <v>740722</v>
      </c>
      <c r="C218" t="s">
        <v>888</v>
      </c>
      <c r="E218" t="s">
        <v>1329</v>
      </c>
      <c r="F218" s="8" t="str">
        <f>CONCATENATE(SR_Lookup[[#This Row],[Account]]," - ",SR_Lookup[[#This Row],[Account Desc]])</f>
        <v>740722 - Cellular Leases</v>
      </c>
    </row>
    <row r="219" spans="2:6">
      <c r="B219">
        <v>740730</v>
      </c>
      <c r="C219" t="s">
        <v>889</v>
      </c>
      <c r="E219" t="s">
        <v>1345</v>
      </c>
      <c r="F219" s="8" t="str">
        <f>CONCATENATE(SR_Lookup[[#This Row],[Account]]," - ",SR_Lookup[[#This Row],[Account Desc]])</f>
        <v>740730 - Mobile Devices/Services</v>
      </c>
    </row>
    <row r="220" spans="2:6">
      <c r="B220">
        <v>740731</v>
      </c>
      <c r="C220" t="s">
        <v>1436</v>
      </c>
      <c r="D220" t="s">
        <v>1367</v>
      </c>
      <c r="F220" s="8" t="str">
        <f>CONCATENATE(SR_Lookup[[#This Row],[Account]]," - ",SR_Lookup[[#This Row],[Account Desc]])</f>
        <v>740731 - CELL_ALLOW</v>
      </c>
    </row>
    <row r="221" spans="2:6">
      <c r="B221">
        <v>740741</v>
      </c>
      <c r="C221" t="s">
        <v>890</v>
      </c>
      <c r="E221" t="s">
        <v>1345</v>
      </c>
      <c r="F221" s="8" t="str">
        <f>CONCATENATE(SR_Lookup[[#This Row],[Account]]," - ",SR_Lookup[[#This Row],[Account Desc]])</f>
        <v>740741 - Computer Network Fees</v>
      </c>
    </row>
    <row r="222" spans="2:6">
      <c r="B222">
        <v>740742</v>
      </c>
      <c r="C222" t="s">
        <v>891</v>
      </c>
      <c r="E222" t="s">
        <v>1345</v>
      </c>
      <c r="F222" s="8" t="str">
        <f>CONCATENATE(SR_Lookup[[#This Row],[Account]]," - ",SR_Lookup[[#This Row],[Account Desc]])</f>
        <v>740742 - Data Non Recurring</v>
      </c>
    </row>
    <row r="223" spans="2:6">
      <c r="B223">
        <v>740802</v>
      </c>
      <c r="C223" t="s">
        <v>892</v>
      </c>
      <c r="E223" t="s">
        <v>1340</v>
      </c>
      <c r="F223" s="8" t="str">
        <f>CONCATENATE(SR_Lookup[[#This Row],[Account]]," - ",SR_Lookup[[#This Row],[Account Desc]])</f>
        <v>740802 - UTL Electricity</v>
      </c>
    </row>
    <row r="224" spans="2:6">
      <c r="B224">
        <v>740803</v>
      </c>
      <c r="C224" t="s">
        <v>893</v>
      </c>
      <c r="E224" t="s">
        <v>1340</v>
      </c>
      <c r="F224" s="8" t="str">
        <f>CONCATENATE(SR_Lookup[[#This Row],[Account]]," - ",SR_Lookup[[#This Row],[Account Desc]])</f>
        <v>740803 - UTL Outdoor Lighting</v>
      </c>
    </row>
    <row r="225" spans="2:6">
      <c r="B225">
        <v>740804</v>
      </c>
      <c r="C225" t="s">
        <v>894</v>
      </c>
      <c r="E225" t="s">
        <v>1340</v>
      </c>
      <c r="F225" s="8" t="str">
        <f>CONCATENATE(SR_Lookup[[#This Row],[Account]]," - ",SR_Lookup[[#This Row],[Account Desc]])</f>
        <v>740804 - UTL Fire Service Fees</v>
      </c>
    </row>
    <row r="226" spans="2:6">
      <c r="B226">
        <v>740811</v>
      </c>
      <c r="C226" t="s">
        <v>895</v>
      </c>
      <c r="E226" t="s">
        <v>1340</v>
      </c>
      <c r="F226" s="8" t="str">
        <f>CONCATENATE(SR_Lookup[[#This Row],[Account]]," - ",SR_Lookup[[#This Row],[Account Desc]])</f>
        <v>740811 - UTL Natural Gas and LP Gas</v>
      </c>
    </row>
    <row r="227" spans="2:6">
      <c r="B227">
        <v>740821</v>
      </c>
      <c r="C227" t="s">
        <v>896</v>
      </c>
      <c r="E227" t="s">
        <v>1340</v>
      </c>
      <c r="F227" s="8" t="str">
        <f>CONCATENATE(SR_Lookup[[#This Row],[Account]]," - ",SR_Lookup[[#This Row],[Account Desc]])</f>
        <v>740821 - UTL Water</v>
      </c>
    </row>
    <row r="228" spans="2:6">
      <c r="B228">
        <v>740822</v>
      </c>
      <c r="C228" t="s">
        <v>897</v>
      </c>
      <c r="E228" t="s">
        <v>1340</v>
      </c>
      <c r="F228" s="8" t="str">
        <f>CONCATENATE(SR_Lookup[[#This Row],[Account]]," - ",SR_Lookup[[#This Row],[Account Desc]])</f>
        <v>740822 - UTL Sewer</v>
      </c>
    </row>
    <row r="229" spans="2:6">
      <c r="B229">
        <v>740823</v>
      </c>
      <c r="C229" t="s">
        <v>898</v>
      </c>
      <c r="E229" t="s">
        <v>1340</v>
      </c>
      <c r="F229" s="8" t="str">
        <f>CONCATENATE(SR_Lookup[[#This Row],[Account]]," - ",SR_Lookup[[#This Row],[Account Desc]])</f>
        <v>740823 - UTL Chilled Water</v>
      </c>
    </row>
    <row r="230" spans="2:6">
      <c r="B230">
        <v>740824</v>
      </c>
      <c r="C230" t="s">
        <v>899</v>
      </c>
      <c r="E230" t="s">
        <v>1340</v>
      </c>
      <c r="F230" s="8" t="str">
        <f>CONCATENATE(SR_Lookup[[#This Row],[Account]]," - ",SR_Lookup[[#This Row],[Account Desc]])</f>
        <v>740824 - UTL Stormwater Services</v>
      </c>
    </row>
    <row r="231" spans="2:6">
      <c r="B231">
        <v>740831</v>
      </c>
      <c r="C231" t="s">
        <v>900</v>
      </c>
      <c r="E231" t="s">
        <v>1340</v>
      </c>
      <c r="F231" s="8" t="str">
        <f>CONCATENATE(SR_Lookup[[#This Row],[Account]]," - ",SR_Lookup[[#This Row],[Account Desc]])</f>
        <v>740831 - UTL Garbage Disp Svc External</v>
      </c>
    </row>
    <row r="232" spans="2:6">
      <c r="B232">
        <v>740832</v>
      </c>
      <c r="C232" t="s">
        <v>901</v>
      </c>
      <c r="E232" t="s">
        <v>1340</v>
      </c>
      <c r="F232" s="8" t="str">
        <f>CONCATENATE(SR_Lookup[[#This Row],[Account]]," - ",SR_Lookup[[#This Row],[Account Desc]])</f>
        <v>740832 - UTL Garbage Disp Svc Internal</v>
      </c>
    </row>
    <row r="233" spans="2:6">
      <c r="B233">
        <v>740841</v>
      </c>
      <c r="C233" t="s">
        <v>902</v>
      </c>
      <c r="E233" t="s">
        <v>1340</v>
      </c>
      <c r="F233" s="8" t="str">
        <f>CONCATENATE(SR_Lookup[[#This Row],[Account]]," - ",SR_Lookup[[#This Row],[Account Desc]])</f>
        <v>740841 - UTL Steam</v>
      </c>
    </row>
    <row r="234" spans="2:6">
      <c r="B234">
        <v>740852</v>
      </c>
      <c r="C234" t="s">
        <v>903</v>
      </c>
      <c r="E234" t="s">
        <v>1340</v>
      </c>
      <c r="F234" s="8" t="str">
        <f>CONCATENATE(SR_Lookup[[#This Row],[Account]]," - ",SR_Lookup[[#This Row],[Account Desc]])</f>
        <v>740852 - Temporary Billings Utilites</v>
      </c>
    </row>
    <row r="235" spans="2:6">
      <c r="B235">
        <v>740901</v>
      </c>
      <c r="C235" t="s">
        <v>904</v>
      </c>
      <c r="E235" t="s">
        <v>1329</v>
      </c>
      <c r="F235" s="8" t="str">
        <f>CONCATENATE(SR_Lookup[[#This Row],[Account]]," - ",SR_Lookup[[#This Row],[Account Desc]])</f>
        <v>740901 - Repair/Maint Svcs Capital Proj</v>
      </c>
    </row>
    <row r="236" spans="2:6">
      <c r="B236">
        <v>740902</v>
      </c>
      <c r="C236" t="s">
        <v>905</v>
      </c>
      <c r="E236" t="s">
        <v>1340</v>
      </c>
      <c r="F236" s="8" t="str">
        <f>CONCATENATE(SR_Lookup[[#This Row],[Account]]," - ",SR_Lookup[[#This Row],[Account Desc]])</f>
        <v>740902 - Repairs and Maintenance Other</v>
      </c>
    </row>
    <row r="237" spans="2:6">
      <c r="B237">
        <v>740903</v>
      </c>
      <c r="C237" t="s">
        <v>906</v>
      </c>
      <c r="E237" t="s">
        <v>1340</v>
      </c>
      <c r="F237" s="8" t="str">
        <f>CONCATENATE(SR_Lookup[[#This Row],[Account]]," - ",SR_Lookup[[#This Row],[Account Desc]])</f>
        <v>740903 - Repairs &amp; Maintenance Contract</v>
      </c>
    </row>
    <row r="238" spans="2:6">
      <c r="B238">
        <v>740904</v>
      </c>
      <c r="C238" t="s">
        <v>907</v>
      </c>
      <c r="D238" s="8"/>
      <c r="E238" t="s">
        <v>1340</v>
      </c>
      <c r="F238" s="8" t="str">
        <f>CONCATENATE(SR_Lookup[[#This Row],[Account]]," - ",SR_Lookup[[#This Row],[Account Desc]])</f>
        <v>740904 - Building Repair &amp; Maint NonFCO</v>
      </c>
    </row>
    <row r="239" spans="2:6">
      <c r="B239">
        <v>740905</v>
      </c>
      <c r="C239" t="s">
        <v>908</v>
      </c>
      <c r="E239" t="s">
        <v>1340</v>
      </c>
      <c r="F239" s="8" t="str">
        <f>CONCATENATE(SR_Lookup[[#This Row],[Account]]," - ",SR_Lookup[[#This Row],[Account Desc]])</f>
        <v>740905 - R&amp;M Plnt Mch Boilr Elev Etc</v>
      </c>
    </row>
    <row r="240" spans="2:6">
      <c r="B240">
        <v>740906</v>
      </c>
      <c r="C240" t="s">
        <v>909</v>
      </c>
      <c r="D240" s="8"/>
      <c r="E240" t="s">
        <v>1340</v>
      </c>
      <c r="F240" s="8" t="str">
        <f>CONCATENATE(SR_Lookup[[#This Row],[Account]]," - ",SR_Lookup[[#This Row],[Account Desc]])</f>
        <v>740906 - R&amp;M Plant Machine Non-Cntrct</v>
      </c>
    </row>
    <row r="241" spans="2:6">
      <c r="B241">
        <v>740907</v>
      </c>
      <c r="C241" t="s">
        <v>910</v>
      </c>
      <c r="E241" t="s">
        <v>1340</v>
      </c>
      <c r="F241" s="8" t="str">
        <f>CONCATENATE(SR_Lookup[[#This Row],[Account]]," - ",SR_Lookup[[#This Row],[Account Desc]])</f>
        <v>740907 - R&amp;M Plant Machine Contracted</v>
      </c>
    </row>
    <row r="242" spans="2:6">
      <c r="B242">
        <v>740908</v>
      </c>
      <c r="C242" t="s">
        <v>911</v>
      </c>
      <c r="E242" t="s">
        <v>1340</v>
      </c>
      <c r="F242" s="8" t="str">
        <f>CONCATENATE(SR_Lookup[[#This Row],[Account]]," - ",SR_Lookup[[#This Row],[Account Desc]])</f>
        <v>740908 - R&amp;M Field Preparation</v>
      </c>
    </row>
    <row r="243" spans="2:6">
      <c r="B243">
        <v>740909</v>
      </c>
      <c r="C243" t="s">
        <v>912</v>
      </c>
      <c r="E243" t="s">
        <v>1340</v>
      </c>
      <c r="F243" s="8" t="str">
        <f>CONCATENATE(SR_Lookup[[#This Row],[Account]]," - ",SR_Lookup[[#This Row],[Account Desc]])</f>
        <v>740909 - R&amp;M Office Furniture &amp; Equip</v>
      </c>
    </row>
    <row r="244" spans="2:6">
      <c r="B244">
        <v>740910</v>
      </c>
      <c r="C244" t="s">
        <v>913</v>
      </c>
      <c r="E244" t="s">
        <v>1340</v>
      </c>
      <c r="F244" s="8" t="str">
        <f>CONCATENATE(SR_Lookup[[#This Row],[Account]]," - ",SR_Lookup[[#This Row],[Account Desc]])</f>
        <v>740910 - R&amp;M Office Furn &amp; Equip N-Cntr</v>
      </c>
    </row>
    <row r="245" spans="2:6">
      <c r="B245">
        <v>740911</v>
      </c>
      <c r="C245" t="s">
        <v>914</v>
      </c>
      <c r="D245" s="8"/>
      <c r="E245" t="s">
        <v>1340</v>
      </c>
      <c r="F245" s="8" t="str">
        <f>CONCATENATE(SR_Lookup[[#This Row],[Account]]," - ",SR_Lookup[[#This Row],[Account Desc]])</f>
        <v>740911 - R&amp;M Ed Med Ag Res</v>
      </c>
    </row>
    <row r="246" spans="2:6">
      <c r="B246">
        <v>740912</v>
      </c>
      <c r="C246" t="s">
        <v>915</v>
      </c>
      <c r="E246" t="s">
        <v>1340</v>
      </c>
      <c r="F246" s="8" t="str">
        <f>CONCATENATE(SR_Lookup[[#This Row],[Account]]," - ",SR_Lookup[[#This Row],[Account Desc]])</f>
        <v>740912 - R&amp;M Ed Med Ag Res Non Cntr</v>
      </c>
    </row>
    <row r="247" spans="2:6">
      <c r="B247">
        <v>740913</v>
      </c>
      <c r="C247" t="s">
        <v>916</v>
      </c>
      <c r="E247" t="s">
        <v>1340</v>
      </c>
      <c r="F247" s="8" t="str">
        <f>CONCATENATE(SR_Lookup[[#This Row],[Account]]," - ",SR_Lookup[[#This Row],[Account Desc]])</f>
        <v>740913 - R&amp;M Ed Med Ag Res Cntrct</v>
      </c>
    </row>
    <row r="248" spans="2:6">
      <c r="B248">
        <v>740914</v>
      </c>
      <c r="C248" t="s">
        <v>917</v>
      </c>
      <c r="E248" t="s">
        <v>1340</v>
      </c>
      <c r="F248" s="8" t="str">
        <f>CONCATENATE(SR_Lookup[[#This Row],[Account]]," - ",SR_Lookup[[#This Row],[Account Desc]])</f>
        <v>740914 - Repair Maint Computing / IT Eq</v>
      </c>
    </row>
    <row r="249" spans="2:6">
      <c r="B249">
        <v>740915</v>
      </c>
      <c r="C249" t="s">
        <v>918</v>
      </c>
      <c r="E249" t="s">
        <v>1340</v>
      </c>
      <c r="F249" s="8" t="str">
        <f>CONCATENATE(SR_Lookup[[#This Row],[Account]]," - ",SR_Lookup[[#This Row],[Account Desc]])</f>
        <v>740915 - Repair Maint Data Comm Equip</v>
      </c>
    </row>
    <row r="250" spans="2:6">
      <c r="B250">
        <v>740916</v>
      </c>
      <c r="C250" t="s">
        <v>919</v>
      </c>
      <c r="D250" s="8" t="s">
        <v>1346</v>
      </c>
      <c r="E250" t="s">
        <v>1340</v>
      </c>
      <c r="F250" s="8" t="str">
        <f>CONCATENATE(SR_Lookup[[#This Row],[Account]]," - ",SR_Lookup[[#This Row],[Account Desc]])</f>
        <v>740916 - Maintenance IT Software</v>
      </c>
    </row>
    <row r="251" spans="2:6">
      <c r="B251">
        <v>740917</v>
      </c>
      <c r="C251" t="s">
        <v>920</v>
      </c>
      <c r="E251" t="s">
        <v>1340</v>
      </c>
      <c r="F251" s="8" t="str">
        <f>CONCATENATE(SR_Lookup[[#This Row],[Account]]," - ",SR_Lookup[[#This Row],[Account Desc]])</f>
        <v>740917 - R&amp;M CPU Memeory Etc</v>
      </c>
    </row>
    <row r="252" spans="2:6">
      <c r="B252">
        <v>740918</v>
      </c>
      <c r="C252" t="s">
        <v>921</v>
      </c>
      <c r="D252" s="8"/>
      <c r="E252" t="s">
        <v>1340</v>
      </c>
      <c r="F252" s="8" t="str">
        <f>CONCATENATE(SR_Lookup[[#This Row],[Account]]," - ",SR_Lookup[[#This Row],[Account Desc]])</f>
        <v>740918 - Repair &amp; Maint Disk Devices</v>
      </c>
    </row>
    <row r="253" spans="2:6">
      <c r="B253">
        <v>740919</v>
      </c>
      <c r="C253" t="s">
        <v>922</v>
      </c>
      <c r="E253" t="s">
        <v>1340</v>
      </c>
      <c r="F253" s="8" t="str">
        <f>CONCATENATE(SR_Lookup[[#This Row],[Account]]," - ",SR_Lookup[[#This Row],[Account Desc]])</f>
        <v>740919 - Repair &amp; Maint Tape Devices</v>
      </c>
    </row>
    <row r="254" spans="2:6">
      <c r="B254">
        <v>740920</v>
      </c>
      <c r="C254" t="s">
        <v>923</v>
      </c>
      <c r="E254" t="s">
        <v>1340</v>
      </c>
      <c r="F254" s="8" t="str">
        <f>CONCATENATE(SR_Lookup[[#This Row],[Account]]," - ",SR_Lookup[[#This Row],[Account Desc]])</f>
        <v>740920 - R&amp;M Communications Controllers</v>
      </c>
    </row>
    <row r="255" spans="2:6">
      <c r="B255">
        <v>740921</v>
      </c>
      <c r="C255" t="s">
        <v>924</v>
      </c>
      <c r="D255" s="8"/>
      <c r="E255" t="s">
        <v>1340</v>
      </c>
      <c r="F255" s="8" t="str">
        <f>CONCATENATE(SR_Lookup[[#This Row],[Account]]," - ",SR_Lookup[[#This Row],[Account Desc]])</f>
        <v>740921 - Repair &amp; Maint Terminal Device</v>
      </c>
    </row>
    <row r="256" spans="2:6">
      <c r="B256">
        <v>740922</v>
      </c>
      <c r="C256" t="s">
        <v>925</v>
      </c>
      <c r="E256" t="s">
        <v>1340</v>
      </c>
      <c r="F256" s="8" t="str">
        <f>CONCATENATE(SR_Lookup[[#This Row],[Account]]," - ",SR_Lookup[[#This Row],[Account Desc]])</f>
        <v>740922 - Repair &amp; Maintenance Vehicles</v>
      </c>
    </row>
    <row r="257" spans="2:6">
      <c r="B257">
        <v>740923</v>
      </c>
      <c r="C257" t="s">
        <v>926</v>
      </c>
      <c r="E257" t="s">
        <v>1340</v>
      </c>
      <c r="F257" s="8" t="str">
        <f>CONCATENATE(SR_Lookup[[#This Row],[Account]]," - ",SR_Lookup[[#This Row],[Account Desc]])</f>
        <v>740923 - R&amp;M Vehicles Non Contracted</v>
      </c>
    </row>
    <row r="258" spans="2:6">
      <c r="B258">
        <v>740924</v>
      </c>
      <c r="C258" t="s">
        <v>927</v>
      </c>
      <c r="E258" t="s">
        <v>1340</v>
      </c>
      <c r="F258" s="8" t="str">
        <f>CONCATENATE(SR_Lookup[[#This Row],[Account]]," - ",SR_Lookup[[#This Row],[Account Desc]])</f>
        <v>740924 - R&amp;M Tractor Mower Oth Equip</v>
      </c>
    </row>
    <row r="259" spans="2:6">
      <c r="B259">
        <v>740930</v>
      </c>
      <c r="C259" t="s">
        <v>928</v>
      </c>
      <c r="D259" s="8" t="s">
        <v>1346</v>
      </c>
      <c r="E259" t="s">
        <v>1340</v>
      </c>
      <c r="F259" s="8" t="str">
        <f>CONCATENATE(SR_Lookup[[#This Row],[Account]]," - ",SR_Lookup[[#This Row],[Account Desc]])</f>
        <v>740930 - Repair/Maint Svcs Facil/Equip</v>
      </c>
    </row>
    <row r="260" spans="2:6">
      <c r="B260">
        <v>741001</v>
      </c>
      <c r="C260" t="s">
        <v>930</v>
      </c>
      <c r="E260" t="s">
        <v>1340</v>
      </c>
      <c r="F260" s="8" t="str">
        <f>CONCATENATE(SR_Lookup[[#This Row],[Account]]," - ",SR_Lookup[[#This Row],[Account Desc]])</f>
        <v>741001 - Resale Misc Purchase</v>
      </c>
    </row>
    <row r="261" spans="2:6">
      <c r="B261">
        <v>741002</v>
      </c>
      <c r="C261" t="s">
        <v>931</v>
      </c>
      <c r="D261" s="8"/>
      <c r="E261" t="s">
        <v>1340</v>
      </c>
      <c r="F261" s="8" t="str">
        <f>CONCATENATE(SR_Lookup[[#This Row],[Account]]," - ",SR_Lookup[[#This Row],[Account Desc]])</f>
        <v>741002 - Resale New Books</v>
      </c>
    </row>
    <row r="262" spans="2:6">
      <c r="B262">
        <v>741003</v>
      </c>
      <c r="C262" t="s">
        <v>932</v>
      </c>
      <c r="E262" t="s">
        <v>1340</v>
      </c>
      <c r="F262" s="8" t="str">
        <f>CONCATENATE(SR_Lookup[[#This Row],[Account]]," - ",SR_Lookup[[#This Row],[Account Desc]])</f>
        <v>741003 - Resale Textbooks</v>
      </c>
    </row>
    <row r="263" spans="2:6">
      <c r="B263">
        <v>741004</v>
      </c>
      <c r="C263" t="s">
        <v>933</v>
      </c>
      <c r="E263" t="s">
        <v>1329</v>
      </c>
      <c r="F263" s="8" t="str">
        <f>CONCATENATE(SR_Lookup[[#This Row],[Account]]," - ",SR_Lookup[[#This Row],[Account Desc]])</f>
        <v>741004 - Resale Bus Local Svc</v>
      </c>
    </row>
    <row r="264" spans="2:6">
      <c r="B264">
        <v>741005</v>
      </c>
      <c r="C264" t="s">
        <v>934</v>
      </c>
      <c r="D264" s="8"/>
      <c r="E264" t="s">
        <v>1340</v>
      </c>
      <c r="F264" s="8" t="str">
        <f>CONCATENATE(SR_Lookup[[#This Row],[Account]]," - ",SR_Lookup[[#This Row],[Account Desc]])</f>
        <v>741005 - Resale General Books</v>
      </c>
    </row>
    <row r="265" spans="2:6">
      <c r="B265">
        <v>741006</v>
      </c>
      <c r="C265" t="s">
        <v>935</v>
      </c>
      <c r="E265" t="s">
        <v>1340</v>
      </c>
      <c r="F265" s="8" t="str">
        <f>CONCATENATE(SR_Lookup[[#This Row],[Account]]," - ",SR_Lookup[[#This Row],[Account Desc]])</f>
        <v>741006 - Resale Trade Paperbound</v>
      </c>
    </row>
    <row r="266" spans="2:6">
      <c r="B266">
        <v>741007</v>
      </c>
      <c r="C266" t="s">
        <v>936</v>
      </c>
      <c r="E266" t="s">
        <v>1340</v>
      </c>
      <c r="F266" s="8" t="str">
        <f>CONCATENATE(SR_Lookup[[#This Row],[Account]]," - ",SR_Lookup[[#This Row],[Account Desc]])</f>
        <v>741007 - Resale Magazines</v>
      </c>
    </row>
    <row r="267" spans="2:6">
      <c r="B267">
        <v>741008</v>
      </c>
      <c r="C267" t="s">
        <v>937</v>
      </c>
      <c r="E267" t="s">
        <v>1340</v>
      </c>
      <c r="F267" s="8" t="str">
        <f>CONCATENATE(SR_Lookup[[#This Row],[Account]]," - ",SR_Lookup[[#This Row],[Account Desc]])</f>
        <v>741008 - Resale DupPaper/Supplies</v>
      </c>
    </row>
    <row r="268" spans="2:6">
      <c r="B268">
        <v>741009</v>
      </c>
      <c r="C268" t="s">
        <v>938</v>
      </c>
      <c r="E268" t="s">
        <v>1340</v>
      </c>
      <c r="F268" s="8" t="str">
        <f>CONCATENATE(SR_Lookup[[#This Row],[Account]]," - ",SR_Lookup[[#This Row],[Account Desc]])</f>
        <v>741009 - Resale Goods/Services</v>
      </c>
    </row>
    <row r="269" spans="2:6">
      <c r="B269">
        <v>741010</v>
      </c>
      <c r="C269" t="s">
        <v>939</v>
      </c>
      <c r="E269" t="s">
        <v>1340</v>
      </c>
      <c r="F269" s="8" t="str">
        <f>CONCATENATE(SR_Lookup[[#This Row],[Account]]," - ",SR_Lookup[[#This Row],[Account Desc]])</f>
        <v>741010 - Resale Novelties</v>
      </c>
    </row>
    <row r="270" spans="2:6">
      <c r="B270">
        <v>741011</v>
      </c>
      <c r="C270" t="s">
        <v>940</v>
      </c>
      <c r="E270" t="s">
        <v>1340</v>
      </c>
      <c r="F270" s="8" t="str">
        <f>CONCATENATE(SR_Lookup[[#This Row],[Account]]," - ",SR_Lookup[[#This Row],[Account Desc]])</f>
        <v>741011 - Resale School Supplies</v>
      </c>
    </row>
    <row r="271" spans="2:6">
      <c r="B271">
        <v>741012</v>
      </c>
      <c r="C271" t="s">
        <v>941</v>
      </c>
      <c r="E271" t="s">
        <v>1329</v>
      </c>
      <c r="F271" s="8" t="str">
        <f>CONCATENATE(SR_Lookup[[#This Row],[Account]]," - ",SR_Lookup[[#This Row],[Account Desc]])</f>
        <v>741012 - Resale Utility Costs</v>
      </c>
    </row>
    <row r="272" spans="2:6">
      <c r="B272">
        <v>741013</v>
      </c>
      <c r="C272" t="s">
        <v>942</v>
      </c>
      <c r="E272" t="s">
        <v>1340</v>
      </c>
      <c r="F272" s="8" t="str">
        <f>CONCATENATE(SR_Lookup[[#This Row],[Account]]," - ",SR_Lookup[[#This Row],[Account Desc]])</f>
        <v>741013 - Resale Stationery</v>
      </c>
    </row>
    <row r="273" spans="2:6">
      <c r="B273">
        <v>741014</v>
      </c>
      <c r="C273" t="s">
        <v>943</v>
      </c>
      <c r="D273" s="8"/>
      <c r="E273" t="s">
        <v>1340</v>
      </c>
      <c r="F273" s="8" t="str">
        <f>CONCATENATE(SR_Lookup[[#This Row],[Account]]," - ",SR_Lookup[[#This Row],[Account Desc]])</f>
        <v>741014 - Resale Tobacco &amp; Candy</v>
      </c>
    </row>
    <row r="274" spans="2:6">
      <c r="B274">
        <v>741015</v>
      </c>
      <c r="C274" t="s">
        <v>944</v>
      </c>
      <c r="E274" t="s">
        <v>1340</v>
      </c>
      <c r="F274" s="8" t="str">
        <f>CONCATENATE(SR_Lookup[[#This Row],[Account]]," - ",SR_Lookup[[#This Row],[Account Desc]])</f>
        <v>741015 - Resale Greeting Cards</v>
      </c>
    </row>
    <row r="275" spans="2:6">
      <c r="B275">
        <v>741016</v>
      </c>
      <c r="C275" t="s">
        <v>945</v>
      </c>
      <c r="E275" t="s">
        <v>1340</v>
      </c>
      <c r="F275" s="8" t="str">
        <f>CONCATENATE(SR_Lookup[[#This Row],[Account]]," - ",SR_Lookup[[#This Row],[Account Desc]])</f>
        <v>741016 - Resale Food/Beverages</v>
      </c>
    </row>
    <row r="276" spans="2:6">
      <c r="B276">
        <v>741017</v>
      </c>
      <c r="C276" t="s">
        <v>946</v>
      </c>
      <c r="E276" t="s">
        <v>1340</v>
      </c>
      <c r="F276" s="8" t="str">
        <f>CONCATENATE(SR_Lookup[[#This Row],[Account]]," - ",SR_Lookup[[#This Row],[Account Desc]])</f>
        <v>741017 - Resale Clothing</v>
      </c>
    </row>
    <row r="277" spans="2:6">
      <c r="B277">
        <v>741018</v>
      </c>
      <c r="C277" t="s">
        <v>947</v>
      </c>
      <c r="E277" t="s">
        <v>1340</v>
      </c>
      <c r="F277" s="8" t="str">
        <f>CONCATENATE(SR_Lookup[[#This Row],[Account]]," - ",SR_Lookup[[#This Row],[Account Desc]])</f>
        <v>741018 - Resale Jewelry</v>
      </c>
    </row>
    <row r="278" spans="2:6">
      <c r="B278">
        <v>741019</v>
      </c>
      <c r="C278" t="s">
        <v>948</v>
      </c>
      <c r="E278" t="s">
        <v>1340</v>
      </c>
      <c r="F278" s="8" t="str">
        <f>CONCATENATE(SR_Lookup[[#This Row],[Account]]," - ",SR_Lookup[[#This Row],[Account Desc]])</f>
        <v>741019 - Resale Computer Parts</v>
      </c>
    </row>
    <row r="279" spans="2:6">
      <c r="B279">
        <v>741020</v>
      </c>
      <c r="C279" t="s">
        <v>949</v>
      </c>
      <c r="E279" t="s">
        <v>1329</v>
      </c>
      <c r="F279" s="8" t="str">
        <f>CONCATENATE(SR_Lookup[[#This Row],[Account]]," - ",SR_Lookup[[#This Row],[Account Desc]])</f>
        <v>741020 - Resale Phone Local Service</v>
      </c>
    </row>
    <row r="280" spans="2:6">
      <c r="B280">
        <v>741021</v>
      </c>
      <c r="C280" t="s">
        <v>950</v>
      </c>
      <c r="E280" t="s">
        <v>1329</v>
      </c>
      <c r="F280" s="8" t="str">
        <f>CONCATENATE(SR_Lookup[[#This Row],[Account]]," - ",SR_Lookup[[#This Row],[Account Desc]])</f>
        <v>741021 - Resale LocSvc NonRecur Voice</v>
      </c>
    </row>
    <row r="281" spans="2:6">
      <c r="B281">
        <v>741022</v>
      </c>
      <c r="C281" t="s">
        <v>951</v>
      </c>
      <c r="E281" t="s">
        <v>1340</v>
      </c>
      <c r="F281" s="8" t="str">
        <f>CONCATENATE(SR_Lookup[[#This Row],[Account]]," - ",SR_Lookup[[#This Row],[Account Desc]])</f>
        <v>741022 - Resale Phone Long Distance</v>
      </c>
    </row>
    <row r="282" spans="2:6">
      <c r="B282">
        <v>741101</v>
      </c>
      <c r="C282" t="s">
        <v>952</v>
      </c>
      <c r="D282" t="s">
        <v>1346</v>
      </c>
      <c r="E282" t="s">
        <v>1333</v>
      </c>
      <c r="F282" s="8" t="str">
        <f>CONCATENATE(SR_Lookup[[#This Row],[Account]]," - ",SR_Lookup[[#This Row],[Account Desc]])</f>
        <v>741101 - Supplies Office</v>
      </c>
    </row>
    <row r="283" spans="2:6">
      <c r="B283">
        <v>741102</v>
      </c>
      <c r="C283" t="s">
        <v>953</v>
      </c>
      <c r="D283" t="s">
        <v>1346</v>
      </c>
      <c r="E283" t="s">
        <v>1339</v>
      </c>
      <c r="F283" s="8" t="str">
        <f>CONCATENATE(SR_Lookup[[#This Row],[Account]]," - ",SR_Lookup[[#This Row],[Account Desc]])</f>
        <v>741102 - Supplies Print/Copy</v>
      </c>
    </row>
    <row r="284" spans="2:6">
      <c r="B284">
        <v>741121</v>
      </c>
      <c r="C284" t="s">
        <v>954</v>
      </c>
      <c r="D284" t="s">
        <v>1346</v>
      </c>
      <c r="E284" t="s">
        <v>1333</v>
      </c>
      <c r="F284" s="8" t="str">
        <f>CONCATENATE(SR_Lookup[[#This Row],[Account]]," - ",SR_Lookup[[#This Row],[Account Desc]])</f>
        <v>741121 - Equip Office/Other Expendable</v>
      </c>
    </row>
    <row r="285" spans="2:6">
      <c r="B285">
        <v>741141</v>
      </c>
      <c r="C285" t="s">
        <v>955</v>
      </c>
      <c r="D285" t="s">
        <v>1346</v>
      </c>
      <c r="E285" t="s">
        <v>1333</v>
      </c>
      <c r="F285" s="8" t="str">
        <f>CONCATENATE(SR_Lookup[[#This Row],[Account]]," - ",SR_Lookup[[#This Row],[Account Desc]])</f>
        <v>741141 - Information Technology Supply</v>
      </c>
    </row>
    <row r="286" spans="2:6">
      <c r="B286">
        <v>741145</v>
      </c>
      <c r="C286" t="s">
        <v>956</v>
      </c>
      <c r="D286" t="s">
        <v>1346</v>
      </c>
      <c r="E286" t="s">
        <v>1333</v>
      </c>
      <c r="F286" s="8" t="str">
        <f>CONCATENATE(SR_Lookup[[#This Row],[Account]]," - ",SR_Lookup[[#This Row],[Account Desc]])</f>
        <v>741145 - Software Expendable</v>
      </c>
    </row>
    <row r="287" spans="2:6">
      <c r="B287">
        <v>741151</v>
      </c>
      <c r="C287" t="s">
        <v>957</v>
      </c>
      <c r="D287" s="8" t="s">
        <v>1346</v>
      </c>
      <c r="E287" t="s">
        <v>1333</v>
      </c>
      <c r="F287" s="8" t="str">
        <f>CONCATENATE(SR_Lookup[[#This Row],[Account]]," - ",SR_Lookup[[#This Row],[Account Desc]])</f>
        <v>741151 - Computer Equip &lt;1000</v>
      </c>
    </row>
    <row r="288" spans="2:6">
      <c r="B288">
        <v>741152</v>
      </c>
      <c r="C288" t="s">
        <v>958</v>
      </c>
      <c r="D288" s="8" t="s">
        <v>1346</v>
      </c>
      <c r="E288" t="s">
        <v>1333</v>
      </c>
      <c r="F288" s="8" t="str">
        <f>CONCATENATE(SR_Lookup[[#This Row],[Account]]," - ",SR_Lookup[[#This Row],[Account Desc]])</f>
        <v>741152 - Computer Periph Equip &lt;1000</v>
      </c>
    </row>
    <row r="289" spans="2:6">
      <c r="B289">
        <v>741153</v>
      </c>
      <c r="C289" t="s">
        <v>959</v>
      </c>
      <c r="D289" s="8" t="s">
        <v>1346</v>
      </c>
      <c r="E289" t="s">
        <v>1333</v>
      </c>
      <c r="F289" s="8" t="str">
        <f>CONCATENATE(SR_Lookup[[#This Row],[Account]]," - ",SR_Lookup[[#This Row],[Account Desc]])</f>
        <v>741153 - Equip Computer/IT Expendable</v>
      </c>
    </row>
    <row r="290" spans="2:6">
      <c r="B290">
        <v>741161</v>
      </c>
      <c r="C290" t="s">
        <v>960</v>
      </c>
      <c r="D290" t="s">
        <v>1346</v>
      </c>
      <c r="E290" t="s">
        <v>1333</v>
      </c>
      <c r="F290" s="8" t="str">
        <f>CONCATENATE(SR_Lookup[[#This Row],[Account]]," - ",SR_Lookup[[#This Row],[Account Desc]])</f>
        <v>741161 - Aud/Vis/Photo/Print Supplies</v>
      </c>
    </row>
    <row r="291" spans="2:6">
      <c r="B291">
        <v>741165</v>
      </c>
      <c r="C291" t="s">
        <v>961</v>
      </c>
      <c r="D291" s="8" t="s">
        <v>1346</v>
      </c>
      <c r="E291" t="s">
        <v>1333</v>
      </c>
      <c r="F291" s="8" t="str">
        <f>CONCATENATE(SR_Lookup[[#This Row],[Account]]," - ",SR_Lookup[[#This Row],[Account Desc]])</f>
        <v>741165 - Equip Audio/Visual Expendable</v>
      </c>
    </row>
    <row r="292" spans="2:6">
      <c r="B292">
        <v>741172</v>
      </c>
      <c r="C292" t="s">
        <v>962</v>
      </c>
      <c r="D292" s="8" t="s">
        <v>1346</v>
      </c>
      <c r="E292" t="s">
        <v>1333</v>
      </c>
      <c r="F292" s="8" t="str">
        <f>CONCATENATE(SR_Lookup[[#This Row],[Account]]," - ",SR_Lookup[[#This Row],[Account Desc]])</f>
        <v>741172 - Equip Athletic Expendable</v>
      </c>
    </row>
    <row r="293" spans="2:6">
      <c r="B293">
        <v>741173</v>
      </c>
      <c r="C293" t="s">
        <v>963</v>
      </c>
      <c r="E293" t="s">
        <v>1333</v>
      </c>
      <c r="F293" s="8" t="str">
        <f>CONCATENATE(SR_Lookup[[#This Row],[Account]]," - ",SR_Lookup[[#This Row],[Account Desc]])</f>
        <v>741173 - Motor Vehicles Expendable</v>
      </c>
    </row>
    <row r="294" spans="2:6">
      <c r="B294">
        <v>741178</v>
      </c>
      <c r="C294" t="s">
        <v>964</v>
      </c>
      <c r="D294" s="8" t="s">
        <v>1346</v>
      </c>
      <c r="E294" t="s">
        <v>1333</v>
      </c>
      <c r="F294" s="8" t="str">
        <f>CONCATENATE(SR_Lookup[[#This Row],[Account]]," - ",SR_Lookup[[#This Row],[Account Desc]])</f>
        <v>741178 - Ed Equip Misc Expense</v>
      </c>
    </row>
    <row r="295" spans="2:6">
      <c r="B295">
        <v>741179</v>
      </c>
      <c r="C295" t="s">
        <v>965</v>
      </c>
      <c r="E295" t="s">
        <v>1333</v>
      </c>
      <c r="F295" s="8" t="str">
        <f>CONCATENATE(SR_Lookup[[#This Row],[Account]]," - ",SR_Lookup[[#This Row],[Account Desc]])</f>
        <v>741179 - Musical Instruments Expendable</v>
      </c>
    </row>
    <row r="296" spans="2:6">
      <c r="B296">
        <v>741181</v>
      </c>
      <c r="C296" t="s">
        <v>966</v>
      </c>
      <c r="E296" t="s">
        <v>1333</v>
      </c>
      <c r="F296" s="8" t="str">
        <f>CONCATENATE(SR_Lookup[[#This Row],[Account]]," - ",SR_Lookup[[#This Row],[Account Desc]])</f>
        <v>741181 - Ed S Lab/Chem (No Glass)</v>
      </c>
    </row>
    <row r="297" spans="2:6">
      <c r="B297">
        <v>741182</v>
      </c>
      <c r="C297" t="s">
        <v>967</v>
      </c>
      <c r="E297" t="s">
        <v>1333</v>
      </c>
      <c r="F297" s="8" t="str">
        <f>CONCATENATE(SR_Lookup[[#This Row],[Account]]," - ",SR_Lookup[[#This Row],[Account Desc]])</f>
        <v>741182 - Ed S Demurrage Charges</v>
      </c>
    </row>
    <row r="298" spans="2:6">
      <c r="B298">
        <v>741183</v>
      </c>
      <c r="C298" t="s">
        <v>968</v>
      </c>
      <c r="E298" t="s">
        <v>1333</v>
      </c>
      <c r="F298" s="8" t="str">
        <f>CONCATENATE(SR_Lookup[[#This Row],[Account]]," - ",SR_Lookup[[#This Row],[Account Desc]])</f>
        <v>741183 - Ed S Glassware</v>
      </c>
    </row>
    <row r="299" spans="2:6">
      <c r="B299">
        <v>741191</v>
      </c>
      <c r="C299" t="s">
        <v>969</v>
      </c>
      <c r="D299" s="8" t="s">
        <v>1346</v>
      </c>
      <c r="E299" t="s">
        <v>1333</v>
      </c>
      <c r="F299" s="8" t="str">
        <f>CONCATENATE(SR_Lookup[[#This Row],[Account]]," - ",SR_Lookup[[#This Row],[Account Desc]])</f>
        <v>741191 - Equip Lab/Medical Expendable</v>
      </c>
    </row>
    <row r="300" spans="2:6">
      <c r="B300">
        <v>741251</v>
      </c>
      <c r="C300" t="s">
        <v>970</v>
      </c>
      <c r="D300" t="s">
        <v>1346</v>
      </c>
      <c r="E300" t="s">
        <v>1333</v>
      </c>
      <c r="F300" s="8" t="str">
        <f>CONCATENATE(SR_Lookup[[#This Row],[Account]]," - ",SR_Lookup[[#This Row],[Account Desc]])</f>
        <v>741251 - Supplies Educational</v>
      </c>
    </row>
    <row r="301" spans="2:6">
      <c r="B301">
        <v>741252</v>
      </c>
      <c r="C301" t="s">
        <v>1273</v>
      </c>
      <c r="E301" t="s">
        <v>1333</v>
      </c>
      <c r="F301" s="8" t="str">
        <f>CONCATENATE(SR_Lookup[[#This Row],[Account]]," - ",SR_Lookup[[#This Row],[Account Desc]])</f>
        <v>741252 - Non Library Pub/Book Exp</v>
      </c>
    </row>
    <row r="302" spans="2:6">
      <c r="B302">
        <v>741255</v>
      </c>
      <c r="C302" t="s">
        <v>972</v>
      </c>
      <c r="D302" t="s">
        <v>1346</v>
      </c>
      <c r="E302" t="s">
        <v>1333</v>
      </c>
      <c r="F302" s="8" t="str">
        <f>CONCATENATE(SR_Lookup[[#This Row],[Account]]," - ",SR_Lookup[[#This Row],[Account Desc]])</f>
        <v>741255 - Ed S Other Instr Supplies</v>
      </c>
    </row>
    <row r="303" spans="2:6">
      <c r="B303">
        <v>741271</v>
      </c>
      <c r="C303" t="s">
        <v>973</v>
      </c>
      <c r="D303" t="s">
        <v>1346</v>
      </c>
      <c r="E303" t="s">
        <v>1333</v>
      </c>
      <c r="F303" s="8" t="str">
        <f>CONCATENATE(SR_Lookup[[#This Row],[Account]]," - ",SR_Lookup[[#This Row],[Account Desc]])</f>
        <v>741271 - Supplies Lab/Medical Other</v>
      </c>
    </row>
    <row r="304" spans="2:6">
      <c r="B304">
        <v>741272</v>
      </c>
      <c r="C304" t="s">
        <v>974</v>
      </c>
      <c r="D304" t="s">
        <v>1346</v>
      </c>
      <c r="E304" t="s">
        <v>1333</v>
      </c>
      <c r="F304" s="8" t="str">
        <f>CONCATENATE(SR_Lookup[[#This Row],[Account]]," - ",SR_Lookup[[#This Row],[Account Desc]])</f>
        <v>741272 - Supplies Lab/Medical Drugs</v>
      </c>
    </row>
    <row r="305" spans="2:6">
      <c r="B305">
        <v>741281</v>
      </c>
      <c r="C305" t="s">
        <v>975</v>
      </c>
      <c r="E305" t="s">
        <v>1333</v>
      </c>
      <c r="F305" s="8" t="str">
        <f>CONCATENATE(SR_Lookup[[#This Row],[Account]]," - ",SR_Lookup[[#This Row],[Account Desc]])</f>
        <v>741281 - Supplies Landscaping</v>
      </c>
    </row>
    <row r="306" spans="2:6">
      <c r="B306">
        <v>741282</v>
      </c>
      <c r="C306" t="s">
        <v>976</v>
      </c>
      <c r="D306" t="s">
        <v>1346</v>
      </c>
      <c r="E306" t="s">
        <v>1333</v>
      </c>
      <c r="F306" s="8" t="str">
        <f>CONCATENATE(SR_Lookup[[#This Row],[Account]]," - ",SR_Lookup[[#This Row],[Account Desc]])</f>
        <v>741282 - Supplies Lab/Medical Animal</v>
      </c>
    </row>
    <row r="307" spans="2:6">
      <c r="B307">
        <v>741301</v>
      </c>
      <c r="C307" t="s">
        <v>977</v>
      </c>
      <c r="D307" t="s">
        <v>1346</v>
      </c>
      <c r="E307" t="s">
        <v>1333</v>
      </c>
      <c r="F307" s="8" t="str">
        <f>CONCATENATE(SR_Lookup[[#This Row],[Account]]," - ",SR_Lookup[[#This Row],[Account Desc]])</f>
        <v>741301 - Food Products/Services</v>
      </c>
    </row>
    <row r="308" spans="2:6">
      <c r="B308">
        <v>741302</v>
      </c>
      <c r="C308" t="s">
        <v>978</v>
      </c>
      <c r="E308" t="s">
        <v>1333</v>
      </c>
      <c r="F308" s="8" t="str">
        <f>CONCATENATE(SR_Lookup[[#This Row],[Account]]," - ",SR_Lookup[[#This Row],[Account Desc]])</f>
        <v>741302 - Recruiting Meals</v>
      </c>
    </row>
    <row r="309" spans="2:6">
      <c r="B309">
        <v>741321</v>
      </c>
      <c r="C309" t="s">
        <v>979</v>
      </c>
      <c r="D309" s="8" t="s">
        <v>1346</v>
      </c>
      <c r="E309" t="s">
        <v>1333</v>
      </c>
      <c r="F309" s="8" t="str">
        <f>CONCATENATE(SR_Lookup[[#This Row],[Account]]," - ",SR_Lookup[[#This Row],[Account Desc]])</f>
        <v>741321 - Food Svc Equip &lt;1000</v>
      </c>
    </row>
    <row r="310" spans="2:6">
      <c r="B310">
        <v>741331</v>
      </c>
      <c r="C310" t="s">
        <v>980</v>
      </c>
      <c r="E310" t="s">
        <v>1340</v>
      </c>
      <c r="F310" s="8" t="str">
        <f>CONCATENATE(SR_Lookup[[#This Row],[Account]]," - ",SR_Lookup[[#This Row],[Account Desc]])</f>
        <v>741331 - Bedding and Textile Supplies</v>
      </c>
    </row>
    <row r="311" spans="2:6">
      <c r="B311">
        <v>741332</v>
      </c>
      <c r="C311" t="s">
        <v>981</v>
      </c>
      <c r="E311" t="s">
        <v>1340</v>
      </c>
      <c r="F311" s="8" t="str">
        <f>CONCATENATE(SR_Lookup[[#This Row],[Account]]," - ",SR_Lookup[[#This Row],[Account Desc]])</f>
        <v>741332 - Uniforms/Clothing Non Employee</v>
      </c>
    </row>
    <row r="312" spans="2:6">
      <c r="B312">
        <v>741333</v>
      </c>
      <c r="C312" t="s">
        <v>982</v>
      </c>
      <c r="E312" t="s">
        <v>1340</v>
      </c>
      <c r="F312" s="8" t="str">
        <f>CONCATENATE(SR_Lookup[[#This Row],[Account]]," - ",SR_Lookup[[#This Row],[Account Desc]])</f>
        <v>741333 - Player Supplies</v>
      </c>
    </row>
    <row r="313" spans="2:6">
      <c r="B313">
        <v>741334</v>
      </c>
      <c r="C313" t="s">
        <v>983</v>
      </c>
      <c r="E313" t="s">
        <v>1340</v>
      </c>
      <c r="F313" s="8" t="str">
        <f>CONCATENATE(SR_Lookup[[#This Row],[Account]]," - ",SR_Lookup[[#This Row],[Account Desc]])</f>
        <v>741334 - Linen</v>
      </c>
    </row>
    <row r="314" spans="2:6">
      <c r="B314">
        <v>741335</v>
      </c>
      <c r="C314" t="s">
        <v>984</v>
      </c>
      <c r="E314" t="s">
        <v>1340</v>
      </c>
      <c r="F314" s="8" t="str">
        <f>CONCATENATE(SR_Lookup[[#This Row],[Account]]," - ",SR_Lookup[[#This Row],[Account Desc]])</f>
        <v>741335 - Uniforms/Clothing Employee</v>
      </c>
    </row>
    <row r="315" spans="2:6">
      <c r="B315">
        <v>741361</v>
      </c>
      <c r="C315" t="s">
        <v>985</v>
      </c>
      <c r="D315" s="8" t="s">
        <v>1346</v>
      </c>
      <c r="E315" t="s">
        <v>1340</v>
      </c>
      <c r="F315" s="8" t="str">
        <f>CONCATENATE(SR_Lookup[[#This Row],[Account]]," - ",SR_Lookup[[#This Row],[Account Desc]])</f>
        <v>741361 - Equip Maintenance Expendable</v>
      </c>
    </row>
    <row r="316" spans="2:6">
      <c r="B316">
        <v>741365</v>
      </c>
      <c r="C316" t="s">
        <v>986</v>
      </c>
      <c r="E316" t="s">
        <v>1329</v>
      </c>
      <c r="F316" s="8" t="str">
        <f>CONCATENATE(SR_Lookup[[#This Row],[Account]]," - ",SR_Lookup[[#This Row],[Account Desc]])</f>
        <v>741365 - Janitorial Chemical Supplies</v>
      </c>
    </row>
    <row r="317" spans="2:6">
      <c r="B317">
        <v>741366</v>
      </c>
      <c r="C317" t="s">
        <v>987</v>
      </c>
      <c r="D317" s="8"/>
      <c r="E317" t="s">
        <v>1329</v>
      </c>
      <c r="F317" s="8" t="str">
        <f>CONCATENATE(SR_Lookup[[#This Row],[Account]]," - ",SR_Lookup[[#This Row],[Account Desc]])</f>
        <v>741366 - Janitorial Facilities Supplies</v>
      </c>
    </row>
    <row r="318" spans="2:6">
      <c r="B318">
        <v>741367</v>
      </c>
      <c r="C318" t="s">
        <v>988</v>
      </c>
      <c r="D318" s="8" t="s">
        <v>1346</v>
      </c>
      <c r="E318" t="s">
        <v>1329</v>
      </c>
      <c r="F318" s="8" t="str">
        <f>CONCATENATE(SR_Lookup[[#This Row],[Account]]," - ",SR_Lookup[[#This Row],[Account Desc]])</f>
        <v>741367 - Janitorial Equip&lt;1000 Facilit</v>
      </c>
    </row>
    <row r="319" spans="2:6">
      <c r="B319">
        <v>741368</v>
      </c>
      <c r="C319" t="s">
        <v>989</v>
      </c>
      <c r="D319" s="8"/>
      <c r="E319" t="s">
        <v>1329</v>
      </c>
      <c r="F319" s="8" t="str">
        <f>CONCATENATE(SR_Lookup[[#This Row],[Account]]," - ",SR_Lookup[[#This Row],[Account Desc]])</f>
        <v>741368 - Janitorial Paper Good Supplies</v>
      </c>
    </row>
    <row r="320" spans="2:6">
      <c r="B320">
        <v>741371</v>
      </c>
      <c r="C320" t="s">
        <v>990</v>
      </c>
      <c r="D320" s="8"/>
      <c r="E320" t="s">
        <v>1333</v>
      </c>
      <c r="F320" s="8" t="str">
        <f>CONCATENATE(SR_Lookup[[#This Row],[Account]]," - ",SR_Lookup[[#This Row],[Account Desc]])</f>
        <v>741371 - Maint. Heating Supplies Other</v>
      </c>
    </row>
    <row r="321" spans="2:6">
      <c r="B321">
        <v>741372</v>
      </c>
      <c r="C321" t="s">
        <v>991</v>
      </c>
      <c r="D321" s="8" t="s">
        <v>1346</v>
      </c>
      <c r="E321" t="s">
        <v>1333</v>
      </c>
      <c r="F321" s="8" t="str">
        <f>CONCATENATE(SR_Lookup[[#This Row],[Account]]," - ",SR_Lookup[[#This Row],[Account Desc]])</f>
        <v>741372 - Supplies Janitorial</v>
      </c>
    </row>
    <row r="322" spans="2:6">
      <c r="B322">
        <v>741375</v>
      </c>
      <c r="C322" t="s">
        <v>992</v>
      </c>
      <c r="D322" s="8"/>
      <c r="E322" t="s">
        <v>1333</v>
      </c>
      <c r="F322" s="8" t="str">
        <f>CONCATENATE(SR_Lookup[[#This Row],[Account]]," - ",SR_Lookup[[#This Row],[Account Desc]])</f>
        <v>741375 - Minor Tools</v>
      </c>
    </row>
    <row r="323" spans="2:6">
      <c r="B323">
        <v>741376</v>
      </c>
      <c r="C323" t="s">
        <v>993</v>
      </c>
      <c r="D323" t="s">
        <v>1346</v>
      </c>
      <c r="E323" t="s">
        <v>1333</v>
      </c>
      <c r="F323" s="8" t="str">
        <f>CONCATENATE(SR_Lookup[[#This Row],[Account]]," - ",SR_Lookup[[#This Row],[Account Desc]])</f>
        <v>741376 - Supplies Maintenance</v>
      </c>
    </row>
    <row r="324" spans="2:6">
      <c r="B324">
        <v>741381</v>
      </c>
      <c r="C324" t="s">
        <v>994</v>
      </c>
      <c r="E324" t="s">
        <v>1340</v>
      </c>
      <c r="F324" s="8" t="str">
        <f>CONCATENATE(SR_Lookup[[#This Row],[Account]]," - ",SR_Lookup[[#This Row],[Account Desc]])</f>
        <v>741381 - Gas/Fuel/Lube Fuel Oil No 6</v>
      </c>
    </row>
    <row r="325" spans="2:6">
      <c r="B325">
        <v>741382</v>
      </c>
      <c r="C325" t="s">
        <v>995</v>
      </c>
      <c r="E325" t="s">
        <v>1340</v>
      </c>
      <c r="F325" s="8" t="str">
        <f>CONCATENATE(SR_Lookup[[#This Row],[Account]]," - ",SR_Lookup[[#This Row],[Account Desc]])</f>
        <v>741382 - Gas/Fuel/Lube Fuel Oil No 2</v>
      </c>
    </row>
    <row r="326" spans="2:6">
      <c r="B326">
        <v>741383</v>
      </c>
      <c r="C326" t="s">
        <v>996</v>
      </c>
      <c r="E326" t="s">
        <v>1333</v>
      </c>
      <c r="F326" s="8" t="str">
        <f>CONCATENATE(SR_Lookup[[#This Row],[Account]]," - ",SR_Lookup[[#This Row],[Account Desc]])</f>
        <v>741383 - Gas/Fuel/Lube LP Gas</v>
      </c>
    </row>
    <row r="327" spans="2:6">
      <c r="B327">
        <v>741385</v>
      </c>
      <c r="C327" t="s">
        <v>997</v>
      </c>
      <c r="D327" t="s">
        <v>1346</v>
      </c>
      <c r="E327" t="s">
        <v>1333</v>
      </c>
      <c r="F327" s="8" t="str">
        <f>CONCATENATE(SR_Lookup[[#This Row],[Account]]," - ",SR_Lookup[[#This Row],[Account Desc]])</f>
        <v>741385 - Supplies Lab/Medical Gas/Chem</v>
      </c>
    </row>
    <row r="328" spans="2:6">
      <c r="B328">
        <v>741391</v>
      </c>
      <c r="C328" t="s">
        <v>998</v>
      </c>
      <c r="E328" t="s">
        <v>1333</v>
      </c>
      <c r="F328" s="8" t="str">
        <f>CONCATENATE(SR_Lookup[[#This Row],[Account]]," - ",SR_Lookup[[#This Row],[Account Desc]])</f>
        <v>741391 - Gasoline/Fuel/Lubricants</v>
      </c>
    </row>
    <row r="329" spans="2:6">
      <c r="B329">
        <v>741392</v>
      </c>
      <c r="C329" t="s">
        <v>999</v>
      </c>
      <c r="E329" t="s">
        <v>1333</v>
      </c>
      <c r="F329" s="8" t="str">
        <f>CONCATENATE(SR_Lookup[[#This Row],[Account]]," - ",SR_Lookup[[#This Row],[Account Desc]])</f>
        <v>741392 - Gas/Fuel/Lube Motor</v>
      </c>
    </row>
    <row r="330" spans="2:6">
      <c r="B330">
        <v>741393</v>
      </c>
      <c r="C330" t="s">
        <v>1000</v>
      </c>
      <c r="E330" t="s">
        <v>1333</v>
      </c>
      <c r="F330" s="8" t="str">
        <f>CONCATENATE(SR_Lookup[[#This Row],[Account]]," - ",SR_Lookup[[#This Row],[Account Desc]])</f>
        <v>741393 - Gas/Fuel/Lube Diesel Fuel</v>
      </c>
    </row>
    <row r="331" spans="2:6">
      <c r="B331">
        <v>741395</v>
      </c>
      <c r="C331" t="s">
        <v>1001</v>
      </c>
      <c r="D331" t="s">
        <v>1346</v>
      </c>
      <c r="E331" t="s">
        <v>1333</v>
      </c>
      <c r="F331" s="8" t="str">
        <f>CONCATENATE(SR_Lookup[[#This Row],[Account]]," - ",SR_Lookup[[#This Row],[Account Desc]])</f>
        <v>741395 - Gas/Fuel/Lube Lubricants</v>
      </c>
    </row>
    <row r="332" spans="2:6">
      <c r="B332">
        <v>741396</v>
      </c>
      <c r="C332" t="s">
        <v>1002</v>
      </c>
      <c r="E332" t="s">
        <v>1333</v>
      </c>
      <c r="F332" s="8" t="str">
        <f>CONCATENATE(SR_Lookup[[#This Row],[Account]]," - ",SR_Lookup[[#This Row],[Account Desc]])</f>
        <v>741396 - Gas/Fuel/Lube Kerosene</v>
      </c>
    </row>
    <row r="333" spans="2:6">
      <c r="B333">
        <v>741401</v>
      </c>
      <c r="C333" t="s">
        <v>1003</v>
      </c>
      <c r="E333" t="s">
        <v>1333</v>
      </c>
      <c r="F333" s="8" t="str">
        <f>CONCATENATE(SR_Lookup[[#This Row],[Account]]," - ",SR_Lookup[[#This Row],[Account Desc]])</f>
        <v>741401 - Non Travel Reimbursements</v>
      </c>
    </row>
    <row r="334" spans="2:6">
      <c r="B334">
        <v>741420</v>
      </c>
      <c r="C334" t="s">
        <v>1234</v>
      </c>
      <c r="D334" t="s">
        <v>1346</v>
      </c>
      <c r="E334" t="s">
        <v>1333</v>
      </c>
      <c r="F334" s="8" t="str">
        <f>CONCATENATE(SR_Lookup[[#This Row],[Account]]," - ",SR_Lookup[[#This Row],[Account Desc]])</f>
        <v>741420 - Supplies Other</v>
      </c>
    </row>
    <row r="335" spans="2:6">
      <c r="B335">
        <v>741421</v>
      </c>
      <c r="C335" t="s">
        <v>1005</v>
      </c>
      <c r="E335" t="s">
        <v>1333</v>
      </c>
      <c r="F335" s="8" t="str">
        <f>CONCATENATE(SR_Lookup[[#This Row],[Account]]," - ",SR_Lookup[[#This Row],[Account Desc]])</f>
        <v>741421 - Music/Theater Material Supply</v>
      </c>
    </row>
    <row r="336" spans="2:6">
      <c r="B336">
        <v>741422</v>
      </c>
      <c r="C336" t="s">
        <v>1006</v>
      </c>
      <c r="E336" t="s">
        <v>1329</v>
      </c>
      <c r="F336" s="8" t="str">
        <f>CONCATENATE(SR_Lookup[[#This Row],[Account]]," - ",SR_Lookup[[#This Row],[Account Desc]])</f>
        <v>741422 - Passport Materials Expense</v>
      </c>
    </row>
    <row r="337" spans="2:6">
      <c r="B337">
        <v>741501</v>
      </c>
      <c r="C337" t="s">
        <v>1007</v>
      </c>
      <c r="E337" t="s">
        <v>1345</v>
      </c>
      <c r="F337" s="8" t="str">
        <f>CONCATENATE(SR_Lookup[[#This Row],[Account]]," - ",SR_Lookup[[#This Row],[Account Desc]])</f>
        <v>741501 - Postal Metered Mail</v>
      </c>
    </row>
    <row r="338" spans="2:6">
      <c r="B338">
        <v>741502</v>
      </c>
      <c r="C338" t="s">
        <v>1008</v>
      </c>
      <c r="E338" t="s">
        <v>1345</v>
      </c>
      <c r="F338" s="8" t="str">
        <f>CONCATENATE(SR_Lookup[[#This Row],[Account]]," - ",SR_Lookup[[#This Row],[Account Desc]])</f>
        <v>741502 - Postal International</v>
      </c>
    </row>
    <row r="339" spans="2:6">
      <c r="B339">
        <v>741503</v>
      </c>
      <c r="C339" t="s">
        <v>1009</v>
      </c>
      <c r="E339" t="s">
        <v>1345</v>
      </c>
      <c r="F339" s="8" t="str">
        <f>CONCATENATE(SR_Lookup[[#This Row],[Account]]," - ",SR_Lookup[[#This Row],[Account Desc]])</f>
        <v>741503 - Postal UPS Charges</v>
      </c>
    </row>
    <row r="340" spans="2:6">
      <c r="B340">
        <v>741504</v>
      </c>
      <c r="C340" t="s">
        <v>1010</v>
      </c>
      <c r="E340" t="s">
        <v>1345</v>
      </c>
      <c r="F340" s="8" t="str">
        <f>CONCATENATE(SR_Lookup[[#This Row],[Account]]," - ",SR_Lookup[[#This Row],[Account Desc]])</f>
        <v>741504 - Postal Mail Prep</v>
      </c>
    </row>
    <row r="341" spans="2:6">
      <c r="B341">
        <v>741505</v>
      </c>
      <c r="C341" t="s">
        <v>1011</v>
      </c>
      <c r="E341" t="s">
        <v>1345</v>
      </c>
      <c r="F341" s="8" t="str">
        <f>CONCATENATE(SR_Lookup[[#This Row],[Account]]," - ",SR_Lookup[[#This Row],[Account Desc]])</f>
        <v>741505 - Postal Presort</v>
      </c>
    </row>
    <row r="342" spans="2:6">
      <c r="B342">
        <v>741506</v>
      </c>
      <c r="C342" t="s">
        <v>1012</v>
      </c>
      <c r="E342" t="s">
        <v>1345</v>
      </c>
      <c r="F342" s="8" t="str">
        <f>CONCATENATE(SR_Lookup[[#This Row],[Account]]," - ",SR_Lookup[[#This Row],[Account Desc]])</f>
        <v>741506 - Postal Standard</v>
      </c>
    </row>
    <row r="343" spans="2:6">
      <c r="B343">
        <v>741507</v>
      </c>
      <c r="C343" t="s">
        <v>1013</v>
      </c>
      <c r="E343" t="s">
        <v>1345</v>
      </c>
      <c r="F343" s="8" t="str">
        <f>CONCATENATE(SR_Lookup[[#This Row],[Account]]," - ",SR_Lookup[[#This Row],[Account Desc]])</f>
        <v>741507 - Postal Bus Reply Returned Mail</v>
      </c>
    </row>
    <row r="344" spans="2:6">
      <c r="B344">
        <v>741508</v>
      </c>
      <c r="C344" t="s">
        <v>1014</v>
      </c>
      <c r="E344" t="s">
        <v>1345</v>
      </c>
      <c r="F344" s="8" t="str">
        <f>CONCATENATE(SR_Lookup[[#This Row],[Account]]," - ",SR_Lookup[[#This Row],[Account Desc]])</f>
        <v>741508 - Postal Due UnderPd Mail Chrgs</v>
      </c>
    </row>
    <row r="345" spans="2:6">
      <c r="B345">
        <v>741509</v>
      </c>
      <c r="C345" t="s">
        <v>1015</v>
      </c>
      <c r="E345" t="s">
        <v>1340</v>
      </c>
      <c r="F345" s="8" t="str">
        <f>CONCATENATE(SR_Lookup[[#This Row],[Account]]," - ",SR_Lookup[[#This Row],[Account Desc]])</f>
        <v>741509 - Postal Shipping/Delivery</v>
      </c>
    </row>
    <row r="346" spans="2:6">
      <c r="B346">
        <v>741521</v>
      </c>
      <c r="C346" t="s">
        <v>1016</v>
      </c>
      <c r="D346" s="8" t="s">
        <v>1346</v>
      </c>
      <c r="E346" t="s">
        <v>1345</v>
      </c>
      <c r="F346" s="8" t="str">
        <f>CONCATENATE(SR_Lookup[[#This Row],[Account]]," - ",SR_Lookup[[#This Row],[Account Desc]])</f>
        <v>741521 - Freight/Shipping</v>
      </c>
    </row>
    <row r="347" spans="2:6">
      <c r="B347">
        <v>741531</v>
      </c>
      <c r="C347" t="s">
        <v>1018</v>
      </c>
      <c r="E347" t="s">
        <v>1340</v>
      </c>
      <c r="F347" s="8" t="str">
        <f>CONCATENATE(SR_Lookup[[#This Row],[Account]]," - ",SR_Lookup[[#This Row],[Account Desc]])</f>
        <v>741531 - Insurance Automobile NonE&amp;G</v>
      </c>
    </row>
    <row r="348" spans="2:6">
      <c r="B348">
        <v>741540</v>
      </c>
      <c r="C348" t="s">
        <v>1019</v>
      </c>
      <c r="E348" t="s">
        <v>1340</v>
      </c>
      <c r="F348" s="8" t="str">
        <f>CONCATENATE(SR_Lookup[[#This Row],[Account]]," - ",SR_Lookup[[#This Row],[Account Desc]])</f>
        <v>741540 - Insurance Watercraft</v>
      </c>
    </row>
    <row r="349" spans="2:6">
      <c r="B349">
        <v>741541</v>
      </c>
      <c r="C349" t="s">
        <v>1020</v>
      </c>
      <c r="E349" t="s">
        <v>1340</v>
      </c>
      <c r="F349" s="8" t="str">
        <f>CONCATENATE(SR_Lookup[[#This Row],[Account]]," - ",SR_Lookup[[#This Row],[Account Desc]])</f>
        <v>741541 - Insurance Liab General NonE&amp;G</v>
      </c>
    </row>
    <row r="350" spans="2:6">
      <c r="B350">
        <v>741542</v>
      </c>
      <c r="C350" t="s">
        <v>1021</v>
      </c>
      <c r="E350" t="s">
        <v>1340</v>
      </c>
      <c r="F350" s="8" t="str">
        <f>CONCATENATE(SR_Lookup[[#This Row],[Account]]," - ",SR_Lookup[[#This Row],[Account Desc]])</f>
        <v>741542 - Insurance Liab Professional</v>
      </c>
    </row>
    <row r="351" spans="2:6">
      <c r="B351">
        <v>741543</v>
      </c>
      <c r="C351" t="s">
        <v>1022</v>
      </c>
      <c r="E351" t="s">
        <v>1340</v>
      </c>
      <c r="F351" s="8" t="str">
        <f>CONCATENATE(SR_Lookup[[#This Row],[Account]]," - ",SR_Lookup[[#This Row],[Account Desc]])</f>
        <v>741543 - Insurance Property Elective</v>
      </c>
    </row>
    <row r="352" spans="2:6">
      <c r="B352">
        <v>741544</v>
      </c>
      <c r="C352" t="s">
        <v>1023</v>
      </c>
      <c r="E352" t="s">
        <v>1340</v>
      </c>
      <c r="F352" s="8" t="str">
        <f>CONCATENATE(SR_Lookup[[#This Row],[Account]]," - ",SR_Lookup[[#This Row],[Account Desc]])</f>
        <v>741544 - Managed Care Insurance</v>
      </c>
    </row>
    <row r="353" spans="2:6">
      <c r="B353">
        <v>741550</v>
      </c>
      <c r="C353" t="s">
        <v>1024</v>
      </c>
      <c r="E353" t="s">
        <v>1331</v>
      </c>
      <c r="F353" s="8" t="str">
        <f>CONCATENATE(SR_Lookup[[#This Row],[Account]]," - ",SR_Lookup[[#This Row],[Account Desc]])</f>
        <v>741550 - Insurance Workers Comp NonE&amp;G</v>
      </c>
    </row>
    <row r="354" spans="2:6">
      <c r="B354">
        <v>741560</v>
      </c>
      <c r="C354" t="s">
        <v>1025</v>
      </c>
      <c r="E354" t="s">
        <v>1340</v>
      </c>
      <c r="F354" s="8" t="str">
        <f>CONCATENATE(SR_Lookup[[#This Row],[Account]]," - ",SR_Lookup[[#This Row],[Account Desc]])</f>
        <v>741560 - Insurance Property Mandatory</v>
      </c>
    </row>
    <row r="355" spans="2:6">
      <c r="B355">
        <v>741565</v>
      </c>
      <c r="C355" t="s">
        <v>1026</v>
      </c>
      <c r="E355" t="s">
        <v>1340</v>
      </c>
      <c r="F355" s="8" t="str">
        <f>CONCATENATE(SR_Lookup[[#This Row],[Account]]," - ",SR_Lookup[[#This Row],[Account Desc]])</f>
        <v>741565 - Insurance Liab Civ Rts NonE&amp;G</v>
      </c>
    </row>
    <row r="356" spans="2:6">
      <c r="B356">
        <v>741570</v>
      </c>
      <c r="C356" t="s">
        <v>1027</v>
      </c>
      <c r="E356" t="s">
        <v>1340</v>
      </c>
      <c r="F356" s="8" t="str">
        <f>CONCATENATE(SR_Lookup[[#This Row],[Account]]," - ",SR_Lookup[[#This Row],[Account Desc]])</f>
        <v>741570 - Surety Fidelity &amp; Perform Bond</v>
      </c>
    </row>
    <row r="357" spans="2:6">
      <c r="B357">
        <v>741575</v>
      </c>
      <c r="C357" t="s">
        <v>1028</v>
      </c>
      <c r="E357" t="s">
        <v>1340</v>
      </c>
      <c r="F357" s="8" t="str">
        <f>CONCATENATE(SR_Lookup[[#This Row],[Account]]," - ",SR_Lookup[[#This Row],[Account Desc]])</f>
        <v>741575 - Electronic DProcess Insurance</v>
      </c>
    </row>
    <row r="358" spans="2:6">
      <c r="B358">
        <v>741580</v>
      </c>
      <c r="C358" t="s">
        <v>1029</v>
      </c>
      <c r="E358" t="s">
        <v>1340</v>
      </c>
      <c r="F358" s="8" t="str">
        <f>CONCATENATE(SR_Lookup[[#This Row],[Account]]," - ",SR_Lookup[[#This Row],[Account Desc]])</f>
        <v>741580 - Stdnt Aid Health Insurance</v>
      </c>
    </row>
    <row r="359" spans="2:6">
      <c r="B359">
        <v>741581</v>
      </c>
      <c r="C359" t="s">
        <v>1030</v>
      </c>
      <c r="E359" t="s">
        <v>1340</v>
      </c>
      <c r="F359" s="8" t="str">
        <f>CONCATENATE(SR_Lookup[[#This Row],[Account]]," - ",SR_Lookup[[#This Row],[Account Desc]])</f>
        <v>741581 - Insurance Other</v>
      </c>
    </row>
    <row r="360" spans="2:6">
      <c r="B360">
        <v>741582</v>
      </c>
      <c r="C360" t="s">
        <v>1031</v>
      </c>
      <c r="E360" t="s">
        <v>1329</v>
      </c>
      <c r="F360" s="8" t="str">
        <f>CONCATENATE(SR_Lookup[[#This Row],[Account]]," - ",SR_Lookup[[#This Row],[Account Desc]])</f>
        <v>741582 - Insurance Claims Expense</v>
      </c>
    </row>
    <row r="361" spans="2:6">
      <c r="B361">
        <v>741610</v>
      </c>
      <c r="C361" t="s">
        <v>1032</v>
      </c>
      <c r="E361" t="s">
        <v>1340</v>
      </c>
      <c r="F361" s="8" t="str">
        <f>CONCATENATE(SR_Lookup[[#This Row],[Account]]," - ",SR_Lookup[[#This Row],[Account Desc]])</f>
        <v>741610 - Unemployment Compensation</v>
      </c>
    </row>
    <row r="362" spans="2:6">
      <c r="B362">
        <v>741620</v>
      </c>
      <c r="C362" t="s">
        <v>1033</v>
      </c>
      <c r="D362" t="s">
        <v>1367</v>
      </c>
      <c r="E362" t="s">
        <v>1331</v>
      </c>
      <c r="F362" s="8" t="str">
        <f>CONCATENATE(SR_Lookup[[#This Row],[Account]]," - ",SR_Lookup[[#This Row],[Account Desc]])</f>
        <v>741620 - Workers/Empl Comp Allocation</v>
      </c>
    </row>
    <row r="363" spans="2:6">
      <c r="B363">
        <v>741640</v>
      </c>
      <c r="C363" t="s">
        <v>1034</v>
      </c>
      <c r="E363" t="s">
        <v>1340</v>
      </c>
      <c r="F363" s="8" t="str">
        <f>CONCATENATE(SR_Lookup[[#This Row],[Account]]," - ",SR_Lookup[[#This Row],[Account Desc]])</f>
        <v>741640 - Relief Acts Non-Rpt IRS F1099</v>
      </c>
    </row>
    <row r="364" spans="2:6">
      <c r="B364">
        <v>741650</v>
      </c>
      <c r="C364" t="s">
        <v>1035</v>
      </c>
      <c r="E364" t="s">
        <v>1340</v>
      </c>
      <c r="F364" s="8" t="str">
        <f>CONCATENATE(SR_Lookup[[#This Row],[Account]]," - ",SR_Lookup[[#This Row],[Account Desc]])</f>
        <v>741650 - Health Benefits</v>
      </c>
    </row>
    <row r="365" spans="2:6">
      <c r="B365">
        <v>741660</v>
      </c>
      <c r="C365" t="s">
        <v>1036</v>
      </c>
      <c r="E365" t="s">
        <v>1340</v>
      </c>
      <c r="F365" s="8" t="str">
        <f>CONCATENATE(SR_Lookup[[#This Row],[Account]]," - ",SR_Lookup[[#This Row],[Account Desc]])</f>
        <v>741660 - Dependent Care Benefits</v>
      </c>
    </row>
    <row r="366" spans="2:6">
      <c r="B366">
        <v>741670</v>
      </c>
      <c r="C366" t="s">
        <v>1037</v>
      </c>
      <c r="E366" t="s">
        <v>1340</v>
      </c>
      <c r="F366" s="8" t="str">
        <f>CONCATENATE(SR_Lookup[[#This Row],[Account]]," - ",SR_Lookup[[#This Row],[Account Desc]])</f>
        <v>741670 - Death Benefits for Dependents</v>
      </c>
    </row>
    <row r="367" spans="2:6">
      <c r="B367">
        <v>741721</v>
      </c>
      <c r="C367" t="s">
        <v>1038</v>
      </c>
      <c r="E367" t="s">
        <v>1340</v>
      </c>
      <c r="F367" s="8" t="str">
        <f>CONCATENATE(SR_Lookup[[#This Row],[Account]]," - ",SR_Lookup[[#This Row],[Account Desc]])</f>
        <v>741721 - Rent Space Fr Oth State Ag</v>
      </c>
    </row>
    <row r="368" spans="2:6">
      <c r="B368">
        <v>741731</v>
      </c>
      <c r="C368" t="s">
        <v>1039</v>
      </c>
      <c r="E368" t="s">
        <v>1340</v>
      </c>
      <c r="F368" s="8" t="str">
        <f>CONCATENATE(SR_Lookup[[#This Row],[Account]]," - ",SR_Lookup[[#This Row],[Account Desc]])</f>
        <v>741731 - Rent Space Fr Oth Gov Unit</v>
      </c>
    </row>
    <row r="369" spans="2:6" s="8" customFormat="1">
      <c r="B369">
        <v>741741</v>
      </c>
      <c r="C369" t="s">
        <v>1040</v>
      </c>
      <c r="D369" t="s">
        <v>1348</v>
      </c>
      <c r="E369" t="s">
        <v>1349</v>
      </c>
      <c r="F369" s="8" t="str">
        <f>CONCATENATE(SR_Lookup[[#This Row],[Account]]," - ",SR_Lookup[[#This Row],[Account Desc]])</f>
        <v>741741 - Rent Building/Space</v>
      </c>
    </row>
    <row r="370" spans="2:6">
      <c r="B370" s="8">
        <v>741751</v>
      </c>
      <c r="C370" s="8" t="s">
        <v>1522</v>
      </c>
      <c r="D370" s="8"/>
      <c r="E370" s="8" t="s">
        <v>1340</v>
      </c>
      <c r="F370" s="8" t="str">
        <f>CONCATENATE(SR_Lookup[[#This Row],[Account]]," - ",SR_Lookup[[#This Row],[Account Desc]])</f>
        <v>741751 - Parking/Transportation Svcs</v>
      </c>
    </row>
    <row r="371" spans="2:6">
      <c r="B371">
        <v>741811</v>
      </c>
      <c r="C371" t="s">
        <v>1041</v>
      </c>
      <c r="D371" s="8" t="s">
        <v>1346</v>
      </c>
      <c r="E371" t="s">
        <v>1340</v>
      </c>
      <c r="F371" s="8" t="str">
        <f>CONCATENATE(SR_Lookup[[#This Row],[Account]]," - ",SR_Lookup[[#This Row],[Account Desc]])</f>
        <v>741811 - Rent IT Equipment</v>
      </c>
    </row>
    <row r="372" spans="2:6">
      <c r="B372">
        <v>741821</v>
      </c>
      <c r="C372" t="s">
        <v>1042</v>
      </c>
      <c r="E372" t="s">
        <v>1340</v>
      </c>
      <c r="F372" s="8" t="str">
        <f>CONCATENATE(SR_Lookup[[#This Row],[Account]]," - ",SR_Lookup[[#This Row],[Account Desc]])</f>
        <v>741821 - Rent Cellular Phone</v>
      </c>
    </row>
    <row r="373" spans="2:6">
      <c r="B373">
        <v>741831</v>
      </c>
      <c r="C373" t="s">
        <v>1043</v>
      </c>
      <c r="D373" s="8" t="s">
        <v>1346</v>
      </c>
      <c r="E373" t="s">
        <v>1340</v>
      </c>
      <c r="F373" s="8" t="str">
        <f>CONCATENATE(SR_Lookup[[#This Row],[Account]]," - ",SR_Lookup[[#This Row],[Account Desc]])</f>
        <v>741831 - Rent Copying Equipment</v>
      </c>
    </row>
    <row r="374" spans="2:6">
      <c r="B374">
        <v>741851</v>
      </c>
      <c r="C374" t="s">
        <v>1044</v>
      </c>
      <c r="D374" s="8" t="s">
        <v>1346</v>
      </c>
      <c r="E374" t="s">
        <v>1340</v>
      </c>
      <c r="F374" s="8" t="str">
        <f>CONCATENATE(SR_Lookup[[#This Row],[Account]]," - ",SR_Lookup[[#This Row],[Account Desc]])</f>
        <v>741851 - Rent Office Furn Equip</v>
      </c>
    </row>
    <row r="375" spans="2:6">
      <c r="B375">
        <v>741871</v>
      </c>
      <c r="C375" t="s">
        <v>1045</v>
      </c>
      <c r="E375" t="s">
        <v>1340</v>
      </c>
      <c r="F375" s="8" t="str">
        <f>CONCATENATE(SR_Lookup[[#This Row],[Account]]," - ",SR_Lookup[[#This Row],[Account Desc]])</f>
        <v>741871 - Rent Vehicles Non Travel</v>
      </c>
    </row>
    <row r="376" spans="2:6">
      <c r="B376">
        <v>741881</v>
      </c>
      <c r="C376" t="s">
        <v>1046</v>
      </c>
      <c r="D376" s="8" t="s">
        <v>1346</v>
      </c>
      <c r="E376" t="s">
        <v>1340</v>
      </c>
      <c r="F376" s="8" t="str">
        <f>CONCATENATE(SR_Lookup[[#This Row],[Account]]," - ",SR_Lookup[[#This Row],[Account Desc]])</f>
        <v>741881 - Rent Equipment</v>
      </c>
    </row>
    <row r="377" spans="2:6">
      <c r="B377">
        <v>741901</v>
      </c>
      <c r="C377" t="s">
        <v>1047</v>
      </c>
      <c r="E377" t="s">
        <v>1340</v>
      </c>
      <c r="F377" s="8" t="str">
        <f>CONCATENATE(SR_Lookup[[#This Row],[Account]]," - ",SR_Lookup[[#This Row],[Account Desc]])</f>
        <v>741901 - Registration Fee w Non Travel</v>
      </c>
    </row>
    <row r="378" spans="2:6">
      <c r="B378">
        <v>741902</v>
      </c>
      <c r="C378" t="s">
        <v>1048</v>
      </c>
      <c r="E378" t="s">
        <v>1340</v>
      </c>
      <c r="F378" s="8" t="str">
        <f>CONCATENATE(SR_Lookup[[#This Row],[Account]]," - ",SR_Lookup[[#This Row],[Account Desc]])</f>
        <v>741902 - Attorney Fees &amp; Gross Proceeds</v>
      </c>
    </row>
    <row r="379" spans="2:6">
      <c r="B379">
        <v>741910</v>
      </c>
      <c r="C379" t="s">
        <v>1049</v>
      </c>
      <c r="E379" t="s">
        <v>1340</v>
      </c>
      <c r="F379" s="8" t="str">
        <f>CONCATENATE(SR_Lookup[[#This Row],[Account]]," - ",SR_Lookup[[#This Row],[Account Desc]])</f>
        <v>741910 - Subscriptions</v>
      </c>
    </row>
    <row r="380" spans="2:6">
      <c r="B380">
        <v>741911</v>
      </c>
      <c r="C380" t="s">
        <v>1050</v>
      </c>
      <c r="E380" t="s">
        <v>1329</v>
      </c>
      <c r="F380" s="8" t="str">
        <f>CONCATENATE(SR_Lookup[[#This Row],[Account]]," - ",SR_Lookup[[#This Row],[Account Desc]])</f>
        <v>741911 - Recruiting Publications/Svcs</v>
      </c>
    </row>
    <row r="381" spans="2:6">
      <c r="B381">
        <v>741921</v>
      </c>
      <c r="C381" t="s">
        <v>1051</v>
      </c>
      <c r="E381" t="s">
        <v>1340</v>
      </c>
      <c r="F381" s="8" t="str">
        <f>CONCATENATE(SR_Lookup[[#This Row],[Account]]," - ",SR_Lookup[[#This Row],[Account Desc]])</f>
        <v>741921 - Membership Participant Fees</v>
      </c>
    </row>
    <row r="382" spans="2:6">
      <c r="B382">
        <v>741922</v>
      </c>
      <c r="C382" t="s">
        <v>1052</v>
      </c>
      <c r="E382" t="s">
        <v>1340</v>
      </c>
      <c r="F382" s="8" t="str">
        <f>CONCATENATE(SR_Lookup[[#This Row],[Account]]," - ",SR_Lookup[[#This Row],[Account Desc]])</f>
        <v>741922 - Athletic Event Entry Fees</v>
      </c>
    </row>
    <row r="383" spans="2:6">
      <c r="B383">
        <v>741923</v>
      </c>
      <c r="C383" t="s">
        <v>1053</v>
      </c>
      <c r="E383" t="s">
        <v>1340</v>
      </c>
      <c r="F383" s="8" t="str">
        <f>CONCATENATE(SR_Lookup[[#This Row],[Account]]," - ",SR_Lookup[[#This Row],[Account Desc]])</f>
        <v>741923 - Memberships Institutional</v>
      </c>
    </row>
    <row r="384" spans="2:6">
      <c r="B384">
        <v>741924</v>
      </c>
      <c r="C384" t="s">
        <v>1054</v>
      </c>
      <c r="E384" t="s">
        <v>1340</v>
      </c>
      <c r="F384" s="8" t="str">
        <f>CONCATENATE(SR_Lookup[[#This Row],[Account]]," - ",SR_Lookup[[#This Row],[Account Desc]])</f>
        <v>741924 - Memberships Individual</v>
      </c>
    </row>
    <row r="385" spans="2:6">
      <c r="B385">
        <v>741940</v>
      </c>
      <c r="C385" t="s">
        <v>1055</v>
      </c>
      <c r="E385" t="s">
        <v>1340</v>
      </c>
      <c r="F385" s="8" t="str">
        <f>CONCATENATE(SR_Lookup[[#This Row],[Account]]," - ",SR_Lookup[[#This Row],[Account Desc]])</f>
        <v>741940 - Awards</v>
      </c>
    </row>
    <row r="386" spans="2:6">
      <c r="B386">
        <v>741941</v>
      </c>
      <c r="C386" t="s">
        <v>1056</v>
      </c>
      <c r="E386" t="s">
        <v>1329</v>
      </c>
      <c r="F386" s="8" t="str">
        <f>CONCATENATE(SR_Lookup[[#This Row],[Account]]," - ",SR_Lookup[[#This Row],[Account Desc]])</f>
        <v>741941 - Athletics Awards</v>
      </c>
    </row>
    <row r="387" spans="2:6">
      <c r="B387">
        <v>741951</v>
      </c>
      <c r="C387" t="s">
        <v>1057</v>
      </c>
      <c r="E387" t="s">
        <v>1340</v>
      </c>
      <c r="F387" s="8" t="str">
        <f>CONCATENATE(SR_Lookup[[#This Row],[Account]]," - ",SR_Lookup[[#This Row],[Account Desc]])</f>
        <v>741951 - Oth Current Chrgs&amp;Obligations</v>
      </c>
    </row>
    <row r="388" spans="2:6">
      <c r="B388">
        <v>741952</v>
      </c>
      <c r="C388" t="s">
        <v>1058</v>
      </c>
      <c r="E388" t="s">
        <v>1329</v>
      </c>
      <c r="F388" s="8" t="str">
        <f>CONCATENATE(SR_Lookup[[#This Row],[Account]]," - ",SR_Lookup[[#This Row],[Account Desc]])</f>
        <v>741952 - Credit/DB Card Transaction Fee</v>
      </c>
    </row>
    <row r="389" spans="2:6">
      <c r="B389">
        <v>741953</v>
      </c>
      <c r="C389" t="s">
        <v>1059</v>
      </c>
      <c r="E389" t="s">
        <v>1340</v>
      </c>
      <c r="F389" s="8" t="str">
        <f>CONCATENATE(SR_Lookup[[#This Row],[Account]]," - ",SR_Lookup[[#This Row],[Account Desc]])</f>
        <v>741953 - Advances</v>
      </c>
    </row>
    <row r="390" spans="2:6">
      <c r="B390">
        <v>741954</v>
      </c>
      <c r="C390" t="s">
        <v>1060</v>
      </c>
      <c r="D390" t="s">
        <v>1341</v>
      </c>
      <c r="E390" t="s">
        <v>1340</v>
      </c>
      <c r="F390" s="8" t="str">
        <f>CONCATENATE(SR_Lookup[[#This Row],[Account]]," - ",SR_Lookup[[#This Row],[Account Desc]])</f>
        <v>741954 - Research Participant Excl MTDC</v>
      </c>
    </row>
    <row r="391" spans="2:6">
      <c r="B391">
        <v>741955</v>
      </c>
      <c r="C391" t="s">
        <v>1061</v>
      </c>
      <c r="E391" t="s">
        <v>1329</v>
      </c>
      <c r="F391" s="8" t="str">
        <f>CONCATENATE(SR_Lookup[[#This Row],[Account]]," - ",SR_Lookup[[#This Row],[Account Desc]])</f>
        <v>741955 - Unallowable Expense Spons Rsch</v>
      </c>
    </row>
    <row r="392" spans="2:6">
      <c r="B392">
        <v>741956</v>
      </c>
      <c r="C392" t="s">
        <v>1062</v>
      </c>
      <c r="E392" t="s">
        <v>1329</v>
      </c>
      <c r="F392" s="8" t="str">
        <f>CONCATENATE(SR_Lookup[[#This Row],[Account]]," - ",SR_Lookup[[#This Row],[Account Desc]])</f>
        <v>741956 - DOE Lender Fee</v>
      </c>
    </row>
    <row r="393" spans="2:6">
      <c r="B393">
        <v>741957</v>
      </c>
      <c r="C393" t="s">
        <v>1063</v>
      </c>
      <c r="E393" t="s">
        <v>1329</v>
      </c>
      <c r="F393" s="8" t="str">
        <f>CONCATENATE(SR_Lookup[[#This Row],[Account]]," - ",SR_Lookup[[#This Row],[Account Desc]])</f>
        <v>741957 - Interest Exp Sallie Mae Loan</v>
      </c>
    </row>
    <row r="394" spans="2:6">
      <c r="B394">
        <v>741958</v>
      </c>
      <c r="C394" t="s">
        <v>1064</v>
      </c>
      <c r="D394" t="s">
        <v>1350</v>
      </c>
      <c r="E394" t="s">
        <v>1351</v>
      </c>
      <c r="F394" s="8" t="str">
        <f>CONCATENATE(SR_Lookup[[#This Row],[Account]]," - ",SR_Lookup[[#This Row],[Account Desc]])</f>
        <v>741958 - Stdnt Aid FSU Dept Tuition</v>
      </c>
    </row>
    <row r="395" spans="2:6">
      <c r="B395">
        <v>741959</v>
      </c>
      <c r="C395" t="s">
        <v>1065</v>
      </c>
      <c r="E395" t="s">
        <v>1329</v>
      </c>
      <c r="F395" s="8" t="str">
        <f>CONCATENATE(SR_Lookup[[#This Row],[Account]]," - ",SR_Lookup[[#This Row],[Account Desc]])</f>
        <v>741959 - Sallie Mae Maintenance Fees</v>
      </c>
    </row>
    <row r="396" spans="2:6">
      <c r="B396">
        <v>741960</v>
      </c>
      <c r="C396" t="s">
        <v>1066</v>
      </c>
      <c r="E396" t="s">
        <v>1340</v>
      </c>
      <c r="F396" s="8" t="str">
        <f>CONCATENATE(SR_Lookup[[#This Row],[Account]]," - ",SR_Lookup[[#This Row],[Account Desc]])</f>
        <v>741960 - Perquisites</v>
      </c>
    </row>
    <row r="397" spans="2:6">
      <c r="B397">
        <v>741965</v>
      </c>
      <c r="C397" t="s">
        <v>1067</v>
      </c>
      <c r="E397" t="s">
        <v>1329</v>
      </c>
      <c r="F397" s="8" t="str">
        <f>CONCATENATE(SR_Lookup[[#This Row],[Account]]," - ",SR_Lookup[[#This Row],[Account Desc]])</f>
        <v>741965 - Tickets Admission Fees</v>
      </c>
    </row>
    <row r="398" spans="2:6">
      <c r="B398">
        <v>741966</v>
      </c>
      <c r="C398" t="s">
        <v>1068</v>
      </c>
      <c r="E398" t="s">
        <v>1340</v>
      </c>
      <c r="F398" s="8" t="str">
        <f>CONCATENATE(SR_Lookup[[#This Row],[Account]]," - ",SR_Lookup[[#This Row],[Account Desc]])</f>
        <v>741966 - Fees &amp; Permits</v>
      </c>
    </row>
    <row r="399" spans="2:6">
      <c r="B399">
        <v>741970</v>
      </c>
      <c r="C399" t="s">
        <v>1069</v>
      </c>
      <c r="E399" t="s">
        <v>1340</v>
      </c>
      <c r="F399" s="8" t="str">
        <f>CONCATENATE(SR_Lookup[[#This Row],[Account]]," - ",SR_Lookup[[#This Row],[Account Desc]])</f>
        <v>741970 - Royalties</v>
      </c>
    </row>
    <row r="400" spans="2:6">
      <c r="B400">
        <v>741981</v>
      </c>
      <c r="C400" t="s">
        <v>1070</v>
      </c>
      <c r="E400" t="s">
        <v>1340</v>
      </c>
      <c r="F400" s="8" t="str">
        <f>CONCATENATE(SR_Lookup[[#This Row],[Account]]," - ",SR_Lookup[[#This Row],[Account Desc]])</f>
        <v>741981 - Judgment Interest</v>
      </c>
    </row>
    <row r="401" spans="2:6">
      <c r="B401">
        <v>741982</v>
      </c>
      <c r="C401" t="s">
        <v>1071</v>
      </c>
      <c r="E401" t="s">
        <v>1340</v>
      </c>
      <c r="F401" s="8" t="str">
        <f>CONCATENATE(SR_Lookup[[#This Row],[Account]]," - ",SR_Lookup[[#This Row],[Account Desc]])</f>
        <v>741982 - Judgments &amp; Settlements</v>
      </c>
    </row>
    <row r="402" spans="2:6">
      <c r="B402">
        <v>741984</v>
      </c>
      <c r="C402" t="s">
        <v>1072</v>
      </c>
      <c r="E402" t="s">
        <v>1340</v>
      </c>
      <c r="F402" s="8" t="str">
        <f>CONCATENATE(SR_Lookup[[#This Row],[Account]]," - ",SR_Lookup[[#This Row],[Account Desc]])</f>
        <v>741984 - Other Training</v>
      </c>
    </row>
    <row r="403" spans="2:6">
      <c r="B403">
        <v>742101</v>
      </c>
      <c r="C403" t="s">
        <v>1074</v>
      </c>
      <c r="D403" t="s">
        <v>1350</v>
      </c>
      <c r="E403" t="s">
        <v>1337</v>
      </c>
      <c r="F403" s="8" t="str">
        <f>CONCATENATE(SR_Lookup[[#This Row],[Account]]," - ",SR_Lookup[[#This Row],[Account Desc]])</f>
        <v>742101 - Stdnt Aid Wvr Grad In St</v>
      </c>
    </row>
    <row r="404" spans="2:6">
      <c r="B404">
        <v>742102</v>
      </c>
      <c r="C404" t="s">
        <v>1075</v>
      </c>
      <c r="E404" t="s">
        <v>1337</v>
      </c>
      <c r="F404" s="8" t="str">
        <f>CONCATENATE(SR_Lookup[[#This Row],[Account]]," - ",SR_Lookup[[#This Row],[Account Desc]])</f>
        <v>742102 - Stdnt Aid Wvr Grad Out of St</v>
      </c>
    </row>
    <row r="405" spans="2:6">
      <c r="B405">
        <v>742103</v>
      </c>
      <c r="C405" t="s">
        <v>1076</v>
      </c>
      <c r="E405" t="s">
        <v>1329</v>
      </c>
      <c r="F405" s="8" t="str">
        <f>CONCATENATE(SR_Lookup[[#This Row],[Account]]," - ",SR_Lookup[[#This Row],[Account Desc]])</f>
        <v>742103 - Aux Scholarship Awards</v>
      </c>
    </row>
    <row r="406" spans="2:6">
      <c r="B406">
        <v>742104</v>
      </c>
      <c r="C406" t="s">
        <v>1077</v>
      </c>
      <c r="E406" t="s">
        <v>1329</v>
      </c>
      <c r="F406" s="8" t="str">
        <f>CONCATENATE(SR_Lookup[[#This Row],[Account]]," - ",SR_Lookup[[#This Row],[Account Desc]])</f>
        <v>742104 - Aux Registration Pmts</v>
      </c>
    </row>
    <row r="407" spans="2:6">
      <c r="B407">
        <v>742105</v>
      </c>
      <c r="C407" t="s">
        <v>1078</v>
      </c>
      <c r="E407" t="s">
        <v>1329</v>
      </c>
      <c r="F407" s="8" t="str">
        <f>CONCATENATE(SR_Lookup[[#This Row],[Account]]," - ",SR_Lookup[[#This Row],[Account Desc]])</f>
        <v>742105 - Aux Out of State Tuition</v>
      </c>
    </row>
    <row r="408" spans="2:6">
      <c r="B408">
        <v>742106</v>
      </c>
      <c r="C408" t="s">
        <v>1079</v>
      </c>
      <c r="E408" t="s">
        <v>1329</v>
      </c>
      <c r="F408" s="8" t="str">
        <f>CONCATENATE(SR_Lookup[[#This Row],[Account]]," - ",SR_Lookup[[#This Row],[Account Desc]])</f>
        <v>742106 - Aux Scholarship Rm &amp; Board</v>
      </c>
    </row>
    <row r="409" spans="2:6">
      <c r="B409">
        <v>742107</v>
      </c>
      <c r="C409" t="s">
        <v>1080</v>
      </c>
      <c r="E409" t="s">
        <v>1329</v>
      </c>
      <c r="F409" s="8" t="str">
        <f>CONCATENATE(SR_Lookup[[#This Row],[Account]]," - ",SR_Lookup[[#This Row],[Account Desc]])</f>
        <v>742107 - Aux Scholarship Books</v>
      </c>
    </row>
    <row r="410" spans="2:6">
      <c r="B410">
        <v>742108</v>
      </c>
      <c r="C410" t="s">
        <v>1081</v>
      </c>
      <c r="E410" t="s">
        <v>1329</v>
      </c>
      <c r="F410" s="8" t="str">
        <f>CONCATENATE(SR_Lookup[[#This Row],[Account]]," - ",SR_Lookup[[#This Row],[Account Desc]])</f>
        <v>742108 - Aux Preseason Practice</v>
      </c>
    </row>
    <row r="411" spans="2:6">
      <c r="B411">
        <v>742109</v>
      </c>
      <c r="C411" t="s">
        <v>1082</v>
      </c>
      <c r="E411" t="s">
        <v>1329</v>
      </c>
      <c r="F411" s="8" t="str">
        <f>CONCATENATE(SR_Lookup[[#This Row],[Account]]," - ",SR_Lookup[[#This Row],[Account Desc]])</f>
        <v>742109 - Aux Ed Aid Canx/Reimbursemts</v>
      </c>
    </row>
    <row r="412" spans="2:6">
      <c r="B412">
        <v>742110</v>
      </c>
      <c r="C412" t="s">
        <v>1083</v>
      </c>
      <c r="E412" t="s">
        <v>1329</v>
      </c>
      <c r="F412" s="8" t="str">
        <f>CONCATENATE(SR_Lookup[[#This Row],[Account]]," - ",SR_Lookup[[#This Row],[Account Desc]])</f>
        <v>742110 - Aux Non Tax Fellowships</v>
      </c>
    </row>
    <row r="413" spans="2:6">
      <c r="B413">
        <v>742111</v>
      </c>
      <c r="C413" t="s">
        <v>1084</v>
      </c>
      <c r="E413" t="s">
        <v>1329</v>
      </c>
      <c r="F413" s="8" t="str">
        <f>CONCATENATE(SR_Lookup[[#This Row],[Account]]," - ",SR_Lookup[[#This Row],[Account Desc]])</f>
        <v>742111 - Aux Out of State Waivers</v>
      </c>
    </row>
    <row r="414" spans="2:6">
      <c r="B414">
        <v>742112</v>
      </c>
      <c r="C414" t="s">
        <v>1085</v>
      </c>
      <c r="E414" t="s">
        <v>1329</v>
      </c>
      <c r="F414" s="8" t="str">
        <f>CONCATENATE(SR_Lookup[[#This Row],[Account]]," - ",SR_Lookup[[#This Row],[Account Desc]])</f>
        <v>742112 - Aux NonresAlien Ed Aid Qualif</v>
      </c>
    </row>
    <row r="415" spans="2:6">
      <c r="B415">
        <v>742113</v>
      </c>
      <c r="C415" t="s">
        <v>1086</v>
      </c>
      <c r="E415" t="s">
        <v>1329</v>
      </c>
      <c r="F415" s="8" t="str">
        <f>CONCATENATE(SR_Lookup[[#This Row],[Account]]," - ",SR_Lookup[[#This Row],[Account Desc]])</f>
        <v>742113 - Aux NonresAlien Ed Aid NonQual</v>
      </c>
    </row>
    <row r="416" spans="2:6">
      <c r="B416">
        <v>742121</v>
      </c>
      <c r="C416" t="s">
        <v>1087</v>
      </c>
      <c r="E416" t="s">
        <v>1351</v>
      </c>
      <c r="F416" s="8" t="str">
        <f>CONCATENATE(SR_Lookup[[#This Row],[Account]]," - ",SR_Lookup[[#This Row],[Account Desc]])</f>
        <v>742121 - Oth Grant Contrib Disburse</v>
      </c>
    </row>
    <row r="417" spans="2:6">
      <c r="B417">
        <v>742125</v>
      </c>
      <c r="C417" t="s">
        <v>1088</v>
      </c>
      <c r="E417" t="s">
        <v>1337</v>
      </c>
      <c r="F417" s="8" t="str">
        <f>CONCATENATE(SR_Lookup[[#This Row],[Account]]," - ",SR_Lookup[[#This Row],[Account Desc]])</f>
        <v>742125 - Aux NonStdnt EdAid PostDc Awrd</v>
      </c>
    </row>
    <row r="418" spans="2:6">
      <c r="B418">
        <v>742201</v>
      </c>
      <c r="C418" t="s">
        <v>1089</v>
      </c>
      <c r="D418" t="s">
        <v>1341</v>
      </c>
      <c r="E418" t="s">
        <v>1337</v>
      </c>
      <c r="F418" s="8" t="str">
        <f>CONCATENATE(SR_Lookup[[#This Row],[Account]]," - ",SR_Lookup[[#This Row],[Account Desc]])</f>
        <v>742201 - Student Aid</v>
      </c>
    </row>
    <row r="419" spans="2:6">
      <c r="B419">
        <v>742202</v>
      </c>
      <c r="C419" t="s">
        <v>1090</v>
      </c>
      <c r="E419" t="s">
        <v>1337</v>
      </c>
      <c r="F419" s="8" t="str">
        <f>CONCATENATE(SR_Lookup[[#This Row],[Account]]," - ",SR_Lookup[[#This Row],[Account Desc]])</f>
        <v>742202 - Scholarship Tuition Pmts</v>
      </c>
    </row>
    <row r="420" spans="2:6">
      <c r="B420">
        <v>742203</v>
      </c>
      <c r="C420" t="s">
        <v>1091</v>
      </c>
      <c r="E420" t="s">
        <v>1337</v>
      </c>
      <c r="F420" s="8" t="str">
        <f>CONCATENATE(SR_Lookup[[#This Row],[Account]]," - ",SR_Lookup[[#This Row],[Account Desc]])</f>
        <v>742203 - Out of State Tuition</v>
      </c>
    </row>
    <row r="421" spans="2:6">
      <c r="B421">
        <v>742204</v>
      </c>
      <c r="C421" t="s">
        <v>1092</v>
      </c>
      <c r="E421" t="s">
        <v>1337</v>
      </c>
      <c r="F421" s="8" t="str">
        <f>CONCATENATE(SR_Lookup[[#This Row],[Account]]," - ",SR_Lookup[[#This Row],[Account Desc]])</f>
        <v>742204 - Stdnt Aid Room &amp; Brd Fall/Spr</v>
      </c>
    </row>
    <row r="422" spans="2:6">
      <c r="B422">
        <v>742205</v>
      </c>
      <c r="C422" t="s">
        <v>1093</v>
      </c>
      <c r="E422" t="s">
        <v>1337</v>
      </c>
      <c r="F422" s="8" t="str">
        <f>CONCATENATE(SR_Lookup[[#This Row],[Account]]," - ",SR_Lookup[[#This Row],[Account Desc]])</f>
        <v>742205 - Stdnt Aid Books Fall/Spring</v>
      </c>
    </row>
    <row r="423" spans="2:6">
      <c r="B423">
        <v>742206</v>
      </c>
      <c r="C423" t="s">
        <v>1094</v>
      </c>
      <c r="E423" t="s">
        <v>1337</v>
      </c>
      <c r="F423" s="8" t="str">
        <f>CONCATENATE(SR_Lookup[[#This Row],[Account]]," - ",SR_Lookup[[#This Row],[Account Desc]])</f>
        <v>742206 - Stdnt Aid Athl Holiday Disb</v>
      </c>
    </row>
    <row r="424" spans="2:6">
      <c r="B424">
        <v>742207</v>
      </c>
      <c r="C424" t="s">
        <v>1095</v>
      </c>
      <c r="E424" t="s">
        <v>1337</v>
      </c>
      <c r="F424" s="8" t="str">
        <f>CONCATENATE(SR_Lookup[[#This Row],[Account]]," - ",SR_Lookup[[#This Row],[Account Desc]])</f>
        <v>742207 - Stdnt Aid Cancel/Reimburse</v>
      </c>
    </row>
    <row r="425" spans="2:6">
      <c r="B425">
        <v>742208</v>
      </c>
      <c r="C425" t="s">
        <v>1096</v>
      </c>
      <c r="E425" t="s">
        <v>1337</v>
      </c>
      <c r="F425" s="8" t="str">
        <f>CONCATENATE(SR_Lookup[[#This Row],[Account]]," - ",SR_Lookup[[#This Row],[Account Desc]])</f>
        <v>742208 - Stdnt Aid Fellowship NonTax</v>
      </c>
    </row>
    <row r="426" spans="2:6">
      <c r="B426">
        <v>742209</v>
      </c>
      <c r="C426" t="s">
        <v>1097</v>
      </c>
      <c r="E426" t="s">
        <v>1337</v>
      </c>
      <c r="F426" s="8" t="str">
        <f>CONCATENATE(SR_Lookup[[#This Row],[Account]]," - ",SR_Lookup[[#This Row],[Account Desc]])</f>
        <v>742209 - Contract Grant Ed Aid Awards</v>
      </c>
    </row>
    <row r="427" spans="2:6">
      <c r="B427">
        <v>742210</v>
      </c>
      <c r="C427" t="s">
        <v>1098</v>
      </c>
      <c r="D427" s="8"/>
      <c r="E427" t="s">
        <v>1337</v>
      </c>
      <c r="F427" s="8" t="str">
        <f>CONCATENATE(SR_Lookup[[#This Row],[Account]]," - ",SR_Lookup[[#This Row],[Account Desc]])</f>
        <v>742210 - Fed Loans P&amp;I Canc Death</v>
      </c>
    </row>
    <row r="428" spans="2:6">
      <c r="B428">
        <v>742211</v>
      </c>
      <c r="C428" t="s">
        <v>1099</v>
      </c>
      <c r="D428" s="8"/>
      <c r="E428" t="s">
        <v>1329</v>
      </c>
      <c r="F428" s="8" t="str">
        <f>CONCATENATE(SR_Lookup[[#This Row],[Account]]," - ",SR_Lookup[[#This Row],[Account Desc]])</f>
        <v>742211 - Perkins Student Loan 4% Intrst</v>
      </c>
    </row>
    <row r="429" spans="2:6">
      <c r="B429">
        <v>742212</v>
      </c>
      <c r="C429" t="s">
        <v>1100</v>
      </c>
      <c r="D429" s="8"/>
      <c r="E429" t="s">
        <v>1329</v>
      </c>
      <c r="F429" s="8" t="str">
        <f>CONCATENATE(SR_Lookup[[#This Row],[Account]]," - ",SR_Lookup[[#This Row],[Account Desc]])</f>
        <v>742212 - Perkins Student Loan 3% Intrst</v>
      </c>
    </row>
    <row r="430" spans="2:6">
      <c r="B430">
        <v>742213</v>
      </c>
      <c r="C430" t="s">
        <v>1101</v>
      </c>
      <c r="E430" t="s">
        <v>1337</v>
      </c>
      <c r="F430" s="8" t="str">
        <f>CONCATENATE(SR_Lookup[[#This Row],[Account]]," - ",SR_Lookup[[#This Row],[Account Desc]])</f>
        <v>742213 - Stdnt Aid Wvr Undgrd Out of St</v>
      </c>
    </row>
    <row r="431" spans="2:6">
      <c r="B431">
        <v>742215</v>
      </c>
      <c r="C431" t="s">
        <v>1102</v>
      </c>
      <c r="D431" s="8" t="s">
        <v>1341</v>
      </c>
      <c r="E431" t="s">
        <v>1329</v>
      </c>
      <c r="F431" s="8" t="str">
        <f>CONCATENATE(SR_Lookup[[#This Row],[Account]]," - ",SR_Lookup[[#This Row],[Account Desc]])</f>
        <v>742215 - Nonduty Stipend Student</v>
      </c>
    </row>
    <row r="432" spans="2:6">
      <c r="B432">
        <v>742216</v>
      </c>
      <c r="C432" t="s">
        <v>1103</v>
      </c>
      <c r="D432" s="8"/>
      <c r="E432" t="s">
        <v>1329</v>
      </c>
      <c r="F432" s="8" t="str">
        <f>CONCATENATE(SR_Lookup[[#This Row],[Account]]," - ",SR_Lookup[[#This Row],[Account Desc]])</f>
        <v>742216 - Loan Cancellations</v>
      </c>
    </row>
    <row r="433" spans="2:6">
      <c r="B433">
        <v>742217</v>
      </c>
      <c r="C433" t="s">
        <v>1104</v>
      </c>
      <c r="D433" s="8"/>
      <c r="E433" t="s">
        <v>1329</v>
      </c>
      <c r="F433" s="8" t="str">
        <f>CONCATENATE(SR_Lookup[[#This Row],[Account]]," - ",SR_Lookup[[#This Row],[Account Desc]])</f>
        <v>742217 - Scholarship Tuition Summer</v>
      </c>
    </row>
    <row r="434" spans="2:6">
      <c r="B434">
        <v>742218</v>
      </c>
      <c r="C434" t="s">
        <v>1105</v>
      </c>
      <c r="E434" t="s">
        <v>1329</v>
      </c>
      <c r="F434" s="8" t="str">
        <f>CONCATENATE(SR_Lookup[[#This Row],[Account]]," - ",SR_Lookup[[#This Row],[Account Desc]])</f>
        <v>742218 - Stdnt Aid Room &amp; Board Summer</v>
      </c>
    </row>
    <row r="435" spans="2:6">
      <c r="B435">
        <v>742219</v>
      </c>
      <c r="C435" t="s">
        <v>1106</v>
      </c>
      <c r="D435" s="8"/>
      <c r="E435" t="s">
        <v>1329</v>
      </c>
      <c r="F435" s="8" t="str">
        <f>CONCATENATE(SR_Lookup[[#This Row],[Account]]," - ",SR_Lookup[[#This Row],[Account Desc]])</f>
        <v>742219 - Stdnt Aid Books Summer</v>
      </c>
    </row>
    <row r="436" spans="2:6">
      <c r="B436">
        <v>742220</v>
      </c>
      <c r="C436" t="s">
        <v>1107</v>
      </c>
      <c r="D436" t="s">
        <v>1350</v>
      </c>
      <c r="E436" t="s">
        <v>1329</v>
      </c>
      <c r="F436" s="8" t="str">
        <f>CONCATENATE(SR_Lookup[[#This Row],[Account]]," - ",SR_Lookup[[#This Row],[Account Desc]])</f>
        <v>742220 - Grad Student Matriculation Aux</v>
      </c>
    </row>
    <row r="437" spans="2:6">
      <c r="B437">
        <v>742221</v>
      </c>
      <c r="C437" t="s">
        <v>1108</v>
      </c>
      <c r="E437" t="s">
        <v>1329</v>
      </c>
      <c r="F437" s="8" t="str">
        <f>CONCATENATE(SR_Lookup[[#This Row],[Account]]," - ",SR_Lookup[[#This Row],[Account Desc]])</f>
        <v>742221 - Stdnt Aid Athl Spcl Asst Fd</v>
      </c>
    </row>
    <row r="438" spans="2:6">
      <c r="B438">
        <v>742222</v>
      </c>
      <c r="C438" t="s">
        <v>1109</v>
      </c>
      <c r="E438" t="s">
        <v>1329</v>
      </c>
      <c r="F438" s="8" t="str">
        <f>CONCATENATE(SR_Lookup[[#This Row],[Account]]," - ",SR_Lookup[[#This Row],[Account Desc]])</f>
        <v>742222 - Stdnt Aid Athl Opprtnity Fd</v>
      </c>
    </row>
    <row r="439" spans="2:6">
      <c r="B439">
        <v>742223</v>
      </c>
      <c r="C439" t="s">
        <v>1110</v>
      </c>
      <c r="E439" t="s">
        <v>1337</v>
      </c>
      <c r="F439" s="8" t="str">
        <f>CONCATENATE(SR_Lookup[[#This Row],[Account]]," - ",SR_Lookup[[#This Row],[Account Desc]])</f>
        <v>742223 - Stdnt Aid Food Services</v>
      </c>
    </row>
    <row r="440" spans="2:6">
      <c r="B440">
        <v>742225</v>
      </c>
      <c r="C440" t="s">
        <v>1111</v>
      </c>
      <c r="D440" t="s">
        <v>1341</v>
      </c>
      <c r="E440" t="s">
        <v>1337</v>
      </c>
      <c r="F440" s="8" t="str">
        <f>CONCATENATE(SR_Lookup[[#This Row],[Account]]," - ",SR_Lookup[[#This Row],[Account Desc]])</f>
        <v>742225 - Nonduty Stipend PostDoc</v>
      </c>
    </row>
    <row r="441" spans="2:6">
      <c r="B441">
        <v>742230</v>
      </c>
      <c r="C441" t="s">
        <v>1112</v>
      </c>
      <c r="E441" t="s">
        <v>1337</v>
      </c>
      <c r="F441" s="8" t="str">
        <f>CONCATENATE(SR_Lookup[[#This Row],[Account]]," - ",SR_Lookup[[#This Row],[Account Desc]])</f>
        <v>742230 - Nonduty Stipend Foreign</v>
      </c>
    </row>
    <row r="442" spans="2:6">
      <c r="B442">
        <v>742240</v>
      </c>
      <c r="C442" t="s">
        <v>1113</v>
      </c>
      <c r="D442" s="8"/>
      <c r="E442" t="s">
        <v>1337</v>
      </c>
      <c r="F442" s="8" t="str">
        <f>CONCATENATE(SR_Lookup[[#This Row],[Account]]," - ",SR_Lookup[[#This Row],[Account Desc]])</f>
        <v>742240 - Stdnt Aid Foreign</v>
      </c>
    </row>
    <row r="443" spans="2:6">
      <c r="B443">
        <v>742290</v>
      </c>
      <c r="C443" t="s">
        <v>1114</v>
      </c>
      <c r="E443" t="s">
        <v>1351</v>
      </c>
      <c r="F443" s="8" t="str">
        <f>CONCATENATE(SR_Lookup[[#This Row],[Account]]," - ",SR_Lookup[[#This Row],[Account Desc]])</f>
        <v>742290 - Stdnt Aid Scholrship Allowance</v>
      </c>
    </row>
    <row r="444" spans="2:6">
      <c r="B444">
        <v>742291</v>
      </c>
      <c r="C444" t="s">
        <v>1237</v>
      </c>
      <c r="E444" t="s">
        <v>1337</v>
      </c>
      <c r="F444" s="8" t="str">
        <f>CONCATENATE(SR_Lookup[[#This Row],[Account]]," - ",SR_Lookup[[#This Row],[Account Desc]])</f>
        <v>742291 - Stdnt Aid Discounts</v>
      </c>
    </row>
    <row r="445" spans="2:6">
      <c r="B445">
        <v>743010</v>
      </c>
      <c r="C445" t="s">
        <v>1115</v>
      </c>
      <c r="E445" t="s">
        <v>1329</v>
      </c>
      <c r="F445" s="8" t="str">
        <f>CONCATENATE(SR_Lookup[[#This Row],[Account]]," - ",SR_Lookup[[#This Row],[Account Desc]])</f>
        <v>743010 - Perkins Cncl Write Off</v>
      </c>
    </row>
    <row r="446" spans="2:6">
      <c r="B446">
        <v>743011</v>
      </c>
      <c r="C446" t="s">
        <v>1116</v>
      </c>
      <c r="E446" t="s">
        <v>1329</v>
      </c>
      <c r="F446" s="8" t="str">
        <f>CONCATENATE(SR_Lookup[[#This Row],[Account]]," - ",SR_Lookup[[#This Row],[Account Desc]])</f>
        <v>743011 - WriteOff Ed Aid Canx/Reimb</v>
      </c>
    </row>
    <row r="447" spans="2:6">
      <c r="B447">
        <v>743012</v>
      </c>
      <c r="C447" t="s">
        <v>1117</v>
      </c>
      <c r="E447" t="s">
        <v>1329</v>
      </c>
      <c r="F447" s="8" t="str">
        <f>CONCATENATE(SR_Lookup[[#This Row],[Account]]," - ",SR_Lookup[[#This Row],[Account Desc]])</f>
        <v>743012 - WriteOff Fellowships Non-Tax</v>
      </c>
    </row>
    <row r="448" spans="2:6">
      <c r="B448">
        <v>743014</v>
      </c>
      <c r="C448" t="s">
        <v>1118</v>
      </c>
      <c r="E448" t="s">
        <v>1329</v>
      </c>
      <c r="F448" s="8" t="str">
        <f>CONCATENATE(SR_Lookup[[#This Row],[Account]]," - ",SR_Lookup[[#This Row],[Account Desc]])</f>
        <v>743014 - Perkins Cncl Teach Svc Shrg</v>
      </c>
    </row>
    <row r="449" spans="2:6">
      <c r="B449">
        <v>743015</v>
      </c>
      <c r="C449" t="s">
        <v>1119</v>
      </c>
      <c r="E449" t="s">
        <v>1329</v>
      </c>
      <c r="F449" s="8" t="str">
        <f>CONCATENATE(SR_Lookup[[#This Row],[Account]]," - ",SR_Lookup[[#This Row],[Account Desc]])</f>
        <v>743015 - Perkins Cncl Hlth Svc N/Md Tec</v>
      </c>
    </row>
    <row r="450" spans="2:6">
      <c r="B450">
        <v>743016</v>
      </c>
      <c r="C450" t="s">
        <v>1120</v>
      </c>
      <c r="E450" t="s">
        <v>1329</v>
      </c>
      <c r="F450" s="8" t="str">
        <f>CONCATENATE(SR_Lookup[[#This Row],[Account]]," - ",SR_Lookup[[#This Row],[Account Desc]])</f>
        <v>743016 - Perkins Cncl Svc Hi Risk Chld</v>
      </c>
    </row>
    <row r="451" spans="2:6">
      <c r="B451">
        <v>743017</v>
      </c>
      <c r="C451" t="s">
        <v>1121</v>
      </c>
      <c r="E451" t="s">
        <v>1329</v>
      </c>
      <c r="F451" s="8" t="str">
        <f>CONCATENATE(SR_Lookup[[#This Row],[Account]]," - ",SR_Lookup[[#This Row],[Account Desc]])</f>
        <v>743017 - Perkins Cncl Law Enforcement</v>
      </c>
    </row>
    <row r="452" spans="2:6">
      <c r="B452">
        <v>743018</v>
      </c>
      <c r="C452" t="s">
        <v>1122</v>
      </c>
      <c r="E452" t="s">
        <v>1329</v>
      </c>
      <c r="F452" s="8" t="str">
        <f>CONCATENATE(SR_Lookup[[#This Row],[Account]]," - ",SR_Lookup[[#This Row],[Account Desc]])</f>
        <v>743018 - Perkins Cncl Peace Corp/Vista</v>
      </c>
    </row>
    <row r="453" spans="2:6">
      <c r="B453">
        <v>743019</v>
      </c>
      <c r="C453" t="s">
        <v>1123</v>
      </c>
      <c r="E453" t="s">
        <v>1329</v>
      </c>
      <c r="F453" s="8" t="str">
        <f>CONCATENATE(SR_Lookup[[#This Row],[Account]]," - ",SR_Lookup[[#This Row],[Account Desc]])</f>
        <v>743019 - Perkins Cncl Fed 10 15%</v>
      </c>
    </row>
    <row r="454" spans="2:6">
      <c r="B454">
        <v>743020</v>
      </c>
      <c r="C454" t="s">
        <v>1124</v>
      </c>
      <c r="E454" t="s">
        <v>1329</v>
      </c>
      <c r="F454" s="8" t="str">
        <f>CONCATENATE(SR_Lookup[[#This Row],[Account]]," - ",SR_Lookup[[#This Row],[Account Desc]])</f>
        <v>743020 - Cnc Fed P&amp;I Mil 12.5% PR 72</v>
      </c>
    </row>
    <row r="455" spans="2:6">
      <c r="B455">
        <v>743021</v>
      </c>
      <c r="C455" t="s">
        <v>1125</v>
      </c>
      <c r="E455" t="s">
        <v>1329</v>
      </c>
      <c r="F455" s="8" t="str">
        <f>CONCATENATE(SR_Lookup[[#This Row],[Account]]," - ",SR_Lookup[[#This Row],[Account Desc]])</f>
        <v>743021 - Perkins Cncl Fed 15 30%</v>
      </c>
    </row>
    <row r="456" spans="2:6">
      <c r="B456">
        <v>743022</v>
      </c>
      <c r="C456" t="s">
        <v>1126</v>
      </c>
      <c r="E456" t="s">
        <v>1329</v>
      </c>
      <c r="F456" s="8" t="str">
        <f>CONCATENATE(SR_Lookup[[#This Row],[Account]]," - ",SR_Lookup[[#This Row],[Account Desc]])</f>
        <v>743022 - Perkins Cncl Fed Mil 12.5%AF72</v>
      </c>
    </row>
    <row r="457" spans="2:6">
      <c r="B457">
        <v>743023</v>
      </c>
      <c r="C457" t="s">
        <v>1127</v>
      </c>
      <c r="E457" t="s">
        <v>1329</v>
      </c>
      <c r="F457" s="8" t="str">
        <f>CONCATENATE(SR_Lookup[[#This Row],[Account]]," - ",SR_Lookup[[#This Row],[Account Desc]])</f>
        <v>743023 - Perkins Cncl Fed Assigned</v>
      </c>
    </row>
    <row r="458" spans="2:6">
      <c r="B458">
        <v>743024</v>
      </c>
      <c r="C458" t="s">
        <v>1128</v>
      </c>
      <c r="E458" t="s">
        <v>1329</v>
      </c>
      <c r="F458" s="8" t="str">
        <f>CONCATENATE(SR_Lookup[[#This Row],[Account]]," - ",SR_Lookup[[#This Row],[Account Desc]])</f>
        <v>743024 - Perkins Cncl Fed Death</v>
      </c>
    </row>
    <row r="459" spans="2:6">
      <c r="B459">
        <v>743025</v>
      </c>
      <c r="C459" t="s">
        <v>1129</v>
      </c>
      <c r="E459" t="s">
        <v>1329</v>
      </c>
      <c r="F459" s="8" t="str">
        <f>CONCATENATE(SR_Lookup[[#This Row],[Account]]," - ",SR_Lookup[[#This Row],[Account Desc]])</f>
        <v>743025 - Perkins Cncl Fed Disability</v>
      </c>
    </row>
    <row r="460" spans="2:6">
      <c r="B460">
        <v>743026</v>
      </c>
      <c r="C460" t="s">
        <v>1130</v>
      </c>
      <c r="E460" t="s">
        <v>1329</v>
      </c>
      <c r="F460" s="8" t="str">
        <f>CONCATENATE(SR_Lookup[[#This Row],[Account]]," - ",SR_Lookup[[#This Row],[Account Desc]])</f>
        <v>743026 - Perkins Cncl Fed Bankruptcy</v>
      </c>
    </row>
    <row r="461" spans="2:6">
      <c r="B461">
        <v>743027</v>
      </c>
      <c r="C461" t="s">
        <v>1131</v>
      </c>
      <c r="E461" t="s">
        <v>1329</v>
      </c>
      <c r="F461" s="8" t="str">
        <f>CONCATENATE(SR_Lookup[[#This Row],[Account]]," - ",SR_Lookup[[#This Row],[Account Desc]])</f>
        <v>743027 - Cnc Perkin Prn&amp;Int Headstrt</v>
      </c>
    </row>
    <row r="462" spans="2:6">
      <c r="B462">
        <v>743028</v>
      </c>
      <c r="C462" t="s">
        <v>1132</v>
      </c>
      <c r="E462" t="s">
        <v>1329</v>
      </c>
      <c r="F462" s="8" t="str">
        <f>CONCATENATE(SR_Lookup[[#This Row],[Account]]," - ",SR_Lookup[[#This Row],[Account Desc]])</f>
        <v>743028 - Cnc Fed Loans P&amp;I WriteOff</v>
      </c>
    </row>
    <row r="463" spans="2:6">
      <c r="B463">
        <v>743029</v>
      </c>
      <c r="C463" t="s">
        <v>1133</v>
      </c>
      <c r="E463" t="s">
        <v>1329</v>
      </c>
      <c r="F463" s="8" t="str">
        <f>CONCATENATE(SR_Lookup[[#This Row],[Account]]," - ",SR_Lookup[[#This Row],[Account Desc]])</f>
        <v>743029 - G/A Matriculation Fee Waiver</v>
      </c>
    </row>
    <row r="464" spans="2:6">
      <c r="B464">
        <v>743030</v>
      </c>
      <c r="C464" t="s">
        <v>1134</v>
      </c>
      <c r="E464" t="s">
        <v>1329</v>
      </c>
      <c r="F464" s="8" t="str">
        <f>CONCATENATE(SR_Lookup[[#This Row],[Account]]," - ",SR_Lookup[[#This Row],[Account Desc]])</f>
        <v>743030 - Perkins Cncl Pre KchldCarePrg</v>
      </c>
    </row>
    <row r="465" spans="2:6">
      <c r="B465">
        <v>743031</v>
      </c>
      <c r="C465" t="s">
        <v>1135</v>
      </c>
      <c r="E465" t="s">
        <v>1329</v>
      </c>
      <c r="F465" s="8" t="str">
        <f>CONCATENATE(SR_Lookup[[#This Row],[Account]]," - ",SR_Lookup[[#This Row],[Account Desc]])</f>
        <v>743031 - Perkins Cncl SrvAttPubOfOrg</v>
      </c>
    </row>
    <row r="466" spans="2:6">
      <c r="B466">
        <v>743032</v>
      </c>
      <c r="C466" t="s">
        <v>1136</v>
      </c>
      <c r="E466" t="s">
        <v>1329</v>
      </c>
      <c r="F466" s="8" t="str">
        <f>CONCATENATE(SR_Lookup[[#This Row],[Account]]," - ",SR_Lookup[[#This Row],[Account Desc]])</f>
        <v>743032 - Perkins Cncl FireFighter Srv</v>
      </c>
    </row>
    <row r="467" spans="2:6">
      <c r="B467">
        <v>743033</v>
      </c>
      <c r="C467" t="s">
        <v>1137</v>
      </c>
      <c r="E467" t="s">
        <v>1329</v>
      </c>
      <c r="F467" s="8" t="str">
        <f>CONCATENATE(SR_Lookup[[#This Row],[Account]]," - ",SR_Lookup[[#This Row],[Account Desc]])</f>
        <v>743033 - Perkins Cncl TribalUnvFacSrv</v>
      </c>
    </row>
    <row r="468" spans="2:6">
      <c r="B468">
        <v>743034</v>
      </c>
      <c r="C468" t="s">
        <v>1138</v>
      </c>
      <c r="E468" t="s">
        <v>1329</v>
      </c>
      <c r="F468" s="8" t="str">
        <f>CONCATENATE(SR_Lookup[[#This Row],[Account]]," - ",SR_Lookup[[#This Row],[Account Desc]])</f>
        <v>743034 - Perkins Cncl LibSrv</v>
      </c>
    </row>
    <row r="469" spans="2:6">
      <c r="B469">
        <v>743035</v>
      </c>
      <c r="C469" t="s">
        <v>1139</v>
      </c>
      <c r="E469" t="s">
        <v>1329</v>
      </c>
      <c r="F469" s="8" t="str">
        <f>CONCATENATE(SR_Lookup[[#This Row],[Account]]," - ",SR_Lookup[[#This Row],[Account Desc]])</f>
        <v>743035 - Perkins Cncl Spc LangPathSrv</v>
      </c>
    </row>
    <row r="470" spans="2:6">
      <c r="B470">
        <v>743036</v>
      </c>
      <c r="C470" t="s">
        <v>1140</v>
      </c>
      <c r="E470" t="s">
        <v>1329</v>
      </c>
      <c r="F470" s="8" t="str">
        <f>CONCATENATE(SR_Lookup[[#This Row],[Account]]," - ",SR_Lookup[[#This Row],[Account Desc]])</f>
        <v>743036 - Perkins Cncl VADisbDeter</v>
      </c>
    </row>
    <row r="471" spans="2:6">
      <c r="B471">
        <v>743049</v>
      </c>
      <c r="C471" t="s">
        <v>1274</v>
      </c>
      <c r="E471" t="s">
        <v>1329</v>
      </c>
      <c r="F471" s="8" t="str">
        <f>CONCATENATE(SR_Lookup[[#This Row],[Account]]," - ",SR_Lookup[[#This Row],[Account Desc]])</f>
        <v>743049 - Loan Disbursements_Agency_Fnds</v>
      </c>
    </row>
    <row r="472" spans="2:6">
      <c r="B472">
        <v>743101</v>
      </c>
      <c r="C472" t="s">
        <v>1141</v>
      </c>
      <c r="E472" t="s">
        <v>1329</v>
      </c>
      <c r="F472" s="8" t="str">
        <f>CONCATENATE(SR_Lookup[[#This Row],[Account]]," - ",SR_Lookup[[#This Row],[Account Desc]])</f>
        <v>743101 - Interest Penalty Payment</v>
      </c>
    </row>
    <row r="473" spans="2:6">
      <c r="B473">
        <v>743105</v>
      </c>
      <c r="C473" t="s">
        <v>1142</v>
      </c>
      <c r="E473" t="s">
        <v>1329</v>
      </c>
      <c r="F473" s="8" t="str">
        <f>CONCATENATE(SR_Lookup[[#This Row],[Account]]," - ",SR_Lookup[[#This Row],[Account Desc]])</f>
        <v>743105 - Comp Unit Prog &amp; Admin Exp</v>
      </c>
    </row>
    <row r="474" spans="2:6">
      <c r="B474">
        <v>749000</v>
      </c>
      <c r="C474" t="s">
        <v>1275</v>
      </c>
      <c r="E474" t="s">
        <v>1329</v>
      </c>
      <c r="F474" s="8" t="str">
        <f>CONCATENATE(SR_Lookup[[#This Row],[Account]]," - ",SR_Lookup[[#This Row],[Account Desc]])</f>
        <v>749000 - Bad Debt Expense</v>
      </c>
    </row>
    <row r="475" spans="2:6">
      <c r="B475">
        <v>749999</v>
      </c>
      <c r="C475" t="s">
        <v>1143</v>
      </c>
      <c r="D475" s="8" t="s">
        <v>1346</v>
      </c>
      <c r="E475" t="s">
        <v>1352</v>
      </c>
      <c r="F475" s="8" t="str">
        <f>CONCATENATE(SR_Lookup[[#This Row],[Account]]," - ",SR_Lookup[[#This Row],[Account Desc]])</f>
        <v>749999 - Equip Excl F&amp;A Expendable</v>
      </c>
    </row>
    <row r="476" spans="2:6">
      <c r="B476">
        <v>760101</v>
      </c>
      <c r="C476" t="s">
        <v>1145</v>
      </c>
      <c r="E476" t="s">
        <v>1352</v>
      </c>
      <c r="F476" s="8" t="str">
        <f>CONCATENATE(SR_Lookup[[#This Row],[Account]]," - ",SR_Lookup[[#This Row],[Account Desc]])</f>
        <v>760101 - Non Library Pub/Book Capital</v>
      </c>
    </row>
    <row r="477" spans="2:6">
      <c r="B477">
        <v>760201</v>
      </c>
      <c r="C477" t="s">
        <v>1146</v>
      </c>
      <c r="D477" t="s">
        <v>1347</v>
      </c>
      <c r="E477" t="s">
        <v>1352</v>
      </c>
      <c r="F477" s="8" t="str">
        <f>CONCATENATE(SR_Lookup[[#This Row],[Account]]," - ",SR_Lookup[[#This Row],[Account Desc]])</f>
        <v>760201 - Equip Office/Other Capital</v>
      </c>
    </row>
    <row r="478" spans="2:6">
      <c r="B478">
        <v>760210</v>
      </c>
      <c r="C478" t="s">
        <v>1147</v>
      </c>
      <c r="D478" t="s">
        <v>1347</v>
      </c>
      <c r="E478" t="s">
        <v>1352</v>
      </c>
      <c r="F478" s="8" t="str">
        <f>CONCATENATE(SR_Lookup[[#This Row],[Account]]," - ",SR_Lookup[[#This Row],[Account Desc]])</f>
        <v>760210 - CIP Equipment</v>
      </c>
    </row>
    <row r="479" spans="2:6">
      <c r="B479">
        <v>760301</v>
      </c>
      <c r="C479" t="s">
        <v>1148</v>
      </c>
      <c r="D479" t="s">
        <v>1347</v>
      </c>
      <c r="E479" t="s">
        <v>1352</v>
      </c>
      <c r="F479" s="8" t="str">
        <f>CONCATENATE(SR_Lookup[[#This Row],[Account]]," - ",SR_Lookup[[#This Row],[Account Desc]])</f>
        <v>760301 - Misc Education Equip Cap</v>
      </c>
    </row>
    <row r="480" spans="2:6">
      <c r="B480">
        <v>760310</v>
      </c>
      <c r="C480" t="s">
        <v>1149</v>
      </c>
      <c r="D480" t="s">
        <v>1347</v>
      </c>
      <c r="E480" t="s">
        <v>1352</v>
      </c>
      <c r="F480" s="8" t="str">
        <f>CONCATENATE(SR_Lookup[[#This Row],[Account]]," - ",SR_Lookup[[#This Row],[Account Desc]])</f>
        <v>760310 - Equip Lab/Medical Capital</v>
      </c>
    </row>
    <row r="481" spans="2:6">
      <c r="B481">
        <v>760311</v>
      </c>
      <c r="C481" t="s">
        <v>1150</v>
      </c>
      <c r="E481" t="s">
        <v>1352</v>
      </c>
      <c r="F481" s="8" t="str">
        <f>CONCATENATE(SR_Lookup[[#This Row],[Account]]," - ",SR_Lookup[[#This Row],[Account Desc]])</f>
        <v>760311 - Musical Instruments Capital</v>
      </c>
    </row>
    <row r="482" spans="2:6">
      <c r="B482">
        <v>760331</v>
      </c>
      <c r="C482" t="s">
        <v>1151</v>
      </c>
      <c r="D482" t="s">
        <v>1347</v>
      </c>
      <c r="E482" t="s">
        <v>1352</v>
      </c>
      <c r="F482" s="8" t="str">
        <f>CONCATENATE(SR_Lookup[[#This Row],[Account]]," - ",SR_Lookup[[#This Row],[Account Desc]])</f>
        <v>760331 - Equip Athletic Capital</v>
      </c>
    </row>
    <row r="483" spans="2:6">
      <c r="B483">
        <v>760361</v>
      </c>
      <c r="C483" t="s">
        <v>1152</v>
      </c>
      <c r="D483" t="s">
        <v>1347</v>
      </c>
      <c r="E483" t="s">
        <v>1352</v>
      </c>
      <c r="F483" s="8" t="str">
        <f>CONCATENATE(SR_Lookup[[#This Row],[Account]]," - ",SR_Lookup[[#This Row],[Account Desc]])</f>
        <v>760361 - Equip Audio/Visual Capital</v>
      </c>
    </row>
    <row r="484" spans="2:6">
      <c r="B484">
        <v>760601</v>
      </c>
      <c r="C484" t="s">
        <v>1153</v>
      </c>
      <c r="D484" t="s">
        <v>1347</v>
      </c>
      <c r="E484" t="s">
        <v>1352</v>
      </c>
      <c r="F484" s="8" t="str">
        <f>CONCATENATE(SR_Lookup[[#This Row],[Account]]," - ",SR_Lookup[[#This Row],[Account Desc]])</f>
        <v>760601 - Equip Computer/IT Capital</v>
      </c>
    </row>
    <row r="485" spans="2:6">
      <c r="B485">
        <v>760621</v>
      </c>
      <c r="C485" t="s">
        <v>1154</v>
      </c>
      <c r="D485" t="s">
        <v>1347</v>
      </c>
      <c r="E485" t="s">
        <v>1352</v>
      </c>
      <c r="F485" s="8" t="str">
        <f>CONCATENATE(SR_Lookup[[#This Row],[Account]]," - ",SR_Lookup[[#This Row],[Account Desc]])</f>
        <v>760621 - Software Capital</v>
      </c>
    </row>
    <row r="486" spans="2:6">
      <c r="B486">
        <v>760651</v>
      </c>
      <c r="C486" t="s">
        <v>1155</v>
      </c>
      <c r="D486" t="s">
        <v>1347</v>
      </c>
      <c r="E486" t="s">
        <v>1352</v>
      </c>
      <c r="F486" s="8" t="str">
        <f>CONCATENATE(SR_Lookup[[#This Row],[Account]]," - ",SR_Lookup[[#This Row],[Account Desc]])</f>
        <v>760651 - Equip Telecom Capital</v>
      </c>
    </row>
    <row r="487" spans="2:6">
      <c r="B487">
        <v>760701</v>
      </c>
      <c r="C487" t="s">
        <v>1156</v>
      </c>
      <c r="E487" t="s">
        <v>1352</v>
      </c>
      <c r="F487" s="8" t="str">
        <f>CONCATENATE(SR_Lookup[[#This Row],[Account]]," - ",SR_Lookup[[#This Row],[Account Desc]])</f>
        <v>760701 - Motor Vehicles Capital</v>
      </c>
    </row>
    <row r="488" spans="2:6">
      <c r="B488">
        <v>760801</v>
      </c>
      <c r="C488" t="s">
        <v>1157</v>
      </c>
      <c r="E488" t="s">
        <v>1352</v>
      </c>
      <c r="F488" s="8" t="str">
        <f>CONCATENATE(SR_Lookup[[#This Row],[Account]]," - ",SR_Lookup[[#This Row],[Account Desc]])</f>
        <v>760801 - Motor Vehicles Other</v>
      </c>
    </row>
    <row r="489" spans="2:6">
      <c r="B489">
        <v>760901</v>
      </c>
      <c r="C489" t="s">
        <v>1158</v>
      </c>
      <c r="E489" t="s">
        <v>1352</v>
      </c>
      <c r="F489" s="8" t="str">
        <f>CONCATENATE(SR_Lookup[[#This Row],[Account]]," - ",SR_Lookup[[#This Row],[Account Desc]])</f>
        <v>760901 - Oth Tangible Personal Property</v>
      </c>
    </row>
    <row r="490" spans="2:6">
      <c r="B490">
        <v>760902</v>
      </c>
      <c r="C490" t="s">
        <v>1159</v>
      </c>
      <c r="E490" t="s">
        <v>1352</v>
      </c>
      <c r="F490" s="8" t="str">
        <f>CONCATENATE(SR_Lookup[[#This Row],[Account]]," - ",SR_Lookup[[#This Row],[Account Desc]])</f>
        <v>760902 - Artwork Capital</v>
      </c>
    </row>
    <row r="491" spans="2:6">
      <c r="B491">
        <v>761001</v>
      </c>
      <c r="C491" t="s">
        <v>1160</v>
      </c>
      <c r="E491" t="s">
        <v>1340</v>
      </c>
      <c r="F491" s="8" t="str">
        <f>CONCATENATE(SR_Lookup[[#This Row],[Account]]," - ",SR_Lookup[[#This Row],[Account Desc]])</f>
        <v>761001 - Modular Buildings Capitalized</v>
      </c>
    </row>
    <row r="492" spans="2:6">
      <c r="B492">
        <v>761201</v>
      </c>
      <c r="C492" t="s">
        <v>267</v>
      </c>
      <c r="E492" t="s">
        <v>1329</v>
      </c>
      <c r="F492" s="8" t="str">
        <f>CONCATENATE(SR_Lookup[[#This Row],[Account]]," - ",SR_Lookup[[#This Row],[Account Desc]])</f>
        <v>761201 - Land</v>
      </c>
    </row>
    <row r="493" spans="2:6">
      <c r="B493">
        <v>761301</v>
      </c>
      <c r="C493" t="s">
        <v>1161</v>
      </c>
      <c r="D493" t="s">
        <v>1347</v>
      </c>
      <c r="E493" t="s">
        <v>1329</v>
      </c>
      <c r="F493" s="8" t="str">
        <f>CONCATENATE(SR_Lookup[[#This Row],[Account]]," - ",SR_Lookup[[#This Row],[Account Desc]])</f>
        <v>761301 - Equip Maintenance Capital</v>
      </c>
    </row>
    <row r="494" spans="2:6">
      <c r="B494">
        <v>761401</v>
      </c>
      <c r="C494" t="s">
        <v>1162</v>
      </c>
      <c r="E494" t="s">
        <v>1352</v>
      </c>
      <c r="F494" s="8" t="str">
        <f>CONCATENATE(SR_Lookup[[#This Row],[Account]]," - ",SR_Lookup[[#This Row],[Account Desc]])</f>
        <v>761401 - Other Real Property</v>
      </c>
    </row>
    <row r="495" spans="2:6">
      <c r="B495" s="8">
        <v>761501</v>
      </c>
      <c r="C495" s="8" t="s">
        <v>1163</v>
      </c>
      <c r="E495" t="s">
        <v>1340</v>
      </c>
      <c r="F495" t="str">
        <f>CONCATENATE(SR_Lookup[[#This Row],[Account]]," - ",SR_Lookup[[#This Row],[Account Desc]])</f>
        <v>761501 - Interest Install Purch/Lease</v>
      </c>
    </row>
    <row r="496" spans="2:6">
      <c r="B496" s="8">
        <v>761502</v>
      </c>
      <c r="C496" s="8" t="s">
        <v>1164</v>
      </c>
      <c r="D496" s="8"/>
      <c r="E496" t="s">
        <v>1329</v>
      </c>
      <c r="F496" t="str">
        <f>CONCATENATE(SR_Lookup[[#This Row],[Account]]," - ",SR_Lookup[[#This Row],[Account Desc]])</f>
        <v>761502 - Debt Svc Interest CPU Memory</v>
      </c>
    </row>
    <row r="497" spans="2:6">
      <c r="B497" s="8">
        <v>761503</v>
      </c>
      <c r="C497" s="8" t="s">
        <v>1165</v>
      </c>
      <c r="D497" s="8"/>
      <c r="E497" t="s">
        <v>1329</v>
      </c>
      <c r="F497" t="str">
        <f>CONCATENATE(SR_Lookup[[#This Row],[Account]]," - ",SR_Lookup[[#This Row],[Account Desc]])</f>
        <v>761503 - Debt Svc Interest Disk</v>
      </c>
    </row>
    <row r="498" spans="2:6">
      <c r="B498" s="8">
        <v>761601</v>
      </c>
      <c r="C498" s="8" t="s">
        <v>1166</v>
      </c>
      <c r="D498" s="8"/>
      <c r="E498" t="s">
        <v>1340</v>
      </c>
      <c r="F498" t="str">
        <f>CONCATENATE(SR_Lookup[[#This Row],[Account]]," - ",SR_Lookup[[#This Row],[Account Desc]])</f>
        <v>761601 - Principal Installment Purchase</v>
      </c>
    </row>
    <row r="499" spans="2:6">
      <c r="B499" s="8">
        <v>761602</v>
      </c>
      <c r="C499" s="8" t="s">
        <v>1167</v>
      </c>
      <c r="D499" s="8"/>
      <c r="E499" t="s">
        <v>1329</v>
      </c>
      <c r="F499" t="str">
        <f>CONCATENATE(SR_Lookup[[#This Row],[Account]]," - ",SR_Lookup[[#This Row],[Account Desc]])</f>
        <v>761602 - Debt Svc Principal CPU Memory</v>
      </c>
    </row>
    <row r="500" spans="2:6">
      <c r="B500" s="8">
        <v>761603</v>
      </c>
      <c r="C500" s="8" t="s">
        <v>1168</v>
      </c>
      <c r="D500" s="8"/>
      <c r="E500" t="s">
        <v>1329</v>
      </c>
      <c r="F500" t="str">
        <f>CONCATENATE(SR_Lookup[[#This Row],[Account]]," - ",SR_Lookup[[#This Row],[Account Desc]])</f>
        <v>761603 - Debt Svc Principal Disk</v>
      </c>
    </row>
    <row r="501" spans="2:6">
      <c r="B501" s="8">
        <v>761604</v>
      </c>
      <c r="C501" s="8" t="s">
        <v>1169</v>
      </c>
      <c r="D501" s="8"/>
      <c r="E501" t="s">
        <v>1329</v>
      </c>
      <c r="F501" t="str">
        <f>CONCATENATE(SR_Lookup[[#This Row],[Account]]," - ",SR_Lookup[[#This Row],[Account Desc]])</f>
        <v>761604 - Debt Svc Principal Tape Device</v>
      </c>
    </row>
    <row r="502" spans="2:6">
      <c r="B502" s="8">
        <v>761605</v>
      </c>
      <c r="C502" s="8" t="s">
        <v>1170</v>
      </c>
      <c r="D502" s="8"/>
      <c r="E502" t="s">
        <v>1329</v>
      </c>
      <c r="F502" t="str">
        <f>CONCATENATE(SR_Lookup[[#This Row],[Account]]," - ",SR_Lookup[[#This Row],[Account Desc]])</f>
        <v>761605 - Debt Svc Principal Copiers</v>
      </c>
    </row>
    <row r="503" spans="2:6">
      <c r="B503" s="8">
        <v>761606</v>
      </c>
      <c r="C503" s="8" t="s">
        <v>1171</v>
      </c>
      <c r="D503" s="8"/>
      <c r="E503" t="s">
        <v>1329</v>
      </c>
      <c r="F503" t="str">
        <f>CONCATENATE(SR_Lookup[[#This Row],[Account]]," - ",SR_Lookup[[#This Row],[Account Desc]])</f>
        <v>761606 - Principal Capital Lease</v>
      </c>
    </row>
    <row r="504" spans="2:6">
      <c r="B504" s="8">
        <v>780001</v>
      </c>
      <c r="C504" s="8" t="s">
        <v>1174</v>
      </c>
      <c r="D504" s="8"/>
      <c r="E504" t="s">
        <v>1329</v>
      </c>
      <c r="F504" t="str">
        <f>CONCATENATE(SR_Lookup[[#This Row],[Account]]," - ",SR_Lookup[[#This Row],[Account Desc]])</f>
        <v>780001 - CIP Facilities</v>
      </c>
    </row>
    <row r="505" spans="2:6">
      <c r="B505" s="8">
        <v>780011</v>
      </c>
      <c r="C505" s="8" t="s">
        <v>1176</v>
      </c>
      <c r="D505" s="8"/>
      <c r="E505" t="s">
        <v>1329</v>
      </c>
      <c r="F505" t="str">
        <f>CONCATENATE(SR_Lookup[[#This Row],[Account]]," - ",SR_Lookup[[#This Row],[Account Desc]])</f>
        <v>780011 - Debt Service Principal</v>
      </c>
    </row>
    <row r="506" spans="2:6">
      <c r="B506" s="8">
        <v>780012</v>
      </c>
      <c r="C506" s="8" t="s">
        <v>1177</v>
      </c>
      <c r="D506" s="8"/>
      <c r="E506" t="s">
        <v>1329</v>
      </c>
      <c r="F506" t="str">
        <f>CONCATENATE(SR_Lookup[[#This Row],[Account]]," - ",SR_Lookup[[#This Row],[Account Desc]])</f>
        <v>780012 - Debt Service Interest</v>
      </c>
    </row>
    <row r="507" spans="2:6">
      <c r="B507" s="8">
        <v>780013</v>
      </c>
      <c r="C507" s="8" t="s">
        <v>1178</v>
      </c>
      <c r="D507" s="8"/>
      <c r="E507" t="s">
        <v>1329</v>
      </c>
      <c r="F507" t="str">
        <f>CONCATENATE(SR_Lookup[[#This Row],[Account]]," - ",SR_Lookup[[#This Row],[Account Desc]])</f>
        <v>780013 - Univ Bond Admin Fees</v>
      </c>
    </row>
    <row r="508" spans="2:6">
      <c r="B508" s="8">
        <v>780101</v>
      </c>
      <c r="C508" s="8" t="s">
        <v>1180</v>
      </c>
      <c r="D508" s="8"/>
      <c r="E508" t="s">
        <v>1329</v>
      </c>
      <c r="F508" t="str">
        <f>CONCATENATE(SR_Lookup[[#This Row],[Account]]," - ",SR_Lookup[[#This Row],[Account Desc]])</f>
        <v>780101 - Tfr Out Within FSU Intra Fund</v>
      </c>
    </row>
    <row r="509" spans="2:6">
      <c r="B509" s="8">
        <v>780102</v>
      </c>
      <c r="C509" s="8" t="s">
        <v>1181</v>
      </c>
      <c r="D509" s="8"/>
      <c r="E509" t="s">
        <v>1329</v>
      </c>
      <c r="F509" t="str">
        <f>CONCATENATE(SR_Lookup[[#This Row],[Account]]," - ",SR_Lookup[[#This Row],[Account Desc]])</f>
        <v>780102 - Tfr Out Within FSU Inter Fund</v>
      </c>
    </row>
    <row r="510" spans="2:6">
      <c r="B510" s="8">
        <v>780103</v>
      </c>
      <c r="C510" s="8" t="s">
        <v>1182</v>
      </c>
      <c r="D510" s="8"/>
      <c r="E510" t="s">
        <v>1329</v>
      </c>
      <c r="F510" t="str">
        <f>CONCATENATE(SR_Lookup[[#This Row],[Account]]," - ",SR_Lookup[[#This Row],[Account Desc]])</f>
        <v>780103 - Tfr Out Mandatory</v>
      </c>
    </row>
    <row r="511" spans="2:6">
      <c r="B511" s="8">
        <v>780104</v>
      </c>
      <c r="C511" s="8" t="s">
        <v>1183</v>
      </c>
      <c r="D511" s="8"/>
      <c r="E511" t="s">
        <v>1329</v>
      </c>
      <c r="F511" t="str">
        <f>CONCATENATE(SR_Lookup[[#This Row],[Account]]," - ",SR_Lookup[[#This Row],[Account Desc]])</f>
        <v>780104 - R&amp;R Mandatory Trans w/in FSU</v>
      </c>
    </row>
    <row r="512" spans="2:6">
      <c r="B512" s="8">
        <v>780111</v>
      </c>
      <c r="C512" s="8" t="s">
        <v>1185</v>
      </c>
      <c r="D512" s="8"/>
      <c r="E512" t="s">
        <v>1329</v>
      </c>
      <c r="F512" t="str">
        <f>CONCATENATE(SR_Lookup[[#This Row],[Account]]," - ",SR_Lookup[[#This Row],[Account Desc]])</f>
        <v>780111 - Comp Unit Operating Exp</v>
      </c>
    </row>
    <row r="513" spans="2:6" s="8" customFormat="1">
      <c r="B513" s="8">
        <v>780112</v>
      </c>
      <c r="C513" s="8" t="s">
        <v>1186</v>
      </c>
      <c r="E513" t="s">
        <v>1329</v>
      </c>
      <c r="F513" t="str">
        <f>CONCATENATE(SR_Lookup[[#This Row],[Account]]," - ",SR_Lookup[[#This Row],[Account Desc]])</f>
        <v>780112 - Challenge Grant Trans To BOR</v>
      </c>
    </row>
    <row r="514" spans="2:6">
      <c r="B514" s="8">
        <v>780120</v>
      </c>
      <c r="C514" s="8" t="s">
        <v>1690</v>
      </c>
      <c r="D514" s="8"/>
      <c r="E514" s="8" t="s">
        <v>1340</v>
      </c>
      <c r="F514" s="8" t="str">
        <f>CONCATENATE(SR_Lookup[[#This Row],[Account]]," - ",SR_Lookup[[#This Row],[Account Desc]])</f>
        <v>780120 - Trf Out Construction</v>
      </c>
    </row>
    <row r="515" spans="2:6">
      <c r="B515" s="8">
        <v>780131</v>
      </c>
      <c r="C515" s="8" t="s">
        <v>1187</v>
      </c>
      <c r="D515" s="8"/>
      <c r="E515" t="s">
        <v>1340</v>
      </c>
      <c r="F515" t="str">
        <f>CONCATENATE(SR_Lookup[[#This Row],[Account]]," - ",SR_Lookup[[#This Row],[Account Desc]])</f>
        <v>780131 - Transfer To Primary Gov</v>
      </c>
    </row>
    <row r="516" spans="2:6">
      <c r="B516" s="8">
        <v>780161</v>
      </c>
      <c r="C516" s="8" t="s">
        <v>1191</v>
      </c>
      <c r="D516" s="8"/>
      <c r="E516" t="s">
        <v>1329</v>
      </c>
      <c r="F516" t="str">
        <f>CONCATENATE(SR_Lookup[[#This Row],[Account]]," - ",SR_Lookup[[#This Row],[Account Desc]])</f>
        <v>780161 - Tfr Out O/H Assess Intra Fund</v>
      </c>
    </row>
    <row r="517" spans="2:6">
      <c r="B517" s="8">
        <v>780171</v>
      </c>
      <c r="C517" s="8" t="s">
        <v>1193</v>
      </c>
      <c r="D517" s="8"/>
      <c r="E517" t="s">
        <v>1329</v>
      </c>
      <c r="F517" t="str">
        <f>CONCATENATE(SR_Lookup[[#This Row],[Account]]," - ",SR_Lookup[[#This Row],[Account Desc]])</f>
        <v>780171 - Tfr Out O/H Assess Inter Fund</v>
      </c>
    </row>
    <row r="518" spans="2:6">
      <c r="B518" s="8">
        <v>780201</v>
      </c>
      <c r="C518" s="8" t="s">
        <v>1195</v>
      </c>
      <c r="D518" s="8"/>
      <c r="E518" t="s">
        <v>1329</v>
      </c>
      <c r="F518" t="str">
        <f>CONCATENATE(SR_Lookup[[#This Row],[Account]]," - ",SR_Lookup[[#This Row],[Account Desc]])</f>
        <v>780201 - Non Operating Expense Other</v>
      </c>
    </row>
    <row r="519" spans="2:6">
      <c r="B519" s="8">
        <v>780301</v>
      </c>
      <c r="C519" s="8" t="s">
        <v>1197</v>
      </c>
      <c r="D519" s="8" t="s">
        <v>1353</v>
      </c>
      <c r="E519" t="s">
        <v>1354</v>
      </c>
      <c r="F519" t="str">
        <f>CONCATENATE(SR_Lookup[[#This Row],[Account]]," - ",SR_Lookup[[#This Row],[Account Desc]])</f>
        <v>780301 - Contract &amp; Grant Overhead</v>
      </c>
    </row>
    <row r="520" spans="2:6">
      <c r="B520" s="8">
        <v>790000</v>
      </c>
      <c r="C520" s="8" t="s">
        <v>1199</v>
      </c>
      <c r="D520" s="8"/>
      <c r="E520" t="s">
        <v>1329</v>
      </c>
      <c r="F520" t="str">
        <f>CONCATENATE(SR_Lookup[[#This Row],[Account]]," - ",SR_Lookup[[#This Row],[Account Desc]])</f>
        <v>790000 - Depreciation Expense</v>
      </c>
    </row>
    <row r="521" spans="2:6">
      <c r="B521" s="8">
        <v>790001</v>
      </c>
      <c r="C521" s="8" t="s">
        <v>1200</v>
      </c>
      <c r="D521" s="8"/>
      <c r="E521" t="s">
        <v>1329</v>
      </c>
      <c r="F521" t="str">
        <f>CONCATENATE(SR_Lookup[[#This Row],[Account]]," - ",SR_Lookup[[#This Row],[Account Desc]])</f>
        <v>790001 - Gain or Loss on Disposal of FA</v>
      </c>
    </row>
    <row r="522" spans="2:6">
      <c r="B522" s="8">
        <v>790002</v>
      </c>
      <c r="C522" s="8" t="s">
        <v>1201</v>
      </c>
      <c r="D522" s="8"/>
      <c r="E522" t="s">
        <v>1329</v>
      </c>
      <c r="F522" t="str">
        <f>CONCATENATE(SR_Lookup[[#This Row],[Account]]," - ",SR_Lookup[[#This Row],[Account Desc]])</f>
        <v>790002 - Unrealized Gains Losses</v>
      </c>
    </row>
    <row r="523" spans="2:6">
      <c r="B523" s="8">
        <v>790012</v>
      </c>
      <c r="C523" s="8" t="s">
        <v>1202</v>
      </c>
      <c r="E523" t="s">
        <v>1329</v>
      </c>
      <c r="F523" t="str">
        <f>CONCATENATE(SR_Lookup[[#This Row],[Account]]," - ",SR_Lookup[[#This Row],[Account Desc]])</f>
        <v>790012 - Tfr Out Property</v>
      </c>
    </row>
    <row r="524" spans="2:6">
      <c r="B524" s="8">
        <v>799997</v>
      </c>
      <c r="C524" s="8" t="s">
        <v>1203</v>
      </c>
      <c r="D524" s="8"/>
      <c r="E524" t="s">
        <v>1329</v>
      </c>
      <c r="F524" t="str">
        <f>CONCATENATE(SR_Lookup[[#This Row],[Account]]," - ",SR_Lookup[[#This Row],[Account Desc]])</f>
        <v>799997 - Capitalized Exp Offset Mat Sup</v>
      </c>
    </row>
    <row r="525" spans="2:6">
      <c r="B525" s="8">
        <v>799998</v>
      </c>
      <c r="C525" s="8" t="s">
        <v>1204</v>
      </c>
      <c r="D525" s="8"/>
      <c r="E525" t="s">
        <v>1329</v>
      </c>
      <c r="F525" t="str">
        <f>CONCATENATE(SR_Lookup[[#This Row],[Account]]," - ",SR_Lookup[[#This Row],[Account Desc]])</f>
        <v>799998 - Capitalized Exp Offset FCO</v>
      </c>
    </row>
    <row r="526" spans="2:6">
      <c r="B526" s="8">
        <v>799999</v>
      </c>
      <c r="C526" s="8" t="s">
        <v>1205</v>
      </c>
      <c r="D526" s="8"/>
      <c r="E526" t="s">
        <v>1329</v>
      </c>
      <c r="F526" t="str">
        <f>CONCATENATE(SR_Lookup[[#This Row],[Account]]," - ",SR_Lookup[[#This Row],[Account Desc]])</f>
        <v>799999 - Capitalized Exp Offset OCO</v>
      </c>
    </row>
    <row r="527" spans="2:6">
      <c r="B527" s="8">
        <v>999994</v>
      </c>
      <c r="C527" s="8" t="s">
        <v>1208</v>
      </c>
      <c r="D527" s="8"/>
      <c r="E527" t="s">
        <v>1329</v>
      </c>
      <c r="F527" t="str">
        <f>CONCATENATE(SR_Lookup[[#This Row],[Account]]," - ",SR_Lookup[[#This Row],[Account Desc]])</f>
        <v>999994 - HR Payroll Suspense</v>
      </c>
    </row>
    <row r="528" spans="2:6">
      <c r="B528" s="8">
        <v>999995</v>
      </c>
      <c r="C528" s="8" t="s">
        <v>1209</v>
      </c>
      <c r="D528" s="8"/>
      <c r="E528" t="s">
        <v>1329</v>
      </c>
      <c r="F528" t="str">
        <f>CONCATENATE(SR_Lookup[[#This Row],[Account]]," - ",SR_Lookup[[#This Row],[Account Desc]])</f>
        <v>999995 - Dummy Account IDB</v>
      </c>
    </row>
    <row r="529" spans="2:6">
      <c r="B529" s="8">
        <v>999996</v>
      </c>
      <c r="C529" s="8" t="s">
        <v>1210</v>
      </c>
      <c r="D529" s="8"/>
      <c r="E529" t="s">
        <v>1329</v>
      </c>
      <c r="F529" t="str">
        <f>CONCATENATE(SR_Lookup[[#This Row],[Account]]," - ",SR_Lookup[[#This Row],[Account Desc]])</f>
        <v>999996 - Dummy Account HR</v>
      </c>
    </row>
    <row r="530" spans="2:6">
      <c r="B530" s="8">
        <v>999997</v>
      </c>
      <c r="C530" s="8" t="s">
        <v>1211</v>
      </c>
      <c r="D530" s="8"/>
      <c r="E530" t="s">
        <v>1329</v>
      </c>
      <c r="F530" t="str">
        <f>CONCATENATE(SR_Lookup[[#This Row],[Account]]," - ",SR_Lookup[[#This Row],[Account Desc]])</f>
        <v>999997 - Dummy Account SR</v>
      </c>
    </row>
    <row r="531" spans="2:6">
      <c r="B531" s="8">
        <v>999998</v>
      </c>
      <c r="C531" s="8" t="s">
        <v>1212</v>
      </c>
      <c r="D531" s="8"/>
      <c r="E531" t="s">
        <v>1329</v>
      </c>
      <c r="F531" t="str">
        <f>CONCATENATE(SR_Lookup[[#This Row],[Account]]," - ",SR_Lookup[[#This Row],[Account Desc]])</f>
        <v>999998 - Dummy Account AP</v>
      </c>
    </row>
    <row r="532" spans="2:6">
      <c r="B532" s="8">
        <v>999999</v>
      </c>
      <c r="C532" s="8" t="s">
        <v>1213</v>
      </c>
      <c r="D532" s="8"/>
      <c r="E532" t="s">
        <v>1329</v>
      </c>
      <c r="F532" t="str">
        <f>CONCATENATE(SR_Lookup[[#This Row],[Account]]," - ",SR_Lookup[[#This Row],[Account Desc]])</f>
        <v>999999 - Dummy Account AM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532"/>
  <sheetViews>
    <sheetView workbookViewId="0"/>
  </sheetViews>
  <sheetFormatPr defaultColWidth="9.28515625" defaultRowHeight="15"/>
  <cols>
    <col min="1" max="1" width="13" style="8" customWidth="1"/>
    <col min="2" max="2" width="32.5703125" style="8" bestFit="1" customWidth="1"/>
    <col min="3" max="3" width="18.85546875" style="8" customWidth="1"/>
    <col min="4" max="4" width="29.7109375" style="8" bestFit="1" customWidth="1"/>
    <col min="5" max="5" width="23" style="8" bestFit="1" customWidth="1"/>
    <col min="6" max="6" width="32.5703125" style="8" bestFit="1" customWidth="1"/>
    <col min="7" max="7" width="19.42578125" style="8" bestFit="1" customWidth="1"/>
    <col min="8" max="16384" width="9.28515625" style="8"/>
  </cols>
  <sheetData>
    <row r="1" spans="1:7">
      <c r="A1" t="s">
        <v>1469</v>
      </c>
      <c r="B1" t="s">
        <v>1580</v>
      </c>
      <c r="C1" t="s">
        <v>1573</v>
      </c>
      <c r="D1" t="s">
        <v>1581</v>
      </c>
      <c r="E1" t="s">
        <v>1582</v>
      </c>
      <c r="F1" t="s">
        <v>1583</v>
      </c>
      <c r="G1" s="8" t="s">
        <v>1278</v>
      </c>
    </row>
    <row r="2" spans="1:7" s="145" customFormat="1">
      <c r="A2">
        <v>710111</v>
      </c>
      <c r="B2" t="s">
        <v>60</v>
      </c>
      <c r="C2">
        <v>710200</v>
      </c>
      <c r="D2" t="s">
        <v>1584</v>
      </c>
      <c r="E2"/>
      <c r="F2"/>
      <c r="G2" s="145" t="str">
        <f>IFERROR(RIGHT(Table11[[#This Row],[Sub-Budgetary Account Descr]],LEN(Table11[[#This Row],[Sub-Budgetary Account Descr]])-11),"")</f>
        <v/>
      </c>
    </row>
    <row r="3" spans="1:7" s="145" customFormat="1">
      <c r="A3">
        <v>710112</v>
      </c>
      <c r="B3" t="s">
        <v>61</v>
      </c>
      <c r="C3">
        <v>710200</v>
      </c>
      <c r="D3" t="s">
        <v>1584</v>
      </c>
      <c r="E3"/>
      <c r="F3"/>
      <c r="G3" s="145" t="str">
        <f>IFERROR(RIGHT(Table11[[#This Row],[Sub-Budgetary Account Descr]],LEN(Table11[[#This Row],[Sub-Budgetary Account Descr]])-11),"")</f>
        <v/>
      </c>
    </row>
    <row r="4" spans="1:7" s="145" customFormat="1">
      <c r="A4">
        <v>710113</v>
      </c>
      <c r="B4" t="s">
        <v>62</v>
      </c>
      <c r="C4">
        <v>710200</v>
      </c>
      <c r="D4" t="s">
        <v>1584</v>
      </c>
      <c r="E4"/>
      <c r="F4"/>
      <c r="G4" s="145" t="str">
        <f>IFERROR(RIGHT(Table11[[#This Row],[Sub-Budgetary Account Descr]],LEN(Table11[[#This Row],[Sub-Budgetary Account Descr]])-11),"")</f>
        <v/>
      </c>
    </row>
    <row r="5" spans="1:7" s="145" customFormat="1">
      <c r="A5">
        <v>710114</v>
      </c>
      <c r="B5" t="s">
        <v>63</v>
      </c>
      <c r="C5">
        <v>710200</v>
      </c>
      <c r="D5" t="s">
        <v>1584</v>
      </c>
      <c r="E5"/>
      <c r="F5"/>
      <c r="G5" s="145" t="str">
        <f>IFERROR(RIGHT(Table11[[#This Row],[Sub-Budgetary Account Descr]],LEN(Table11[[#This Row],[Sub-Budgetary Account Descr]])-11),"")</f>
        <v/>
      </c>
    </row>
    <row r="6" spans="1:7" s="145" customFormat="1">
      <c r="A6">
        <v>710115</v>
      </c>
      <c r="B6" t="s">
        <v>64</v>
      </c>
      <c r="C6">
        <v>710200</v>
      </c>
      <c r="D6" t="s">
        <v>1584</v>
      </c>
      <c r="E6"/>
      <c r="F6"/>
      <c r="G6" s="145" t="str">
        <f>IFERROR(RIGHT(Table11[[#This Row],[Sub-Budgetary Account Descr]],LEN(Table11[[#This Row],[Sub-Budgetary Account Descr]])-11),"")</f>
        <v/>
      </c>
    </row>
    <row r="7" spans="1:7" s="145" customFormat="1">
      <c r="A7">
        <v>710116</v>
      </c>
      <c r="B7" t="s">
        <v>65</v>
      </c>
      <c r="C7">
        <v>710200</v>
      </c>
      <c r="D7" t="s">
        <v>1584</v>
      </c>
      <c r="E7"/>
      <c r="F7"/>
      <c r="G7" s="145" t="str">
        <f>IFERROR(RIGHT(Table11[[#This Row],[Sub-Budgetary Account Descr]],LEN(Table11[[#This Row],[Sub-Budgetary Account Descr]])-11),"")</f>
        <v/>
      </c>
    </row>
    <row r="8" spans="1:7" s="145" customFormat="1">
      <c r="A8">
        <v>710118</v>
      </c>
      <c r="B8" t="s">
        <v>66</v>
      </c>
      <c r="C8">
        <v>710200</v>
      </c>
      <c r="D8" t="s">
        <v>1584</v>
      </c>
      <c r="E8"/>
      <c r="F8"/>
      <c r="G8" s="145" t="str">
        <f>IFERROR(RIGHT(Table11[[#This Row],[Sub-Budgetary Account Descr]],LEN(Table11[[#This Row],[Sub-Budgetary Account Descr]])-11),"")</f>
        <v/>
      </c>
    </row>
    <row r="9" spans="1:7" s="145" customFormat="1">
      <c r="A9">
        <v>710121</v>
      </c>
      <c r="B9" t="s">
        <v>35</v>
      </c>
      <c r="C9">
        <v>710300</v>
      </c>
      <c r="D9" t="s">
        <v>1585</v>
      </c>
      <c r="E9"/>
      <c r="F9"/>
      <c r="G9" s="145" t="str">
        <f>IFERROR(RIGHT(Table11[[#This Row],[Sub-Budgetary Account Descr]],LEN(Table11[[#This Row],[Sub-Budgetary Account Descr]])-11),"")</f>
        <v/>
      </c>
    </row>
    <row r="10" spans="1:7" s="145" customFormat="1">
      <c r="A10">
        <v>710122</v>
      </c>
      <c r="B10" t="s">
        <v>56</v>
      </c>
      <c r="C10">
        <v>710300</v>
      </c>
      <c r="D10" t="s">
        <v>1585</v>
      </c>
      <c r="E10"/>
      <c r="F10"/>
      <c r="G10" s="145" t="str">
        <f>IFERROR(RIGHT(Table11[[#This Row],[Sub-Budgetary Account Descr]],LEN(Table11[[#This Row],[Sub-Budgetary Account Descr]])-11),"")</f>
        <v/>
      </c>
    </row>
    <row r="11" spans="1:7" s="145" customFormat="1">
      <c r="A11">
        <v>710123</v>
      </c>
      <c r="B11" t="s">
        <v>67</v>
      </c>
      <c r="C11">
        <v>710300</v>
      </c>
      <c r="D11" t="s">
        <v>1585</v>
      </c>
      <c r="E11"/>
      <c r="F11"/>
      <c r="G11" s="145" t="str">
        <f>IFERROR(RIGHT(Table11[[#This Row],[Sub-Budgetary Account Descr]],LEN(Table11[[#This Row],[Sub-Budgetary Account Descr]])-11),"")</f>
        <v/>
      </c>
    </row>
    <row r="12" spans="1:7" s="145" customFormat="1">
      <c r="A12">
        <v>710124</v>
      </c>
      <c r="B12" t="s">
        <v>36</v>
      </c>
      <c r="C12">
        <v>710400</v>
      </c>
      <c r="D12" t="s">
        <v>1586</v>
      </c>
      <c r="E12"/>
      <c r="F12"/>
      <c r="G12" s="145" t="str">
        <f>IFERROR(RIGHT(Table11[[#This Row],[Sub-Budgetary Account Descr]],LEN(Table11[[#This Row],[Sub-Budgetary Account Descr]])-11),"")</f>
        <v/>
      </c>
    </row>
    <row r="13" spans="1:7" s="145" customFormat="1">
      <c r="A13">
        <v>710125</v>
      </c>
      <c r="B13" t="s">
        <v>68</v>
      </c>
      <c r="C13">
        <v>710400</v>
      </c>
      <c r="D13" t="s">
        <v>1586</v>
      </c>
      <c r="E13"/>
      <c r="F13"/>
      <c r="G13" s="145" t="str">
        <f>IFERROR(RIGHT(Table11[[#This Row],[Sub-Budgetary Account Descr]],LEN(Table11[[#This Row],[Sub-Budgetary Account Descr]])-11),"")</f>
        <v/>
      </c>
    </row>
    <row r="14" spans="1:7" s="145" customFormat="1">
      <c r="A14">
        <v>710126</v>
      </c>
      <c r="B14" t="s">
        <v>69</v>
      </c>
      <c r="C14">
        <v>710400</v>
      </c>
      <c r="D14" t="s">
        <v>1586</v>
      </c>
      <c r="E14"/>
      <c r="F14"/>
      <c r="G14" s="145" t="str">
        <f>IFERROR(RIGHT(Table11[[#This Row],[Sub-Budgetary Account Descr]],LEN(Table11[[#This Row],[Sub-Budgetary Account Descr]])-11),"")</f>
        <v/>
      </c>
    </row>
    <row r="15" spans="1:7" s="145" customFormat="1">
      <c r="A15">
        <v>710127</v>
      </c>
      <c r="B15" t="s">
        <v>1587</v>
      </c>
      <c r="C15">
        <v>710300</v>
      </c>
      <c r="D15" t="s">
        <v>1585</v>
      </c>
      <c r="E15"/>
      <c r="F15"/>
      <c r="G15" s="145" t="str">
        <f>IFERROR(RIGHT(Table11[[#This Row],[Sub-Budgetary Account Descr]],LEN(Table11[[#This Row],[Sub-Budgetary Account Descr]])-11),"")</f>
        <v/>
      </c>
    </row>
    <row r="16" spans="1:7" s="145" customFormat="1">
      <c r="A16">
        <v>710128</v>
      </c>
      <c r="B16" t="s">
        <v>71</v>
      </c>
      <c r="C16">
        <v>710400</v>
      </c>
      <c r="D16" t="s">
        <v>1586</v>
      </c>
      <c r="E16"/>
      <c r="F16"/>
      <c r="G16" s="145" t="str">
        <f>IFERROR(RIGHT(Table11[[#This Row],[Sub-Budgetary Account Descr]],LEN(Table11[[#This Row],[Sub-Budgetary Account Descr]])-11),"")</f>
        <v/>
      </c>
    </row>
    <row r="17" spans="1:7" s="145" customFormat="1">
      <c r="A17">
        <v>710129</v>
      </c>
      <c r="B17" t="s">
        <v>72</v>
      </c>
      <c r="C17">
        <v>710400</v>
      </c>
      <c r="D17" t="s">
        <v>1586</v>
      </c>
      <c r="E17"/>
      <c r="F17"/>
      <c r="G17" s="145" t="str">
        <f>IFERROR(RIGHT(Table11[[#This Row],[Sub-Budgetary Account Descr]],LEN(Table11[[#This Row],[Sub-Budgetary Account Descr]])-11),"")</f>
        <v/>
      </c>
    </row>
    <row r="18" spans="1:7" s="145" customFormat="1">
      <c r="A18">
        <v>710130</v>
      </c>
      <c r="B18" t="s">
        <v>57</v>
      </c>
      <c r="C18">
        <v>710400</v>
      </c>
      <c r="D18" t="s">
        <v>1586</v>
      </c>
      <c r="E18"/>
      <c r="F18"/>
      <c r="G18" s="145" t="str">
        <f>IFERROR(RIGHT(Table11[[#This Row],[Sub-Budgetary Account Descr]],LEN(Table11[[#This Row],[Sub-Budgetary Account Descr]])-11),"")</f>
        <v/>
      </c>
    </row>
    <row r="19" spans="1:7" s="145" customFormat="1">
      <c r="A19">
        <v>710131</v>
      </c>
      <c r="B19" t="s">
        <v>58</v>
      </c>
      <c r="C19">
        <v>710300</v>
      </c>
      <c r="D19" t="s">
        <v>1585</v>
      </c>
      <c r="E19"/>
      <c r="F19"/>
      <c r="G19" s="145" t="str">
        <f>IFERROR(RIGHT(Table11[[#This Row],[Sub-Budgetary Account Descr]],LEN(Table11[[#This Row],[Sub-Budgetary Account Descr]])-11),"")</f>
        <v/>
      </c>
    </row>
    <row r="20" spans="1:7" s="145" customFormat="1">
      <c r="A20">
        <v>710132</v>
      </c>
      <c r="B20" t="s">
        <v>73</v>
      </c>
      <c r="C20">
        <v>710900</v>
      </c>
      <c r="D20" t="s">
        <v>1588</v>
      </c>
      <c r="E20"/>
      <c r="F20"/>
      <c r="G20" s="145" t="str">
        <f>IFERROR(RIGHT(Table11[[#This Row],[Sub-Budgetary Account Descr]],LEN(Table11[[#This Row],[Sub-Budgetary Account Descr]])-11),"")</f>
        <v/>
      </c>
    </row>
    <row r="21" spans="1:7" s="145" customFormat="1">
      <c r="A21">
        <v>710133</v>
      </c>
      <c r="B21" t="s">
        <v>1589</v>
      </c>
      <c r="C21">
        <v>710300</v>
      </c>
      <c r="D21" t="s">
        <v>1585</v>
      </c>
      <c r="E21"/>
      <c r="F21"/>
      <c r="G21" s="145" t="str">
        <f>IFERROR(RIGHT(Table11[[#This Row],[Sub-Budgetary Account Descr]],LEN(Table11[[#This Row],[Sub-Budgetary Account Descr]])-11),"")</f>
        <v/>
      </c>
    </row>
    <row r="22" spans="1:7" s="145" customFormat="1">
      <c r="A22">
        <v>710136</v>
      </c>
      <c r="B22" t="s">
        <v>74</v>
      </c>
      <c r="C22">
        <v>710900</v>
      </c>
      <c r="D22" t="s">
        <v>1588</v>
      </c>
      <c r="E22"/>
      <c r="F22"/>
      <c r="G22" s="145" t="str">
        <f>IFERROR(RIGHT(Table11[[#This Row],[Sub-Budgetary Account Descr]],LEN(Table11[[#This Row],[Sub-Budgetary Account Descr]])-11),"")</f>
        <v/>
      </c>
    </row>
    <row r="23" spans="1:7" s="145" customFormat="1">
      <c r="A23">
        <v>710137</v>
      </c>
      <c r="B23" t="s">
        <v>75</v>
      </c>
      <c r="C23">
        <v>710900</v>
      </c>
      <c r="D23" t="s">
        <v>1588</v>
      </c>
      <c r="E23"/>
      <c r="F23"/>
      <c r="G23" s="145" t="str">
        <f>IFERROR(RIGHT(Table11[[#This Row],[Sub-Budgetary Account Descr]],LEN(Table11[[#This Row],[Sub-Budgetary Account Descr]])-11),"")</f>
        <v/>
      </c>
    </row>
    <row r="24" spans="1:7" s="145" customFormat="1">
      <c r="A24">
        <v>710138</v>
      </c>
      <c r="B24" t="s">
        <v>76</v>
      </c>
      <c r="C24">
        <v>710900</v>
      </c>
      <c r="D24" t="s">
        <v>1588</v>
      </c>
      <c r="E24"/>
      <c r="F24"/>
      <c r="G24" s="145" t="str">
        <f>IFERROR(RIGHT(Table11[[#This Row],[Sub-Budgetary Account Descr]],LEN(Table11[[#This Row],[Sub-Budgetary Account Descr]])-11),"")</f>
        <v/>
      </c>
    </row>
    <row r="25" spans="1:7" s="145" customFormat="1">
      <c r="A25">
        <v>710141</v>
      </c>
      <c r="B25" t="s">
        <v>37</v>
      </c>
      <c r="C25">
        <v>710900</v>
      </c>
      <c r="D25" t="s">
        <v>1588</v>
      </c>
      <c r="E25"/>
      <c r="F25"/>
      <c r="G25" s="145" t="str">
        <f>IFERROR(RIGHT(Table11[[#This Row],[Sub-Budgetary Account Descr]],LEN(Table11[[#This Row],[Sub-Budgetary Account Descr]])-11),"")</f>
        <v/>
      </c>
    </row>
    <row r="26" spans="1:7" s="145" customFormat="1">
      <c r="A26">
        <v>710142</v>
      </c>
      <c r="B26" t="s">
        <v>38</v>
      </c>
      <c r="C26">
        <v>710900</v>
      </c>
      <c r="D26" t="s">
        <v>1588</v>
      </c>
      <c r="E26"/>
      <c r="F26"/>
      <c r="G26" s="145" t="str">
        <f>IFERROR(RIGHT(Table11[[#This Row],[Sub-Budgetary Account Descr]],LEN(Table11[[#This Row],[Sub-Budgetary Account Descr]])-11),"")</f>
        <v/>
      </c>
    </row>
    <row r="27" spans="1:7" s="145" customFormat="1">
      <c r="A27">
        <v>710151</v>
      </c>
      <c r="B27" t="s">
        <v>77</v>
      </c>
      <c r="C27">
        <v>710900</v>
      </c>
      <c r="D27" t="s">
        <v>1588</v>
      </c>
      <c r="E27"/>
      <c r="F27"/>
      <c r="G27" s="145" t="str">
        <f>IFERROR(RIGHT(Table11[[#This Row],[Sub-Budgetary Account Descr]],LEN(Table11[[#This Row],[Sub-Budgetary Account Descr]])-11),"")</f>
        <v/>
      </c>
    </row>
    <row r="28" spans="1:7" s="145" customFormat="1">
      <c r="A28">
        <v>710152</v>
      </c>
      <c r="B28" t="s">
        <v>39</v>
      </c>
      <c r="C28">
        <v>710900</v>
      </c>
      <c r="D28" t="s">
        <v>1588</v>
      </c>
      <c r="E28"/>
      <c r="F28"/>
      <c r="G28" s="145" t="str">
        <f>IFERROR(RIGHT(Table11[[#This Row],[Sub-Budgetary Account Descr]],LEN(Table11[[#This Row],[Sub-Budgetary Account Descr]])-11),"")</f>
        <v/>
      </c>
    </row>
    <row r="29" spans="1:7" s="145" customFormat="1">
      <c r="A29">
        <v>710153</v>
      </c>
      <c r="B29" t="s">
        <v>40</v>
      </c>
      <c r="C29">
        <v>710900</v>
      </c>
      <c r="D29" t="s">
        <v>1588</v>
      </c>
      <c r="E29"/>
      <c r="F29"/>
      <c r="G29" s="145" t="str">
        <f>IFERROR(RIGHT(Table11[[#This Row],[Sub-Budgetary Account Descr]],LEN(Table11[[#This Row],[Sub-Budgetary Account Descr]])-11),"")</f>
        <v/>
      </c>
    </row>
    <row r="30" spans="1:7" s="145" customFormat="1">
      <c r="A30">
        <v>710154</v>
      </c>
      <c r="B30" t="s">
        <v>41</v>
      </c>
      <c r="C30">
        <v>710900</v>
      </c>
      <c r="D30" t="s">
        <v>1588</v>
      </c>
      <c r="E30"/>
      <c r="F30"/>
      <c r="G30" s="145" t="str">
        <f>IFERROR(RIGHT(Table11[[#This Row],[Sub-Budgetary Account Descr]],LEN(Table11[[#This Row],[Sub-Budgetary Account Descr]])-11),"")</f>
        <v/>
      </c>
    </row>
    <row r="31" spans="1:7" s="145" customFormat="1">
      <c r="A31">
        <v>710155</v>
      </c>
      <c r="B31" t="s">
        <v>772</v>
      </c>
      <c r="C31">
        <v>710900</v>
      </c>
      <c r="D31" t="s">
        <v>1588</v>
      </c>
      <c r="E31"/>
      <c r="F31"/>
      <c r="G31" s="145" t="str">
        <f>IFERROR(RIGHT(Table11[[#This Row],[Sub-Budgetary Account Descr]],LEN(Table11[[#This Row],[Sub-Budgetary Account Descr]])-11),"")</f>
        <v/>
      </c>
    </row>
    <row r="32" spans="1:7" s="145" customFormat="1">
      <c r="A32">
        <v>710161</v>
      </c>
      <c r="B32" t="s">
        <v>59</v>
      </c>
      <c r="C32">
        <v>710900</v>
      </c>
      <c r="D32" t="s">
        <v>1588</v>
      </c>
      <c r="E32"/>
      <c r="F32"/>
      <c r="G32" s="145" t="str">
        <f>IFERROR(RIGHT(Table11[[#This Row],[Sub-Budgetary Account Descr]],LEN(Table11[[#This Row],[Sub-Budgetary Account Descr]])-11),"")</f>
        <v/>
      </c>
    </row>
    <row r="33" spans="1:7" s="145" customFormat="1">
      <c r="A33">
        <v>710172</v>
      </c>
      <c r="B33" t="s">
        <v>42</v>
      </c>
      <c r="C33">
        <v>710900</v>
      </c>
      <c r="D33" t="s">
        <v>1588</v>
      </c>
      <c r="E33"/>
      <c r="F33"/>
      <c r="G33" s="145" t="str">
        <f>IFERROR(RIGHT(Table11[[#This Row],[Sub-Budgetary Account Descr]],LEN(Table11[[#This Row],[Sub-Budgetary Account Descr]])-11),"")</f>
        <v/>
      </c>
    </row>
    <row r="34" spans="1:7" s="145" customFormat="1">
      <c r="A34">
        <v>710182</v>
      </c>
      <c r="B34" t="s">
        <v>1489</v>
      </c>
      <c r="C34">
        <v>710900</v>
      </c>
      <c r="D34" t="s">
        <v>1588</v>
      </c>
      <c r="E34"/>
      <c r="F34"/>
      <c r="G34" s="145" t="str">
        <f>IFERROR(RIGHT(Table11[[#This Row],[Sub-Budgetary Account Descr]],LEN(Table11[[#This Row],[Sub-Budgetary Account Descr]])-11),"")</f>
        <v/>
      </c>
    </row>
    <row r="35" spans="1:7" s="145" customFormat="1">
      <c r="A35">
        <v>710191</v>
      </c>
      <c r="B35" t="s">
        <v>1590</v>
      </c>
      <c r="C35">
        <v>710900</v>
      </c>
      <c r="D35" t="s">
        <v>1588</v>
      </c>
      <c r="E35"/>
      <c r="F35"/>
      <c r="G35" s="145" t="str">
        <f>IFERROR(RIGHT(Table11[[#This Row],[Sub-Budgetary Account Descr]],LEN(Table11[[#This Row],[Sub-Budgetary Account Descr]])-11),"")</f>
        <v/>
      </c>
    </row>
    <row r="36" spans="1:7" s="145" customFormat="1">
      <c r="A36">
        <v>710241</v>
      </c>
      <c r="B36" t="s">
        <v>1490</v>
      </c>
      <c r="C36">
        <v>710299</v>
      </c>
      <c r="D36" t="s">
        <v>1591</v>
      </c>
      <c r="E36"/>
      <c r="F36"/>
      <c r="G36" s="145" t="str">
        <f>IFERROR(RIGHT(Table11[[#This Row],[Sub-Budgetary Account Descr]],LEN(Table11[[#This Row],[Sub-Budgetary Account Descr]])-11),"")</f>
        <v/>
      </c>
    </row>
    <row r="37" spans="1:7" s="145" customFormat="1">
      <c r="A37">
        <v>710242</v>
      </c>
      <c r="B37" t="s">
        <v>1491</v>
      </c>
      <c r="C37">
        <v>710299</v>
      </c>
      <c r="D37" t="s">
        <v>1591</v>
      </c>
      <c r="E37"/>
      <c r="F37"/>
      <c r="G37" s="145" t="str">
        <f>IFERROR(RIGHT(Table11[[#This Row],[Sub-Budgetary Account Descr]],LEN(Table11[[#This Row],[Sub-Budgetary Account Descr]])-11),"")</f>
        <v/>
      </c>
    </row>
    <row r="38" spans="1:7" s="145" customFormat="1">
      <c r="A38">
        <v>710251</v>
      </c>
      <c r="B38" t="s">
        <v>1592</v>
      </c>
      <c r="C38">
        <v>710299</v>
      </c>
      <c r="D38" t="s">
        <v>1591</v>
      </c>
      <c r="E38"/>
      <c r="F38"/>
      <c r="G38" s="145" t="str">
        <f>IFERROR(RIGHT(Table11[[#This Row],[Sub-Budgetary Account Descr]],LEN(Table11[[#This Row],[Sub-Budgetary Account Descr]])-11),"")</f>
        <v/>
      </c>
    </row>
    <row r="39" spans="1:7" s="145" customFormat="1">
      <c r="A39">
        <v>710252</v>
      </c>
      <c r="B39" t="s">
        <v>1496</v>
      </c>
      <c r="C39">
        <v>710299</v>
      </c>
      <c r="D39" t="s">
        <v>1591</v>
      </c>
      <c r="E39"/>
      <c r="F39"/>
      <c r="G39" s="145" t="str">
        <f>IFERROR(RIGHT(Table11[[#This Row],[Sub-Budgetary Account Descr]],LEN(Table11[[#This Row],[Sub-Budgetary Account Descr]])-11),"")</f>
        <v/>
      </c>
    </row>
    <row r="40" spans="1:7" s="145" customFormat="1">
      <c r="A40">
        <v>710253</v>
      </c>
      <c r="B40" t="s">
        <v>1492</v>
      </c>
      <c r="C40">
        <v>710299</v>
      </c>
      <c r="D40" t="s">
        <v>1591</v>
      </c>
      <c r="E40"/>
      <c r="F40"/>
      <c r="G40" s="145" t="str">
        <f>IFERROR(RIGHT(Table11[[#This Row],[Sub-Budgetary Account Descr]],LEN(Table11[[#This Row],[Sub-Budgetary Account Descr]])-11),"")</f>
        <v/>
      </c>
    </row>
    <row r="41" spans="1:7" s="145" customFormat="1">
      <c r="A41">
        <v>710254</v>
      </c>
      <c r="B41" t="s">
        <v>1593</v>
      </c>
      <c r="C41">
        <v>710299</v>
      </c>
      <c r="D41" t="s">
        <v>1591</v>
      </c>
      <c r="E41"/>
      <c r="F41"/>
      <c r="G41" s="145" t="str">
        <f>IFERROR(RIGHT(Table11[[#This Row],[Sub-Budgetary Account Descr]],LEN(Table11[[#This Row],[Sub-Budgetary Account Descr]])-11),"")</f>
        <v/>
      </c>
    </row>
    <row r="42" spans="1:7" s="145" customFormat="1">
      <c r="A42">
        <v>710255</v>
      </c>
      <c r="B42" t="s">
        <v>1594</v>
      </c>
      <c r="C42">
        <v>710299</v>
      </c>
      <c r="D42" t="s">
        <v>1591</v>
      </c>
      <c r="E42"/>
      <c r="F42"/>
      <c r="G42" s="145" t="str">
        <f>IFERROR(RIGHT(Table11[[#This Row],[Sub-Budgetary Account Descr]],LEN(Table11[[#This Row],[Sub-Budgetary Account Descr]])-11),"")</f>
        <v/>
      </c>
    </row>
    <row r="43" spans="1:7" s="145" customFormat="1">
      <c r="A43">
        <v>710261</v>
      </c>
      <c r="B43" t="s">
        <v>1512</v>
      </c>
      <c r="C43">
        <v>710299</v>
      </c>
      <c r="D43" t="s">
        <v>1591</v>
      </c>
      <c r="E43"/>
      <c r="F43"/>
      <c r="G43" s="145" t="str">
        <f>IFERROR(RIGHT(Table11[[#This Row],[Sub-Budgetary Account Descr]],LEN(Table11[[#This Row],[Sub-Budgetary Account Descr]])-11),"")</f>
        <v/>
      </c>
    </row>
    <row r="44" spans="1:7" s="145" customFormat="1">
      <c r="A44">
        <v>710272</v>
      </c>
      <c r="B44" t="s">
        <v>1513</v>
      </c>
      <c r="C44">
        <v>710299</v>
      </c>
      <c r="D44" t="s">
        <v>1591</v>
      </c>
      <c r="E44"/>
      <c r="F44"/>
      <c r="G44" s="145" t="str">
        <f>IFERROR(RIGHT(Table11[[#This Row],[Sub-Budgetary Account Descr]],LEN(Table11[[#This Row],[Sub-Budgetary Account Descr]])-11),"")</f>
        <v/>
      </c>
    </row>
    <row r="45" spans="1:7" s="145" customFormat="1">
      <c r="A45">
        <v>710282</v>
      </c>
      <c r="B45" t="s">
        <v>1514</v>
      </c>
      <c r="C45">
        <v>710299</v>
      </c>
      <c r="D45" t="s">
        <v>1591</v>
      </c>
      <c r="E45"/>
      <c r="F45"/>
      <c r="G45" s="145" t="str">
        <f>IFERROR(RIGHT(Table11[[#This Row],[Sub-Budgetary Account Descr]],LEN(Table11[[#This Row],[Sub-Budgetary Account Descr]])-11),"")</f>
        <v/>
      </c>
    </row>
    <row r="46" spans="1:7" s="145" customFormat="1">
      <c r="A46">
        <v>710291</v>
      </c>
      <c r="B46" t="s">
        <v>1595</v>
      </c>
      <c r="C46">
        <v>710299</v>
      </c>
      <c r="D46" t="s">
        <v>1591</v>
      </c>
      <c r="E46"/>
      <c r="F46"/>
      <c r="G46" s="145" t="str">
        <f>IFERROR(RIGHT(Table11[[#This Row],[Sub-Budgetary Account Descr]],LEN(Table11[[#This Row],[Sub-Budgetary Account Descr]])-11),"")</f>
        <v/>
      </c>
    </row>
    <row r="47" spans="1:7" s="145" customFormat="1">
      <c r="A47">
        <v>710341</v>
      </c>
      <c r="B47" t="s">
        <v>1497</v>
      </c>
      <c r="C47">
        <v>710399</v>
      </c>
      <c r="D47" t="s">
        <v>1596</v>
      </c>
      <c r="E47"/>
      <c r="F47"/>
      <c r="G47" s="145" t="str">
        <f>IFERROR(RIGHT(Table11[[#This Row],[Sub-Budgetary Account Descr]],LEN(Table11[[#This Row],[Sub-Budgetary Account Descr]])-11),"")</f>
        <v/>
      </c>
    </row>
    <row r="48" spans="1:7" s="145" customFormat="1">
      <c r="A48">
        <v>710342</v>
      </c>
      <c r="B48" t="s">
        <v>1498</v>
      </c>
      <c r="C48">
        <v>710399</v>
      </c>
      <c r="D48" t="s">
        <v>1596</v>
      </c>
      <c r="E48"/>
      <c r="F48"/>
      <c r="G48" s="145" t="str">
        <f>IFERROR(RIGHT(Table11[[#This Row],[Sub-Budgetary Account Descr]],LEN(Table11[[#This Row],[Sub-Budgetary Account Descr]])-11),"")</f>
        <v/>
      </c>
    </row>
    <row r="49" spans="1:7" s="145" customFormat="1">
      <c r="A49">
        <v>710351</v>
      </c>
      <c r="B49" t="s">
        <v>1597</v>
      </c>
      <c r="C49">
        <v>710399</v>
      </c>
      <c r="D49" t="s">
        <v>1596</v>
      </c>
      <c r="E49"/>
      <c r="F49"/>
      <c r="G49" s="145" t="str">
        <f>IFERROR(RIGHT(Table11[[#This Row],[Sub-Budgetary Account Descr]],LEN(Table11[[#This Row],[Sub-Budgetary Account Descr]])-11),"")</f>
        <v/>
      </c>
    </row>
    <row r="50" spans="1:7" s="145" customFormat="1">
      <c r="A50">
        <v>710352</v>
      </c>
      <c r="B50" t="s">
        <v>1499</v>
      </c>
      <c r="C50">
        <v>710399</v>
      </c>
      <c r="D50" t="s">
        <v>1596</v>
      </c>
      <c r="E50"/>
      <c r="F50"/>
      <c r="G50" s="145" t="str">
        <f>IFERROR(RIGHT(Table11[[#This Row],[Sub-Budgetary Account Descr]],LEN(Table11[[#This Row],[Sub-Budgetary Account Descr]])-11),"")</f>
        <v/>
      </c>
    </row>
    <row r="51" spans="1:7" s="145" customFormat="1">
      <c r="A51">
        <v>710353</v>
      </c>
      <c r="B51" t="s">
        <v>1500</v>
      </c>
      <c r="C51">
        <v>710399</v>
      </c>
      <c r="D51" t="s">
        <v>1596</v>
      </c>
      <c r="E51"/>
      <c r="F51"/>
      <c r="G51" s="145" t="str">
        <f>IFERROR(RIGHT(Table11[[#This Row],[Sub-Budgetary Account Descr]],LEN(Table11[[#This Row],[Sub-Budgetary Account Descr]])-11),"")</f>
        <v/>
      </c>
    </row>
    <row r="52" spans="1:7" s="145" customFormat="1">
      <c r="A52">
        <v>710354</v>
      </c>
      <c r="B52" t="s">
        <v>1510</v>
      </c>
      <c r="C52">
        <v>710399</v>
      </c>
      <c r="D52" t="s">
        <v>1596</v>
      </c>
      <c r="E52"/>
      <c r="F52"/>
      <c r="G52" s="145" t="str">
        <f>IFERROR(RIGHT(Table11[[#This Row],[Sub-Budgetary Account Descr]],LEN(Table11[[#This Row],[Sub-Budgetary Account Descr]])-11),"")</f>
        <v/>
      </c>
    </row>
    <row r="53" spans="1:7" s="145" customFormat="1">
      <c r="A53">
        <v>710355</v>
      </c>
      <c r="B53" t="s">
        <v>1598</v>
      </c>
      <c r="C53">
        <v>710399</v>
      </c>
      <c r="D53" t="s">
        <v>1596</v>
      </c>
      <c r="E53"/>
      <c r="F53"/>
      <c r="G53" s="145" t="str">
        <f>IFERROR(RIGHT(Table11[[#This Row],[Sub-Budgetary Account Descr]],LEN(Table11[[#This Row],[Sub-Budgetary Account Descr]])-11),"")</f>
        <v/>
      </c>
    </row>
    <row r="54" spans="1:7" s="145" customFormat="1">
      <c r="A54">
        <v>710361</v>
      </c>
      <c r="B54" t="s">
        <v>1501</v>
      </c>
      <c r="C54">
        <v>710399</v>
      </c>
      <c r="D54" t="s">
        <v>1596</v>
      </c>
      <c r="E54"/>
      <c r="F54"/>
      <c r="G54" s="145" t="str">
        <f>IFERROR(RIGHT(Table11[[#This Row],[Sub-Budgetary Account Descr]],LEN(Table11[[#This Row],[Sub-Budgetary Account Descr]])-11),"")</f>
        <v/>
      </c>
    </row>
    <row r="55" spans="1:7" s="145" customFormat="1">
      <c r="A55">
        <v>710372</v>
      </c>
      <c r="B55" t="s">
        <v>1502</v>
      </c>
      <c r="C55">
        <v>710399</v>
      </c>
      <c r="D55" t="s">
        <v>1596</v>
      </c>
      <c r="E55"/>
      <c r="F55"/>
      <c r="G55" s="145" t="str">
        <f>IFERROR(RIGHT(Table11[[#This Row],[Sub-Budgetary Account Descr]],LEN(Table11[[#This Row],[Sub-Budgetary Account Descr]])-11),"")</f>
        <v/>
      </c>
    </row>
    <row r="56" spans="1:7" s="145" customFormat="1">
      <c r="A56">
        <v>710382</v>
      </c>
      <c r="B56" t="s">
        <v>1503</v>
      </c>
      <c r="C56">
        <v>710399</v>
      </c>
      <c r="D56" t="s">
        <v>1596</v>
      </c>
      <c r="E56"/>
      <c r="F56"/>
      <c r="G56" s="145" t="str">
        <f>IFERROR(RIGHT(Table11[[#This Row],[Sub-Budgetary Account Descr]],LEN(Table11[[#This Row],[Sub-Budgetary Account Descr]])-11),"")</f>
        <v/>
      </c>
    </row>
    <row r="57" spans="1:7" s="145" customFormat="1">
      <c r="A57">
        <v>710391</v>
      </c>
      <c r="B57" t="s">
        <v>1599</v>
      </c>
      <c r="C57">
        <v>710399</v>
      </c>
      <c r="D57" t="s">
        <v>1596</v>
      </c>
      <c r="E57"/>
      <c r="F57"/>
      <c r="G57" s="145" t="str">
        <f>IFERROR(RIGHT(Table11[[#This Row],[Sub-Budgetary Account Descr]],LEN(Table11[[#This Row],[Sub-Budgetary Account Descr]])-11),"")</f>
        <v/>
      </c>
    </row>
    <row r="58" spans="1:7" s="145" customFormat="1">
      <c r="A58">
        <v>710441</v>
      </c>
      <c r="B58" t="s">
        <v>1493</v>
      </c>
      <c r="C58">
        <v>710499</v>
      </c>
      <c r="D58" t="s">
        <v>1600</v>
      </c>
      <c r="E58"/>
      <c r="F58"/>
      <c r="G58" s="145" t="str">
        <f>IFERROR(RIGHT(Table11[[#This Row],[Sub-Budgetary Account Descr]],LEN(Table11[[#This Row],[Sub-Budgetary Account Descr]])-11),"")</f>
        <v/>
      </c>
    </row>
    <row r="59" spans="1:7" s="145" customFormat="1">
      <c r="A59">
        <v>710442</v>
      </c>
      <c r="B59" t="s">
        <v>1494</v>
      </c>
      <c r="C59">
        <v>710499</v>
      </c>
      <c r="D59" t="s">
        <v>1600</v>
      </c>
      <c r="E59"/>
      <c r="F59"/>
      <c r="G59" s="145" t="str">
        <f>IFERROR(RIGHT(Table11[[#This Row],[Sub-Budgetary Account Descr]],LEN(Table11[[#This Row],[Sub-Budgetary Account Descr]])-11),"")</f>
        <v/>
      </c>
    </row>
    <row r="60" spans="1:7" s="145" customFormat="1">
      <c r="A60">
        <v>710451</v>
      </c>
      <c r="B60" t="s">
        <v>1601</v>
      </c>
      <c r="C60">
        <v>710499</v>
      </c>
      <c r="D60" t="s">
        <v>1600</v>
      </c>
      <c r="E60"/>
      <c r="F60"/>
      <c r="G60" s="145" t="str">
        <f>IFERROR(RIGHT(Table11[[#This Row],[Sub-Budgetary Account Descr]],LEN(Table11[[#This Row],[Sub-Budgetary Account Descr]])-11),"")</f>
        <v/>
      </c>
    </row>
    <row r="61" spans="1:7" s="145" customFormat="1">
      <c r="A61">
        <v>710452</v>
      </c>
      <c r="B61" t="s">
        <v>1504</v>
      </c>
      <c r="C61">
        <v>710499</v>
      </c>
      <c r="D61" t="s">
        <v>1600</v>
      </c>
      <c r="E61"/>
      <c r="F61"/>
      <c r="G61" s="145" t="str">
        <f>IFERROR(RIGHT(Table11[[#This Row],[Sub-Budgetary Account Descr]],LEN(Table11[[#This Row],[Sub-Budgetary Account Descr]])-11),"")</f>
        <v/>
      </c>
    </row>
    <row r="62" spans="1:7" s="145" customFormat="1">
      <c r="A62">
        <v>710453</v>
      </c>
      <c r="B62" t="s">
        <v>1602</v>
      </c>
      <c r="C62">
        <v>710499</v>
      </c>
      <c r="D62" t="s">
        <v>1600</v>
      </c>
      <c r="E62"/>
      <c r="F62"/>
      <c r="G62" s="145" t="str">
        <f>IFERROR(RIGHT(Table11[[#This Row],[Sub-Budgetary Account Descr]],LEN(Table11[[#This Row],[Sub-Budgetary Account Descr]])-11),"")</f>
        <v/>
      </c>
    </row>
    <row r="63" spans="1:7" s="145" customFormat="1">
      <c r="A63">
        <v>710454</v>
      </c>
      <c r="B63" t="s">
        <v>1495</v>
      </c>
      <c r="C63">
        <v>710499</v>
      </c>
      <c r="D63" t="s">
        <v>1600</v>
      </c>
      <c r="E63"/>
      <c r="F63"/>
      <c r="G63" s="145" t="str">
        <f>IFERROR(RIGHT(Table11[[#This Row],[Sub-Budgetary Account Descr]],LEN(Table11[[#This Row],[Sub-Budgetary Account Descr]])-11),"")</f>
        <v/>
      </c>
    </row>
    <row r="64" spans="1:7" s="145" customFormat="1">
      <c r="A64">
        <v>710455</v>
      </c>
      <c r="B64" t="s">
        <v>1603</v>
      </c>
      <c r="C64">
        <v>710499</v>
      </c>
      <c r="D64" t="s">
        <v>1600</v>
      </c>
      <c r="E64"/>
      <c r="F64"/>
      <c r="G64" s="145" t="str">
        <f>IFERROR(RIGHT(Table11[[#This Row],[Sub-Budgetary Account Descr]],LEN(Table11[[#This Row],[Sub-Budgetary Account Descr]])-11),"")</f>
        <v/>
      </c>
    </row>
    <row r="65" spans="1:7" s="145" customFormat="1">
      <c r="A65">
        <v>710461</v>
      </c>
      <c r="B65" t="s">
        <v>1505</v>
      </c>
      <c r="C65">
        <v>710499</v>
      </c>
      <c r="D65" t="s">
        <v>1600</v>
      </c>
      <c r="E65"/>
      <c r="F65"/>
      <c r="G65" s="145" t="str">
        <f>IFERROR(RIGHT(Table11[[#This Row],[Sub-Budgetary Account Descr]],LEN(Table11[[#This Row],[Sub-Budgetary Account Descr]])-11),"")</f>
        <v/>
      </c>
    </row>
    <row r="66" spans="1:7" s="145" customFormat="1">
      <c r="A66">
        <v>710472</v>
      </c>
      <c r="B66" t="s">
        <v>1506</v>
      </c>
      <c r="C66">
        <v>710499</v>
      </c>
      <c r="D66" t="s">
        <v>1600</v>
      </c>
      <c r="E66"/>
      <c r="F66"/>
      <c r="G66" s="145" t="str">
        <f>IFERROR(RIGHT(Table11[[#This Row],[Sub-Budgetary Account Descr]],LEN(Table11[[#This Row],[Sub-Budgetary Account Descr]])-11),"")</f>
        <v/>
      </c>
    </row>
    <row r="67" spans="1:7" s="145" customFormat="1">
      <c r="A67">
        <v>710482</v>
      </c>
      <c r="B67" t="s">
        <v>1507</v>
      </c>
      <c r="C67">
        <v>710499</v>
      </c>
      <c r="D67" t="s">
        <v>1600</v>
      </c>
      <c r="E67"/>
      <c r="F67"/>
      <c r="G67" s="145" t="str">
        <f>IFERROR(RIGHT(Table11[[#This Row],[Sub-Budgetary Account Descr]],LEN(Table11[[#This Row],[Sub-Budgetary Account Descr]])-11),"")</f>
        <v/>
      </c>
    </row>
    <row r="68" spans="1:7" s="145" customFormat="1">
      <c r="A68">
        <v>710491</v>
      </c>
      <c r="B68" t="s">
        <v>1604</v>
      </c>
      <c r="C68">
        <v>710499</v>
      </c>
      <c r="D68" t="s">
        <v>1600</v>
      </c>
      <c r="E68"/>
      <c r="F68"/>
      <c r="G68" s="145" t="str">
        <f>IFERROR(RIGHT(Table11[[#This Row],[Sub-Budgetary Account Descr]],LEN(Table11[[#This Row],[Sub-Budgetary Account Descr]])-11),"")</f>
        <v/>
      </c>
    </row>
    <row r="69" spans="1:7" s="145" customFormat="1">
      <c r="A69">
        <v>710901</v>
      </c>
      <c r="B69" t="s">
        <v>1605</v>
      </c>
      <c r="C69">
        <v>710400</v>
      </c>
      <c r="D69" t="s">
        <v>1586</v>
      </c>
      <c r="E69"/>
      <c r="F69"/>
      <c r="G69" s="145" t="str">
        <f>IFERROR(RIGHT(Table11[[#This Row],[Sub-Budgetary Account Descr]],LEN(Table11[[#This Row],[Sub-Budgetary Account Descr]])-11),"")</f>
        <v/>
      </c>
    </row>
    <row r="70" spans="1:7" s="145" customFormat="1">
      <c r="A70">
        <v>710902</v>
      </c>
      <c r="B70" t="s">
        <v>1606</v>
      </c>
      <c r="C70">
        <v>710400</v>
      </c>
      <c r="D70" t="s">
        <v>1586</v>
      </c>
      <c r="E70"/>
      <c r="F70"/>
      <c r="G70" s="145" t="str">
        <f>IFERROR(RIGHT(Table11[[#This Row],[Sub-Budgetary Account Descr]],LEN(Table11[[#This Row],[Sub-Budgetary Account Descr]])-11),"")</f>
        <v/>
      </c>
    </row>
    <row r="71" spans="1:7" s="145" customFormat="1">
      <c r="A71">
        <v>710903</v>
      </c>
      <c r="B71" t="s">
        <v>1607</v>
      </c>
      <c r="C71">
        <v>710499</v>
      </c>
      <c r="D71" t="s">
        <v>1600</v>
      </c>
      <c r="E71"/>
      <c r="F71"/>
      <c r="G71" s="145" t="str">
        <f>IFERROR(RIGHT(Table11[[#This Row],[Sub-Budgetary Account Descr]],LEN(Table11[[#This Row],[Sub-Budgetary Account Descr]])-11),"")</f>
        <v/>
      </c>
    </row>
    <row r="72" spans="1:7" s="145" customFormat="1">
      <c r="A72">
        <v>710904</v>
      </c>
      <c r="B72" t="s">
        <v>1608</v>
      </c>
      <c r="C72">
        <v>710300</v>
      </c>
      <c r="D72" t="s">
        <v>1585</v>
      </c>
      <c r="E72"/>
      <c r="F72"/>
      <c r="G72" s="145" t="str">
        <f>IFERROR(RIGHT(Table11[[#This Row],[Sub-Budgetary Account Descr]],LEN(Table11[[#This Row],[Sub-Budgetary Account Descr]])-11),"")</f>
        <v/>
      </c>
    </row>
    <row r="73" spans="1:7" s="145" customFormat="1">
      <c r="A73">
        <v>710905</v>
      </c>
      <c r="B73" t="s">
        <v>1609</v>
      </c>
      <c r="C73">
        <v>710300</v>
      </c>
      <c r="D73" t="s">
        <v>1585</v>
      </c>
      <c r="E73"/>
      <c r="F73"/>
      <c r="G73" s="145" t="str">
        <f>IFERROR(RIGHT(Table11[[#This Row],[Sub-Budgetary Account Descr]],LEN(Table11[[#This Row],[Sub-Budgetary Account Descr]])-11),"")</f>
        <v/>
      </c>
    </row>
    <row r="74" spans="1:7" s="145" customFormat="1">
      <c r="A74">
        <v>710906</v>
      </c>
      <c r="B74" t="s">
        <v>1610</v>
      </c>
      <c r="C74">
        <v>710399</v>
      </c>
      <c r="D74" t="s">
        <v>1596</v>
      </c>
      <c r="E74"/>
      <c r="F74"/>
      <c r="G74" s="145" t="str">
        <f>IFERROR(RIGHT(Table11[[#This Row],[Sub-Budgetary Account Descr]],LEN(Table11[[#This Row],[Sub-Budgetary Account Descr]])-11),"")</f>
        <v/>
      </c>
    </row>
    <row r="75" spans="1:7" s="145" customFormat="1">
      <c r="A75">
        <v>710911</v>
      </c>
      <c r="B75" t="s">
        <v>1611</v>
      </c>
      <c r="C75">
        <v>710200</v>
      </c>
      <c r="D75" t="s">
        <v>1584</v>
      </c>
      <c r="E75"/>
      <c r="F75"/>
      <c r="G75" s="145" t="str">
        <f>IFERROR(RIGHT(Table11[[#This Row],[Sub-Budgetary Account Descr]],LEN(Table11[[#This Row],[Sub-Budgetary Account Descr]])-11),"")</f>
        <v/>
      </c>
    </row>
    <row r="76" spans="1:7" s="145" customFormat="1">
      <c r="A76">
        <v>710912</v>
      </c>
      <c r="B76" t="s">
        <v>1612</v>
      </c>
      <c r="C76">
        <v>710299</v>
      </c>
      <c r="D76" t="s">
        <v>1591</v>
      </c>
      <c r="E76"/>
      <c r="F76"/>
      <c r="G76" s="145" t="str">
        <f>IFERROR(RIGHT(Table11[[#This Row],[Sub-Budgetary Account Descr]],LEN(Table11[[#This Row],[Sub-Budgetary Account Descr]])-11),"")</f>
        <v/>
      </c>
    </row>
    <row r="77" spans="1:7" s="145" customFormat="1">
      <c r="A77">
        <v>710999</v>
      </c>
      <c r="B77" t="s">
        <v>79</v>
      </c>
      <c r="C77">
        <v>710900</v>
      </c>
      <c r="D77" t="s">
        <v>1588</v>
      </c>
      <c r="E77"/>
      <c r="F77"/>
      <c r="G77" s="145" t="str">
        <f>IFERROR(RIGHT(Table11[[#This Row],[Sub-Budgetary Account Descr]],LEN(Table11[[#This Row],[Sub-Budgetary Account Descr]])-11),"")</f>
        <v/>
      </c>
    </row>
    <row r="78" spans="1:7" s="145" customFormat="1">
      <c r="A78">
        <v>711180</v>
      </c>
      <c r="B78" t="s">
        <v>1613</v>
      </c>
      <c r="C78">
        <v>710900</v>
      </c>
      <c r="D78" t="s">
        <v>1588</v>
      </c>
      <c r="E78"/>
      <c r="F78"/>
      <c r="G78" s="145" t="str">
        <f>IFERROR(RIGHT(Table11[[#This Row],[Sub-Budgetary Account Descr]],LEN(Table11[[#This Row],[Sub-Budgetary Account Descr]])-11),"")</f>
        <v/>
      </c>
    </row>
    <row r="79" spans="1:7" s="145" customFormat="1">
      <c r="A79">
        <v>720111</v>
      </c>
      <c r="B79" t="s">
        <v>81</v>
      </c>
      <c r="C79">
        <v>720000</v>
      </c>
      <c r="D79" t="s">
        <v>1402</v>
      </c>
      <c r="E79">
        <v>720001</v>
      </c>
      <c r="F79" t="s">
        <v>1614</v>
      </c>
      <c r="G79" s="145" t="str">
        <f>IFERROR(RIGHT(Table11[[#This Row],[Sub-Budgetary Account Descr]],LEN(Table11[[#This Row],[Sub-Budgetary Account Descr]])-11),"")</f>
        <v>Graduate Assistants</v>
      </c>
    </row>
    <row r="80" spans="1:7" s="145" customFormat="1">
      <c r="A80">
        <v>720112</v>
      </c>
      <c r="B80" t="s">
        <v>82</v>
      </c>
      <c r="C80">
        <v>720000</v>
      </c>
      <c r="D80" t="s">
        <v>1402</v>
      </c>
      <c r="E80">
        <v>720002</v>
      </c>
      <c r="F80" t="s">
        <v>1615</v>
      </c>
      <c r="G80" s="145" t="str">
        <f>IFERROR(RIGHT(Table11[[#This Row],[Sub-Budgetary Account Descr]],LEN(Table11[[#This Row],[Sub-Budgetary Account Descr]])-11),"")</f>
        <v>Post Doc Associates</v>
      </c>
    </row>
    <row r="81" spans="1:7" s="145" customFormat="1">
      <c r="A81">
        <v>720113</v>
      </c>
      <c r="B81" t="s">
        <v>83</v>
      </c>
      <c r="C81">
        <v>720000</v>
      </c>
      <c r="D81" t="s">
        <v>1402</v>
      </c>
      <c r="E81">
        <v>720003</v>
      </c>
      <c r="F81" t="s">
        <v>1616</v>
      </c>
      <c r="G81" s="145" t="str">
        <f>IFERROR(RIGHT(Table11[[#This Row],[Sub-Budgetary Account Descr]],LEN(Table11[[#This Row],[Sub-Budgetary Account Descr]])-11),"")</f>
        <v>OPS Faculty</v>
      </c>
    </row>
    <row r="82" spans="1:7" s="145" customFormat="1">
      <c r="A82">
        <v>720115</v>
      </c>
      <c r="B82" t="s">
        <v>84</v>
      </c>
      <c r="C82">
        <v>720000</v>
      </c>
      <c r="D82" t="s">
        <v>1402</v>
      </c>
      <c r="E82">
        <v>720003</v>
      </c>
      <c r="F82" t="s">
        <v>1616</v>
      </c>
      <c r="G82" s="145" t="str">
        <f>IFERROR(RIGHT(Table11[[#This Row],[Sub-Budgetary Account Descr]],LEN(Table11[[#This Row],[Sub-Budgetary Account Descr]])-11),"")</f>
        <v>OPS Faculty</v>
      </c>
    </row>
    <row r="83" spans="1:7" s="145" customFormat="1">
      <c r="A83">
        <v>720121</v>
      </c>
      <c r="B83" t="s">
        <v>85</v>
      </c>
      <c r="C83">
        <v>720000</v>
      </c>
      <c r="D83" t="s">
        <v>1402</v>
      </c>
      <c r="E83">
        <v>720004</v>
      </c>
      <c r="F83" t="s">
        <v>1617</v>
      </c>
      <c r="G83" s="145" t="str">
        <f>IFERROR(RIGHT(Table11[[#This Row],[Sub-Budgetary Account Descr]],LEN(Table11[[#This Row],[Sub-Budgetary Account Descr]])-11),"")</f>
        <v>Temporary Employmnt</v>
      </c>
    </row>
    <row r="84" spans="1:7" s="145" customFormat="1">
      <c r="A84">
        <v>720122</v>
      </c>
      <c r="B84" t="s">
        <v>86</v>
      </c>
      <c r="C84">
        <v>720000</v>
      </c>
      <c r="D84" t="s">
        <v>1402</v>
      </c>
      <c r="E84">
        <v>720007</v>
      </c>
      <c r="F84" t="s">
        <v>1618</v>
      </c>
      <c r="G84" s="145" t="str">
        <f>IFERROR(RIGHT(Table11[[#This Row],[Sub-Budgetary Account Descr]],LEN(Table11[[#This Row],[Sub-Budgetary Account Descr]])-11),"")</f>
        <v>Other OPS</v>
      </c>
    </row>
    <row r="85" spans="1:7" s="145" customFormat="1">
      <c r="A85">
        <v>720123</v>
      </c>
      <c r="B85" t="s">
        <v>87</v>
      </c>
      <c r="C85">
        <v>720000</v>
      </c>
      <c r="D85" t="s">
        <v>1402</v>
      </c>
      <c r="E85">
        <v>720005</v>
      </c>
      <c r="F85" t="s">
        <v>1619</v>
      </c>
      <c r="G85" s="145" t="str">
        <f>IFERROR(RIGHT(Table11[[#This Row],[Sub-Budgetary Account Descr]],LEN(Table11[[#This Row],[Sub-Budgetary Account Descr]])-11),"")</f>
        <v>Student Employment</v>
      </c>
    </row>
    <row r="86" spans="1:7" s="145" customFormat="1">
      <c r="A86">
        <v>720124</v>
      </c>
      <c r="B86" t="s">
        <v>88</v>
      </c>
      <c r="C86">
        <v>720000</v>
      </c>
      <c r="D86" t="s">
        <v>1402</v>
      </c>
      <c r="E86">
        <v>720007</v>
      </c>
      <c r="F86" t="s">
        <v>1618</v>
      </c>
      <c r="G86" s="145" t="str">
        <f>IFERROR(RIGHT(Table11[[#This Row],[Sub-Budgetary Account Descr]],LEN(Table11[[#This Row],[Sub-Budgetary Account Descr]])-11),"")</f>
        <v>Other OPS</v>
      </c>
    </row>
    <row r="87" spans="1:7" s="145" customFormat="1">
      <c r="A87">
        <v>720125</v>
      </c>
      <c r="B87" t="s">
        <v>89</v>
      </c>
      <c r="C87">
        <v>720000</v>
      </c>
      <c r="D87" t="s">
        <v>1402</v>
      </c>
      <c r="E87">
        <v>720007</v>
      </c>
      <c r="F87" t="s">
        <v>1618</v>
      </c>
      <c r="G87" s="145" t="str">
        <f>IFERROR(RIGHT(Table11[[#This Row],[Sub-Budgetary Account Descr]],LEN(Table11[[#This Row],[Sub-Budgetary Account Descr]])-11),"")</f>
        <v>Other OPS</v>
      </c>
    </row>
    <row r="88" spans="1:7" s="145" customFormat="1">
      <c r="A88">
        <v>720126</v>
      </c>
      <c r="B88" t="s">
        <v>90</v>
      </c>
      <c r="C88">
        <v>720000</v>
      </c>
      <c r="D88" t="s">
        <v>1402</v>
      </c>
      <c r="E88">
        <v>720007</v>
      </c>
      <c r="F88" t="s">
        <v>1618</v>
      </c>
      <c r="G88" s="145" t="str">
        <f>IFERROR(RIGHT(Table11[[#This Row],[Sub-Budgetary Account Descr]],LEN(Table11[[#This Row],[Sub-Budgetary Account Descr]])-11),"")</f>
        <v>Other OPS</v>
      </c>
    </row>
    <row r="89" spans="1:7" s="145" customFormat="1">
      <c r="A89">
        <v>720141</v>
      </c>
      <c r="B89" t="s">
        <v>91</v>
      </c>
      <c r="C89">
        <v>720000</v>
      </c>
      <c r="D89" t="s">
        <v>1402</v>
      </c>
      <c r="E89">
        <v>720006</v>
      </c>
      <c r="F89" t="s">
        <v>1620</v>
      </c>
      <c r="G89" s="145" t="str">
        <f>IFERROR(RIGHT(Table11[[#This Row],[Sub-Budgetary Account Descr]],LEN(Table11[[#This Row],[Sub-Budgetary Account Descr]])-11),"")</f>
        <v>OPS Fringe Benefits</v>
      </c>
    </row>
    <row r="90" spans="1:7" s="145" customFormat="1">
      <c r="A90">
        <v>720142</v>
      </c>
      <c r="B90" t="s">
        <v>92</v>
      </c>
      <c r="C90">
        <v>720000</v>
      </c>
      <c r="D90" t="s">
        <v>1402</v>
      </c>
      <c r="E90">
        <v>720006</v>
      </c>
      <c r="F90" t="s">
        <v>1620</v>
      </c>
      <c r="G90" s="145" t="str">
        <f>IFERROR(RIGHT(Table11[[#This Row],[Sub-Budgetary Account Descr]],LEN(Table11[[#This Row],[Sub-Budgetary Account Descr]])-11),"")</f>
        <v>OPS Fringe Benefits</v>
      </c>
    </row>
    <row r="91" spans="1:7" s="145" customFormat="1">
      <c r="A91">
        <v>720150</v>
      </c>
      <c r="B91" t="s">
        <v>1272</v>
      </c>
      <c r="C91">
        <v>720000</v>
      </c>
      <c r="D91" t="s">
        <v>1402</v>
      </c>
      <c r="E91">
        <v>720006</v>
      </c>
      <c r="F91" t="s">
        <v>1620</v>
      </c>
      <c r="G91" s="145" t="str">
        <f>IFERROR(RIGHT(Table11[[#This Row],[Sub-Budgetary Account Descr]],LEN(Table11[[#This Row],[Sub-Budgetary Account Descr]])-11),"")</f>
        <v>OPS Fringe Benefits</v>
      </c>
    </row>
    <row r="92" spans="1:7" s="145" customFormat="1">
      <c r="A92">
        <v>720161</v>
      </c>
      <c r="B92" t="s">
        <v>1235</v>
      </c>
      <c r="C92">
        <v>720000</v>
      </c>
      <c r="D92" t="s">
        <v>1402</v>
      </c>
      <c r="E92">
        <v>720006</v>
      </c>
      <c r="F92" t="s">
        <v>1620</v>
      </c>
      <c r="G92" s="145" t="str">
        <f>IFERROR(RIGHT(Table11[[#This Row],[Sub-Budgetary Account Descr]],LEN(Table11[[#This Row],[Sub-Budgetary Account Descr]])-11),"")</f>
        <v>OPS Fringe Benefits</v>
      </c>
    </row>
    <row r="93" spans="1:7" s="145" customFormat="1">
      <c r="A93">
        <v>720172</v>
      </c>
      <c r="B93" t="s">
        <v>1236</v>
      </c>
      <c r="C93">
        <v>720000</v>
      </c>
      <c r="D93" t="s">
        <v>1402</v>
      </c>
      <c r="E93">
        <v>720006</v>
      </c>
      <c r="F93" t="s">
        <v>1620</v>
      </c>
      <c r="G93" s="145" t="str">
        <f>IFERROR(RIGHT(Table11[[#This Row],[Sub-Budgetary Account Descr]],LEN(Table11[[#This Row],[Sub-Budgetary Account Descr]])-11),"")</f>
        <v>OPS Fringe Benefits</v>
      </c>
    </row>
    <row r="94" spans="1:7" s="145" customFormat="1">
      <c r="A94">
        <v>720191</v>
      </c>
      <c r="B94" t="s">
        <v>93</v>
      </c>
      <c r="C94">
        <v>720000</v>
      </c>
      <c r="D94" t="s">
        <v>1402</v>
      </c>
      <c r="E94">
        <v>720006</v>
      </c>
      <c r="F94" t="s">
        <v>1620</v>
      </c>
      <c r="G94" s="145" t="str">
        <f>IFERROR(RIGHT(Table11[[#This Row],[Sub-Budgetary Account Descr]],LEN(Table11[[#This Row],[Sub-Budgetary Account Descr]])-11),"")</f>
        <v>OPS Fringe Benefits</v>
      </c>
    </row>
    <row r="95" spans="1:7" s="145" customFormat="1">
      <c r="A95">
        <v>720901</v>
      </c>
      <c r="B95" t="s">
        <v>1621</v>
      </c>
      <c r="C95">
        <v>720000</v>
      </c>
      <c r="D95" t="s">
        <v>1402</v>
      </c>
      <c r="E95">
        <v>720007</v>
      </c>
      <c r="F95" t="s">
        <v>1618</v>
      </c>
      <c r="G95" s="145" t="str">
        <f>IFERROR(RIGHT(Table11[[#This Row],[Sub-Budgetary Account Descr]],LEN(Table11[[#This Row],[Sub-Budgetary Account Descr]])-11),"")</f>
        <v>Other OPS</v>
      </c>
    </row>
    <row r="96" spans="1:7" s="145" customFormat="1">
      <c r="A96">
        <v>720999</v>
      </c>
      <c r="B96" t="s">
        <v>94</v>
      </c>
      <c r="C96">
        <v>720000</v>
      </c>
      <c r="D96" t="s">
        <v>1402</v>
      </c>
      <c r="E96">
        <v>720007</v>
      </c>
      <c r="F96" t="s">
        <v>1618</v>
      </c>
      <c r="G96" s="145" t="str">
        <f>IFERROR(RIGHT(Table11[[#This Row],[Sub-Budgetary Account Descr]],LEN(Table11[[#This Row],[Sub-Budgetary Account Descr]])-11),"")</f>
        <v>Other OPS</v>
      </c>
    </row>
    <row r="97" spans="1:7" s="145" customFormat="1">
      <c r="A97">
        <v>730011</v>
      </c>
      <c r="B97" t="s">
        <v>97</v>
      </c>
      <c r="C97">
        <v>730010</v>
      </c>
      <c r="D97" t="s">
        <v>1622</v>
      </c>
      <c r="E97"/>
      <c r="F97"/>
      <c r="G97" s="145" t="str">
        <f>IFERROR(RIGHT(Table11[[#This Row],[Sub-Budgetary Account Descr]],LEN(Table11[[#This Row],[Sub-Budgetary Account Descr]])-11),"")</f>
        <v/>
      </c>
    </row>
    <row r="98" spans="1:7" s="145" customFormat="1">
      <c r="A98">
        <v>730111</v>
      </c>
      <c r="B98" t="s">
        <v>99</v>
      </c>
      <c r="C98">
        <v>730100</v>
      </c>
      <c r="D98" t="s">
        <v>1623</v>
      </c>
      <c r="E98"/>
      <c r="F98"/>
      <c r="G98" s="145" t="str">
        <f>IFERROR(RIGHT(Table11[[#This Row],[Sub-Budgetary Account Descr]],LEN(Table11[[#This Row],[Sub-Budgetary Account Descr]])-11),"")</f>
        <v/>
      </c>
    </row>
    <row r="99" spans="1:7" s="145" customFormat="1">
      <c r="A99">
        <v>730141</v>
      </c>
      <c r="B99" t="s">
        <v>100</v>
      </c>
      <c r="C99">
        <v>730100</v>
      </c>
      <c r="D99" t="s">
        <v>1623</v>
      </c>
      <c r="E99"/>
      <c r="F99"/>
      <c r="G99" s="145" t="str">
        <f>IFERROR(RIGHT(Table11[[#This Row],[Sub-Budgetary Account Descr]],LEN(Table11[[#This Row],[Sub-Budgetary Account Descr]])-11),"")</f>
        <v/>
      </c>
    </row>
    <row r="100" spans="1:7" s="145" customFormat="1">
      <c r="A100">
        <v>730142</v>
      </c>
      <c r="B100" t="s">
        <v>101</v>
      </c>
      <c r="C100">
        <v>730100</v>
      </c>
      <c r="D100" t="s">
        <v>1623</v>
      </c>
      <c r="E100"/>
      <c r="F100"/>
      <c r="G100" s="145" t="str">
        <f>IFERROR(RIGHT(Table11[[#This Row],[Sub-Budgetary Account Descr]],LEN(Table11[[#This Row],[Sub-Budgetary Account Descr]])-11),"")</f>
        <v/>
      </c>
    </row>
    <row r="101" spans="1:7" s="145" customFormat="1">
      <c r="A101">
        <v>730152</v>
      </c>
      <c r="B101" t="s">
        <v>102</v>
      </c>
      <c r="C101">
        <v>730100</v>
      </c>
      <c r="D101" t="s">
        <v>1623</v>
      </c>
      <c r="E101"/>
      <c r="F101"/>
      <c r="G101" s="145" t="str">
        <f>IFERROR(RIGHT(Table11[[#This Row],[Sub-Budgetary Account Descr]],LEN(Table11[[#This Row],[Sub-Budgetary Account Descr]])-11),"")</f>
        <v/>
      </c>
    </row>
    <row r="102" spans="1:7" s="145" customFormat="1">
      <c r="A102">
        <v>730199</v>
      </c>
      <c r="B102" t="s">
        <v>103</v>
      </c>
      <c r="C102">
        <v>730100</v>
      </c>
      <c r="D102" t="s">
        <v>1623</v>
      </c>
      <c r="E102"/>
      <c r="F102"/>
      <c r="G102" s="145" t="str">
        <f>IFERROR(RIGHT(Table11[[#This Row],[Sub-Budgetary Account Descr]],LEN(Table11[[#This Row],[Sub-Budgetary Account Descr]])-11),"")</f>
        <v/>
      </c>
    </row>
    <row r="103" spans="1:7" s="145" customFormat="1">
      <c r="A103">
        <v>730301</v>
      </c>
      <c r="B103" t="s">
        <v>105</v>
      </c>
      <c r="C103">
        <v>730300</v>
      </c>
      <c r="D103" t="s">
        <v>1624</v>
      </c>
      <c r="E103"/>
      <c r="F103"/>
      <c r="G103" s="145" t="str">
        <f>IFERROR(RIGHT(Table11[[#This Row],[Sub-Budgetary Account Descr]],LEN(Table11[[#This Row],[Sub-Budgetary Account Descr]])-11),"")</f>
        <v/>
      </c>
    </row>
    <row r="104" spans="1:7" s="145" customFormat="1">
      <c r="A104">
        <v>730302</v>
      </c>
      <c r="B104" t="s">
        <v>106</v>
      </c>
      <c r="C104">
        <v>730300</v>
      </c>
      <c r="D104" t="s">
        <v>1624</v>
      </c>
      <c r="E104"/>
      <c r="F104"/>
      <c r="G104" s="145" t="str">
        <f>IFERROR(RIGHT(Table11[[#This Row],[Sub-Budgetary Account Descr]],LEN(Table11[[#This Row],[Sub-Budgetary Account Descr]])-11),"")</f>
        <v/>
      </c>
    </row>
    <row r="105" spans="1:7" s="145" customFormat="1">
      <c r="A105">
        <v>730303</v>
      </c>
      <c r="B105" t="s">
        <v>107</v>
      </c>
      <c r="C105">
        <v>730300</v>
      </c>
      <c r="D105" t="s">
        <v>1624</v>
      </c>
      <c r="E105"/>
      <c r="F105"/>
      <c r="G105" s="145" t="str">
        <f>IFERROR(RIGHT(Table11[[#This Row],[Sub-Budgetary Account Descr]],LEN(Table11[[#This Row],[Sub-Budgetary Account Descr]])-11),"")</f>
        <v/>
      </c>
    </row>
    <row r="106" spans="1:7" s="145" customFormat="1">
      <c r="A106">
        <v>730304</v>
      </c>
      <c r="B106" t="s">
        <v>108</v>
      </c>
      <c r="C106">
        <v>730300</v>
      </c>
      <c r="D106" t="s">
        <v>1624</v>
      </c>
      <c r="E106"/>
      <c r="F106"/>
      <c r="G106" s="145" t="str">
        <f>IFERROR(RIGHT(Table11[[#This Row],[Sub-Budgetary Account Descr]],LEN(Table11[[#This Row],[Sub-Budgetary Account Descr]])-11),"")</f>
        <v/>
      </c>
    </row>
    <row r="107" spans="1:7" s="145" customFormat="1">
      <c r="A107">
        <v>730305</v>
      </c>
      <c r="B107" t="s">
        <v>109</v>
      </c>
      <c r="C107">
        <v>730300</v>
      </c>
      <c r="D107" t="s">
        <v>1624</v>
      </c>
      <c r="E107"/>
      <c r="F107"/>
      <c r="G107" s="145" t="str">
        <f>IFERROR(RIGHT(Table11[[#This Row],[Sub-Budgetary Account Descr]],LEN(Table11[[#This Row],[Sub-Budgetary Account Descr]])-11),"")</f>
        <v/>
      </c>
    </row>
    <row r="108" spans="1:7" s="145" customFormat="1">
      <c r="A108">
        <v>730341</v>
      </c>
      <c r="B108" t="s">
        <v>1625</v>
      </c>
      <c r="C108">
        <v>730100</v>
      </c>
      <c r="D108" t="s">
        <v>1623</v>
      </c>
      <c r="E108"/>
      <c r="F108"/>
      <c r="G108" s="145" t="str">
        <f>IFERROR(RIGHT(Table11[[#This Row],[Sub-Budgetary Account Descr]],LEN(Table11[[#This Row],[Sub-Budgetary Account Descr]])-11),"")</f>
        <v/>
      </c>
    </row>
    <row r="109" spans="1:7" s="145" customFormat="1">
      <c r="A109">
        <v>730342</v>
      </c>
      <c r="B109" t="s">
        <v>1626</v>
      </c>
      <c r="C109">
        <v>730100</v>
      </c>
      <c r="D109" t="s">
        <v>1623</v>
      </c>
      <c r="E109"/>
      <c r="F109"/>
      <c r="G109" s="145" t="str">
        <f>IFERROR(RIGHT(Table11[[#This Row],[Sub-Budgetary Account Descr]],LEN(Table11[[#This Row],[Sub-Budgetary Account Descr]])-11),"")</f>
        <v/>
      </c>
    </row>
    <row r="110" spans="1:7" s="145" customFormat="1">
      <c r="A110">
        <v>730352</v>
      </c>
      <c r="B110" t="s">
        <v>1627</v>
      </c>
      <c r="C110">
        <v>730100</v>
      </c>
      <c r="D110" t="s">
        <v>1623</v>
      </c>
      <c r="E110"/>
      <c r="F110"/>
      <c r="G110" s="145" t="str">
        <f>IFERROR(RIGHT(Table11[[#This Row],[Sub-Budgetary Account Descr]],LEN(Table11[[#This Row],[Sub-Budgetary Account Descr]])-11),"")</f>
        <v/>
      </c>
    </row>
    <row r="111" spans="1:7" s="145" customFormat="1">
      <c r="A111">
        <v>730353</v>
      </c>
      <c r="B111" t="s">
        <v>1628</v>
      </c>
      <c r="C111">
        <v>730100</v>
      </c>
      <c r="D111" t="s">
        <v>1623</v>
      </c>
      <c r="E111"/>
      <c r="F111"/>
      <c r="G111" s="145" t="str">
        <f>IFERROR(RIGHT(Table11[[#This Row],[Sub-Budgetary Account Descr]],LEN(Table11[[#This Row],[Sub-Budgetary Account Descr]])-11),"")</f>
        <v/>
      </c>
    </row>
    <row r="112" spans="1:7" s="145" customFormat="1">
      <c r="A112">
        <v>730354</v>
      </c>
      <c r="B112" t="s">
        <v>1629</v>
      </c>
      <c r="C112">
        <v>730100</v>
      </c>
      <c r="D112" t="s">
        <v>1623</v>
      </c>
      <c r="E112"/>
      <c r="F112"/>
      <c r="G112" s="145" t="str">
        <f>IFERROR(RIGHT(Table11[[#This Row],[Sub-Budgetary Account Descr]],LEN(Table11[[#This Row],[Sub-Budgetary Account Descr]])-11),"")</f>
        <v/>
      </c>
    </row>
    <row r="113" spans="1:7" s="145" customFormat="1">
      <c r="A113">
        <v>730441</v>
      </c>
      <c r="B113" t="s">
        <v>1630</v>
      </c>
      <c r="C113">
        <v>730100</v>
      </c>
      <c r="D113" t="s">
        <v>1623</v>
      </c>
      <c r="E113"/>
      <c r="F113"/>
      <c r="G113" s="145" t="str">
        <f>IFERROR(RIGHT(Table11[[#This Row],[Sub-Budgetary Account Descr]],LEN(Table11[[#This Row],[Sub-Budgetary Account Descr]])-11),"")</f>
        <v/>
      </c>
    </row>
    <row r="114" spans="1:7" s="145" customFormat="1">
      <c r="A114">
        <v>730442</v>
      </c>
      <c r="B114" t="s">
        <v>1631</v>
      </c>
      <c r="C114">
        <v>730100</v>
      </c>
      <c r="D114" t="s">
        <v>1623</v>
      </c>
      <c r="E114"/>
      <c r="F114"/>
      <c r="G114" s="145" t="str">
        <f>IFERROR(RIGHT(Table11[[#This Row],[Sub-Budgetary Account Descr]],LEN(Table11[[#This Row],[Sub-Budgetary Account Descr]])-11),"")</f>
        <v/>
      </c>
    </row>
    <row r="115" spans="1:7" s="145" customFormat="1">
      <c r="A115">
        <v>730452</v>
      </c>
      <c r="B115" t="s">
        <v>1632</v>
      </c>
      <c r="C115">
        <v>730100</v>
      </c>
      <c r="D115" t="s">
        <v>1623</v>
      </c>
      <c r="E115"/>
      <c r="F115"/>
      <c r="G115" s="145" t="str">
        <f>IFERROR(RIGHT(Table11[[#This Row],[Sub-Budgetary Account Descr]],LEN(Table11[[#This Row],[Sub-Budgetary Account Descr]])-11),"")</f>
        <v/>
      </c>
    </row>
    <row r="116" spans="1:7" s="145" customFormat="1">
      <c r="A116">
        <v>730453</v>
      </c>
      <c r="B116" t="s">
        <v>1633</v>
      </c>
      <c r="C116">
        <v>730100</v>
      </c>
      <c r="D116" t="s">
        <v>1623</v>
      </c>
      <c r="E116"/>
      <c r="F116"/>
      <c r="G116" s="145" t="str">
        <f>IFERROR(RIGHT(Table11[[#This Row],[Sub-Budgetary Account Descr]],LEN(Table11[[#This Row],[Sub-Budgetary Account Descr]])-11),"")</f>
        <v/>
      </c>
    </row>
    <row r="117" spans="1:7" s="145" customFormat="1">
      <c r="A117">
        <v>730454</v>
      </c>
      <c r="B117" t="s">
        <v>1634</v>
      </c>
      <c r="C117">
        <v>730100</v>
      </c>
      <c r="D117" t="s">
        <v>1623</v>
      </c>
      <c r="E117"/>
      <c r="F117"/>
      <c r="G117" s="145" t="str">
        <f>IFERROR(RIGHT(Table11[[#This Row],[Sub-Budgetary Account Descr]],LEN(Table11[[#This Row],[Sub-Budgetary Account Descr]])-11),"")</f>
        <v/>
      </c>
    </row>
    <row r="118" spans="1:7" s="145" customFormat="1">
      <c r="A118">
        <v>730701</v>
      </c>
      <c r="B118" t="s">
        <v>773</v>
      </c>
      <c r="C118">
        <v>730700</v>
      </c>
      <c r="D118" t="s">
        <v>275</v>
      </c>
      <c r="E118"/>
      <c r="F118"/>
      <c r="G118" s="145" t="str">
        <f>IFERROR(RIGHT(Table11[[#This Row],[Sub-Budgetary Account Descr]],LEN(Table11[[#This Row],[Sub-Budgetary Account Descr]])-11),"")</f>
        <v/>
      </c>
    </row>
    <row r="119" spans="1:7" s="145" customFormat="1">
      <c r="A119">
        <v>730702</v>
      </c>
      <c r="B119" t="s">
        <v>774</v>
      </c>
      <c r="C119">
        <v>730700</v>
      </c>
      <c r="D119" t="s">
        <v>275</v>
      </c>
      <c r="E119"/>
      <c r="F119"/>
      <c r="G119" s="145" t="str">
        <f>IFERROR(RIGHT(Table11[[#This Row],[Sub-Budgetary Account Descr]],LEN(Table11[[#This Row],[Sub-Budgetary Account Descr]])-11),"")</f>
        <v/>
      </c>
    </row>
    <row r="120" spans="1:7" s="145" customFormat="1">
      <c r="A120">
        <v>730730</v>
      </c>
      <c r="B120" t="s">
        <v>112</v>
      </c>
      <c r="C120">
        <v>730700</v>
      </c>
      <c r="D120" t="s">
        <v>275</v>
      </c>
      <c r="E120"/>
      <c r="F120"/>
      <c r="G120" s="145" t="str">
        <f>IFERROR(RIGHT(Table11[[#This Row],[Sub-Budgetary Account Descr]],LEN(Table11[[#This Row],[Sub-Budgetary Account Descr]])-11),"")</f>
        <v/>
      </c>
    </row>
    <row r="121" spans="1:7" s="145" customFormat="1">
      <c r="A121">
        <v>730731</v>
      </c>
      <c r="B121" t="s">
        <v>113</v>
      </c>
      <c r="C121">
        <v>730700</v>
      </c>
      <c r="D121" t="s">
        <v>275</v>
      </c>
      <c r="E121"/>
      <c r="F121"/>
      <c r="G121" s="145" t="str">
        <f>IFERROR(RIGHT(Table11[[#This Row],[Sub-Budgetary Account Descr]],LEN(Table11[[#This Row],[Sub-Budgetary Account Descr]])-11),"")</f>
        <v/>
      </c>
    </row>
    <row r="122" spans="1:7" s="145" customFormat="1">
      <c r="A122">
        <v>730801</v>
      </c>
      <c r="B122" t="s">
        <v>115</v>
      </c>
      <c r="C122">
        <v>730800</v>
      </c>
      <c r="D122" t="s">
        <v>1635</v>
      </c>
      <c r="E122"/>
      <c r="F122"/>
      <c r="G122" s="145" t="str">
        <f>IFERROR(RIGHT(Table11[[#This Row],[Sub-Budgetary Account Descr]],LEN(Table11[[#This Row],[Sub-Budgetary Account Descr]])-11),"")</f>
        <v/>
      </c>
    </row>
    <row r="123" spans="1:7" s="145" customFormat="1">
      <c r="A123">
        <v>730811</v>
      </c>
      <c r="B123" t="s">
        <v>117</v>
      </c>
      <c r="C123">
        <v>730810</v>
      </c>
      <c r="D123" t="s">
        <v>116</v>
      </c>
      <c r="E123"/>
      <c r="F123"/>
      <c r="G123" s="145" t="str">
        <f>IFERROR(RIGHT(Table11[[#This Row],[Sub-Budgetary Account Descr]],LEN(Table11[[#This Row],[Sub-Budgetary Account Descr]])-11),"")</f>
        <v/>
      </c>
    </row>
    <row r="124" spans="1:7" s="145" customFormat="1">
      <c r="A124">
        <v>730832</v>
      </c>
      <c r="B124" t="s">
        <v>120</v>
      </c>
      <c r="C124">
        <v>730830</v>
      </c>
      <c r="D124" t="s">
        <v>1636</v>
      </c>
      <c r="E124"/>
      <c r="F124"/>
      <c r="G124" s="145" t="str">
        <f>IFERROR(RIGHT(Table11[[#This Row],[Sub-Budgetary Account Descr]],LEN(Table11[[#This Row],[Sub-Budgetary Account Descr]])-11),"")</f>
        <v/>
      </c>
    </row>
    <row r="125" spans="1:7" s="145" customFormat="1">
      <c r="A125">
        <v>730861</v>
      </c>
      <c r="B125" t="s">
        <v>122</v>
      </c>
      <c r="C125">
        <v>730860</v>
      </c>
      <c r="D125" t="s">
        <v>1637</v>
      </c>
      <c r="E125"/>
      <c r="F125"/>
      <c r="G125" s="145" t="str">
        <f>IFERROR(RIGHT(Table11[[#This Row],[Sub-Budgetary Account Descr]],LEN(Table11[[#This Row],[Sub-Budgetary Account Descr]])-11),"")</f>
        <v/>
      </c>
    </row>
    <row r="126" spans="1:7" s="145" customFormat="1">
      <c r="A126">
        <v>730881</v>
      </c>
      <c r="B126" t="s">
        <v>124</v>
      </c>
      <c r="C126">
        <v>730880</v>
      </c>
      <c r="D126" t="s">
        <v>1638</v>
      </c>
      <c r="E126"/>
      <c r="F126"/>
      <c r="G126" s="145" t="str">
        <f>IFERROR(RIGHT(Table11[[#This Row],[Sub-Budgetary Account Descr]],LEN(Table11[[#This Row],[Sub-Budgetary Account Descr]])-11),"")</f>
        <v/>
      </c>
    </row>
    <row r="127" spans="1:7" s="145" customFormat="1">
      <c r="A127">
        <v>740099</v>
      </c>
      <c r="B127" t="s">
        <v>776</v>
      </c>
      <c r="C127">
        <v>740000</v>
      </c>
      <c r="D127" t="s">
        <v>1639</v>
      </c>
      <c r="E127">
        <v>740017</v>
      </c>
      <c r="F127" t="s">
        <v>1640</v>
      </c>
      <c r="G127" s="145" t="str">
        <f>IFERROR(RIGHT(Table11[[#This Row],[Sub-Budgetary Account Descr]],LEN(Table11[[#This Row],[Sub-Budgetary Account Descr]])-11),"")</f>
        <v>Other Exp</v>
      </c>
    </row>
    <row r="128" spans="1:7" s="145" customFormat="1">
      <c r="A128">
        <v>740111</v>
      </c>
      <c r="B128" t="s">
        <v>777</v>
      </c>
      <c r="C128">
        <v>740000</v>
      </c>
      <c r="D128" t="s">
        <v>1639</v>
      </c>
      <c r="E128">
        <v>740017</v>
      </c>
      <c r="F128" t="s">
        <v>1640</v>
      </c>
      <c r="G128" s="145" t="str">
        <f>IFERROR(RIGHT(Table11[[#This Row],[Sub-Budgetary Account Descr]],LEN(Table11[[#This Row],[Sub-Budgetary Account Descr]])-11),"")</f>
        <v>Other Exp</v>
      </c>
    </row>
    <row r="129" spans="1:7" s="145" customFormat="1">
      <c r="A129">
        <v>740206</v>
      </c>
      <c r="B129" t="s">
        <v>779</v>
      </c>
      <c r="C129">
        <v>740000</v>
      </c>
      <c r="D129" t="s">
        <v>1639</v>
      </c>
      <c r="E129">
        <v>740001</v>
      </c>
      <c r="F129" t="s">
        <v>1641</v>
      </c>
      <c r="G129" s="145" t="str">
        <f>IFERROR(RIGHT(Table11[[#This Row],[Sub-Budgetary Account Descr]],LEN(Table11[[#This Row],[Sub-Budgetary Account Descr]])-11),"")</f>
        <v>Prof/Other Services</v>
      </c>
    </row>
    <row r="130" spans="1:7" s="145" customFormat="1">
      <c r="A130">
        <v>740211</v>
      </c>
      <c r="B130" t="s">
        <v>1642</v>
      </c>
      <c r="C130">
        <v>740000</v>
      </c>
      <c r="D130" t="s">
        <v>1639</v>
      </c>
      <c r="E130">
        <v>740001</v>
      </c>
      <c r="F130" t="s">
        <v>1641</v>
      </c>
      <c r="G130" s="145" t="str">
        <f>IFERROR(RIGHT(Table11[[#This Row],[Sub-Budgetary Account Descr]],LEN(Table11[[#This Row],[Sub-Budgetary Account Descr]])-11),"")</f>
        <v>Prof/Other Services</v>
      </c>
    </row>
    <row r="131" spans="1:7" s="145" customFormat="1">
      <c r="A131">
        <v>740213</v>
      </c>
      <c r="B131" t="s">
        <v>781</v>
      </c>
      <c r="C131">
        <v>740000</v>
      </c>
      <c r="D131" t="s">
        <v>1639</v>
      </c>
      <c r="E131">
        <v>740001</v>
      </c>
      <c r="F131" t="s">
        <v>1641</v>
      </c>
      <c r="G131" s="145" t="str">
        <f>IFERROR(RIGHT(Table11[[#This Row],[Sub-Budgetary Account Descr]],LEN(Table11[[#This Row],[Sub-Budgetary Account Descr]])-11),"")</f>
        <v>Prof/Other Services</v>
      </c>
    </row>
    <row r="132" spans="1:7" s="145" customFormat="1">
      <c r="A132">
        <v>740215</v>
      </c>
      <c r="B132" t="s">
        <v>782</v>
      </c>
      <c r="C132">
        <v>740000</v>
      </c>
      <c r="D132" t="s">
        <v>1639</v>
      </c>
      <c r="E132">
        <v>740002</v>
      </c>
      <c r="F132" t="s">
        <v>1643</v>
      </c>
      <c r="G132" s="145" t="str">
        <f>IFERROR(RIGHT(Table11[[#This Row],[Sub-Budgetary Account Descr]],LEN(Table11[[#This Row],[Sub-Budgetary Account Descr]])-11),"")</f>
        <v>Chartered Travel</v>
      </c>
    </row>
    <row r="133" spans="1:7" s="145" customFormat="1">
      <c r="A133">
        <v>740216</v>
      </c>
      <c r="B133" t="s">
        <v>783</v>
      </c>
      <c r="C133">
        <v>740000</v>
      </c>
      <c r="D133" t="s">
        <v>1639</v>
      </c>
      <c r="E133">
        <v>740002</v>
      </c>
      <c r="F133" t="s">
        <v>1643</v>
      </c>
      <c r="G133" s="145" t="str">
        <f>IFERROR(RIGHT(Table11[[#This Row],[Sub-Budgetary Account Descr]],LEN(Table11[[#This Row],[Sub-Budgetary Account Descr]])-11),"")</f>
        <v>Chartered Travel</v>
      </c>
    </row>
    <row r="134" spans="1:7" s="145" customFormat="1">
      <c r="A134">
        <v>740221</v>
      </c>
      <c r="B134" t="s">
        <v>1644</v>
      </c>
      <c r="C134">
        <v>740000</v>
      </c>
      <c r="D134" t="s">
        <v>1639</v>
      </c>
      <c r="E134">
        <v>740001</v>
      </c>
      <c r="F134" t="s">
        <v>1641</v>
      </c>
      <c r="G134" s="145" t="str">
        <f>IFERROR(RIGHT(Table11[[#This Row],[Sub-Budgetary Account Descr]],LEN(Table11[[#This Row],[Sub-Budgetary Account Descr]])-11),"")</f>
        <v>Prof/Other Services</v>
      </c>
    </row>
    <row r="135" spans="1:7" s="145" customFormat="1">
      <c r="A135">
        <v>740222</v>
      </c>
      <c r="B135" t="s">
        <v>1524</v>
      </c>
      <c r="C135">
        <v>740000</v>
      </c>
      <c r="D135" t="s">
        <v>1639</v>
      </c>
      <c r="E135">
        <v>740001</v>
      </c>
      <c r="F135" t="s">
        <v>1641</v>
      </c>
      <c r="G135" s="145" t="str">
        <f>IFERROR(RIGHT(Table11[[#This Row],[Sub-Budgetary Account Descr]],LEN(Table11[[#This Row],[Sub-Budgetary Account Descr]])-11),"")</f>
        <v>Prof/Other Services</v>
      </c>
    </row>
    <row r="136" spans="1:7" s="145" customFormat="1">
      <c r="A136">
        <v>740223</v>
      </c>
      <c r="B136" t="s">
        <v>1645</v>
      </c>
      <c r="C136">
        <v>740000</v>
      </c>
      <c r="D136" t="s">
        <v>1639</v>
      </c>
      <c r="E136">
        <v>740001</v>
      </c>
      <c r="F136" t="s">
        <v>1641</v>
      </c>
      <c r="G136" s="145" t="str">
        <f>IFERROR(RIGHT(Table11[[#This Row],[Sub-Budgetary Account Descr]],LEN(Table11[[#This Row],[Sub-Budgetary Account Descr]])-11),"")</f>
        <v>Prof/Other Services</v>
      </c>
    </row>
    <row r="137" spans="1:7" s="145" customFormat="1">
      <c r="A137">
        <v>740224</v>
      </c>
      <c r="B137" t="s">
        <v>787</v>
      </c>
      <c r="C137">
        <v>740000</v>
      </c>
      <c r="D137" t="s">
        <v>1639</v>
      </c>
      <c r="E137">
        <v>740001</v>
      </c>
      <c r="F137" t="s">
        <v>1641</v>
      </c>
      <c r="G137" s="145" t="str">
        <f>IFERROR(RIGHT(Table11[[#This Row],[Sub-Budgetary Account Descr]],LEN(Table11[[#This Row],[Sub-Budgetary Account Descr]])-11),"")</f>
        <v>Prof/Other Services</v>
      </c>
    </row>
    <row r="138" spans="1:7" s="145" customFormat="1">
      <c r="A138">
        <v>740225</v>
      </c>
      <c r="B138" t="s">
        <v>788</v>
      </c>
      <c r="C138">
        <v>740000</v>
      </c>
      <c r="D138" t="s">
        <v>1639</v>
      </c>
      <c r="E138">
        <v>740001</v>
      </c>
      <c r="F138" t="s">
        <v>1641</v>
      </c>
      <c r="G138" s="145" t="str">
        <f>IFERROR(RIGHT(Table11[[#This Row],[Sub-Budgetary Account Descr]],LEN(Table11[[#This Row],[Sub-Budgetary Account Descr]])-11),"")</f>
        <v>Prof/Other Services</v>
      </c>
    </row>
    <row r="139" spans="1:7" s="145" customFormat="1">
      <c r="A139">
        <v>740227</v>
      </c>
      <c r="B139" t="s">
        <v>1646</v>
      </c>
      <c r="C139">
        <v>740000</v>
      </c>
      <c r="D139" t="s">
        <v>1639</v>
      </c>
      <c r="E139">
        <v>740001</v>
      </c>
      <c r="F139" t="s">
        <v>1641</v>
      </c>
      <c r="G139" s="145" t="str">
        <f>IFERROR(RIGHT(Table11[[#This Row],[Sub-Budgetary Account Descr]],LEN(Table11[[#This Row],[Sub-Budgetary Account Descr]])-11),"")</f>
        <v>Prof/Other Services</v>
      </c>
    </row>
    <row r="140" spans="1:7" s="145" customFormat="1">
      <c r="A140">
        <v>740229</v>
      </c>
      <c r="B140" t="s">
        <v>1509</v>
      </c>
      <c r="C140">
        <v>740000</v>
      </c>
      <c r="D140" t="s">
        <v>1639</v>
      </c>
      <c r="E140">
        <v>740001</v>
      </c>
      <c r="F140" t="s">
        <v>1641</v>
      </c>
      <c r="G140" s="145" t="str">
        <f>IFERROR(RIGHT(Table11[[#This Row],[Sub-Budgetary Account Descr]],LEN(Table11[[#This Row],[Sub-Budgetary Account Descr]])-11),"")</f>
        <v>Prof/Other Services</v>
      </c>
    </row>
    <row r="141" spans="1:7" s="145" customFormat="1">
      <c r="A141">
        <v>740231</v>
      </c>
      <c r="B141" t="s">
        <v>1647</v>
      </c>
      <c r="C141">
        <v>740000</v>
      </c>
      <c r="D141" t="s">
        <v>1639</v>
      </c>
      <c r="E141">
        <v>740001</v>
      </c>
      <c r="F141" t="s">
        <v>1641</v>
      </c>
      <c r="G141" s="145" t="str">
        <f>IFERROR(RIGHT(Table11[[#This Row],[Sub-Budgetary Account Descr]],LEN(Table11[[#This Row],[Sub-Budgetary Account Descr]])-11),"")</f>
        <v>Prof/Other Services</v>
      </c>
    </row>
    <row r="142" spans="1:7" s="145" customFormat="1">
      <c r="A142">
        <v>740232</v>
      </c>
      <c r="B142" t="s">
        <v>1648</v>
      </c>
      <c r="C142">
        <v>740000</v>
      </c>
      <c r="D142" t="s">
        <v>1639</v>
      </c>
      <c r="E142">
        <v>740001</v>
      </c>
      <c r="F142" t="s">
        <v>1641</v>
      </c>
      <c r="G142" s="145" t="str">
        <f>IFERROR(RIGHT(Table11[[#This Row],[Sub-Budgetary Account Descr]],LEN(Table11[[#This Row],[Sub-Budgetary Account Descr]])-11),"")</f>
        <v>Prof/Other Services</v>
      </c>
    </row>
    <row r="143" spans="1:7" s="145" customFormat="1">
      <c r="A143">
        <v>740233</v>
      </c>
      <c r="B143" t="s">
        <v>793</v>
      </c>
      <c r="C143">
        <v>740000</v>
      </c>
      <c r="D143" t="s">
        <v>1639</v>
      </c>
      <c r="E143">
        <v>740001</v>
      </c>
      <c r="F143" t="s">
        <v>1641</v>
      </c>
      <c r="G143" s="145" t="str">
        <f>IFERROR(RIGHT(Table11[[#This Row],[Sub-Budgetary Account Descr]],LEN(Table11[[#This Row],[Sub-Budgetary Account Descr]])-11),"")</f>
        <v>Prof/Other Services</v>
      </c>
    </row>
    <row r="144" spans="1:7" s="145" customFormat="1">
      <c r="A144">
        <v>740234</v>
      </c>
      <c r="B144" t="s">
        <v>794</v>
      </c>
      <c r="C144">
        <v>740000</v>
      </c>
      <c r="D144" t="s">
        <v>1639</v>
      </c>
      <c r="E144">
        <v>740001</v>
      </c>
      <c r="F144" t="s">
        <v>1641</v>
      </c>
      <c r="G144" s="145" t="str">
        <f>IFERROR(RIGHT(Table11[[#This Row],[Sub-Budgetary Account Descr]],LEN(Table11[[#This Row],[Sub-Budgetary Account Descr]])-11),"")</f>
        <v>Prof/Other Services</v>
      </c>
    </row>
    <row r="145" spans="1:7" s="145" customFormat="1">
      <c r="A145">
        <v>740235</v>
      </c>
      <c r="B145" t="s">
        <v>795</v>
      </c>
      <c r="C145">
        <v>740000</v>
      </c>
      <c r="D145" t="s">
        <v>1639</v>
      </c>
      <c r="E145">
        <v>740001</v>
      </c>
      <c r="F145" t="s">
        <v>1641</v>
      </c>
      <c r="G145" s="145" t="str">
        <f>IFERROR(RIGHT(Table11[[#This Row],[Sub-Budgetary Account Descr]],LEN(Table11[[#This Row],[Sub-Budgetary Account Descr]])-11),"")</f>
        <v>Prof/Other Services</v>
      </c>
    </row>
    <row r="146" spans="1:7" s="145" customFormat="1">
      <c r="A146">
        <v>740236</v>
      </c>
      <c r="B146" t="s">
        <v>796</v>
      </c>
      <c r="C146">
        <v>740000</v>
      </c>
      <c r="D146" t="s">
        <v>1639</v>
      </c>
      <c r="E146">
        <v>740001</v>
      </c>
      <c r="F146" t="s">
        <v>1641</v>
      </c>
      <c r="G146" s="145" t="str">
        <f>IFERROR(RIGHT(Table11[[#This Row],[Sub-Budgetary Account Descr]],LEN(Table11[[#This Row],[Sub-Budgetary Account Descr]])-11),"")</f>
        <v>Prof/Other Services</v>
      </c>
    </row>
    <row r="147" spans="1:7" s="145" customFormat="1">
      <c r="A147">
        <v>740237</v>
      </c>
      <c r="B147" t="s">
        <v>1649</v>
      </c>
      <c r="C147">
        <v>740000</v>
      </c>
      <c r="D147" t="s">
        <v>1639</v>
      </c>
      <c r="E147">
        <v>740017</v>
      </c>
      <c r="F147" t="s">
        <v>1640</v>
      </c>
      <c r="G147" s="145" t="str">
        <f>IFERROR(RIGHT(Table11[[#This Row],[Sub-Budgetary Account Descr]],LEN(Table11[[#This Row],[Sub-Budgetary Account Descr]])-11),"")</f>
        <v>Other Exp</v>
      </c>
    </row>
    <row r="148" spans="1:7" s="145" customFormat="1">
      <c r="A148">
        <v>740238</v>
      </c>
      <c r="B148" t="s">
        <v>797</v>
      </c>
      <c r="C148">
        <v>740000</v>
      </c>
      <c r="D148" t="s">
        <v>1639</v>
      </c>
      <c r="E148">
        <v>740001</v>
      </c>
      <c r="F148" t="s">
        <v>1641</v>
      </c>
      <c r="G148" s="145" t="str">
        <f>IFERROR(RIGHT(Table11[[#This Row],[Sub-Budgetary Account Descr]],LEN(Table11[[#This Row],[Sub-Budgetary Account Descr]])-11),"")</f>
        <v>Prof/Other Services</v>
      </c>
    </row>
    <row r="149" spans="1:7" s="145" customFormat="1">
      <c r="A149">
        <v>740239</v>
      </c>
      <c r="B149" t="s">
        <v>798</v>
      </c>
      <c r="C149">
        <v>740000</v>
      </c>
      <c r="D149" t="s">
        <v>1639</v>
      </c>
      <c r="E149">
        <v>740001</v>
      </c>
      <c r="F149" t="s">
        <v>1641</v>
      </c>
      <c r="G149" s="145" t="str">
        <f>IFERROR(RIGHT(Table11[[#This Row],[Sub-Budgetary Account Descr]],LEN(Table11[[#This Row],[Sub-Budgetary Account Descr]])-11),"")</f>
        <v>Prof/Other Services</v>
      </c>
    </row>
    <row r="150" spans="1:7" s="145" customFormat="1">
      <c r="A150">
        <v>740240</v>
      </c>
      <c r="B150" t="s">
        <v>1650</v>
      </c>
      <c r="C150">
        <v>740000</v>
      </c>
      <c r="D150" t="s">
        <v>1639</v>
      </c>
      <c r="E150">
        <v>740001</v>
      </c>
      <c r="F150" t="s">
        <v>1641</v>
      </c>
      <c r="G150" s="145" t="str">
        <f>IFERROR(RIGHT(Table11[[#This Row],[Sub-Budgetary Account Descr]],LEN(Table11[[#This Row],[Sub-Budgetary Account Descr]])-11),"")</f>
        <v>Prof/Other Services</v>
      </c>
    </row>
    <row r="151" spans="1:7" s="145" customFormat="1">
      <c r="A151">
        <v>740241</v>
      </c>
      <c r="B151" t="s">
        <v>800</v>
      </c>
      <c r="C151">
        <v>740000</v>
      </c>
      <c r="D151" t="s">
        <v>1639</v>
      </c>
      <c r="E151">
        <v>740001</v>
      </c>
      <c r="F151" t="s">
        <v>1641</v>
      </c>
      <c r="G151" s="145" t="str">
        <f>IFERROR(RIGHT(Table11[[#This Row],[Sub-Budgetary Account Descr]],LEN(Table11[[#This Row],[Sub-Budgetary Account Descr]])-11),"")</f>
        <v>Prof/Other Services</v>
      </c>
    </row>
    <row r="152" spans="1:7" s="145" customFormat="1">
      <c r="A152">
        <v>740242</v>
      </c>
      <c r="B152" t="s">
        <v>801</v>
      </c>
      <c r="C152">
        <v>740000</v>
      </c>
      <c r="D152" t="s">
        <v>1639</v>
      </c>
      <c r="E152">
        <v>740001</v>
      </c>
      <c r="F152" t="s">
        <v>1641</v>
      </c>
      <c r="G152" s="145" t="str">
        <f>IFERROR(RIGHT(Table11[[#This Row],[Sub-Budgetary Account Descr]],LEN(Table11[[#This Row],[Sub-Budgetary Account Descr]])-11),"")</f>
        <v>Prof/Other Services</v>
      </c>
    </row>
    <row r="153" spans="1:7" s="145" customFormat="1">
      <c r="A153">
        <v>740243</v>
      </c>
      <c r="B153" t="s">
        <v>802</v>
      </c>
      <c r="C153">
        <v>740000</v>
      </c>
      <c r="D153" t="s">
        <v>1639</v>
      </c>
      <c r="E153">
        <v>740001</v>
      </c>
      <c r="F153" t="s">
        <v>1641</v>
      </c>
      <c r="G153" s="145" t="str">
        <f>IFERROR(RIGHT(Table11[[#This Row],[Sub-Budgetary Account Descr]],LEN(Table11[[#This Row],[Sub-Budgetary Account Descr]])-11),"")</f>
        <v>Prof/Other Services</v>
      </c>
    </row>
    <row r="154" spans="1:7" s="145" customFormat="1">
      <c r="A154">
        <v>740244</v>
      </c>
      <c r="B154" t="s">
        <v>803</v>
      </c>
      <c r="C154">
        <v>740000</v>
      </c>
      <c r="D154" t="s">
        <v>1639</v>
      </c>
      <c r="E154">
        <v>740001</v>
      </c>
      <c r="F154" t="s">
        <v>1641</v>
      </c>
      <c r="G154" s="145" t="str">
        <f>IFERROR(RIGHT(Table11[[#This Row],[Sub-Budgetary Account Descr]],LEN(Table11[[#This Row],[Sub-Budgetary Account Descr]])-11),"")</f>
        <v>Prof/Other Services</v>
      </c>
    </row>
    <row r="155" spans="1:7" s="145" customFormat="1">
      <c r="A155">
        <v>740245</v>
      </c>
      <c r="B155" t="s">
        <v>1508</v>
      </c>
      <c r="C155">
        <v>740000</v>
      </c>
      <c r="D155" t="s">
        <v>1639</v>
      </c>
      <c r="E155">
        <v>740001</v>
      </c>
      <c r="F155" t="s">
        <v>1641</v>
      </c>
      <c r="G155" s="145" t="str">
        <f>IFERROR(RIGHT(Table11[[#This Row],[Sub-Budgetary Account Descr]],LEN(Table11[[#This Row],[Sub-Budgetary Account Descr]])-11),"")</f>
        <v>Prof/Other Services</v>
      </c>
    </row>
    <row r="156" spans="1:7" s="145" customFormat="1">
      <c r="A156">
        <v>740246</v>
      </c>
      <c r="B156" t="s">
        <v>805</v>
      </c>
      <c r="C156">
        <v>740000</v>
      </c>
      <c r="D156" t="s">
        <v>1639</v>
      </c>
      <c r="E156">
        <v>740001</v>
      </c>
      <c r="F156" t="s">
        <v>1641</v>
      </c>
      <c r="G156" s="145" t="str">
        <f>IFERROR(RIGHT(Table11[[#This Row],[Sub-Budgetary Account Descr]],LEN(Table11[[#This Row],[Sub-Budgetary Account Descr]])-11),"")</f>
        <v>Prof/Other Services</v>
      </c>
    </row>
    <row r="157" spans="1:7" s="145" customFormat="1">
      <c r="A157">
        <v>740247</v>
      </c>
      <c r="B157" t="s">
        <v>806</v>
      </c>
      <c r="C157">
        <v>740000</v>
      </c>
      <c r="D157" t="s">
        <v>1639</v>
      </c>
      <c r="E157">
        <v>740017</v>
      </c>
      <c r="F157" t="s">
        <v>1640</v>
      </c>
      <c r="G157" s="145" t="str">
        <f>IFERROR(RIGHT(Table11[[#This Row],[Sub-Budgetary Account Descr]],LEN(Table11[[#This Row],[Sub-Budgetary Account Descr]])-11),"")</f>
        <v>Other Exp</v>
      </c>
    </row>
    <row r="158" spans="1:7" s="145" customFormat="1">
      <c r="A158">
        <v>740248</v>
      </c>
      <c r="B158" t="s">
        <v>1511</v>
      </c>
      <c r="C158">
        <v>740000</v>
      </c>
      <c r="D158" t="s">
        <v>1639</v>
      </c>
      <c r="E158">
        <v>740001</v>
      </c>
      <c r="F158" t="s">
        <v>1641</v>
      </c>
      <c r="G158" s="145" t="str">
        <f>IFERROR(RIGHT(Table11[[#This Row],[Sub-Budgetary Account Descr]],LEN(Table11[[#This Row],[Sub-Budgetary Account Descr]])-11),"")</f>
        <v>Prof/Other Services</v>
      </c>
    </row>
    <row r="159" spans="1:7" s="145" customFormat="1">
      <c r="A159">
        <v>740251</v>
      </c>
      <c r="B159" t="s">
        <v>808</v>
      </c>
      <c r="C159">
        <v>740000</v>
      </c>
      <c r="D159" t="s">
        <v>1639</v>
      </c>
      <c r="E159">
        <v>740001</v>
      </c>
      <c r="F159" t="s">
        <v>1641</v>
      </c>
      <c r="G159" s="145" t="str">
        <f>IFERROR(RIGHT(Table11[[#This Row],[Sub-Budgetary Account Descr]],LEN(Table11[[#This Row],[Sub-Budgetary Account Descr]])-11),"")</f>
        <v>Prof/Other Services</v>
      </c>
    </row>
    <row r="160" spans="1:7" s="145" customFormat="1">
      <c r="A160">
        <v>740252</v>
      </c>
      <c r="B160" t="s">
        <v>1488</v>
      </c>
      <c r="C160">
        <v>740000</v>
      </c>
      <c r="D160" t="s">
        <v>1639</v>
      </c>
      <c r="E160">
        <v>740001</v>
      </c>
      <c r="F160" t="s">
        <v>1641</v>
      </c>
      <c r="G160" s="145" t="str">
        <f>IFERROR(RIGHT(Table11[[#This Row],[Sub-Budgetary Account Descr]],LEN(Table11[[#This Row],[Sub-Budgetary Account Descr]])-11),"")</f>
        <v>Prof/Other Services</v>
      </c>
    </row>
    <row r="161" spans="1:7" s="145" customFormat="1">
      <c r="A161">
        <v>740258</v>
      </c>
      <c r="B161" t="s">
        <v>1651</v>
      </c>
      <c r="C161">
        <v>740000</v>
      </c>
      <c r="D161" t="s">
        <v>1639</v>
      </c>
      <c r="E161">
        <v>740001</v>
      </c>
      <c r="F161" t="s">
        <v>1641</v>
      </c>
      <c r="G161" s="145" t="str">
        <f>IFERROR(RIGHT(Table11[[#This Row],[Sub-Budgetary Account Descr]],LEN(Table11[[#This Row],[Sub-Budgetary Account Descr]])-11),"")</f>
        <v>Prof/Other Services</v>
      </c>
    </row>
    <row r="162" spans="1:7" s="145" customFormat="1">
      <c r="A162">
        <v>740259</v>
      </c>
      <c r="B162" t="s">
        <v>1652</v>
      </c>
      <c r="C162">
        <v>740000</v>
      </c>
      <c r="D162" t="s">
        <v>1639</v>
      </c>
      <c r="E162">
        <v>740001</v>
      </c>
      <c r="F162" t="s">
        <v>1641</v>
      </c>
      <c r="G162" s="145" t="str">
        <f>IFERROR(RIGHT(Table11[[#This Row],[Sub-Budgetary Account Descr]],LEN(Table11[[#This Row],[Sub-Budgetary Account Descr]])-11),"")</f>
        <v>Prof/Other Services</v>
      </c>
    </row>
    <row r="163" spans="1:7" s="145" customFormat="1">
      <c r="A163">
        <v>740261</v>
      </c>
      <c r="B163" t="s">
        <v>812</v>
      </c>
      <c r="C163">
        <v>740000</v>
      </c>
      <c r="D163" t="s">
        <v>1639</v>
      </c>
      <c r="E163">
        <v>740001</v>
      </c>
      <c r="F163" t="s">
        <v>1641</v>
      </c>
      <c r="G163" s="145" t="str">
        <f>IFERROR(RIGHT(Table11[[#This Row],[Sub-Budgetary Account Descr]],LEN(Table11[[#This Row],[Sub-Budgetary Account Descr]])-11),"")</f>
        <v>Prof/Other Services</v>
      </c>
    </row>
    <row r="164" spans="1:7" s="145" customFormat="1">
      <c r="A164">
        <v>740262</v>
      </c>
      <c r="B164" t="s">
        <v>1653</v>
      </c>
      <c r="C164">
        <v>740000</v>
      </c>
      <c r="D164" t="s">
        <v>1639</v>
      </c>
      <c r="E164">
        <v>740001</v>
      </c>
      <c r="F164" t="s">
        <v>1641</v>
      </c>
      <c r="G164" s="145" t="str">
        <f>IFERROR(RIGHT(Table11[[#This Row],[Sub-Budgetary Account Descr]],LEN(Table11[[#This Row],[Sub-Budgetary Account Descr]])-11),"")</f>
        <v>Prof/Other Services</v>
      </c>
    </row>
    <row r="165" spans="1:7" s="145" customFormat="1">
      <c r="A165">
        <v>740263</v>
      </c>
      <c r="B165" t="s">
        <v>1521</v>
      </c>
      <c r="C165">
        <v>740000</v>
      </c>
      <c r="D165" t="s">
        <v>1639</v>
      </c>
      <c r="E165">
        <v>740001</v>
      </c>
      <c r="F165" t="s">
        <v>1641</v>
      </c>
      <c r="G165" s="145" t="str">
        <f>IFERROR(RIGHT(Table11[[#This Row],[Sub-Budgetary Account Descr]],LEN(Table11[[#This Row],[Sub-Budgetary Account Descr]])-11),"")</f>
        <v>Prof/Other Services</v>
      </c>
    </row>
    <row r="166" spans="1:7" s="145" customFormat="1">
      <c r="A166">
        <v>740264</v>
      </c>
      <c r="B166" t="s">
        <v>815</v>
      </c>
      <c r="C166">
        <v>740000</v>
      </c>
      <c r="D166" t="s">
        <v>1639</v>
      </c>
      <c r="E166">
        <v>740001</v>
      </c>
      <c r="F166" t="s">
        <v>1641</v>
      </c>
      <c r="G166" s="145" t="str">
        <f>IFERROR(RIGHT(Table11[[#This Row],[Sub-Budgetary Account Descr]],LEN(Table11[[#This Row],[Sub-Budgetary Account Descr]])-11),"")</f>
        <v>Prof/Other Services</v>
      </c>
    </row>
    <row r="167" spans="1:7" s="145" customFormat="1">
      <c r="A167">
        <v>740265</v>
      </c>
      <c r="B167" t="s">
        <v>1654</v>
      </c>
      <c r="C167">
        <v>740000</v>
      </c>
      <c r="D167" t="s">
        <v>1639</v>
      </c>
      <c r="E167">
        <v>740001</v>
      </c>
      <c r="F167" t="s">
        <v>1641</v>
      </c>
      <c r="G167" s="145" t="str">
        <f>IFERROR(RIGHT(Table11[[#This Row],[Sub-Budgetary Account Descr]],LEN(Table11[[#This Row],[Sub-Budgetary Account Descr]])-11),"")</f>
        <v>Prof/Other Services</v>
      </c>
    </row>
    <row r="168" spans="1:7" s="145" customFormat="1">
      <c r="A168">
        <v>740266</v>
      </c>
      <c r="B168" t="s">
        <v>1655</v>
      </c>
      <c r="C168">
        <v>740000</v>
      </c>
      <c r="D168" t="s">
        <v>1639</v>
      </c>
      <c r="E168">
        <v>740001</v>
      </c>
      <c r="F168" t="s">
        <v>1641</v>
      </c>
      <c r="G168" s="145" t="str">
        <f>IFERROR(RIGHT(Table11[[#This Row],[Sub-Budgetary Account Descr]],LEN(Table11[[#This Row],[Sub-Budgetary Account Descr]])-11),"")</f>
        <v>Prof/Other Services</v>
      </c>
    </row>
    <row r="169" spans="1:7" s="145" customFormat="1">
      <c r="A169">
        <v>740268</v>
      </c>
      <c r="B169" t="s">
        <v>1656</v>
      </c>
      <c r="C169">
        <v>740000</v>
      </c>
      <c r="D169" t="s">
        <v>1639</v>
      </c>
      <c r="E169">
        <v>740001</v>
      </c>
      <c r="F169" t="s">
        <v>1641</v>
      </c>
      <c r="G169" s="145" t="str">
        <f>IFERROR(RIGHT(Table11[[#This Row],[Sub-Budgetary Account Descr]],LEN(Table11[[#This Row],[Sub-Budgetary Account Descr]])-11),"")</f>
        <v>Prof/Other Services</v>
      </c>
    </row>
    <row r="170" spans="1:7" s="145" customFormat="1">
      <c r="A170">
        <v>740269</v>
      </c>
      <c r="B170" t="s">
        <v>819</v>
      </c>
      <c r="C170">
        <v>740000</v>
      </c>
      <c r="D170" t="s">
        <v>1639</v>
      </c>
      <c r="E170">
        <v>740001</v>
      </c>
      <c r="F170" t="s">
        <v>1641</v>
      </c>
      <c r="G170" s="145" t="str">
        <f>IFERROR(RIGHT(Table11[[#This Row],[Sub-Budgetary Account Descr]],LEN(Table11[[#This Row],[Sub-Budgetary Account Descr]])-11),"")</f>
        <v>Prof/Other Services</v>
      </c>
    </row>
    <row r="171" spans="1:7" s="145" customFormat="1">
      <c r="A171">
        <v>740270</v>
      </c>
      <c r="B171" t="s">
        <v>820</v>
      </c>
      <c r="C171">
        <v>740000</v>
      </c>
      <c r="D171" t="s">
        <v>1639</v>
      </c>
      <c r="E171">
        <v>740001</v>
      </c>
      <c r="F171" t="s">
        <v>1641</v>
      </c>
      <c r="G171" s="145" t="str">
        <f>IFERROR(RIGHT(Table11[[#This Row],[Sub-Budgetary Account Descr]],LEN(Table11[[#This Row],[Sub-Budgetary Account Descr]])-11),"")</f>
        <v>Prof/Other Services</v>
      </c>
    </row>
    <row r="172" spans="1:7" s="145" customFormat="1">
      <c r="A172">
        <v>740272</v>
      </c>
      <c r="B172" t="s">
        <v>821</v>
      </c>
      <c r="C172">
        <v>740000</v>
      </c>
      <c r="D172" t="s">
        <v>1639</v>
      </c>
      <c r="E172">
        <v>740001</v>
      </c>
      <c r="F172" t="s">
        <v>1641</v>
      </c>
      <c r="G172" s="145" t="str">
        <f>IFERROR(RIGHT(Table11[[#This Row],[Sub-Budgetary Account Descr]],LEN(Table11[[#This Row],[Sub-Budgetary Account Descr]])-11),"")</f>
        <v>Prof/Other Services</v>
      </c>
    </row>
    <row r="173" spans="1:7" s="145" customFormat="1">
      <c r="A173">
        <v>740273</v>
      </c>
      <c r="B173" t="s">
        <v>1657</v>
      </c>
      <c r="C173">
        <v>740000</v>
      </c>
      <c r="D173" t="s">
        <v>1639</v>
      </c>
      <c r="E173">
        <v>740001</v>
      </c>
      <c r="F173" t="s">
        <v>1641</v>
      </c>
      <c r="G173" s="145" t="str">
        <f>IFERROR(RIGHT(Table11[[#This Row],[Sub-Budgetary Account Descr]],LEN(Table11[[#This Row],[Sub-Budgetary Account Descr]])-11),"")</f>
        <v>Prof/Other Services</v>
      </c>
    </row>
    <row r="174" spans="1:7" s="145" customFormat="1">
      <c r="A174">
        <v>740274</v>
      </c>
      <c r="B174" t="s">
        <v>823</v>
      </c>
      <c r="C174">
        <v>740000</v>
      </c>
      <c r="D174" t="s">
        <v>1639</v>
      </c>
      <c r="E174">
        <v>740001</v>
      </c>
      <c r="F174" t="s">
        <v>1641</v>
      </c>
      <c r="G174" s="145" t="str">
        <f>IFERROR(RIGHT(Table11[[#This Row],[Sub-Budgetary Account Descr]],LEN(Table11[[#This Row],[Sub-Budgetary Account Descr]])-11),"")</f>
        <v>Prof/Other Services</v>
      </c>
    </row>
    <row r="175" spans="1:7" s="145" customFormat="1">
      <c r="A175">
        <v>740275</v>
      </c>
      <c r="B175" t="s">
        <v>824</v>
      </c>
      <c r="C175">
        <v>740000</v>
      </c>
      <c r="D175" t="s">
        <v>1639</v>
      </c>
      <c r="E175">
        <v>740001</v>
      </c>
      <c r="F175" t="s">
        <v>1641</v>
      </c>
      <c r="G175" s="145" t="str">
        <f>IFERROR(RIGHT(Table11[[#This Row],[Sub-Budgetary Account Descr]],LEN(Table11[[#This Row],[Sub-Budgetary Account Descr]])-11),"")</f>
        <v>Prof/Other Services</v>
      </c>
    </row>
    <row r="176" spans="1:7" s="145" customFormat="1">
      <c r="A176">
        <v>740281</v>
      </c>
      <c r="B176" t="s">
        <v>825</v>
      </c>
      <c r="C176">
        <v>740000</v>
      </c>
      <c r="D176" t="s">
        <v>1639</v>
      </c>
      <c r="E176">
        <v>740001</v>
      </c>
      <c r="F176" t="s">
        <v>1641</v>
      </c>
      <c r="G176" s="145" t="str">
        <f>IFERROR(RIGHT(Table11[[#This Row],[Sub-Budgetary Account Descr]],LEN(Table11[[#This Row],[Sub-Budgetary Account Descr]])-11),"")</f>
        <v>Prof/Other Services</v>
      </c>
    </row>
    <row r="177" spans="1:7" s="145" customFormat="1">
      <c r="A177">
        <v>740282</v>
      </c>
      <c r="B177" t="s">
        <v>1658</v>
      </c>
      <c r="C177">
        <v>740000</v>
      </c>
      <c r="D177" t="s">
        <v>1639</v>
      </c>
      <c r="E177">
        <v>740001</v>
      </c>
      <c r="F177" t="s">
        <v>1641</v>
      </c>
      <c r="G177" s="145" t="str">
        <f>IFERROR(RIGHT(Table11[[#This Row],[Sub-Budgetary Account Descr]],LEN(Table11[[#This Row],[Sub-Budgetary Account Descr]])-11),"")</f>
        <v>Prof/Other Services</v>
      </c>
    </row>
    <row r="178" spans="1:7" s="145" customFormat="1">
      <c r="A178">
        <v>740283</v>
      </c>
      <c r="B178" t="s">
        <v>827</v>
      </c>
      <c r="C178">
        <v>740000</v>
      </c>
      <c r="D178" t="s">
        <v>1639</v>
      </c>
      <c r="E178">
        <v>740001</v>
      </c>
      <c r="F178" t="s">
        <v>1641</v>
      </c>
      <c r="G178" s="145" t="str">
        <f>IFERROR(RIGHT(Table11[[#This Row],[Sub-Budgetary Account Descr]],LEN(Table11[[#This Row],[Sub-Budgetary Account Descr]])-11),"")</f>
        <v>Prof/Other Services</v>
      </c>
    </row>
    <row r="179" spans="1:7" s="145" customFormat="1">
      <c r="A179">
        <v>740284</v>
      </c>
      <c r="B179" t="s">
        <v>1516</v>
      </c>
      <c r="C179">
        <v>740000</v>
      </c>
      <c r="D179" t="s">
        <v>1639</v>
      </c>
      <c r="E179">
        <v>740001</v>
      </c>
      <c r="F179" t="s">
        <v>1641</v>
      </c>
      <c r="G179" s="145" t="str">
        <f>IFERROR(RIGHT(Table11[[#This Row],[Sub-Budgetary Account Descr]],LEN(Table11[[#This Row],[Sub-Budgetary Account Descr]])-11),"")</f>
        <v>Prof/Other Services</v>
      </c>
    </row>
    <row r="180" spans="1:7" s="145" customFormat="1">
      <c r="A180">
        <v>740285</v>
      </c>
      <c r="B180" t="s">
        <v>1517</v>
      </c>
      <c r="C180">
        <v>740000</v>
      </c>
      <c r="D180" t="s">
        <v>1639</v>
      </c>
      <c r="E180">
        <v>740001</v>
      </c>
      <c r="F180" t="s">
        <v>1641</v>
      </c>
      <c r="G180" s="145" t="str">
        <f>IFERROR(RIGHT(Table11[[#This Row],[Sub-Budgetary Account Descr]],LEN(Table11[[#This Row],[Sub-Budgetary Account Descr]])-11),"")</f>
        <v>Prof/Other Services</v>
      </c>
    </row>
    <row r="181" spans="1:7" s="145" customFormat="1">
      <c r="A181">
        <v>740286</v>
      </c>
      <c r="B181" t="s">
        <v>830</v>
      </c>
      <c r="C181">
        <v>740000</v>
      </c>
      <c r="D181" t="s">
        <v>1639</v>
      </c>
      <c r="E181">
        <v>740001</v>
      </c>
      <c r="F181" t="s">
        <v>1641</v>
      </c>
      <c r="G181" s="145" t="str">
        <f>IFERROR(RIGHT(Table11[[#This Row],[Sub-Budgetary Account Descr]],LEN(Table11[[#This Row],[Sub-Budgetary Account Descr]])-11),"")</f>
        <v>Prof/Other Services</v>
      </c>
    </row>
    <row r="182" spans="1:7" s="145" customFormat="1">
      <c r="A182">
        <v>740301</v>
      </c>
      <c r="B182" t="s">
        <v>832</v>
      </c>
      <c r="C182">
        <v>740000</v>
      </c>
      <c r="D182" t="s">
        <v>1639</v>
      </c>
      <c r="E182">
        <v>740003</v>
      </c>
      <c r="F182" t="s">
        <v>1659</v>
      </c>
      <c r="G182" s="145" t="str">
        <f>IFERROR(RIGHT(Table11[[#This Row],[Sub-Budgetary Account Descr]],LEN(Table11[[#This Row],[Sub-Budgetary Account Descr]])-11),"")</f>
        <v>Print/Reproduction</v>
      </c>
    </row>
    <row r="183" spans="1:7" s="145" customFormat="1">
      <c r="A183">
        <v>740302</v>
      </c>
      <c r="B183" t="s">
        <v>833</v>
      </c>
      <c r="C183">
        <v>740000</v>
      </c>
      <c r="D183" t="s">
        <v>1639</v>
      </c>
      <c r="E183">
        <v>740003</v>
      </c>
      <c r="F183" t="s">
        <v>1659</v>
      </c>
      <c r="G183" s="145" t="str">
        <f>IFERROR(RIGHT(Table11[[#This Row],[Sub-Budgetary Account Descr]],LEN(Table11[[#This Row],[Sub-Budgetary Account Descr]])-11),"")</f>
        <v>Print/Reproduction</v>
      </c>
    </row>
    <row r="184" spans="1:7" s="145" customFormat="1">
      <c r="A184">
        <v>740303</v>
      </c>
      <c r="B184" t="s">
        <v>834</v>
      </c>
      <c r="C184">
        <v>740000</v>
      </c>
      <c r="D184" t="s">
        <v>1639</v>
      </c>
      <c r="E184">
        <v>740003</v>
      </c>
      <c r="F184" t="s">
        <v>1659</v>
      </c>
      <c r="G184" s="145" t="str">
        <f>IFERROR(RIGHT(Table11[[#This Row],[Sub-Budgetary Account Descr]],LEN(Table11[[#This Row],[Sub-Budgetary Account Descr]])-11),"")</f>
        <v>Print/Reproduction</v>
      </c>
    </row>
    <row r="185" spans="1:7" s="145" customFormat="1">
      <c r="A185">
        <v>740304</v>
      </c>
      <c r="B185" t="s">
        <v>835</v>
      </c>
      <c r="C185">
        <v>740000</v>
      </c>
      <c r="D185" t="s">
        <v>1639</v>
      </c>
      <c r="E185">
        <v>740003</v>
      </c>
      <c r="F185" t="s">
        <v>1659</v>
      </c>
      <c r="G185" s="145" t="str">
        <f>IFERROR(RIGHT(Table11[[#This Row],[Sub-Budgetary Account Descr]],LEN(Table11[[#This Row],[Sub-Budgetary Account Descr]])-11),"")</f>
        <v>Print/Reproduction</v>
      </c>
    </row>
    <row r="186" spans="1:7" s="145" customFormat="1">
      <c r="A186">
        <v>740305</v>
      </c>
      <c r="B186" t="s">
        <v>836</v>
      </c>
      <c r="C186">
        <v>740000</v>
      </c>
      <c r="D186" t="s">
        <v>1639</v>
      </c>
      <c r="E186">
        <v>740003</v>
      </c>
      <c r="F186" t="s">
        <v>1659</v>
      </c>
      <c r="G186" s="145" t="str">
        <f>IFERROR(RIGHT(Table11[[#This Row],[Sub-Budgetary Account Descr]],LEN(Table11[[#This Row],[Sub-Budgetary Account Descr]])-11),"")</f>
        <v>Print/Reproduction</v>
      </c>
    </row>
    <row r="187" spans="1:7" s="145" customFormat="1">
      <c r="A187">
        <v>740306</v>
      </c>
      <c r="B187" t="s">
        <v>837</v>
      </c>
      <c r="C187">
        <v>740000</v>
      </c>
      <c r="D187" t="s">
        <v>1639</v>
      </c>
      <c r="E187">
        <v>740003</v>
      </c>
      <c r="F187" t="s">
        <v>1659</v>
      </c>
      <c r="G187" s="145" t="str">
        <f>IFERROR(RIGHT(Table11[[#This Row],[Sub-Budgetary Account Descr]],LEN(Table11[[#This Row],[Sub-Budgetary Account Descr]])-11),"")</f>
        <v>Print/Reproduction</v>
      </c>
    </row>
    <row r="188" spans="1:7" s="145" customFormat="1">
      <c r="A188">
        <v>740307</v>
      </c>
      <c r="B188" t="s">
        <v>838</v>
      </c>
      <c r="C188">
        <v>740000</v>
      </c>
      <c r="D188" t="s">
        <v>1639</v>
      </c>
      <c r="E188">
        <v>740003</v>
      </c>
      <c r="F188" t="s">
        <v>1659</v>
      </c>
      <c r="G188" s="145" t="str">
        <f>IFERROR(RIGHT(Table11[[#This Row],[Sub-Budgetary Account Descr]],LEN(Table11[[#This Row],[Sub-Budgetary Account Descr]])-11),"")</f>
        <v>Print/Reproduction</v>
      </c>
    </row>
    <row r="189" spans="1:7" s="145" customFormat="1">
      <c r="A189">
        <v>740308</v>
      </c>
      <c r="B189" t="s">
        <v>839</v>
      </c>
      <c r="C189">
        <v>740000</v>
      </c>
      <c r="D189" t="s">
        <v>1639</v>
      </c>
      <c r="E189">
        <v>740003</v>
      </c>
      <c r="F189" t="s">
        <v>1659</v>
      </c>
      <c r="G189" s="145" t="str">
        <f>IFERROR(RIGHT(Table11[[#This Row],[Sub-Budgetary Account Descr]],LEN(Table11[[#This Row],[Sub-Budgetary Account Descr]])-11),"")</f>
        <v>Print/Reproduction</v>
      </c>
    </row>
    <row r="190" spans="1:7" s="145" customFormat="1">
      <c r="A190">
        <v>740309</v>
      </c>
      <c r="B190" t="s">
        <v>840</v>
      </c>
      <c r="C190">
        <v>740000</v>
      </c>
      <c r="D190" t="s">
        <v>1639</v>
      </c>
      <c r="E190">
        <v>740001</v>
      </c>
      <c r="F190" t="s">
        <v>1641</v>
      </c>
      <c r="G190" s="145" t="str">
        <f>IFERROR(RIGHT(Table11[[#This Row],[Sub-Budgetary Account Descr]],LEN(Table11[[#This Row],[Sub-Budgetary Account Descr]])-11),"")</f>
        <v>Prof/Other Services</v>
      </c>
    </row>
    <row r="191" spans="1:7" s="145" customFormat="1">
      <c r="A191">
        <v>740310</v>
      </c>
      <c r="B191" t="s">
        <v>841</v>
      </c>
      <c r="C191">
        <v>740000</v>
      </c>
      <c r="D191" t="s">
        <v>1639</v>
      </c>
      <c r="E191">
        <v>740003</v>
      </c>
      <c r="F191" t="s">
        <v>1659</v>
      </c>
      <c r="G191" s="145" t="str">
        <f>IFERROR(RIGHT(Table11[[#This Row],[Sub-Budgetary Account Descr]],LEN(Table11[[#This Row],[Sub-Budgetary Account Descr]])-11),"")</f>
        <v>Print/Reproduction</v>
      </c>
    </row>
    <row r="192" spans="1:7" s="145" customFormat="1">
      <c r="A192">
        <v>740311</v>
      </c>
      <c r="B192" t="s">
        <v>842</v>
      </c>
      <c r="C192">
        <v>740000</v>
      </c>
      <c r="D192" t="s">
        <v>1639</v>
      </c>
      <c r="E192">
        <v>740011</v>
      </c>
      <c r="F192" t="s">
        <v>1660</v>
      </c>
      <c r="G192" s="145" t="str">
        <f>IFERROR(RIGHT(Table11[[#This Row],[Sub-Budgetary Account Descr]],LEN(Table11[[#This Row],[Sub-Budgetary Account Descr]])-11),"")</f>
        <v>Consumable Supplies</v>
      </c>
    </row>
    <row r="193" spans="1:7" s="145" customFormat="1">
      <c r="A193">
        <v>740351</v>
      </c>
      <c r="B193" t="s">
        <v>844</v>
      </c>
      <c r="C193">
        <v>740000</v>
      </c>
      <c r="D193" t="s">
        <v>1639</v>
      </c>
      <c r="E193">
        <v>740001</v>
      </c>
      <c r="F193" t="s">
        <v>1641</v>
      </c>
      <c r="G193" s="145" t="str">
        <f>IFERROR(RIGHT(Table11[[#This Row],[Sub-Budgetary Account Descr]],LEN(Table11[[#This Row],[Sub-Budgetary Account Descr]])-11),"")</f>
        <v>Prof/Other Services</v>
      </c>
    </row>
    <row r="194" spans="1:7" s="145" customFormat="1">
      <c r="A194">
        <v>740352</v>
      </c>
      <c r="B194" t="s">
        <v>845</v>
      </c>
      <c r="C194">
        <v>740000</v>
      </c>
      <c r="D194" t="s">
        <v>1639</v>
      </c>
      <c r="E194">
        <v>740001</v>
      </c>
      <c r="F194" t="s">
        <v>1641</v>
      </c>
      <c r="G194" s="145" t="str">
        <f>IFERROR(RIGHT(Table11[[#This Row],[Sub-Budgetary Account Descr]],LEN(Table11[[#This Row],[Sub-Budgetary Account Descr]])-11),"")</f>
        <v>Prof/Other Services</v>
      </c>
    </row>
    <row r="195" spans="1:7" s="145" customFormat="1">
      <c r="A195">
        <v>740353</v>
      </c>
      <c r="B195" t="s">
        <v>846</v>
      </c>
      <c r="C195">
        <v>740000</v>
      </c>
      <c r="D195" t="s">
        <v>1639</v>
      </c>
      <c r="E195">
        <v>740001</v>
      </c>
      <c r="F195" t="s">
        <v>1641</v>
      </c>
      <c r="G195" s="145" t="str">
        <f>IFERROR(RIGHT(Table11[[#This Row],[Sub-Budgetary Account Descr]],LEN(Table11[[#This Row],[Sub-Budgetary Account Descr]])-11),"")</f>
        <v>Prof/Other Services</v>
      </c>
    </row>
    <row r="196" spans="1:7" s="145" customFormat="1">
      <c r="A196">
        <v>740354</v>
      </c>
      <c r="B196" t="s">
        <v>847</v>
      </c>
      <c r="C196">
        <v>740000</v>
      </c>
      <c r="D196" t="s">
        <v>1639</v>
      </c>
      <c r="E196">
        <v>740001</v>
      </c>
      <c r="F196" t="s">
        <v>1641</v>
      </c>
      <c r="G196" s="145" t="str">
        <f>IFERROR(RIGHT(Table11[[#This Row],[Sub-Budgetary Account Descr]],LEN(Table11[[#This Row],[Sub-Budgetary Account Descr]])-11),"")</f>
        <v>Prof/Other Services</v>
      </c>
    </row>
    <row r="197" spans="1:7" s="145" customFormat="1">
      <c r="A197">
        <v>740355</v>
      </c>
      <c r="B197" t="s">
        <v>848</v>
      </c>
      <c r="C197">
        <v>740000</v>
      </c>
      <c r="D197" t="s">
        <v>1639</v>
      </c>
      <c r="E197">
        <v>740001</v>
      </c>
      <c r="F197" t="s">
        <v>1641</v>
      </c>
      <c r="G197" s="145" t="str">
        <f>IFERROR(RIGHT(Table11[[#This Row],[Sub-Budgetary Account Descr]],LEN(Table11[[#This Row],[Sub-Budgetary Account Descr]])-11),"")</f>
        <v>Prof/Other Services</v>
      </c>
    </row>
    <row r="198" spans="1:7" s="145" customFormat="1">
      <c r="A198">
        <v>740356</v>
      </c>
      <c r="B198" t="s">
        <v>849</v>
      </c>
      <c r="C198">
        <v>740000</v>
      </c>
      <c r="D198" t="s">
        <v>1639</v>
      </c>
      <c r="E198">
        <v>740001</v>
      </c>
      <c r="F198" t="s">
        <v>1641</v>
      </c>
      <c r="G198" s="145" t="str">
        <f>IFERROR(RIGHT(Table11[[#This Row],[Sub-Budgetary Account Descr]],LEN(Table11[[#This Row],[Sub-Budgetary Account Descr]])-11),"")</f>
        <v>Prof/Other Services</v>
      </c>
    </row>
    <row r="199" spans="1:7" s="145" customFormat="1">
      <c r="A199">
        <v>740451</v>
      </c>
      <c r="B199" t="s">
        <v>850</v>
      </c>
      <c r="C199">
        <v>740000</v>
      </c>
      <c r="D199" t="s">
        <v>1639</v>
      </c>
      <c r="E199">
        <v>740004</v>
      </c>
      <c r="F199" t="s">
        <v>1661</v>
      </c>
      <c r="G199" s="145" t="str">
        <f>IFERROR(RIGHT(Table11[[#This Row],[Sub-Budgetary Account Descr]],LEN(Table11[[#This Row],[Sub-Budgetary Account Descr]])-11),"")</f>
        <v>Subrecipient</v>
      </c>
    </row>
    <row r="200" spans="1:7" s="145" customFormat="1">
      <c r="A200">
        <v>740452</v>
      </c>
      <c r="B200" t="s">
        <v>851</v>
      </c>
      <c r="C200">
        <v>740000</v>
      </c>
      <c r="D200" t="s">
        <v>1639</v>
      </c>
      <c r="E200">
        <v>740004</v>
      </c>
      <c r="F200" t="s">
        <v>1661</v>
      </c>
      <c r="G200" s="145" t="str">
        <f>IFERROR(RIGHT(Table11[[#This Row],[Sub-Budgetary Account Descr]],LEN(Table11[[#This Row],[Sub-Budgetary Account Descr]])-11),"")</f>
        <v>Subrecipient</v>
      </c>
    </row>
    <row r="201" spans="1:7" s="145" customFormat="1">
      <c r="A201">
        <v>740453</v>
      </c>
      <c r="B201" t="s">
        <v>852</v>
      </c>
      <c r="C201">
        <v>740000</v>
      </c>
      <c r="D201" t="s">
        <v>1639</v>
      </c>
      <c r="E201">
        <v>740004</v>
      </c>
      <c r="F201" t="s">
        <v>1661</v>
      </c>
      <c r="G201" s="145" t="str">
        <f>IFERROR(RIGHT(Table11[[#This Row],[Sub-Budgetary Account Descr]],LEN(Table11[[#This Row],[Sub-Budgetary Account Descr]])-11),"")</f>
        <v>Subrecipient</v>
      </c>
    </row>
    <row r="202" spans="1:7" s="145" customFormat="1">
      <c r="A202">
        <v>740501</v>
      </c>
      <c r="B202" t="s">
        <v>854</v>
      </c>
      <c r="C202">
        <v>740000</v>
      </c>
      <c r="D202" t="s">
        <v>1639</v>
      </c>
      <c r="E202">
        <v>740005</v>
      </c>
      <c r="F202" t="s">
        <v>1662</v>
      </c>
      <c r="G202" s="145" t="str">
        <f>IFERROR(RIGHT(Table11[[#This Row],[Sub-Budgetary Account Descr]],LEN(Table11[[#This Row],[Sub-Budgetary Account Descr]])-11),"")</f>
        <v>Travel</v>
      </c>
    </row>
    <row r="203" spans="1:7" s="145" customFormat="1">
      <c r="A203">
        <v>740502</v>
      </c>
      <c r="B203" t="s">
        <v>855</v>
      </c>
      <c r="C203">
        <v>740000</v>
      </c>
      <c r="D203" t="s">
        <v>1639</v>
      </c>
      <c r="E203">
        <v>740005</v>
      </c>
      <c r="F203" t="s">
        <v>1662</v>
      </c>
      <c r="G203" s="145" t="str">
        <f>IFERROR(RIGHT(Table11[[#This Row],[Sub-Budgetary Account Descr]],LEN(Table11[[#This Row],[Sub-Budgetary Account Descr]])-11),"")</f>
        <v>Travel</v>
      </c>
    </row>
    <row r="204" spans="1:7" s="145" customFormat="1">
      <c r="A204">
        <v>740503</v>
      </c>
      <c r="B204" t="s">
        <v>856</v>
      </c>
      <c r="C204">
        <v>740000</v>
      </c>
      <c r="D204" t="s">
        <v>1639</v>
      </c>
      <c r="E204">
        <v>740005</v>
      </c>
      <c r="F204" t="s">
        <v>1662</v>
      </c>
      <c r="G204" s="145" t="str">
        <f>IFERROR(RIGHT(Table11[[#This Row],[Sub-Budgetary Account Descr]],LEN(Table11[[#This Row],[Sub-Budgetary Account Descr]])-11),"")</f>
        <v>Travel</v>
      </c>
    </row>
    <row r="205" spans="1:7" s="145" customFormat="1">
      <c r="A205">
        <v>740504</v>
      </c>
      <c r="B205" t="s">
        <v>857</v>
      </c>
      <c r="C205">
        <v>740000</v>
      </c>
      <c r="D205" t="s">
        <v>1639</v>
      </c>
      <c r="E205">
        <v>740005</v>
      </c>
      <c r="F205" t="s">
        <v>1662</v>
      </c>
      <c r="G205" s="145" t="str">
        <f>IFERROR(RIGHT(Table11[[#This Row],[Sub-Budgetary Account Descr]],LEN(Table11[[#This Row],[Sub-Budgetary Account Descr]])-11),"")</f>
        <v>Travel</v>
      </c>
    </row>
    <row r="206" spans="1:7" s="145" customFormat="1">
      <c r="A206">
        <v>740521</v>
      </c>
      <c r="B206" t="s">
        <v>858</v>
      </c>
      <c r="C206">
        <v>740000</v>
      </c>
      <c r="D206" t="s">
        <v>1639</v>
      </c>
      <c r="E206">
        <v>740005</v>
      </c>
      <c r="F206" t="s">
        <v>1662</v>
      </c>
      <c r="G206" s="145" t="str">
        <f>IFERROR(RIGHT(Table11[[#This Row],[Sub-Budgetary Account Descr]],LEN(Table11[[#This Row],[Sub-Budgetary Account Descr]])-11),"")</f>
        <v>Travel</v>
      </c>
    </row>
    <row r="207" spans="1:7" s="145" customFormat="1">
      <c r="A207">
        <v>740522</v>
      </c>
      <c r="B207" t="s">
        <v>859</v>
      </c>
      <c r="C207">
        <v>740000</v>
      </c>
      <c r="D207" t="s">
        <v>1639</v>
      </c>
      <c r="E207">
        <v>740005</v>
      </c>
      <c r="F207" t="s">
        <v>1662</v>
      </c>
      <c r="G207" s="145" t="str">
        <f>IFERROR(RIGHT(Table11[[#This Row],[Sub-Budgetary Account Descr]],LEN(Table11[[#This Row],[Sub-Budgetary Account Descr]])-11),"")</f>
        <v>Travel</v>
      </c>
    </row>
    <row r="208" spans="1:7" s="145" customFormat="1">
      <c r="A208">
        <v>740523</v>
      </c>
      <c r="B208" t="s">
        <v>860</v>
      </c>
      <c r="C208">
        <v>740000</v>
      </c>
      <c r="D208" t="s">
        <v>1639</v>
      </c>
      <c r="E208">
        <v>740005</v>
      </c>
      <c r="F208" t="s">
        <v>1662</v>
      </c>
      <c r="G208" s="145" t="str">
        <f>IFERROR(RIGHT(Table11[[#This Row],[Sub-Budgetary Account Descr]],LEN(Table11[[#This Row],[Sub-Budgetary Account Descr]])-11),"")</f>
        <v>Travel</v>
      </c>
    </row>
    <row r="209" spans="1:7" s="145" customFormat="1">
      <c r="A209">
        <v>740524</v>
      </c>
      <c r="B209" t="s">
        <v>861</v>
      </c>
      <c r="C209">
        <v>740000</v>
      </c>
      <c r="D209" t="s">
        <v>1639</v>
      </c>
      <c r="E209">
        <v>740005</v>
      </c>
      <c r="F209" t="s">
        <v>1662</v>
      </c>
      <c r="G209" s="145" t="str">
        <f>IFERROR(RIGHT(Table11[[#This Row],[Sub-Budgetary Account Descr]],LEN(Table11[[#This Row],[Sub-Budgetary Account Descr]])-11),"")</f>
        <v>Travel</v>
      </c>
    </row>
    <row r="210" spans="1:7" s="145" customFormat="1">
      <c r="A210">
        <v>740541</v>
      </c>
      <c r="B210" t="s">
        <v>863</v>
      </c>
      <c r="C210">
        <v>740000</v>
      </c>
      <c r="D210" t="s">
        <v>1639</v>
      </c>
      <c r="E210">
        <v>740005</v>
      </c>
      <c r="F210" t="s">
        <v>1662</v>
      </c>
      <c r="G210" s="145" t="str">
        <f>IFERROR(RIGHT(Table11[[#This Row],[Sub-Budgetary Account Descr]],LEN(Table11[[#This Row],[Sub-Budgetary Account Descr]])-11),"")</f>
        <v>Travel</v>
      </c>
    </row>
    <row r="211" spans="1:7" s="145" customFormat="1">
      <c r="A211">
        <v>740542</v>
      </c>
      <c r="B211" t="s">
        <v>864</v>
      </c>
      <c r="C211">
        <v>740000</v>
      </c>
      <c r="D211" t="s">
        <v>1639</v>
      </c>
      <c r="E211">
        <v>740005</v>
      </c>
      <c r="F211" t="s">
        <v>1662</v>
      </c>
      <c r="G211" s="145" t="str">
        <f>IFERROR(RIGHT(Table11[[#This Row],[Sub-Budgetary Account Descr]],LEN(Table11[[#This Row],[Sub-Budgetary Account Descr]])-11),"")</f>
        <v>Travel</v>
      </c>
    </row>
    <row r="212" spans="1:7" s="145" customFormat="1">
      <c r="A212">
        <v>740543</v>
      </c>
      <c r="B212" t="s">
        <v>865</v>
      </c>
      <c r="C212">
        <v>740000</v>
      </c>
      <c r="D212" t="s">
        <v>1639</v>
      </c>
      <c r="E212">
        <v>740005</v>
      </c>
      <c r="F212" t="s">
        <v>1662</v>
      </c>
      <c r="G212" s="145" t="str">
        <f>IFERROR(RIGHT(Table11[[#This Row],[Sub-Budgetary Account Descr]],LEN(Table11[[#This Row],[Sub-Budgetary Account Descr]])-11),"")</f>
        <v>Travel</v>
      </c>
    </row>
    <row r="213" spans="1:7" s="145" customFormat="1">
      <c r="A213">
        <v>740544</v>
      </c>
      <c r="B213" t="s">
        <v>866</v>
      </c>
      <c r="C213">
        <v>740000</v>
      </c>
      <c r="D213" t="s">
        <v>1639</v>
      </c>
      <c r="E213">
        <v>740005</v>
      </c>
      <c r="F213" t="s">
        <v>1662</v>
      </c>
      <c r="G213" s="145" t="str">
        <f>IFERROR(RIGHT(Table11[[#This Row],[Sub-Budgetary Account Descr]],LEN(Table11[[#This Row],[Sub-Budgetary Account Descr]])-11),"")</f>
        <v>Travel</v>
      </c>
    </row>
    <row r="214" spans="1:7" s="145" customFormat="1">
      <c r="A214">
        <v>740551</v>
      </c>
      <c r="B214" t="s">
        <v>867</v>
      </c>
      <c r="C214">
        <v>740000</v>
      </c>
      <c r="D214" t="s">
        <v>1639</v>
      </c>
      <c r="E214">
        <v>740005</v>
      </c>
      <c r="F214" t="s">
        <v>1662</v>
      </c>
      <c r="G214" s="145" t="str">
        <f>IFERROR(RIGHT(Table11[[#This Row],[Sub-Budgetary Account Descr]],LEN(Table11[[#This Row],[Sub-Budgetary Account Descr]])-11),"")</f>
        <v>Travel</v>
      </c>
    </row>
    <row r="215" spans="1:7" s="145" customFormat="1">
      <c r="A215">
        <v>740571</v>
      </c>
      <c r="B215" t="s">
        <v>868</v>
      </c>
      <c r="C215">
        <v>740000</v>
      </c>
      <c r="D215" t="s">
        <v>1639</v>
      </c>
      <c r="E215">
        <v>740005</v>
      </c>
      <c r="F215" t="s">
        <v>1662</v>
      </c>
      <c r="G215" s="145" t="str">
        <f>IFERROR(RIGHT(Table11[[#This Row],[Sub-Budgetary Account Descr]],LEN(Table11[[#This Row],[Sub-Budgetary Account Descr]])-11),"")</f>
        <v>Travel</v>
      </c>
    </row>
    <row r="216" spans="1:7" s="145" customFormat="1">
      <c r="A216">
        <v>740601</v>
      </c>
      <c r="B216" t="s">
        <v>869</v>
      </c>
      <c r="C216">
        <v>740000</v>
      </c>
      <c r="D216" t="s">
        <v>1639</v>
      </c>
      <c r="E216">
        <v>740001</v>
      </c>
      <c r="F216" t="s">
        <v>1641</v>
      </c>
      <c r="G216" s="145" t="str">
        <f>IFERROR(RIGHT(Table11[[#This Row],[Sub-Budgetary Account Descr]],LEN(Table11[[#This Row],[Sub-Budgetary Account Descr]])-11),"")</f>
        <v>Prof/Other Services</v>
      </c>
    </row>
    <row r="217" spans="1:7" s="145" customFormat="1">
      <c r="A217">
        <v>740602</v>
      </c>
      <c r="B217" t="s">
        <v>870</v>
      </c>
      <c r="C217">
        <v>740000</v>
      </c>
      <c r="D217" t="s">
        <v>1639</v>
      </c>
      <c r="E217">
        <v>740001</v>
      </c>
      <c r="F217" t="s">
        <v>1641</v>
      </c>
      <c r="G217" s="145" t="str">
        <f>IFERROR(RIGHT(Table11[[#This Row],[Sub-Budgetary Account Descr]],LEN(Table11[[#This Row],[Sub-Budgetary Account Descr]])-11),"")</f>
        <v>Prof/Other Services</v>
      </c>
    </row>
    <row r="218" spans="1:7" s="145" customFormat="1">
      <c r="A218">
        <v>740603</v>
      </c>
      <c r="B218" t="s">
        <v>871</v>
      </c>
      <c r="C218">
        <v>740000</v>
      </c>
      <c r="D218" t="s">
        <v>1639</v>
      </c>
      <c r="E218">
        <v>740001</v>
      </c>
      <c r="F218" t="s">
        <v>1641</v>
      </c>
      <c r="G218" s="145" t="str">
        <f>IFERROR(RIGHT(Table11[[#This Row],[Sub-Budgetary Account Descr]],LEN(Table11[[#This Row],[Sub-Budgetary Account Descr]])-11),"")</f>
        <v>Prof/Other Services</v>
      </c>
    </row>
    <row r="219" spans="1:7" s="145" customFormat="1">
      <c r="A219">
        <v>740604</v>
      </c>
      <c r="B219" t="s">
        <v>872</v>
      </c>
      <c r="C219">
        <v>740000</v>
      </c>
      <c r="D219" t="s">
        <v>1639</v>
      </c>
      <c r="E219">
        <v>740001</v>
      </c>
      <c r="F219" t="s">
        <v>1641</v>
      </c>
      <c r="G219" s="145" t="str">
        <f>IFERROR(RIGHT(Table11[[#This Row],[Sub-Budgetary Account Descr]],LEN(Table11[[#This Row],[Sub-Budgetary Account Descr]])-11),"")</f>
        <v>Prof/Other Services</v>
      </c>
    </row>
    <row r="220" spans="1:7" s="145" customFormat="1">
      <c r="A220">
        <v>740703</v>
      </c>
      <c r="B220" t="s">
        <v>874</v>
      </c>
      <c r="C220">
        <v>740000</v>
      </c>
      <c r="D220" t="s">
        <v>1639</v>
      </c>
      <c r="E220">
        <v>740006</v>
      </c>
      <c r="F220" t="s">
        <v>1663</v>
      </c>
      <c r="G220" s="145" t="str">
        <f>IFERROR(RIGHT(Table11[[#This Row],[Sub-Budgetary Account Descr]],LEN(Table11[[#This Row],[Sub-Budgetary Account Descr]])-11),"")</f>
        <v>Network/Telecom</v>
      </c>
    </row>
    <row r="221" spans="1:7" s="145" customFormat="1">
      <c r="A221">
        <v>740704</v>
      </c>
      <c r="B221" t="s">
        <v>875</v>
      </c>
      <c r="C221">
        <v>740000</v>
      </c>
      <c r="D221" t="s">
        <v>1639</v>
      </c>
      <c r="E221">
        <v>740006</v>
      </c>
      <c r="F221" t="s">
        <v>1663</v>
      </c>
      <c r="G221" s="145" t="str">
        <f>IFERROR(RIGHT(Table11[[#This Row],[Sub-Budgetary Account Descr]],LEN(Table11[[#This Row],[Sub-Budgetary Account Descr]])-11),"")</f>
        <v>Network/Telecom</v>
      </c>
    </row>
    <row r="222" spans="1:7" s="145" customFormat="1">
      <c r="A222">
        <v>740705</v>
      </c>
      <c r="B222" t="s">
        <v>876</v>
      </c>
      <c r="C222">
        <v>740000</v>
      </c>
      <c r="D222" t="s">
        <v>1639</v>
      </c>
      <c r="E222">
        <v>740006</v>
      </c>
      <c r="F222" t="s">
        <v>1663</v>
      </c>
      <c r="G222" s="145" t="str">
        <f>IFERROR(RIGHT(Table11[[#This Row],[Sub-Budgetary Account Descr]],LEN(Table11[[#This Row],[Sub-Budgetary Account Descr]])-11),"")</f>
        <v>Network/Telecom</v>
      </c>
    </row>
    <row r="223" spans="1:7" s="145" customFormat="1">
      <c r="A223">
        <v>740706</v>
      </c>
      <c r="B223" t="s">
        <v>877</v>
      </c>
      <c r="C223">
        <v>740000</v>
      </c>
      <c r="D223" t="s">
        <v>1639</v>
      </c>
      <c r="E223">
        <v>740006</v>
      </c>
      <c r="F223" t="s">
        <v>1663</v>
      </c>
      <c r="G223" s="145" t="str">
        <f>IFERROR(RIGHT(Table11[[#This Row],[Sub-Budgetary Account Descr]],LEN(Table11[[#This Row],[Sub-Budgetary Account Descr]])-11),"")</f>
        <v>Network/Telecom</v>
      </c>
    </row>
    <row r="224" spans="1:7" s="145" customFormat="1">
      <c r="A224">
        <v>740707</v>
      </c>
      <c r="B224" t="s">
        <v>878</v>
      </c>
      <c r="C224">
        <v>740000</v>
      </c>
      <c r="D224" t="s">
        <v>1639</v>
      </c>
      <c r="E224">
        <v>740006</v>
      </c>
      <c r="F224" t="s">
        <v>1663</v>
      </c>
      <c r="G224" s="145" t="str">
        <f>IFERROR(RIGHT(Table11[[#This Row],[Sub-Budgetary Account Descr]],LEN(Table11[[#This Row],[Sub-Budgetary Account Descr]])-11),"")</f>
        <v>Network/Telecom</v>
      </c>
    </row>
    <row r="225" spans="1:7" s="145" customFormat="1">
      <c r="A225">
        <v>740708</v>
      </c>
      <c r="B225" t="s">
        <v>879</v>
      </c>
      <c r="C225">
        <v>740000</v>
      </c>
      <c r="D225" t="s">
        <v>1639</v>
      </c>
      <c r="E225">
        <v>740006</v>
      </c>
      <c r="F225" t="s">
        <v>1663</v>
      </c>
      <c r="G225" s="145" t="str">
        <f>IFERROR(RIGHT(Table11[[#This Row],[Sub-Budgetary Account Descr]],LEN(Table11[[#This Row],[Sub-Budgetary Account Descr]])-11),"")</f>
        <v>Network/Telecom</v>
      </c>
    </row>
    <row r="226" spans="1:7" s="145" customFormat="1">
      <c r="A226">
        <v>740709</v>
      </c>
      <c r="B226" t="s">
        <v>880</v>
      </c>
      <c r="C226">
        <v>740000</v>
      </c>
      <c r="D226" t="s">
        <v>1639</v>
      </c>
      <c r="E226">
        <v>740006</v>
      </c>
      <c r="F226" t="s">
        <v>1663</v>
      </c>
      <c r="G226" s="145" t="str">
        <f>IFERROR(RIGHT(Table11[[#This Row],[Sub-Budgetary Account Descr]],LEN(Table11[[#This Row],[Sub-Budgetary Account Descr]])-11),"")</f>
        <v>Network/Telecom</v>
      </c>
    </row>
    <row r="227" spans="1:7" s="145" customFormat="1">
      <c r="A227">
        <v>740710</v>
      </c>
      <c r="B227" t="s">
        <v>881</v>
      </c>
      <c r="C227">
        <v>740000</v>
      </c>
      <c r="D227" t="s">
        <v>1639</v>
      </c>
      <c r="E227">
        <v>740006</v>
      </c>
      <c r="F227" t="s">
        <v>1663</v>
      </c>
      <c r="G227" s="145" t="str">
        <f>IFERROR(RIGHT(Table11[[#This Row],[Sub-Budgetary Account Descr]],LEN(Table11[[#This Row],[Sub-Budgetary Account Descr]])-11),"")</f>
        <v>Network/Telecom</v>
      </c>
    </row>
    <row r="228" spans="1:7" s="145" customFormat="1">
      <c r="A228">
        <v>740711</v>
      </c>
      <c r="B228" t="s">
        <v>882</v>
      </c>
      <c r="C228">
        <v>740000</v>
      </c>
      <c r="D228" t="s">
        <v>1639</v>
      </c>
      <c r="E228">
        <v>740006</v>
      </c>
      <c r="F228" t="s">
        <v>1663</v>
      </c>
      <c r="G228" s="145" t="str">
        <f>IFERROR(RIGHT(Table11[[#This Row],[Sub-Budgetary Account Descr]],LEN(Table11[[#This Row],[Sub-Budgetary Account Descr]])-11),"")</f>
        <v>Network/Telecom</v>
      </c>
    </row>
    <row r="229" spans="1:7" s="145" customFormat="1">
      <c r="A229">
        <v>740712</v>
      </c>
      <c r="B229" t="s">
        <v>883</v>
      </c>
      <c r="C229">
        <v>740000</v>
      </c>
      <c r="D229" t="s">
        <v>1639</v>
      </c>
      <c r="E229">
        <v>740006</v>
      </c>
      <c r="F229" t="s">
        <v>1663</v>
      </c>
      <c r="G229" s="145" t="str">
        <f>IFERROR(RIGHT(Table11[[#This Row],[Sub-Budgetary Account Descr]],LEN(Table11[[#This Row],[Sub-Budgetary Account Descr]])-11),"")</f>
        <v>Network/Telecom</v>
      </c>
    </row>
    <row r="230" spans="1:7" s="145" customFormat="1">
      <c r="A230">
        <v>740713</v>
      </c>
      <c r="B230" t="s">
        <v>1664</v>
      </c>
      <c r="C230">
        <v>740000</v>
      </c>
      <c r="D230" t="s">
        <v>1639</v>
      </c>
      <c r="E230">
        <v>740006</v>
      </c>
      <c r="F230" t="s">
        <v>1663</v>
      </c>
      <c r="G230" s="145" t="str">
        <f>IFERROR(RIGHT(Table11[[#This Row],[Sub-Budgetary Account Descr]],LEN(Table11[[#This Row],[Sub-Budgetary Account Descr]])-11),"")</f>
        <v>Network/Telecom</v>
      </c>
    </row>
    <row r="231" spans="1:7" s="145" customFormat="1">
      <c r="A231">
        <v>740715</v>
      </c>
      <c r="B231" t="s">
        <v>884</v>
      </c>
      <c r="C231">
        <v>740000</v>
      </c>
      <c r="D231" t="s">
        <v>1639</v>
      </c>
      <c r="E231">
        <v>740006</v>
      </c>
      <c r="F231" t="s">
        <v>1663</v>
      </c>
      <c r="G231" s="145" t="str">
        <f>IFERROR(RIGHT(Table11[[#This Row],[Sub-Budgetary Account Descr]],LEN(Table11[[#This Row],[Sub-Budgetary Account Descr]])-11),"")</f>
        <v>Network/Telecom</v>
      </c>
    </row>
    <row r="232" spans="1:7" s="145" customFormat="1">
      <c r="A232">
        <v>740719</v>
      </c>
      <c r="B232" t="s">
        <v>885</v>
      </c>
      <c r="C232">
        <v>740000</v>
      </c>
      <c r="D232" t="s">
        <v>1639</v>
      </c>
      <c r="E232">
        <v>740006</v>
      </c>
      <c r="F232" t="s">
        <v>1663</v>
      </c>
      <c r="G232" s="145" t="str">
        <f>IFERROR(RIGHT(Table11[[#This Row],[Sub-Budgetary Account Descr]],LEN(Table11[[#This Row],[Sub-Budgetary Account Descr]])-11),"")</f>
        <v>Network/Telecom</v>
      </c>
    </row>
    <row r="233" spans="1:7" s="145" customFormat="1">
      <c r="A233">
        <v>740720</v>
      </c>
      <c r="B233" t="s">
        <v>886</v>
      </c>
      <c r="C233">
        <v>740000</v>
      </c>
      <c r="D233" t="s">
        <v>1639</v>
      </c>
      <c r="E233">
        <v>740006</v>
      </c>
      <c r="F233" t="s">
        <v>1663</v>
      </c>
      <c r="G233" s="145" t="str">
        <f>IFERROR(RIGHT(Table11[[#This Row],[Sub-Budgetary Account Descr]],LEN(Table11[[#This Row],[Sub-Budgetary Account Descr]])-11),"")</f>
        <v>Network/Telecom</v>
      </c>
    </row>
    <row r="234" spans="1:7" s="145" customFormat="1">
      <c r="A234">
        <v>740721</v>
      </c>
      <c r="B234" t="s">
        <v>887</v>
      </c>
      <c r="C234">
        <v>740000</v>
      </c>
      <c r="D234" t="s">
        <v>1639</v>
      </c>
      <c r="E234">
        <v>740006</v>
      </c>
      <c r="F234" t="s">
        <v>1663</v>
      </c>
      <c r="G234" s="145" t="str">
        <f>IFERROR(RIGHT(Table11[[#This Row],[Sub-Budgetary Account Descr]],LEN(Table11[[#This Row],[Sub-Budgetary Account Descr]])-11),"")</f>
        <v>Network/Telecom</v>
      </c>
    </row>
    <row r="235" spans="1:7" s="145" customFormat="1">
      <c r="A235">
        <v>740722</v>
      </c>
      <c r="B235" t="s">
        <v>888</v>
      </c>
      <c r="C235">
        <v>740000</v>
      </c>
      <c r="D235" t="s">
        <v>1639</v>
      </c>
      <c r="E235">
        <v>740017</v>
      </c>
      <c r="F235" t="s">
        <v>1640</v>
      </c>
      <c r="G235" s="145" t="str">
        <f>IFERROR(RIGHT(Table11[[#This Row],[Sub-Budgetary Account Descr]],LEN(Table11[[#This Row],[Sub-Budgetary Account Descr]])-11),"")</f>
        <v>Other Exp</v>
      </c>
    </row>
    <row r="236" spans="1:7" s="145" customFormat="1">
      <c r="A236">
        <v>740730</v>
      </c>
      <c r="B236" t="s">
        <v>889</v>
      </c>
      <c r="C236">
        <v>740000</v>
      </c>
      <c r="D236" t="s">
        <v>1639</v>
      </c>
      <c r="E236">
        <v>740006</v>
      </c>
      <c r="F236" t="s">
        <v>1663</v>
      </c>
      <c r="G236" s="145" t="str">
        <f>IFERROR(RIGHT(Table11[[#This Row],[Sub-Budgetary Account Descr]],LEN(Table11[[#This Row],[Sub-Budgetary Account Descr]])-11),"")</f>
        <v>Network/Telecom</v>
      </c>
    </row>
    <row r="237" spans="1:7" s="145" customFormat="1">
      <c r="A237">
        <v>740731</v>
      </c>
      <c r="B237" t="s">
        <v>1665</v>
      </c>
      <c r="C237">
        <v>740000</v>
      </c>
      <c r="D237" t="s">
        <v>1639</v>
      </c>
      <c r="E237">
        <v>740001</v>
      </c>
      <c r="F237" t="s">
        <v>1641</v>
      </c>
      <c r="G237" s="145" t="str">
        <f>IFERROR(RIGHT(Table11[[#This Row],[Sub-Budgetary Account Descr]],LEN(Table11[[#This Row],[Sub-Budgetary Account Descr]])-11),"")</f>
        <v>Prof/Other Services</v>
      </c>
    </row>
    <row r="238" spans="1:7" s="145" customFormat="1">
      <c r="A238">
        <v>740741</v>
      </c>
      <c r="B238" t="s">
        <v>890</v>
      </c>
      <c r="C238">
        <v>740000</v>
      </c>
      <c r="D238" t="s">
        <v>1639</v>
      </c>
      <c r="E238">
        <v>740006</v>
      </c>
      <c r="F238" t="s">
        <v>1663</v>
      </c>
      <c r="G238" s="145" t="str">
        <f>IFERROR(RIGHT(Table11[[#This Row],[Sub-Budgetary Account Descr]],LEN(Table11[[#This Row],[Sub-Budgetary Account Descr]])-11),"")</f>
        <v>Network/Telecom</v>
      </c>
    </row>
    <row r="239" spans="1:7" s="145" customFormat="1">
      <c r="A239">
        <v>740742</v>
      </c>
      <c r="B239" t="s">
        <v>891</v>
      </c>
      <c r="C239">
        <v>740000</v>
      </c>
      <c r="D239" t="s">
        <v>1639</v>
      </c>
      <c r="E239">
        <v>740006</v>
      </c>
      <c r="F239" t="s">
        <v>1663</v>
      </c>
      <c r="G239" s="145" t="str">
        <f>IFERROR(RIGHT(Table11[[#This Row],[Sub-Budgetary Account Descr]],LEN(Table11[[#This Row],[Sub-Budgetary Account Descr]])-11),"")</f>
        <v>Network/Telecom</v>
      </c>
    </row>
    <row r="240" spans="1:7" s="145" customFormat="1">
      <c r="A240">
        <v>740802</v>
      </c>
      <c r="B240" t="s">
        <v>892</v>
      </c>
      <c r="C240">
        <v>740000</v>
      </c>
      <c r="D240" t="s">
        <v>1639</v>
      </c>
      <c r="E240">
        <v>740007</v>
      </c>
      <c r="F240" t="s">
        <v>1666</v>
      </c>
      <c r="G240" s="145" t="str">
        <f>IFERROR(RIGHT(Table11[[#This Row],[Sub-Budgetary Account Descr]],LEN(Table11[[#This Row],[Sub-Budgetary Account Descr]])-11),"")</f>
        <v>Utilities</v>
      </c>
    </row>
    <row r="241" spans="1:7" s="145" customFormat="1">
      <c r="A241">
        <v>740803</v>
      </c>
      <c r="B241" t="s">
        <v>893</v>
      </c>
      <c r="C241">
        <v>740000</v>
      </c>
      <c r="D241" t="s">
        <v>1639</v>
      </c>
      <c r="E241">
        <v>740007</v>
      </c>
      <c r="F241" t="s">
        <v>1666</v>
      </c>
      <c r="G241" s="145" t="str">
        <f>IFERROR(RIGHT(Table11[[#This Row],[Sub-Budgetary Account Descr]],LEN(Table11[[#This Row],[Sub-Budgetary Account Descr]])-11),"")</f>
        <v>Utilities</v>
      </c>
    </row>
    <row r="242" spans="1:7" s="145" customFormat="1">
      <c r="A242">
        <v>740804</v>
      </c>
      <c r="B242" t="s">
        <v>894</v>
      </c>
      <c r="C242">
        <v>740000</v>
      </c>
      <c r="D242" t="s">
        <v>1639</v>
      </c>
      <c r="E242">
        <v>740007</v>
      </c>
      <c r="F242" t="s">
        <v>1666</v>
      </c>
      <c r="G242" s="145" t="str">
        <f>IFERROR(RIGHT(Table11[[#This Row],[Sub-Budgetary Account Descr]],LEN(Table11[[#This Row],[Sub-Budgetary Account Descr]])-11),"")</f>
        <v>Utilities</v>
      </c>
    </row>
    <row r="243" spans="1:7" s="145" customFormat="1">
      <c r="A243">
        <v>740811</v>
      </c>
      <c r="B243" t="s">
        <v>895</v>
      </c>
      <c r="C243">
        <v>740000</v>
      </c>
      <c r="D243" t="s">
        <v>1639</v>
      </c>
      <c r="E243">
        <v>740007</v>
      </c>
      <c r="F243" t="s">
        <v>1666</v>
      </c>
      <c r="G243" s="145" t="str">
        <f>IFERROR(RIGHT(Table11[[#This Row],[Sub-Budgetary Account Descr]],LEN(Table11[[#This Row],[Sub-Budgetary Account Descr]])-11),"")</f>
        <v>Utilities</v>
      </c>
    </row>
    <row r="244" spans="1:7" s="145" customFormat="1">
      <c r="A244">
        <v>740821</v>
      </c>
      <c r="B244" t="s">
        <v>896</v>
      </c>
      <c r="C244">
        <v>740000</v>
      </c>
      <c r="D244" t="s">
        <v>1639</v>
      </c>
      <c r="E244">
        <v>740007</v>
      </c>
      <c r="F244" t="s">
        <v>1666</v>
      </c>
      <c r="G244" s="145" t="str">
        <f>IFERROR(RIGHT(Table11[[#This Row],[Sub-Budgetary Account Descr]],LEN(Table11[[#This Row],[Sub-Budgetary Account Descr]])-11),"")</f>
        <v>Utilities</v>
      </c>
    </row>
    <row r="245" spans="1:7" s="145" customFormat="1">
      <c r="A245">
        <v>740822</v>
      </c>
      <c r="B245" t="s">
        <v>897</v>
      </c>
      <c r="C245">
        <v>740000</v>
      </c>
      <c r="D245" t="s">
        <v>1639</v>
      </c>
      <c r="E245">
        <v>740007</v>
      </c>
      <c r="F245" t="s">
        <v>1666</v>
      </c>
      <c r="G245" s="145" t="str">
        <f>IFERROR(RIGHT(Table11[[#This Row],[Sub-Budgetary Account Descr]],LEN(Table11[[#This Row],[Sub-Budgetary Account Descr]])-11),"")</f>
        <v>Utilities</v>
      </c>
    </row>
    <row r="246" spans="1:7" s="145" customFormat="1">
      <c r="A246">
        <v>740823</v>
      </c>
      <c r="B246" t="s">
        <v>898</v>
      </c>
      <c r="C246">
        <v>740000</v>
      </c>
      <c r="D246" t="s">
        <v>1639</v>
      </c>
      <c r="E246">
        <v>740007</v>
      </c>
      <c r="F246" t="s">
        <v>1666</v>
      </c>
      <c r="G246" s="145" t="str">
        <f>IFERROR(RIGHT(Table11[[#This Row],[Sub-Budgetary Account Descr]],LEN(Table11[[#This Row],[Sub-Budgetary Account Descr]])-11),"")</f>
        <v>Utilities</v>
      </c>
    </row>
    <row r="247" spans="1:7" s="145" customFormat="1">
      <c r="A247">
        <v>740824</v>
      </c>
      <c r="B247" t="s">
        <v>899</v>
      </c>
      <c r="C247">
        <v>740000</v>
      </c>
      <c r="D247" t="s">
        <v>1639</v>
      </c>
      <c r="E247">
        <v>740007</v>
      </c>
      <c r="F247" t="s">
        <v>1666</v>
      </c>
      <c r="G247" s="145" t="str">
        <f>IFERROR(RIGHT(Table11[[#This Row],[Sub-Budgetary Account Descr]],LEN(Table11[[#This Row],[Sub-Budgetary Account Descr]])-11),"")</f>
        <v>Utilities</v>
      </c>
    </row>
    <row r="248" spans="1:7" s="145" customFormat="1">
      <c r="A248">
        <v>740831</v>
      </c>
      <c r="B248" t="s">
        <v>900</v>
      </c>
      <c r="C248">
        <v>740000</v>
      </c>
      <c r="D248" t="s">
        <v>1639</v>
      </c>
      <c r="E248">
        <v>740007</v>
      </c>
      <c r="F248" t="s">
        <v>1666</v>
      </c>
      <c r="G248" s="145" t="str">
        <f>IFERROR(RIGHT(Table11[[#This Row],[Sub-Budgetary Account Descr]],LEN(Table11[[#This Row],[Sub-Budgetary Account Descr]])-11),"")</f>
        <v>Utilities</v>
      </c>
    </row>
    <row r="249" spans="1:7" s="145" customFormat="1">
      <c r="A249">
        <v>740832</v>
      </c>
      <c r="B249" t="s">
        <v>901</v>
      </c>
      <c r="C249">
        <v>740000</v>
      </c>
      <c r="D249" t="s">
        <v>1639</v>
      </c>
      <c r="E249">
        <v>740007</v>
      </c>
      <c r="F249" t="s">
        <v>1666</v>
      </c>
      <c r="G249" s="145" t="str">
        <f>IFERROR(RIGHT(Table11[[#This Row],[Sub-Budgetary Account Descr]],LEN(Table11[[#This Row],[Sub-Budgetary Account Descr]])-11),"")</f>
        <v>Utilities</v>
      </c>
    </row>
    <row r="250" spans="1:7" s="145" customFormat="1">
      <c r="A250">
        <v>740841</v>
      </c>
      <c r="B250" t="s">
        <v>902</v>
      </c>
      <c r="C250">
        <v>740000</v>
      </c>
      <c r="D250" t="s">
        <v>1639</v>
      </c>
      <c r="E250">
        <v>740007</v>
      </c>
      <c r="F250" t="s">
        <v>1666</v>
      </c>
      <c r="G250" s="145" t="str">
        <f>IFERROR(RIGHT(Table11[[#This Row],[Sub-Budgetary Account Descr]],LEN(Table11[[#This Row],[Sub-Budgetary Account Descr]])-11),"")</f>
        <v>Utilities</v>
      </c>
    </row>
    <row r="251" spans="1:7" s="145" customFormat="1">
      <c r="A251">
        <v>740852</v>
      </c>
      <c r="B251" t="s">
        <v>903</v>
      </c>
      <c r="C251">
        <v>740000</v>
      </c>
      <c r="D251" t="s">
        <v>1639</v>
      </c>
      <c r="E251">
        <v>740007</v>
      </c>
      <c r="F251" t="s">
        <v>1666</v>
      </c>
      <c r="G251" s="145" t="str">
        <f>IFERROR(RIGHT(Table11[[#This Row],[Sub-Budgetary Account Descr]],LEN(Table11[[#This Row],[Sub-Budgetary Account Descr]])-11),"")</f>
        <v>Utilities</v>
      </c>
    </row>
    <row r="252" spans="1:7" s="145" customFormat="1">
      <c r="A252">
        <v>740901</v>
      </c>
      <c r="B252" t="s">
        <v>904</v>
      </c>
      <c r="C252">
        <v>740000</v>
      </c>
      <c r="D252" t="s">
        <v>1639</v>
      </c>
      <c r="E252">
        <v>740008</v>
      </c>
      <c r="F252" t="s">
        <v>1667</v>
      </c>
      <c r="G252" s="145" t="str">
        <f>IFERROR(RIGHT(Table11[[#This Row],[Sub-Budgetary Account Descr]],LEN(Table11[[#This Row],[Sub-Budgetary Account Descr]])-11),"")</f>
        <v>Repair/Maint-Fac/Eq</v>
      </c>
    </row>
    <row r="253" spans="1:7" s="145" customFormat="1">
      <c r="A253">
        <v>740902</v>
      </c>
      <c r="B253" t="s">
        <v>905</v>
      </c>
      <c r="C253">
        <v>740000</v>
      </c>
      <c r="D253" t="s">
        <v>1639</v>
      </c>
      <c r="E253">
        <v>740008</v>
      </c>
      <c r="F253" t="s">
        <v>1667</v>
      </c>
      <c r="G253" s="145" t="str">
        <f>IFERROR(RIGHT(Table11[[#This Row],[Sub-Budgetary Account Descr]],LEN(Table11[[#This Row],[Sub-Budgetary Account Descr]])-11),"")</f>
        <v>Repair/Maint-Fac/Eq</v>
      </c>
    </row>
    <row r="254" spans="1:7" s="145" customFormat="1">
      <c r="A254">
        <v>740903</v>
      </c>
      <c r="B254" t="s">
        <v>906</v>
      </c>
      <c r="C254">
        <v>740000</v>
      </c>
      <c r="D254" t="s">
        <v>1639</v>
      </c>
      <c r="E254">
        <v>740008</v>
      </c>
      <c r="F254" t="s">
        <v>1667</v>
      </c>
      <c r="G254" s="145" t="str">
        <f>IFERROR(RIGHT(Table11[[#This Row],[Sub-Budgetary Account Descr]],LEN(Table11[[#This Row],[Sub-Budgetary Account Descr]])-11),"")</f>
        <v>Repair/Maint-Fac/Eq</v>
      </c>
    </row>
    <row r="255" spans="1:7" s="145" customFormat="1">
      <c r="A255">
        <v>740904</v>
      </c>
      <c r="B255" t="s">
        <v>907</v>
      </c>
      <c r="C255">
        <v>740000</v>
      </c>
      <c r="D255" t="s">
        <v>1639</v>
      </c>
      <c r="E255">
        <v>740008</v>
      </c>
      <c r="F255" t="s">
        <v>1667</v>
      </c>
      <c r="G255" s="145" t="str">
        <f>IFERROR(RIGHT(Table11[[#This Row],[Sub-Budgetary Account Descr]],LEN(Table11[[#This Row],[Sub-Budgetary Account Descr]])-11),"")</f>
        <v>Repair/Maint-Fac/Eq</v>
      </c>
    </row>
    <row r="256" spans="1:7" s="145" customFormat="1">
      <c r="A256">
        <v>740905</v>
      </c>
      <c r="B256" t="s">
        <v>908</v>
      </c>
      <c r="C256">
        <v>740000</v>
      </c>
      <c r="D256" t="s">
        <v>1639</v>
      </c>
      <c r="E256">
        <v>740008</v>
      </c>
      <c r="F256" t="s">
        <v>1667</v>
      </c>
      <c r="G256" s="145" t="str">
        <f>IFERROR(RIGHT(Table11[[#This Row],[Sub-Budgetary Account Descr]],LEN(Table11[[#This Row],[Sub-Budgetary Account Descr]])-11),"")</f>
        <v>Repair/Maint-Fac/Eq</v>
      </c>
    </row>
    <row r="257" spans="1:7" s="145" customFormat="1">
      <c r="A257">
        <v>740908</v>
      </c>
      <c r="B257" t="s">
        <v>911</v>
      </c>
      <c r="C257">
        <v>740000</v>
      </c>
      <c r="D257" t="s">
        <v>1639</v>
      </c>
      <c r="E257">
        <v>740008</v>
      </c>
      <c r="F257" t="s">
        <v>1667</v>
      </c>
      <c r="G257" s="145" t="str">
        <f>IFERROR(RIGHT(Table11[[#This Row],[Sub-Budgetary Account Descr]],LEN(Table11[[#This Row],[Sub-Budgetary Account Descr]])-11),"")</f>
        <v>Repair/Maint-Fac/Eq</v>
      </c>
    </row>
    <row r="258" spans="1:7" s="145" customFormat="1">
      <c r="A258">
        <v>740909</v>
      </c>
      <c r="B258" t="s">
        <v>912</v>
      </c>
      <c r="C258">
        <v>740000</v>
      </c>
      <c r="D258" t="s">
        <v>1639</v>
      </c>
      <c r="E258">
        <v>740008</v>
      </c>
      <c r="F258" t="s">
        <v>1667</v>
      </c>
      <c r="G258" s="145" t="str">
        <f>IFERROR(RIGHT(Table11[[#This Row],[Sub-Budgetary Account Descr]],LEN(Table11[[#This Row],[Sub-Budgetary Account Descr]])-11),"")</f>
        <v>Repair/Maint-Fac/Eq</v>
      </c>
    </row>
    <row r="259" spans="1:7" s="145" customFormat="1">
      <c r="A259">
        <v>740911</v>
      </c>
      <c r="B259" t="s">
        <v>914</v>
      </c>
      <c r="C259">
        <v>740000</v>
      </c>
      <c r="D259" t="s">
        <v>1639</v>
      </c>
      <c r="E259">
        <v>740008</v>
      </c>
      <c r="F259" t="s">
        <v>1667</v>
      </c>
      <c r="G259" s="145" t="str">
        <f>IFERROR(RIGHT(Table11[[#This Row],[Sub-Budgetary Account Descr]],LEN(Table11[[#This Row],[Sub-Budgetary Account Descr]])-11),"")</f>
        <v>Repair/Maint-Fac/Eq</v>
      </c>
    </row>
    <row r="260" spans="1:7" s="145" customFormat="1">
      <c r="A260">
        <v>740912</v>
      </c>
      <c r="B260" t="s">
        <v>915</v>
      </c>
      <c r="C260">
        <v>740000</v>
      </c>
      <c r="D260" t="s">
        <v>1639</v>
      </c>
      <c r="E260">
        <v>740008</v>
      </c>
      <c r="F260" t="s">
        <v>1667</v>
      </c>
      <c r="G260" s="145" t="str">
        <f>IFERROR(RIGHT(Table11[[#This Row],[Sub-Budgetary Account Descr]],LEN(Table11[[#This Row],[Sub-Budgetary Account Descr]])-11),"")</f>
        <v>Repair/Maint-Fac/Eq</v>
      </c>
    </row>
    <row r="261" spans="1:7" s="145" customFormat="1">
      <c r="A261">
        <v>740913</v>
      </c>
      <c r="B261" t="s">
        <v>916</v>
      </c>
      <c r="C261">
        <v>740000</v>
      </c>
      <c r="D261" t="s">
        <v>1639</v>
      </c>
      <c r="E261">
        <v>740008</v>
      </c>
      <c r="F261" t="s">
        <v>1667</v>
      </c>
      <c r="G261" s="145" t="str">
        <f>IFERROR(RIGHT(Table11[[#This Row],[Sub-Budgetary Account Descr]],LEN(Table11[[#This Row],[Sub-Budgetary Account Descr]])-11),"")</f>
        <v>Repair/Maint-Fac/Eq</v>
      </c>
    </row>
    <row r="262" spans="1:7" s="145" customFormat="1">
      <c r="A262">
        <v>740914</v>
      </c>
      <c r="B262" t="s">
        <v>917</v>
      </c>
      <c r="C262">
        <v>740000</v>
      </c>
      <c r="D262" t="s">
        <v>1639</v>
      </c>
      <c r="E262">
        <v>740008</v>
      </c>
      <c r="F262" t="s">
        <v>1667</v>
      </c>
      <c r="G262" s="145" t="str">
        <f>IFERROR(RIGHT(Table11[[#This Row],[Sub-Budgetary Account Descr]],LEN(Table11[[#This Row],[Sub-Budgetary Account Descr]])-11),"")</f>
        <v>Repair/Maint-Fac/Eq</v>
      </c>
    </row>
    <row r="263" spans="1:7" s="145" customFormat="1">
      <c r="A263">
        <v>740915</v>
      </c>
      <c r="B263" t="s">
        <v>918</v>
      </c>
      <c r="C263">
        <v>740000</v>
      </c>
      <c r="D263" t="s">
        <v>1639</v>
      </c>
      <c r="E263">
        <v>740008</v>
      </c>
      <c r="F263" t="s">
        <v>1667</v>
      </c>
      <c r="G263" s="145" t="str">
        <f>IFERROR(RIGHT(Table11[[#This Row],[Sub-Budgetary Account Descr]],LEN(Table11[[#This Row],[Sub-Budgetary Account Descr]])-11),"")</f>
        <v>Repair/Maint-Fac/Eq</v>
      </c>
    </row>
    <row r="264" spans="1:7" s="145" customFormat="1">
      <c r="A264">
        <v>740916</v>
      </c>
      <c r="B264" t="s">
        <v>919</v>
      </c>
      <c r="C264">
        <v>740000</v>
      </c>
      <c r="D264" t="s">
        <v>1639</v>
      </c>
      <c r="E264">
        <v>740009</v>
      </c>
      <c r="F264" t="s">
        <v>1668</v>
      </c>
      <c r="G264" s="145" t="str">
        <f>IFERROR(RIGHT(Table11[[#This Row],[Sub-Budgetary Account Descr]],LEN(Table11[[#This Row],[Sub-Budgetary Account Descr]])-11),"")</f>
        <v>Maint IT Software</v>
      </c>
    </row>
    <row r="265" spans="1:7" s="145" customFormat="1">
      <c r="A265">
        <v>740920</v>
      </c>
      <c r="B265" t="s">
        <v>923</v>
      </c>
      <c r="C265">
        <v>740000</v>
      </c>
      <c r="D265" t="s">
        <v>1639</v>
      </c>
      <c r="E265">
        <v>740008</v>
      </c>
      <c r="F265" t="s">
        <v>1667</v>
      </c>
      <c r="G265" s="145" t="str">
        <f>IFERROR(RIGHT(Table11[[#This Row],[Sub-Budgetary Account Descr]],LEN(Table11[[#This Row],[Sub-Budgetary Account Descr]])-11),"")</f>
        <v>Repair/Maint-Fac/Eq</v>
      </c>
    </row>
    <row r="266" spans="1:7" s="145" customFormat="1">
      <c r="A266">
        <v>740922</v>
      </c>
      <c r="B266" t="s">
        <v>1669</v>
      </c>
      <c r="C266">
        <v>740000</v>
      </c>
      <c r="D266" t="s">
        <v>1639</v>
      </c>
      <c r="E266">
        <v>740008</v>
      </c>
      <c r="F266" t="s">
        <v>1667</v>
      </c>
      <c r="G266" s="145" t="str">
        <f>IFERROR(RIGHT(Table11[[#This Row],[Sub-Budgetary Account Descr]],LEN(Table11[[#This Row],[Sub-Budgetary Account Descr]])-11),"")</f>
        <v>Repair/Maint-Fac/Eq</v>
      </c>
    </row>
    <row r="267" spans="1:7" s="145" customFormat="1">
      <c r="A267">
        <v>740923</v>
      </c>
      <c r="B267" t="s">
        <v>926</v>
      </c>
      <c r="C267">
        <v>740000</v>
      </c>
      <c r="D267" t="s">
        <v>1639</v>
      </c>
      <c r="E267">
        <v>740008</v>
      </c>
      <c r="F267" t="s">
        <v>1667</v>
      </c>
      <c r="G267" s="145" t="str">
        <f>IFERROR(RIGHT(Table11[[#This Row],[Sub-Budgetary Account Descr]],LEN(Table11[[#This Row],[Sub-Budgetary Account Descr]])-11),"")</f>
        <v>Repair/Maint-Fac/Eq</v>
      </c>
    </row>
    <row r="268" spans="1:7" s="145" customFormat="1">
      <c r="A268">
        <v>740924</v>
      </c>
      <c r="B268" t="s">
        <v>927</v>
      </c>
      <c r="C268">
        <v>740000</v>
      </c>
      <c r="D268" t="s">
        <v>1639</v>
      </c>
      <c r="E268">
        <v>740008</v>
      </c>
      <c r="F268" t="s">
        <v>1667</v>
      </c>
      <c r="G268" s="145" t="str">
        <f>IFERROR(RIGHT(Table11[[#This Row],[Sub-Budgetary Account Descr]],LEN(Table11[[#This Row],[Sub-Budgetary Account Descr]])-11),"")</f>
        <v>Repair/Maint-Fac/Eq</v>
      </c>
    </row>
    <row r="269" spans="1:7" s="145" customFormat="1">
      <c r="A269">
        <v>740930</v>
      </c>
      <c r="B269" t="s">
        <v>928</v>
      </c>
      <c r="C269">
        <v>740000</v>
      </c>
      <c r="D269" t="s">
        <v>1639</v>
      </c>
      <c r="E269">
        <v>740008</v>
      </c>
      <c r="F269" t="s">
        <v>1667</v>
      </c>
      <c r="G269" s="145" t="str">
        <f>IFERROR(RIGHT(Table11[[#This Row],[Sub-Budgetary Account Descr]],LEN(Table11[[#This Row],[Sub-Budgetary Account Descr]])-11),"")</f>
        <v>Repair/Maint-Fac/Eq</v>
      </c>
    </row>
    <row r="270" spans="1:7" s="145" customFormat="1">
      <c r="A270">
        <v>741001</v>
      </c>
      <c r="B270" t="s">
        <v>930</v>
      </c>
      <c r="C270">
        <v>740000</v>
      </c>
      <c r="D270" t="s">
        <v>1639</v>
      </c>
      <c r="E270">
        <v>740010</v>
      </c>
      <c r="F270" t="s">
        <v>1670</v>
      </c>
      <c r="G270" s="145" t="str">
        <f>IFERROR(RIGHT(Table11[[#This Row],[Sub-Budgetary Account Descr]],LEN(Table11[[#This Row],[Sub-Budgetary Account Descr]])-11),"")</f>
        <v>Resale Goods/Srvcs</v>
      </c>
    </row>
    <row r="271" spans="1:7" s="145" customFormat="1">
      <c r="A271">
        <v>741002</v>
      </c>
      <c r="B271" t="s">
        <v>931</v>
      </c>
      <c r="C271">
        <v>740000</v>
      </c>
      <c r="D271" t="s">
        <v>1639</v>
      </c>
      <c r="E271">
        <v>740010</v>
      </c>
      <c r="F271" t="s">
        <v>1670</v>
      </c>
      <c r="G271" s="145" t="str">
        <f>IFERROR(RIGHT(Table11[[#This Row],[Sub-Budgetary Account Descr]],LEN(Table11[[#This Row],[Sub-Budgetary Account Descr]])-11),"")</f>
        <v>Resale Goods/Srvcs</v>
      </c>
    </row>
    <row r="272" spans="1:7" s="145" customFormat="1">
      <c r="A272">
        <v>741003</v>
      </c>
      <c r="B272" t="s">
        <v>932</v>
      </c>
      <c r="C272">
        <v>740000</v>
      </c>
      <c r="D272" t="s">
        <v>1639</v>
      </c>
      <c r="E272">
        <v>740010</v>
      </c>
      <c r="F272" t="s">
        <v>1670</v>
      </c>
      <c r="G272" s="145" t="str">
        <f>IFERROR(RIGHT(Table11[[#This Row],[Sub-Budgetary Account Descr]],LEN(Table11[[#This Row],[Sub-Budgetary Account Descr]])-11),"")</f>
        <v>Resale Goods/Srvcs</v>
      </c>
    </row>
    <row r="273" spans="1:7" s="145" customFormat="1">
      <c r="A273">
        <v>741004</v>
      </c>
      <c r="B273" t="s">
        <v>933</v>
      </c>
      <c r="C273">
        <v>740000</v>
      </c>
      <c r="D273" t="s">
        <v>1639</v>
      </c>
      <c r="E273">
        <v>740010</v>
      </c>
      <c r="F273" t="s">
        <v>1670</v>
      </c>
      <c r="G273" s="145" t="str">
        <f>IFERROR(RIGHT(Table11[[#This Row],[Sub-Budgetary Account Descr]],LEN(Table11[[#This Row],[Sub-Budgetary Account Descr]])-11),"")</f>
        <v>Resale Goods/Srvcs</v>
      </c>
    </row>
    <row r="274" spans="1:7" s="145" customFormat="1">
      <c r="A274">
        <v>741005</v>
      </c>
      <c r="B274" t="s">
        <v>934</v>
      </c>
      <c r="C274">
        <v>740000</v>
      </c>
      <c r="D274" t="s">
        <v>1639</v>
      </c>
      <c r="E274">
        <v>740010</v>
      </c>
      <c r="F274" t="s">
        <v>1670</v>
      </c>
      <c r="G274" s="145" t="str">
        <f>IFERROR(RIGHT(Table11[[#This Row],[Sub-Budgetary Account Descr]],LEN(Table11[[#This Row],[Sub-Budgetary Account Descr]])-11),"")</f>
        <v>Resale Goods/Srvcs</v>
      </c>
    </row>
    <row r="275" spans="1:7" s="145" customFormat="1">
      <c r="A275">
        <v>741006</v>
      </c>
      <c r="B275" t="s">
        <v>935</v>
      </c>
      <c r="C275">
        <v>740000</v>
      </c>
      <c r="D275" t="s">
        <v>1639</v>
      </c>
      <c r="E275">
        <v>740010</v>
      </c>
      <c r="F275" t="s">
        <v>1670</v>
      </c>
      <c r="G275" s="145" t="str">
        <f>IFERROR(RIGHT(Table11[[#This Row],[Sub-Budgetary Account Descr]],LEN(Table11[[#This Row],[Sub-Budgetary Account Descr]])-11),"")</f>
        <v>Resale Goods/Srvcs</v>
      </c>
    </row>
    <row r="276" spans="1:7" s="145" customFormat="1">
      <c r="A276">
        <v>741007</v>
      </c>
      <c r="B276" t="s">
        <v>936</v>
      </c>
      <c r="C276">
        <v>740000</v>
      </c>
      <c r="D276" t="s">
        <v>1639</v>
      </c>
      <c r="E276">
        <v>740010</v>
      </c>
      <c r="F276" t="s">
        <v>1670</v>
      </c>
      <c r="G276" s="145" t="str">
        <f>IFERROR(RIGHT(Table11[[#This Row],[Sub-Budgetary Account Descr]],LEN(Table11[[#This Row],[Sub-Budgetary Account Descr]])-11),"")</f>
        <v>Resale Goods/Srvcs</v>
      </c>
    </row>
    <row r="277" spans="1:7" s="145" customFormat="1">
      <c r="A277">
        <v>741008</v>
      </c>
      <c r="B277" t="s">
        <v>937</v>
      </c>
      <c r="C277">
        <v>740000</v>
      </c>
      <c r="D277" t="s">
        <v>1639</v>
      </c>
      <c r="E277">
        <v>740010</v>
      </c>
      <c r="F277" t="s">
        <v>1670</v>
      </c>
      <c r="G277" s="145" t="str">
        <f>IFERROR(RIGHT(Table11[[#This Row],[Sub-Budgetary Account Descr]],LEN(Table11[[#This Row],[Sub-Budgetary Account Descr]])-11),"")</f>
        <v>Resale Goods/Srvcs</v>
      </c>
    </row>
    <row r="278" spans="1:7" s="145" customFormat="1">
      <c r="A278">
        <v>741009</v>
      </c>
      <c r="B278" t="s">
        <v>938</v>
      </c>
      <c r="C278">
        <v>740000</v>
      </c>
      <c r="D278" t="s">
        <v>1639</v>
      </c>
      <c r="E278">
        <v>740010</v>
      </c>
      <c r="F278" t="s">
        <v>1670</v>
      </c>
      <c r="G278" s="145" t="str">
        <f>IFERROR(RIGHT(Table11[[#This Row],[Sub-Budgetary Account Descr]],LEN(Table11[[#This Row],[Sub-Budgetary Account Descr]])-11),"")</f>
        <v>Resale Goods/Srvcs</v>
      </c>
    </row>
    <row r="279" spans="1:7" s="145" customFormat="1">
      <c r="A279">
        <v>741010</v>
      </c>
      <c r="B279" t="s">
        <v>939</v>
      </c>
      <c r="C279">
        <v>740000</v>
      </c>
      <c r="D279" t="s">
        <v>1639</v>
      </c>
      <c r="E279">
        <v>740010</v>
      </c>
      <c r="F279" t="s">
        <v>1670</v>
      </c>
      <c r="G279" s="145" t="str">
        <f>IFERROR(RIGHT(Table11[[#This Row],[Sub-Budgetary Account Descr]],LEN(Table11[[#This Row],[Sub-Budgetary Account Descr]])-11),"")</f>
        <v>Resale Goods/Srvcs</v>
      </c>
    </row>
    <row r="280" spans="1:7" s="145" customFormat="1">
      <c r="A280">
        <v>741011</v>
      </c>
      <c r="B280" t="s">
        <v>940</v>
      </c>
      <c r="C280">
        <v>740000</v>
      </c>
      <c r="D280" t="s">
        <v>1639</v>
      </c>
      <c r="E280">
        <v>740010</v>
      </c>
      <c r="F280" t="s">
        <v>1670</v>
      </c>
      <c r="G280" s="145" t="str">
        <f>IFERROR(RIGHT(Table11[[#This Row],[Sub-Budgetary Account Descr]],LEN(Table11[[#This Row],[Sub-Budgetary Account Descr]])-11),"")</f>
        <v>Resale Goods/Srvcs</v>
      </c>
    </row>
    <row r="281" spans="1:7" s="145" customFormat="1">
      <c r="A281">
        <v>741012</v>
      </c>
      <c r="B281" t="s">
        <v>941</v>
      </c>
      <c r="C281">
        <v>740000</v>
      </c>
      <c r="D281" t="s">
        <v>1639</v>
      </c>
      <c r="E281">
        <v>740010</v>
      </c>
      <c r="F281" t="s">
        <v>1670</v>
      </c>
      <c r="G281" s="145" t="str">
        <f>IFERROR(RIGHT(Table11[[#This Row],[Sub-Budgetary Account Descr]],LEN(Table11[[#This Row],[Sub-Budgetary Account Descr]])-11),"")</f>
        <v>Resale Goods/Srvcs</v>
      </c>
    </row>
    <row r="282" spans="1:7" s="145" customFormat="1">
      <c r="A282">
        <v>741013</v>
      </c>
      <c r="B282" t="s">
        <v>942</v>
      </c>
      <c r="C282">
        <v>740000</v>
      </c>
      <c r="D282" t="s">
        <v>1639</v>
      </c>
      <c r="E282">
        <v>740010</v>
      </c>
      <c r="F282" t="s">
        <v>1670</v>
      </c>
      <c r="G282" s="145" t="str">
        <f>IFERROR(RIGHT(Table11[[#This Row],[Sub-Budgetary Account Descr]],LEN(Table11[[#This Row],[Sub-Budgetary Account Descr]])-11),"")</f>
        <v>Resale Goods/Srvcs</v>
      </c>
    </row>
    <row r="283" spans="1:7" s="145" customFormat="1">
      <c r="A283">
        <v>741014</v>
      </c>
      <c r="B283" t="s">
        <v>943</v>
      </c>
      <c r="C283">
        <v>740000</v>
      </c>
      <c r="D283" t="s">
        <v>1639</v>
      </c>
      <c r="E283">
        <v>740010</v>
      </c>
      <c r="F283" t="s">
        <v>1670</v>
      </c>
      <c r="G283" s="145" t="str">
        <f>IFERROR(RIGHT(Table11[[#This Row],[Sub-Budgetary Account Descr]],LEN(Table11[[#This Row],[Sub-Budgetary Account Descr]])-11),"")</f>
        <v>Resale Goods/Srvcs</v>
      </c>
    </row>
    <row r="284" spans="1:7" s="145" customFormat="1">
      <c r="A284">
        <v>741015</v>
      </c>
      <c r="B284" t="s">
        <v>944</v>
      </c>
      <c r="C284">
        <v>740000</v>
      </c>
      <c r="D284" t="s">
        <v>1639</v>
      </c>
      <c r="E284">
        <v>740010</v>
      </c>
      <c r="F284" t="s">
        <v>1670</v>
      </c>
      <c r="G284" s="145" t="str">
        <f>IFERROR(RIGHT(Table11[[#This Row],[Sub-Budgetary Account Descr]],LEN(Table11[[#This Row],[Sub-Budgetary Account Descr]])-11),"")</f>
        <v>Resale Goods/Srvcs</v>
      </c>
    </row>
    <row r="285" spans="1:7" s="145" customFormat="1">
      <c r="A285">
        <v>741016</v>
      </c>
      <c r="B285" t="s">
        <v>945</v>
      </c>
      <c r="C285">
        <v>740000</v>
      </c>
      <c r="D285" t="s">
        <v>1639</v>
      </c>
      <c r="E285">
        <v>740010</v>
      </c>
      <c r="F285" t="s">
        <v>1670</v>
      </c>
      <c r="G285" s="145" t="str">
        <f>IFERROR(RIGHT(Table11[[#This Row],[Sub-Budgetary Account Descr]],LEN(Table11[[#This Row],[Sub-Budgetary Account Descr]])-11),"")</f>
        <v>Resale Goods/Srvcs</v>
      </c>
    </row>
    <row r="286" spans="1:7" s="145" customFormat="1">
      <c r="A286">
        <v>741017</v>
      </c>
      <c r="B286" t="s">
        <v>946</v>
      </c>
      <c r="C286">
        <v>740000</v>
      </c>
      <c r="D286" t="s">
        <v>1639</v>
      </c>
      <c r="E286">
        <v>740010</v>
      </c>
      <c r="F286" t="s">
        <v>1670</v>
      </c>
      <c r="G286" s="145" t="str">
        <f>IFERROR(RIGHT(Table11[[#This Row],[Sub-Budgetary Account Descr]],LEN(Table11[[#This Row],[Sub-Budgetary Account Descr]])-11),"")</f>
        <v>Resale Goods/Srvcs</v>
      </c>
    </row>
    <row r="287" spans="1:7" s="145" customFormat="1">
      <c r="A287">
        <v>741018</v>
      </c>
      <c r="B287" t="s">
        <v>947</v>
      </c>
      <c r="C287">
        <v>740000</v>
      </c>
      <c r="D287" t="s">
        <v>1639</v>
      </c>
      <c r="E287">
        <v>740010</v>
      </c>
      <c r="F287" t="s">
        <v>1670</v>
      </c>
      <c r="G287" s="145" t="str">
        <f>IFERROR(RIGHT(Table11[[#This Row],[Sub-Budgetary Account Descr]],LEN(Table11[[#This Row],[Sub-Budgetary Account Descr]])-11),"")</f>
        <v>Resale Goods/Srvcs</v>
      </c>
    </row>
    <row r="288" spans="1:7" s="145" customFormat="1">
      <c r="A288">
        <v>741019</v>
      </c>
      <c r="B288" t="s">
        <v>948</v>
      </c>
      <c r="C288">
        <v>740000</v>
      </c>
      <c r="D288" t="s">
        <v>1639</v>
      </c>
      <c r="E288">
        <v>740010</v>
      </c>
      <c r="F288" t="s">
        <v>1670</v>
      </c>
      <c r="G288" s="145" t="str">
        <f>IFERROR(RIGHT(Table11[[#This Row],[Sub-Budgetary Account Descr]],LEN(Table11[[#This Row],[Sub-Budgetary Account Descr]])-11),"")</f>
        <v>Resale Goods/Srvcs</v>
      </c>
    </row>
    <row r="289" spans="1:7" s="145" customFormat="1">
      <c r="A289">
        <v>741020</v>
      </c>
      <c r="B289" t="s">
        <v>949</v>
      </c>
      <c r="C289">
        <v>740000</v>
      </c>
      <c r="D289" t="s">
        <v>1639</v>
      </c>
      <c r="E289">
        <v>740010</v>
      </c>
      <c r="F289" t="s">
        <v>1670</v>
      </c>
      <c r="G289" s="145" t="str">
        <f>IFERROR(RIGHT(Table11[[#This Row],[Sub-Budgetary Account Descr]],LEN(Table11[[#This Row],[Sub-Budgetary Account Descr]])-11),"")</f>
        <v>Resale Goods/Srvcs</v>
      </c>
    </row>
    <row r="290" spans="1:7" s="145" customFormat="1">
      <c r="A290">
        <v>741021</v>
      </c>
      <c r="B290" t="s">
        <v>950</v>
      </c>
      <c r="C290">
        <v>740000</v>
      </c>
      <c r="D290" t="s">
        <v>1639</v>
      </c>
      <c r="E290">
        <v>740010</v>
      </c>
      <c r="F290" t="s">
        <v>1670</v>
      </c>
      <c r="G290" s="145" t="str">
        <f>IFERROR(RIGHT(Table11[[#This Row],[Sub-Budgetary Account Descr]],LEN(Table11[[#This Row],[Sub-Budgetary Account Descr]])-11),"")</f>
        <v>Resale Goods/Srvcs</v>
      </c>
    </row>
    <row r="291" spans="1:7" s="145" customFormat="1">
      <c r="A291">
        <v>741022</v>
      </c>
      <c r="B291" t="s">
        <v>951</v>
      </c>
      <c r="C291">
        <v>740000</v>
      </c>
      <c r="D291" t="s">
        <v>1639</v>
      </c>
      <c r="E291">
        <v>740010</v>
      </c>
      <c r="F291" t="s">
        <v>1670</v>
      </c>
      <c r="G291" s="145" t="str">
        <f>IFERROR(RIGHT(Table11[[#This Row],[Sub-Budgetary Account Descr]],LEN(Table11[[#This Row],[Sub-Budgetary Account Descr]])-11),"")</f>
        <v>Resale Goods/Srvcs</v>
      </c>
    </row>
    <row r="292" spans="1:7" s="145" customFormat="1">
      <c r="A292">
        <v>741101</v>
      </c>
      <c r="B292" t="s">
        <v>952</v>
      </c>
      <c r="C292">
        <v>740000</v>
      </c>
      <c r="D292" t="s">
        <v>1639</v>
      </c>
      <c r="E292">
        <v>740011</v>
      </c>
      <c r="F292" t="s">
        <v>1660</v>
      </c>
      <c r="G292" s="145" t="str">
        <f>IFERROR(RIGHT(Table11[[#This Row],[Sub-Budgetary Account Descr]],LEN(Table11[[#This Row],[Sub-Budgetary Account Descr]])-11),"")</f>
        <v>Consumable Supplies</v>
      </c>
    </row>
    <row r="293" spans="1:7" s="145" customFormat="1">
      <c r="A293">
        <v>741102</v>
      </c>
      <c r="B293" t="s">
        <v>953</v>
      </c>
      <c r="C293">
        <v>740000</v>
      </c>
      <c r="D293" t="s">
        <v>1639</v>
      </c>
      <c r="E293">
        <v>740011</v>
      </c>
      <c r="F293" t="s">
        <v>1660</v>
      </c>
      <c r="G293" s="145" t="str">
        <f>IFERROR(RIGHT(Table11[[#This Row],[Sub-Budgetary Account Descr]],LEN(Table11[[#This Row],[Sub-Budgetary Account Descr]])-11),"")</f>
        <v>Consumable Supplies</v>
      </c>
    </row>
    <row r="294" spans="1:7" s="145" customFormat="1">
      <c r="A294">
        <v>741121</v>
      </c>
      <c r="B294" t="s">
        <v>954</v>
      </c>
      <c r="C294">
        <v>740000</v>
      </c>
      <c r="D294" t="s">
        <v>1639</v>
      </c>
      <c r="E294">
        <v>740012</v>
      </c>
      <c r="F294" t="s">
        <v>1671</v>
      </c>
      <c r="G294" s="145" t="str">
        <f>IFERROR(RIGHT(Table11[[#This Row],[Sub-Budgetary Account Descr]],LEN(Table11[[#This Row],[Sub-Budgetary Account Descr]])-11),"")</f>
        <v>Equip/Oth Supplies</v>
      </c>
    </row>
    <row r="295" spans="1:7" s="145" customFormat="1">
      <c r="A295">
        <v>741141</v>
      </c>
      <c r="B295" t="s">
        <v>955</v>
      </c>
      <c r="C295">
        <v>740000</v>
      </c>
      <c r="D295" t="s">
        <v>1639</v>
      </c>
      <c r="E295">
        <v>740012</v>
      </c>
      <c r="F295" t="s">
        <v>1671</v>
      </c>
      <c r="G295" s="145" t="str">
        <f>IFERROR(RIGHT(Table11[[#This Row],[Sub-Budgetary Account Descr]],LEN(Table11[[#This Row],[Sub-Budgetary Account Descr]])-11),"")</f>
        <v>Equip/Oth Supplies</v>
      </c>
    </row>
    <row r="296" spans="1:7" s="145" customFormat="1">
      <c r="A296">
        <v>741145</v>
      </c>
      <c r="B296" t="s">
        <v>956</v>
      </c>
      <c r="C296">
        <v>740000</v>
      </c>
      <c r="D296" t="s">
        <v>1639</v>
      </c>
      <c r="E296">
        <v>740012</v>
      </c>
      <c r="F296" t="s">
        <v>1671</v>
      </c>
      <c r="G296" s="145" t="str">
        <f>IFERROR(RIGHT(Table11[[#This Row],[Sub-Budgetary Account Descr]],LEN(Table11[[#This Row],[Sub-Budgetary Account Descr]])-11),"")</f>
        <v>Equip/Oth Supplies</v>
      </c>
    </row>
    <row r="297" spans="1:7" s="145" customFormat="1">
      <c r="A297">
        <v>741151</v>
      </c>
      <c r="B297" t="s">
        <v>957</v>
      </c>
      <c r="C297">
        <v>740000</v>
      </c>
      <c r="D297" t="s">
        <v>1639</v>
      </c>
      <c r="E297">
        <v>740012</v>
      </c>
      <c r="F297" t="s">
        <v>1671</v>
      </c>
      <c r="G297" s="145" t="str">
        <f>IFERROR(RIGHT(Table11[[#This Row],[Sub-Budgetary Account Descr]],LEN(Table11[[#This Row],[Sub-Budgetary Account Descr]])-11),"")</f>
        <v>Equip/Oth Supplies</v>
      </c>
    </row>
    <row r="298" spans="1:7" s="145" customFormat="1">
      <c r="A298">
        <v>741152</v>
      </c>
      <c r="B298" t="s">
        <v>958</v>
      </c>
      <c r="C298">
        <v>740000</v>
      </c>
      <c r="D298" t="s">
        <v>1639</v>
      </c>
      <c r="E298">
        <v>740012</v>
      </c>
      <c r="F298" t="s">
        <v>1671</v>
      </c>
      <c r="G298" s="145" t="str">
        <f>IFERROR(RIGHT(Table11[[#This Row],[Sub-Budgetary Account Descr]],LEN(Table11[[#This Row],[Sub-Budgetary Account Descr]])-11),"")</f>
        <v>Equip/Oth Supplies</v>
      </c>
    </row>
    <row r="299" spans="1:7" s="145" customFormat="1">
      <c r="A299">
        <v>741153</v>
      </c>
      <c r="B299" t="s">
        <v>959</v>
      </c>
      <c r="C299">
        <v>740000</v>
      </c>
      <c r="D299" t="s">
        <v>1639</v>
      </c>
      <c r="E299">
        <v>740012</v>
      </c>
      <c r="F299" t="s">
        <v>1671</v>
      </c>
      <c r="G299" s="145" t="str">
        <f>IFERROR(RIGHT(Table11[[#This Row],[Sub-Budgetary Account Descr]],LEN(Table11[[#This Row],[Sub-Budgetary Account Descr]])-11),"")</f>
        <v>Equip/Oth Supplies</v>
      </c>
    </row>
    <row r="300" spans="1:7" s="145" customFormat="1">
      <c r="A300">
        <v>741161</v>
      </c>
      <c r="B300" t="s">
        <v>1520</v>
      </c>
      <c r="C300">
        <v>740000</v>
      </c>
      <c r="D300" t="s">
        <v>1639</v>
      </c>
      <c r="E300">
        <v>740011</v>
      </c>
      <c r="F300" t="s">
        <v>1660</v>
      </c>
      <c r="G300" s="145" t="str">
        <f>IFERROR(RIGHT(Table11[[#This Row],[Sub-Budgetary Account Descr]],LEN(Table11[[#This Row],[Sub-Budgetary Account Descr]])-11),"")</f>
        <v>Consumable Supplies</v>
      </c>
    </row>
    <row r="301" spans="1:7" s="145" customFormat="1">
      <c r="A301">
        <v>741165</v>
      </c>
      <c r="B301" t="s">
        <v>961</v>
      </c>
      <c r="C301">
        <v>740000</v>
      </c>
      <c r="D301" t="s">
        <v>1639</v>
      </c>
      <c r="E301">
        <v>740012</v>
      </c>
      <c r="F301" t="s">
        <v>1671</v>
      </c>
      <c r="G301" s="145" t="str">
        <f>IFERROR(RIGHT(Table11[[#This Row],[Sub-Budgetary Account Descr]],LEN(Table11[[#This Row],[Sub-Budgetary Account Descr]])-11),"")</f>
        <v>Equip/Oth Supplies</v>
      </c>
    </row>
    <row r="302" spans="1:7" s="145" customFormat="1">
      <c r="A302">
        <v>741172</v>
      </c>
      <c r="B302" t="s">
        <v>962</v>
      </c>
      <c r="C302">
        <v>740000</v>
      </c>
      <c r="D302" t="s">
        <v>1639</v>
      </c>
      <c r="E302">
        <v>740012</v>
      </c>
      <c r="F302" t="s">
        <v>1671</v>
      </c>
      <c r="G302" s="145" t="str">
        <f>IFERROR(RIGHT(Table11[[#This Row],[Sub-Budgetary Account Descr]],LEN(Table11[[#This Row],[Sub-Budgetary Account Descr]])-11),"")</f>
        <v>Equip/Oth Supplies</v>
      </c>
    </row>
    <row r="303" spans="1:7" s="145" customFormat="1">
      <c r="A303">
        <v>741173</v>
      </c>
      <c r="B303" t="s">
        <v>963</v>
      </c>
      <c r="C303">
        <v>740000</v>
      </c>
      <c r="D303" t="s">
        <v>1639</v>
      </c>
      <c r="E303">
        <v>740012</v>
      </c>
      <c r="F303" t="s">
        <v>1671</v>
      </c>
      <c r="G303" s="145" t="str">
        <f>IFERROR(RIGHT(Table11[[#This Row],[Sub-Budgetary Account Descr]],LEN(Table11[[#This Row],[Sub-Budgetary Account Descr]])-11),"")</f>
        <v>Equip/Oth Supplies</v>
      </c>
    </row>
    <row r="304" spans="1:7" s="145" customFormat="1">
      <c r="A304">
        <v>741178</v>
      </c>
      <c r="B304" t="s">
        <v>964</v>
      </c>
      <c r="C304">
        <v>740000</v>
      </c>
      <c r="D304" t="s">
        <v>1639</v>
      </c>
      <c r="E304">
        <v>740012</v>
      </c>
      <c r="F304" t="s">
        <v>1671</v>
      </c>
      <c r="G304" s="145" t="str">
        <f>IFERROR(RIGHT(Table11[[#This Row],[Sub-Budgetary Account Descr]],LEN(Table11[[#This Row],[Sub-Budgetary Account Descr]])-11),"")</f>
        <v>Equip/Oth Supplies</v>
      </c>
    </row>
    <row r="305" spans="1:7" s="145" customFormat="1">
      <c r="A305">
        <v>741179</v>
      </c>
      <c r="B305" t="s">
        <v>965</v>
      </c>
      <c r="C305">
        <v>740000</v>
      </c>
      <c r="D305" t="s">
        <v>1639</v>
      </c>
      <c r="E305">
        <v>740012</v>
      </c>
      <c r="F305" t="s">
        <v>1671</v>
      </c>
      <c r="G305" s="145" t="str">
        <f>IFERROR(RIGHT(Table11[[#This Row],[Sub-Budgetary Account Descr]],LEN(Table11[[#This Row],[Sub-Budgetary Account Descr]])-11),"")</f>
        <v>Equip/Oth Supplies</v>
      </c>
    </row>
    <row r="306" spans="1:7" s="145" customFormat="1">
      <c r="A306">
        <v>741181</v>
      </c>
      <c r="B306" t="s">
        <v>1519</v>
      </c>
      <c r="C306">
        <v>740000</v>
      </c>
      <c r="D306" t="s">
        <v>1639</v>
      </c>
      <c r="E306">
        <v>740012</v>
      </c>
      <c r="F306" t="s">
        <v>1671</v>
      </c>
      <c r="G306" s="145" t="str">
        <f>IFERROR(RIGHT(Table11[[#This Row],[Sub-Budgetary Account Descr]],LEN(Table11[[#This Row],[Sub-Budgetary Account Descr]])-11),"")</f>
        <v>Equip/Oth Supplies</v>
      </c>
    </row>
    <row r="307" spans="1:7" s="145" customFormat="1">
      <c r="A307">
        <v>741182</v>
      </c>
      <c r="B307" t="s">
        <v>967</v>
      </c>
      <c r="C307">
        <v>740000</v>
      </c>
      <c r="D307" t="s">
        <v>1639</v>
      </c>
      <c r="E307">
        <v>740011</v>
      </c>
      <c r="F307" t="s">
        <v>1660</v>
      </c>
      <c r="G307" s="145" t="str">
        <f>IFERROR(RIGHT(Table11[[#This Row],[Sub-Budgetary Account Descr]],LEN(Table11[[#This Row],[Sub-Budgetary Account Descr]])-11),"")</f>
        <v>Consumable Supplies</v>
      </c>
    </row>
    <row r="308" spans="1:7" s="145" customFormat="1">
      <c r="A308">
        <v>741183</v>
      </c>
      <c r="B308" t="s">
        <v>968</v>
      </c>
      <c r="C308">
        <v>740000</v>
      </c>
      <c r="D308" t="s">
        <v>1639</v>
      </c>
      <c r="E308">
        <v>740012</v>
      </c>
      <c r="F308" t="s">
        <v>1671</v>
      </c>
      <c r="G308" s="145" t="str">
        <f>IFERROR(RIGHT(Table11[[#This Row],[Sub-Budgetary Account Descr]],LEN(Table11[[#This Row],[Sub-Budgetary Account Descr]])-11),"")</f>
        <v>Equip/Oth Supplies</v>
      </c>
    </row>
    <row r="309" spans="1:7" s="145" customFormat="1">
      <c r="A309">
        <v>741191</v>
      </c>
      <c r="B309" t="s">
        <v>969</v>
      </c>
      <c r="C309">
        <v>740000</v>
      </c>
      <c r="D309" t="s">
        <v>1639</v>
      </c>
      <c r="E309">
        <v>740012</v>
      </c>
      <c r="F309" t="s">
        <v>1671</v>
      </c>
      <c r="G309" s="145" t="str">
        <f>IFERROR(RIGHT(Table11[[#This Row],[Sub-Budgetary Account Descr]],LEN(Table11[[#This Row],[Sub-Budgetary Account Descr]])-11),"")</f>
        <v>Equip/Oth Supplies</v>
      </c>
    </row>
    <row r="310" spans="1:7" s="145" customFormat="1">
      <c r="A310">
        <v>741251</v>
      </c>
      <c r="B310" t="s">
        <v>970</v>
      </c>
      <c r="C310">
        <v>740000</v>
      </c>
      <c r="D310" t="s">
        <v>1639</v>
      </c>
      <c r="E310">
        <v>740012</v>
      </c>
      <c r="F310" t="s">
        <v>1671</v>
      </c>
      <c r="G310" s="145" t="str">
        <f>IFERROR(RIGHT(Table11[[#This Row],[Sub-Budgetary Account Descr]],LEN(Table11[[#This Row],[Sub-Budgetary Account Descr]])-11),"")</f>
        <v>Equip/Oth Supplies</v>
      </c>
    </row>
    <row r="311" spans="1:7" s="145" customFormat="1">
      <c r="A311">
        <v>741252</v>
      </c>
      <c r="B311" t="s">
        <v>1273</v>
      </c>
      <c r="C311">
        <v>740000</v>
      </c>
      <c r="D311" t="s">
        <v>1639</v>
      </c>
      <c r="E311">
        <v>740012</v>
      </c>
      <c r="F311" t="s">
        <v>1671</v>
      </c>
      <c r="G311" s="145" t="str">
        <f>IFERROR(RIGHT(Table11[[#This Row],[Sub-Budgetary Account Descr]],LEN(Table11[[#This Row],[Sub-Budgetary Account Descr]])-11),"")</f>
        <v>Equip/Oth Supplies</v>
      </c>
    </row>
    <row r="312" spans="1:7" s="145" customFormat="1">
      <c r="A312">
        <v>741255</v>
      </c>
      <c r="B312" t="s">
        <v>972</v>
      </c>
      <c r="C312">
        <v>740000</v>
      </c>
      <c r="D312" t="s">
        <v>1639</v>
      </c>
      <c r="E312">
        <v>740012</v>
      </c>
      <c r="F312" t="s">
        <v>1671</v>
      </c>
      <c r="G312" s="145" t="str">
        <f>IFERROR(RIGHT(Table11[[#This Row],[Sub-Budgetary Account Descr]],LEN(Table11[[#This Row],[Sub-Budgetary Account Descr]])-11),"")</f>
        <v>Equip/Oth Supplies</v>
      </c>
    </row>
    <row r="313" spans="1:7" s="145" customFormat="1">
      <c r="A313">
        <v>741271</v>
      </c>
      <c r="B313" t="s">
        <v>973</v>
      </c>
      <c r="C313">
        <v>740000</v>
      </c>
      <c r="D313" t="s">
        <v>1639</v>
      </c>
      <c r="E313">
        <v>740011</v>
      </c>
      <c r="F313" t="s">
        <v>1660</v>
      </c>
      <c r="G313" s="145" t="str">
        <f>IFERROR(RIGHT(Table11[[#This Row],[Sub-Budgetary Account Descr]],LEN(Table11[[#This Row],[Sub-Budgetary Account Descr]])-11),"")</f>
        <v>Consumable Supplies</v>
      </c>
    </row>
    <row r="314" spans="1:7" s="145" customFormat="1">
      <c r="A314">
        <v>741272</v>
      </c>
      <c r="B314" t="s">
        <v>974</v>
      </c>
      <c r="C314">
        <v>740000</v>
      </c>
      <c r="D314" t="s">
        <v>1639</v>
      </c>
      <c r="E314">
        <v>740011</v>
      </c>
      <c r="F314" t="s">
        <v>1660</v>
      </c>
      <c r="G314" s="145" t="str">
        <f>IFERROR(RIGHT(Table11[[#This Row],[Sub-Budgetary Account Descr]],LEN(Table11[[#This Row],[Sub-Budgetary Account Descr]])-11),"")</f>
        <v>Consumable Supplies</v>
      </c>
    </row>
    <row r="315" spans="1:7" s="145" customFormat="1">
      <c r="A315">
        <v>741281</v>
      </c>
      <c r="B315" t="s">
        <v>975</v>
      </c>
      <c r="C315">
        <v>740000</v>
      </c>
      <c r="D315" t="s">
        <v>1639</v>
      </c>
      <c r="E315">
        <v>740011</v>
      </c>
      <c r="F315" t="s">
        <v>1660</v>
      </c>
      <c r="G315" s="145" t="str">
        <f>IFERROR(RIGHT(Table11[[#This Row],[Sub-Budgetary Account Descr]],LEN(Table11[[#This Row],[Sub-Budgetary Account Descr]])-11),"")</f>
        <v>Consumable Supplies</v>
      </c>
    </row>
    <row r="316" spans="1:7" s="145" customFormat="1">
      <c r="A316">
        <v>741282</v>
      </c>
      <c r="B316" t="s">
        <v>976</v>
      </c>
      <c r="C316">
        <v>740000</v>
      </c>
      <c r="D316" t="s">
        <v>1639</v>
      </c>
      <c r="E316">
        <v>740011</v>
      </c>
      <c r="F316" t="s">
        <v>1660</v>
      </c>
      <c r="G316" s="145" t="str">
        <f>IFERROR(RIGHT(Table11[[#This Row],[Sub-Budgetary Account Descr]],LEN(Table11[[#This Row],[Sub-Budgetary Account Descr]])-11),"")</f>
        <v>Consumable Supplies</v>
      </c>
    </row>
    <row r="317" spans="1:7" s="145" customFormat="1">
      <c r="A317">
        <v>741301</v>
      </c>
      <c r="B317" t="s">
        <v>977</v>
      </c>
      <c r="C317">
        <v>740000</v>
      </c>
      <c r="D317" t="s">
        <v>1639</v>
      </c>
      <c r="E317">
        <v>740011</v>
      </c>
      <c r="F317" t="s">
        <v>1660</v>
      </c>
      <c r="G317" s="145" t="str">
        <f>IFERROR(RIGHT(Table11[[#This Row],[Sub-Budgetary Account Descr]],LEN(Table11[[#This Row],[Sub-Budgetary Account Descr]])-11),"")</f>
        <v>Consumable Supplies</v>
      </c>
    </row>
    <row r="318" spans="1:7" s="145" customFormat="1">
      <c r="A318">
        <v>741302</v>
      </c>
      <c r="B318" t="s">
        <v>978</v>
      </c>
      <c r="C318">
        <v>740000</v>
      </c>
      <c r="D318" t="s">
        <v>1639</v>
      </c>
      <c r="E318">
        <v>740011</v>
      </c>
      <c r="F318" t="s">
        <v>1660</v>
      </c>
      <c r="G318" s="145" t="str">
        <f>IFERROR(RIGHT(Table11[[#This Row],[Sub-Budgetary Account Descr]],LEN(Table11[[#This Row],[Sub-Budgetary Account Descr]])-11),"")</f>
        <v>Consumable Supplies</v>
      </c>
    </row>
    <row r="319" spans="1:7" s="145" customFormat="1">
      <c r="A319">
        <v>741321</v>
      </c>
      <c r="B319" t="s">
        <v>979</v>
      </c>
      <c r="C319">
        <v>740000</v>
      </c>
      <c r="D319" t="s">
        <v>1639</v>
      </c>
      <c r="E319">
        <v>740012</v>
      </c>
      <c r="F319" t="s">
        <v>1671</v>
      </c>
      <c r="G319" s="145" t="str">
        <f>IFERROR(RIGHT(Table11[[#This Row],[Sub-Budgetary Account Descr]],LEN(Table11[[#This Row],[Sub-Budgetary Account Descr]])-11),"")</f>
        <v>Equip/Oth Supplies</v>
      </c>
    </row>
    <row r="320" spans="1:7" s="145" customFormat="1">
      <c r="A320">
        <v>741331</v>
      </c>
      <c r="B320" t="s">
        <v>980</v>
      </c>
      <c r="C320">
        <v>740000</v>
      </c>
      <c r="D320" t="s">
        <v>1639</v>
      </c>
      <c r="E320">
        <v>740012</v>
      </c>
      <c r="F320" t="s">
        <v>1671</v>
      </c>
      <c r="G320" s="145" t="str">
        <f>IFERROR(RIGHT(Table11[[#This Row],[Sub-Budgetary Account Descr]],LEN(Table11[[#This Row],[Sub-Budgetary Account Descr]])-11),"")</f>
        <v>Equip/Oth Supplies</v>
      </c>
    </row>
    <row r="321" spans="1:7" s="145" customFormat="1">
      <c r="A321">
        <v>741332</v>
      </c>
      <c r="B321" t="s">
        <v>981</v>
      </c>
      <c r="C321">
        <v>740000</v>
      </c>
      <c r="D321" t="s">
        <v>1639</v>
      </c>
      <c r="E321">
        <v>740012</v>
      </c>
      <c r="F321" t="s">
        <v>1671</v>
      </c>
      <c r="G321" s="145" t="str">
        <f>IFERROR(RIGHT(Table11[[#This Row],[Sub-Budgetary Account Descr]],LEN(Table11[[#This Row],[Sub-Budgetary Account Descr]])-11),"")</f>
        <v>Equip/Oth Supplies</v>
      </c>
    </row>
    <row r="322" spans="1:7" s="145" customFormat="1">
      <c r="A322">
        <v>741333</v>
      </c>
      <c r="B322" t="s">
        <v>982</v>
      </c>
      <c r="C322">
        <v>740000</v>
      </c>
      <c r="D322" t="s">
        <v>1639</v>
      </c>
      <c r="E322">
        <v>740012</v>
      </c>
      <c r="F322" t="s">
        <v>1671</v>
      </c>
      <c r="G322" s="145" t="str">
        <f>IFERROR(RIGHT(Table11[[#This Row],[Sub-Budgetary Account Descr]],LEN(Table11[[#This Row],[Sub-Budgetary Account Descr]])-11),"")</f>
        <v>Equip/Oth Supplies</v>
      </c>
    </row>
    <row r="323" spans="1:7" s="145" customFormat="1">
      <c r="A323">
        <v>741334</v>
      </c>
      <c r="B323" t="s">
        <v>983</v>
      </c>
      <c r="C323">
        <v>740000</v>
      </c>
      <c r="D323" t="s">
        <v>1639</v>
      </c>
      <c r="E323">
        <v>740012</v>
      </c>
      <c r="F323" t="s">
        <v>1671</v>
      </c>
      <c r="G323" s="145" t="str">
        <f>IFERROR(RIGHT(Table11[[#This Row],[Sub-Budgetary Account Descr]],LEN(Table11[[#This Row],[Sub-Budgetary Account Descr]])-11),"")</f>
        <v>Equip/Oth Supplies</v>
      </c>
    </row>
    <row r="324" spans="1:7" s="145" customFormat="1">
      <c r="A324">
        <v>741335</v>
      </c>
      <c r="B324" t="s">
        <v>984</v>
      </c>
      <c r="C324">
        <v>740000</v>
      </c>
      <c r="D324" t="s">
        <v>1639</v>
      </c>
      <c r="E324">
        <v>740012</v>
      </c>
      <c r="F324" t="s">
        <v>1671</v>
      </c>
      <c r="G324" s="145" t="str">
        <f>IFERROR(RIGHT(Table11[[#This Row],[Sub-Budgetary Account Descr]],LEN(Table11[[#This Row],[Sub-Budgetary Account Descr]])-11),"")</f>
        <v>Equip/Oth Supplies</v>
      </c>
    </row>
    <row r="325" spans="1:7" s="145" customFormat="1">
      <c r="A325">
        <v>741361</v>
      </c>
      <c r="B325" t="s">
        <v>985</v>
      </c>
      <c r="C325">
        <v>740000</v>
      </c>
      <c r="D325" t="s">
        <v>1639</v>
      </c>
      <c r="E325">
        <v>740012</v>
      </c>
      <c r="F325" t="s">
        <v>1671</v>
      </c>
      <c r="G325" s="145" t="str">
        <f>IFERROR(RIGHT(Table11[[#This Row],[Sub-Budgetary Account Descr]],LEN(Table11[[#This Row],[Sub-Budgetary Account Descr]])-11),"")</f>
        <v>Equip/Oth Supplies</v>
      </c>
    </row>
    <row r="326" spans="1:7" s="145" customFormat="1">
      <c r="A326">
        <v>741365</v>
      </c>
      <c r="B326" t="s">
        <v>986</v>
      </c>
      <c r="C326">
        <v>740000</v>
      </c>
      <c r="D326" t="s">
        <v>1639</v>
      </c>
      <c r="E326">
        <v>740011</v>
      </c>
      <c r="F326" t="s">
        <v>1660</v>
      </c>
      <c r="G326" s="145" t="str">
        <f>IFERROR(RIGHT(Table11[[#This Row],[Sub-Budgetary Account Descr]],LEN(Table11[[#This Row],[Sub-Budgetary Account Descr]])-11),"")</f>
        <v>Consumable Supplies</v>
      </c>
    </row>
    <row r="327" spans="1:7" s="145" customFormat="1">
      <c r="A327">
        <v>741366</v>
      </c>
      <c r="B327" t="s">
        <v>987</v>
      </c>
      <c r="C327">
        <v>740000</v>
      </c>
      <c r="D327" t="s">
        <v>1639</v>
      </c>
      <c r="E327">
        <v>740011</v>
      </c>
      <c r="F327" t="s">
        <v>1660</v>
      </c>
      <c r="G327" s="145" t="str">
        <f>IFERROR(RIGHT(Table11[[#This Row],[Sub-Budgetary Account Descr]],LEN(Table11[[#This Row],[Sub-Budgetary Account Descr]])-11),"")</f>
        <v>Consumable Supplies</v>
      </c>
    </row>
    <row r="328" spans="1:7" s="145" customFormat="1">
      <c r="A328">
        <v>741367</v>
      </c>
      <c r="B328" t="s">
        <v>988</v>
      </c>
      <c r="C328">
        <v>740000</v>
      </c>
      <c r="D328" t="s">
        <v>1639</v>
      </c>
      <c r="E328">
        <v>740012</v>
      </c>
      <c r="F328" t="s">
        <v>1671</v>
      </c>
      <c r="G328" s="145" t="str">
        <f>IFERROR(RIGHT(Table11[[#This Row],[Sub-Budgetary Account Descr]],LEN(Table11[[#This Row],[Sub-Budgetary Account Descr]])-11),"")</f>
        <v>Equip/Oth Supplies</v>
      </c>
    </row>
    <row r="329" spans="1:7" s="145" customFormat="1">
      <c r="A329">
        <v>741368</v>
      </c>
      <c r="B329" t="s">
        <v>989</v>
      </c>
      <c r="C329">
        <v>740000</v>
      </c>
      <c r="D329" t="s">
        <v>1639</v>
      </c>
      <c r="E329">
        <v>740011</v>
      </c>
      <c r="F329" t="s">
        <v>1660</v>
      </c>
      <c r="G329" s="145" t="str">
        <f>IFERROR(RIGHT(Table11[[#This Row],[Sub-Budgetary Account Descr]],LEN(Table11[[#This Row],[Sub-Budgetary Account Descr]])-11),"")</f>
        <v>Consumable Supplies</v>
      </c>
    </row>
    <row r="330" spans="1:7" s="145" customFormat="1">
      <c r="A330">
        <v>741371</v>
      </c>
      <c r="B330" t="s">
        <v>990</v>
      </c>
      <c r="C330">
        <v>740000</v>
      </c>
      <c r="D330" t="s">
        <v>1639</v>
      </c>
      <c r="E330">
        <v>740012</v>
      </c>
      <c r="F330" t="s">
        <v>1671</v>
      </c>
      <c r="G330" s="145" t="str">
        <f>IFERROR(RIGHT(Table11[[#This Row],[Sub-Budgetary Account Descr]],LEN(Table11[[#This Row],[Sub-Budgetary Account Descr]])-11),"")</f>
        <v>Equip/Oth Supplies</v>
      </c>
    </row>
    <row r="331" spans="1:7" s="145" customFormat="1">
      <c r="A331">
        <v>741372</v>
      </c>
      <c r="B331" t="s">
        <v>991</v>
      </c>
      <c r="C331">
        <v>740000</v>
      </c>
      <c r="D331" t="s">
        <v>1639</v>
      </c>
      <c r="E331">
        <v>740011</v>
      </c>
      <c r="F331" t="s">
        <v>1660</v>
      </c>
      <c r="G331" s="145" t="str">
        <f>IFERROR(RIGHT(Table11[[#This Row],[Sub-Budgetary Account Descr]],LEN(Table11[[#This Row],[Sub-Budgetary Account Descr]])-11),"")</f>
        <v>Consumable Supplies</v>
      </c>
    </row>
    <row r="332" spans="1:7" s="145" customFormat="1">
      <c r="A332">
        <v>741375</v>
      </c>
      <c r="B332" t="s">
        <v>992</v>
      </c>
      <c r="C332">
        <v>740000</v>
      </c>
      <c r="D332" t="s">
        <v>1639</v>
      </c>
      <c r="E332">
        <v>740012</v>
      </c>
      <c r="F332" t="s">
        <v>1671</v>
      </c>
      <c r="G332" s="145" t="str">
        <f>IFERROR(RIGHT(Table11[[#This Row],[Sub-Budgetary Account Descr]],LEN(Table11[[#This Row],[Sub-Budgetary Account Descr]])-11),"")</f>
        <v>Equip/Oth Supplies</v>
      </c>
    </row>
    <row r="333" spans="1:7" s="145" customFormat="1">
      <c r="A333">
        <v>741376</v>
      </c>
      <c r="B333" t="s">
        <v>993</v>
      </c>
      <c r="C333">
        <v>740000</v>
      </c>
      <c r="D333" t="s">
        <v>1639</v>
      </c>
      <c r="E333">
        <v>740012</v>
      </c>
      <c r="F333" t="s">
        <v>1671</v>
      </c>
      <c r="G333" s="145" t="str">
        <f>IFERROR(RIGHT(Table11[[#This Row],[Sub-Budgetary Account Descr]],LEN(Table11[[#This Row],[Sub-Budgetary Account Descr]])-11),"")</f>
        <v>Equip/Oth Supplies</v>
      </c>
    </row>
    <row r="334" spans="1:7" s="145" customFormat="1">
      <c r="A334">
        <v>741381</v>
      </c>
      <c r="B334" t="s">
        <v>994</v>
      </c>
      <c r="C334">
        <v>740000</v>
      </c>
      <c r="D334" t="s">
        <v>1639</v>
      </c>
      <c r="E334">
        <v>740011</v>
      </c>
      <c r="F334" t="s">
        <v>1660</v>
      </c>
      <c r="G334" s="145" t="str">
        <f>IFERROR(RIGHT(Table11[[#This Row],[Sub-Budgetary Account Descr]],LEN(Table11[[#This Row],[Sub-Budgetary Account Descr]])-11),"")</f>
        <v>Consumable Supplies</v>
      </c>
    </row>
    <row r="335" spans="1:7" s="145" customFormat="1">
      <c r="A335">
        <v>741382</v>
      </c>
      <c r="B335" t="s">
        <v>995</v>
      </c>
      <c r="C335">
        <v>740000</v>
      </c>
      <c r="D335" t="s">
        <v>1639</v>
      </c>
      <c r="E335">
        <v>740011</v>
      </c>
      <c r="F335" t="s">
        <v>1660</v>
      </c>
      <c r="G335" s="145" t="str">
        <f>IFERROR(RIGHT(Table11[[#This Row],[Sub-Budgetary Account Descr]],LEN(Table11[[#This Row],[Sub-Budgetary Account Descr]])-11),"")</f>
        <v>Consumable Supplies</v>
      </c>
    </row>
    <row r="336" spans="1:7" s="145" customFormat="1">
      <c r="A336">
        <v>741383</v>
      </c>
      <c r="B336" t="s">
        <v>996</v>
      </c>
      <c r="C336">
        <v>740000</v>
      </c>
      <c r="D336" t="s">
        <v>1639</v>
      </c>
      <c r="E336">
        <v>740011</v>
      </c>
      <c r="F336" t="s">
        <v>1660</v>
      </c>
      <c r="G336" s="145" t="str">
        <f>IFERROR(RIGHT(Table11[[#This Row],[Sub-Budgetary Account Descr]],LEN(Table11[[#This Row],[Sub-Budgetary Account Descr]])-11),"")</f>
        <v>Consumable Supplies</v>
      </c>
    </row>
    <row r="337" spans="1:7" s="145" customFormat="1">
      <c r="A337">
        <v>741385</v>
      </c>
      <c r="B337" t="s">
        <v>997</v>
      </c>
      <c r="C337">
        <v>740000</v>
      </c>
      <c r="D337" t="s">
        <v>1639</v>
      </c>
      <c r="E337">
        <v>740011</v>
      </c>
      <c r="F337" t="s">
        <v>1660</v>
      </c>
      <c r="G337" s="145" t="str">
        <f>IFERROR(RIGHT(Table11[[#This Row],[Sub-Budgetary Account Descr]],LEN(Table11[[#This Row],[Sub-Budgetary Account Descr]])-11),"")</f>
        <v>Consumable Supplies</v>
      </c>
    </row>
    <row r="338" spans="1:7" s="145" customFormat="1">
      <c r="A338">
        <v>741391</v>
      </c>
      <c r="B338" t="s">
        <v>998</v>
      </c>
      <c r="C338">
        <v>740000</v>
      </c>
      <c r="D338" t="s">
        <v>1639</v>
      </c>
      <c r="E338">
        <v>740011</v>
      </c>
      <c r="F338" t="s">
        <v>1660</v>
      </c>
      <c r="G338" s="145" t="str">
        <f>IFERROR(RIGHT(Table11[[#This Row],[Sub-Budgetary Account Descr]],LEN(Table11[[#This Row],[Sub-Budgetary Account Descr]])-11),"")</f>
        <v>Consumable Supplies</v>
      </c>
    </row>
    <row r="339" spans="1:7" s="145" customFormat="1">
      <c r="A339">
        <v>741392</v>
      </c>
      <c r="B339" t="s">
        <v>999</v>
      </c>
      <c r="C339">
        <v>740000</v>
      </c>
      <c r="D339" t="s">
        <v>1639</v>
      </c>
      <c r="E339">
        <v>740011</v>
      </c>
      <c r="F339" t="s">
        <v>1660</v>
      </c>
      <c r="G339" s="145" t="str">
        <f>IFERROR(RIGHT(Table11[[#This Row],[Sub-Budgetary Account Descr]],LEN(Table11[[#This Row],[Sub-Budgetary Account Descr]])-11),"")</f>
        <v>Consumable Supplies</v>
      </c>
    </row>
    <row r="340" spans="1:7" s="145" customFormat="1">
      <c r="A340">
        <v>741393</v>
      </c>
      <c r="B340" t="s">
        <v>1000</v>
      </c>
      <c r="C340">
        <v>740000</v>
      </c>
      <c r="D340" t="s">
        <v>1639</v>
      </c>
      <c r="E340">
        <v>740011</v>
      </c>
      <c r="F340" t="s">
        <v>1660</v>
      </c>
      <c r="G340" s="145" t="str">
        <f>IFERROR(RIGHT(Table11[[#This Row],[Sub-Budgetary Account Descr]],LEN(Table11[[#This Row],[Sub-Budgetary Account Descr]])-11),"")</f>
        <v>Consumable Supplies</v>
      </c>
    </row>
    <row r="341" spans="1:7" s="145" customFormat="1">
      <c r="A341">
        <v>741395</v>
      </c>
      <c r="B341" t="s">
        <v>1001</v>
      </c>
      <c r="C341">
        <v>740000</v>
      </c>
      <c r="D341" t="s">
        <v>1639</v>
      </c>
      <c r="E341">
        <v>740011</v>
      </c>
      <c r="F341" t="s">
        <v>1660</v>
      </c>
      <c r="G341" s="145" t="str">
        <f>IFERROR(RIGHT(Table11[[#This Row],[Sub-Budgetary Account Descr]],LEN(Table11[[#This Row],[Sub-Budgetary Account Descr]])-11),"")</f>
        <v>Consumable Supplies</v>
      </c>
    </row>
    <row r="342" spans="1:7" s="145" customFormat="1">
      <c r="A342">
        <v>741396</v>
      </c>
      <c r="B342" t="s">
        <v>1002</v>
      </c>
      <c r="C342">
        <v>740000</v>
      </c>
      <c r="D342" t="s">
        <v>1639</v>
      </c>
      <c r="E342">
        <v>740011</v>
      </c>
      <c r="F342" t="s">
        <v>1660</v>
      </c>
      <c r="G342" s="145" t="str">
        <f>IFERROR(RIGHT(Table11[[#This Row],[Sub-Budgetary Account Descr]],LEN(Table11[[#This Row],[Sub-Budgetary Account Descr]])-11),"")</f>
        <v>Consumable Supplies</v>
      </c>
    </row>
    <row r="343" spans="1:7" s="145" customFormat="1">
      <c r="A343">
        <v>741401</v>
      </c>
      <c r="B343" t="s">
        <v>1003</v>
      </c>
      <c r="C343">
        <v>740000</v>
      </c>
      <c r="D343" t="s">
        <v>1639</v>
      </c>
      <c r="E343">
        <v>740012</v>
      </c>
      <c r="F343" t="s">
        <v>1671</v>
      </c>
      <c r="G343" s="145" t="str">
        <f>IFERROR(RIGHT(Table11[[#This Row],[Sub-Budgetary Account Descr]],LEN(Table11[[#This Row],[Sub-Budgetary Account Descr]])-11),"")</f>
        <v>Equip/Oth Supplies</v>
      </c>
    </row>
    <row r="344" spans="1:7" s="145" customFormat="1">
      <c r="A344">
        <v>741420</v>
      </c>
      <c r="B344" t="s">
        <v>1234</v>
      </c>
      <c r="C344">
        <v>740000</v>
      </c>
      <c r="D344" t="s">
        <v>1639</v>
      </c>
      <c r="E344">
        <v>740011</v>
      </c>
      <c r="F344" t="s">
        <v>1660</v>
      </c>
      <c r="G344" s="145" t="str">
        <f>IFERROR(RIGHT(Table11[[#This Row],[Sub-Budgetary Account Descr]],LEN(Table11[[#This Row],[Sub-Budgetary Account Descr]])-11),"")</f>
        <v>Consumable Supplies</v>
      </c>
    </row>
    <row r="345" spans="1:7" s="145" customFormat="1">
      <c r="A345">
        <v>741421</v>
      </c>
      <c r="B345" t="s">
        <v>1526</v>
      </c>
      <c r="C345">
        <v>740000</v>
      </c>
      <c r="D345" t="s">
        <v>1639</v>
      </c>
      <c r="E345">
        <v>740012</v>
      </c>
      <c r="F345" t="s">
        <v>1671</v>
      </c>
      <c r="G345" s="145" t="str">
        <f>IFERROR(RIGHT(Table11[[#This Row],[Sub-Budgetary Account Descr]],LEN(Table11[[#This Row],[Sub-Budgetary Account Descr]])-11),"")</f>
        <v>Equip/Oth Supplies</v>
      </c>
    </row>
    <row r="346" spans="1:7" s="145" customFormat="1">
      <c r="A346">
        <v>741422</v>
      </c>
      <c r="B346" t="s">
        <v>1006</v>
      </c>
      <c r="C346">
        <v>740000</v>
      </c>
      <c r="D346" t="s">
        <v>1639</v>
      </c>
      <c r="E346">
        <v>740011</v>
      </c>
      <c r="F346" t="s">
        <v>1660</v>
      </c>
      <c r="G346" s="145" t="str">
        <f>IFERROR(RIGHT(Table11[[#This Row],[Sub-Budgetary Account Descr]],LEN(Table11[[#This Row],[Sub-Budgetary Account Descr]])-11),"")</f>
        <v>Consumable Supplies</v>
      </c>
    </row>
    <row r="347" spans="1:7" s="145" customFormat="1">
      <c r="A347">
        <v>741501</v>
      </c>
      <c r="B347" t="s">
        <v>1007</v>
      </c>
      <c r="C347">
        <v>740000</v>
      </c>
      <c r="D347" t="s">
        <v>1639</v>
      </c>
      <c r="E347">
        <v>740013</v>
      </c>
      <c r="F347" t="s">
        <v>1672</v>
      </c>
      <c r="G347" s="145" t="str">
        <f>IFERROR(RIGHT(Table11[[#This Row],[Sub-Budgetary Account Descr]],LEN(Table11[[#This Row],[Sub-Budgetary Account Descr]])-11),"")</f>
        <v>Postal/Freight</v>
      </c>
    </row>
    <row r="348" spans="1:7" s="145" customFormat="1">
      <c r="A348">
        <v>741502</v>
      </c>
      <c r="B348" t="s">
        <v>1008</v>
      </c>
      <c r="C348">
        <v>740000</v>
      </c>
      <c r="D348" t="s">
        <v>1639</v>
      </c>
      <c r="E348">
        <v>740013</v>
      </c>
      <c r="F348" t="s">
        <v>1672</v>
      </c>
      <c r="G348" s="145" t="str">
        <f>IFERROR(RIGHT(Table11[[#This Row],[Sub-Budgetary Account Descr]],LEN(Table11[[#This Row],[Sub-Budgetary Account Descr]])-11),"")</f>
        <v>Postal/Freight</v>
      </c>
    </row>
    <row r="349" spans="1:7" s="145" customFormat="1">
      <c r="A349">
        <v>741503</v>
      </c>
      <c r="B349" t="s">
        <v>1009</v>
      </c>
      <c r="C349">
        <v>740000</v>
      </c>
      <c r="D349" t="s">
        <v>1639</v>
      </c>
      <c r="E349">
        <v>740013</v>
      </c>
      <c r="F349" t="s">
        <v>1672</v>
      </c>
      <c r="G349" s="145" t="str">
        <f>IFERROR(RIGHT(Table11[[#This Row],[Sub-Budgetary Account Descr]],LEN(Table11[[#This Row],[Sub-Budgetary Account Descr]])-11),"")</f>
        <v>Postal/Freight</v>
      </c>
    </row>
    <row r="350" spans="1:7" s="145" customFormat="1">
      <c r="A350">
        <v>741504</v>
      </c>
      <c r="B350" t="s">
        <v>1010</v>
      </c>
      <c r="C350">
        <v>740000</v>
      </c>
      <c r="D350" t="s">
        <v>1639</v>
      </c>
      <c r="E350">
        <v>740013</v>
      </c>
      <c r="F350" t="s">
        <v>1672</v>
      </c>
      <c r="G350" s="145" t="str">
        <f>IFERROR(RIGHT(Table11[[#This Row],[Sub-Budgetary Account Descr]],LEN(Table11[[#This Row],[Sub-Budgetary Account Descr]])-11),"")</f>
        <v>Postal/Freight</v>
      </c>
    </row>
    <row r="351" spans="1:7" s="145" customFormat="1">
      <c r="A351">
        <v>741505</v>
      </c>
      <c r="B351" t="s">
        <v>1011</v>
      </c>
      <c r="C351">
        <v>740000</v>
      </c>
      <c r="D351" t="s">
        <v>1639</v>
      </c>
      <c r="E351">
        <v>740013</v>
      </c>
      <c r="F351" t="s">
        <v>1672</v>
      </c>
      <c r="G351" s="145" t="str">
        <f>IFERROR(RIGHT(Table11[[#This Row],[Sub-Budgetary Account Descr]],LEN(Table11[[#This Row],[Sub-Budgetary Account Descr]])-11),"")</f>
        <v>Postal/Freight</v>
      </c>
    </row>
    <row r="352" spans="1:7" s="145" customFormat="1">
      <c r="A352">
        <v>741506</v>
      </c>
      <c r="B352" t="s">
        <v>1012</v>
      </c>
      <c r="C352">
        <v>740000</v>
      </c>
      <c r="D352" t="s">
        <v>1639</v>
      </c>
      <c r="E352">
        <v>740013</v>
      </c>
      <c r="F352" t="s">
        <v>1672</v>
      </c>
      <c r="G352" s="145" t="str">
        <f>IFERROR(RIGHT(Table11[[#This Row],[Sub-Budgetary Account Descr]],LEN(Table11[[#This Row],[Sub-Budgetary Account Descr]])-11),"")</f>
        <v>Postal/Freight</v>
      </c>
    </row>
    <row r="353" spans="1:7" s="145" customFormat="1">
      <c r="A353">
        <v>741507</v>
      </c>
      <c r="B353" t="s">
        <v>1013</v>
      </c>
      <c r="C353">
        <v>740000</v>
      </c>
      <c r="D353" t="s">
        <v>1639</v>
      </c>
      <c r="E353">
        <v>740013</v>
      </c>
      <c r="F353" t="s">
        <v>1672</v>
      </c>
      <c r="G353" s="145" t="str">
        <f>IFERROR(RIGHT(Table11[[#This Row],[Sub-Budgetary Account Descr]],LEN(Table11[[#This Row],[Sub-Budgetary Account Descr]])-11),"")</f>
        <v>Postal/Freight</v>
      </c>
    </row>
    <row r="354" spans="1:7" s="145" customFormat="1">
      <c r="A354">
        <v>741508</v>
      </c>
      <c r="B354" t="s">
        <v>1014</v>
      </c>
      <c r="C354">
        <v>740000</v>
      </c>
      <c r="D354" t="s">
        <v>1639</v>
      </c>
      <c r="E354">
        <v>740013</v>
      </c>
      <c r="F354" t="s">
        <v>1672</v>
      </c>
      <c r="G354" s="145" t="str">
        <f>IFERROR(RIGHT(Table11[[#This Row],[Sub-Budgetary Account Descr]],LEN(Table11[[#This Row],[Sub-Budgetary Account Descr]])-11),"")</f>
        <v>Postal/Freight</v>
      </c>
    </row>
    <row r="355" spans="1:7" s="145" customFormat="1">
      <c r="A355">
        <v>741509</v>
      </c>
      <c r="B355" t="s">
        <v>1015</v>
      </c>
      <c r="C355">
        <v>740000</v>
      </c>
      <c r="D355" t="s">
        <v>1639</v>
      </c>
      <c r="E355">
        <v>740013</v>
      </c>
      <c r="F355" t="s">
        <v>1672</v>
      </c>
      <c r="G355" s="145" t="str">
        <f>IFERROR(RIGHT(Table11[[#This Row],[Sub-Budgetary Account Descr]],LEN(Table11[[#This Row],[Sub-Budgetary Account Descr]])-11),"")</f>
        <v>Postal/Freight</v>
      </c>
    </row>
    <row r="356" spans="1:7" s="145" customFormat="1">
      <c r="A356">
        <v>741521</v>
      </c>
      <c r="B356" t="s">
        <v>1016</v>
      </c>
      <c r="C356">
        <v>740000</v>
      </c>
      <c r="D356" t="s">
        <v>1639</v>
      </c>
      <c r="E356">
        <v>740013</v>
      </c>
      <c r="F356" t="s">
        <v>1672</v>
      </c>
      <c r="G356" s="145" t="str">
        <f>IFERROR(RIGHT(Table11[[#This Row],[Sub-Budgetary Account Descr]],LEN(Table11[[#This Row],[Sub-Budgetary Account Descr]])-11),"")</f>
        <v>Postal/Freight</v>
      </c>
    </row>
    <row r="357" spans="1:7" s="145" customFormat="1">
      <c r="A357">
        <v>741531</v>
      </c>
      <c r="B357" t="s">
        <v>1018</v>
      </c>
      <c r="C357">
        <v>740000</v>
      </c>
      <c r="D357" t="s">
        <v>1639</v>
      </c>
      <c r="E357">
        <v>740014</v>
      </c>
      <c r="F357" t="s">
        <v>1673</v>
      </c>
      <c r="G357" s="145" t="str">
        <f>IFERROR(RIGHT(Table11[[#This Row],[Sub-Budgetary Account Descr]],LEN(Table11[[#This Row],[Sub-Budgetary Account Descr]])-11),"")</f>
        <v>Insurance</v>
      </c>
    </row>
    <row r="358" spans="1:7" s="145" customFormat="1">
      <c r="A358">
        <v>741540</v>
      </c>
      <c r="B358" t="s">
        <v>1019</v>
      </c>
      <c r="C358">
        <v>740000</v>
      </c>
      <c r="D358" t="s">
        <v>1639</v>
      </c>
      <c r="E358">
        <v>740014</v>
      </c>
      <c r="F358" t="s">
        <v>1673</v>
      </c>
      <c r="G358" s="145" t="str">
        <f>IFERROR(RIGHT(Table11[[#This Row],[Sub-Budgetary Account Descr]],LEN(Table11[[#This Row],[Sub-Budgetary Account Descr]])-11),"")</f>
        <v>Insurance</v>
      </c>
    </row>
    <row r="359" spans="1:7" s="145" customFormat="1">
      <c r="A359">
        <v>741541</v>
      </c>
      <c r="B359" t="s">
        <v>1020</v>
      </c>
      <c r="C359">
        <v>740000</v>
      </c>
      <c r="D359" t="s">
        <v>1639</v>
      </c>
      <c r="E359">
        <v>740014</v>
      </c>
      <c r="F359" t="s">
        <v>1673</v>
      </c>
      <c r="G359" s="145" t="str">
        <f>IFERROR(RIGHT(Table11[[#This Row],[Sub-Budgetary Account Descr]],LEN(Table11[[#This Row],[Sub-Budgetary Account Descr]])-11),"")</f>
        <v>Insurance</v>
      </c>
    </row>
    <row r="360" spans="1:7" s="145" customFormat="1">
      <c r="A360">
        <v>741542</v>
      </c>
      <c r="B360" t="s">
        <v>1021</v>
      </c>
      <c r="C360">
        <v>740000</v>
      </c>
      <c r="D360" t="s">
        <v>1639</v>
      </c>
      <c r="E360">
        <v>740014</v>
      </c>
      <c r="F360" t="s">
        <v>1673</v>
      </c>
      <c r="G360" s="145" t="str">
        <f>IFERROR(RIGHT(Table11[[#This Row],[Sub-Budgetary Account Descr]],LEN(Table11[[#This Row],[Sub-Budgetary Account Descr]])-11),"")</f>
        <v>Insurance</v>
      </c>
    </row>
    <row r="361" spans="1:7" s="145" customFormat="1">
      <c r="A361">
        <v>741543</v>
      </c>
      <c r="B361" t="s">
        <v>1022</v>
      </c>
      <c r="C361">
        <v>740000</v>
      </c>
      <c r="D361" t="s">
        <v>1639</v>
      </c>
      <c r="E361">
        <v>740014</v>
      </c>
      <c r="F361" t="s">
        <v>1673</v>
      </c>
      <c r="G361" s="145" t="str">
        <f>IFERROR(RIGHT(Table11[[#This Row],[Sub-Budgetary Account Descr]],LEN(Table11[[#This Row],[Sub-Budgetary Account Descr]])-11),"")</f>
        <v>Insurance</v>
      </c>
    </row>
    <row r="362" spans="1:7" s="145" customFormat="1">
      <c r="A362">
        <v>741544</v>
      </c>
      <c r="B362" t="s">
        <v>1023</v>
      </c>
      <c r="C362">
        <v>740000</v>
      </c>
      <c r="D362" t="s">
        <v>1639</v>
      </c>
      <c r="E362">
        <v>740014</v>
      </c>
      <c r="F362" t="s">
        <v>1673</v>
      </c>
      <c r="G362" s="145" t="str">
        <f>IFERROR(RIGHT(Table11[[#This Row],[Sub-Budgetary Account Descr]],LEN(Table11[[#This Row],[Sub-Budgetary Account Descr]])-11),"")</f>
        <v>Insurance</v>
      </c>
    </row>
    <row r="363" spans="1:7" s="145" customFormat="1">
      <c r="A363">
        <v>741550</v>
      </c>
      <c r="B363" t="s">
        <v>1024</v>
      </c>
      <c r="C363">
        <v>740000</v>
      </c>
      <c r="D363" t="s">
        <v>1639</v>
      </c>
      <c r="E363">
        <v>740014</v>
      </c>
      <c r="F363" t="s">
        <v>1673</v>
      </c>
      <c r="G363" s="145" t="str">
        <f>IFERROR(RIGHT(Table11[[#This Row],[Sub-Budgetary Account Descr]],LEN(Table11[[#This Row],[Sub-Budgetary Account Descr]])-11),"")</f>
        <v>Insurance</v>
      </c>
    </row>
    <row r="364" spans="1:7" s="145" customFormat="1">
      <c r="A364">
        <v>741560</v>
      </c>
      <c r="B364" t="s">
        <v>1025</v>
      </c>
      <c r="C364">
        <v>740000</v>
      </c>
      <c r="D364" t="s">
        <v>1639</v>
      </c>
      <c r="E364">
        <v>740014</v>
      </c>
      <c r="F364" t="s">
        <v>1673</v>
      </c>
      <c r="G364" s="145" t="str">
        <f>IFERROR(RIGHT(Table11[[#This Row],[Sub-Budgetary Account Descr]],LEN(Table11[[#This Row],[Sub-Budgetary Account Descr]])-11),"")</f>
        <v>Insurance</v>
      </c>
    </row>
    <row r="365" spans="1:7" s="145" customFormat="1">
      <c r="A365">
        <v>741565</v>
      </c>
      <c r="B365" t="s">
        <v>1026</v>
      </c>
      <c r="C365">
        <v>740000</v>
      </c>
      <c r="D365" t="s">
        <v>1639</v>
      </c>
      <c r="E365">
        <v>740014</v>
      </c>
      <c r="F365" t="s">
        <v>1673</v>
      </c>
      <c r="G365" s="145" t="str">
        <f>IFERROR(RIGHT(Table11[[#This Row],[Sub-Budgetary Account Descr]],LEN(Table11[[#This Row],[Sub-Budgetary Account Descr]])-11),"")</f>
        <v>Insurance</v>
      </c>
    </row>
    <row r="366" spans="1:7" s="145" customFormat="1">
      <c r="A366">
        <v>741570</v>
      </c>
      <c r="B366" t="s">
        <v>1027</v>
      </c>
      <c r="C366">
        <v>740000</v>
      </c>
      <c r="D366" t="s">
        <v>1639</v>
      </c>
      <c r="E366">
        <v>740014</v>
      </c>
      <c r="F366" t="s">
        <v>1673</v>
      </c>
      <c r="G366" s="145" t="str">
        <f>IFERROR(RIGHT(Table11[[#This Row],[Sub-Budgetary Account Descr]],LEN(Table11[[#This Row],[Sub-Budgetary Account Descr]])-11),"")</f>
        <v>Insurance</v>
      </c>
    </row>
    <row r="367" spans="1:7" s="145" customFormat="1">
      <c r="A367">
        <v>741575</v>
      </c>
      <c r="B367" t="s">
        <v>1028</v>
      </c>
      <c r="C367">
        <v>740000</v>
      </c>
      <c r="D367" t="s">
        <v>1639</v>
      </c>
      <c r="E367">
        <v>740014</v>
      </c>
      <c r="F367" t="s">
        <v>1673</v>
      </c>
      <c r="G367" s="145" t="str">
        <f>IFERROR(RIGHT(Table11[[#This Row],[Sub-Budgetary Account Descr]],LEN(Table11[[#This Row],[Sub-Budgetary Account Descr]])-11),"")</f>
        <v>Insurance</v>
      </c>
    </row>
    <row r="368" spans="1:7" s="145" customFormat="1">
      <c r="A368">
        <v>741580</v>
      </c>
      <c r="B368" t="s">
        <v>1029</v>
      </c>
      <c r="C368">
        <v>740000</v>
      </c>
      <c r="D368" t="s">
        <v>1639</v>
      </c>
      <c r="E368">
        <v>740016</v>
      </c>
      <c r="F368" t="s">
        <v>1674</v>
      </c>
      <c r="G368" s="145" t="str">
        <f>IFERROR(RIGHT(Table11[[#This Row],[Sub-Budgetary Account Descr]],LEN(Table11[[#This Row],[Sub-Budgetary Account Descr]])-11),"")</f>
        <v>Financial Aid</v>
      </c>
    </row>
    <row r="369" spans="1:7" s="145" customFormat="1">
      <c r="A369">
        <v>741581</v>
      </c>
      <c r="B369" t="s">
        <v>1030</v>
      </c>
      <c r="C369">
        <v>740000</v>
      </c>
      <c r="D369" t="s">
        <v>1639</v>
      </c>
      <c r="E369">
        <v>740014</v>
      </c>
      <c r="F369" t="s">
        <v>1673</v>
      </c>
      <c r="G369" s="145" t="str">
        <f>IFERROR(RIGHT(Table11[[#This Row],[Sub-Budgetary Account Descr]],LEN(Table11[[#This Row],[Sub-Budgetary Account Descr]])-11),"")</f>
        <v>Insurance</v>
      </c>
    </row>
    <row r="370" spans="1:7" s="145" customFormat="1">
      <c r="A370">
        <v>741582</v>
      </c>
      <c r="B370" t="s">
        <v>1031</v>
      </c>
      <c r="C370">
        <v>740000</v>
      </c>
      <c r="D370" t="s">
        <v>1639</v>
      </c>
      <c r="E370">
        <v>740014</v>
      </c>
      <c r="F370" t="s">
        <v>1673</v>
      </c>
      <c r="G370" s="145" t="str">
        <f>IFERROR(RIGHT(Table11[[#This Row],[Sub-Budgetary Account Descr]],LEN(Table11[[#This Row],[Sub-Budgetary Account Descr]])-11),"")</f>
        <v>Insurance</v>
      </c>
    </row>
    <row r="371" spans="1:7" s="145" customFormat="1">
      <c r="A371">
        <v>741610</v>
      </c>
      <c r="B371" t="s">
        <v>1032</v>
      </c>
      <c r="C371">
        <v>740000</v>
      </c>
      <c r="D371" t="s">
        <v>1639</v>
      </c>
      <c r="E371">
        <v>740017</v>
      </c>
      <c r="F371" t="s">
        <v>1640</v>
      </c>
      <c r="G371" s="145" t="str">
        <f>IFERROR(RIGHT(Table11[[#This Row],[Sub-Budgetary Account Descr]],LEN(Table11[[#This Row],[Sub-Budgetary Account Descr]])-11),"")</f>
        <v>Other Exp</v>
      </c>
    </row>
    <row r="372" spans="1:7" s="145" customFormat="1">
      <c r="A372">
        <v>741620</v>
      </c>
      <c r="B372" t="s">
        <v>1033</v>
      </c>
      <c r="C372">
        <v>740000</v>
      </c>
      <c r="D372" t="s">
        <v>1639</v>
      </c>
      <c r="E372">
        <v>740017</v>
      </c>
      <c r="F372" t="s">
        <v>1640</v>
      </c>
      <c r="G372" s="145" t="str">
        <f>IFERROR(RIGHT(Table11[[#This Row],[Sub-Budgetary Account Descr]],LEN(Table11[[#This Row],[Sub-Budgetary Account Descr]])-11),"")</f>
        <v>Other Exp</v>
      </c>
    </row>
    <row r="373" spans="1:7" s="145" customFormat="1">
      <c r="A373">
        <v>741721</v>
      </c>
      <c r="B373" t="s">
        <v>1038</v>
      </c>
      <c r="C373">
        <v>740000</v>
      </c>
      <c r="D373" t="s">
        <v>1639</v>
      </c>
      <c r="E373">
        <v>740015</v>
      </c>
      <c r="F373" t="s">
        <v>1675</v>
      </c>
      <c r="G373" s="145" t="str">
        <f>IFERROR(RIGHT(Table11[[#This Row],[Sub-Budgetary Account Descr]],LEN(Table11[[#This Row],[Sub-Budgetary Account Descr]])-11),"")</f>
        <v>Rentals</v>
      </c>
    </row>
    <row r="374" spans="1:7" s="145" customFormat="1">
      <c r="A374">
        <v>741731</v>
      </c>
      <c r="B374" t="s">
        <v>1039</v>
      </c>
      <c r="C374">
        <v>740000</v>
      </c>
      <c r="D374" t="s">
        <v>1639</v>
      </c>
      <c r="E374">
        <v>740015</v>
      </c>
      <c r="F374" t="s">
        <v>1675</v>
      </c>
      <c r="G374" s="145" t="str">
        <f>IFERROR(RIGHT(Table11[[#This Row],[Sub-Budgetary Account Descr]],LEN(Table11[[#This Row],[Sub-Budgetary Account Descr]])-11),"")</f>
        <v>Rentals</v>
      </c>
    </row>
    <row r="375" spans="1:7" s="145" customFormat="1">
      <c r="A375">
        <v>741741</v>
      </c>
      <c r="B375" t="s">
        <v>1040</v>
      </c>
      <c r="C375">
        <v>740000</v>
      </c>
      <c r="D375" t="s">
        <v>1639</v>
      </c>
      <c r="E375">
        <v>740015</v>
      </c>
      <c r="F375" t="s">
        <v>1675</v>
      </c>
      <c r="G375" s="145" t="str">
        <f>IFERROR(RIGHT(Table11[[#This Row],[Sub-Budgetary Account Descr]],LEN(Table11[[#This Row],[Sub-Budgetary Account Descr]])-11),"")</f>
        <v>Rentals</v>
      </c>
    </row>
    <row r="376" spans="1:7" s="145" customFormat="1">
      <c r="A376">
        <v>741751</v>
      </c>
      <c r="B376" t="s">
        <v>1522</v>
      </c>
      <c r="C376">
        <v>740000</v>
      </c>
      <c r="D376" t="s">
        <v>1639</v>
      </c>
      <c r="E376">
        <v>740015</v>
      </c>
      <c r="F376" t="s">
        <v>1675</v>
      </c>
      <c r="G376" s="145" t="str">
        <f>IFERROR(RIGHT(Table11[[#This Row],[Sub-Budgetary Account Descr]],LEN(Table11[[#This Row],[Sub-Budgetary Account Descr]])-11),"")</f>
        <v>Rentals</v>
      </c>
    </row>
    <row r="377" spans="1:7" s="145" customFormat="1">
      <c r="A377">
        <v>741811</v>
      </c>
      <c r="B377" t="s">
        <v>1041</v>
      </c>
      <c r="C377">
        <v>740000</v>
      </c>
      <c r="D377" t="s">
        <v>1639</v>
      </c>
      <c r="E377">
        <v>740015</v>
      </c>
      <c r="F377" t="s">
        <v>1675</v>
      </c>
      <c r="G377" s="145" t="str">
        <f>IFERROR(RIGHT(Table11[[#This Row],[Sub-Budgetary Account Descr]],LEN(Table11[[#This Row],[Sub-Budgetary Account Descr]])-11),"")</f>
        <v>Rentals</v>
      </c>
    </row>
    <row r="378" spans="1:7" s="145" customFormat="1">
      <c r="A378">
        <v>741821</v>
      </c>
      <c r="B378" t="s">
        <v>1042</v>
      </c>
      <c r="C378">
        <v>740000</v>
      </c>
      <c r="D378" t="s">
        <v>1639</v>
      </c>
      <c r="E378">
        <v>740015</v>
      </c>
      <c r="F378" t="s">
        <v>1675</v>
      </c>
      <c r="G378" s="145" t="str">
        <f>IFERROR(RIGHT(Table11[[#This Row],[Sub-Budgetary Account Descr]],LEN(Table11[[#This Row],[Sub-Budgetary Account Descr]])-11),"")</f>
        <v>Rentals</v>
      </c>
    </row>
    <row r="379" spans="1:7" s="145" customFormat="1">
      <c r="A379">
        <v>741831</v>
      </c>
      <c r="B379" t="s">
        <v>1676</v>
      </c>
      <c r="C379">
        <v>740000</v>
      </c>
      <c r="D379" t="s">
        <v>1639</v>
      </c>
      <c r="E379">
        <v>740015</v>
      </c>
      <c r="F379" t="s">
        <v>1675</v>
      </c>
      <c r="G379" s="145" t="str">
        <f>IFERROR(RIGHT(Table11[[#This Row],[Sub-Budgetary Account Descr]],LEN(Table11[[#This Row],[Sub-Budgetary Account Descr]])-11),"")</f>
        <v>Rentals</v>
      </c>
    </row>
    <row r="380" spans="1:7" s="145" customFormat="1">
      <c r="A380">
        <v>741851</v>
      </c>
      <c r="B380" t="s">
        <v>1044</v>
      </c>
      <c r="C380">
        <v>740000</v>
      </c>
      <c r="D380" t="s">
        <v>1639</v>
      </c>
      <c r="E380">
        <v>740015</v>
      </c>
      <c r="F380" t="s">
        <v>1675</v>
      </c>
      <c r="G380" s="145" t="str">
        <f>IFERROR(RIGHT(Table11[[#This Row],[Sub-Budgetary Account Descr]],LEN(Table11[[#This Row],[Sub-Budgetary Account Descr]])-11),"")</f>
        <v>Rentals</v>
      </c>
    </row>
    <row r="381" spans="1:7" s="145" customFormat="1">
      <c r="A381">
        <v>741871</v>
      </c>
      <c r="B381" t="s">
        <v>1045</v>
      </c>
      <c r="C381">
        <v>740000</v>
      </c>
      <c r="D381" t="s">
        <v>1639</v>
      </c>
      <c r="E381">
        <v>740015</v>
      </c>
      <c r="F381" t="s">
        <v>1675</v>
      </c>
      <c r="G381" s="145" t="str">
        <f>IFERROR(RIGHT(Table11[[#This Row],[Sub-Budgetary Account Descr]],LEN(Table11[[#This Row],[Sub-Budgetary Account Descr]])-11),"")</f>
        <v>Rentals</v>
      </c>
    </row>
    <row r="382" spans="1:7" s="145" customFormat="1">
      <c r="A382">
        <v>741881</v>
      </c>
      <c r="B382" t="s">
        <v>1518</v>
      </c>
      <c r="C382">
        <v>740000</v>
      </c>
      <c r="D382" t="s">
        <v>1639</v>
      </c>
      <c r="E382">
        <v>740015</v>
      </c>
      <c r="F382" t="s">
        <v>1675</v>
      </c>
      <c r="G382" s="145" t="str">
        <f>IFERROR(RIGHT(Table11[[#This Row],[Sub-Budgetary Account Descr]],LEN(Table11[[#This Row],[Sub-Budgetary Account Descr]])-11),"")</f>
        <v>Rentals</v>
      </c>
    </row>
    <row r="383" spans="1:7" s="145" customFormat="1">
      <c r="A383">
        <v>741901</v>
      </c>
      <c r="B383" t="s">
        <v>1047</v>
      </c>
      <c r="C383">
        <v>740000</v>
      </c>
      <c r="D383" t="s">
        <v>1639</v>
      </c>
      <c r="E383">
        <v>740017</v>
      </c>
      <c r="F383" t="s">
        <v>1640</v>
      </c>
      <c r="G383" s="145" t="str">
        <f>IFERROR(RIGHT(Table11[[#This Row],[Sub-Budgetary Account Descr]],LEN(Table11[[#This Row],[Sub-Budgetary Account Descr]])-11),"")</f>
        <v>Other Exp</v>
      </c>
    </row>
    <row r="384" spans="1:7" s="145" customFormat="1">
      <c r="A384">
        <v>741902</v>
      </c>
      <c r="B384" t="s">
        <v>1048</v>
      </c>
      <c r="C384">
        <v>740000</v>
      </c>
      <c r="D384" t="s">
        <v>1639</v>
      </c>
      <c r="E384">
        <v>740017</v>
      </c>
      <c r="F384" t="s">
        <v>1640</v>
      </c>
      <c r="G384" s="145" t="str">
        <f>IFERROR(RIGHT(Table11[[#This Row],[Sub-Budgetary Account Descr]],LEN(Table11[[#This Row],[Sub-Budgetary Account Descr]])-11),"")</f>
        <v>Other Exp</v>
      </c>
    </row>
    <row r="385" spans="1:7" s="145" customFormat="1">
      <c r="A385">
        <v>741910</v>
      </c>
      <c r="B385" t="s">
        <v>1049</v>
      </c>
      <c r="C385">
        <v>740000</v>
      </c>
      <c r="D385" t="s">
        <v>1639</v>
      </c>
      <c r="E385">
        <v>740017</v>
      </c>
      <c r="F385" t="s">
        <v>1640</v>
      </c>
      <c r="G385" s="145" t="str">
        <f>IFERROR(RIGHT(Table11[[#This Row],[Sub-Budgetary Account Descr]],LEN(Table11[[#This Row],[Sub-Budgetary Account Descr]])-11),"")</f>
        <v>Other Exp</v>
      </c>
    </row>
    <row r="386" spans="1:7" s="145" customFormat="1">
      <c r="A386">
        <v>741911</v>
      </c>
      <c r="B386" t="s">
        <v>1050</v>
      </c>
      <c r="C386">
        <v>740000</v>
      </c>
      <c r="D386" t="s">
        <v>1639</v>
      </c>
      <c r="E386">
        <v>740017</v>
      </c>
      <c r="F386" t="s">
        <v>1640</v>
      </c>
      <c r="G386" s="145" t="str">
        <f>IFERROR(RIGHT(Table11[[#This Row],[Sub-Budgetary Account Descr]],LEN(Table11[[#This Row],[Sub-Budgetary Account Descr]])-11),"")</f>
        <v>Other Exp</v>
      </c>
    </row>
    <row r="387" spans="1:7" s="145" customFormat="1">
      <c r="A387">
        <v>741921</v>
      </c>
      <c r="B387" t="s">
        <v>1051</v>
      </c>
      <c r="C387">
        <v>740000</v>
      </c>
      <c r="D387" t="s">
        <v>1639</v>
      </c>
      <c r="E387">
        <v>740017</v>
      </c>
      <c r="F387" t="s">
        <v>1640</v>
      </c>
      <c r="G387" s="145" t="str">
        <f>IFERROR(RIGHT(Table11[[#This Row],[Sub-Budgetary Account Descr]],LEN(Table11[[#This Row],[Sub-Budgetary Account Descr]])-11),"")</f>
        <v>Other Exp</v>
      </c>
    </row>
    <row r="388" spans="1:7" s="145" customFormat="1">
      <c r="A388">
        <v>741922</v>
      </c>
      <c r="B388" t="s">
        <v>1052</v>
      </c>
      <c r="C388">
        <v>740000</v>
      </c>
      <c r="D388" t="s">
        <v>1639</v>
      </c>
      <c r="E388">
        <v>740017</v>
      </c>
      <c r="F388" t="s">
        <v>1640</v>
      </c>
      <c r="G388" s="145" t="str">
        <f>IFERROR(RIGHT(Table11[[#This Row],[Sub-Budgetary Account Descr]],LEN(Table11[[#This Row],[Sub-Budgetary Account Descr]])-11),"")</f>
        <v>Other Exp</v>
      </c>
    </row>
    <row r="389" spans="1:7" s="145" customFormat="1">
      <c r="A389">
        <v>741923</v>
      </c>
      <c r="B389" t="s">
        <v>1053</v>
      </c>
      <c r="C389">
        <v>740000</v>
      </c>
      <c r="D389" t="s">
        <v>1639</v>
      </c>
      <c r="E389">
        <v>740017</v>
      </c>
      <c r="F389" t="s">
        <v>1640</v>
      </c>
      <c r="G389" s="145" t="str">
        <f>IFERROR(RIGHT(Table11[[#This Row],[Sub-Budgetary Account Descr]],LEN(Table11[[#This Row],[Sub-Budgetary Account Descr]])-11),"")</f>
        <v>Other Exp</v>
      </c>
    </row>
    <row r="390" spans="1:7" s="145" customFormat="1">
      <c r="A390">
        <v>741924</v>
      </c>
      <c r="B390" t="s">
        <v>1054</v>
      </c>
      <c r="C390">
        <v>740000</v>
      </c>
      <c r="D390" t="s">
        <v>1639</v>
      </c>
      <c r="E390">
        <v>740017</v>
      </c>
      <c r="F390" t="s">
        <v>1640</v>
      </c>
      <c r="G390" s="145" t="str">
        <f>IFERROR(RIGHT(Table11[[#This Row],[Sub-Budgetary Account Descr]],LEN(Table11[[#This Row],[Sub-Budgetary Account Descr]])-11),"")</f>
        <v>Other Exp</v>
      </c>
    </row>
    <row r="391" spans="1:7" s="145" customFormat="1">
      <c r="A391">
        <v>741940</v>
      </c>
      <c r="B391" t="s">
        <v>1055</v>
      </c>
      <c r="C391">
        <v>740000</v>
      </c>
      <c r="D391" t="s">
        <v>1639</v>
      </c>
      <c r="E391">
        <v>740017</v>
      </c>
      <c r="F391" t="s">
        <v>1640</v>
      </c>
      <c r="G391" s="145" t="str">
        <f>IFERROR(RIGHT(Table11[[#This Row],[Sub-Budgetary Account Descr]],LEN(Table11[[#This Row],[Sub-Budgetary Account Descr]])-11),"")</f>
        <v>Other Exp</v>
      </c>
    </row>
    <row r="392" spans="1:7" s="145" customFormat="1">
      <c r="A392">
        <v>741941</v>
      </c>
      <c r="B392" t="s">
        <v>1056</v>
      </c>
      <c r="C392">
        <v>740000</v>
      </c>
      <c r="D392" t="s">
        <v>1639</v>
      </c>
      <c r="E392">
        <v>740017</v>
      </c>
      <c r="F392" t="s">
        <v>1640</v>
      </c>
      <c r="G392" s="145" t="str">
        <f>IFERROR(RIGHT(Table11[[#This Row],[Sub-Budgetary Account Descr]],LEN(Table11[[#This Row],[Sub-Budgetary Account Descr]])-11),"")</f>
        <v>Other Exp</v>
      </c>
    </row>
    <row r="393" spans="1:7" s="145" customFormat="1">
      <c r="A393">
        <v>741951</v>
      </c>
      <c r="B393" t="s">
        <v>1057</v>
      </c>
      <c r="C393">
        <v>740000</v>
      </c>
      <c r="D393" t="s">
        <v>1639</v>
      </c>
      <c r="E393">
        <v>740017</v>
      </c>
      <c r="F393" t="s">
        <v>1640</v>
      </c>
      <c r="G393" s="145" t="str">
        <f>IFERROR(RIGHT(Table11[[#This Row],[Sub-Budgetary Account Descr]],LEN(Table11[[#This Row],[Sub-Budgetary Account Descr]])-11),"")</f>
        <v>Other Exp</v>
      </c>
    </row>
    <row r="394" spans="1:7" s="145" customFormat="1">
      <c r="A394">
        <v>741952</v>
      </c>
      <c r="B394" t="s">
        <v>1058</v>
      </c>
      <c r="C394">
        <v>740000</v>
      </c>
      <c r="D394" t="s">
        <v>1639</v>
      </c>
      <c r="E394">
        <v>740017</v>
      </c>
      <c r="F394" t="s">
        <v>1640</v>
      </c>
      <c r="G394" s="145" t="str">
        <f>IFERROR(RIGHT(Table11[[#This Row],[Sub-Budgetary Account Descr]],LEN(Table11[[#This Row],[Sub-Budgetary Account Descr]])-11),"")</f>
        <v>Other Exp</v>
      </c>
    </row>
    <row r="395" spans="1:7" s="145" customFormat="1">
      <c r="A395">
        <v>741953</v>
      </c>
      <c r="B395" t="s">
        <v>1059</v>
      </c>
      <c r="C395">
        <v>740000</v>
      </c>
      <c r="D395" t="s">
        <v>1639</v>
      </c>
      <c r="E395">
        <v>740017</v>
      </c>
      <c r="F395" t="s">
        <v>1640</v>
      </c>
      <c r="G395" s="145" t="str">
        <f>IFERROR(RIGHT(Table11[[#This Row],[Sub-Budgetary Account Descr]],LEN(Table11[[#This Row],[Sub-Budgetary Account Descr]])-11),"")</f>
        <v>Other Exp</v>
      </c>
    </row>
    <row r="396" spans="1:7" s="145" customFormat="1">
      <c r="A396">
        <v>741954</v>
      </c>
      <c r="B396" t="s">
        <v>1060</v>
      </c>
      <c r="C396">
        <v>740000</v>
      </c>
      <c r="D396" t="s">
        <v>1639</v>
      </c>
      <c r="E396">
        <v>740017</v>
      </c>
      <c r="F396" t="s">
        <v>1640</v>
      </c>
      <c r="G396" s="145" t="str">
        <f>IFERROR(RIGHT(Table11[[#This Row],[Sub-Budgetary Account Descr]],LEN(Table11[[#This Row],[Sub-Budgetary Account Descr]])-11),"")</f>
        <v>Other Exp</v>
      </c>
    </row>
    <row r="397" spans="1:7" s="145" customFormat="1">
      <c r="A397">
        <v>741955</v>
      </c>
      <c r="B397" t="s">
        <v>1487</v>
      </c>
      <c r="C397">
        <v>740000</v>
      </c>
      <c r="D397" t="s">
        <v>1639</v>
      </c>
      <c r="E397">
        <v>740017</v>
      </c>
      <c r="F397" t="s">
        <v>1640</v>
      </c>
      <c r="G397" s="145" t="str">
        <f>IFERROR(RIGHT(Table11[[#This Row],[Sub-Budgetary Account Descr]],LEN(Table11[[#This Row],[Sub-Budgetary Account Descr]])-11),"")</f>
        <v>Other Exp</v>
      </c>
    </row>
    <row r="398" spans="1:7" s="145" customFormat="1">
      <c r="A398">
        <v>741956</v>
      </c>
      <c r="B398" t="s">
        <v>1062</v>
      </c>
      <c r="C398">
        <v>740000</v>
      </c>
      <c r="D398" t="s">
        <v>1639</v>
      </c>
      <c r="E398">
        <v>740017</v>
      </c>
      <c r="F398" t="s">
        <v>1640</v>
      </c>
      <c r="G398" s="145" t="str">
        <f>IFERROR(RIGHT(Table11[[#This Row],[Sub-Budgetary Account Descr]],LEN(Table11[[#This Row],[Sub-Budgetary Account Descr]])-11),"")</f>
        <v>Other Exp</v>
      </c>
    </row>
    <row r="399" spans="1:7" s="145" customFormat="1">
      <c r="A399">
        <v>741957</v>
      </c>
      <c r="B399" t="s">
        <v>1063</v>
      </c>
      <c r="C399">
        <v>740000</v>
      </c>
      <c r="D399" t="s">
        <v>1639</v>
      </c>
      <c r="E399">
        <v>740017</v>
      </c>
      <c r="F399" t="s">
        <v>1640</v>
      </c>
      <c r="G399" s="145" t="str">
        <f>IFERROR(RIGHT(Table11[[#This Row],[Sub-Budgetary Account Descr]],LEN(Table11[[#This Row],[Sub-Budgetary Account Descr]])-11),"")</f>
        <v>Other Exp</v>
      </c>
    </row>
    <row r="400" spans="1:7" s="145" customFormat="1">
      <c r="A400">
        <v>741958</v>
      </c>
      <c r="B400" t="s">
        <v>1064</v>
      </c>
      <c r="C400">
        <v>740000</v>
      </c>
      <c r="D400" t="s">
        <v>1639</v>
      </c>
      <c r="E400">
        <v>740016</v>
      </c>
      <c r="F400" t="s">
        <v>1674</v>
      </c>
      <c r="G400" s="145" t="str">
        <f>IFERROR(RIGHT(Table11[[#This Row],[Sub-Budgetary Account Descr]],LEN(Table11[[#This Row],[Sub-Budgetary Account Descr]])-11),"")</f>
        <v>Financial Aid</v>
      </c>
    </row>
    <row r="401" spans="1:7" s="145" customFormat="1">
      <c r="A401">
        <v>741959</v>
      </c>
      <c r="B401" t="s">
        <v>1065</v>
      </c>
      <c r="C401">
        <v>740000</v>
      </c>
      <c r="D401" t="s">
        <v>1639</v>
      </c>
      <c r="E401">
        <v>740017</v>
      </c>
      <c r="F401" t="s">
        <v>1640</v>
      </c>
      <c r="G401" s="145" t="str">
        <f>IFERROR(RIGHT(Table11[[#This Row],[Sub-Budgetary Account Descr]],LEN(Table11[[#This Row],[Sub-Budgetary Account Descr]])-11),"")</f>
        <v>Other Exp</v>
      </c>
    </row>
    <row r="402" spans="1:7" s="145" customFormat="1">
      <c r="A402">
        <v>741960</v>
      </c>
      <c r="B402" t="s">
        <v>1066</v>
      </c>
      <c r="C402">
        <v>740000</v>
      </c>
      <c r="D402" t="s">
        <v>1639</v>
      </c>
      <c r="E402">
        <v>740017</v>
      </c>
      <c r="F402" t="s">
        <v>1640</v>
      </c>
      <c r="G402" s="145" t="str">
        <f>IFERROR(RIGHT(Table11[[#This Row],[Sub-Budgetary Account Descr]],LEN(Table11[[#This Row],[Sub-Budgetary Account Descr]])-11),"")</f>
        <v>Other Exp</v>
      </c>
    </row>
    <row r="403" spans="1:7" s="145" customFormat="1">
      <c r="A403">
        <v>741965</v>
      </c>
      <c r="B403" t="s">
        <v>1067</v>
      </c>
      <c r="C403">
        <v>740000</v>
      </c>
      <c r="D403" t="s">
        <v>1639</v>
      </c>
      <c r="E403">
        <v>740017</v>
      </c>
      <c r="F403" t="s">
        <v>1640</v>
      </c>
      <c r="G403" s="145" t="str">
        <f>IFERROR(RIGHT(Table11[[#This Row],[Sub-Budgetary Account Descr]],LEN(Table11[[#This Row],[Sub-Budgetary Account Descr]])-11),"")</f>
        <v>Other Exp</v>
      </c>
    </row>
    <row r="404" spans="1:7" s="145" customFormat="1">
      <c r="A404">
        <v>741966</v>
      </c>
      <c r="B404" t="s">
        <v>1068</v>
      </c>
      <c r="C404">
        <v>740000</v>
      </c>
      <c r="D404" t="s">
        <v>1639</v>
      </c>
      <c r="E404">
        <v>740017</v>
      </c>
      <c r="F404" t="s">
        <v>1640</v>
      </c>
      <c r="G404" s="145" t="str">
        <f>IFERROR(RIGHT(Table11[[#This Row],[Sub-Budgetary Account Descr]],LEN(Table11[[#This Row],[Sub-Budgetary Account Descr]])-11),"")</f>
        <v>Other Exp</v>
      </c>
    </row>
    <row r="405" spans="1:7" s="145" customFormat="1">
      <c r="A405">
        <v>741970</v>
      </c>
      <c r="B405" t="s">
        <v>1069</v>
      </c>
      <c r="C405">
        <v>740000</v>
      </c>
      <c r="D405" t="s">
        <v>1639</v>
      </c>
      <c r="E405">
        <v>740017</v>
      </c>
      <c r="F405" t="s">
        <v>1640</v>
      </c>
      <c r="G405" s="145" t="str">
        <f>IFERROR(RIGHT(Table11[[#This Row],[Sub-Budgetary Account Descr]],LEN(Table11[[#This Row],[Sub-Budgetary Account Descr]])-11),"")</f>
        <v>Other Exp</v>
      </c>
    </row>
    <row r="406" spans="1:7" s="145" customFormat="1">
      <c r="A406">
        <v>741981</v>
      </c>
      <c r="B406" t="s">
        <v>1070</v>
      </c>
      <c r="C406">
        <v>740000</v>
      </c>
      <c r="D406" t="s">
        <v>1639</v>
      </c>
      <c r="E406">
        <v>740017</v>
      </c>
      <c r="F406" t="s">
        <v>1640</v>
      </c>
      <c r="G406" s="145" t="str">
        <f>IFERROR(RIGHT(Table11[[#This Row],[Sub-Budgetary Account Descr]],LEN(Table11[[#This Row],[Sub-Budgetary Account Descr]])-11),"")</f>
        <v>Other Exp</v>
      </c>
    </row>
    <row r="407" spans="1:7" s="145" customFormat="1">
      <c r="A407">
        <v>741982</v>
      </c>
      <c r="B407" t="s">
        <v>1071</v>
      </c>
      <c r="C407">
        <v>740000</v>
      </c>
      <c r="D407" t="s">
        <v>1639</v>
      </c>
      <c r="E407">
        <v>740017</v>
      </c>
      <c r="F407" t="s">
        <v>1640</v>
      </c>
      <c r="G407" s="145" t="str">
        <f>IFERROR(RIGHT(Table11[[#This Row],[Sub-Budgetary Account Descr]],LEN(Table11[[#This Row],[Sub-Budgetary Account Descr]])-11),"")</f>
        <v>Other Exp</v>
      </c>
    </row>
    <row r="408" spans="1:7" s="145" customFormat="1">
      <c r="A408">
        <v>741984</v>
      </c>
      <c r="B408" t="s">
        <v>1072</v>
      </c>
      <c r="C408">
        <v>740000</v>
      </c>
      <c r="D408" t="s">
        <v>1639</v>
      </c>
      <c r="E408">
        <v>740017</v>
      </c>
      <c r="F408" t="s">
        <v>1640</v>
      </c>
      <c r="G408" s="145" t="str">
        <f>IFERROR(RIGHT(Table11[[#This Row],[Sub-Budgetary Account Descr]],LEN(Table11[[#This Row],[Sub-Budgetary Account Descr]])-11),"")</f>
        <v>Other Exp</v>
      </c>
    </row>
    <row r="409" spans="1:7" s="145" customFormat="1">
      <c r="A409">
        <v>742101</v>
      </c>
      <c r="B409" t="s">
        <v>1074</v>
      </c>
      <c r="C409">
        <v>740000</v>
      </c>
      <c r="D409" t="s">
        <v>1639</v>
      </c>
      <c r="E409">
        <v>740016</v>
      </c>
      <c r="F409" t="s">
        <v>1674</v>
      </c>
      <c r="G409" s="145" t="str">
        <f>IFERROR(RIGHT(Table11[[#This Row],[Sub-Budgetary Account Descr]],LEN(Table11[[#This Row],[Sub-Budgetary Account Descr]])-11),"")</f>
        <v>Financial Aid</v>
      </c>
    </row>
    <row r="410" spans="1:7" s="145" customFormat="1">
      <c r="A410">
        <v>742102</v>
      </c>
      <c r="B410" t="s">
        <v>1075</v>
      </c>
      <c r="C410">
        <v>740000</v>
      </c>
      <c r="D410" t="s">
        <v>1639</v>
      </c>
      <c r="E410">
        <v>740016</v>
      </c>
      <c r="F410" t="s">
        <v>1674</v>
      </c>
      <c r="G410" s="145" t="str">
        <f>IFERROR(RIGHT(Table11[[#This Row],[Sub-Budgetary Account Descr]],LEN(Table11[[#This Row],[Sub-Budgetary Account Descr]])-11),"")</f>
        <v>Financial Aid</v>
      </c>
    </row>
    <row r="411" spans="1:7" s="145" customFormat="1">
      <c r="A411">
        <v>742103</v>
      </c>
      <c r="B411" t="s">
        <v>1076</v>
      </c>
      <c r="C411">
        <v>740000</v>
      </c>
      <c r="D411" t="s">
        <v>1639</v>
      </c>
      <c r="E411">
        <v>740016</v>
      </c>
      <c r="F411" t="s">
        <v>1674</v>
      </c>
      <c r="G411" s="145" t="str">
        <f>IFERROR(RIGHT(Table11[[#This Row],[Sub-Budgetary Account Descr]],LEN(Table11[[#This Row],[Sub-Budgetary Account Descr]])-11),"")</f>
        <v>Financial Aid</v>
      </c>
    </row>
    <row r="412" spans="1:7" s="145" customFormat="1">
      <c r="A412">
        <v>742104</v>
      </c>
      <c r="B412" t="s">
        <v>1077</v>
      </c>
      <c r="C412">
        <v>740000</v>
      </c>
      <c r="D412" t="s">
        <v>1639</v>
      </c>
      <c r="E412">
        <v>740017</v>
      </c>
      <c r="F412" t="s">
        <v>1640</v>
      </c>
      <c r="G412" s="145" t="str">
        <f>IFERROR(RIGHT(Table11[[#This Row],[Sub-Budgetary Account Descr]],LEN(Table11[[#This Row],[Sub-Budgetary Account Descr]])-11),"")</f>
        <v>Other Exp</v>
      </c>
    </row>
    <row r="413" spans="1:7" s="145" customFormat="1">
      <c r="A413">
        <v>742105</v>
      </c>
      <c r="B413" t="s">
        <v>1078</v>
      </c>
      <c r="C413">
        <v>740000</v>
      </c>
      <c r="D413" t="s">
        <v>1639</v>
      </c>
      <c r="E413">
        <v>740016</v>
      </c>
      <c r="F413" t="s">
        <v>1674</v>
      </c>
      <c r="G413" s="145" t="str">
        <f>IFERROR(RIGHT(Table11[[#This Row],[Sub-Budgetary Account Descr]],LEN(Table11[[#This Row],[Sub-Budgetary Account Descr]])-11),"")</f>
        <v>Financial Aid</v>
      </c>
    </row>
    <row r="414" spans="1:7" s="145" customFormat="1">
      <c r="A414">
        <v>742106</v>
      </c>
      <c r="B414" t="s">
        <v>1079</v>
      </c>
      <c r="C414">
        <v>740000</v>
      </c>
      <c r="D414" t="s">
        <v>1639</v>
      </c>
      <c r="E414">
        <v>740016</v>
      </c>
      <c r="F414" t="s">
        <v>1674</v>
      </c>
      <c r="G414" s="145" t="str">
        <f>IFERROR(RIGHT(Table11[[#This Row],[Sub-Budgetary Account Descr]],LEN(Table11[[#This Row],[Sub-Budgetary Account Descr]])-11),"")</f>
        <v>Financial Aid</v>
      </c>
    </row>
    <row r="415" spans="1:7" s="145" customFormat="1">
      <c r="A415">
        <v>742107</v>
      </c>
      <c r="B415" t="s">
        <v>1080</v>
      </c>
      <c r="C415">
        <v>740000</v>
      </c>
      <c r="D415" t="s">
        <v>1639</v>
      </c>
      <c r="E415">
        <v>740016</v>
      </c>
      <c r="F415" t="s">
        <v>1674</v>
      </c>
      <c r="G415" s="145" t="str">
        <f>IFERROR(RIGHT(Table11[[#This Row],[Sub-Budgetary Account Descr]],LEN(Table11[[#This Row],[Sub-Budgetary Account Descr]])-11),"")</f>
        <v>Financial Aid</v>
      </c>
    </row>
    <row r="416" spans="1:7" s="145" customFormat="1">
      <c r="A416">
        <v>742108</v>
      </c>
      <c r="B416" t="s">
        <v>1081</v>
      </c>
      <c r="C416">
        <v>740000</v>
      </c>
      <c r="D416" t="s">
        <v>1639</v>
      </c>
      <c r="E416">
        <v>740016</v>
      </c>
      <c r="F416" t="s">
        <v>1674</v>
      </c>
      <c r="G416" s="145" t="str">
        <f>IFERROR(RIGHT(Table11[[#This Row],[Sub-Budgetary Account Descr]],LEN(Table11[[#This Row],[Sub-Budgetary Account Descr]])-11),"")</f>
        <v>Financial Aid</v>
      </c>
    </row>
    <row r="417" spans="1:7" s="145" customFormat="1">
      <c r="A417">
        <v>742109</v>
      </c>
      <c r="B417" t="s">
        <v>1082</v>
      </c>
      <c r="C417">
        <v>740000</v>
      </c>
      <c r="D417" t="s">
        <v>1639</v>
      </c>
      <c r="E417">
        <v>740016</v>
      </c>
      <c r="F417" t="s">
        <v>1674</v>
      </c>
      <c r="G417" s="145" t="str">
        <f>IFERROR(RIGHT(Table11[[#This Row],[Sub-Budgetary Account Descr]],LEN(Table11[[#This Row],[Sub-Budgetary Account Descr]])-11),"")</f>
        <v>Financial Aid</v>
      </c>
    </row>
    <row r="418" spans="1:7" s="145" customFormat="1">
      <c r="A418">
        <v>742110</v>
      </c>
      <c r="B418" t="s">
        <v>1083</v>
      </c>
      <c r="C418">
        <v>740000</v>
      </c>
      <c r="D418" t="s">
        <v>1639</v>
      </c>
      <c r="E418">
        <v>740016</v>
      </c>
      <c r="F418" t="s">
        <v>1674</v>
      </c>
      <c r="G418" s="145" t="str">
        <f>IFERROR(RIGHT(Table11[[#This Row],[Sub-Budgetary Account Descr]],LEN(Table11[[#This Row],[Sub-Budgetary Account Descr]])-11),"")</f>
        <v>Financial Aid</v>
      </c>
    </row>
    <row r="419" spans="1:7" s="145" customFormat="1">
      <c r="A419">
        <v>742111</v>
      </c>
      <c r="B419" t="s">
        <v>1084</v>
      </c>
      <c r="C419">
        <v>740000</v>
      </c>
      <c r="D419" t="s">
        <v>1639</v>
      </c>
      <c r="E419">
        <v>740016</v>
      </c>
      <c r="F419" t="s">
        <v>1674</v>
      </c>
      <c r="G419" s="145" t="str">
        <f>IFERROR(RIGHT(Table11[[#This Row],[Sub-Budgetary Account Descr]],LEN(Table11[[#This Row],[Sub-Budgetary Account Descr]])-11),"")</f>
        <v>Financial Aid</v>
      </c>
    </row>
    <row r="420" spans="1:7" s="145" customFormat="1">
      <c r="A420">
        <v>742113</v>
      </c>
      <c r="B420" t="s">
        <v>1086</v>
      </c>
      <c r="C420">
        <v>740000</v>
      </c>
      <c r="D420" t="s">
        <v>1639</v>
      </c>
      <c r="E420">
        <v>740016</v>
      </c>
      <c r="F420" t="s">
        <v>1674</v>
      </c>
      <c r="G420" s="145" t="str">
        <f>IFERROR(RIGHT(Table11[[#This Row],[Sub-Budgetary Account Descr]],LEN(Table11[[#This Row],[Sub-Budgetary Account Descr]])-11),"")</f>
        <v>Financial Aid</v>
      </c>
    </row>
    <row r="421" spans="1:7" s="145" customFormat="1">
      <c r="A421">
        <v>742121</v>
      </c>
      <c r="B421" t="s">
        <v>1087</v>
      </c>
      <c r="C421">
        <v>740000</v>
      </c>
      <c r="D421" t="s">
        <v>1639</v>
      </c>
      <c r="E421">
        <v>740017</v>
      </c>
      <c r="F421" t="s">
        <v>1640</v>
      </c>
      <c r="G421" s="145" t="str">
        <f>IFERROR(RIGHT(Table11[[#This Row],[Sub-Budgetary Account Descr]],LEN(Table11[[#This Row],[Sub-Budgetary Account Descr]])-11),"")</f>
        <v>Other Exp</v>
      </c>
    </row>
    <row r="422" spans="1:7" s="145" customFormat="1">
      <c r="A422">
        <v>742125</v>
      </c>
      <c r="B422" t="s">
        <v>1088</v>
      </c>
      <c r="C422">
        <v>740000</v>
      </c>
      <c r="D422" t="s">
        <v>1639</v>
      </c>
      <c r="E422">
        <v>740016</v>
      </c>
      <c r="F422" t="s">
        <v>1674</v>
      </c>
      <c r="G422" s="145" t="str">
        <f>IFERROR(RIGHT(Table11[[#This Row],[Sub-Budgetary Account Descr]],LEN(Table11[[#This Row],[Sub-Budgetary Account Descr]])-11),"")</f>
        <v>Financial Aid</v>
      </c>
    </row>
    <row r="423" spans="1:7" s="145" customFormat="1">
      <c r="A423">
        <v>742201</v>
      </c>
      <c r="B423" t="s">
        <v>1523</v>
      </c>
      <c r="C423">
        <v>740000</v>
      </c>
      <c r="D423" t="s">
        <v>1639</v>
      </c>
      <c r="E423">
        <v>740016</v>
      </c>
      <c r="F423" t="s">
        <v>1674</v>
      </c>
      <c r="G423" s="145" t="str">
        <f>IFERROR(RIGHT(Table11[[#This Row],[Sub-Budgetary Account Descr]],LEN(Table11[[#This Row],[Sub-Budgetary Account Descr]])-11),"")</f>
        <v>Financial Aid</v>
      </c>
    </row>
    <row r="424" spans="1:7" s="145" customFormat="1">
      <c r="A424">
        <v>742202</v>
      </c>
      <c r="B424" t="s">
        <v>1090</v>
      </c>
      <c r="C424">
        <v>740000</v>
      </c>
      <c r="D424" t="s">
        <v>1639</v>
      </c>
      <c r="E424">
        <v>740016</v>
      </c>
      <c r="F424" t="s">
        <v>1674</v>
      </c>
      <c r="G424" s="145" t="str">
        <f>IFERROR(RIGHT(Table11[[#This Row],[Sub-Budgetary Account Descr]],LEN(Table11[[#This Row],[Sub-Budgetary Account Descr]])-11),"")</f>
        <v>Financial Aid</v>
      </c>
    </row>
    <row r="425" spans="1:7" s="145" customFormat="1">
      <c r="A425">
        <v>742203</v>
      </c>
      <c r="B425" t="s">
        <v>1091</v>
      </c>
      <c r="C425">
        <v>740000</v>
      </c>
      <c r="D425" t="s">
        <v>1639</v>
      </c>
      <c r="E425">
        <v>740016</v>
      </c>
      <c r="F425" t="s">
        <v>1674</v>
      </c>
      <c r="G425" s="145" t="str">
        <f>IFERROR(RIGHT(Table11[[#This Row],[Sub-Budgetary Account Descr]],LEN(Table11[[#This Row],[Sub-Budgetary Account Descr]])-11),"")</f>
        <v>Financial Aid</v>
      </c>
    </row>
    <row r="426" spans="1:7" s="145" customFormat="1">
      <c r="A426">
        <v>742204</v>
      </c>
      <c r="B426" t="s">
        <v>1092</v>
      </c>
      <c r="C426">
        <v>740000</v>
      </c>
      <c r="D426" t="s">
        <v>1639</v>
      </c>
      <c r="E426">
        <v>740016</v>
      </c>
      <c r="F426" t="s">
        <v>1674</v>
      </c>
      <c r="G426" s="145" t="str">
        <f>IFERROR(RIGHT(Table11[[#This Row],[Sub-Budgetary Account Descr]],LEN(Table11[[#This Row],[Sub-Budgetary Account Descr]])-11),"")</f>
        <v>Financial Aid</v>
      </c>
    </row>
    <row r="427" spans="1:7" s="145" customFormat="1">
      <c r="A427">
        <v>742205</v>
      </c>
      <c r="B427" t="s">
        <v>1093</v>
      </c>
      <c r="C427">
        <v>740000</v>
      </c>
      <c r="D427" t="s">
        <v>1639</v>
      </c>
      <c r="E427">
        <v>740016</v>
      </c>
      <c r="F427" t="s">
        <v>1674</v>
      </c>
      <c r="G427" s="145" t="str">
        <f>IFERROR(RIGHT(Table11[[#This Row],[Sub-Budgetary Account Descr]],LEN(Table11[[#This Row],[Sub-Budgetary Account Descr]])-11),"")</f>
        <v>Financial Aid</v>
      </c>
    </row>
    <row r="428" spans="1:7" s="145" customFormat="1">
      <c r="A428">
        <v>742206</v>
      </c>
      <c r="B428" t="s">
        <v>1094</v>
      </c>
      <c r="C428">
        <v>740000</v>
      </c>
      <c r="D428" t="s">
        <v>1639</v>
      </c>
      <c r="E428">
        <v>740016</v>
      </c>
      <c r="F428" t="s">
        <v>1674</v>
      </c>
      <c r="G428" s="145" t="str">
        <f>IFERROR(RIGHT(Table11[[#This Row],[Sub-Budgetary Account Descr]],LEN(Table11[[#This Row],[Sub-Budgetary Account Descr]])-11),"")</f>
        <v>Financial Aid</v>
      </c>
    </row>
    <row r="429" spans="1:7" s="145" customFormat="1">
      <c r="A429">
        <v>742207</v>
      </c>
      <c r="B429" t="s">
        <v>1095</v>
      </c>
      <c r="C429">
        <v>740000</v>
      </c>
      <c r="D429" t="s">
        <v>1639</v>
      </c>
      <c r="E429">
        <v>740016</v>
      </c>
      <c r="F429" t="s">
        <v>1674</v>
      </c>
      <c r="G429" s="145" t="str">
        <f>IFERROR(RIGHT(Table11[[#This Row],[Sub-Budgetary Account Descr]],LEN(Table11[[#This Row],[Sub-Budgetary Account Descr]])-11),"")</f>
        <v>Financial Aid</v>
      </c>
    </row>
    <row r="430" spans="1:7" s="145" customFormat="1">
      <c r="A430">
        <v>742208</v>
      </c>
      <c r="B430" t="s">
        <v>1096</v>
      </c>
      <c r="C430">
        <v>740000</v>
      </c>
      <c r="D430" t="s">
        <v>1639</v>
      </c>
      <c r="E430">
        <v>740016</v>
      </c>
      <c r="F430" t="s">
        <v>1674</v>
      </c>
      <c r="G430" s="145" t="str">
        <f>IFERROR(RIGHT(Table11[[#This Row],[Sub-Budgetary Account Descr]],LEN(Table11[[#This Row],[Sub-Budgetary Account Descr]])-11),"")</f>
        <v>Financial Aid</v>
      </c>
    </row>
    <row r="431" spans="1:7" s="145" customFormat="1">
      <c r="A431">
        <v>742209</v>
      </c>
      <c r="B431" t="s">
        <v>1097</v>
      </c>
      <c r="C431">
        <v>740000</v>
      </c>
      <c r="D431" t="s">
        <v>1639</v>
      </c>
      <c r="E431">
        <v>740016</v>
      </c>
      <c r="F431" t="s">
        <v>1674</v>
      </c>
      <c r="G431" s="145" t="str">
        <f>IFERROR(RIGHT(Table11[[#This Row],[Sub-Budgetary Account Descr]],LEN(Table11[[#This Row],[Sub-Budgetary Account Descr]])-11),"")</f>
        <v>Financial Aid</v>
      </c>
    </row>
    <row r="432" spans="1:7" s="145" customFormat="1">
      <c r="A432">
        <v>742211</v>
      </c>
      <c r="B432" t="s">
        <v>1099</v>
      </c>
      <c r="C432">
        <v>740000</v>
      </c>
      <c r="D432" t="s">
        <v>1639</v>
      </c>
      <c r="E432">
        <v>740016</v>
      </c>
      <c r="F432" t="s">
        <v>1674</v>
      </c>
      <c r="G432" s="145" t="str">
        <f>IFERROR(RIGHT(Table11[[#This Row],[Sub-Budgetary Account Descr]],LEN(Table11[[#This Row],[Sub-Budgetary Account Descr]])-11),"")</f>
        <v>Financial Aid</v>
      </c>
    </row>
    <row r="433" spans="1:7" s="145" customFormat="1">
      <c r="A433">
        <v>742212</v>
      </c>
      <c r="B433" t="s">
        <v>1100</v>
      </c>
      <c r="C433">
        <v>740000</v>
      </c>
      <c r="D433" t="s">
        <v>1639</v>
      </c>
      <c r="E433">
        <v>740016</v>
      </c>
      <c r="F433" t="s">
        <v>1674</v>
      </c>
      <c r="G433" s="145" t="str">
        <f>IFERROR(RIGHT(Table11[[#This Row],[Sub-Budgetary Account Descr]],LEN(Table11[[#This Row],[Sub-Budgetary Account Descr]])-11),"")</f>
        <v>Financial Aid</v>
      </c>
    </row>
    <row r="434" spans="1:7" s="145" customFormat="1">
      <c r="A434">
        <v>742213</v>
      </c>
      <c r="B434" t="s">
        <v>1101</v>
      </c>
      <c r="C434">
        <v>740000</v>
      </c>
      <c r="D434" t="s">
        <v>1639</v>
      </c>
      <c r="E434">
        <v>740016</v>
      </c>
      <c r="F434" t="s">
        <v>1674</v>
      </c>
      <c r="G434" s="145" t="str">
        <f>IFERROR(RIGHT(Table11[[#This Row],[Sub-Budgetary Account Descr]],LEN(Table11[[#This Row],[Sub-Budgetary Account Descr]])-11),"")</f>
        <v>Financial Aid</v>
      </c>
    </row>
    <row r="435" spans="1:7" s="145" customFormat="1">
      <c r="A435">
        <v>742215</v>
      </c>
      <c r="B435" t="s">
        <v>1102</v>
      </c>
      <c r="C435">
        <v>740000</v>
      </c>
      <c r="D435" t="s">
        <v>1639</v>
      </c>
      <c r="E435">
        <v>740016</v>
      </c>
      <c r="F435" t="s">
        <v>1674</v>
      </c>
      <c r="G435" s="145" t="str">
        <f>IFERROR(RIGHT(Table11[[#This Row],[Sub-Budgetary Account Descr]],LEN(Table11[[#This Row],[Sub-Budgetary Account Descr]])-11),"")</f>
        <v>Financial Aid</v>
      </c>
    </row>
    <row r="436" spans="1:7" s="145" customFormat="1">
      <c r="A436">
        <v>742216</v>
      </c>
      <c r="B436" t="s">
        <v>1103</v>
      </c>
      <c r="C436">
        <v>740000</v>
      </c>
      <c r="D436" t="s">
        <v>1639</v>
      </c>
      <c r="E436">
        <v>740016</v>
      </c>
      <c r="F436" t="s">
        <v>1674</v>
      </c>
      <c r="G436" s="145" t="str">
        <f>IFERROR(RIGHT(Table11[[#This Row],[Sub-Budgetary Account Descr]],LEN(Table11[[#This Row],[Sub-Budgetary Account Descr]])-11),"")</f>
        <v>Financial Aid</v>
      </c>
    </row>
    <row r="437" spans="1:7" s="145" customFormat="1">
      <c r="A437">
        <v>742217</v>
      </c>
      <c r="B437" t="s">
        <v>1104</v>
      </c>
      <c r="C437">
        <v>740000</v>
      </c>
      <c r="D437" t="s">
        <v>1639</v>
      </c>
      <c r="E437">
        <v>740016</v>
      </c>
      <c r="F437" t="s">
        <v>1674</v>
      </c>
      <c r="G437" s="145" t="str">
        <f>IFERROR(RIGHT(Table11[[#This Row],[Sub-Budgetary Account Descr]],LEN(Table11[[#This Row],[Sub-Budgetary Account Descr]])-11),"")</f>
        <v>Financial Aid</v>
      </c>
    </row>
    <row r="438" spans="1:7" s="145" customFormat="1">
      <c r="A438">
        <v>742218</v>
      </c>
      <c r="B438" t="s">
        <v>1105</v>
      </c>
      <c r="C438">
        <v>740000</v>
      </c>
      <c r="D438" t="s">
        <v>1639</v>
      </c>
      <c r="E438">
        <v>740016</v>
      </c>
      <c r="F438" t="s">
        <v>1674</v>
      </c>
      <c r="G438" s="145" t="str">
        <f>IFERROR(RIGHT(Table11[[#This Row],[Sub-Budgetary Account Descr]],LEN(Table11[[#This Row],[Sub-Budgetary Account Descr]])-11),"")</f>
        <v>Financial Aid</v>
      </c>
    </row>
    <row r="439" spans="1:7" s="145" customFormat="1">
      <c r="A439">
        <v>742219</v>
      </c>
      <c r="B439" t="s">
        <v>1106</v>
      </c>
      <c r="C439">
        <v>740000</v>
      </c>
      <c r="D439" t="s">
        <v>1639</v>
      </c>
      <c r="E439">
        <v>740016</v>
      </c>
      <c r="F439" t="s">
        <v>1674</v>
      </c>
      <c r="G439" s="145" t="str">
        <f>IFERROR(RIGHT(Table11[[#This Row],[Sub-Budgetary Account Descr]],LEN(Table11[[#This Row],[Sub-Budgetary Account Descr]])-11),"")</f>
        <v>Financial Aid</v>
      </c>
    </row>
    <row r="440" spans="1:7" s="145" customFormat="1">
      <c r="A440">
        <v>742220</v>
      </c>
      <c r="B440" t="s">
        <v>1107</v>
      </c>
      <c r="C440">
        <v>740000</v>
      </c>
      <c r="D440" t="s">
        <v>1639</v>
      </c>
      <c r="E440">
        <v>740016</v>
      </c>
      <c r="F440" t="s">
        <v>1674</v>
      </c>
      <c r="G440" s="145" t="str">
        <f>IFERROR(RIGHT(Table11[[#This Row],[Sub-Budgetary Account Descr]],LEN(Table11[[#This Row],[Sub-Budgetary Account Descr]])-11),"")</f>
        <v>Financial Aid</v>
      </c>
    </row>
    <row r="441" spans="1:7" s="145" customFormat="1">
      <c r="A441">
        <v>742221</v>
      </c>
      <c r="B441" t="s">
        <v>1108</v>
      </c>
      <c r="C441">
        <v>740000</v>
      </c>
      <c r="D441" t="s">
        <v>1639</v>
      </c>
      <c r="E441">
        <v>740016</v>
      </c>
      <c r="F441" t="s">
        <v>1674</v>
      </c>
      <c r="G441" s="145" t="str">
        <f>IFERROR(RIGHT(Table11[[#This Row],[Sub-Budgetary Account Descr]],LEN(Table11[[#This Row],[Sub-Budgetary Account Descr]])-11),"")</f>
        <v>Financial Aid</v>
      </c>
    </row>
    <row r="442" spans="1:7" s="145" customFormat="1">
      <c r="A442">
        <v>742222</v>
      </c>
      <c r="B442" t="s">
        <v>1109</v>
      </c>
      <c r="C442">
        <v>740000</v>
      </c>
      <c r="D442" t="s">
        <v>1639</v>
      </c>
      <c r="E442">
        <v>740016</v>
      </c>
      <c r="F442" t="s">
        <v>1674</v>
      </c>
      <c r="G442" s="145" t="str">
        <f>IFERROR(RIGHT(Table11[[#This Row],[Sub-Budgetary Account Descr]],LEN(Table11[[#This Row],[Sub-Budgetary Account Descr]])-11),"")</f>
        <v>Financial Aid</v>
      </c>
    </row>
    <row r="443" spans="1:7" s="145" customFormat="1">
      <c r="A443">
        <v>742223</v>
      </c>
      <c r="B443" t="s">
        <v>1110</v>
      </c>
      <c r="C443">
        <v>740000</v>
      </c>
      <c r="D443" t="s">
        <v>1639</v>
      </c>
      <c r="E443">
        <v>740016</v>
      </c>
      <c r="F443" t="s">
        <v>1674</v>
      </c>
      <c r="G443" s="145" t="str">
        <f>IFERROR(RIGHT(Table11[[#This Row],[Sub-Budgetary Account Descr]],LEN(Table11[[#This Row],[Sub-Budgetary Account Descr]])-11),"")</f>
        <v>Financial Aid</v>
      </c>
    </row>
    <row r="444" spans="1:7" s="145" customFormat="1">
      <c r="A444">
        <v>742224</v>
      </c>
      <c r="B444" t="s">
        <v>1677</v>
      </c>
      <c r="C444">
        <v>740000</v>
      </c>
      <c r="D444" t="s">
        <v>1639</v>
      </c>
      <c r="E444">
        <v>740016</v>
      </c>
      <c r="F444" t="s">
        <v>1674</v>
      </c>
      <c r="G444" s="145" t="str">
        <f>IFERROR(RIGHT(Table11[[#This Row],[Sub-Budgetary Account Descr]],LEN(Table11[[#This Row],[Sub-Budgetary Account Descr]])-11),"")</f>
        <v>Financial Aid</v>
      </c>
    </row>
    <row r="445" spans="1:7" s="145" customFormat="1">
      <c r="A445">
        <v>742225</v>
      </c>
      <c r="B445" t="s">
        <v>1111</v>
      </c>
      <c r="C445">
        <v>740000</v>
      </c>
      <c r="D445" t="s">
        <v>1639</v>
      </c>
      <c r="E445">
        <v>740016</v>
      </c>
      <c r="F445" t="s">
        <v>1674</v>
      </c>
      <c r="G445" s="145" t="str">
        <f>IFERROR(RIGHT(Table11[[#This Row],[Sub-Budgetary Account Descr]],LEN(Table11[[#This Row],[Sub-Budgetary Account Descr]])-11),"")</f>
        <v>Financial Aid</v>
      </c>
    </row>
    <row r="446" spans="1:7" s="145" customFormat="1">
      <c r="A446">
        <v>742230</v>
      </c>
      <c r="B446" t="s">
        <v>1112</v>
      </c>
      <c r="C446">
        <v>740000</v>
      </c>
      <c r="D446" t="s">
        <v>1639</v>
      </c>
      <c r="E446">
        <v>740016</v>
      </c>
      <c r="F446" t="s">
        <v>1674</v>
      </c>
      <c r="G446" s="145" t="str">
        <f>IFERROR(RIGHT(Table11[[#This Row],[Sub-Budgetary Account Descr]],LEN(Table11[[#This Row],[Sub-Budgetary Account Descr]])-11),"")</f>
        <v>Financial Aid</v>
      </c>
    </row>
    <row r="447" spans="1:7" s="145" customFormat="1">
      <c r="A447">
        <v>742240</v>
      </c>
      <c r="B447" t="s">
        <v>1113</v>
      </c>
      <c r="C447">
        <v>740000</v>
      </c>
      <c r="D447" t="s">
        <v>1639</v>
      </c>
      <c r="E447">
        <v>740016</v>
      </c>
      <c r="F447" t="s">
        <v>1674</v>
      </c>
      <c r="G447" s="145" t="str">
        <f>IFERROR(RIGHT(Table11[[#This Row],[Sub-Budgetary Account Descr]],LEN(Table11[[#This Row],[Sub-Budgetary Account Descr]])-11),"")</f>
        <v>Financial Aid</v>
      </c>
    </row>
    <row r="448" spans="1:7" s="145" customFormat="1">
      <c r="A448">
        <v>742290</v>
      </c>
      <c r="B448" t="s">
        <v>1114</v>
      </c>
      <c r="C448">
        <v>740000</v>
      </c>
      <c r="D448" t="s">
        <v>1639</v>
      </c>
      <c r="E448">
        <v>740016</v>
      </c>
      <c r="F448" t="s">
        <v>1674</v>
      </c>
      <c r="G448" s="145" t="str">
        <f>IFERROR(RIGHT(Table11[[#This Row],[Sub-Budgetary Account Descr]],LEN(Table11[[#This Row],[Sub-Budgetary Account Descr]])-11),"")</f>
        <v>Financial Aid</v>
      </c>
    </row>
    <row r="449" spans="1:7" s="145" customFormat="1">
      <c r="A449">
        <v>742291</v>
      </c>
      <c r="B449" t="s">
        <v>1237</v>
      </c>
      <c r="C449">
        <v>740000</v>
      </c>
      <c r="D449" t="s">
        <v>1639</v>
      </c>
      <c r="E449">
        <v>740016</v>
      </c>
      <c r="F449" t="s">
        <v>1674</v>
      </c>
      <c r="G449" s="145" t="str">
        <f>IFERROR(RIGHT(Table11[[#This Row],[Sub-Budgetary Account Descr]],LEN(Table11[[#This Row],[Sub-Budgetary Account Descr]])-11),"")</f>
        <v>Financial Aid</v>
      </c>
    </row>
    <row r="450" spans="1:7" s="145" customFormat="1">
      <c r="A450">
        <v>743010</v>
      </c>
      <c r="B450" t="s">
        <v>1115</v>
      </c>
      <c r="C450">
        <v>740000</v>
      </c>
      <c r="D450" t="s">
        <v>1639</v>
      </c>
      <c r="E450">
        <v>740016</v>
      </c>
      <c r="F450" t="s">
        <v>1674</v>
      </c>
      <c r="G450" s="145" t="str">
        <f>IFERROR(RIGHT(Table11[[#This Row],[Sub-Budgetary Account Descr]],LEN(Table11[[#This Row],[Sub-Budgetary Account Descr]])-11),"")</f>
        <v>Financial Aid</v>
      </c>
    </row>
    <row r="451" spans="1:7" s="145" customFormat="1">
      <c r="A451">
        <v>743011</v>
      </c>
      <c r="B451" t="s">
        <v>1116</v>
      </c>
      <c r="C451">
        <v>740000</v>
      </c>
      <c r="D451" t="s">
        <v>1639</v>
      </c>
      <c r="E451">
        <v>740016</v>
      </c>
      <c r="F451" t="s">
        <v>1674</v>
      </c>
      <c r="G451" s="145" t="str">
        <f>IFERROR(RIGHT(Table11[[#This Row],[Sub-Budgetary Account Descr]],LEN(Table11[[#This Row],[Sub-Budgetary Account Descr]])-11),"")</f>
        <v>Financial Aid</v>
      </c>
    </row>
    <row r="452" spans="1:7" s="145" customFormat="1">
      <c r="A452">
        <v>743014</v>
      </c>
      <c r="B452" t="s">
        <v>1118</v>
      </c>
      <c r="C452">
        <v>740000</v>
      </c>
      <c r="D452" t="s">
        <v>1639</v>
      </c>
      <c r="E452">
        <v>740016</v>
      </c>
      <c r="F452" t="s">
        <v>1674</v>
      </c>
      <c r="G452" s="145" t="str">
        <f>IFERROR(RIGHT(Table11[[#This Row],[Sub-Budgetary Account Descr]],LEN(Table11[[#This Row],[Sub-Budgetary Account Descr]])-11),"")</f>
        <v>Financial Aid</v>
      </c>
    </row>
    <row r="453" spans="1:7" s="145" customFormat="1">
      <c r="A453">
        <v>743015</v>
      </c>
      <c r="B453" t="s">
        <v>1119</v>
      </c>
      <c r="C453">
        <v>740000</v>
      </c>
      <c r="D453" t="s">
        <v>1639</v>
      </c>
      <c r="E453">
        <v>740016</v>
      </c>
      <c r="F453" t="s">
        <v>1674</v>
      </c>
      <c r="G453" s="145" t="str">
        <f>IFERROR(RIGHT(Table11[[#This Row],[Sub-Budgetary Account Descr]],LEN(Table11[[#This Row],[Sub-Budgetary Account Descr]])-11),"")</f>
        <v>Financial Aid</v>
      </c>
    </row>
    <row r="454" spans="1:7" s="145" customFormat="1">
      <c r="A454">
        <v>743016</v>
      </c>
      <c r="B454" t="s">
        <v>1120</v>
      </c>
      <c r="C454">
        <v>740000</v>
      </c>
      <c r="D454" t="s">
        <v>1639</v>
      </c>
      <c r="E454">
        <v>740016</v>
      </c>
      <c r="F454" t="s">
        <v>1674</v>
      </c>
      <c r="G454" s="145" t="str">
        <f>IFERROR(RIGHT(Table11[[#This Row],[Sub-Budgetary Account Descr]],LEN(Table11[[#This Row],[Sub-Budgetary Account Descr]])-11),"")</f>
        <v>Financial Aid</v>
      </c>
    </row>
    <row r="455" spans="1:7" s="145" customFormat="1">
      <c r="A455">
        <v>743017</v>
      </c>
      <c r="B455" t="s">
        <v>1121</v>
      </c>
      <c r="C455">
        <v>740000</v>
      </c>
      <c r="D455" t="s">
        <v>1639</v>
      </c>
      <c r="E455">
        <v>740016</v>
      </c>
      <c r="F455" t="s">
        <v>1674</v>
      </c>
      <c r="G455" s="145" t="str">
        <f>IFERROR(RIGHT(Table11[[#This Row],[Sub-Budgetary Account Descr]],LEN(Table11[[#This Row],[Sub-Budgetary Account Descr]])-11),"")</f>
        <v>Financial Aid</v>
      </c>
    </row>
    <row r="456" spans="1:7" s="145" customFormat="1">
      <c r="A456">
        <v>743018</v>
      </c>
      <c r="B456" t="s">
        <v>1122</v>
      </c>
      <c r="C456">
        <v>740000</v>
      </c>
      <c r="D456" t="s">
        <v>1639</v>
      </c>
      <c r="E456">
        <v>740016</v>
      </c>
      <c r="F456" t="s">
        <v>1674</v>
      </c>
      <c r="G456" s="145" t="str">
        <f>IFERROR(RIGHT(Table11[[#This Row],[Sub-Budgetary Account Descr]],LEN(Table11[[#This Row],[Sub-Budgetary Account Descr]])-11),"")</f>
        <v>Financial Aid</v>
      </c>
    </row>
    <row r="457" spans="1:7" s="145" customFormat="1">
      <c r="A457">
        <v>743019</v>
      </c>
      <c r="B457" t="s">
        <v>1123</v>
      </c>
      <c r="C457">
        <v>740000</v>
      </c>
      <c r="D457" t="s">
        <v>1639</v>
      </c>
      <c r="E457">
        <v>740016</v>
      </c>
      <c r="F457" t="s">
        <v>1674</v>
      </c>
      <c r="G457" s="145" t="str">
        <f>IFERROR(RIGHT(Table11[[#This Row],[Sub-Budgetary Account Descr]],LEN(Table11[[#This Row],[Sub-Budgetary Account Descr]])-11),"")</f>
        <v>Financial Aid</v>
      </c>
    </row>
    <row r="458" spans="1:7" s="145" customFormat="1">
      <c r="A458">
        <v>743021</v>
      </c>
      <c r="B458" t="s">
        <v>1125</v>
      </c>
      <c r="C458">
        <v>740000</v>
      </c>
      <c r="D458" t="s">
        <v>1639</v>
      </c>
      <c r="E458">
        <v>740016</v>
      </c>
      <c r="F458" t="s">
        <v>1674</v>
      </c>
      <c r="G458" s="145" t="str">
        <f>IFERROR(RIGHT(Table11[[#This Row],[Sub-Budgetary Account Descr]],LEN(Table11[[#This Row],[Sub-Budgetary Account Descr]])-11),"")</f>
        <v>Financial Aid</v>
      </c>
    </row>
    <row r="459" spans="1:7" s="145" customFormat="1">
      <c r="A459">
        <v>743022</v>
      </c>
      <c r="B459" t="s">
        <v>1126</v>
      </c>
      <c r="C459">
        <v>740000</v>
      </c>
      <c r="D459" t="s">
        <v>1639</v>
      </c>
      <c r="E459">
        <v>740016</v>
      </c>
      <c r="F459" t="s">
        <v>1674</v>
      </c>
      <c r="G459" s="145" t="str">
        <f>IFERROR(RIGHT(Table11[[#This Row],[Sub-Budgetary Account Descr]],LEN(Table11[[#This Row],[Sub-Budgetary Account Descr]])-11),"")</f>
        <v>Financial Aid</v>
      </c>
    </row>
    <row r="460" spans="1:7" s="145" customFormat="1">
      <c r="A460">
        <v>743023</v>
      </c>
      <c r="B460" t="s">
        <v>1127</v>
      </c>
      <c r="C460">
        <v>740000</v>
      </c>
      <c r="D460" t="s">
        <v>1639</v>
      </c>
      <c r="E460">
        <v>740016</v>
      </c>
      <c r="F460" t="s">
        <v>1674</v>
      </c>
      <c r="G460" s="145" t="str">
        <f>IFERROR(RIGHT(Table11[[#This Row],[Sub-Budgetary Account Descr]],LEN(Table11[[#This Row],[Sub-Budgetary Account Descr]])-11),"")</f>
        <v>Financial Aid</v>
      </c>
    </row>
    <row r="461" spans="1:7" s="145" customFormat="1">
      <c r="A461">
        <v>743024</v>
      </c>
      <c r="B461" t="s">
        <v>1128</v>
      </c>
      <c r="C461">
        <v>740000</v>
      </c>
      <c r="D461" t="s">
        <v>1639</v>
      </c>
      <c r="E461">
        <v>740016</v>
      </c>
      <c r="F461" t="s">
        <v>1674</v>
      </c>
      <c r="G461" s="145" t="str">
        <f>IFERROR(RIGHT(Table11[[#This Row],[Sub-Budgetary Account Descr]],LEN(Table11[[#This Row],[Sub-Budgetary Account Descr]])-11),"")</f>
        <v>Financial Aid</v>
      </c>
    </row>
    <row r="462" spans="1:7" s="145" customFormat="1">
      <c r="A462">
        <v>743025</v>
      </c>
      <c r="B462" t="s">
        <v>1129</v>
      </c>
      <c r="C462">
        <v>740000</v>
      </c>
      <c r="D462" t="s">
        <v>1639</v>
      </c>
      <c r="E462">
        <v>740016</v>
      </c>
      <c r="F462" t="s">
        <v>1674</v>
      </c>
      <c r="G462" s="145" t="str">
        <f>IFERROR(RIGHT(Table11[[#This Row],[Sub-Budgetary Account Descr]],LEN(Table11[[#This Row],[Sub-Budgetary Account Descr]])-11),"")</f>
        <v>Financial Aid</v>
      </c>
    </row>
    <row r="463" spans="1:7" s="145" customFormat="1">
      <c r="A463">
        <v>743026</v>
      </c>
      <c r="B463" t="s">
        <v>1130</v>
      </c>
      <c r="C463">
        <v>740000</v>
      </c>
      <c r="D463" t="s">
        <v>1639</v>
      </c>
      <c r="E463">
        <v>740016</v>
      </c>
      <c r="F463" t="s">
        <v>1674</v>
      </c>
      <c r="G463" s="145" t="str">
        <f>IFERROR(RIGHT(Table11[[#This Row],[Sub-Budgetary Account Descr]],LEN(Table11[[#This Row],[Sub-Budgetary Account Descr]])-11),"")</f>
        <v>Financial Aid</v>
      </c>
    </row>
    <row r="464" spans="1:7" s="145" customFormat="1">
      <c r="A464">
        <v>743027</v>
      </c>
      <c r="B464" t="s">
        <v>1131</v>
      </c>
      <c r="C464">
        <v>740000</v>
      </c>
      <c r="D464" t="s">
        <v>1639</v>
      </c>
      <c r="E464">
        <v>740016</v>
      </c>
      <c r="F464" t="s">
        <v>1674</v>
      </c>
      <c r="G464" s="145" t="str">
        <f>IFERROR(RIGHT(Table11[[#This Row],[Sub-Budgetary Account Descr]],LEN(Table11[[#This Row],[Sub-Budgetary Account Descr]])-11),"")</f>
        <v>Financial Aid</v>
      </c>
    </row>
    <row r="465" spans="1:7" s="145" customFormat="1">
      <c r="A465">
        <v>743028</v>
      </c>
      <c r="B465" t="s">
        <v>1132</v>
      </c>
      <c r="C465">
        <v>740000</v>
      </c>
      <c r="D465" t="s">
        <v>1639</v>
      </c>
      <c r="E465">
        <v>740016</v>
      </c>
      <c r="F465" t="s">
        <v>1674</v>
      </c>
      <c r="G465" s="145" t="str">
        <f>IFERROR(RIGHT(Table11[[#This Row],[Sub-Budgetary Account Descr]],LEN(Table11[[#This Row],[Sub-Budgetary Account Descr]])-11),"")</f>
        <v>Financial Aid</v>
      </c>
    </row>
    <row r="466" spans="1:7" s="145" customFormat="1">
      <c r="A466">
        <v>743029</v>
      </c>
      <c r="B466" t="s">
        <v>1133</v>
      </c>
      <c r="C466">
        <v>740000</v>
      </c>
      <c r="D466" t="s">
        <v>1639</v>
      </c>
      <c r="E466">
        <v>740016</v>
      </c>
      <c r="F466" t="s">
        <v>1674</v>
      </c>
      <c r="G466" s="145" t="str">
        <f>IFERROR(RIGHT(Table11[[#This Row],[Sub-Budgetary Account Descr]],LEN(Table11[[#This Row],[Sub-Budgetary Account Descr]])-11),"")</f>
        <v>Financial Aid</v>
      </c>
    </row>
    <row r="467" spans="1:7" s="145" customFormat="1">
      <c r="A467">
        <v>743030</v>
      </c>
      <c r="B467" t="s">
        <v>1134</v>
      </c>
      <c r="C467">
        <v>740000</v>
      </c>
      <c r="D467" t="s">
        <v>1639</v>
      </c>
      <c r="E467">
        <v>740016</v>
      </c>
      <c r="F467" t="s">
        <v>1674</v>
      </c>
      <c r="G467" s="145" t="str">
        <f>IFERROR(RIGHT(Table11[[#This Row],[Sub-Budgetary Account Descr]],LEN(Table11[[#This Row],[Sub-Budgetary Account Descr]])-11),"")</f>
        <v>Financial Aid</v>
      </c>
    </row>
    <row r="468" spans="1:7" s="145" customFormat="1">
      <c r="A468">
        <v>743031</v>
      </c>
      <c r="B468" t="s">
        <v>1135</v>
      </c>
      <c r="C468">
        <v>740000</v>
      </c>
      <c r="D468" t="s">
        <v>1639</v>
      </c>
      <c r="E468">
        <v>740016</v>
      </c>
      <c r="F468" t="s">
        <v>1674</v>
      </c>
      <c r="G468" s="145" t="str">
        <f>IFERROR(RIGHT(Table11[[#This Row],[Sub-Budgetary Account Descr]],LEN(Table11[[#This Row],[Sub-Budgetary Account Descr]])-11),"")</f>
        <v>Financial Aid</v>
      </c>
    </row>
    <row r="469" spans="1:7" s="145" customFormat="1">
      <c r="A469">
        <v>743032</v>
      </c>
      <c r="B469" t="s">
        <v>1136</v>
      </c>
      <c r="C469">
        <v>740000</v>
      </c>
      <c r="D469" t="s">
        <v>1639</v>
      </c>
      <c r="E469">
        <v>740016</v>
      </c>
      <c r="F469" t="s">
        <v>1674</v>
      </c>
      <c r="G469" s="145" t="str">
        <f>IFERROR(RIGHT(Table11[[#This Row],[Sub-Budgetary Account Descr]],LEN(Table11[[#This Row],[Sub-Budgetary Account Descr]])-11),"")</f>
        <v>Financial Aid</v>
      </c>
    </row>
    <row r="470" spans="1:7" s="145" customFormat="1">
      <c r="A470">
        <v>743033</v>
      </c>
      <c r="B470" t="s">
        <v>1137</v>
      </c>
      <c r="C470">
        <v>740000</v>
      </c>
      <c r="D470" t="s">
        <v>1639</v>
      </c>
      <c r="E470">
        <v>740016</v>
      </c>
      <c r="F470" t="s">
        <v>1674</v>
      </c>
      <c r="G470" s="145" t="str">
        <f>IFERROR(RIGHT(Table11[[#This Row],[Sub-Budgetary Account Descr]],LEN(Table11[[#This Row],[Sub-Budgetary Account Descr]])-11),"")</f>
        <v>Financial Aid</v>
      </c>
    </row>
    <row r="471" spans="1:7" s="145" customFormat="1">
      <c r="A471">
        <v>743034</v>
      </c>
      <c r="B471" t="s">
        <v>1138</v>
      </c>
      <c r="C471">
        <v>740000</v>
      </c>
      <c r="D471" t="s">
        <v>1639</v>
      </c>
      <c r="E471">
        <v>740016</v>
      </c>
      <c r="F471" t="s">
        <v>1674</v>
      </c>
      <c r="G471" s="145" t="str">
        <f>IFERROR(RIGHT(Table11[[#This Row],[Sub-Budgetary Account Descr]],LEN(Table11[[#This Row],[Sub-Budgetary Account Descr]])-11),"")</f>
        <v>Financial Aid</v>
      </c>
    </row>
    <row r="472" spans="1:7" s="145" customFormat="1">
      <c r="A472">
        <v>743035</v>
      </c>
      <c r="B472" t="s">
        <v>1139</v>
      </c>
      <c r="C472">
        <v>740000</v>
      </c>
      <c r="D472" t="s">
        <v>1639</v>
      </c>
      <c r="E472">
        <v>740016</v>
      </c>
      <c r="F472" t="s">
        <v>1674</v>
      </c>
      <c r="G472" s="145" t="str">
        <f>IFERROR(RIGHT(Table11[[#This Row],[Sub-Budgetary Account Descr]],LEN(Table11[[#This Row],[Sub-Budgetary Account Descr]])-11),"")</f>
        <v>Financial Aid</v>
      </c>
    </row>
    <row r="473" spans="1:7" s="145" customFormat="1">
      <c r="A473">
        <v>743036</v>
      </c>
      <c r="B473" t="s">
        <v>1140</v>
      </c>
      <c r="C473">
        <v>740000</v>
      </c>
      <c r="D473" t="s">
        <v>1639</v>
      </c>
      <c r="E473">
        <v>740016</v>
      </c>
      <c r="F473" t="s">
        <v>1674</v>
      </c>
      <c r="G473" s="145" t="str">
        <f>IFERROR(RIGHT(Table11[[#This Row],[Sub-Budgetary Account Descr]],LEN(Table11[[#This Row],[Sub-Budgetary Account Descr]])-11),"")</f>
        <v>Financial Aid</v>
      </c>
    </row>
    <row r="474" spans="1:7" s="145" customFormat="1">
      <c r="A474">
        <v>743049</v>
      </c>
      <c r="B474" t="s">
        <v>1274</v>
      </c>
      <c r="C474">
        <v>740000</v>
      </c>
      <c r="D474" t="s">
        <v>1639</v>
      </c>
      <c r="E474">
        <v>740017</v>
      </c>
      <c r="F474" t="s">
        <v>1640</v>
      </c>
      <c r="G474" s="145" t="str">
        <f>IFERROR(RIGHT(Table11[[#This Row],[Sub-Budgetary Account Descr]],LEN(Table11[[#This Row],[Sub-Budgetary Account Descr]])-11),"")</f>
        <v>Other Exp</v>
      </c>
    </row>
    <row r="475" spans="1:7" s="145" customFormat="1">
      <c r="A475">
        <v>743101</v>
      </c>
      <c r="B475" t="s">
        <v>1141</v>
      </c>
      <c r="C475">
        <v>740000</v>
      </c>
      <c r="D475" t="s">
        <v>1639</v>
      </c>
      <c r="E475">
        <v>740017</v>
      </c>
      <c r="F475" t="s">
        <v>1640</v>
      </c>
      <c r="G475" s="145" t="str">
        <f>IFERROR(RIGHT(Table11[[#This Row],[Sub-Budgetary Account Descr]],LEN(Table11[[#This Row],[Sub-Budgetary Account Descr]])-11),"")</f>
        <v>Other Exp</v>
      </c>
    </row>
    <row r="476" spans="1:7" s="145" customFormat="1">
      <c r="A476">
        <v>743105</v>
      </c>
      <c r="B476" t="s">
        <v>1142</v>
      </c>
      <c r="C476">
        <v>740000</v>
      </c>
      <c r="D476" t="s">
        <v>1639</v>
      </c>
      <c r="E476">
        <v>740017</v>
      </c>
      <c r="F476" t="s">
        <v>1640</v>
      </c>
      <c r="G476" s="145" t="str">
        <f>IFERROR(RIGHT(Table11[[#This Row],[Sub-Budgetary Account Descr]],LEN(Table11[[#This Row],[Sub-Budgetary Account Descr]])-11),"")</f>
        <v>Other Exp</v>
      </c>
    </row>
    <row r="477" spans="1:7" s="145" customFormat="1">
      <c r="A477">
        <v>749000</v>
      </c>
      <c r="B477" t="s">
        <v>1275</v>
      </c>
      <c r="C477">
        <v>740000</v>
      </c>
      <c r="D477" t="s">
        <v>1639</v>
      </c>
      <c r="E477">
        <v>740017</v>
      </c>
      <c r="F477" t="s">
        <v>1640</v>
      </c>
      <c r="G477" s="145" t="str">
        <f>IFERROR(RIGHT(Table11[[#This Row],[Sub-Budgetary Account Descr]],LEN(Table11[[#This Row],[Sub-Budgetary Account Descr]])-11),"")</f>
        <v>Other Exp</v>
      </c>
    </row>
    <row r="478" spans="1:7" s="145" customFormat="1">
      <c r="A478">
        <v>749999</v>
      </c>
      <c r="B478" t="s">
        <v>1143</v>
      </c>
      <c r="C478">
        <v>740000</v>
      </c>
      <c r="D478" t="s">
        <v>1639</v>
      </c>
      <c r="E478">
        <v>740012</v>
      </c>
      <c r="F478" t="s">
        <v>1671</v>
      </c>
      <c r="G478" s="145" t="str">
        <f>IFERROR(RIGHT(Table11[[#This Row],[Sub-Budgetary Account Descr]],LEN(Table11[[#This Row],[Sub-Budgetary Account Descr]])-11),"")</f>
        <v>Equip/Oth Supplies</v>
      </c>
    </row>
    <row r="479" spans="1:7" s="145" customFormat="1">
      <c r="A479">
        <v>760101</v>
      </c>
      <c r="B479" t="s">
        <v>1145</v>
      </c>
      <c r="C479">
        <v>760000</v>
      </c>
      <c r="D479" t="s">
        <v>1678</v>
      </c>
      <c r="E479">
        <v>760001</v>
      </c>
      <c r="F479" t="s">
        <v>1679</v>
      </c>
      <c r="G479" s="145" t="str">
        <f>IFERROR(RIGHT(Table11[[#This Row],[Sub-Budgetary Account Descr]],LEN(Table11[[#This Row],[Sub-Budgetary Account Descr]])-11),"")</f>
        <v>Cap Equip/Supplies</v>
      </c>
    </row>
    <row r="480" spans="1:7" s="145" customFormat="1">
      <c r="A480">
        <v>760201</v>
      </c>
      <c r="B480" t="s">
        <v>1146</v>
      </c>
      <c r="C480">
        <v>760000</v>
      </c>
      <c r="D480" t="s">
        <v>1678</v>
      </c>
      <c r="E480">
        <v>760001</v>
      </c>
      <c r="F480" t="s">
        <v>1679</v>
      </c>
      <c r="G480" s="145" t="str">
        <f>IFERROR(RIGHT(Table11[[#This Row],[Sub-Budgetary Account Descr]],LEN(Table11[[#This Row],[Sub-Budgetary Account Descr]])-11),"")</f>
        <v>Cap Equip/Supplies</v>
      </c>
    </row>
    <row r="481" spans="1:7" s="145" customFormat="1">
      <c r="A481">
        <v>760210</v>
      </c>
      <c r="B481" t="s">
        <v>1147</v>
      </c>
      <c r="C481">
        <v>760000</v>
      </c>
      <c r="D481" t="s">
        <v>1678</v>
      </c>
      <c r="E481">
        <v>760001</v>
      </c>
      <c r="F481" t="s">
        <v>1679</v>
      </c>
      <c r="G481" s="145" t="str">
        <f>IFERROR(RIGHT(Table11[[#This Row],[Sub-Budgetary Account Descr]],LEN(Table11[[#This Row],[Sub-Budgetary Account Descr]])-11),"")</f>
        <v>Cap Equip/Supplies</v>
      </c>
    </row>
    <row r="482" spans="1:7" s="145" customFormat="1">
      <c r="A482">
        <v>760301</v>
      </c>
      <c r="B482" t="s">
        <v>1148</v>
      </c>
      <c r="C482">
        <v>760000</v>
      </c>
      <c r="D482" t="s">
        <v>1678</v>
      </c>
      <c r="E482">
        <v>760001</v>
      </c>
      <c r="F482" t="s">
        <v>1679</v>
      </c>
      <c r="G482" s="145" t="str">
        <f>IFERROR(RIGHT(Table11[[#This Row],[Sub-Budgetary Account Descr]],LEN(Table11[[#This Row],[Sub-Budgetary Account Descr]])-11),"")</f>
        <v>Cap Equip/Supplies</v>
      </c>
    </row>
    <row r="483" spans="1:7" s="145" customFormat="1">
      <c r="A483">
        <v>760310</v>
      </c>
      <c r="B483" t="s">
        <v>1149</v>
      </c>
      <c r="C483">
        <v>760000</v>
      </c>
      <c r="D483" t="s">
        <v>1678</v>
      </c>
      <c r="E483">
        <v>760001</v>
      </c>
      <c r="F483" t="s">
        <v>1679</v>
      </c>
      <c r="G483" s="145" t="str">
        <f>IFERROR(RIGHT(Table11[[#This Row],[Sub-Budgetary Account Descr]],LEN(Table11[[#This Row],[Sub-Budgetary Account Descr]])-11),"")</f>
        <v>Cap Equip/Supplies</v>
      </c>
    </row>
    <row r="484" spans="1:7" s="145" customFormat="1">
      <c r="A484">
        <v>760311</v>
      </c>
      <c r="B484" t="s">
        <v>1150</v>
      </c>
      <c r="C484">
        <v>760000</v>
      </c>
      <c r="D484" t="s">
        <v>1678</v>
      </c>
      <c r="E484">
        <v>760001</v>
      </c>
      <c r="F484" t="s">
        <v>1679</v>
      </c>
      <c r="G484" s="145" t="str">
        <f>IFERROR(RIGHT(Table11[[#This Row],[Sub-Budgetary Account Descr]],LEN(Table11[[#This Row],[Sub-Budgetary Account Descr]])-11),"")</f>
        <v>Cap Equip/Supplies</v>
      </c>
    </row>
    <row r="485" spans="1:7" s="145" customFormat="1">
      <c r="A485">
        <v>760331</v>
      </c>
      <c r="B485" t="s">
        <v>1151</v>
      </c>
      <c r="C485">
        <v>760000</v>
      </c>
      <c r="D485" t="s">
        <v>1678</v>
      </c>
      <c r="E485">
        <v>760001</v>
      </c>
      <c r="F485" t="s">
        <v>1679</v>
      </c>
      <c r="G485" s="145" t="str">
        <f>IFERROR(RIGHT(Table11[[#This Row],[Sub-Budgetary Account Descr]],LEN(Table11[[#This Row],[Sub-Budgetary Account Descr]])-11),"")</f>
        <v>Cap Equip/Supplies</v>
      </c>
    </row>
    <row r="486" spans="1:7" s="145" customFormat="1">
      <c r="A486">
        <v>760361</v>
      </c>
      <c r="B486" t="s">
        <v>1152</v>
      </c>
      <c r="C486">
        <v>760000</v>
      </c>
      <c r="D486" t="s">
        <v>1678</v>
      </c>
      <c r="E486">
        <v>760001</v>
      </c>
      <c r="F486" t="s">
        <v>1679</v>
      </c>
      <c r="G486" s="145" t="str">
        <f>IFERROR(RIGHT(Table11[[#This Row],[Sub-Budgetary Account Descr]],LEN(Table11[[#This Row],[Sub-Budgetary Account Descr]])-11),"")</f>
        <v>Cap Equip/Supplies</v>
      </c>
    </row>
    <row r="487" spans="1:7" s="145" customFormat="1">
      <c r="A487">
        <v>760601</v>
      </c>
      <c r="B487" t="s">
        <v>1153</v>
      </c>
      <c r="C487">
        <v>760000</v>
      </c>
      <c r="D487" t="s">
        <v>1678</v>
      </c>
      <c r="E487">
        <v>760001</v>
      </c>
      <c r="F487" t="s">
        <v>1679</v>
      </c>
      <c r="G487" s="145" t="str">
        <f>IFERROR(RIGHT(Table11[[#This Row],[Sub-Budgetary Account Descr]],LEN(Table11[[#This Row],[Sub-Budgetary Account Descr]])-11),"")</f>
        <v>Cap Equip/Supplies</v>
      </c>
    </row>
    <row r="488" spans="1:7" s="145" customFormat="1">
      <c r="A488">
        <v>760621</v>
      </c>
      <c r="B488" t="s">
        <v>1154</v>
      </c>
      <c r="C488">
        <v>760000</v>
      </c>
      <c r="D488" t="s">
        <v>1678</v>
      </c>
      <c r="E488">
        <v>760001</v>
      </c>
      <c r="F488" t="s">
        <v>1679</v>
      </c>
      <c r="G488" s="145" t="str">
        <f>IFERROR(RIGHT(Table11[[#This Row],[Sub-Budgetary Account Descr]],LEN(Table11[[#This Row],[Sub-Budgetary Account Descr]])-11),"")</f>
        <v>Cap Equip/Supplies</v>
      </c>
    </row>
    <row r="489" spans="1:7" s="145" customFormat="1">
      <c r="A489">
        <v>760651</v>
      </c>
      <c r="B489" t="s">
        <v>1155</v>
      </c>
      <c r="C489">
        <v>760000</v>
      </c>
      <c r="D489" t="s">
        <v>1678</v>
      </c>
      <c r="E489">
        <v>760001</v>
      </c>
      <c r="F489" t="s">
        <v>1679</v>
      </c>
      <c r="G489" s="145" t="str">
        <f>IFERROR(RIGHT(Table11[[#This Row],[Sub-Budgetary Account Descr]],LEN(Table11[[#This Row],[Sub-Budgetary Account Descr]])-11),"")</f>
        <v>Cap Equip/Supplies</v>
      </c>
    </row>
    <row r="490" spans="1:7" s="145" customFormat="1">
      <c r="A490">
        <v>760701</v>
      </c>
      <c r="B490" t="s">
        <v>1156</v>
      </c>
      <c r="C490">
        <v>760000</v>
      </c>
      <c r="D490" t="s">
        <v>1678</v>
      </c>
      <c r="E490">
        <v>760001</v>
      </c>
      <c r="F490" t="s">
        <v>1679</v>
      </c>
      <c r="G490" s="145" t="str">
        <f>IFERROR(RIGHT(Table11[[#This Row],[Sub-Budgetary Account Descr]],LEN(Table11[[#This Row],[Sub-Budgetary Account Descr]])-11),"")</f>
        <v>Cap Equip/Supplies</v>
      </c>
    </row>
    <row r="491" spans="1:7" s="145" customFormat="1">
      <c r="A491">
        <v>760801</v>
      </c>
      <c r="B491" t="s">
        <v>1157</v>
      </c>
      <c r="C491">
        <v>760000</v>
      </c>
      <c r="D491" t="s">
        <v>1678</v>
      </c>
      <c r="E491">
        <v>760001</v>
      </c>
      <c r="F491" t="s">
        <v>1679</v>
      </c>
      <c r="G491" s="145" t="str">
        <f>IFERROR(RIGHT(Table11[[#This Row],[Sub-Budgetary Account Descr]],LEN(Table11[[#This Row],[Sub-Budgetary Account Descr]])-11),"")</f>
        <v>Cap Equip/Supplies</v>
      </c>
    </row>
    <row r="492" spans="1:7" s="145" customFormat="1">
      <c r="A492">
        <v>760901</v>
      </c>
      <c r="B492" t="s">
        <v>1158</v>
      </c>
      <c r="C492">
        <v>760000</v>
      </c>
      <c r="D492" t="s">
        <v>1678</v>
      </c>
      <c r="E492">
        <v>760001</v>
      </c>
      <c r="F492" t="s">
        <v>1679</v>
      </c>
      <c r="G492" s="145" t="str">
        <f>IFERROR(RIGHT(Table11[[#This Row],[Sub-Budgetary Account Descr]],LEN(Table11[[#This Row],[Sub-Budgetary Account Descr]])-11),"")</f>
        <v>Cap Equip/Supplies</v>
      </c>
    </row>
    <row r="493" spans="1:7" s="145" customFormat="1">
      <c r="A493">
        <v>760902</v>
      </c>
      <c r="B493" t="s">
        <v>1159</v>
      </c>
      <c r="C493">
        <v>760000</v>
      </c>
      <c r="D493" t="s">
        <v>1678</v>
      </c>
      <c r="E493">
        <v>760001</v>
      </c>
      <c r="F493" t="s">
        <v>1679</v>
      </c>
      <c r="G493" s="145" t="str">
        <f>IFERROR(RIGHT(Table11[[#This Row],[Sub-Budgetary Account Descr]],LEN(Table11[[#This Row],[Sub-Budgetary Account Descr]])-11),"")</f>
        <v>Cap Equip/Supplies</v>
      </c>
    </row>
    <row r="494" spans="1:7" s="145" customFormat="1">
      <c r="A494">
        <v>761001</v>
      </c>
      <c r="B494" t="s">
        <v>1680</v>
      </c>
      <c r="C494">
        <v>760000</v>
      </c>
      <c r="D494" t="s">
        <v>1678</v>
      </c>
      <c r="E494">
        <v>760002</v>
      </c>
      <c r="F494" t="s">
        <v>1681</v>
      </c>
      <c r="G494" s="145" t="str">
        <f>IFERROR(RIGHT(Table11[[#This Row],[Sub-Budgetary Account Descr]],LEN(Table11[[#This Row],[Sub-Budgetary Account Descr]])-11),"")</f>
        <v>Real Property</v>
      </c>
    </row>
    <row r="495" spans="1:7" s="145" customFormat="1">
      <c r="A495">
        <v>761201</v>
      </c>
      <c r="B495" t="s">
        <v>267</v>
      </c>
      <c r="C495">
        <v>760000</v>
      </c>
      <c r="D495" t="s">
        <v>1678</v>
      </c>
      <c r="E495">
        <v>760002</v>
      </c>
      <c r="F495" t="s">
        <v>1681</v>
      </c>
      <c r="G495" s="145" t="str">
        <f>IFERROR(RIGHT(Table11[[#This Row],[Sub-Budgetary Account Descr]],LEN(Table11[[#This Row],[Sub-Budgetary Account Descr]])-11),"")</f>
        <v>Real Property</v>
      </c>
    </row>
    <row r="496" spans="1:7" s="145" customFormat="1">
      <c r="A496">
        <v>761301</v>
      </c>
      <c r="B496" t="s">
        <v>1161</v>
      </c>
      <c r="C496">
        <v>760000</v>
      </c>
      <c r="D496" t="s">
        <v>1678</v>
      </c>
      <c r="E496">
        <v>760001</v>
      </c>
      <c r="F496" t="s">
        <v>1679</v>
      </c>
      <c r="G496" s="145" t="str">
        <f>IFERROR(RIGHT(Table11[[#This Row],[Sub-Budgetary Account Descr]],LEN(Table11[[#This Row],[Sub-Budgetary Account Descr]])-11),"")</f>
        <v>Cap Equip/Supplies</v>
      </c>
    </row>
    <row r="497" spans="1:7" s="145" customFormat="1">
      <c r="A497">
        <v>761401</v>
      </c>
      <c r="B497" t="s">
        <v>1162</v>
      </c>
      <c r="C497">
        <v>760000</v>
      </c>
      <c r="D497" t="s">
        <v>1678</v>
      </c>
      <c r="E497">
        <v>760002</v>
      </c>
      <c r="F497" t="s">
        <v>1681</v>
      </c>
      <c r="G497" s="145" t="str">
        <f>IFERROR(RIGHT(Table11[[#This Row],[Sub-Budgetary Account Descr]],LEN(Table11[[#This Row],[Sub-Budgetary Account Descr]])-11),"")</f>
        <v>Real Property</v>
      </c>
    </row>
    <row r="498" spans="1:7" s="145" customFormat="1">
      <c r="A498">
        <v>761501</v>
      </c>
      <c r="B498" t="s">
        <v>1682</v>
      </c>
      <c r="C498">
        <v>760000</v>
      </c>
      <c r="D498" t="s">
        <v>1678</v>
      </c>
      <c r="E498">
        <v>760003</v>
      </c>
      <c r="F498" t="s">
        <v>1683</v>
      </c>
      <c r="G498" s="145" t="str">
        <f>IFERROR(RIGHT(Table11[[#This Row],[Sub-Budgetary Account Descr]],LEN(Table11[[#This Row],[Sub-Budgetary Account Descr]])-11),"")</f>
        <v>Interest Expense</v>
      </c>
    </row>
    <row r="499" spans="1:7" s="145" customFormat="1">
      <c r="A499">
        <v>761502</v>
      </c>
      <c r="B499" t="s">
        <v>1164</v>
      </c>
      <c r="C499">
        <v>760000</v>
      </c>
      <c r="D499" t="s">
        <v>1678</v>
      </c>
      <c r="E499">
        <v>760003</v>
      </c>
      <c r="F499" t="s">
        <v>1683</v>
      </c>
      <c r="G499" s="145" t="str">
        <f>IFERROR(RIGHT(Table11[[#This Row],[Sub-Budgetary Account Descr]],LEN(Table11[[#This Row],[Sub-Budgetary Account Descr]])-11),"")</f>
        <v>Interest Expense</v>
      </c>
    </row>
    <row r="500" spans="1:7" s="145" customFormat="1">
      <c r="A500">
        <v>761503</v>
      </c>
      <c r="B500" t="s">
        <v>1165</v>
      </c>
      <c r="C500">
        <v>760000</v>
      </c>
      <c r="D500" t="s">
        <v>1678</v>
      </c>
      <c r="E500">
        <v>760003</v>
      </c>
      <c r="F500" t="s">
        <v>1683</v>
      </c>
      <c r="G500" s="145" t="str">
        <f>IFERROR(RIGHT(Table11[[#This Row],[Sub-Budgetary Account Descr]],LEN(Table11[[#This Row],[Sub-Budgetary Account Descr]])-11),"")</f>
        <v>Interest Expense</v>
      </c>
    </row>
    <row r="501" spans="1:7" s="145" customFormat="1">
      <c r="A501">
        <v>761601</v>
      </c>
      <c r="B501" t="s">
        <v>1166</v>
      </c>
      <c r="C501">
        <v>760000</v>
      </c>
      <c r="D501" t="s">
        <v>1678</v>
      </c>
      <c r="E501">
        <v>760004</v>
      </c>
      <c r="F501" t="s">
        <v>1684</v>
      </c>
      <c r="G501" s="145" t="str">
        <f>IFERROR(RIGHT(Table11[[#This Row],[Sub-Budgetary Account Descr]],LEN(Table11[[#This Row],[Sub-Budgetary Account Descr]])-11),"")</f>
        <v>Leases/Install Prch</v>
      </c>
    </row>
    <row r="502" spans="1:7" s="145" customFormat="1">
      <c r="A502">
        <v>761602</v>
      </c>
      <c r="B502" t="s">
        <v>1167</v>
      </c>
      <c r="C502">
        <v>760000</v>
      </c>
      <c r="D502" t="s">
        <v>1678</v>
      </c>
      <c r="E502">
        <v>760005</v>
      </c>
      <c r="F502" t="s">
        <v>1685</v>
      </c>
      <c r="G502" s="145" t="str">
        <f>IFERROR(RIGHT(Table11[[#This Row],[Sub-Budgetary Account Descr]],LEN(Table11[[#This Row],[Sub-Budgetary Account Descr]])-11),"")</f>
        <v>Debt Service</v>
      </c>
    </row>
    <row r="503" spans="1:7" s="145" customFormat="1">
      <c r="A503">
        <v>761603</v>
      </c>
      <c r="B503" t="s">
        <v>1168</v>
      </c>
      <c r="C503">
        <v>760000</v>
      </c>
      <c r="D503" t="s">
        <v>1678</v>
      </c>
      <c r="E503">
        <v>760005</v>
      </c>
      <c r="F503" t="s">
        <v>1685</v>
      </c>
      <c r="G503" s="145" t="str">
        <f>IFERROR(RIGHT(Table11[[#This Row],[Sub-Budgetary Account Descr]],LEN(Table11[[#This Row],[Sub-Budgetary Account Descr]])-11),"")</f>
        <v>Debt Service</v>
      </c>
    </row>
    <row r="504" spans="1:7" s="145" customFormat="1">
      <c r="A504">
        <v>761604</v>
      </c>
      <c r="B504" t="s">
        <v>1169</v>
      </c>
      <c r="C504">
        <v>760000</v>
      </c>
      <c r="D504" t="s">
        <v>1678</v>
      </c>
      <c r="E504">
        <v>760005</v>
      </c>
      <c r="F504" t="s">
        <v>1685</v>
      </c>
      <c r="G504" s="145" t="str">
        <f>IFERROR(RIGHT(Table11[[#This Row],[Sub-Budgetary Account Descr]],LEN(Table11[[#This Row],[Sub-Budgetary Account Descr]])-11),"")</f>
        <v>Debt Service</v>
      </c>
    </row>
    <row r="505" spans="1:7" s="145" customFormat="1">
      <c r="A505">
        <v>761605</v>
      </c>
      <c r="B505" t="s">
        <v>1170</v>
      </c>
      <c r="C505">
        <v>760000</v>
      </c>
      <c r="D505" t="s">
        <v>1678</v>
      </c>
      <c r="E505">
        <v>760005</v>
      </c>
      <c r="F505" t="s">
        <v>1685</v>
      </c>
      <c r="G505" s="145" t="str">
        <f>IFERROR(RIGHT(Table11[[#This Row],[Sub-Budgetary Account Descr]],LEN(Table11[[#This Row],[Sub-Budgetary Account Descr]])-11),"")</f>
        <v>Debt Service</v>
      </c>
    </row>
    <row r="506" spans="1:7" s="145" customFormat="1">
      <c r="A506">
        <v>761606</v>
      </c>
      <c r="B506" t="s">
        <v>1171</v>
      </c>
      <c r="C506">
        <v>760000</v>
      </c>
      <c r="D506" t="s">
        <v>1678</v>
      </c>
      <c r="E506">
        <v>760004</v>
      </c>
      <c r="F506" t="s">
        <v>1684</v>
      </c>
      <c r="G506" s="145" t="str">
        <f>IFERROR(RIGHT(Table11[[#This Row],[Sub-Budgetary Account Descr]],LEN(Table11[[#This Row],[Sub-Budgetary Account Descr]])-11),"")</f>
        <v>Leases/Install Prch</v>
      </c>
    </row>
    <row r="507" spans="1:7" s="145" customFormat="1">
      <c r="A507">
        <v>780001</v>
      </c>
      <c r="B507" t="s">
        <v>1174</v>
      </c>
      <c r="C507">
        <v>780000</v>
      </c>
      <c r="D507" t="s">
        <v>1173</v>
      </c>
      <c r="E507"/>
      <c r="F507"/>
      <c r="G507" s="145" t="str">
        <f>IFERROR(RIGHT(Table11[[#This Row],[Sub-Budgetary Account Descr]],LEN(Table11[[#This Row],[Sub-Budgetary Account Descr]])-11),"")</f>
        <v/>
      </c>
    </row>
    <row r="508" spans="1:7" s="145" customFormat="1">
      <c r="A508">
        <v>780011</v>
      </c>
      <c r="B508" t="s">
        <v>1176</v>
      </c>
      <c r="C508">
        <v>780010</v>
      </c>
      <c r="D508" t="s">
        <v>1175</v>
      </c>
      <c r="E508"/>
      <c r="F508"/>
      <c r="G508" s="145" t="str">
        <f>IFERROR(RIGHT(Table11[[#This Row],[Sub-Budgetary Account Descr]],LEN(Table11[[#This Row],[Sub-Budgetary Account Descr]])-11),"")</f>
        <v/>
      </c>
    </row>
    <row r="509" spans="1:7" s="145" customFormat="1">
      <c r="A509">
        <v>780012</v>
      </c>
      <c r="B509" t="s">
        <v>1177</v>
      </c>
      <c r="C509">
        <v>780010</v>
      </c>
      <c r="D509" t="s">
        <v>1175</v>
      </c>
      <c r="E509"/>
      <c r="F509"/>
      <c r="G509" s="145" t="str">
        <f>IFERROR(RIGHT(Table11[[#This Row],[Sub-Budgetary Account Descr]],LEN(Table11[[#This Row],[Sub-Budgetary Account Descr]])-11),"")</f>
        <v/>
      </c>
    </row>
    <row r="510" spans="1:7" s="145" customFormat="1">
      <c r="A510">
        <v>780013</v>
      </c>
      <c r="B510" t="s">
        <v>1178</v>
      </c>
      <c r="C510">
        <v>780010</v>
      </c>
      <c r="D510" t="s">
        <v>1175</v>
      </c>
      <c r="E510"/>
      <c r="F510"/>
      <c r="G510" s="145" t="str">
        <f>IFERROR(RIGHT(Table11[[#This Row],[Sub-Budgetary Account Descr]],LEN(Table11[[#This Row],[Sub-Budgetary Account Descr]])-11),"")</f>
        <v/>
      </c>
    </row>
    <row r="511" spans="1:7" s="145" customFormat="1">
      <c r="A511">
        <v>780101</v>
      </c>
      <c r="B511" t="s">
        <v>1180</v>
      </c>
      <c r="C511">
        <v>780100</v>
      </c>
      <c r="D511" t="s">
        <v>1686</v>
      </c>
      <c r="E511"/>
      <c r="F511"/>
      <c r="G511" s="145" t="str">
        <f>IFERROR(RIGHT(Table11[[#This Row],[Sub-Budgetary Account Descr]],LEN(Table11[[#This Row],[Sub-Budgetary Account Descr]])-11),"")</f>
        <v/>
      </c>
    </row>
    <row r="512" spans="1:7" s="145" customFormat="1">
      <c r="A512">
        <v>780102</v>
      </c>
      <c r="B512" t="s">
        <v>1525</v>
      </c>
      <c r="C512">
        <v>780140</v>
      </c>
      <c r="D512" t="s">
        <v>1687</v>
      </c>
      <c r="E512"/>
      <c r="F512"/>
      <c r="G512" s="145" t="str">
        <f>IFERROR(RIGHT(Table11[[#This Row],[Sub-Budgetary Account Descr]],LEN(Table11[[#This Row],[Sub-Budgetary Account Descr]])-11),"")</f>
        <v/>
      </c>
    </row>
    <row r="513" spans="1:7" s="145" customFormat="1">
      <c r="A513">
        <v>780103</v>
      </c>
      <c r="B513" t="s">
        <v>1688</v>
      </c>
      <c r="C513">
        <v>780150</v>
      </c>
      <c r="D513" t="s">
        <v>1189</v>
      </c>
      <c r="E513"/>
      <c r="F513"/>
      <c r="G513" s="145" t="str">
        <f>IFERROR(RIGHT(Table11[[#This Row],[Sub-Budgetary Account Descr]],LEN(Table11[[#This Row],[Sub-Budgetary Account Descr]])-11),"")</f>
        <v/>
      </c>
    </row>
    <row r="514" spans="1:7" s="145" customFormat="1">
      <c r="A514">
        <v>780104</v>
      </c>
      <c r="B514" t="s">
        <v>1183</v>
      </c>
      <c r="C514">
        <v>780150</v>
      </c>
      <c r="D514" t="s">
        <v>1189</v>
      </c>
      <c r="E514"/>
      <c r="F514"/>
      <c r="G514" s="145" t="str">
        <f>IFERROR(RIGHT(Table11[[#This Row],[Sub-Budgetary Account Descr]],LEN(Table11[[#This Row],[Sub-Budgetary Account Descr]])-11),"")</f>
        <v/>
      </c>
    </row>
    <row r="515" spans="1:7" s="145" customFormat="1">
      <c r="A515">
        <v>780111</v>
      </c>
      <c r="B515" t="s">
        <v>1185</v>
      </c>
      <c r="C515">
        <v>780110</v>
      </c>
      <c r="D515" t="s">
        <v>1184</v>
      </c>
      <c r="E515"/>
      <c r="F515"/>
      <c r="G515" s="145" t="str">
        <f>IFERROR(RIGHT(Table11[[#This Row],[Sub-Budgetary Account Descr]],LEN(Table11[[#This Row],[Sub-Budgetary Account Descr]])-11),"")</f>
        <v/>
      </c>
    </row>
    <row r="516" spans="1:7" s="145" customFormat="1">
      <c r="A516">
        <v>780112</v>
      </c>
      <c r="B516" t="s">
        <v>1186</v>
      </c>
      <c r="C516">
        <v>780110</v>
      </c>
      <c r="D516" t="s">
        <v>1184</v>
      </c>
      <c r="E516"/>
      <c r="F516"/>
      <c r="G516" s="145" t="str">
        <f>IFERROR(RIGHT(Table11[[#This Row],[Sub-Budgetary Account Descr]],LEN(Table11[[#This Row],[Sub-Budgetary Account Descr]])-11),"")</f>
        <v/>
      </c>
    </row>
    <row r="517" spans="1:7" s="145" customFormat="1">
      <c r="A517">
        <v>780113</v>
      </c>
      <c r="B517" t="s">
        <v>1689</v>
      </c>
      <c r="C517">
        <v>780140</v>
      </c>
      <c r="D517" t="s">
        <v>1687</v>
      </c>
      <c r="E517"/>
      <c r="F517"/>
      <c r="G517" s="145" t="str">
        <f>IFERROR(RIGHT(Table11[[#This Row],[Sub-Budgetary Account Descr]],LEN(Table11[[#This Row],[Sub-Budgetary Account Descr]])-11),"")</f>
        <v/>
      </c>
    </row>
    <row r="518" spans="1:7" s="145" customFormat="1">
      <c r="A518">
        <v>780120</v>
      </c>
      <c r="B518" t="s">
        <v>1690</v>
      </c>
      <c r="C518">
        <v>780140</v>
      </c>
      <c r="D518" t="s">
        <v>1687</v>
      </c>
      <c r="E518"/>
      <c r="F518"/>
      <c r="G518" s="145" t="str">
        <f>IFERROR(RIGHT(Table11[[#This Row],[Sub-Budgetary Account Descr]],LEN(Table11[[#This Row],[Sub-Budgetary Account Descr]])-11),"")</f>
        <v/>
      </c>
    </row>
    <row r="519" spans="1:7" s="145" customFormat="1">
      <c r="A519">
        <v>780131</v>
      </c>
      <c r="B519" t="s">
        <v>1187</v>
      </c>
      <c r="C519">
        <v>780110</v>
      </c>
      <c r="D519" t="s">
        <v>1184</v>
      </c>
      <c r="E519"/>
      <c r="F519"/>
      <c r="G519" s="145" t="str">
        <f>IFERROR(RIGHT(Table11[[#This Row],[Sub-Budgetary Account Descr]],LEN(Table11[[#This Row],[Sub-Budgetary Account Descr]])-11),"")</f>
        <v/>
      </c>
    </row>
    <row r="520" spans="1:7" s="145" customFormat="1">
      <c r="A520">
        <v>780161</v>
      </c>
      <c r="B520" t="s">
        <v>1191</v>
      </c>
      <c r="C520">
        <v>780160</v>
      </c>
      <c r="D520" t="s">
        <v>1190</v>
      </c>
      <c r="E520"/>
      <c r="F520"/>
      <c r="G520" s="145" t="str">
        <f>IFERROR(RIGHT(Table11[[#This Row],[Sub-Budgetary Account Descr]],LEN(Table11[[#This Row],[Sub-Budgetary Account Descr]])-11),"")</f>
        <v/>
      </c>
    </row>
    <row r="521" spans="1:7" s="145" customFormat="1">
      <c r="A521">
        <v>780171</v>
      </c>
      <c r="B521" t="s">
        <v>1691</v>
      </c>
      <c r="C521">
        <v>780170</v>
      </c>
      <c r="D521" t="s">
        <v>1192</v>
      </c>
      <c r="E521"/>
      <c r="F521"/>
      <c r="G521" s="145" t="str">
        <f>IFERROR(RIGHT(Table11[[#This Row],[Sub-Budgetary Account Descr]],LEN(Table11[[#This Row],[Sub-Budgetary Account Descr]])-11),"")</f>
        <v/>
      </c>
    </row>
    <row r="522" spans="1:7" s="145" customFormat="1">
      <c r="A522">
        <v>780201</v>
      </c>
      <c r="B522" t="s">
        <v>1195</v>
      </c>
      <c r="C522">
        <v>780200</v>
      </c>
      <c r="D522" t="s">
        <v>1692</v>
      </c>
      <c r="E522"/>
      <c r="F522"/>
      <c r="G522" s="145" t="str">
        <f>IFERROR(RIGHT(Table11[[#This Row],[Sub-Budgetary Account Descr]],LEN(Table11[[#This Row],[Sub-Budgetary Account Descr]])-11),"")</f>
        <v/>
      </c>
    </row>
    <row r="523" spans="1:7" s="145" customFormat="1">
      <c r="A523">
        <v>780301</v>
      </c>
      <c r="B523" t="s">
        <v>1197</v>
      </c>
      <c r="C523">
        <v>780300</v>
      </c>
      <c r="D523" t="s">
        <v>1196</v>
      </c>
      <c r="E523"/>
      <c r="F523"/>
      <c r="G523" s="145" t="str">
        <f>IFERROR(RIGHT(Table11[[#This Row],[Sub-Budgetary Account Descr]],LEN(Table11[[#This Row],[Sub-Budgetary Account Descr]])-11),"")</f>
        <v/>
      </c>
    </row>
    <row r="524" spans="1:7" s="145" customFormat="1">
      <c r="A524">
        <v>790000</v>
      </c>
      <c r="B524" t="s">
        <v>1199</v>
      </c>
      <c r="C524"/>
      <c r="D524"/>
      <c r="E524"/>
      <c r="F524"/>
      <c r="G524" s="145" t="str">
        <f>IFERROR(RIGHT(Table11[[#This Row],[Sub-Budgetary Account Descr]],LEN(Table11[[#This Row],[Sub-Budgetary Account Descr]])-11),"")</f>
        <v/>
      </c>
    </row>
    <row r="525" spans="1:7" s="145" customFormat="1">
      <c r="A525">
        <v>790001</v>
      </c>
      <c r="B525" t="s">
        <v>1200</v>
      </c>
      <c r="C525"/>
      <c r="D525"/>
      <c r="E525"/>
      <c r="F525"/>
      <c r="G525" s="145" t="str">
        <f>IFERROR(RIGHT(Table11[[#This Row],[Sub-Budgetary Account Descr]],LEN(Table11[[#This Row],[Sub-Budgetary Account Descr]])-11),"")</f>
        <v/>
      </c>
    </row>
    <row r="526" spans="1:7" s="145" customFormat="1">
      <c r="A526">
        <v>790002</v>
      </c>
      <c r="B526" t="s">
        <v>1201</v>
      </c>
      <c r="C526"/>
      <c r="D526"/>
      <c r="E526"/>
      <c r="F526"/>
      <c r="G526" s="145" t="str">
        <f>IFERROR(RIGHT(Table11[[#This Row],[Sub-Budgetary Account Descr]],LEN(Table11[[#This Row],[Sub-Budgetary Account Descr]])-11),"")</f>
        <v/>
      </c>
    </row>
    <row r="527" spans="1:7" s="145" customFormat="1">
      <c r="A527">
        <v>790005</v>
      </c>
      <c r="B527" t="s">
        <v>1693</v>
      </c>
      <c r="C527"/>
      <c r="D527"/>
      <c r="E527"/>
      <c r="F527"/>
      <c r="G527" s="145" t="str">
        <f>IFERROR(RIGHT(Table11[[#This Row],[Sub-Budgetary Account Descr]],LEN(Table11[[#This Row],[Sub-Budgetary Account Descr]])-11),"")</f>
        <v/>
      </c>
    </row>
    <row r="528" spans="1:7" s="145" customFormat="1">
      <c r="A528">
        <v>790012</v>
      </c>
      <c r="B528" t="s">
        <v>1694</v>
      </c>
      <c r="C528"/>
      <c r="D528"/>
      <c r="E528"/>
      <c r="F528"/>
      <c r="G528" s="145" t="str">
        <f>IFERROR(RIGHT(Table11[[#This Row],[Sub-Budgetary Account Descr]],LEN(Table11[[#This Row],[Sub-Budgetary Account Descr]])-11),"")</f>
        <v/>
      </c>
    </row>
    <row r="529" spans="1:7" s="145" customFormat="1">
      <c r="A529">
        <v>799997</v>
      </c>
      <c r="B529" t="s">
        <v>1203</v>
      </c>
      <c r="C529"/>
      <c r="D529"/>
      <c r="E529"/>
      <c r="F529"/>
      <c r="G529" s="145" t="str">
        <f>IFERROR(RIGHT(Table11[[#This Row],[Sub-Budgetary Account Descr]],LEN(Table11[[#This Row],[Sub-Budgetary Account Descr]])-11),"")</f>
        <v/>
      </c>
    </row>
    <row r="530" spans="1:7" s="145" customFormat="1">
      <c r="A530">
        <v>799998</v>
      </c>
      <c r="B530" t="s">
        <v>1204</v>
      </c>
      <c r="C530"/>
      <c r="D530"/>
      <c r="E530"/>
      <c r="F530"/>
      <c r="G530" s="145" t="str">
        <f>IFERROR(RIGHT(Table11[[#This Row],[Sub-Budgetary Account Descr]],LEN(Table11[[#This Row],[Sub-Budgetary Account Descr]])-11),"")</f>
        <v/>
      </c>
    </row>
    <row r="531" spans="1:7" s="145" customFormat="1">
      <c r="A531">
        <v>799999</v>
      </c>
      <c r="B531" t="s">
        <v>1205</v>
      </c>
      <c r="C531"/>
      <c r="D531"/>
      <c r="E531"/>
      <c r="F531"/>
      <c r="G531" s="145" t="str">
        <f>IFERROR(RIGHT(Table11[[#This Row],[Sub-Budgetary Account Descr]],LEN(Table11[[#This Row],[Sub-Budgetary Account Descr]])-11),"")</f>
        <v/>
      </c>
    </row>
    <row r="532" spans="1:7" s="145" customFormat="1">
      <c r="A532">
        <v>999999</v>
      </c>
      <c r="B532" t="s">
        <v>1213</v>
      </c>
      <c r="C532"/>
      <c r="D532"/>
      <c r="E532"/>
      <c r="F532"/>
      <c r="G532" s="145" t="str">
        <f>IFERROR(RIGHT(Table11[[#This Row],[Sub-Budgetary Account Descr]],LEN(Table11[[#This Row],[Sub-Budgetary Account Descr]])-11),"")</f>
        <v/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2">
    <tabColor theme="0" tint="-0.499984740745262"/>
    <pageSetUpPr fitToPage="1"/>
  </sheetPr>
  <dimension ref="A1:O56"/>
  <sheetViews>
    <sheetView tabSelected="1" zoomScale="85" zoomScaleNormal="85" workbookViewId="0">
      <selection activeCell="C37" sqref="C37"/>
    </sheetView>
  </sheetViews>
  <sheetFormatPr defaultColWidth="9.140625" defaultRowHeight="12.75"/>
  <cols>
    <col min="1" max="1" width="10.7109375" style="81" customWidth="1"/>
    <col min="2" max="2" width="13.5703125" style="81" customWidth="1"/>
    <col min="3" max="3" width="12.28515625" style="81" bestFit="1" customWidth="1"/>
    <col min="4" max="4" width="14.140625" style="81" customWidth="1"/>
    <col min="5" max="5" width="18.7109375" style="126" bestFit="1" customWidth="1"/>
    <col min="6" max="6" width="19.42578125" style="126" bestFit="1" customWidth="1"/>
    <col min="7" max="8" width="14.7109375" style="126" customWidth="1"/>
    <col min="9" max="9" width="19.28515625" style="126" bestFit="1" customWidth="1"/>
    <col min="10" max="10" width="16" style="126" bestFit="1" customWidth="1"/>
    <col min="11" max="11" width="2.28515625" style="81" customWidth="1"/>
    <col min="12" max="12" width="24.7109375" style="81" bestFit="1" customWidth="1"/>
    <col min="13" max="13" width="55.7109375" style="81" customWidth="1"/>
    <col min="14" max="14" width="9.140625" style="81"/>
    <col min="15" max="15" width="0" style="81" hidden="1" customWidth="1"/>
    <col min="16" max="16384" width="9.140625" style="81"/>
  </cols>
  <sheetData>
    <row r="1" spans="1:15" ht="30.75" customHeight="1" thickBot="1">
      <c r="A1" s="279" t="s">
        <v>1528</v>
      </c>
      <c r="B1" s="279"/>
      <c r="C1" s="279"/>
      <c r="D1" s="279"/>
      <c r="E1" s="279"/>
      <c r="F1" s="279"/>
      <c r="G1" s="279"/>
      <c r="H1" s="279"/>
      <c r="I1" s="279"/>
      <c r="J1" s="279"/>
      <c r="L1" s="217" t="s">
        <v>1358</v>
      </c>
      <c r="M1" s="218" t="s">
        <v>1359</v>
      </c>
      <c r="O1" s="82">
        <f ca="1">TODAY()</f>
        <v>44874</v>
      </c>
    </row>
    <row r="2" spans="1:15" ht="30.75" customHeight="1" thickBot="1">
      <c r="A2" s="280" t="e">
        <f>INDEX(tbl_projects[Description],MATCH(H4,tbl_projects[Concat],0))</f>
        <v>#N/A</v>
      </c>
      <c r="B2" s="280"/>
      <c r="C2" s="280"/>
      <c r="D2" s="280"/>
      <c r="E2" s="280"/>
      <c r="F2" s="280"/>
      <c r="G2" s="280"/>
      <c r="H2" s="280"/>
      <c r="I2" s="280"/>
      <c r="J2" s="280"/>
      <c r="L2" s="234"/>
      <c r="M2" s="80"/>
    </row>
    <row r="3" spans="1:15" ht="15">
      <c r="A3" s="303" t="str">
        <f>CONCATENATE("Project Summary as of ",TEXT(M2, "MM/DD/YYYY"))</f>
        <v>Project Summary as of 01/00/1900</v>
      </c>
      <c r="B3" s="303"/>
      <c r="C3" s="303"/>
      <c r="D3" s="303"/>
      <c r="E3" s="303"/>
      <c r="F3" s="303"/>
      <c r="G3" s="303"/>
      <c r="H3" s="303"/>
      <c r="I3" s="303"/>
      <c r="J3" s="303"/>
      <c r="L3" s="165" t="str">
        <f>IFERROR(HYPERLINK(CONCATENATE("https://financials.omni.fsu.edu/psp/sprdfi/EMPLOYEE/ERP/c/CREATE_PROJECTS.PROJECT_GENERAL.GBL?BUSINESS_UNIT=FSU01&amp;PROJECT_ID=",H4,"&amp;PAGE=PROJECT_GEN_01A"),"Project Costing"),"Project Costing")</f>
        <v>Project Costing</v>
      </c>
      <c r="M3" s="87" t="s">
        <v>1360</v>
      </c>
    </row>
    <row r="4" spans="1:15" ht="15.75">
      <c r="A4" s="83" t="s">
        <v>1294</v>
      </c>
      <c r="B4" s="298" t="e">
        <f>INDEX(tbl_projects[Award PI],MATCH(H4,tbl_projects[Concat],0))</f>
        <v>#N/A</v>
      </c>
      <c r="C4" s="298"/>
      <c r="D4" s="84"/>
      <c r="E4" s="85"/>
      <c r="G4" s="86" t="s">
        <v>1295</v>
      </c>
      <c r="H4" s="158" t="s">
        <v>1766</v>
      </c>
      <c r="I4" s="86" t="s">
        <v>1728</v>
      </c>
      <c r="J4" s="159"/>
      <c r="L4" s="165" t="str">
        <f>IFERROR(HYPERLINK(CONCATENATE("https://financials.omni.fsu.edu/psp/sprdfi/EMPLOYEE/ERP/c/ESTABLISH_AWARDS.GM_AWARD.GBL?BUSINESS_UNIT=FSU01&amp;CONTRACT_NUM=",TEXT(INDEX(tbl_projects[Contract],MATCH('Project Summary'!H4,tbl_projects[Concat],0)),"0000000000"),"&amp;PAGE=GM_AWARD"),"Award Profile"),"Award Profile")</f>
        <v>Award Profile</v>
      </c>
      <c r="M4" s="87" t="s">
        <v>1361</v>
      </c>
    </row>
    <row r="5" spans="1:15" ht="16.5" thickBot="1">
      <c r="A5" s="83" t="s">
        <v>1296</v>
      </c>
      <c r="B5" s="299" t="e">
        <f>INDEX(tbl_projects[Sponsor],MATCH(H4,tbl_projects[Concat],0))</f>
        <v>#N/A</v>
      </c>
      <c r="C5" s="299"/>
      <c r="D5" s="299"/>
      <c r="E5" s="81"/>
      <c r="F5" s="88" t="e">
        <f>CONCATENATE("Cost Share: ", INDEX(tbl_projects[Cost Share?],MATCH('Project Summary'!H4,tbl_projects[Formatted Project],0)))</f>
        <v>#N/A</v>
      </c>
      <c r="G5" s="86" t="s">
        <v>1297</v>
      </c>
      <c r="H5" s="160" t="e">
        <f>INDEX(tbl_projects[Proj Begin Date],MATCH(H4,tbl_projects[Concat],0))</f>
        <v>#N/A</v>
      </c>
      <c r="I5" s="88" t="s">
        <v>1298</v>
      </c>
      <c r="J5" s="160" t="e">
        <f>INDEX(tbl_projects[Proj End Date],MATCH(H4,tbl_projects[Concat],0))</f>
        <v>#N/A</v>
      </c>
      <c r="L5" s="166" t="str">
        <f>IFERROR(HYPERLINK(CONCATENATE("https://hr.omni.fsu.edu/psp/sprdhr/EMPLOYEE/HRMS/c/ER_MENU.ER_COMM_PROJ.GBL?ER_INSTITUTION=FSU01&amp;ER_PROJECT=",RIGHT(H4,6),"&amp;ER_RPT_ID=EXEMPT&amp;PAGE=ER_COMM_PROJ"),"Commitments"),"Commitments")</f>
        <v>Commitments</v>
      </c>
      <c r="M5" s="89" t="s">
        <v>1362</v>
      </c>
    </row>
    <row r="6" spans="1:15" ht="18.75">
      <c r="A6" s="83"/>
      <c r="B6" s="209"/>
      <c r="C6" s="209"/>
      <c r="D6" s="209"/>
      <c r="E6" s="81" t="s">
        <v>1764</v>
      </c>
      <c r="F6" s="242">
        <f>I29/(1+C28)</f>
        <v>0</v>
      </c>
      <c r="G6" s="86"/>
      <c r="H6" s="160"/>
      <c r="I6" s="88"/>
      <c r="J6" s="160"/>
      <c r="L6" s="195"/>
      <c r="M6" s="194"/>
    </row>
    <row r="7" spans="1:15" ht="15">
      <c r="A7" s="220"/>
      <c r="B7" s="219"/>
      <c r="C7" s="219"/>
      <c r="D7" s="221"/>
      <c r="E7" s="300" t="s">
        <v>1749</v>
      </c>
      <c r="F7" s="301"/>
      <c r="G7" s="301"/>
      <c r="H7" s="301"/>
      <c r="I7" s="302"/>
      <c r="J7" s="222" t="s">
        <v>1750</v>
      </c>
      <c r="L7" s="195"/>
      <c r="M7" s="194"/>
    </row>
    <row r="8" spans="1:15" ht="15">
      <c r="A8" s="304" t="s">
        <v>1412</v>
      </c>
      <c r="B8" s="305"/>
      <c r="C8" s="305"/>
      <c r="D8" s="306"/>
      <c r="E8" s="198" t="s">
        <v>1299</v>
      </c>
      <c r="F8" s="149" t="s">
        <v>1717</v>
      </c>
      <c r="G8" s="149" t="s">
        <v>1483</v>
      </c>
      <c r="H8" s="149" t="s">
        <v>1301</v>
      </c>
      <c r="I8" s="199" t="s">
        <v>1302</v>
      </c>
      <c r="J8" s="205"/>
    </row>
    <row r="9" spans="1:15" ht="15">
      <c r="A9" s="284" t="s">
        <v>1303</v>
      </c>
      <c r="B9" s="285"/>
      <c r="C9" s="285"/>
      <c r="D9" s="286"/>
      <c r="E9" s="167">
        <f>E10+E11</f>
        <v>0</v>
      </c>
      <c r="F9" s="141">
        <f>F10+F11</f>
        <v>0</v>
      </c>
      <c r="G9" s="141">
        <f>G10+G11</f>
        <v>0</v>
      </c>
      <c r="H9" s="141">
        <f>H10+H11</f>
        <v>0</v>
      </c>
      <c r="I9" s="168">
        <f>E9-F9-G9-H9</f>
        <v>0</v>
      </c>
      <c r="J9" s="177">
        <f>SUM(J10:J11)</f>
        <v>0</v>
      </c>
    </row>
    <row r="10" spans="1:15" ht="15">
      <c r="A10" s="182"/>
      <c r="B10" s="92" t="s">
        <v>1414</v>
      </c>
      <c r="C10" s="92"/>
      <c r="D10" s="183"/>
      <c r="E10" s="169">
        <f>IF(J4="",(SUMIFS(tbl_proj_bud[Cumul Amount],tbl_proj_bud[Formatted Project],H4,tbl_proj_bud[Res Category],"Salaries")+SUMIFS(tbl_proj_bud[Cumul Amount],tbl_proj_bud[Formatted Project],H4,tbl_proj_bud[Res Category],"Senior Personnel")),(SUMIFS(tbl_proj_bud[Cumul Amount],tbl_proj_bud[Formatted Project],H4,tbl_proj_bud[Res Category],"Salaries",tbl_proj_bud[Fund],J4)+SUMIFS(tbl_proj_bud[Cumul Amount],tbl_proj_bud[Formatted Project],H4,tbl_proj_bud[Res Category],"Senior Personnel",tbl_proj_bud[Fund],J4)))</f>
        <v>0</v>
      </c>
      <c r="F10" s="93">
        <f>IF($J$4="",(SUMIFS(tbl_ProjEncumbrances[Total Remaining],tbl_ProjEncumbrances[Budgetary Account],B10,tbl_ProjEncumbrances[Combo],$H$4)),(SUMIFS(tbl_ProjEncumbrances[Total Remaining],tbl_ProjEncumbrances[Budgetary Account],B10,tbl_ProjEncumbrances[Combo],$H$4,tbl_ProjEncumbrances[[ Fund]],$J$4)))</f>
        <v>0</v>
      </c>
      <c r="G10" s="93">
        <f>IF(J4="",(SUMIFS(tbl_TransDet_Enc[Amount],tbl_TransDet_Enc[SR Type],"Key Personnel-Salary",tbl_TransDet_Enc[Project Id],RIGHT($H$4,6))+SUMIFS(tbl_TransDet_Enc[Amount],tbl_TransDet_Enc[SR Type],"Key Personnel-Fringe",tbl_TransDet_Enc[Project Id],RIGHT($H$4,6))),(SUMIFS(tbl_TransDet_Enc[Amount],tbl_TransDet_Enc[SR Type],"Key Personnel-Salary",tbl_TransDet_Enc[Project Id],RIGHT($H$4,6),tbl_TransDet_Enc[Fund Code],J4)+SUMIFS(tbl_TransDet_Enc[Amount],tbl_TransDet_Enc[SR Type],"Key Personnel-Fringe",tbl_TransDet_Enc[Project Id],RIGHT($H$4,6),tbl_TransDet_Enc[Fund Code],J4)))</f>
        <v>0</v>
      </c>
      <c r="H10" s="93">
        <f>IF(J4="",(SUMIFS(tbl_TransDet_Exp[Amount],tbl_TransDet_Exp[SR Type],"Key Personnel-Salary",tbl_TransDet_Exp[Project Id],RIGHT($H$4,6))+SUMIFS(tbl_TransDet_Exp[Amount],tbl_TransDet_Exp[SR Type],"Key Personnel-Fringe",tbl_TransDet_Exp[Project Id],RIGHT($H$4,6))),(SUMIFS(tbl_TransDet_Exp[Amount],tbl_TransDet_Exp[SR Type],"Key Personnel-Salary",tbl_TransDet_Exp[Project Id],RIGHT($H$4,6),tbl_TransDet_Exp[Fund Id],J4)+SUMIFS(tbl_TransDet_Exp[Amount],tbl_TransDet_Exp[SR Type],"Key Personnel-Fringe",tbl_TransDet_Exp[Project Id],RIGHT($H$4,6),tbl_TransDet_Exp[Fund Id],J4)))</f>
        <v>0</v>
      </c>
      <c r="I10" s="170">
        <f>E10-F10-G10-H10</f>
        <v>0</v>
      </c>
      <c r="J10" s="178">
        <f>IF(J4="",(SUMIFS(tbl_TransDet_Exp[Amount],tbl_TransDet_Exp[SR Type],"Key Personnel-Salary",tbl_TransDet_Exp[Project Id],RIGHT($H$4,6),tbl_TransDet_Exp[FY_pd Combo],MAX(tbl_TransDet_Exp[FY_pd Combo]))+SUMIFS(tbl_TransDet_Exp[Amount],tbl_TransDet_Exp[SR Type],"Key Personnel-Fringe",tbl_TransDet_Exp[Project Id],RIGHT($H$4,6),tbl_TransDet_Exp[FY_pd Combo],MAX(tbl_TransDet_Exp[FY_pd Combo]))),(SUMIFS(tbl_TransDet_Exp[Amount],tbl_TransDet_Exp[SR Type],"Key Personnel-Salary",tbl_TransDet_Exp[Project Id],RIGHT($H$4,6),tbl_TransDet_Exp[Fund Id],J4,tbl_TransDet_Exp[FY_pd Combo],MAX(tbl_TransDet_Exp[FY_pd Combo]))+SUMIFS(tbl_TransDet_Exp[Amount],tbl_TransDet_Exp[SR Type],"Key Personnel-Fringe",tbl_TransDet_Exp[Project Id],RIGHT($H$4,6),tbl_TransDet_Exp[Fund Id],J4,tbl_TransDet_Exp[FY_pd Combo],MAX(tbl_TransDet_Exp[FY_pd Combo]))))</f>
        <v>0</v>
      </c>
    </row>
    <row r="11" spans="1:15" ht="15">
      <c r="A11" s="182"/>
      <c r="B11" s="92" t="s">
        <v>1415</v>
      </c>
      <c r="C11" s="92"/>
      <c r="D11" s="183"/>
      <c r="E11" s="169">
        <f>IF(J4="",SUMIFS(tbl_proj_bud[Cumul Amount],tbl_proj_bud[Formatted Project],'Project Summary'!H4,tbl_proj_bud[Budget Category],"Other Salary"),SUMIFS(tbl_proj_bud[Cumul Amount],tbl_proj_bud[Formatted Project],'Project Summary'!H4,tbl_proj_bud[Budget Category],"Other Salary",tbl_proj_bud[Fund],J4))</f>
        <v>0</v>
      </c>
      <c r="F11" s="93">
        <f>IF($J$4="",(SUMIFS(tbl_ProjEncumbrances[Total Remaining],tbl_ProjEncumbrances[Budgetary Account],B11,tbl_ProjEncumbrances[Combo],$H$4)),(SUMIFS(tbl_ProjEncumbrances[Total Remaining],tbl_ProjEncumbrances[Budgetary Account],B11,tbl_ProjEncumbrances[Combo],$H$4,tbl_ProjEncumbrances[[ Fund]],$J$4)))</f>
        <v>0</v>
      </c>
      <c r="G11" s="93">
        <f>IF(J4="",(SUMIFS(tbl_TransDet_Enc[Amount],tbl_TransDet_Enc[SR Type],"Other Personnel-Salary",tbl_TransDet_Enc[Project Id],RIGHT($H$4,6))+SUMIFS(tbl_TransDet_Enc[Amount],tbl_TransDet_Enc[SR Type],"Other Personnel-Fringe",tbl_TransDet_Enc[Project Id],RIGHT($H$4,6))),(SUMIFS(tbl_TransDet_Enc[Amount],tbl_TransDet_Enc[SR Type],"Other Personnel-Salary",tbl_TransDet_Enc[Project Id],RIGHT($H$4,6),tbl_TransDet_Enc[Fund Code],J4)+SUMIFS(tbl_TransDet_Enc[Amount],tbl_TransDet_Enc[SR Type],"Other Personnel-Fringe",tbl_TransDet_Enc[Project Id],RIGHT($H$4,6),tbl_TransDet_Enc[Fund Code],J4)))</f>
        <v>0</v>
      </c>
      <c r="H11" s="93">
        <f>IF(J4="",(SUMIFS(tbl_TransDet_Exp[Amount],tbl_TransDet_Exp[SR Type],"Other Personnel-Salary",tbl_TransDet_Exp[Project Id],RIGHT($H$4,6))+SUMIFS(tbl_TransDet_Exp[Amount],tbl_TransDet_Exp[SR Type],"Other Personnel-Fringe",tbl_TransDet_Exp[Project Id],RIGHT($H$4,6))),(SUMIFS(tbl_TransDet_Exp[Amount],tbl_TransDet_Exp[SR Type],"Other Personnel-Salary",tbl_TransDet_Exp[Project Id],RIGHT($H$4,6),tbl_TransDet_Exp[Fund Id],J4)+SUMIFS(tbl_TransDet_Exp[Amount],tbl_TransDet_Exp[SR Type],"Other Personnel-Fringe",tbl_TransDet_Exp[Project Id],RIGHT($H$4,6),tbl_TransDet_Exp[Fund Id],J4)))</f>
        <v>0</v>
      </c>
      <c r="I11" s="170">
        <f t="shared" ref="I11:I26" si="0">E11-F11-G11-H11</f>
        <v>0</v>
      </c>
      <c r="J11" s="178">
        <f>IF(J4="",(SUMIFS(tbl_TransDet_Exp[Amount],tbl_TransDet_Exp[SR Type],"Other Personnel-Salary",tbl_TransDet_Exp[Project Id],RIGHT($H$4,6),tbl_TransDet_Exp[FY_pd Combo],MAX(tbl_TransDet_Exp[FY_pd Combo]))+SUMIFS(tbl_TransDet_Exp[Amount],tbl_TransDet_Exp[SR Type],"Other Personnel-Fringe",tbl_TransDet_Exp[Project Id],RIGHT($H$4,6),tbl_TransDet_Exp[FY_pd Combo],MAX(tbl_TransDet_Exp[FY_pd Combo]))),(SUMIFS(tbl_TransDet_Exp[Amount],tbl_TransDet_Exp[SR Type],"Other Personnel-Salary",tbl_TransDet_Exp[Project Id],RIGHT($H$4,6),tbl_TransDet_Exp[Fund Id],J4,tbl_TransDet_Exp[FY_pd Combo],MAX(tbl_TransDet_Exp[FY_pd Combo]))+SUMIFS(tbl_TransDet_Exp[Amount],tbl_TransDet_Exp[SR Type],"Other Personnel-Fringe",tbl_TransDet_Exp[Project Id],RIGHT($H$4,6),tbl_TransDet_Exp[Fund Id],J4,tbl_TransDet_Exp[FY_pd Combo],MAX(tbl_TransDet_Exp[FY_pd Combo]))))</f>
        <v>0</v>
      </c>
    </row>
    <row r="12" spans="1:15" ht="15">
      <c r="A12" s="284" t="s">
        <v>1304</v>
      </c>
      <c r="B12" s="285"/>
      <c r="C12" s="285"/>
      <c r="D12" s="286"/>
      <c r="E12" s="171">
        <f>IF(J4="",SUMIFS(tbl_proj_bud[Cumul Amount],tbl_proj_bud[Formatted Project],'Project Summary'!H4,tbl_proj_bud[Budget Category],"Equipment"),SUMIFS(tbl_proj_bud[Cumul Amount],tbl_proj_bud[Formatted Project],'Project Summary'!H4,tbl_proj_bud[Budget Category],"Equipment",tbl_proj_bud[Fund],J4))</f>
        <v>0</v>
      </c>
      <c r="F12" s="142">
        <f>IF($J$4="",(SUMIFS(tbl_ProjEncumbrances[Total Remaining],tbl_ProjEncumbrances[Budgetary Account],"Equipment",tbl_ProjEncumbrances[Combo],$H$4)),(SUMIFS(tbl_ProjEncumbrances[Total Remaining],tbl_ProjEncumbrances[Budgetary Account],"Equipment",tbl_ProjEncumbrances[Combo],$H$4,tbl_ProjEncumbrances[[ Fund]],$J$4)))</f>
        <v>0</v>
      </c>
      <c r="G12" s="142">
        <f>IF(J4="",SUMIFS(tbl_TransDet_Enc[Amount],tbl_TransDet_Enc[SR Type],"Equipment",tbl_TransDet_Enc[Project Id],RIGHT($H$4,6)),SUMIFS(tbl_TransDet_Enc[Amount],tbl_TransDet_Enc[SR Type],"Equipment",tbl_TransDet_Enc[Project Id],RIGHT($H$4,6),tbl_TransDet_Enc[Fund Code],J4))</f>
        <v>0</v>
      </c>
      <c r="H12" s="142">
        <f>IF(J4="",SUMIFS(tbl_TransDet_Exp[Amount],tbl_TransDet_Exp[SR Type],"Equipment",tbl_TransDet_Exp[Project Id],RIGHT($H$4,6)),SUMIFS(tbl_TransDet_Exp[Amount],tbl_TransDet_Exp[SR Type],"Equipment",tbl_TransDet_Exp[Project Id],RIGHT($H$4,6),tbl_TransDet_Exp[Fund Id],J4))</f>
        <v>0</v>
      </c>
      <c r="I12" s="168">
        <f t="shared" si="0"/>
        <v>0</v>
      </c>
      <c r="J12" s="177">
        <f>IF(J4="",SUMIFS(tbl_TransDet_Exp[Amount],tbl_TransDet_Exp[SR Type],"Equipment",tbl_TransDet_Exp[Project Id],RIGHT($H$4,6),tbl_TransDet_Exp[FY_pd Combo],MAX(tbl_TransDet_Exp[FY_pd Combo])),SUMIFS(tbl_TransDet_Exp[Amount],tbl_TransDet_Exp[SR Type],"Equipment",tbl_TransDet_Exp[Project Id],RIGHT($H$4,6),tbl_TransDet_Exp[Fund Id],J4,tbl_TransDet_Exp[FY_pd Combo],MAX(tbl_TransDet_Exp[FY_pd Combo])))</f>
        <v>0</v>
      </c>
    </row>
    <row r="13" spans="1:15" ht="15">
      <c r="A13" s="223" t="s">
        <v>1306</v>
      </c>
      <c r="B13" s="224"/>
      <c r="C13" s="224"/>
      <c r="D13" s="225"/>
      <c r="E13" s="167">
        <f>IF(J4="",SUMIFS(tbl_proj_bud[Cumul Amount],tbl_proj_bud[Formatted Project],'Project Summary'!H4,tbl_proj_bud[Budget Category],"Travel"),SUMIFS(tbl_proj_bud[Cumul Amount],tbl_proj_bud[Formatted Project],'Project Summary'!H4,tbl_proj_bud[Budget Category],"Travel",tbl_proj_bud[Fund],J4))</f>
        <v>0</v>
      </c>
      <c r="F13" s="141">
        <f>F14+F15</f>
        <v>0</v>
      </c>
      <c r="G13" s="141">
        <f>G14+G15</f>
        <v>0</v>
      </c>
      <c r="H13" s="141">
        <f>H14+H15</f>
        <v>0</v>
      </c>
      <c r="I13" s="168">
        <f t="shared" si="0"/>
        <v>0</v>
      </c>
      <c r="J13" s="177">
        <f>SUM(J14:J15)</f>
        <v>0</v>
      </c>
    </row>
    <row r="14" spans="1:15" ht="15">
      <c r="A14" s="184"/>
      <c r="B14" s="92" t="s">
        <v>1307</v>
      </c>
      <c r="C14" s="91"/>
      <c r="D14" s="196"/>
      <c r="E14" s="169">
        <v>0</v>
      </c>
      <c r="F14" s="93">
        <f>IF($J$4="",(SUMIFS(tbl_ProjEncumbrances[Total Remaining],tbl_ProjEncumbrances[Budgetary Account],B14,tbl_ProjEncumbrances[Combo],$H$4)),(SUMIFS(tbl_ProjEncumbrances[Total Remaining],tbl_ProjEncumbrances[Budgetary Account],B14,tbl_ProjEncumbrances[Combo],$H$4,tbl_ProjEncumbrances[[ Fund]],$J$4)))</f>
        <v>0</v>
      </c>
      <c r="G14" s="93">
        <f>IF(J4="",SUMIFS(tbl_TransDet_Enc[Amount],tbl_TransDet_Enc[SR Type],"Domestic Travel",tbl_TransDet_Enc[Project Id],RIGHT($H$4,6)),SUMIFS(tbl_TransDet_Enc[Amount],tbl_TransDet_Enc[SR Type],"Domestic Travel",tbl_TransDet_Enc[Project Id],RIGHT($H$4,6),tbl_TransDet_Enc[Fund Code],J4))</f>
        <v>0</v>
      </c>
      <c r="H14" s="93">
        <f>IF(J4="",SUMIFS(tbl_TransDet_Exp[Amount],tbl_TransDet_Exp[SR Type],"Domestic Travel",tbl_TransDet_Exp[Project Id],RIGHT($H$4,6)),SUMIFS(tbl_TransDet_Exp[Amount],tbl_TransDet_Exp[SR Type],"Domestic Travel",tbl_TransDet_Exp[Project Id],RIGHT($H$4,6),tbl_TransDet_Exp[Fund Id],J4))</f>
        <v>0</v>
      </c>
      <c r="I14" s="170">
        <v>0</v>
      </c>
      <c r="J14" s="178">
        <f>IF(J4="",SUMIFS(tbl_TransDet_Exp[Amount],tbl_TransDet_Exp[SR Type],"Domestic Travel",tbl_TransDet_Exp[Project Id],RIGHT($H$4,6),tbl_TransDet_Exp[FY_pd Combo],MAX(tbl_TransDet_Exp[FY_pd Combo])),SUMIFS(tbl_TransDet_Exp[Amount],tbl_TransDet_Exp[SR Type],"Domestic Travel",tbl_TransDet_Exp[Project Id],RIGHT($H$4,6),tbl_TransDet_Exp[Fund Id],J4,tbl_TransDet_Exp[FY_pd Combo],MAX(tbl_TransDet_Exp[FY_pd Combo])))</f>
        <v>0</v>
      </c>
    </row>
    <row r="15" spans="1:15" ht="15">
      <c r="A15" s="184"/>
      <c r="B15" s="92" t="s">
        <v>1308</v>
      </c>
      <c r="C15" s="91"/>
      <c r="D15" s="196"/>
      <c r="E15" s="169">
        <v>0</v>
      </c>
      <c r="F15" s="93">
        <f>IF($J$4="",(SUMIFS(tbl_ProjEncumbrances[Total Remaining],tbl_ProjEncumbrances[Budgetary Account],B15,tbl_ProjEncumbrances[Combo],$H$4)),(SUMIFS(tbl_ProjEncumbrances[Total Remaining],tbl_ProjEncumbrances[Budgetary Account],B15,tbl_ProjEncumbrances[Combo],$H$4,tbl_ProjEncumbrances[[ Fund]],$J$4)))</f>
        <v>0</v>
      </c>
      <c r="G15" s="93">
        <f>IF(J4="",SUMIFS(tbl_TransDet_Enc[Amount],tbl_TransDet_Enc[SR Type],"Foreign Travel",tbl_TransDet_Enc[Project Id],RIGHT($H$4,6)),SUMIFS(tbl_TransDet_Enc[Amount],tbl_TransDet_Enc[SR Type],"Foreign Travel",tbl_TransDet_Enc[Project Id],RIGHT($H$4,6),tbl_TransDet_Enc[Fund Code],J4))</f>
        <v>0</v>
      </c>
      <c r="H15" s="93">
        <f>IF(J4="",SUMIFS(tbl_TransDet_Exp[Amount],tbl_TransDet_Exp[SR Type],"Foreign Travel",tbl_TransDet_Exp[Project Id],RIGHT($H$4,6)),SUMIFS(tbl_TransDet_Exp[Amount],tbl_TransDet_Exp[SR Type],"Foreign Travel",tbl_TransDet_Exp[Project Id],RIGHT($H$4,6),tbl_TransDet_Exp[Fund Id],J4))</f>
        <v>0</v>
      </c>
      <c r="I15" s="170">
        <v>0</v>
      </c>
      <c r="J15" s="178">
        <f>IF(J4="",SUMIFS(tbl_TransDet_Exp[Amount],tbl_TransDet_Exp[SR Type],"Foreign Travel",tbl_TransDet_Exp[Project Id],RIGHT($H$4,6),tbl_TransDet_Exp[FY_pd Combo],MAX(tbl_TransDet_Exp[FY_pd Combo])),SUMIFS(tbl_TransDet_Exp[Amount],tbl_TransDet_Exp[SR Type],"Foreign Travel",tbl_TransDet_Exp[Project Id],RIGHT($H$4,6),tbl_TransDet_Exp[Fund Id],J4,tbl_TransDet_Exp[FY_pd Combo],MAX(tbl_TransDet_Exp[FY_pd Combo])))</f>
        <v>0</v>
      </c>
    </row>
    <row r="16" spans="1:15" ht="15">
      <c r="A16" s="223" t="s">
        <v>1309</v>
      </c>
      <c r="B16" s="224"/>
      <c r="C16" s="224"/>
      <c r="D16" s="225"/>
      <c r="E16" s="167">
        <f>SUM(E17:E26)</f>
        <v>0</v>
      </c>
      <c r="F16" s="141">
        <f>SUM(F17:F26)</f>
        <v>0</v>
      </c>
      <c r="G16" s="141">
        <f>SUM(G17:G26)</f>
        <v>0</v>
      </c>
      <c r="H16" s="141">
        <f>SUM(H17:H26)</f>
        <v>0</v>
      </c>
      <c r="I16" s="168">
        <f t="shared" si="0"/>
        <v>0</v>
      </c>
      <c r="J16" s="177">
        <f>SUM(J17:J26)</f>
        <v>0</v>
      </c>
    </row>
    <row r="17" spans="1:13" ht="15">
      <c r="A17" s="184"/>
      <c r="B17" s="94" t="s">
        <v>1310</v>
      </c>
      <c r="C17" s="95"/>
      <c r="D17" s="197" t="s">
        <v>1305</v>
      </c>
      <c r="E17" s="200">
        <f>IF(J4="",SUMIFS(tbl_proj_bud[Cumul Amount],tbl_proj_bud[Formatted Project],'Project Summary'!H4,tbl_proj_bud[Budget Category],"Tuition"),SUMIFS(tbl_proj_bud[Cumul Amount],tbl_proj_bud[Formatted Project],'Project Summary'!H4,tbl_proj_bud[Budget Category],"Tuition",tbl_proj_bud[Fund],J4))</f>
        <v>0</v>
      </c>
      <c r="F17" s="90">
        <f>IF($J$4="",(SUMIFS(tbl_ProjEncumbrances[Total Remaining],tbl_ProjEncumbrances[Budgetary Account],RIGHT(B17,LEN(B17)-3),tbl_ProjEncumbrances[Combo],$H$4)),(SUMIFS(tbl_ProjEncumbrances[Total Remaining],tbl_ProjEncumbrances[Budgetary Account],RIGHT(B17,LEN(B17)-3),tbl_ProjEncumbrances[Combo],$H$4,tbl_ProjEncumbrances[[ Fund]],$J$4)))</f>
        <v>0</v>
      </c>
      <c r="G17" s="90">
        <f>IF(J4="",SUMIFS(tbl_TransDet_Enc[Amount],tbl_TransDet_Enc[SR Type],"Tuition",tbl_TransDet_Enc[Project Id],RIGHT($H$4,6)),SUMIFS(tbl_TransDet_Enc[Amount],tbl_TransDet_Enc[SR Type],"Tuition",tbl_TransDet_Enc[Project Id],RIGHT($H$4,6),tbl_TransDet_Enc[Fund Code],J4))</f>
        <v>0</v>
      </c>
      <c r="H17" s="90">
        <f>IF(J4="",SUMIFS(tbl_TransDet_Exp[Amount],tbl_TransDet_Exp[SR Type],"Tuition",tbl_TransDet_Exp[Project Id],RIGHT($H$4,6)),SUMIFS(tbl_TransDet_Exp[Amount],tbl_TransDet_Exp[SR Type],"Tuition",tbl_TransDet_Exp[Project Id],RIGHT($H$4,6),tbl_TransDet_Exp[Fund Id],J4))</f>
        <v>0</v>
      </c>
      <c r="I17" s="201">
        <f t="shared" si="0"/>
        <v>0</v>
      </c>
      <c r="J17" s="206">
        <f>IF(J4="",SUMIFS(tbl_TransDet_Exp[Amount],tbl_TransDet_Exp[SR Type],"Tuition",tbl_TransDet_Exp[Project Id],RIGHT($H$4,6),tbl_TransDet_Exp[FY_pd Combo],MAX(tbl_TransDet_Exp[FY_pd Combo])),SUMIFS(tbl_TransDet_Exp[Amount],tbl_TransDet_Exp[SR Type],"Tuition",tbl_TransDet_Exp[Project Id],RIGHT($H$4,6),tbl_TransDet_Exp[Fund Id],J4,tbl_TransDet_Exp[FY_pd Combo],MAX(tbl_TransDet_Exp[FY_pd Combo])))</f>
        <v>0</v>
      </c>
    </row>
    <row r="18" spans="1:13" ht="15">
      <c r="A18" s="184"/>
      <c r="B18" s="92" t="s">
        <v>1311</v>
      </c>
      <c r="C18" s="91"/>
      <c r="D18" s="196"/>
      <c r="E18" s="169">
        <f>IF(J4="",SUMIFS(tbl_proj_bud[Cumul Amount],tbl_proj_bud[Formatted Project],'Project Summary'!H4,tbl_proj_bud[Budget Category],"Supplies"),SUMIFS(tbl_proj_bud[Cumul Amount],tbl_proj_bud[Formatted Project],'Project Summary'!H4,tbl_proj_bud[Budget Category],"Supplies",tbl_proj_bud[Fund],J4))</f>
        <v>0</v>
      </c>
      <c r="F18" s="93">
        <f>IF($J$4="",(SUMIFS(tbl_ProjEncumbrances[Total Remaining],tbl_ProjEncumbrances[Budgetary Account],RIGHT(B18,LEN(B18)-3),tbl_ProjEncumbrances[Combo],$H$4)),(SUMIFS(tbl_ProjEncumbrances[Total Remaining],tbl_ProjEncumbrances[Budgetary Account],RIGHT(B18,LEN(B18)-3),tbl_ProjEncumbrances[Combo],$H$4,tbl_ProjEncumbrances[[ Fund]],$J$4)))</f>
        <v>0</v>
      </c>
      <c r="G18" s="93">
        <f>IF(J4="",SUMIFS(tbl_TransDet_Enc[Amount],tbl_TransDet_Enc[SR Type],"Materials and Supplies",tbl_TransDet_Enc[Project Id],RIGHT($H$4,6)),SUMIFS(tbl_TransDet_Enc[Amount],tbl_TransDet_Enc[SR Type],"Materials and Supplies",tbl_TransDet_Enc[Project Id],RIGHT($H$4,6),tbl_TransDet_Enc[Fund Code],J4))</f>
        <v>0</v>
      </c>
      <c r="H18" s="93">
        <f>IF(J4="",SUMIFS(tbl_TransDet_Exp[Amount],tbl_TransDet_Exp[SR Type],"Materials and Supplies",tbl_TransDet_Exp[Project Id],RIGHT($H$4,6)),SUMIFS(tbl_TransDet_Exp[Amount],tbl_TransDet_Exp[SR Type],"Materials and Supplies",tbl_TransDet_Exp[Project Id],RIGHT($H$4,6),tbl_TransDet_Exp[Fund Id],J4))</f>
        <v>0</v>
      </c>
      <c r="I18" s="201">
        <f t="shared" si="0"/>
        <v>0</v>
      </c>
      <c r="J18" s="206">
        <f>IF(J4="",SUMIFS(tbl_TransDet_Exp[Amount],tbl_TransDet_Exp[SR Type],"Materials and Supplies",tbl_TransDet_Exp[Project Id],RIGHT($H$4,6),tbl_TransDet_Exp[FY_pd Combo],MAX(tbl_TransDet_Exp[FY_pd Combo])),SUMIFS(tbl_TransDet_Exp[Amount],tbl_TransDet_Exp[SR Type],"Materials and Supplies",tbl_TransDet_Exp[Project Id],RIGHT($H$4,6),tbl_TransDet_Exp[Fund Id],J4,tbl_TransDet_Exp[FY_pd Combo],MAX(tbl_TransDet_Exp[FY_pd Combo])))</f>
        <v>0</v>
      </c>
    </row>
    <row r="19" spans="1:13" ht="15">
      <c r="A19" s="184"/>
      <c r="B19" s="92" t="s">
        <v>1312</v>
      </c>
      <c r="C19" s="91"/>
      <c r="D19" s="196"/>
      <c r="E19" s="169">
        <f>IF(J4="",SUMIFS(tbl_proj_bud[Cumul Amount],tbl_proj_bud[Formatted Project],'Project Summary'!H4,tbl_proj_bud[Budget Category],"Publications"),SUMIFS(tbl_proj_bud[Cumul Amount],tbl_proj_bud[Formatted Project],'Project Summary'!H4,tbl_proj_bud[Budget Category],"Publications",tbl_proj_bud[Fund],J4))</f>
        <v>0</v>
      </c>
      <c r="F19" s="93">
        <f>IF($J$4="",(SUMIFS(tbl_ProjEncumbrances[Total Remaining],tbl_ProjEncumbrances[Budgetary Account],RIGHT(B19,LEN(B19)-3),tbl_ProjEncumbrances[Combo],$H$4)),(SUMIFS(tbl_ProjEncumbrances[Total Remaining],tbl_ProjEncumbrances[Budgetary Account],RIGHT(B19,LEN(B19)-3),tbl_ProjEncumbrances[Combo],$H$4,tbl_ProjEncumbrances[[ Fund]],$J$4)))</f>
        <v>0</v>
      </c>
      <c r="G19" s="93">
        <f>IF(J4="",SUMIFS(tbl_TransDet_Enc[Amount],tbl_TransDet_Enc[SR Type],"Publication Costs",tbl_TransDet_Enc[Project Id],RIGHT($H$4,6)),SUMIFS(tbl_TransDet_Enc[Amount],tbl_TransDet_Enc[SR Type],"Publication Costs",tbl_TransDet_Enc[Project Id],RIGHT($H$4,6),tbl_TransDet_Enc[Fund Code],J4))</f>
        <v>0</v>
      </c>
      <c r="H19" s="93">
        <f>IF(J4="",SUMIFS(tbl_TransDet_Exp[Amount],tbl_TransDet_Exp[SR Type],"Publication Costs",tbl_TransDet_Exp[Project Id],RIGHT($H$4,6)),SUMIFS(tbl_TransDet_Exp[Amount],tbl_TransDet_Exp[SR Type],"Publication Costs",tbl_TransDet_Exp[Project Id],RIGHT($H$4,6),tbl_TransDet_Exp[Fund Id],J4))</f>
        <v>0</v>
      </c>
      <c r="I19" s="201">
        <f t="shared" si="0"/>
        <v>0</v>
      </c>
      <c r="J19" s="206">
        <f>IF(J4="",SUMIFS(tbl_TransDet_Exp[Amount],tbl_TransDet_Exp[SR Type],"Publication Costs",tbl_TransDet_Exp[Project Id],RIGHT($H$4,6),tbl_TransDet_Exp[FY_pd Combo],MAX(tbl_TransDet_Exp[FY_pd Combo])),SUMIFS(tbl_TransDet_Exp[Amount],tbl_TransDet_Exp[SR Type],"Publication Costs",tbl_TransDet_Exp[Project Id],RIGHT($H$4,6),tbl_TransDet_Exp[Fund Id],J4,tbl_TransDet_Exp[FY_pd Combo],MAX(tbl_TransDet_Exp[FY_pd Combo])))</f>
        <v>0</v>
      </c>
    </row>
    <row r="20" spans="1:13" ht="15">
      <c r="A20" s="184"/>
      <c r="B20" s="92" t="s">
        <v>1313</v>
      </c>
      <c r="C20" s="91"/>
      <c r="D20" s="196"/>
      <c r="E20" s="169">
        <f>IF(J4="",SUMIFS(tbl_proj_bud[Cumul Amount],tbl_proj_bud[Formatted Project],'Project Summary'!H4,tbl_proj_bud[Budget Category],"Consultant Services"),SUMIFS(tbl_proj_bud[Cumul Amount],tbl_proj_bud[Formatted Project],'Project Summary'!H4,tbl_proj_bud[Budget Category],"Consultant Services",tbl_proj_bud[Fund],J4))</f>
        <v>0</v>
      </c>
      <c r="F20" s="93">
        <f>IF($J$4="",(SUMIFS(tbl_ProjEncumbrances[Total Remaining],tbl_ProjEncumbrances[Budgetary Account],RIGHT(B20,LEN(B20)-3),tbl_ProjEncumbrances[Combo],$H$4)),(SUMIFS(tbl_ProjEncumbrances[Total Remaining],tbl_ProjEncumbrances[Budgetary Account],RIGHT(B20,LEN(B20)-3),tbl_ProjEncumbrances[Combo],$H$4,tbl_ProjEncumbrances[[ Fund]],$J$4)))</f>
        <v>0</v>
      </c>
      <c r="G20" s="93">
        <f>IF(J4="",SUMIFS(tbl_TransDet_Enc[Amount],tbl_TransDet_Enc[SR Type],"Consultant Services",tbl_TransDet_Enc[Project Id],RIGHT($H$4,6)),SUMIFS(tbl_TransDet_Enc[Amount],tbl_TransDet_Enc[SR Type],"Consultant Services",tbl_TransDet_Enc[Project Id],RIGHT($H$4,6),tbl_TransDet_Enc[Fund Code],J4))</f>
        <v>0</v>
      </c>
      <c r="H20" s="93">
        <f>IF(J4="",SUMIFS(tbl_TransDet_Exp[Amount],tbl_TransDet_Exp[SR Type],"Consultant Services",tbl_TransDet_Exp[Project Id],RIGHT($H$4,6)),SUMIFS(tbl_TransDet_Exp[Amount],tbl_TransDet_Exp[SR Type],"Consultant Services",tbl_TransDet_Exp[Project Id],RIGHT($H$4,6),tbl_TransDet_Exp[Fund Id],J4))</f>
        <v>0</v>
      </c>
      <c r="I20" s="201">
        <f t="shared" si="0"/>
        <v>0</v>
      </c>
      <c r="J20" s="206">
        <f>IF(J4="",SUMIFS(tbl_TransDet_Exp[Amount],tbl_TransDet_Exp[SR Type],"Consultant Services",tbl_TransDet_Exp[Project Id],RIGHT($H$4,6),tbl_TransDet_Exp[FY_pd Combo],MAX(tbl_TransDet_Exp[FY_pd Combo])),SUMIFS(tbl_TransDet_Exp[Amount],tbl_TransDet_Exp[SR Type],"Consultant Services",tbl_TransDet_Exp[Project Id],RIGHT($H$4,6),tbl_TransDet_Exp[Fund Id],J4,tbl_TransDet_Exp[FY_pd Combo],MAX(tbl_TransDet_Exp[FY_pd Combo])))</f>
        <v>0</v>
      </c>
      <c r="L20" s="236"/>
    </row>
    <row r="21" spans="1:13" ht="15">
      <c r="A21" s="184"/>
      <c r="B21" s="92" t="s">
        <v>1314</v>
      </c>
      <c r="C21" s="91"/>
      <c r="D21" s="196"/>
      <c r="E21" s="169">
        <f>IF(J4="",SUMIFS(tbl_proj_bud[Cumul Amount],tbl_proj_bud[Formatted Project],'Project Summary'!H4,tbl_proj_bud[Budget Category],"Subrecipients"),SUMIFS(tbl_proj_bud[Cumul Amount],tbl_proj_bud[Formatted Project],'Project Summary'!H4,tbl_proj_bud[Budget Category],"Subrecipients",tbl_proj_bud[Fund],J4))</f>
        <v>0</v>
      </c>
      <c r="F21" s="93">
        <f>IF($J$4="",(SUMIFS(tbl_ProjEncumbrances[Total Remaining],tbl_ProjEncumbrances[Budgetary Account],RIGHT(B21,LEN(B21)-3),tbl_ProjEncumbrances[Combo],$H$4)),(SUMIFS(tbl_ProjEncumbrances[Total Remaining],tbl_ProjEncumbrances[Budgetary Account],RIGHT(B21,LEN(B21)-3),tbl_ProjEncumbrances[Combo],$H$4,tbl_ProjEncumbrances[[ Fund]],$J$4)))</f>
        <v>0</v>
      </c>
      <c r="G21" s="93">
        <f>IF(J4="",SUMIFS(tbl_TransDet_Enc[Amount],tbl_TransDet_Enc[SR Type],"Subaward",tbl_TransDet_Enc[Project Id],RIGHT($H$4,6)),SUMIFS(tbl_TransDet_Enc[Amount],tbl_TransDet_Enc[SR Type],"Subaward",tbl_TransDet_Enc[Project Id],RIGHT($H$4,6),tbl_TransDet_Enc[Fund Code],J4))</f>
        <v>0</v>
      </c>
      <c r="H21" s="93">
        <f>IF(J4="",SUMIFS(tbl_TransDet_Exp[Amount],tbl_TransDet_Exp[SR Type],"Subaward",tbl_TransDet_Exp[Project Id],RIGHT($H$4,6)),SUMIFS(tbl_TransDet_Exp[Amount],tbl_TransDet_Exp[SR Type],"Subaward",tbl_TransDet_Exp[Project Id],RIGHT($H$4,6),tbl_TransDet_Exp[Fund Id],J4))</f>
        <v>0</v>
      </c>
      <c r="I21" s="201">
        <f t="shared" si="0"/>
        <v>0</v>
      </c>
      <c r="J21" s="206">
        <f>IF(J4="",SUMIFS(tbl_TransDet_Exp[Amount],tbl_TransDet_Exp[SR Type],"Subaward",tbl_TransDet_Exp[Project Id],RIGHT($H$4,6),tbl_TransDet_Exp[FY_pd Combo],MAX(tbl_TransDet_Exp[FY_pd Combo])),SUMIFS(tbl_TransDet_Exp[Amount],tbl_TransDet_Exp[SR Type],"Subaward",tbl_TransDet_Exp[Project Id],RIGHT($H$4,6),tbl_TransDet_Exp[Fund Id],J4,tbl_TransDet_Exp[FY_pd Combo],MAX(tbl_TransDet_Exp[FY_pd Combo])))</f>
        <v>0</v>
      </c>
    </row>
    <row r="22" spans="1:13" ht="15">
      <c r="A22" s="184"/>
      <c r="B22" s="92" t="s">
        <v>1369</v>
      </c>
      <c r="C22" s="91"/>
      <c r="D22" s="196"/>
      <c r="E22" s="169">
        <f>IF(J4="",SUMIFS(tbl_proj_bud[Cumul Amount],tbl_proj_bud[Formatted Project],'Project Summary'!H4,tbl_proj_bud[Budget Category],"Stipends"),SUMIFS(tbl_proj_bud[Cumul Amount],tbl_proj_bud[Formatted Project],'Project Summary'!H4,tbl_proj_bud[Budget Category],"Stipends",tbl_proj_bud[Fund],J4))</f>
        <v>0</v>
      </c>
      <c r="F22" s="93">
        <f>IF($J$4="",(SUMIFS(tbl_ProjEncumbrances[Total Remaining],tbl_ProjEncumbrances[Budgetary Account],RIGHT(B22,LEN(B22)-3),tbl_ProjEncumbrances[Combo],$H$4)),(SUMIFS(tbl_ProjEncumbrances[Total Remaining],tbl_ProjEncumbrances[Budgetary Account],RIGHT(B22,LEN(B22)-3),tbl_ProjEncumbrances[Combo],$H$4,tbl_ProjEncumbrances[[ Fund]],$J$4)))</f>
        <v>0</v>
      </c>
      <c r="G22" s="93">
        <f>IF(J4="",SUMIFS(tbl_TransDet_Enc[Amount],tbl_TransDet_Enc[SR Type],"Participant Stipends",tbl_TransDet_Enc[Project Id],RIGHT($H$4,6)),SUMIFS(tbl_TransDet_Enc[Amount],tbl_TransDet_Enc[SR Type],"Participant Stipends",tbl_TransDet_Enc[Project Id],RIGHT($H$4,6),tbl_TransDet_Enc[Fund Code],J4))</f>
        <v>0</v>
      </c>
      <c r="H22" s="93">
        <f>IF(J4="",SUMIFS(tbl_TransDet_Exp[Amount],tbl_TransDet_Exp[SR Type],"Participant Stipends",tbl_TransDet_Exp[Project Id],RIGHT($H$4,6)),SUMIFS(tbl_TransDet_Exp[Amount],tbl_TransDet_Exp[SR Type],"Participant Stipends",tbl_TransDet_Exp[Project Id],RIGHT($H$4,6),tbl_TransDet_Exp[Fund Id],J4))</f>
        <v>0</v>
      </c>
      <c r="I22" s="201">
        <f t="shared" si="0"/>
        <v>0</v>
      </c>
      <c r="J22" s="206">
        <f>IF(J4="",SUMIFS(tbl_TransDet_Exp[Amount],tbl_TransDet_Exp[SR Type],"Participant Stipends",tbl_TransDet_Exp[Project Id],RIGHT($H$4,6),tbl_TransDet_Exp[FY_pd Combo],MAX(tbl_TransDet_Exp[FY_pd Combo])),SUMIFS(tbl_TransDet_Exp[Amount],tbl_TransDet_Exp[SR Type],"Participant Stipends",tbl_TransDet_Exp[Project Id],RIGHT($H$4,6),tbl_TransDet_Exp[Fund Id],J4,tbl_TransDet_Exp[FY_pd Combo],MAX(tbl_TransDet_Exp[FY_pd Combo])))</f>
        <v>0</v>
      </c>
    </row>
    <row r="23" spans="1:13" ht="15">
      <c r="A23" s="184"/>
      <c r="B23" s="92" t="s">
        <v>1739</v>
      </c>
      <c r="C23" s="91"/>
      <c r="D23" s="196"/>
      <c r="E23" s="169">
        <f>IF(J4="",SUMIFS(tbl_proj_bud[Cumul Amount],tbl_proj_bud[Formatted Project],'Project Summary'!H4,tbl_proj_bud[Budget Category],"Professional Services"),SUMIFS(tbl_proj_bud[Cumul Amount],tbl_proj_bud[Formatted Project],'Project Summary'!H4,tbl_proj_bud[Budget Category],"Professional Services",tbl_proj_bud[Fund],J4))</f>
        <v>0</v>
      </c>
      <c r="F23" s="93">
        <f>IF($J$4="",(SUMIFS(tbl_ProjEncumbrances[Total Remaining],tbl_ProjEncumbrances[Budgetary Account],RIGHT(B23,LEN(B23)-3),tbl_ProjEncumbrances[Combo],$H$4)),(SUMIFS(tbl_ProjEncumbrances[Total Remaining],tbl_ProjEncumbrances[Budgetary Account],RIGHT(B23,LEN(B23)-3),tbl_ProjEncumbrances[Combo],$H$4,tbl_ProjEncumbrances[[ Fund]],$J$4)))</f>
        <v>0</v>
      </c>
      <c r="G23" s="93">
        <f>IF(J4="",SUMIFS(tbl_TransDet_Enc[Amount],tbl_TransDet_Enc[SR Type],"Professional Services",tbl_TransDet_Enc[Project Id],RIGHT($H$4,6)),SUMIFS(tbl_TransDet_Enc[Amount],tbl_TransDet_Enc[SR Type],"Professional Services",tbl_TransDet_Enc[Project Id],RIGHT($H$4,6),tbl_TransDet_Enc[Fund Code],J4))</f>
        <v>0</v>
      </c>
      <c r="H23" s="93">
        <f>IF(J4="",SUMIFS(tbl_TransDet_Exp[Amount],tbl_TransDet_Exp[SR Type],"Professional Services",tbl_TransDet_Exp[Project Id],RIGHT($H$4,6)),SUMIFS(tbl_TransDet_Exp[Amount],tbl_TransDet_Exp[SR Type],"Professional Services",tbl_TransDet_Exp[Project Id],RIGHT($H$4,6),tbl_TransDet_Exp[Fund Id],J4))</f>
        <v>0</v>
      </c>
      <c r="I23" s="201">
        <f t="shared" si="0"/>
        <v>0</v>
      </c>
      <c r="J23" s="206">
        <f>IF(J4="",SUMIFS(tbl_TransDet_Exp[Amount],tbl_TransDet_Exp[SR Type],"Professional Services",tbl_TransDet_Exp[Project Id],RIGHT($H$4,6),tbl_TransDet_Exp[FY_pd Combo],MAX(tbl_TransDet_Exp[FY_pd Combo])),SUMIFS(tbl_TransDet_Exp[Amount],tbl_TransDet_Exp[SR Type],"Professional Services",tbl_TransDet_Exp[Project Id],RIGHT($H$4,6),tbl_TransDet_Exp[Fund Id],J4,tbl_TransDet_Exp[FY_pd Combo],MAX(tbl_TransDet_Exp[FY_pd Combo])))</f>
        <v>0</v>
      </c>
    </row>
    <row r="24" spans="1:13" ht="15">
      <c r="A24" s="184"/>
      <c r="B24" s="92" t="s">
        <v>1482</v>
      </c>
      <c r="C24" s="91"/>
      <c r="D24" s="196"/>
      <c r="E24" s="169">
        <f>IF(J4="",SUMIFS(tbl_proj_bud[Cumul Amount],tbl_proj_bud[Formatted Project],'Project Summary'!H4,tbl_proj_bud[Budget Category],"Rent"),SUMIFS(tbl_proj_bud[Cumul Amount],tbl_proj_bud[Formatted Project],'Project Summary'!H4,tbl_proj_bud[Budget Category],"Rent",tbl_proj_bud[Fund],J4))</f>
        <v>0</v>
      </c>
      <c r="F24" s="93">
        <f>IF($J$4="",(SUMIFS(tbl_ProjEncumbrances[Total Remaining],tbl_ProjEncumbrances[Budgetary Account],RIGHT(B24,LEN(B24)-3),tbl_ProjEncumbrances[Combo],$H$4)),(SUMIFS(tbl_ProjEncumbrances[Total Remaining],tbl_ProjEncumbrances[Budgetary Account],RIGHT(B24,LEN(B24)-3),tbl_ProjEncumbrances[Combo],$H$4,tbl_ProjEncumbrances[[ Fund]],$J$4)))</f>
        <v>0</v>
      </c>
      <c r="G24" s="93">
        <f>IF(J4="",SUMIFS(tbl_TransDet_Enc[Amount],tbl_TransDet_Enc[SR Type],"Rent",tbl_TransDet_Enc[Project Id],RIGHT($H$4,6)),SUMIFS(tbl_TransDet_Enc[Amount],tbl_TransDet_Enc[SR Type],"Rent",tbl_TransDet_Enc[Project Id],RIGHT($H$4,6),tbl_TransDet_Enc[Fund Code],J4))</f>
        <v>0</v>
      </c>
      <c r="H24" s="93">
        <f>IF(J4="",SUMIFS(tbl_TransDet_Exp[Amount],tbl_TransDet_Exp[SR Type],"Rent",tbl_TransDet_Exp[Project Id],RIGHT($H$4,6)),SUMIFS(tbl_TransDet_Exp[Amount],tbl_TransDet_Exp[SR Type],"Rent",tbl_TransDet_Exp[Project Id],RIGHT($H$4,6),tbl_TransDet_Exp[Fund Id],J4))</f>
        <v>0</v>
      </c>
      <c r="I24" s="201">
        <f t="shared" ref="I24" si="1">E24-F24-G24-H24</f>
        <v>0</v>
      </c>
      <c r="J24" s="206">
        <f>IF(J4="",SUMIFS(tbl_TransDet_Exp[Amount],tbl_TransDet_Exp[SR Type],"Rent",tbl_TransDet_Exp[Project Id],RIGHT($H$4,6),tbl_TransDet_Exp[FY_pd Combo],MAX(tbl_TransDet_Exp[FY_pd Combo])),SUMIFS(tbl_TransDet_Exp[Amount],tbl_TransDet_Exp[SR Type],"Rent",tbl_TransDet_Exp[Project Id],RIGHT($H$4,6),tbl_TransDet_Exp[Fund Id],J4,tbl_TransDet_Exp[FY_pd Combo],MAX(tbl_TransDet_Exp[FY_pd Combo])))</f>
        <v>0</v>
      </c>
    </row>
    <row r="25" spans="1:13" ht="15">
      <c r="A25" s="184"/>
      <c r="B25" s="92" t="s">
        <v>1484</v>
      </c>
      <c r="C25" s="91"/>
      <c r="D25" s="196"/>
      <c r="E25" s="169">
        <f>IF(J4="",SUMIFS(tbl_proj_bud[Cumul Amount],tbl_proj_bud[Formatted Project],'Project Summary'!H4,tbl_proj_bud[Budget Category],"Participant Support"),SUMIFS(tbl_proj_bud[Cumul Amount],tbl_proj_bud[Formatted Project],'Project Summary'!H4,tbl_proj_bud[Budget Category],"Participant Support",tbl_proj_bud[Fund],J4))</f>
        <v>0</v>
      </c>
      <c r="F25" s="93">
        <f>IF($J$4="",(SUMIFS(tbl_ProjEncumbrances[Total Remaining],tbl_ProjEncumbrances[Budgetary Account],RIGHT(B25,LEN(B25)-3),tbl_ProjEncumbrances[Combo],$H$4)),(SUMIFS(tbl_ProjEncumbrances[Total Remaining],tbl_ProjEncumbrances[Budgetary Account],RIGHT(B25,LEN(B25)-3),tbl_ProjEncumbrances[Combo],$H$4,tbl_ProjEncumbrances[[ Fund]],$J$4)))</f>
        <v>0</v>
      </c>
      <c r="G25" s="93">
        <f>IF(J4="",SUMIFS(tbl_TransDet_Enc[Amount],tbl_TransDet_Enc[SR Type],"Participant Support",tbl_TransDet_Enc[Project Id],RIGHT($H$4,6)),SUMIFS(tbl_TransDet_Enc[Amount],tbl_TransDet_Enc[SR Type],"Participant Support",tbl_TransDet_Enc[Project Id],RIGHT($H$4,6),tbl_TransDet_Enc[Fund Code],J4))</f>
        <v>0</v>
      </c>
      <c r="H25" s="93">
        <f>IF(J4="",SUMIFS(tbl_TransDet_Exp[Amount],tbl_TransDet_Exp[SR Type],"Participant Support",tbl_TransDet_Exp[Project Id],RIGHT($H$4,6)),SUMIFS(tbl_TransDet_Exp[Amount],tbl_TransDet_Exp[SR Type],"Participant Support",tbl_TransDet_Exp[Project Id],RIGHT($H$4,6),tbl_TransDet_Exp[Fund Id],J4))</f>
        <v>0</v>
      </c>
      <c r="I25" s="201">
        <f t="shared" ref="I25" si="2">E25-F25-G25-H25</f>
        <v>0</v>
      </c>
      <c r="J25" s="206">
        <f>IF(J4="",SUMIFS(tbl_TransDet_Exp[Amount],tbl_TransDet_Exp[SR Type],"Participant Support",tbl_TransDet_Exp[Project Id],RIGHT($H$4,6),tbl_TransDet_Exp[FY_pd Combo],MAX(tbl_TransDet_Exp[FY_pd Combo])),SUMIFS(tbl_TransDet_Exp[Amount],tbl_TransDet_Exp[SR Type],"Participant Support",tbl_TransDet_Exp[Project Id],RIGHT($H$4,6),tbl_TransDet_Exp[Fund Id],J4,tbl_TransDet_Exp[FY_pd Combo],MAX(tbl_TransDet_Exp[FY_pd Combo])))</f>
        <v>0</v>
      </c>
    </row>
    <row r="26" spans="1:13" ht="15">
      <c r="A26" s="184"/>
      <c r="B26" s="92" t="s">
        <v>1485</v>
      </c>
      <c r="C26" s="91"/>
      <c r="D26" s="196"/>
      <c r="E26" s="200">
        <f>IF(J4="",SUMIFS(tbl_proj_bud[Cumul Amount],tbl_proj_bud[Formatted Project],'Project Summary'!H4,tbl_proj_bud[Budget Category],"Other"),SUMIFS(tbl_proj_bud[Cumul Amount],tbl_proj_bud[Formatted Project],'Project Summary'!H4,tbl_proj_bud[Budget Category],"Other",tbl_proj_bud[Fund],J4))</f>
        <v>0</v>
      </c>
      <c r="F26" s="93">
        <f>IF($J$4="",(SUMIFS(tbl_ProjEncumbrances[Total Remaining],tbl_ProjEncumbrances[Budgetary Account],RIGHT(B26,LEN(B26)-4),tbl_ProjEncumbrances[Combo],$H$4)),(SUMIFS(tbl_ProjEncumbrances[Total Remaining],tbl_ProjEncumbrances[Budgetary Account],RIGHT(B26,LEN(B26)-4),tbl_ProjEncumbrances[Combo],$H$4,tbl_ProjEncumbrances[[ Fund]],$J$4)))</f>
        <v>0</v>
      </c>
      <c r="G26" s="93">
        <f>IF(J4="",(SUMIFS(tbl_TransDet_Enc[Amount],tbl_TransDet_Enc[SR Type],"0",tbl_TransDet_Enc[Project Id],RIGHT($H$4,6))+SUMIFS(tbl_TransDet_Enc[Amount],tbl_TransDet_Enc[SR Type],"Other",tbl_TransDet_Enc[Project Id],RIGHT($H$4,6))),(SUMIFS(tbl_TransDet_Enc[Amount],tbl_TransDet_Enc[SR Type],"0",tbl_TransDet_Enc[Project Id],RIGHT($H$4,6),tbl_TransDet_Enc[Fund Code],J4)+SUMIFS(tbl_TransDet_Enc[Amount],tbl_TransDet_Enc[SR Type],"Other",tbl_TransDet_Enc[Project Id],RIGHT($H$4,6),tbl_TransDet_Enc[Fund Code],J4)))</f>
        <v>0</v>
      </c>
      <c r="H26" s="93">
        <f>IF(J4="",(SUMIFS(tbl_TransDet_Exp[Amount],tbl_TransDet_Exp[SR Type],"0",tbl_TransDet_Exp[Project Id],RIGHT($H$4,6))+SUMIFS(tbl_TransDet_Exp[Amount],tbl_TransDet_Exp[SR Type],"Other",tbl_TransDet_Exp[Project Id],RIGHT($H$4,6))),(SUMIFS(tbl_TransDet_Exp[Amount],tbl_TransDet_Exp[SR Type],"0",tbl_TransDet_Exp[Project Id],RIGHT($H$4,6),tbl_TransDet_Exp[Fund Id],J4)+SUMIFS(tbl_TransDet_Exp[Amount],tbl_TransDet_Exp[SR Type],"Other",tbl_TransDet_Exp[Project Id],RIGHT($H$4,6),tbl_TransDet_Exp[Fund Id],J4)))</f>
        <v>0</v>
      </c>
      <c r="I26" s="201">
        <f t="shared" si="0"/>
        <v>0</v>
      </c>
      <c r="J26" s="206">
        <f>IF(J4="",(SUMIFS(tbl_TransDet_Exp[Amount],tbl_TransDet_Exp[SR Type],"0",tbl_TransDet_Exp[Project Id],RIGHT($H$4,6),tbl_TransDet_Exp[FY_pd Combo],MAX(tbl_TransDet_Exp[FY_pd Combo]))+SUMIFS(tbl_TransDet_Exp[Amount],tbl_TransDet_Exp[SR Type],"Other",tbl_TransDet_Exp[Project Id],RIGHT($H$4,6),tbl_TransDet_Exp[FY_pd Combo],MAX(tbl_TransDet_Exp[FY_pd Combo]))),(SUMIFS(tbl_TransDet_Exp[Amount],tbl_TransDet_Exp[SR Type],"0",tbl_TransDet_Exp[Project Id],RIGHT($H$4,6),tbl_TransDet_Exp[Fund Id],J4,tbl_TransDet_Exp[FY_pd Combo],MAX(tbl_TransDet_Exp[FY_pd Combo]))+SUMIFS(tbl_TransDet_Exp[Amount],tbl_TransDet_Exp[SR Type],"Other",tbl_TransDet_Exp[Project Id],RIGHT($H$4,6),tbl_TransDet_Exp[Fund Id],J4,tbl_TransDet_Exp[FY_pd Combo],MAX(tbl_TransDet_Exp[FY_pd Combo]))))</f>
        <v>0</v>
      </c>
    </row>
    <row r="27" spans="1:13" ht="15">
      <c r="A27" s="223" t="s">
        <v>1368</v>
      </c>
      <c r="B27" s="224"/>
      <c r="C27" s="224"/>
      <c r="D27" s="225"/>
      <c r="E27" s="167">
        <f>E9+E12+E13+E16</f>
        <v>0</v>
      </c>
      <c r="F27" s="141">
        <f>F9+F12+F13+F16</f>
        <v>0</v>
      </c>
      <c r="G27" s="141">
        <f>G9+G12+G13+G16</f>
        <v>0</v>
      </c>
      <c r="H27" s="141">
        <f>H9+H12+H13+H16</f>
        <v>0</v>
      </c>
      <c r="I27" s="168">
        <f>E27-F27-G27-H27</f>
        <v>0</v>
      </c>
      <c r="J27" s="177">
        <f>J9+J12+J13+J16</f>
        <v>0</v>
      </c>
    </row>
    <row r="28" spans="1:13" ht="15">
      <c r="A28" s="223" t="s">
        <v>1315</v>
      </c>
      <c r="B28" s="224"/>
      <c r="C28" s="226">
        <v>0</v>
      </c>
      <c r="D28" s="225" t="e">
        <f>CONCATENATE("Base: ",INDEX(tbl_projects[Base2],MATCH(H4,tbl_projects[Concat],0)))</f>
        <v>#N/A</v>
      </c>
      <c r="E28" s="167">
        <f>IF(J4="",SUMIFS(tbl_proj_bud[Cumul Amount],tbl_proj_bud[Formatted Project],'Project Summary'!H4,tbl_proj_bud[Budget Category],"F&amp;A"),SUMIFS(tbl_proj_bud[Cumul Amount],tbl_proj_bud[Formatted Project],'Project Summary'!H4,tbl_proj_bud[Budget Category],"F&amp;A",tbl_proj_bud[Fund],J4))</f>
        <v>0</v>
      </c>
      <c r="F28" s="141">
        <f>(SUM(F9,F13,F18,F19,F20,F26)+IF(F21&gt;25000,25000,F21))*C28</f>
        <v>0</v>
      </c>
      <c r="G28" s="141">
        <f>(SUM(G9,G13,G18,G19,G20,G26)+SUMIFS(tbl_TransDet_Enc[Amount],tbl_TransDet_Enc[Account],740451,tbl_TransDet_Enc[Project Id],H4,tbl_TransDet_Enc[Fund Code],J4))*C28</f>
        <v>0</v>
      </c>
      <c r="H28" s="141">
        <f>IF(J4="",SUMIFS(tbl_TransDet_Exp[Amount],tbl_TransDet_Exp[SR Type],"F&amp;A Costs",tbl_TransDet_Exp[Project Id],RIGHT($H$4,6)),SUMIFS(tbl_TransDet_Exp[Amount],tbl_TransDet_Exp[SR Type],"F&amp;A Costs",tbl_TransDet_Exp[Project Id],RIGHT($H$4,6),tbl_TransDet_Exp[Fund Id],J4))</f>
        <v>0</v>
      </c>
      <c r="I28" s="168">
        <f>E28-F28-G28-H28</f>
        <v>0</v>
      </c>
      <c r="J28" s="177">
        <f>IF(J4="",SUMIFS(tbl_TransDet_Exp[Amount],tbl_TransDet_Exp[SR Type],"F&amp;A Costs",tbl_TransDet_Exp[Project Id],RIGHT($H$4,6),tbl_TransDet_Exp[FY_pd Combo],MAX(tbl_TransDet_Exp[FY_pd Combo])),SUMIFS(tbl_TransDet_Exp[Amount],tbl_TransDet_Exp[SR Type],"F&amp;A Costs",tbl_TransDet_Exp[Project Id],RIGHT($H$4,6),tbl_TransDet_Exp[Fund Id],J4,tbl_TransDet_Exp[FY_pd Combo],MAX(tbl_TransDet_Exp[FY_pd Combo])))</f>
        <v>0</v>
      </c>
    </row>
    <row r="29" spans="1:13" ht="15">
      <c r="A29" s="227" t="s">
        <v>1413</v>
      </c>
      <c r="B29" s="228"/>
      <c r="C29" s="228"/>
      <c r="D29" s="229"/>
      <c r="E29" s="202">
        <f>E27+E28</f>
        <v>0</v>
      </c>
      <c r="F29" s="203">
        <f>SUM(F27:F28)</f>
        <v>0</v>
      </c>
      <c r="G29" s="203">
        <f>SUM(G27:G28)</f>
        <v>0</v>
      </c>
      <c r="H29" s="203">
        <f>SUM(H27:H28)</f>
        <v>0</v>
      </c>
      <c r="I29" s="204">
        <f>E29-F29-G29-H29</f>
        <v>0</v>
      </c>
      <c r="J29" s="207">
        <f>SUM(J27:J28)</f>
        <v>0</v>
      </c>
    </row>
    <row r="30" spans="1:13" ht="15">
      <c r="A30" s="151" t="s">
        <v>1316</v>
      </c>
      <c r="B30" s="97"/>
      <c r="C30" s="97"/>
      <c r="D30" s="97"/>
      <c r="E30" s="85"/>
      <c r="F30" s="85"/>
      <c r="G30" s="85"/>
      <c r="H30" s="85"/>
      <c r="I30" s="85"/>
      <c r="J30" s="85"/>
      <c r="L30" s="127"/>
      <c r="M30" s="296" t="s">
        <v>1416</v>
      </c>
    </row>
    <row r="31" spans="1:13" ht="13.5" thickBot="1">
      <c r="A31" s="97"/>
      <c r="B31" s="97"/>
      <c r="C31" s="97"/>
      <c r="D31" s="97"/>
      <c r="E31" s="85"/>
      <c r="F31" s="85"/>
      <c r="G31" s="85"/>
      <c r="H31" s="85"/>
      <c r="I31" s="85"/>
      <c r="J31" s="85"/>
      <c r="L31" s="127"/>
      <c r="M31" s="296"/>
    </row>
    <row r="32" spans="1:13" ht="15.75" customHeight="1">
      <c r="A32" s="91"/>
      <c r="B32" s="264" t="s">
        <v>1317</v>
      </c>
      <c r="C32" s="265"/>
      <c r="D32" s="266"/>
      <c r="E32" s="98"/>
      <c r="F32" s="281" t="s">
        <v>1324</v>
      </c>
      <c r="G32" s="282"/>
      <c r="H32" s="283"/>
      <c r="I32" s="98"/>
      <c r="J32" s="235"/>
      <c r="L32" s="128"/>
      <c r="M32" s="297"/>
    </row>
    <row r="33" spans="1:13" s="104" customFormat="1" ht="14.45" customHeight="1">
      <c r="A33" s="95"/>
      <c r="B33" s="99" t="s">
        <v>1318</v>
      </c>
      <c r="C33" s="100"/>
      <c r="D33" s="67"/>
      <c r="E33" s="95"/>
      <c r="F33" s="163" t="s">
        <v>1318</v>
      </c>
      <c r="G33" s="164"/>
      <c r="H33" s="68"/>
      <c r="I33" s="103"/>
      <c r="J33" s="103"/>
      <c r="L33" s="81" t="s">
        <v>1417</v>
      </c>
      <c r="M33" s="129">
        <f>IF(J4="",SUMIFS(tbl_proj_bud[Cumul Amount],tbl_proj_bud[Formatted Project],'Project Summary'!H4)-E29+0.00001,SUMIFS(tbl_proj_bud[Cumul Amount],tbl_proj_bud[Formatted Project],'Project Summary'!H4,tbl_proj_bud[Fund],'Project Summary'!J4)-E29+0.00001)</f>
        <v>1.0000000000000001E-5</v>
      </c>
    </row>
    <row r="34" spans="1:13" s="104" customFormat="1" ht="15">
      <c r="A34" s="95"/>
      <c r="B34" s="99" t="s">
        <v>1319</v>
      </c>
      <c r="C34" s="100"/>
      <c r="D34" s="67"/>
      <c r="E34" s="95"/>
      <c r="F34" s="163" t="s">
        <v>1319</v>
      </c>
      <c r="G34" s="164"/>
      <c r="H34" s="68"/>
      <c r="I34" s="103"/>
      <c r="J34" s="103"/>
      <c r="L34" s="81" t="s">
        <v>1300</v>
      </c>
      <c r="M34" s="129">
        <f>IF(J4="",SUMIFS(tbl_ProjEncumbrances[Total Remaining],tbl_ProjEncumbrances[[ Project]],RIGHT('Project Summary'!H4,6))-F27+0.00001,SUMIFS(tbl_ProjEncumbrances[Total Remaining],tbl_ProjEncumbrances[[ Project]],RIGHT('Project Summary'!H4,6),tbl_ProjEncumbrances[[ Fund]],'Project Summary'!J4)-F27+0.00001)</f>
        <v>1.0000000000000001E-5</v>
      </c>
    </row>
    <row r="35" spans="1:13" s="104" customFormat="1" ht="15">
      <c r="A35" s="95"/>
      <c r="B35" s="99" t="s">
        <v>1320</v>
      </c>
      <c r="C35" s="100"/>
      <c r="D35" s="67"/>
      <c r="E35" s="95"/>
      <c r="F35" s="163" t="s">
        <v>1321</v>
      </c>
      <c r="G35" s="164"/>
      <c r="H35" s="102"/>
      <c r="I35" s="103"/>
      <c r="J35" s="103"/>
      <c r="L35" s="81" t="s">
        <v>1418</v>
      </c>
      <c r="M35" s="129">
        <f>IF(J4="",SUMIFS(tbl_TransDet_Enc[Amount],tbl_TransDet_Enc[Project2],RIGHT('Project Summary'!H4,6))-G27+0.00001,SUMIFS(tbl_TransDet_Enc[Amount],tbl_TransDet_Enc[Project2],RIGHT('Project Summary'!H4,6),tbl_TransDet_Enc[Fund Code],'Project Summary'!J4)-G27+0.00001)</f>
        <v>1.0000000000000001E-5</v>
      </c>
    </row>
    <row r="36" spans="1:13" s="104" customFormat="1" ht="15">
      <c r="A36" s="95"/>
      <c r="B36" s="99" t="s">
        <v>1321</v>
      </c>
      <c r="C36" s="100"/>
      <c r="D36" s="101"/>
      <c r="E36" s="95"/>
      <c r="F36" s="230"/>
      <c r="G36" s="231"/>
      <c r="H36" s="232"/>
      <c r="I36" s="103"/>
      <c r="J36" s="103"/>
      <c r="L36" s="81" t="s">
        <v>1419</v>
      </c>
      <c r="M36" s="130">
        <f>IF(J4="",SUMIFS(tbl_TransDet_Exp[Amount],tbl_TransDet_Exp[Combo],'Project Summary'!H4)-H29,SUMIFS(tbl_TransDet_Exp[Amount],tbl_TransDet_Exp[Combo],'Project Summary'!H4,tbl_TransDet_Exp[Fund Id],'Project Summary'!J4)-H29)</f>
        <v>0</v>
      </c>
    </row>
    <row r="37" spans="1:13" s="104" customFormat="1" ht="15">
      <c r="A37" s="95"/>
      <c r="B37" s="214"/>
      <c r="C37" s="215"/>
      <c r="D37" s="216"/>
      <c r="E37" s="95"/>
      <c r="F37" s="163" t="s">
        <v>1740</v>
      </c>
      <c r="G37" s="164"/>
      <c r="H37" s="105">
        <f>$G$28</f>
        <v>0</v>
      </c>
      <c r="I37" s="103"/>
      <c r="J37" s="103"/>
    </row>
    <row r="38" spans="1:13" s="104" customFormat="1" ht="15">
      <c r="A38" s="95"/>
      <c r="B38" s="161" t="s">
        <v>1718</v>
      </c>
      <c r="C38" s="162"/>
      <c r="D38" s="106">
        <f>$F$27</f>
        <v>0</v>
      </c>
      <c r="E38" s="95"/>
      <c r="F38" s="163" t="s">
        <v>1718</v>
      </c>
      <c r="G38" s="164"/>
      <c r="H38" s="105">
        <f>$F$28</f>
        <v>0</v>
      </c>
      <c r="I38" s="103"/>
      <c r="J38" s="103"/>
    </row>
    <row r="39" spans="1:13" s="104" customFormat="1" ht="15.75" thickBot="1">
      <c r="A39" s="95"/>
      <c r="B39" s="107" t="s">
        <v>1322</v>
      </c>
      <c r="C39" s="108"/>
      <c r="D39" s="109">
        <f>D36-D38</f>
        <v>0</v>
      </c>
      <c r="E39" s="95"/>
      <c r="F39" s="110" t="s">
        <v>1322</v>
      </c>
      <c r="G39" s="111"/>
      <c r="H39" s="109">
        <f>H35-H37-H38</f>
        <v>0</v>
      </c>
      <c r="I39" s="103"/>
      <c r="J39" s="103"/>
    </row>
    <row r="40" spans="1:13">
      <c r="A40" s="91"/>
      <c r="B40" s="91"/>
      <c r="C40" s="85"/>
      <c r="D40" s="112"/>
      <c r="E40" s="91"/>
      <c r="F40" s="91"/>
      <c r="G40" s="85"/>
      <c r="H40" s="112"/>
      <c r="I40" s="85"/>
      <c r="J40" s="85"/>
    </row>
    <row r="41" spans="1:13" ht="15">
      <c r="A41" s="91"/>
      <c r="B41" s="113">
        <f>D39-I27</f>
        <v>0</v>
      </c>
      <c r="C41" s="114" t="s">
        <v>1323</v>
      </c>
      <c r="D41" s="91"/>
      <c r="E41" s="91"/>
      <c r="F41" s="113">
        <f>H39-I28</f>
        <v>0</v>
      </c>
      <c r="G41" s="114" t="s">
        <v>1323</v>
      </c>
      <c r="H41" s="91"/>
      <c r="I41" s="85"/>
      <c r="J41" s="85"/>
    </row>
    <row r="42" spans="1:13">
      <c r="A42" s="91"/>
      <c r="B42" s="91"/>
      <c r="C42" s="91"/>
      <c r="D42" s="91"/>
      <c r="E42" s="85"/>
      <c r="F42" s="91"/>
      <c r="G42" s="85"/>
      <c r="H42" s="85"/>
      <c r="I42" s="85"/>
      <c r="J42" s="85"/>
    </row>
    <row r="43" spans="1:13">
      <c r="A43" s="115"/>
      <c r="B43" s="115"/>
      <c r="C43" s="116"/>
      <c r="D43" s="115"/>
      <c r="E43" s="96"/>
      <c r="F43" s="117"/>
      <c r="G43" s="117"/>
      <c r="H43" s="117"/>
      <c r="I43" s="117"/>
      <c r="J43" s="117"/>
    </row>
    <row r="44" spans="1:13">
      <c r="A44" s="115"/>
      <c r="B44" s="115"/>
      <c r="C44" s="116"/>
      <c r="D44" s="115"/>
      <c r="E44" s="96"/>
      <c r="F44" s="117"/>
      <c r="G44" s="117"/>
      <c r="H44" s="117"/>
      <c r="I44" s="117"/>
      <c r="J44" s="117"/>
    </row>
    <row r="45" spans="1:13">
      <c r="A45" s="115"/>
      <c r="B45" s="118"/>
      <c r="C45" s="118"/>
      <c r="D45" s="118"/>
      <c r="E45" s="115"/>
      <c r="F45" s="117"/>
      <c r="G45" s="118"/>
      <c r="H45" s="119"/>
      <c r="I45" s="119"/>
      <c r="J45" s="117"/>
    </row>
    <row r="46" spans="1:13" ht="15">
      <c r="A46" s="115"/>
      <c r="B46" s="120" t="s">
        <v>1726</v>
      </c>
      <c r="C46" s="121"/>
      <c r="D46" s="121"/>
      <c r="E46" s="121"/>
      <c r="F46" s="121"/>
      <c r="G46" s="120" t="s">
        <v>1486</v>
      </c>
      <c r="H46" s="117"/>
      <c r="I46" s="117"/>
      <c r="J46" s="117"/>
    </row>
    <row r="47" spans="1:13">
      <c r="A47" s="115"/>
      <c r="B47" s="115"/>
      <c r="C47" s="115"/>
      <c r="D47" s="115"/>
      <c r="E47" s="96"/>
      <c r="F47" s="96"/>
      <c r="G47" s="117"/>
      <c r="H47" s="117"/>
      <c r="I47" s="117"/>
      <c r="J47" s="117"/>
    </row>
    <row r="48" spans="1:13">
      <c r="A48" s="122"/>
      <c r="B48" s="122"/>
      <c r="C48" s="122"/>
      <c r="D48" s="122"/>
      <c r="E48" s="123"/>
      <c r="F48" s="123"/>
      <c r="G48" s="123"/>
      <c r="H48" s="123"/>
      <c r="I48" s="123"/>
      <c r="J48" s="123"/>
    </row>
    <row r="49" spans="1:10">
      <c r="A49" s="122"/>
      <c r="B49" s="115"/>
      <c r="C49" s="115"/>
      <c r="D49" s="115"/>
      <c r="E49" s="123"/>
      <c r="F49" s="123"/>
      <c r="G49" s="123"/>
      <c r="H49" s="123"/>
      <c r="I49" s="123"/>
      <c r="J49" s="123"/>
    </row>
    <row r="50" spans="1:10" ht="16.5">
      <c r="A50" s="122"/>
      <c r="B50" s="120"/>
      <c r="C50" s="121"/>
      <c r="D50" s="121"/>
      <c r="E50" s="123"/>
      <c r="F50" s="123"/>
      <c r="G50" s="124"/>
      <c r="H50" s="125"/>
      <c r="I50" s="124" t="str">
        <f ca="1">CONCATENATE("Completed ",TEXT(O1, "MM/DD/YYYY"))</f>
        <v>Completed 11/09/2022</v>
      </c>
      <c r="J50" s="123"/>
    </row>
    <row r="51" spans="1:10" ht="15.75">
      <c r="A51" s="122"/>
      <c r="B51" s="120"/>
      <c r="C51" s="121"/>
      <c r="D51" s="121"/>
      <c r="E51" s="123"/>
      <c r="F51" s="125"/>
      <c r="G51" s="125"/>
      <c r="H51" s="125"/>
      <c r="I51" s="123"/>
      <c r="J51" s="123"/>
    </row>
    <row r="52" spans="1:10" ht="15.75" customHeight="1">
      <c r="A52" s="122"/>
      <c r="B52" s="287" t="s">
        <v>1230</v>
      </c>
      <c r="C52" s="288"/>
      <c r="D52" s="288"/>
      <c r="E52" s="288"/>
      <c r="F52" s="288"/>
      <c r="G52" s="288"/>
      <c r="H52" s="288"/>
      <c r="I52" s="289"/>
      <c r="J52" s="123"/>
    </row>
    <row r="53" spans="1:10" ht="15" customHeight="1">
      <c r="A53" s="122"/>
      <c r="B53" s="290"/>
      <c r="C53" s="291"/>
      <c r="D53" s="291"/>
      <c r="E53" s="291"/>
      <c r="F53" s="291"/>
      <c r="G53" s="291"/>
      <c r="H53" s="291"/>
      <c r="I53" s="292"/>
      <c r="J53" s="123"/>
    </row>
    <row r="54" spans="1:10" ht="15" customHeight="1">
      <c r="A54" s="122"/>
      <c r="B54" s="290"/>
      <c r="C54" s="291"/>
      <c r="D54" s="291"/>
      <c r="E54" s="291"/>
      <c r="F54" s="291"/>
      <c r="G54" s="291"/>
      <c r="H54" s="291"/>
      <c r="I54" s="292"/>
      <c r="J54" s="123"/>
    </row>
    <row r="55" spans="1:10" ht="15" customHeight="1">
      <c r="A55" s="122"/>
      <c r="B55" s="293"/>
      <c r="C55" s="294"/>
      <c r="D55" s="294"/>
      <c r="E55" s="294"/>
      <c r="F55" s="294"/>
      <c r="G55" s="294"/>
      <c r="H55" s="294"/>
      <c r="I55" s="295"/>
      <c r="J55" s="123"/>
    </row>
    <row r="56" spans="1:10" ht="15">
      <c r="A56" s="122"/>
      <c r="B56" s="122"/>
      <c r="C56" s="122"/>
      <c r="D56" s="122"/>
      <c r="E56" s="123"/>
      <c r="F56" s="123"/>
      <c r="G56" s="123"/>
      <c r="H56" s="257"/>
      <c r="I56" s="257"/>
      <c r="J56" s="123"/>
    </row>
  </sheetData>
  <sheetProtection selectLockedCells="1"/>
  <mergeCells count="14">
    <mergeCell ref="M30:M32"/>
    <mergeCell ref="B4:C4"/>
    <mergeCell ref="B5:D5"/>
    <mergeCell ref="A1:J1"/>
    <mergeCell ref="A2:J2"/>
    <mergeCell ref="E7:I7"/>
    <mergeCell ref="A3:J3"/>
    <mergeCell ref="A8:D8"/>
    <mergeCell ref="H56:I56"/>
    <mergeCell ref="F32:H32"/>
    <mergeCell ref="A12:D12"/>
    <mergeCell ref="A9:D9"/>
    <mergeCell ref="B32:D32"/>
    <mergeCell ref="B52:I55"/>
  </mergeCells>
  <conditionalFormatting sqref="F6">
    <cfRule type="cellIs" dxfId="277" priority="1" operator="lessThan">
      <formula>0</formula>
    </cfRule>
  </conditionalFormatting>
  <printOptions horizontalCentered="1"/>
  <pageMargins left="0.7" right="0.7" top="0.75" bottom="0.75" header="0.3" footer="0.3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8E774D"/>
  </sheetPr>
  <dimension ref="B1:AU3300"/>
  <sheetViews>
    <sheetView zoomScale="80" zoomScaleNormal="80" workbookViewId="0">
      <selection activeCell="L45" sqref="L45"/>
    </sheetView>
  </sheetViews>
  <sheetFormatPr defaultRowHeight="15"/>
  <cols>
    <col min="1" max="1" width="3.5703125" customWidth="1"/>
    <col min="2" max="2" width="8.42578125" bestFit="1" customWidth="1"/>
    <col min="3" max="3" width="15.28515625" style="4" bestFit="1" customWidth="1"/>
    <col min="4" max="4" width="18.85546875" style="4" bestFit="1" customWidth="1"/>
    <col min="5" max="5" width="26" customWidth="1"/>
    <col min="6" max="6" width="12.42578125" bestFit="1" customWidth="1"/>
    <col min="7" max="7" width="28" customWidth="1"/>
    <col min="8" max="8" width="14.42578125" bestFit="1" customWidth="1"/>
    <col min="9" max="9" width="26.5703125" customWidth="1"/>
    <col min="10" max="10" width="17.85546875" customWidth="1"/>
    <col min="11" max="11" width="13.85546875" customWidth="1"/>
    <col min="12" max="12" width="12.5703125" customWidth="1"/>
    <col min="13" max="13" width="13.28515625" bestFit="1" customWidth="1"/>
    <col min="14" max="14" width="28.140625" customWidth="1"/>
    <col min="15" max="15" width="16.85546875" bestFit="1" customWidth="1"/>
    <col min="16" max="16" width="14.42578125" bestFit="1" customWidth="1"/>
    <col min="17" max="17" width="16.42578125" customWidth="1"/>
    <col min="18" max="18" width="30.42578125" customWidth="1"/>
    <col min="19" max="19" width="18.42578125" customWidth="1"/>
    <col min="20" max="20" width="14.28515625" customWidth="1"/>
    <col min="21" max="21" width="16" customWidth="1"/>
    <col min="22" max="22" width="24.7109375" customWidth="1"/>
    <col min="23" max="23" width="28" customWidth="1"/>
    <col min="24" max="24" width="25.7109375" customWidth="1"/>
    <col min="25" max="25" width="25.7109375" style="8" customWidth="1"/>
    <col min="26" max="26" width="14.42578125" style="39" bestFit="1" customWidth="1"/>
    <col min="27" max="27" width="25.7109375" style="9" customWidth="1"/>
    <col min="28" max="37" width="33" style="9" hidden="1" customWidth="1"/>
    <col min="38" max="39" width="25.5703125" style="23" customWidth="1"/>
    <col min="40" max="41" width="30.5703125" style="23" customWidth="1"/>
    <col min="42" max="42" width="22.7109375" style="25" bestFit="1" customWidth="1"/>
    <col min="43" max="43" width="23.140625" style="64" customWidth="1"/>
    <col min="44" max="44" width="17.5703125" style="64" hidden="1" customWidth="1"/>
    <col min="45" max="45" width="11.28515625" hidden="1" customWidth="1"/>
    <col min="46" max="46" width="20" hidden="1" customWidth="1"/>
    <col min="47" max="47" width="21.28515625" hidden="1" customWidth="1"/>
  </cols>
  <sheetData>
    <row r="1" spans="2:47">
      <c r="B1" t="s">
        <v>1760</v>
      </c>
      <c r="AP1" s="154" t="s">
        <v>1723</v>
      </c>
      <c r="AQ1" s="152" t="s">
        <v>1719</v>
      </c>
      <c r="AR1" s="152" t="s">
        <v>1720</v>
      </c>
      <c r="AS1" s="153" t="s">
        <v>1721</v>
      </c>
      <c r="AT1" s="153" t="s">
        <v>1719</v>
      </c>
      <c r="AU1" s="153" t="s">
        <v>1722</v>
      </c>
    </row>
    <row r="2" spans="2:47" s="2" customFormat="1">
      <c r="B2" s="2" t="s">
        <v>44</v>
      </c>
      <c r="C2" s="5" t="s">
        <v>17</v>
      </c>
      <c r="D2" s="5" t="s">
        <v>5</v>
      </c>
      <c r="E2" s="2" t="s">
        <v>6</v>
      </c>
      <c r="F2" s="2" t="s">
        <v>19</v>
      </c>
      <c r="G2" s="2" t="s">
        <v>20</v>
      </c>
      <c r="H2" s="2" t="s">
        <v>21</v>
      </c>
      <c r="I2" s="2" t="s">
        <v>22</v>
      </c>
      <c r="J2" s="2" t="s">
        <v>23</v>
      </c>
      <c r="K2" s="2" t="s">
        <v>24</v>
      </c>
      <c r="L2" s="2" t="s">
        <v>25</v>
      </c>
      <c r="M2" s="2" t="s">
        <v>9</v>
      </c>
      <c r="N2" s="2" t="s">
        <v>26</v>
      </c>
      <c r="O2" s="2" t="s">
        <v>27</v>
      </c>
      <c r="P2" s="2" t="s">
        <v>2</v>
      </c>
      <c r="Q2" s="2" t="s">
        <v>28</v>
      </c>
      <c r="R2" s="2" t="s">
        <v>29</v>
      </c>
      <c r="S2" s="2" t="s">
        <v>30</v>
      </c>
      <c r="T2" s="2" t="s">
        <v>31</v>
      </c>
      <c r="U2" s="2" t="s">
        <v>32</v>
      </c>
      <c r="V2" s="2" t="s">
        <v>33</v>
      </c>
      <c r="W2" s="2" t="s">
        <v>54</v>
      </c>
      <c r="X2" s="2" t="s">
        <v>55</v>
      </c>
      <c r="Y2" s="2" t="s">
        <v>1763</v>
      </c>
      <c r="Z2" s="38" t="s">
        <v>13</v>
      </c>
      <c r="AA2" s="10" t="s">
        <v>128</v>
      </c>
      <c r="AB2" s="10" t="s">
        <v>1225</v>
      </c>
      <c r="AC2" s="136" t="s">
        <v>1476</v>
      </c>
      <c r="AD2" s="10" t="s">
        <v>1477</v>
      </c>
      <c r="AE2" s="10" t="s">
        <v>1289</v>
      </c>
      <c r="AF2" s="10" t="s">
        <v>1290</v>
      </c>
      <c r="AG2" s="137" t="s">
        <v>1478</v>
      </c>
      <c r="AH2" s="137" t="s">
        <v>1479</v>
      </c>
      <c r="AI2" s="10" t="s">
        <v>1480</v>
      </c>
      <c r="AJ2" s="10" t="s">
        <v>1481</v>
      </c>
      <c r="AK2" s="10" t="s">
        <v>1291</v>
      </c>
      <c r="AL2" s="2" t="s">
        <v>15</v>
      </c>
      <c r="AM2" s="2" t="s">
        <v>1292</v>
      </c>
      <c r="AN2" s="2" t="s">
        <v>34</v>
      </c>
      <c r="AO2" s="2" t="s">
        <v>1288</v>
      </c>
      <c r="AP2" s="7" t="s">
        <v>1444</v>
      </c>
      <c r="AQ2" s="66" t="s">
        <v>1355</v>
      </c>
      <c r="AR2" s="66" t="s">
        <v>1371</v>
      </c>
      <c r="AS2" s="2" t="s">
        <v>1421</v>
      </c>
      <c r="AT2" s="2" t="s">
        <v>1695</v>
      </c>
      <c r="AU2" s="2" t="s">
        <v>1573</v>
      </c>
    </row>
    <row r="3" spans="2:47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3"/>
      <c r="P3" s="8"/>
      <c r="Q3" s="8"/>
      <c r="R3" s="8"/>
      <c r="S3" s="8"/>
      <c r="T3" s="8"/>
      <c r="U3" s="8"/>
      <c r="V3" s="8"/>
      <c r="W3" s="8"/>
      <c r="X3" s="8"/>
      <c r="Z3" s="8"/>
      <c r="AA3" s="41"/>
      <c r="AB3" s="240" t="e">
        <f>IF(tbl_TransDet_Exp[[#This Row],[+/-  (HR GL Detail)]]&lt;&gt;"",tbl_TransDet_Exp[[#This Row],[+/-  (HR GL Detail)]],IF(#REF!&lt;&gt;"",#REF!,""))</f>
        <v>#REF!</v>
      </c>
      <c r="AC3" s="240" t="str">
        <f>$AC$2</f>
        <v>https://financials.omni.fsu.edu/psp/sprdfi/EMPLOYEE/ERP/c/AUDIT_EXPENSE_FUNCTIONS.TE_EXP_SHEET_INQ.GBL?SHEET_ID=</v>
      </c>
      <c r="AD3" s="240" t="str">
        <f>$AD$2</f>
        <v>&amp;PAGE=EX_SHEET_ENTRY</v>
      </c>
      <c r="AE3" s="240" t="str">
        <f>IF(LEFT(tbl_TransDet_Exp[[#This Row],[Journal Id]],2)="EX",TEXT(tbl_TransDet_Exp[[#This Row],[Vch /Ex /PayId]],"0000000000"),"")</f>
        <v/>
      </c>
      <c r="AF3" s="240" t="b">
        <f>IF(tbl_TransDet_Exp[[#This Row],[ER Lookup and Format]]&lt;&gt;"",CONCATENATE(tbl_TransDet_Exp[[#This Row],[https://financials.omni.fsu.edu/psp/sprdfi/EMPLOYEE/ERP/c/AUDIT_EXPENSE_FUNCTIONS.TE_EXP_SHEET_INQ.GBL?SHEET_ID=]],AE3,tbl_TransDet_Exp[[#This Row],[&amp;PAGE=EX_SHEET_ENTRY]]))</f>
        <v>0</v>
      </c>
      <c r="AG3" s="240" t="str">
        <f>$AG$2</f>
        <v>https://docmgmt.its.fsu.edu/NolijWeb/public/apiLoginCheck.jsp?redir=../documentviewer/%3FdocumentId%3D</v>
      </c>
      <c r="AH3" s="24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" s="240" t="str">
        <f>tbl_TransDet_Exp[[#Headers],[&amp;TargetFrameName=None]]</f>
        <v>&amp;TargetFrameName=None</v>
      </c>
      <c r="AJ3" s="24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" s="24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" s="71"/>
      <c r="AN3" s="22"/>
      <c r="AO3" s="22"/>
      <c r="AP3" s="208"/>
      <c r="AQ3" s="42" t="e">
        <f>IF(tbl_TransDet_Exp[[#This Row],[Custom SR Type]]="",INDEX(SR_Lookup[Section Name],MATCH(tbl_TransDet_Exp[[#This Row],[Account]],SR_Lookup[Account],0)),tbl_TransDet_Exp[[#This Row],[Custom SR Type]])</f>
        <v>#N/A</v>
      </c>
      <c r="AR3" s="42">
        <f>VALUE(CONCATENATE(C3,TEXT(tbl_TransDet_Exp[[#This Row],[Pd]],"00")))</f>
        <v>0</v>
      </c>
      <c r="AS3" s="42" t="str">
        <f>TEXT(tbl_TransDet_Exp[[#This Row],[Project Id]],"000000")</f>
        <v>000000</v>
      </c>
      <c r="AT3" s="42" t="e">
        <f>INDEX(Table11[Description],MATCH(tbl_TransDet_Exp[[#This Row],[Account]],Table11[GL Account],0))</f>
        <v>#N/A</v>
      </c>
      <c r="AU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" spans="2:47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"/>
      <c r="P4" s="8"/>
      <c r="Q4" s="8"/>
      <c r="R4" s="8"/>
      <c r="S4" s="8"/>
      <c r="T4" s="8"/>
      <c r="U4" s="8"/>
      <c r="V4" s="8"/>
      <c r="W4" s="8"/>
      <c r="X4" s="8"/>
      <c r="Z4" s="8"/>
      <c r="AA4" s="41"/>
      <c r="AB4" s="240" t="e">
        <f>IF(tbl_TransDet_Exp[[#This Row],[+/-  (HR GL Detail)]]&lt;&gt;"",tbl_TransDet_Exp[[#This Row],[+/-  (HR GL Detail)]],IF(#REF!&lt;&gt;"",#REF!,""))</f>
        <v>#REF!</v>
      </c>
      <c r="AC4" s="240" t="str">
        <f>$AC$2</f>
        <v>https://financials.omni.fsu.edu/psp/sprdfi/EMPLOYEE/ERP/c/AUDIT_EXPENSE_FUNCTIONS.TE_EXP_SHEET_INQ.GBL?SHEET_ID=</v>
      </c>
      <c r="AD4" s="240" t="str">
        <f>$AD$2</f>
        <v>&amp;PAGE=EX_SHEET_ENTRY</v>
      </c>
      <c r="AE4" s="240" t="str">
        <f>IF(LEFT(tbl_TransDet_Exp[[#This Row],[Journal Id]],2)="EX",TEXT(tbl_TransDet_Exp[[#This Row],[Vch /Ex /PayId]],"0000000000"),"")</f>
        <v/>
      </c>
      <c r="AF4" s="240" t="b">
        <f>IF(tbl_TransDet_Exp[[#This Row],[ER Lookup and Format]]&lt;&gt;"",CONCATENATE(tbl_TransDet_Exp[[#This Row],[https://financials.omni.fsu.edu/psp/sprdfi/EMPLOYEE/ERP/c/AUDIT_EXPENSE_FUNCTIONS.TE_EXP_SHEET_INQ.GBL?SHEET_ID=]],AE4,tbl_TransDet_Exp[[#This Row],[&amp;PAGE=EX_SHEET_ENTRY]]))</f>
        <v>0</v>
      </c>
      <c r="AG4" s="240" t="str">
        <f>$AG$2</f>
        <v>https://docmgmt.its.fsu.edu/NolijWeb/public/apiLoginCheck.jsp?redir=../documentviewer/%3FdocumentId%3D</v>
      </c>
      <c r="AH4" s="24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" s="240" t="str">
        <f>tbl_TransDet_Exp[[#Headers],[&amp;TargetFrameName=None]]</f>
        <v>&amp;TargetFrameName=None</v>
      </c>
      <c r="AJ4" s="24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" s="24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" s="71"/>
      <c r="AN4" s="22"/>
      <c r="AO4" s="22"/>
      <c r="AP4" s="208"/>
      <c r="AQ4" s="42" t="e">
        <f>IF(tbl_TransDet_Exp[[#This Row],[Custom SR Type]]="",INDEX(SR_Lookup[Section Name],MATCH(tbl_TransDet_Exp[[#This Row],[Account]],SR_Lookup[Account],0)),tbl_TransDet_Exp[[#This Row],[Custom SR Type]])</f>
        <v>#N/A</v>
      </c>
      <c r="AR4" s="42">
        <f>VALUE(CONCATENATE(C4,TEXT(tbl_TransDet_Exp[[#This Row],[Pd]],"00")))</f>
        <v>0</v>
      </c>
      <c r="AS4" s="42" t="str">
        <f>TEXT(tbl_TransDet_Exp[[#This Row],[Project Id]],"000000")</f>
        <v>000000</v>
      </c>
      <c r="AT4" s="42" t="e">
        <f>INDEX(Table11[Description],MATCH(tbl_TransDet_Exp[[#This Row],[Account]],Table11[GL Account],0))</f>
        <v>#N/A</v>
      </c>
      <c r="AU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" spans="2:47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"/>
      <c r="P5" s="8"/>
      <c r="Q5" s="8"/>
      <c r="R5" s="8"/>
      <c r="S5" s="8"/>
      <c r="T5" s="8"/>
      <c r="U5" s="8"/>
      <c r="V5" s="8"/>
      <c r="W5" s="8"/>
      <c r="X5" s="8"/>
      <c r="Z5" s="8"/>
      <c r="AA5" s="41"/>
      <c r="AB5" s="240" t="e">
        <f>IF(tbl_TransDet_Exp[[#This Row],[+/-  (HR GL Detail)]]&lt;&gt;"",tbl_TransDet_Exp[[#This Row],[+/-  (HR GL Detail)]],IF(#REF!&lt;&gt;"",#REF!,""))</f>
        <v>#REF!</v>
      </c>
      <c r="AC5" s="240" t="str">
        <f>$AC$2</f>
        <v>https://financials.omni.fsu.edu/psp/sprdfi/EMPLOYEE/ERP/c/AUDIT_EXPENSE_FUNCTIONS.TE_EXP_SHEET_INQ.GBL?SHEET_ID=</v>
      </c>
      <c r="AD5" s="240" t="str">
        <f>$AD$2</f>
        <v>&amp;PAGE=EX_SHEET_ENTRY</v>
      </c>
      <c r="AE5" s="240" t="str">
        <f>IF(LEFT(tbl_TransDet_Exp[[#This Row],[Journal Id]],2)="EX",TEXT(tbl_TransDet_Exp[[#This Row],[Vch /Ex /PayId]],"0000000000"),"")</f>
        <v/>
      </c>
      <c r="AF5" s="240" t="b">
        <f>IF(tbl_TransDet_Exp[[#This Row],[ER Lookup and Format]]&lt;&gt;"",CONCATENATE(tbl_TransDet_Exp[[#This Row],[https://financials.omni.fsu.edu/psp/sprdfi/EMPLOYEE/ERP/c/AUDIT_EXPENSE_FUNCTIONS.TE_EXP_SHEET_INQ.GBL?SHEET_ID=]],AE5,tbl_TransDet_Exp[[#This Row],[&amp;PAGE=EX_SHEET_ENTRY]]))</f>
        <v>0</v>
      </c>
      <c r="AG5" s="240" t="str">
        <f>$AG$2</f>
        <v>https://docmgmt.its.fsu.edu/NolijWeb/public/apiLoginCheck.jsp?redir=../documentviewer/%3FdocumentId%3D</v>
      </c>
      <c r="AH5" s="24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" s="240" t="str">
        <f>tbl_TransDet_Exp[[#Headers],[&amp;TargetFrameName=None]]</f>
        <v>&amp;TargetFrameName=None</v>
      </c>
      <c r="AJ5" s="24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" s="24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" s="71"/>
      <c r="AN5" s="22"/>
      <c r="AO5" s="22"/>
      <c r="AP5" s="208"/>
      <c r="AQ5" s="42" t="e">
        <f>IF(tbl_TransDet_Exp[[#This Row],[Custom SR Type]]="",INDEX(SR_Lookup[Section Name],MATCH(tbl_TransDet_Exp[[#This Row],[Account]],SR_Lookup[Account],0)),tbl_TransDet_Exp[[#This Row],[Custom SR Type]])</f>
        <v>#N/A</v>
      </c>
      <c r="AR5" s="42">
        <f>VALUE(CONCATENATE(C5,TEXT(tbl_TransDet_Exp[[#This Row],[Pd]],"00")))</f>
        <v>0</v>
      </c>
      <c r="AS5" s="42" t="str">
        <f>TEXT(tbl_TransDet_Exp[[#This Row],[Project Id]],"000000")</f>
        <v>000000</v>
      </c>
      <c r="AT5" s="42" t="e">
        <f>INDEX(Table11[Description],MATCH(tbl_TransDet_Exp[[#This Row],[Account]],Table11[GL Account],0))</f>
        <v>#N/A</v>
      </c>
      <c r="AU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" spans="2:47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3"/>
      <c r="P6" s="8"/>
      <c r="Q6" s="8"/>
      <c r="R6" s="8"/>
      <c r="S6" s="8"/>
      <c r="T6" s="8"/>
      <c r="U6" s="8"/>
      <c r="V6" s="8"/>
      <c r="W6" s="8"/>
      <c r="X6" s="8"/>
      <c r="Z6" s="8"/>
      <c r="AA6" s="41"/>
      <c r="AB6" s="240" t="e">
        <f>IF(tbl_TransDet_Exp[[#This Row],[+/-  (HR GL Detail)]]&lt;&gt;"",tbl_TransDet_Exp[[#This Row],[+/-  (HR GL Detail)]],IF(#REF!&lt;&gt;"",#REF!,""))</f>
        <v>#REF!</v>
      </c>
      <c r="AC6" s="240" t="str">
        <f>$AC$2</f>
        <v>https://financials.omni.fsu.edu/psp/sprdfi/EMPLOYEE/ERP/c/AUDIT_EXPENSE_FUNCTIONS.TE_EXP_SHEET_INQ.GBL?SHEET_ID=</v>
      </c>
      <c r="AD6" s="240" t="str">
        <f>$AD$2</f>
        <v>&amp;PAGE=EX_SHEET_ENTRY</v>
      </c>
      <c r="AE6" s="240" t="str">
        <f>IF(LEFT(tbl_TransDet_Exp[[#This Row],[Journal Id]],2)="EX",TEXT(tbl_TransDet_Exp[[#This Row],[Vch /Ex /PayId]],"0000000000"),"")</f>
        <v/>
      </c>
      <c r="AF6" s="240" t="b">
        <f>IF(tbl_TransDet_Exp[[#This Row],[ER Lookup and Format]]&lt;&gt;"",CONCATENATE(tbl_TransDet_Exp[[#This Row],[https://financials.omni.fsu.edu/psp/sprdfi/EMPLOYEE/ERP/c/AUDIT_EXPENSE_FUNCTIONS.TE_EXP_SHEET_INQ.GBL?SHEET_ID=]],AE6,tbl_TransDet_Exp[[#This Row],[&amp;PAGE=EX_SHEET_ENTRY]]))</f>
        <v>0</v>
      </c>
      <c r="AG6" s="240" t="str">
        <f>$AG$2</f>
        <v>https://docmgmt.its.fsu.edu/NolijWeb/public/apiLoginCheck.jsp?redir=../documentviewer/%3FdocumentId%3D</v>
      </c>
      <c r="AH6" s="24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" s="240" t="str">
        <f>tbl_TransDet_Exp[[#Headers],[&amp;TargetFrameName=None]]</f>
        <v>&amp;TargetFrameName=None</v>
      </c>
      <c r="AJ6" s="24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" s="24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" s="71"/>
      <c r="AN6" s="22"/>
      <c r="AO6" s="22"/>
      <c r="AP6" s="208"/>
      <c r="AQ6" s="42" t="e">
        <f>IF(tbl_TransDet_Exp[[#This Row],[Custom SR Type]]="",INDEX(SR_Lookup[Section Name],MATCH(tbl_TransDet_Exp[[#This Row],[Account]],SR_Lookup[Account],0)),tbl_TransDet_Exp[[#This Row],[Custom SR Type]])</f>
        <v>#N/A</v>
      </c>
      <c r="AR6" s="42">
        <f>VALUE(CONCATENATE(C6,TEXT(tbl_TransDet_Exp[[#This Row],[Pd]],"00")))</f>
        <v>0</v>
      </c>
      <c r="AS6" s="42" t="str">
        <f>TEXT(tbl_TransDet_Exp[[#This Row],[Project Id]],"000000")</f>
        <v>000000</v>
      </c>
      <c r="AT6" s="42" t="e">
        <f>INDEX(Table11[Description],MATCH(tbl_TransDet_Exp[[#This Row],[Account]],Table11[GL Account],0))</f>
        <v>#N/A</v>
      </c>
      <c r="AU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" spans="2:47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3"/>
      <c r="P7" s="8"/>
      <c r="Q7" s="8"/>
      <c r="R7" s="8"/>
      <c r="S7" s="8"/>
      <c r="T7" s="8"/>
      <c r="U7" s="8"/>
      <c r="V7" s="8"/>
      <c r="W7" s="8"/>
      <c r="X7" s="8"/>
      <c r="Z7" s="8"/>
      <c r="AA7" s="41"/>
      <c r="AB7" s="240" t="e">
        <f>IF(tbl_TransDet_Exp[[#This Row],[+/-  (HR GL Detail)]]&lt;&gt;"",tbl_TransDet_Exp[[#This Row],[+/-  (HR GL Detail)]],IF(#REF!&lt;&gt;"",#REF!,""))</f>
        <v>#REF!</v>
      </c>
      <c r="AC7" s="240" t="str">
        <f>$AC$2</f>
        <v>https://financials.omni.fsu.edu/psp/sprdfi/EMPLOYEE/ERP/c/AUDIT_EXPENSE_FUNCTIONS.TE_EXP_SHEET_INQ.GBL?SHEET_ID=</v>
      </c>
      <c r="AD7" s="240" t="str">
        <f>$AD$2</f>
        <v>&amp;PAGE=EX_SHEET_ENTRY</v>
      </c>
      <c r="AE7" s="240" t="str">
        <f>IF(LEFT(tbl_TransDet_Exp[[#This Row],[Journal Id]],2)="EX",TEXT(tbl_TransDet_Exp[[#This Row],[Vch /Ex /PayId]],"0000000000"),"")</f>
        <v/>
      </c>
      <c r="AF7" s="240" t="b">
        <f>IF(tbl_TransDet_Exp[[#This Row],[ER Lookup and Format]]&lt;&gt;"",CONCATENATE(tbl_TransDet_Exp[[#This Row],[https://financials.omni.fsu.edu/psp/sprdfi/EMPLOYEE/ERP/c/AUDIT_EXPENSE_FUNCTIONS.TE_EXP_SHEET_INQ.GBL?SHEET_ID=]],AE7,tbl_TransDet_Exp[[#This Row],[&amp;PAGE=EX_SHEET_ENTRY]]))</f>
        <v>0</v>
      </c>
      <c r="AG7" s="240" t="str">
        <f>$AG$2</f>
        <v>https://docmgmt.its.fsu.edu/NolijWeb/public/apiLoginCheck.jsp?redir=../documentviewer/%3FdocumentId%3D</v>
      </c>
      <c r="AH7" s="24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" s="240" t="str">
        <f>tbl_TransDet_Exp[[#Headers],[&amp;TargetFrameName=None]]</f>
        <v>&amp;TargetFrameName=None</v>
      </c>
      <c r="AJ7" s="24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" s="24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" s="71"/>
      <c r="AN7" s="22"/>
      <c r="AO7" s="22"/>
      <c r="AP7" s="208"/>
      <c r="AQ7" s="42" t="e">
        <f>IF(tbl_TransDet_Exp[[#This Row],[Custom SR Type]]="",INDEX(SR_Lookup[Section Name],MATCH(tbl_TransDet_Exp[[#This Row],[Account]],SR_Lookup[Account],0)),tbl_TransDet_Exp[[#This Row],[Custom SR Type]])</f>
        <v>#N/A</v>
      </c>
      <c r="AR7" s="42">
        <f>VALUE(CONCATENATE(C7,TEXT(tbl_TransDet_Exp[[#This Row],[Pd]],"00")))</f>
        <v>0</v>
      </c>
      <c r="AS7" s="42" t="str">
        <f>TEXT(tbl_TransDet_Exp[[#This Row],[Project Id]],"000000")</f>
        <v>000000</v>
      </c>
      <c r="AT7" s="42" t="e">
        <f>INDEX(Table11[Description],MATCH(tbl_TransDet_Exp[[#This Row],[Account]],Table11[GL Account],0))</f>
        <v>#N/A</v>
      </c>
      <c r="AU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" spans="2:47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3"/>
      <c r="P8" s="8"/>
      <c r="Q8" s="8"/>
      <c r="R8" s="8"/>
      <c r="S8" s="8"/>
      <c r="T8" s="8"/>
      <c r="U8" s="8"/>
      <c r="V8" s="8"/>
      <c r="W8" s="8"/>
      <c r="X8" s="8"/>
      <c r="Z8" s="8"/>
      <c r="AA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" s="247" t="e">
        <f>IF(tbl_TransDet_Exp[[#This Row],[+/-  (HR GL Detail)]]&lt;&gt;"",tbl_TransDet_Exp[[#This Row],[+/-  (HR GL Detail)]],IF(#REF!&lt;&gt;"",#REF!,""))</f>
        <v>#REF!</v>
      </c>
      <c r="AC8" s="247" t="str">
        <f t="shared" ref="AC8:AC9" si="0">$AC$2</f>
        <v>https://financials.omni.fsu.edu/psp/sprdfi/EMPLOYEE/ERP/c/AUDIT_EXPENSE_FUNCTIONS.TE_EXP_SHEET_INQ.GBL?SHEET_ID=</v>
      </c>
      <c r="AD8" s="247" t="str">
        <f t="shared" ref="AD8:AD9" si="1">$AD$2</f>
        <v>&amp;PAGE=EX_SHEET_ENTRY</v>
      </c>
      <c r="AE8" s="247" t="str">
        <f>IF(LEFT(tbl_TransDet_Exp[[#This Row],[Journal Id]],2)="EX",TEXT(tbl_TransDet_Exp[[#This Row],[Vch /Ex /PayId]],"0000000000"),"")</f>
        <v/>
      </c>
      <c r="AF8" s="247" t="b">
        <f>IF(tbl_TransDet_Exp[[#This Row],[ER Lookup and Format]]&lt;&gt;"",CONCATENATE(tbl_TransDet_Exp[[#This Row],[https://financials.omni.fsu.edu/psp/sprdfi/EMPLOYEE/ERP/c/AUDIT_EXPENSE_FUNCTIONS.TE_EXP_SHEET_INQ.GBL?SHEET_ID=]],AE8,tbl_TransDet_Exp[[#This Row],[&amp;PAGE=EX_SHEET_ENTRY]]))</f>
        <v>0</v>
      </c>
      <c r="AG8" s="247" t="str">
        <f t="shared" ref="AG8:AG9" si="2">$AG$2</f>
        <v>https://docmgmt.its.fsu.edu/NolijWeb/public/apiLoginCheck.jsp?redir=../documentviewer/%3FdocumentId%3D</v>
      </c>
      <c r="AH8" s="247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" s="247" t="str">
        <f>tbl_TransDet_Exp[[#Headers],[&amp;TargetFrameName=None]]</f>
        <v>&amp;TargetFrameName=None</v>
      </c>
      <c r="AJ8" s="247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" s="247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" s="71"/>
      <c r="AN8" s="22"/>
      <c r="AO8" s="22"/>
      <c r="AP8" s="208"/>
      <c r="AQ8" s="42" t="e">
        <f>IF(tbl_TransDet_Exp[[#This Row],[Custom SR Type]]="",INDEX(SR_Lookup[Section Name],MATCH(tbl_TransDet_Exp[[#This Row],[Account]],SR_Lookup[Account],0)),tbl_TransDet_Exp[[#This Row],[Custom SR Type]])</f>
        <v>#N/A</v>
      </c>
      <c r="AR8" s="42">
        <f>VALUE(CONCATENATE(C8,TEXT(tbl_TransDet_Exp[[#This Row],[Pd]],"00")))</f>
        <v>0</v>
      </c>
      <c r="AS8" s="42" t="str">
        <f>TEXT(tbl_TransDet_Exp[[#This Row],[Project Id]],"000000")</f>
        <v>000000</v>
      </c>
      <c r="AT8" s="42" t="e">
        <f>INDEX(Table11[Description],MATCH(tbl_TransDet_Exp[[#This Row],[Account]],Table11[GL Account],0))</f>
        <v>#N/A</v>
      </c>
      <c r="AU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" spans="2:47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3"/>
      <c r="P9" s="8"/>
      <c r="Q9" s="8"/>
      <c r="R9" s="8"/>
      <c r="S9" s="8"/>
      <c r="T9" s="8"/>
      <c r="U9" s="8"/>
      <c r="V9" s="8"/>
      <c r="W9" s="8"/>
      <c r="X9" s="8"/>
      <c r="Z9" s="8"/>
      <c r="AA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" s="247" t="e">
        <f>IF(tbl_TransDet_Exp[[#This Row],[+/-  (HR GL Detail)]]&lt;&gt;"",tbl_TransDet_Exp[[#This Row],[+/-  (HR GL Detail)]],IF(#REF!&lt;&gt;"",#REF!,""))</f>
        <v>#REF!</v>
      </c>
      <c r="AC9" s="247" t="str">
        <f t="shared" si="0"/>
        <v>https://financials.omni.fsu.edu/psp/sprdfi/EMPLOYEE/ERP/c/AUDIT_EXPENSE_FUNCTIONS.TE_EXP_SHEET_INQ.GBL?SHEET_ID=</v>
      </c>
      <c r="AD9" s="247" t="str">
        <f t="shared" si="1"/>
        <v>&amp;PAGE=EX_SHEET_ENTRY</v>
      </c>
      <c r="AE9" s="247" t="str">
        <f>IF(LEFT(tbl_TransDet_Exp[[#This Row],[Journal Id]],2)="EX",TEXT(tbl_TransDet_Exp[[#This Row],[Vch /Ex /PayId]],"0000000000"),"")</f>
        <v/>
      </c>
      <c r="AF9" s="247" t="b">
        <f>IF(tbl_TransDet_Exp[[#This Row],[ER Lookup and Format]]&lt;&gt;"",CONCATENATE(tbl_TransDet_Exp[[#This Row],[https://financials.omni.fsu.edu/psp/sprdfi/EMPLOYEE/ERP/c/AUDIT_EXPENSE_FUNCTIONS.TE_EXP_SHEET_INQ.GBL?SHEET_ID=]],AE9,tbl_TransDet_Exp[[#This Row],[&amp;PAGE=EX_SHEET_ENTRY]]))</f>
        <v>0</v>
      </c>
      <c r="AG9" s="247" t="str">
        <f t="shared" si="2"/>
        <v>https://docmgmt.its.fsu.edu/NolijWeb/public/apiLoginCheck.jsp?redir=../documentviewer/%3FdocumentId%3D</v>
      </c>
      <c r="AH9" s="247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" s="247" t="str">
        <f>tbl_TransDet_Exp[[#Headers],[&amp;TargetFrameName=None]]</f>
        <v>&amp;TargetFrameName=None</v>
      </c>
      <c r="AJ9" s="247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" s="247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" s="71"/>
      <c r="AN9" s="22"/>
      <c r="AO9" s="22"/>
      <c r="AP9" s="208"/>
      <c r="AQ9" s="42" t="e">
        <f>IF(tbl_TransDet_Exp[[#This Row],[Custom SR Type]]="",INDEX(SR_Lookup[Section Name],MATCH(tbl_TransDet_Exp[[#This Row],[Account]],SR_Lookup[Account],0)),tbl_TransDet_Exp[[#This Row],[Custom SR Type]])</f>
        <v>#N/A</v>
      </c>
      <c r="AR9" s="42">
        <f>VALUE(CONCATENATE(C9,TEXT(tbl_TransDet_Exp[[#This Row],[Pd]],"00")))</f>
        <v>0</v>
      </c>
      <c r="AS9" s="42" t="str">
        <f>TEXT(tbl_TransDet_Exp[[#This Row],[Project Id]],"000000")</f>
        <v>000000</v>
      </c>
      <c r="AT9" s="42" t="e">
        <f>INDEX(Table11[Description],MATCH(tbl_TransDet_Exp[[#This Row],[Account]],Table11[GL Account],0))</f>
        <v>#N/A</v>
      </c>
      <c r="AU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" spans="2:47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3"/>
      <c r="P10" s="8"/>
      <c r="Q10" s="8"/>
      <c r="R10" s="8"/>
      <c r="S10" s="8"/>
      <c r="T10" s="8"/>
      <c r="U10" s="8"/>
      <c r="V10" s="8"/>
      <c r="W10" s="8"/>
      <c r="X10" s="8"/>
      <c r="Z10" s="8"/>
      <c r="AA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" s="250" t="e">
        <f>IF(tbl_TransDet_Exp[[#This Row],[+/-  (HR GL Detail)]]&lt;&gt;"",tbl_TransDet_Exp[[#This Row],[+/-  (HR GL Detail)]],IF(#REF!&lt;&gt;"",#REF!,""))</f>
        <v>#REF!</v>
      </c>
      <c r="AC10" s="250" t="str">
        <f t="shared" ref="AC10:AC73" si="3">$AC$2</f>
        <v>https://financials.omni.fsu.edu/psp/sprdfi/EMPLOYEE/ERP/c/AUDIT_EXPENSE_FUNCTIONS.TE_EXP_SHEET_INQ.GBL?SHEET_ID=</v>
      </c>
      <c r="AD10" s="250" t="str">
        <f t="shared" ref="AD10:AD73" si="4">$AD$2</f>
        <v>&amp;PAGE=EX_SHEET_ENTRY</v>
      </c>
      <c r="AE10" s="250" t="str">
        <f>IF(LEFT(tbl_TransDet_Exp[[#This Row],[Journal Id]],2)="EX",TEXT(tbl_TransDet_Exp[[#This Row],[Vch /Ex /PayId]],"0000000000"),"")</f>
        <v/>
      </c>
      <c r="AF10" s="250" t="b">
        <f>IF(tbl_TransDet_Exp[[#This Row],[ER Lookup and Format]]&lt;&gt;"",CONCATENATE(tbl_TransDet_Exp[[#This Row],[https://financials.omni.fsu.edu/psp/sprdfi/EMPLOYEE/ERP/c/AUDIT_EXPENSE_FUNCTIONS.TE_EXP_SHEET_INQ.GBL?SHEET_ID=]],AE10,tbl_TransDet_Exp[[#This Row],[&amp;PAGE=EX_SHEET_ENTRY]]))</f>
        <v>0</v>
      </c>
      <c r="AG10" s="250" t="str">
        <f t="shared" ref="AG10:AG73" si="5">$AG$2</f>
        <v>https://docmgmt.its.fsu.edu/NolijWeb/public/apiLoginCheck.jsp?redir=../documentviewer/%3FdocumentId%3D</v>
      </c>
      <c r="AH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" s="250" t="str">
        <f>tbl_TransDet_Exp[[#Headers],[&amp;TargetFrameName=None]]</f>
        <v>&amp;TargetFrameName=None</v>
      </c>
      <c r="AJ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" s="71"/>
      <c r="AN10" s="22"/>
      <c r="AO10" s="22"/>
      <c r="AP10" s="208"/>
      <c r="AQ10" s="42" t="e">
        <f>IF(tbl_TransDet_Exp[[#This Row],[Custom SR Type]]="",INDEX(SR_Lookup[Section Name],MATCH(tbl_TransDet_Exp[[#This Row],[Account]],SR_Lookup[Account],0)),tbl_TransDet_Exp[[#This Row],[Custom SR Type]])</f>
        <v>#N/A</v>
      </c>
      <c r="AR10" s="42">
        <f>VALUE(CONCATENATE(C10,TEXT(tbl_TransDet_Exp[[#This Row],[Pd]],"00")))</f>
        <v>0</v>
      </c>
      <c r="AS10" s="42" t="str">
        <f>TEXT(tbl_TransDet_Exp[[#This Row],[Project Id]],"000000")</f>
        <v>000000</v>
      </c>
      <c r="AT10" s="42" t="e">
        <f>INDEX(Table11[Description],MATCH(tbl_TransDet_Exp[[#This Row],[Account]],Table11[GL Account],0))</f>
        <v>#N/A</v>
      </c>
      <c r="AU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" spans="2:47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3"/>
      <c r="P11" s="8"/>
      <c r="Q11" s="8"/>
      <c r="R11" s="8"/>
      <c r="S11" s="8"/>
      <c r="T11" s="8"/>
      <c r="U11" s="8"/>
      <c r="V11" s="8"/>
      <c r="W11" s="8"/>
      <c r="X11" s="8"/>
      <c r="Z11" s="8"/>
      <c r="AA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" s="250" t="e">
        <f>IF(tbl_TransDet_Exp[[#This Row],[+/-  (HR GL Detail)]]&lt;&gt;"",tbl_TransDet_Exp[[#This Row],[+/-  (HR GL Detail)]],IF(#REF!&lt;&gt;"",#REF!,""))</f>
        <v>#REF!</v>
      </c>
      <c r="AC11" s="250" t="str">
        <f t="shared" si="3"/>
        <v>https://financials.omni.fsu.edu/psp/sprdfi/EMPLOYEE/ERP/c/AUDIT_EXPENSE_FUNCTIONS.TE_EXP_SHEET_INQ.GBL?SHEET_ID=</v>
      </c>
      <c r="AD11" s="250" t="str">
        <f t="shared" si="4"/>
        <v>&amp;PAGE=EX_SHEET_ENTRY</v>
      </c>
      <c r="AE11" s="250" t="str">
        <f>IF(LEFT(tbl_TransDet_Exp[[#This Row],[Journal Id]],2)="EX",TEXT(tbl_TransDet_Exp[[#This Row],[Vch /Ex /PayId]],"0000000000"),"")</f>
        <v/>
      </c>
      <c r="AF11" s="250" t="b">
        <f>IF(tbl_TransDet_Exp[[#This Row],[ER Lookup and Format]]&lt;&gt;"",CONCATENATE(tbl_TransDet_Exp[[#This Row],[https://financials.omni.fsu.edu/psp/sprdfi/EMPLOYEE/ERP/c/AUDIT_EXPENSE_FUNCTIONS.TE_EXP_SHEET_INQ.GBL?SHEET_ID=]],AE11,tbl_TransDet_Exp[[#This Row],[&amp;PAGE=EX_SHEET_ENTRY]]))</f>
        <v>0</v>
      </c>
      <c r="AG11" s="250" t="str">
        <f t="shared" si="5"/>
        <v>https://docmgmt.its.fsu.edu/NolijWeb/public/apiLoginCheck.jsp?redir=../documentviewer/%3FdocumentId%3D</v>
      </c>
      <c r="AH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" s="250" t="str">
        <f>tbl_TransDet_Exp[[#Headers],[&amp;TargetFrameName=None]]</f>
        <v>&amp;TargetFrameName=None</v>
      </c>
      <c r="AJ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" s="71"/>
      <c r="AN11" s="22"/>
      <c r="AO11" s="22"/>
      <c r="AP11" s="208"/>
      <c r="AQ11" s="42" t="e">
        <f>IF(tbl_TransDet_Exp[[#This Row],[Custom SR Type]]="",INDEX(SR_Lookup[Section Name],MATCH(tbl_TransDet_Exp[[#This Row],[Account]],SR_Lookup[Account],0)),tbl_TransDet_Exp[[#This Row],[Custom SR Type]])</f>
        <v>#N/A</v>
      </c>
      <c r="AR11" s="42">
        <f>VALUE(CONCATENATE(C11,TEXT(tbl_TransDet_Exp[[#This Row],[Pd]],"00")))</f>
        <v>0</v>
      </c>
      <c r="AS11" s="42" t="str">
        <f>TEXT(tbl_TransDet_Exp[[#This Row],[Project Id]],"000000")</f>
        <v>000000</v>
      </c>
      <c r="AT11" s="42" t="e">
        <f>INDEX(Table11[Description],MATCH(tbl_TransDet_Exp[[#This Row],[Account]],Table11[GL Account],0))</f>
        <v>#N/A</v>
      </c>
      <c r="AU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" spans="2:47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3"/>
      <c r="P12" s="8"/>
      <c r="Q12" s="8"/>
      <c r="R12" s="8"/>
      <c r="S12" s="8"/>
      <c r="T12" s="8"/>
      <c r="U12" s="8"/>
      <c r="V12" s="8"/>
      <c r="W12" s="8"/>
      <c r="X12" s="8"/>
      <c r="Z12" s="8"/>
      <c r="AA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" s="250" t="e">
        <f>IF(tbl_TransDet_Exp[[#This Row],[+/-  (HR GL Detail)]]&lt;&gt;"",tbl_TransDet_Exp[[#This Row],[+/-  (HR GL Detail)]],IF(#REF!&lt;&gt;"",#REF!,""))</f>
        <v>#REF!</v>
      </c>
      <c r="AC12" s="250" t="str">
        <f t="shared" si="3"/>
        <v>https://financials.omni.fsu.edu/psp/sprdfi/EMPLOYEE/ERP/c/AUDIT_EXPENSE_FUNCTIONS.TE_EXP_SHEET_INQ.GBL?SHEET_ID=</v>
      </c>
      <c r="AD12" s="250" t="str">
        <f t="shared" si="4"/>
        <v>&amp;PAGE=EX_SHEET_ENTRY</v>
      </c>
      <c r="AE12" s="250" t="str">
        <f>IF(LEFT(tbl_TransDet_Exp[[#This Row],[Journal Id]],2)="EX",TEXT(tbl_TransDet_Exp[[#This Row],[Vch /Ex /PayId]],"0000000000"),"")</f>
        <v/>
      </c>
      <c r="AF12" s="250" t="b">
        <f>IF(tbl_TransDet_Exp[[#This Row],[ER Lookup and Format]]&lt;&gt;"",CONCATENATE(tbl_TransDet_Exp[[#This Row],[https://financials.omni.fsu.edu/psp/sprdfi/EMPLOYEE/ERP/c/AUDIT_EXPENSE_FUNCTIONS.TE_EXP_SHEET_INQ.GBL?SHEET_ID=]],AE12,tbl_TransDet_Exp[[#This Row],[&amp;PAGE=EX_SHEET_ENTRY]]))</f>
        <v>0</v>
      </c>
      <c r="AG12" s="250" t="str">
        <f t="shared" si="5"/>
        <v>https://docmgmt.its.fsu.edu/NolijWeb/public/apiLoginCheck.jsp?redir=../documentviewer/%3FdocumentId%3D</v>
      </c>
      <c r="AH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" s="250" t="str">
        <f>tbl_TransDet_Exp[[#Headers],[&amp;TargetFrameName=None]]</f>
        <v>&amp;TargetFrameName=None</v>
      </c>
      <c r="AJ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" s="71"/>
      <c r="AN12" s="22"/>
      <c r="AO12" s="22"/>
      <c r="AP12" s="208"/>
      <c r="AQ12" s="42" t="e">
        <f>IF(tbl_TransDet_Exp[[#This Row],[Custom SR Type]]="",INDEX(SR_Lookup[Section Name],MATCH(tbl_TransDet_Exp[[#This Row],[Account]],SR_Lookup[Account],0)),tbl_TransDet_Exp[[#This Row],[Custom SR Type]])</f>
        <v>#N/A</v>
      </c>
      <c r="AR12" s="42">
        <f>VALUE(CONCATENATE(C12,TEXT(tbl_TransDet_Exp[[#This Row],[Pd]],"00")))</f>
        <v>0</v>
      </c>
      <c r="AS12" s="42" t="str">
        <f>TEXT(tbl_TransDet_Exp[[#This Row],[Project Id]],"000000")</f>
        <v>000000</v>
      </c>
      <c r="AT12" s="42" t="e">
        <f>INDEX(Table11[Description],MATCH(tbl_TransDet_Exp[[#This Row],[Account]],Table11[GL Account],0))</f>
        <v>#N/A</v>
      </c>
      <c r="AU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" spans="2:47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3"/>
      <c r="P13" s="8"/>
      <c r="Q13" s="8"/>
      <c r="R13" s="8"/>
      <c r="S13" s="8"/>
      <c r="T13" s="8"/>
      <c r="U13" s="8"/>
      <c r="V13" s="8"/>
      <c r="W13" s="8"/>
      <c r="X13" s="8"/>
      <c r="Z13" s="8"/>
      <c r="AA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" s="250" t="e">
        <f>IF(tbl_TransDet_Exp[[#This Row],[+/-  (HR GL Detail)]]&lt;&gt;"",tbl_TransDet_Exp[[#This Row],[+/-  (HR GL Detail)]],IF(#REF!&lt;&gt;"",#REF!,""))</f>
        <v>#REF!</v>
      </c>
      <c r="AC13" s="250" t="str">
        <f t="shared" si="3"/>
        <v>https://financials.omni.fsu.edu/psp/sprdfi/EMPLOYEE/ERP/c/AUDIT_EXPENSE_FUNCTIONS.TE_EXP_SHEET_INQ.GBL?SHEET_ID=</v>
      </c>
      <c r="AD13" s="250" t="str">
        <f t="shared" si="4"/>
        <v>&amp;PAGE=EX_SHEET_ENTRY</v>
      </c>
      <c r="AE13" s="250" t="str">
        <f>IF(LEFT(tbl_TransDet_Exp[[#This Row],[Journal Id]],2)="EX",TEXT(tbl_TransDet_Exp[[#This Row],[Vch /Ex /PayId]],"0000000000"),"")</f>
        <v/>
      </c>
      <c r="AF13" s="250" t="b">
        <f>IF(tbl_TransDet_Exp[[#This Row],[ER Lookup and Format]]&lt;&gt;"",CONCATENATE(tbl_TransDet_Exp[[#This Row],[https://financials.omni.fsu.edu/psp/sprdfi/EMPLOYEE/ERP/c/AUDIT_EXPENSE_FUNCTIONS.TE_EXP_SHEET_INQ.GBL?SHEET_ID=]],AE13,tbl_TransDet_Exp[[#This Row],[&amp;PAGE=EX_SHEET_ENTRY]]))</f>
        <v>0</v>
      </c>
      <c r="AG13" s="250" t="str">
        <f t="shared" si="5"/>
        <v>https://docmgmt.its.fsu.edu/NolijWeb/public/apiLoginCheck.jsp?redir=../documentviewer/%3FdocumentId%3D</v>
      </c>
      <c r="AH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" s="250" t="str">
        <f>tbl_TransDet_Exp[[#Headers],[&amp;TargetFrameName=None]]</f>
        <v>&amp;TargetFrameName=None</v>
      </c>
      <c r="AJ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" s="71"/>
      <c r="AN13" s="22"/>
      <c r="AO13" s="22"/>
      <c r="AP13" s="208"/>
      <c r="AQ13" s="42" t="e">
        <f>IF(tbl_TransDet_Exp[[#This Row],[Custom SR Type]]="",INDEX(SR_Lookup[Section Name],MATCH(tbl_TransDet_Exp[[#This Row],[Account]],SR_Lookup[Account],0)),tbl_TransDet_Exp[[#This Row],[Custom SR Type]])</f>
        <v>#N/A</v>
      </c>
      <c r="AR13" s="42">
        <f>VALUE(CONCATENATE(C13,TEXT(tbl_TransDet_Exp[[#This Row],[Pd]],"00")))</f>
        <v>0</v>
      </c>
      <c r="AS13" s="42" t="str">
        <f>TEXT(tbl_TransDet_Exp[[#This Row],[Project Id]],"000000")</f>
        <v>000000</v>
      </c>
      <c r="AT13" s="42" t="e">
        <f>INDEX(Table11[Description],MATCH(tbl_TransDet_Exp[[#This Row],[Account]],Table11[GL Account],0))</f>
        <v>#N/A</v>
      </c>
      <c r="AU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" spans="2:47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3"/>
      <c r="P14" s="8"/>
      <c r="Q14" s="8"/>
      <c r="R14" s="8"/>
      <c r="S14" s="8"/>
      <c r="T14" s="8"/>
      <c r="U14" s="8"/>
      <c r="V14" s="8"/>
      <c r="W14" s="8"/>
      <c r="X14" s="8"/>
      <c r="Z14" s="8"/>
      <c r="AA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" s="250" t="e">
        <f>IF(tbl_TransDet_Exp[[#This Row],[+/-  (HR GL Detail)]]&lt;&gt;"",tbl_TransDet_Exp[[#This Row],[+/-  (HR GL Detail)]],IF(#REF!&lt;&gt;"",#REF!,""))</f>
        <v>#REF!</v>
      </c>
      <c r="AC14" s="250" t="str">
        <f t="shared" si="3"/>
        <v>https://financials.omni.fsu.edu/psp/sprdfi/EMPLOYEE/ERP/c/AUDIT_EXPENSE_FUNCTIONS.TE_EXP_SHEET_INQ.GBL?SHEET_ID=</v>
      </c>
      <c r="AD14" s="250" t="str">
        <f t="shared" si="4"/>
        <v>&amp;PAGE=EX_SHEET_ENTRY</v>
      </c>
      <c r="AE14" s="250" t="str">
        <f>IF(LEFT(tbl_TransDet_Exp[[#This Row],[Journal Id]],2)="EX",TEXT(tbl_TransDet_Exp[[#This Row],[Vch /Ex /PayId]],"0000000000"),"")</f>
        <v/>
      </c>
      <c r="AF14" s="250" t="b">
        <f>IF(tbl_TransDet_Exp[[#This Row],[ER Lookup and Format]]&lt;&gt;"",CONCATENATE(tbl_TransDet_Exp[[#This Row],[https://financials.omni.fsu.edu/psp/sprdfi/EMPLOYEE/ERP/c/AUDIT_EXPENSE_FUNCTIONS.TE_EXP_SHEET_INQ.GBL?SHEET_ID=]],AE14,tbl_TransDet_Exp[[#This Row],[&amp;PAGE=EX_SHEET_ENTRY]]))</f>
        <v>0</v>
      </c>
      <c r="AG14" s="250" t="str">
        <f t="shared" si="5"/>
        <v>https://docmgmt.its.fsu.edu/NolijWeb/public/apiLoginCheck.jsp?redir=../documentviewer/%3FdocumentId%3D</v>
      </c>
      <c r="AH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" s="250" t="str">
        <f>tbl_TransDet_Exp[[#Headers],[&amp;TargetFrameName=None]]</f>
        <v>&amp;TargetFrameName=None</v>
      </c>
      <c r="AJ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" s="71"/>
      <c r="AN14" s="22"/>
      <c r="AO14" s="22"/>
      <c r="AP14" s="208"/>
      <c r="AQ14" s="42" t="e">
        <f>IF(tbl_TransDet_Exp[[#This Row],[Custom SR Type]]="",INDEX(SR_Lookup[Section Name],MATCH(tbl_TransDet_Exp[[#This Row],[Account]],SR_Lookup[Account],0)),tbl_TransDet_Exp[[#This Row],[Custom SR Type]])</f>
        <v>#N/A</v>
      </c>
      <c r="AR14" s="42">
        <f>VALUE(CONCATENATE(C14,TEXT(tbl_TransDet_Exp[[#This Row],[Pd]],"00")))</f>
        <v>0</v>
      </c>
      <c r="AS14" s="42" t="str">
        <f>TEXT(tbl_TransDet_Exp[[#This Row],[Project Id]],"000000")</f>
        <v>000000</v>
      </c>
      <c r="AT14" s="42" t="e">
        <f>INDEX(Table11[Description],MATCH(tbl_TransDet_Exp[[#This Row],[Account]],Table11[GL Account],0))</f>
        <v>#N/A</v>
      </c>
      <c r="AU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" spans="2:47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3"/>
      <c r="P15" s="8"/>
      <c r="Q15" s="8"/>
      <c r="R15" s="8"/>
      <c r="S15" s="8"/>
      <c r="T15" s="8"/>
      <c r="U15" s="8"/>
      <c r="V15" s="8"/>
      <c r="W15" s="8"/>
      <c r="X15" s="8"/>
      <c r="Z15" s="8"/>
      <c r="AA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" s="250" t="e">
        <f>IF(tbl_TransDet_Exp[[#This Row],[+/-  (HR GL Detail)]]&lt;&gt;"",tbl_TransDet_Exp[[#This Row],[+/-  (HR GL Detail)]],IF(#REF!&lt;&gt;"",#REF!,""))</f>
        <v>#REF!</v>
      </c>
      <c r="AC15" s="250" t="str">
        <f t="shared" si="3"/>
        <v>https://financials.omni.fsu.edu/psp/sprdfi/EMPLOYEE/ERP/c/AUDIT_EXPENSE_FUNCTIONS.TE_EXP_SHEET_INQ.GBL?SHEET_ID=</v>
      </c>
      <c r="AD15" s="250" t="str">
        <f t="shared" si="4"/>
        <v>&amp;PAGE=EX_SHEET_ENTRY</v>
      </c>
      <c r="AE15" s="250" t="str">
        <f>IF(LEFT(tbl_TransDet_Exp[[#This Row],[Journal Id]],2)="EX",TEXT(tbl_TransDet_Exp[[#This Row],[Vch /Ex /PayId]],"0000000000"),"")</f>
        <v/>
      </c>
      <c r="AF15" s="250" t="b">
        <f>IF(tbl_TransDet_Exp[[#This Row],[ER Lookup and Format]]&lt;&gt;"",CONCATENATE(tbl_TransDet_Exp[[#This Row],[https://financials.omni.fsu.edu/psp/sprdfi/EMPLOYEE/ERP/c/AUDIT_EXPENSE_FUNCTIONS.TE_EXP_SHEET_INQ.GBL?SHEET_ID=]],AE15,tbl_TransDet_Exp[[#This Row],[&amp;PAGE=EX_SHEET_ENTRY]]))</f>
        <v>0</v>
      </c>
      <c r="AG15" s="250" t="str">
        <f t="shared" si="5"/>
        <v>https://docmgmt.its.fsu.edu/NolijWeb/public/apiLoginCheck.jsp?redir=../documentviewer/%3FdocumentId%3D</v>
      </c>
      <c r="AH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" s="250" t="str">
        <f>tbl_TransDet_Exp[[#Headers],[&amp;TargetFrameName=None]]</f>
        <v>&amp;TargetFrameName=None</v>
      </c>
      <c r="AJ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" s="71"/>
      <c r="AN15" s="22"/>
      <c r="AO15" s="22"/>
      <c r="AP15" s="208"/>
      <c r="AQ15" s="42" t="e">
        <f>IF(tbl_TransDet_Exp[[#This Row],[Custom SR Type]]="",INDEX(SR_Lookup[Section Name],MATCH(tbl_TransDet_Exp[[#This Row],[Account]],SR_Lookup[Account],0)),tbl_TransDet_Exp[[#This Row],[Custom SR Type]])</f>
        <v>#N/A</v>
      </c>
      <c r="AR15" s="42">
        <f>VALUE(CONCATENATE(C15,TEXT(tbl_TransDet_Exp[[#This Row],[Pd]],"00")))</f>
        <v>0</v>
      </c>
      <c r="AS15" s="42" t="str">
        <f>TEXT(tbl_TransDet_Exp[[#This Row],[Project Id]],"000000")</f>
        <v>000000</v>
      </c>
      <c r="AT15" s="42" t="e">
        <f>INDEX(Table11[Description],MATCH(tbl_TransDet_Exp[[#This Row],[Account]],Table11[GL Account],0))</f>
        <v>#N/A</v>
      </c>
      <c r="AU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" spans="2:47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3"/>
      <c r="P16" s="8"/>
      <c r="Q16" s="8"/>
      <c r="R16" s="8"/>
      <c r="S16" s="8"/>
      <c r="T16" s="8"/>
      <c r="U16" s="8"/>
      <c r="V16" s="8"/>
      <c r="W16" s="8"/>
      <c r="X16" s="8"/>
      <c r="Z16" s="8"/>
      <c r="AA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" s="250" t="e">
        <f>IF(tbl_TransDet_Exp[[#This Row],[+/-  (HR GL Detail)]]&lt;&gt;"",tbl_TransDet_Exp[[#This Row],[+/-  (HR GL Detail)]],IF(#REF!&lt;&gt;"",#REF!,""))</f>
        <v>#REF!</v>
      </c>
      <c r="AC16" s="250" t="str">
        <f t="shared" si="3"/>
        <v>https://financials.omni.fsu.edu/psp/sprdfi/EMPLOYEE/ERP/c/AUDIT_EXPENSE_FUNCTIONS.TE_EXP_SHEET_INQ.GBL?SHEET_ID=</v>
      </c>
      <c r="AD16" s="250" t="str">
        <f t="shared" si="4"/>
        <v>&amp;PAGE=EX_SHEET_ENTRY</v>
      </c>
      <c r="AE16" s="250" t="str">
        <f>IF(LEFT(tbl_TransDet_Exp[[#This Row],[Journal Id]],2)="EX",TEXT(tbl_TransDet_Exp[[#This Row],[Vch /Ex /PayId]],"0000000000"),"")</f>
        <v/>
      </c>
      <c r="AF16" s="250" t="b">
        <f>IF(tbl_TransDet_Exp[[#This Row],[ER Lookup and Format]]&lt;&gt;"",CONCATENATE(tbl_TransDet_Exp[[#This Row],[https://financials.omni.fsu.edu/psp/sprdfi/EMPLOYEE/ERP/c/AUDIT_EXPENSE_FUNCTIONS.TE_EXP_SHEET_INQ.GBL?SHEET_ID=]],AE16,tbl_TransDet_Exp[[#This Row],[&amp;PAGE=EX_SHEET_ENTRY]]))</f>
        <v>0</v>
      </c>
      <c r="AG16" s="250" t="str">
        <f t="shared" si="5"/>
        <v>https://docmgmt.its.fsu.edu/NolijWeb/public/apiLoginCheck.jsp?redir=../documentviewer/%3FdocumentId%3D</v>
      </c>
      <c r="AH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" s="250" t="str">
        <f>tbl_TransDet_Exp[[#Headers],[&amp;TargetFrameName=None]]</f>
        <v>&amp;TargetFrameName=None</v>
      </c>
      <c r="AJ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" s="71"/>
      <c r="AN16" s="22"/>
      <c r="AO16" s="22"/>
      <c r="AP16" s="208"/>
      <c r="AQ16" s="42" t="e">
        <f>IF(tbl_TransDet_Exp[[#This Row],[Custom SR Type]]="",INDEX(SR_Lookup[Section Name],MATCH(tbl_TransDet_Exp[[#This Row],[Account]],SR_Lookup[Account],0)),tbl_TransDet_Exp[[#This Row],[Custom SR Type]])</f>
        <v>#N/A</v>
      </c>
      <c r="AR16" s="42">
        <f>VALUE(CONCATENATE(C16,TEXT(tbl_TransDet_Exp[[#This Row],[Pd]],"00")))</f>
        <v>0</v>
      </c>
      <c r="AS16" s="42" t="str">
        <f>TEXT(tbl_TransDet_Exp[[#This Row],[Project Id]],"000000")</f>
        <v>000000</v>
      </c>
      <c r="AT16" s="42" t="e">
        <f>INDEX(Table11[Description],MATCH(tbl_TransDet_Exp[[#This Row],[Account]],Table11[GL Account],0))</f>
        <v>#N/A</v>
      </c>
      <c r="AU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" spans="2:47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3"/>
      <c r="P17" s="8"/>
      <c r="Q17" s="8"/>
      <c r="R17" s="8"/>
      <c r="S17" s="8"/>
      <c r="T17" s="8"/>
      <c r="U17" s="8"/>
      <c r="V17" s="8"/>
      <c r="W17" s="8"/>
      <c r="X17" s="8"/>
      <c r="Z17" s="8"/>
      <c r="AA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" s="250" t="e">
        <f>IF(tbl_TransDet_Exp[[#This Row],[+/-  (HR GL Detail)]]&lt;&gt;"",tbl_TransDet_Exp[[#This Row],[+/-  (HR GL Detail)]],IF(#REF!&lt;&gt;"",#REF!,""))</f>
        <v>#REF!</v>
      </c>
      <c r="AC17" s="250" t="str">
        <f t="shared" si="3"/>
        <v>https://financials.omni.fsu.edu/psp/sprdfi/EMPLOYEE/ERP/c/AUDIT_EXPENSE_FUNCTIONS.TE_EXP_SHEET_INQ.GBL?SHEET_ID=</v>
      </c>
      <c r="AD17" s="250" t="str">
        <f t="shared" si="4"/>
        <v>&amp;PAGE=EX_SHEET_ENTRY</v>
      </c>
      <c r="AE17" s="250" t="str">
        <f>IF(LEFT(tbl_TransDet_Exp[[#This Row],[Journal Id]],2)="EX",TEXT(tbl_TransDet_Exp[[#This Row],[Vch /Ex /PayId]],"0000000000"),"")</f>
        <v/>
      </c>
      <c r="AF17" s="250" t="b">
        <f>IF(tbl_TransDet_Exp[[#This Row],[ER Lookup and Format]]&lt;&gt;"",CONCATENATE(tbl_TransDet_Exp[[#This Row],[https://financials.omni.fsu.edu/psp/sprdfi/EMPLOYEE/ERP/c/AUDIT_EXPENSE_FUNCTIONS.TE_EXP_SHEET_INQ.GBL?SHEET_ID=]],AE17,tbl_TransDet_Exp[[#This Row],[&amp;PAGE=EX_SHEET_ENTRY]]))</f>
        <v>0</v>
      </c>
      <c r="AG17" s="250" t="str">
        <f t="shared" si="5"/>
        <v>https://docmgmt.its.fsu.edu/NolijWeb/public/apiLoginCheck.jsp?redir=../documentviewer/%3FdocumentId%3D</v>
      </c>
      <c r="AH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" s="250" t="str">
        <f>tbl_TransDet_Exp[[#Headers],[&amp;TargetFrameName=None]]</f>
        <v>&amp;TargetFrameName=None</v>
      </c>
      <c r="AJ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" s="71"/>
      <c r="AN17" s="22"/>
      <c r="AO17" s="22"/>
      <c r="AP17" s="208"/>
      <c r="AQ17" s="42" t="e">
        <f>IF(tbl_TransDet_Exp[[#This Row],[Custom SR Type]]="",INDEX(SR_Lookup[Section Name],MATCH(tbl_TransDet_Exp[[#This Row],[Account]],SR_Lookup[Account],0)),tbl_TransDet_Exp[[#This Row],[Custom SR Type]])</f>
        <v>#N/A</v>
      </c>
      <c r="AR17" s="42">
        <f>VALUE(CONCATENATE(C17,TEXT(tbl_TransDet_Exp[[#This Row],[Pd]],"00")))</f>
        <v>0</v>
      </c>
      <c r="AS17" s="42" t="str">
        <f>TEXT(tbl_TransDet_Exp[[#This Row],[Project Id]],"000000")</f>
        <v>000000</v>
      </c>
      <c r="AT17" s="42" t="e">
        <f>INDEX(Table11[Description],MATCH(tbl_TransDet_Exp[[#This Row],[Account]],Table11[GL Account],0))</f>
        <v>#N/A</v>
      </c>
      <c r="AU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" spans="2:47"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3"/>
      <c r="P18" s="8"/>
      <c r="Q18" s="8"/>
      <c r="R18" s="8"/>
      <c r="S18" s="8"/>
      <c r="T18" s="8"/>
      <c r="U18" s="8"/>
      <c r="V18" s="8"/>
      <c r="W18" s="8"/>
      <c r="X18" s="8"/>
      <c r="Z18" s="8"/>
      <c r="AA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" s="250" t="e">
        <f>IF(tbl_TransDet_Exp[[#This Row],[+/-  (HR GL Detail)]]&lt;&gt;"",tbl_TransDet_Exp[[#This Row],[+/-  (HR GL Detail)]],IF(#REF!&lt;&gt;"",#REF!,""))</f>
        <v>#REF!</v>
      </c>
      <c r="AC18" s="250" t="str">
        <f t="shared" si="3"/>
        <v>https://financials.omni.fsu.edu/psp/sprdfi/EMPLOYEE/ERP/c/AUDIT_EXPENSE_FUNCTIONS.TE_EXP_SHEET_INQ.GBL?SHEET_ID=</v>
      </c>
      <c r="AD18" s="250" t="str">
        <f t="shared" si="4"/>
        <v>&amp;PAGE=EX_SHEET_ENTRY</v>
      </c>
      <c r="AE18" s="250" t="str">
        <f>IF(LEFT(tbl_TransDet_Exp[[#This Row],[Journal Id]],2)="EX",TEXT(tbl_TransDet_Exp[[#This Row],[Vch /Ex /PayId]],"0000000000"),"")</f>
        <v/>
      </c>
      <c r="AF18" s="250" t="b">
        <f>IF(tbl_TransDet_Exp[[#This Row],[ER Lookup and Format]]&lt;&gt;"",CONCATENATE(tbl_TransDet_Exp[[#This Row],[https://financials.omni.fsu.edu/psp/sprdfi/EMPLOYEE/ERP/c/AUDIT_EXPENSE_FUNCTIONS.TE_EXP_SHEET_INQ.GBL?SHEET_ID=]],AE18,tbl_TransDet_Exp[[#This Row],[&amp;PAGE=EX_SHEET_ENTRY]]))</f>
        <v>0</v>
      </c>
      <c r="AG18" s="250" t="str">
        <f t="shared" si="5"/>
        <v>https://docmgmt.its.fsu.edu/NolijWeb/public/apiLoginCheck.jsp?redir=../documentviewer/%3FdocumentId%3D</v>
      </c>
      <c r="AH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" s="250" t="str">
        <f>tbl_TransDet_Exp[[#Headers],[&amp;TargetFrameName=None]]</f>
        <v>&amp;TargetFrameName=None</v>
      </c>
      <c r="AJ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" s="71"/>
      <c r="AN18" s="22"/>
      <c r="AO18" s="22"/>
      <c r="AP18" s="208"/>
      <c r="AQ18" s="42" t="e">
        <f>IF(tbl_TransDet_Exp[[#This Row],[Custom SR Type]]="",INDEX(SR_Lookup[Section Name],MATCH(tbl_TransDet_Exp[[#This Row],[Account]],SR_Lookup[Account],0)),tbl_TransDet_Exp[[#This Row],[Custom SR Type]])</f>
        <v>#N/A</v>
      </c>
      <c r="AR18" s="42">
        <f>VALUE(CONCATENATE(C18,TEXT(tbl_TransDet_Exp[[#This Row],[Pd]],"00")))</f>
        <v>0</v>
      </c>
      <c r="AS18" s="42" t="str">
        <f>TEXT(tbl_TransDet_Exp[[#This Row],[Project Id]],"000000")</f>
        <v>000000</v>
      </c>
      <c r="AT18" s="42" t="e">
        <f>INDEX(Table11[Description],MATCH(tbl_TransDet_Exp[[#This Row],[Account]],Table11[GL Account],0))</f>
        <v>#N/A</v>
      </c>
      <c r="AU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" spans="2:47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3"/>
      <c r="P19" s="8"/>
      <c r="Q19" s="8"/>
      <c r="R19" s="8"/>
      <c r="S19" s="8"/>
      <c r="T19" s="8"/>
      <c r="U19" s="8"/>
      <c r="V19" s="8"/>
      <c r="W19" s="8"/>
      <c r="X19" s="8"/>
      <c r="Z19" s="8"/>
      <c r="AA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" s="250" t="e">
        <f>IF(tbl_TransDet_Exp[[#This Row],[+/-  (HR GL Detail)]]&lt;&gt;"",tbl_TransDet_Exp[[#This Row],[+/-  (HR GL Detail)]],IF(#REF!&lt;&gt;"",#REF!,""))</f>
        <v>#REF!</v>
      </c>
      <c r="AC19" s="250" t="str">
        <f t="shared" si="3"/>
        <v>https://financials.omni.fsu.edu/psp/sprdfi/EMPLOYEE/ERP/c/AUDIT_EXPENSE_FUNCTIONS.TE_EXP_SHEET_INQ.GBL?SHEET_ID=</v>
      </c>
      <c r="AD19" s="250" t="str">
        <f t="shared" si="4"/>
        <v>&amp;PAGE=EX_SHEET_ENTRY</v>
      </c>
      <c r="AE19" s="250" t="str">
        <f>IF(LEFT(tbl_TransDet_Exp[[#This Row],[Journal Id]],2)="EX",TEXT(tbl_TransDet_Exp[[#This Row],[Vch /Ex /PayId]],"0000000000"),"")</f>
        <v/>
      </c>
      <c r="AF19" s="250" t="b">
        <f>IF(tbl_TransDet_Exp[[#This Row],[ER Lookup and Format]]&lt;&gt;"",CONCATENATE(tbl_TransDet_Exp[[#This Row],[https://financials.omni.fsu.edu/psp/sprdfi/EMPLOYEE/ERP/c/AUDIT_EXPENSE_FUNCTIONS.TE_EXP_SHEET_INQ.GBL?SHEET_ID=]],AE19,tbl_TransDet_Exp[[#This Row],[&amp;PAGE=EX_SHEET_ENTRY]]))</f>
        <v>0</v>
      </c>
      <c r="AG19" s="250" t="str">
        <f t="shared" si="5"/>
        <v>https://docmgmt.its.fsu.edu/NolijWeb/public/apiLoginCheck.jsp?redir=../documentviewer/%3FdocumentId%3D</v>
      </c>
      <c r="AH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" s="250" t="str">
        <f>tbl_TransDet_Exp[[#Headers],[&amp;TargetFrameName=None]]</f>
        <v>&amp;TargetFrameName=None</v>
      </c>
      <c r="AJ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" s="71"/>
      <c r="AN19" s="22"/>
      <c r="AO19" s="22"/>
      <c r="AP19" s="208"/>
      <c r="AQ19" s="42" t="e">
        <f>IF(tbl_TransDet_Exp[[#This Row],[Custom SR Type]]="",INDEX(SR_Lookup[Section Name],MATCH(tbl_TransDet_Exp[[#This Row],[Account]],SR_Lookup[Account],0)),tbl_TransDet_Exp[[#This Row],[Custom SR Type]])</f>
        <v>#N/A</v>
      </c>
      <c r="AR19" s="42">
        <f>VALUE(CONCATENATE(C19,TEXT(tbl_TransDet_Exp[[#This Row],[Pd]],"00")))</f>
        <v>0</v>
      </c>
      <c r="AS19" s="42" t="str">
        <f>TEXT(tbl_TransDet_Exp[[#This Row],[Project Id]],"000000")</f>
        <v>000000</v>
      </c>
      <c r="AT19" s="42" t="e">
        <f>INDEX(Table11[Description],MATCH(tbl_TransDet_Exp[[#This Row],[Account]],Table11[GL Account],0))</f>
        <v>#N/A</v>
      </c>
      <c r="AU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" spans="2:47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3"/>
      <c r="P20" s="8"/>
      <c r="Q20" s="8"/>
      <c r="R20" s="8"/>
      <c r="S20" s="8"/>
      <c r="T20" s="8"/>
      <c r="U20" s="8"/>
      <c r="V20" s="8"/>
      <c r="W20" s="8"/>
      <c r="X20" s="8"/>
      <c r="Z20" s="8"/>
      <c r="AA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" s="250" t="e">
        <f>IF(tbl_TransDet_Exp[[#This Row],[+/-  (HR GL Detail)]]&lt;&gt;"",tbl_TransDet_Exp[[#This Row],[+/-  (HR GL Detail)]],IF(#REF!&lt;&gt;"",#REF!,""))</f>
        <v>#REF!</v>
      </c>
      <c r="AC20" s="250" t="str">
        <f t="shared" si="3"/>
        <v>https://financials.omni.fsu.edu/psp/sprdfi/EMPLOYEE/ERP/c/AUDIT_EXPENSE_FUNCTIONS.TE_EXP_SHEET_INQ.GBL?SHEET_ID=</v>
      </c>
      <c r="AD20" s="250" t="str">
        <f t="shared" si="4"/>
        <v>&amp;PAGE=EX_SHEET_ENTRY</v>
      </c>
      <c r="AE20" s="250" t="str">
        <f>IF(LEFT(tbl_TransDet_Exp[[#This Row],[Journal Id]],2)="EX",TEXT(tbl_TransDet_Exp[[#This Row],[Vch /Ex /PayId]],"0000000000"),"")</f>
        <v/>
      </c>
      <c r="AF20" s="250" t="b">
        <f>IF(tbl_TransDet_Exp[[#This Row],[ER Lookup and Format]]&lt;&gt;"",CONCATENATE(tbl_TransDet_Exp[[#This Row],[https://financials.omni.fsu.edu/psp/sprdfi/EMPLOYEE/ERP/c/AUDIT_EXPENSE_FUNCTIONS.TE_EXP_SHEET_INQ.GBL?SHEET_ID=]],AE20,tbl_TransDet_Exp[[#This Row],[&amp;PAGE=EX_SHEET_ENTRY]]))</f>
        <v>0</v>
      </c>
      <c r="AG20" s="250" t="str">
        <f t="shared" si="5"/>
        <v>https://docmgmt.its.fsu.edu/NolijWeb/public/apiLoginCheck.jsp?redir=../documentviewer/%3FdocumentId%3D</v>
      </c>
      <c r="AH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" s="250" t="str">
        <f>tbl_TransDet_Exp[[#Headers],[&amp;TargetFrameName=None]]</f>
        <v>&amp;TargetFrameName=None</v>
      </c>
      <c r="AJ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" s="71"/>
      <c r="AN20" s="22"/>
      <c r="AO20" s="22"/>
      <c r="AP20" s="208"/>
      <c r="AQ20" s="42" t="e">
        <f>IF(tbl_TransDet_Exp[[#This Row],[Custom SR Type]]="",INDEX(SR_Lookup[Section Name],MATCH(tbl_TransDet_Exp[[#This Row],[Account]],SR_Lookup[Account],0)),tbl_TransDet_Exp[[#This Row],[Custom SR Type]])</f>
        <v>#N/A</v>
      </c>
      <c r="AR20" s="42">
        <f>VALUE(CONCATENATE(C20,TEXT(tbl_TransDet_Exp[[#This Row],[Pd]],"00")))</f>
        <v>0</v>
      </c>
      <c r="AS20" s="42" t="str">
        <f>TEXT(tbl_TransDet_Exp[[#This Row],[Project Id]],"000000")</f>
        <v>000000</v>
      </c>
      <c r="AT20" s="42" t="e">
        <f>INDEX(Table11[Description],MATCH(tbl_TransDet_Exp[[#This Row],[Account]],Table11[GL Account],0))</f>
        <v>#N/A</v>
      </c>
      <c r="AU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" spans="2:47"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3"/>
      <c r="P21" s="8"/>
      <c r="Q21" s="8"/>
      <c r="R21" s="8"/>
      <c r="S21" s="8"/>
      <c r="T21" s="8"/>
      <c r="U21" s="8"/>
      <c r="V21" s="8"/>
      <c r="W21" s="8"/>
      <c r="X21" s="8"/>
      <c r="Z21" s="8"/>
      <c r="AA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" s="250" t="e">
        <f>IF(tbl_TransDet_Exp[[#This Row],[+/-  (HR GL Detail)]]&lt;&gt;"",tbl_TransDet_Exp[[#This Row],[+/-  (HR GL Detail)]],IF(#REF!&lt;&gt;"",#REF!,""))</f>
        <v>#REF!</v>
      </c>
      <c r="AC21" s="250" t="str">
        <f t="shared" si="3"/>
        <v>https://financials.omni.fsu.edu/psp/sprdfi/EMPLOYEE/ERP/c/AUDIT_EXPENSE_FUNCTIONS.TE_EXP_SHEET_INQ.GBL?SHEET_ID=</v>
      </c>
      <c r="AD21" s="250" t="str">
        <f t="shared" si="4"/>
        <v>&amp;PAGE=EX_SHEET_ENTRY</v>
      </c>
      <c r="AE21" s="250" t="str">
        <f>IF(LEFT(tbl_TransDet_Exp[[#This Row],[Journal Id]],2)="EX",TEXT(tbl_TransDet_Exp[[#This Row],[Vch /Ex /PayId]],"0000000000"),"")</f>
        <v/>
      </c>
      <c r="AF21" s="250" t="b">
        <f>IF(tbl_TransDet_Exp[[#This Row],[ER Lookup and Format]]&lt;&gt;"",CONCATENATE(tbl_TransDet_Exp[[#This Row],[https://financials.omni.fsu.edu/psp/sprdfi/EMPLOYEE/ERP/c/AUDIT_EXPENSE_FUNCTIONS.TE_EXP_SHEET_INQ.GBL?SHEET_ID=]],AE21,tbl_TransDet_Exp[[#This Row],[&amp;PAGE=EX_SHEET_ENTRY]]))</f>
        <v>0</v>
      </c>
      <c r="AG21" s="250" t="str">
        <f t="shared" si="5"/>
        <v>https://docmgmt.its.fsu.edu/NolijWeb/public/apiLoginCheck.jsp?redir=../documentviewer/%3FdocumentId%3D</v>
      </c>
      <c r="AH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" s="250" t="str">
        <f>tbl_TransDet_Exp[[#Headers],[&amp;TargetFrameName=None]]</f>
        <v>&amp;TargetFrameName=None</v>
      </c>
      <c r="AJ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" s="71"/>
      <c r="AN21" s="22"/>
      <c r="AO21" s="22"/>
      <c r="AP21" s="208"/>
      <c r="AQ21" s="42" t="e">
        <f>IF(tbl_TransDet_Exp[[#This Row],[Custom SR Type]]="",INDEX(SR_Lookup[Section Name],MATCH(tbl_TransDet_Exp[[#This Row],[Account]],SR_Lookup[Account],0)),tbl_TransDet_Exp[[#This Row],[Custom SR Type]])</f>
        <v>#N/A</v>
      </c>
      <c r="AR21" s="42">
        <f>VALUE(CONCATENATE(C21,TEXT(tbl_TransDet_Exp[[#This Row],[Pd]],"00")))</f>
        <v>0</v>
      </c>
      <c r="AS21" s="42" t="str">
        <f>TEXT(tbl_TransDet_Exp[[#This Row],[Project Id]],"000000")</f>
        <v>000000</v>
      </c>
      <c r="AT21" s="42" t="e">
        <f>INDEX(Table11[Description],MATCH(tbl_TransDet_Exp[[#This Row],[Account]],Table11[GL Account],0))</f>
        <v>#N/A</v>
      </c>
      <c r="AU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" spans="2:47"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3"/>
      <c r="P22" s="8"/>
      <c r="Q22" s="8"/>
      <c r="R22" s="8"/>
      <c r="S22" s="8"/>
      <c r="T22" s="8"/>
      <c r="U22" s="8"/>
      <c r="V22" s="8"/>
      <c r="W22" s="8"/>
      <c r="X22" s="8"/>
      <c r="Z22" s="8"/>
      <c r="AA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" s="250" t="e">
        <f>IF(tbl_TransDet_Exp[[#This Row],[+/-  (HR GL Detail)]]&lt;&gt;"",tbl_TransDet_Exp[[#This Row],[+/-  (HR GL Detail)]],IF(#REF!&lt;&gt;"",#REF!,""))</f>
        <v>#REF!</v>
      </c>
      <c r="AC22" s="250" t="str">
        <f t="shared" si="3"/>
        <v>https://financials.omni.fsu.edu/psp/sprdfi/EMPLOYEE/ERP/c/AUDIT_EXPENSE_FUNCTIONS.TE_EXP_SHEET_INQ.GBL?SHEET_ID=</v>
      </c>
      <c r="AD22" s="250" t="str">
        <f t="shared" si="4"/>
        <v>&amp;PAGE=EX_SHEET_ENTRY</v>
      </c>
      <c r="AE22" s="250" t="str">
        <f>IF(LEFT(tbl_TransDet_Exp[[#This Row],[Journal Id]],2)="EX",TEXT(tbl_TransDet_Exp[[#This Row],[Vch /Ex /PayId]],"0000000000"),"")</f>
        <v/>
      </c>
      <c r="AF22" s="250" t="b">
        <f>IF(tbl_TransDet_Exp[[#This Row],[ER Lookup and Format]]&lt;&gt;"",CONCATENATE(tbl_TransDet_Exp[[#This Row],[https://financials.omni.fsu.edu/psp/sprdfi/EMPLOYEE/ERP/c/AUDIT_EXPENSE_FUNCTIONS.TE_EXP_SHEET_INQ.GBL?SHEET_ID=]],AE22,tbl_TransDet_Exp[[#This Row],[&amp;PAGE=EX_SHEET_ENTRY]]))</f>
        <v>0</v>
      </c>
      <c r="AG22" s="250" t="str">
        <f t="shared" si="5"/>
        <v>https://docmgmt.its.fsu.edu/NolijWeb/public/apiLoginCheck.jsp?redir=../documentviewer/%3FdocumentId%3D</v>
      </c>
      <c r="AH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" s="250" t="str">
        <f>tbl_TransDet_Exp[[#Headers],[&amp;TargetFrameName=None]]</f>
        <v>&amp;TargetFrameName=None</v>
      </c>
      <c r="AJ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" s="71"/>
      <c r="AN22" s="22"/>
      <c r="AO22" s="22"/>
      <c r="AP22" s="208"/>
      <c r="AQ22" s="42" t="e">
        <f>IF(tbl_TransDet_Exp[[#This Row],[Custom SR Type]]="",INDEX(SR_Lookup[Section Name],MATCH(tbl_TransDet_Exp[[#This Row],[Account]],SR_Lookup[Account],0)),tbl_TransDet_Exp[[#This Row],[Custom SR Type]])</f>
        <v>#N/A</v>
      </c>
      <c r="AR22" s="42">
        <f>VALUE(CONCATENATE(C22,TEXT(tbl_TransDet_Exp[[#This Row],[Pd]],"00")))</f>
        <v>0</v>
      </c>
      <c r="AS22" s="42" t="str">
        <f>TEXT(tbl_TransDet_Exp[[#This Row],[Project Id]],"000000")</f>
        <v>000000</v>
      </c>
      <c r="AT22" s="42" t="e">
        <f>INDEX(Table11[Description],MATCH(tbl_TransDet_Exp[[#This Row],[Account]],Table11[GL Account],0))</f>
        <v>#N/A</v>
      </c>
      <c r="AU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" spans="2:47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3"/>
      <c r="P23" s="8"/>
      <c r="Q23" s="8"/>
      <c r="R23" s="8"/>
      <c r="S23" s="8"/>
      <c r="T23" s="8"/>
      <c r="U23" s="8"/>
      <c r="V23" s="8"/>
      <c r="W23" s="8"/>
      <c r="X23" s="8"/>
      <c r="Z23" s="8"/>
      <c r="AA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" s="250" t="e">
        <f>IF(tbl_TransDet_Exp[[#This Row],[+/-  (HR GL Detail)]]&lt;&gt;"",tbl_TransDet_Exp[[#This Row],[+/-  (HR GL Detail)]],IF(#REF!&lt;&gt;"",#REF!,""))</f>
        <v>#REF!</v>
      </c>
      <c r="AC23" s="250" t="str">
        <f t="shared" si="3"/>
        <v>https://financials.omni.fsu.edu/psp/sprdfi/EMPLOYEE/ERP/c/AUDIT_EXPENSE_FUNCTIONS.TE_EXP_SHEET_INQ.GBL?SHEET_ID=</v>
      </c>
      <c r="AD23" s="250" t="str">
        <f t="shared" si="4"/>
        <v>&amp;PAGE=EX_SHEET_ENTRY</v>
      </c>
      <c r="AE23" s="250" t="str">
        <f>IF(LEFT(tbl_TransDet_Exp[[#This Row],[Journal Id]],2)="EX",TEXT(tbl_TransDet_Exp[[#This Row],[Vch /Ex /PayId]],"0000000000"),"")</f>
        <v/>
      </c>
      <c r="AF23" s="250" t="b">
        <f>IF(tbl_TransDet_Exp[[#This Row],[ER Lookup and Format]]&lt;&gt;"",CONCATENATE(tbl_TransDet_Exp[[#This Row],[https://financials.omni.fsu.edu/psp/sprdfi/EMPLOYEE/ERP/c/AUDIT_EXPENSE_FUNCTIONS.TE_EXP_SHEET_INQ.GBL?SHEET_ID=]],AE23,tbl_TransDet_Exp[[#This Row],[&amp;PAGE=EX_SHEET_ENTRY]]))</f>
        <v>0</v>
      </c>
      <c r="AG23" s="250" t="str">
        <f t="shared" si="5"/>
        <v>https://docmgmt.its.fsu.edu/NolijWeb/public/apiLoginCheck.jsp?redir=../documentviewer/%3FdocumentId%3D</v>
      </c>
      <c r="AH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" s="250" t="str">
        <f>tbl_TransDet_Exp[[#Headers],[&amp;TargetFrameName=None]]</f>
        <v>&amp;TargetFrameName=None</v>
      </c>
      <c r="AJ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" s="71"/>
      <c r="AN23" s="22"/>
      <c r="AO23" s="22"/>
      <c r="AP23" s="208"/>
      <c r="AQ23" s="42" t="e">
        <f>IF(tbl_TransDet_Exp[[#This Row],[Custom SR Type]]="",INDEX(SR_Lookup[Section Name],MATCH(tbl_TransDet_Exp[[#This Row],[Account]],SR_Lookup[Account],0)),tbl_TransDet_Exp[[#This Row],[Custom SR Type]])</f>
        <v>#N/A</v>
      </c>
      <c r="AR23" s="42">
        <f>VALUE(CONCATENATE(C23,TEXT(tbl_TransDet_Exp[[#This Row],[Pd]],"00")))</f>
        <v>0</v>
      </c>
      <c r="AS23" s="42" t="str">
        <f>TEXT(tbl_TransDet_Exp[[#This Row],[Project Id]],"000000")</f>
        <v>000000</v>
      </c>
      <c r="AT23" s="42" t="e">
        <f>INDEX(Table11[Description],MATCH(tbl_TransDet_Exp[[#This Row],[Account]],Table11[GL Account],0))</f>
        <v>#N/A</v>
      </c>
      <c r="AU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" spans="2:47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3"/>
      <c r="P24" s="8"/>
      <c r="Q24" s="8"/>
      <c r="R24" s="8"/>
      <c r="S24" s="8"/>
      <c r="T24" s="8"/>
      <c r="U24" s="8"/>
      <c r="V24" s="8"/>
      <c r="W24" s="8"/>
      <c r="X24" s="8"/>
      <c r="Z24" s="8"/>
      <c r="AA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" s="250" t="e">
        <f>IF(tbl_TransDet_Exp[[#This Row],[+/-  (HR GL Detail)]]&lt;&gt;"",tbl_TransDet_Exp[[#This Row],[+/-  (HR GL Detail)]],IF(#REF!&lt;&gt;"",#REF!,""))</f>
        <v>#REF!</v>
      </c>
      <c r="AC24" s="250" t="str">
        <f t="shared" si="3"/>
        <v>https://financials.omni.fsu.edu/psp/sprdfi/EMPLOYEE/ERP/c/AUDIT_EXPENSE_FUNCTIONS.TE_EXP_SHEET_INQ.GBL?SHEET_ID=</v>
      </c>
      <c r="AD24" s="250" t="str">
        <f t="shared" si="4"/>
        <v>&amp;PAGE=EX_SHEET_ENTRY</v>
      </c>
      <c r="AE24" s="250" t="str">
        <f>IF(LEFT(tbl_TransDet_Exp[[#This Row],[Journal Id]],2)="EX",TEXT(tbl_TransDet_Exp[[#This Row],[Vch /Ex /PayId]],"0000000000"),"")</f>
        <v/>
      </c>
      <c r="AF24" s="250" t="b">
        <f>IF(tbl_TransDet_Exp[[#This Row],[ER Lookup and Format]]&lt;&gt;"",CONCATENATE(tbl_TransDet_Exp[[#This Row],[https://financials.omni.fsu.edu/psp/sprdfi/EMPLOYEE/ERP/c/AUDIT_EXPENSE_FUNCTIONS.TE_EXP_SHEET_INQ.GBL?SHEET_ID=]],AE24,tbl_TransDet_Exp[[#This Row],[&amp;PAGE=EX_SHEET_ENTRY]]))</f>
        <v>0</v>
      </c>
      <c r="AG24" s="250" t="str">
        <f t="shared" si="5"/>
        <v>https://docmgmt.its.fsu.edu/NolijWeb/public/apiLoginCheck.jsp?redir=../documentviewer/%3FdocumentId%3D</v>
      </c>
      <c r="AH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" s="250" t="str">
        <f>tbl_TransDet_Exp[[#Headers],[&amp;TargetFrameName=None]]</f>
        <v>&amp;TargetFrameName=None</v>
      </c>
      <c r="AJ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" s="71"/>
      <c r="AN24" s="22"/>
      <c r="AO24" s="22"/>
      <c r="AP24" s="208"/>
      <c r="AQ24" s="42" t="e">
        <f>IF(tbl_TransDet_Exp[[#This Row],[Custom SR Type]]="",INDEX(SR_Lookup[Section Name],MATCH(tbl_TransDet_Exp[[#This Row],[Account]],SR_Lookup[Account],0)),tbl_TransDet_Exp[[#This Row],[Custom SR Type]])</f>
        <v>#N/A</v>
      </c>
      <c r="AR24" s="42">
        <f>VALUE(CONCATENATE(C24,TEXT(tbl_TransDet_Exp[[#This Row],[Pd]],"00")))</f>
        <v>0</v>
      </c>
      <c r="AS24" s="42" t="str">
        <f>TEXT(tbl_TransDet_Exp[[#This Row],[Project Id]],"000000")</f>
        <v>000000</v>
      </c>
      <c r="AT24" s="42" t="e">
        <f>INDEX(Table11[Description],MATCH(tbl_TransDet_Exp[[#This Row],[Account]],Table11[GL Account],0))</f>
        <v>#N/A</v>
      </c>
      <c r="AU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" spans="2:47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3"/>
      <c r="P25" s="8"/>
      <c r="Q25" s="8"/>
      <c r="R25" s="8"/>
      <c r="S25" s="8"/>
      <c r="T25" s="8"/>
      <c r="U25" s="8"/>
      <c r="V25" s="8"/>
      <c r="W25" s="8"/>
      <c r="X25" s="8"/>
      <c r="Z25" s="8"/>
      <c r="AA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" s="250" t="e">
        <f>IF(tbl_TransDet_Exp[[#This Row],[+/-  (HR GL Detail)]]&lt;&gt;"",tbl_TransDet_Exp[[#This Row],[+/-  (HR GL Detail)]],IF(#REF!&lt;&gt;"",#REF!,""))</f>
        <v>#REF!</v>
      </c>
      <c r="AC25" s="250" t="str">
        <f t="shared" si="3"/>
        <v>https://financials.omni.fsu.edu/psp/sprdfi/EMPLOYEE/ERP/c/AUDIT_EXPENSE_FUNCTIONS.TE_EXP_SHEET_INQ.GBL?SHEET_ID=</v>
      </c>
      <c r="AD25" s="250" t="str">
        <f t="shared" si="4"/>
        <v>&amp;PAGE=EX_SHEET_ENTRY</v>
      </c>
      <c r="AE25" s="250" t="str">
        <f>IF(LEFT(tbl_TransDet_Exp[[#This Row],[Journal Id]],2)="EX",TEXT(tbl_TransDet_Exp[[#This Row],[Vch /Ex /PayId]],"0000000000"),"")</f>
        <v/>
      </c>
      <c r="AF25" s="250" t="b">
        <f>IF(tbl_TransDet_Exp[[#This Row],[ER Lookup and Format]]&lt;&gt;"",CONCATENATE(tbl_TransDet_Exp[[#This Row],[https://financials.omni.fsu.edu/psp/sprdfi/EMPLOYEE/ERP/c/AUDIT_EXPENSE_FUNCTIONS.TE_EXP_SHEET_INQ.GBL?SHEET_ID=]],AE25,tbl_TransDet_Exp[[#This Row],[&amp;PAGE=EX_SHEET_ENTRY]]))</f>
        <v>0</v>
      </c>
      <c r="AG25" s="250" t="str">
        <f t="shared" si="5"/>
        <v>https://docmgmt.its.fsu.edu/NolijWeb/public/apiLoginCheck.jsp?redir=../documentviewer/%3FdocumentId%3D</v>
      </c>
      <c r="AH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" s="250" t="str">
        <f>tbl_TransDet_Exp[[#Headers],[&amp;TargetFrameName=None]]</f>
        <v>&amp;TargetFrameName=None</v>
      </c>
      <c r="AJ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" s="71"/>
      <c r="AN25" s="22"/>
      <c r="AO25" s="22"/>
      <c r="AP25" s="208"/>
      <c r="AQ25" s="42" t="e">
        <f>IF(tbl_TransDet_Exp[[#This Row],[Custom SR Type]]="",INDEX(SR_Lookup[Section Name],MATCH(tbl_TransDet_Exp[[#This Row],[Account]],SR_Lookup[Account],0)),tbl_TransDet_Exp[[#This Row],[Custom SR Type]])</f>
        <v>#N/A</v>
      </c>
      <c r="AR25" s="42">
        <f>VALUE(CONCATENATE(C25,TEXT(tbl_TransDet_Exp[[#This Row],[Pd]],"00")))</f>
        <v>0</v>
      </c>
      <c r="AS25" s="42" t="str">
        <f>TEXT(tbl_TransDet_Exp[[#This Row],[Project Id]],"000000")</f>
        <v>000000</v>
      </c>
      <c r="AT25" s="42" t="e">
        <f>INDEX(Table11[Description],MATCH(tbl_TransDet_Exp[[#This Row],[Account]],Table11[GL Account],0))</f>
        <v>#N/A</v>
      </c>
      <c r="AU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" spans="2:47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3"/>
      <c r="P26" s="8"/>
      <c r="Q26" s="8"/>
      <c r="R26" s="8"/>
      <c r="S26" s="8"/>
      <c r="T26" s="8"/>
      <c r="U26" s="8"/>
      <c r="V26" s="8"/>
      <c r="W26" s="8"/>
      <c r="X26" s="8"/>
      <c r="Z26" s="8"/>
      <c r="AA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" s="250" t="e">
        <f>IF(tbl_TransDet_Exp[[#This Row],[+/-  (HR GL Detail)]]&lt;&gt;"",tbl_TransDet_Exp[[#This Row],[+/-  (HR GL Detail)]],IF(#REF!&lt;&gt;"",#REF!,""))</f>
        <v>#REF!</v>
      </c>
      <c r="AC26" s="250" t="str">
        <f t="shared" si="3"/>
        <v>https://financials.omni.fsu.edu/psp/sprdfi/EMPLOYEE/ERP/c/AUDIT_EXPENSE_FUNCTIONS.TE_EXP_SHEET_INQ.GBL?SHEET_ID=</v>
      </c>
      <c r="AD26" s="250" t="str">
        <f t="shared" si="4"/>
        <v>&amp;PAGE=EX_SHEET_ENTRY</v>
      </c>
      <c r="AE26" s="250" t="str">
        <f>IF(LEFT(tbl_TransDet_Exp[[#This Row],[Journal Id]],2)="EX",TEXT(tbl_TransDet_Exp[[#This Row],[Vch /Ex /PayId]],"0000000000"),"")</f>
        <v/>
      </c>
      <c r="AF26" s="250" t="b">
        <f>IF(tbl_TransDet_Exp[[#This Row],[ER Lookup and Format]]&lt;&gt;"",CONCATENATE(tbl_TransDet_Exp[[#This Row],[https://financials.omni.fsu.edu/psp/sprdfi/EMPLOYEE/ERP/c/AUDIT_EXPENSE_FUNCTIONS.TE_EXP_SHEET_INQ.GBL?SHEET_ID=]],AE26,tbl_TransDet_Exp[[#This Row],[&amp;PAGE=EX_SHEET_ENTRY]]))</f>
        <v>0</v>
      </c>
      <c r="AG26" s="250" t="str">
        <f t="shared" si="5"/>
        <v>https://docmgmt.its.fsu.edu/NolijWeb/public/apiLoginCheck.jsp?redir=../documentviewer/%3FdocumentId%3D</v>
      </c>
      <c r="AH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" s="250" t="str">
        <f>tbl_TransDet_Exp[[#Headers],[&amp;TargetFrameName=None]]</f>
        <v>&amp;TargetFrameName=None</v>
      </c>
      <c r="AJ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" s="71"/>
      <c r="AN26" s="22"/>
      <c r="AO26" s="22"/>
      <c r="AP26" s="208"/>
      <c r="AQ26" s="42" t="e">
        <f>IF(tbl_TransDet_Exp[[#This Row],[Custom SR Type]]="",INDEX(SR_Lookup[Section Name],MATCH(tbl_TransDet_Exp[[#This Row],[Account]],SR_Lookup[Account],0)),tbl_TransDet_Exp[[#This Row],[Custom SR Type]])</f>
        <v>#N/A</v>
      </c>
      <c r="AR26" s="42">
        <f>VALUE(CONCATENATE(C26,TEXT(tbl_TransDet_Exp[[#This Row],[Pd]],"00")))</f>
        <v>0</v>
      </c>
      <c r="AS26" s="42" t="str">
        <f>TEXT(tbl_TransDet_Exp[[#This Row],[Project Id]],"000000")</f>
        <v>000000</v>
      </c>
      <c r="AT26" s="42" t="e">
        <f>INDEX(Table11[Description],MATCH(tbl_TransDet_Exp[[#This Row],[Account]],Table11[GL Account],0))</f>
        <v>#N/A</v>
      </c>
      <c r="AU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" spans="2:47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3"/>
      <c r="P27" s="8"/>
      <c r="Q27" s="8"/>
      <c r="R27" s="8"/>
      <c r="S27" s="8"/>
      <c r="T27" s="8"/>
      <c r="U27" s="8"/>
      <c r="V27" s="8"/>
      <c r="W27" s="8"/>
      <c r="X27" s="8"/>
      <c r="Z27" s="8"/>
      <c r="AA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" s="250" t="e">
        <f>IF(tbl_TransDet_Exp[[#This Row],[+/-  (HR GL Detail)]]&lt;&gt;"",tbl_TransDet_Exp[[#This Row],[+/-  (HR GL Detail)]],IF(#REF!&lt;&gt;"",#REF!,""))</f>
        <v>#REF!</v>
      </c>
      <c r="AC27" s="250" t="str">
        <f t="shared" si="3"/>
        <v>https://financials.omni.fsu.edu/psp/sprdfi/EMPLOYEE/ERP/c/AUDIT_EXPENSE_FUNCTIONS.TE_EXP_SHEET_INQ.GBL?SHEET_ID=</v>
      </c>
      <c r="AD27" s="250" t="str">
        <f t="shared" si="4"/>
        <v>&amp;PAGE=EX_SHEET_ENTRY</v>
      </c>
      <c r="AE27" s="250" t="str">
        <f>IF(LEFT(tbl_TransDet_Exp[[#This Row],[Journal Id]],2)="EX",TEXT(tbl_TransDet_Exp[[#This Row],[Vch /Ex /PayId]],"0000000000"),"")</f>
        <v/>
      </c>
      <c r="AF27" s="250" t="b">
        <f>IF(tbl_TransDet_Exp[[#This Row],[ER Lookup and Format]]&lt;&gt;"",CONCATENATE(tbl_TransDet_Exp[[#This Row],[https://financials.omni.fsu.edu/psp/sprdfi/EMPLOYEE/ERP/c/AUDIT_EXPENSE_FUNCTIONS.TE_EXP_SHEET_INQ.GBL?SHEET_ID=]],AE27,tbl_TransDet_Exp[[#This Row],[&amp;PAGE=EX_SHEET_ENTRY]]))</f>
        <v>0</v>
      </c>
      <c r="AG27" s="250" t="str">
        <f t="shared" si="5"/>
        <v>https://docmgmt.its.fsu.edu/NolijWeb/public/apiLoginCheck.jsp?redir=../documentviewer/%3FdocumentId%3D</v>
      </c>
      <c r="AH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" s="250" t="str">
        <f>tbl_TransDet_Exp[[#Headers],[&amp;TargetFrameName=None]]</f>
        <v>&amp;TargetFrameName=None</v>
      </c>
      <c r="AJ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" s="71"/>
      <c r="AN27" s="22"/>
      <c r="AO27" s="22"/>
      <c r="AP27" s="208"/>
      <c r="AQ27" s="42" t="e">
        <f>IF(tbl_TransDet_Exp[[#This Row],[Custom SR Type]]="",INDEX(SR_Lookup[Section Name],MATCH(tbl_TransDet_Exp[[#This Row],[Account]],SR_Lookup[Account],0)),tbl_TransDet_Exp[[#This Row],[Custom SR Type]])</f>
        <v>#N/A</v>
      </c>
      <c r="AR27" s="42">
        <f>VALUE(CONCATENATE(C27,TEXT(tbl_TransDet_Exp[[#This Row],[Pd]],"00")))</f>
        <v>0</v>
      </c>
      <c r="AS27" s="42" t="str">
        <f>TEXT(tbl_TransDet_Exp[[#This Row],[Project Id]],"000000")</f>
        <v>000000</v>
      </c>
      <c r="AT27" s="42" t="e">
        <f>INDEX(Table11[Description],MATCH(tbl_TransDet_Exp[[#This Row],[Account]],Table11[GL Account],0))</f>
        <v>#N/A</v>
      </c>
      <c r="AU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" spans="2:47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3"/>
      <c r="P28" s="8"/>
      <c r="Q28" s="8"/>
      <c r="R28" s="8"/>
      <c r="S28" s="8"/>
      <c r="T28" s="8"/>
      <c r="U28" s="8"/>
      <c r="V28" s="8"/>
      <c r="W28" s="8"/>
      <c r="X28" s="8"/>
      <c r="Z28" s="8"/>
      <c r="AA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" s="250" t="e">
        <f>IF(tbl_TransDet_Exp[[#This Row],[+/-  (HR GL Detail)]]&lt;&gt;"",tbl_TransDet_Exp[[#This Row],[+/-  (HR GL Detail)]],IF(#REF!&lt;&gt;"",#REF!,""))</f>
        <v>#REF!</v>
      </c>
      <c r="AC28" s="250" t="str">
        <f t="shared" si="3"/>
        <v>https://financials.omni.fsu.edu/psp/sprdfi/EMPLOYEE/ERP/c/AUDIT_EXPENSE_FUNCTIONS.TE_EXP_SHEET_INQ.GBL?SHEET_ID=</v>
      </c>
      <c r="AD28" s="250" t="str">
        <f t="shared" si="4"/>
        <v>&amp;PAGE=EX_SHEET_ENTRY</v>
      </c>
      <c r="AE28" s="250" t="str">
        <f>IF(LEFT(tbl_TransDet_Exp[[#This Row],[Journal Id]],2)="EX",TEXT(tbl_TransDet_Exp[[#This Row],[Vch /Ex /PayId]],"0000000000"),"")</f>
        <v/>
      </c>
      <c r="AF28" s="250" t="b">
        <f>IF(tbl_TransDet_Exp[[#This Row],[ER Lookup and Format]]&lt;&gt;"",CONCATENATE(tbl_TransDet_Exp[[#This Row],[https://financials.omni.fsu.edu/psp/sprdfi/EMPLOYEE/ERP/c/AUDIT_EXPENSE_FUNCTIONS.TE_EXP_SHEET_INQ.GBL?SHEET_ID=]],AE28,tbl_TransDet_Exp[[#This Row],[&amp;PAGE=EX_SHEET_ENTRY]]))</f>
        <v>0</v>
      </c>
      <c r="AG28" s="250" t="str">
        <f t="shared" si="5"/>
        <v>https://docmgmt.its.fsu.edu/NolijWeb/public/apiLoginCheck.jsp?redir=../documentviewer/%3FdocumentId%3D</v>
      </c>
      <c r="AH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" s="250" t="str">
        <f>tbl_TransDet_Exp[[#Headers],[&amp;TargetFrameName=None]]</f>
        <v>&amp;TargetFrameName=None</v>
      </c>
      <c r="AJ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" s="71"/>
      <c r="AN28" s="22"/>
      <c r="AO28" s="22"/>
      <c r="AP28" s="208"/>
      <c r="AQ28" s="42" t="e">
        <f>IF(tbl_TransDet_Exp[[#This Row],[Custom SR Type]]="",INDEX(SR_Lookup[Section Name],MATCH(tbl_TransDet_Exp[[#This Row],[Account]],SR_Lookup[Account],0)),tbl_TransDet_Exp[[#This Row],[Custom SR Type]])</f>
        <v>#N/A</v>
      </c>
      <c r="AR28" s="42">
        <f>VALUE(CONCATENATE(C28,TEXT(tbl_TransDet_Exp[[#This Row],[Pd]],"00")))</f>
        <v>0</v>
      </c>
      <c r="AS28" s="42" t="str">
        <f>TEXT(tbl_TransDet_Exp[[#This Row],[Project Id]],"000000")</f>
        <v>000000</v>
      </c>
      <c r="AT28" s="42" t="e">
        <f>INDEX(Table11[Description],MATCH(tbl_TransDet_Exp[[#This Row],[Account]],Table11[GL Account],0))</f>
        <v>#N/A</v>
      </c>
      <c r="AU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" spans="2:47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3"/>
      <c r="P29" s="8"/>
      <c r="Q29" s="8"/>
      <c r="R29" s="8"/>
      <c r="S29" s="8"/>
      <c r="T29" s="8"/>
      <c r="U29" s="8"/>
      <c r="V29" s="8"/>
      <c r="W29" s="8"/>
      <c r="X29" s="8"/>
      <c r="Z29" s="8"/>
      <c r="AA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" s="250" t="e">
        <f>IF(tbl_TransDet_Exp[[#This Row],[+/-  (HR GL Detail)]]&lt;&gt;"",tbl_TransDet_Exp[[#This Row],[+/-  (HR GL Detail)]],IF(#REF!&lt;&gt;"",#REF!,""))</f>
        <v>#REF!</v>
      </c>
      <c r="AC29" s="250" t="str">
        <f t="shared" si="3"/>
        <v>https://financials.omni.fsu.edu/psp/sprdfi/EMPLOYEE/ERP/c/AUDIT_EXPENSE_FUNCTIONS.TE_EXP_SHEET_INQ.GBL?SHEET_ID=</v>
      </c>
      <c r="AD29" s="250" t="str">
        <f t="shared" si="4"/>
        <v>&amp;PAGE=EX_SHEET_ENTRY</v>
      </c>
      <c r="AE29" s="250" t="str">
        <f>IF(LEFT(tbl_TransDet_Exp[[#This Row],[Journal Id]],2)="EX",TEXT(tbl_TransDet_Exp[[#This Row],[Vch /Ex /PayId]],"0000000000"),"")</f>
        <v/>
      </c>
      <c r="AF29" s="250" t="b">
        <f>IF(tbl_TransDet_Exp[[#This Row],[ER Lookup and Format]]&lt;&gt;"",CONCATENATE(tbl_TransDet_Exp[[#This Row],[https://financials.omni.fsu.edu/psp/sprdfi/EMPLOYEE/ERP/c/AUDIT_EXPENSE_FUNCTIONS.TE_EXP_SHEET_INQ.GBL?SHEET_ID=]],AE29,tbl_TransDet_Exp[[#This Row],[&amp;PAGE=EX_SHEET_ENTRY]]))</f>
        <v>0</v>
      </c>
      <c r="AG29" s="250" t="str">
        <f t="shared" si="5"/>
        <v>https://docmgmt.its.fsu.edu/NolijWeb/public/apiLoginCheck.jsp?redir=../documentviewer/%3FdocumentId%3D</v>
      </c>
      <c r="AH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" s="250" t="str">
        <f>tbl_TransDet_Exp[[#Headers],[&amp;TargetFrameName=None]]</f>
        <v>&amp;TargetFrameName=None</v>
      </c>
      <c r="AJ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" s="71"/>
      <c r="AN29" s="22"/>
      <c r="AO29" s="22"/>
      <c r="AP29" s="208"/>
      <c r="AQ29" s="42" t="e">
        <f>IF(tbl_TransDet_Exp[[#This Row],[Custom SR Type]]="",INDEX(SR_Lookup[Section Name],MATCH(tbl_TransDet_Exp[[#This Row],[Account]],SR_Lookup[Account],0)),tbl_TransDet_Exp[[#This Row],[Custom SR Type]])</f>
        <v>#N/A</v>
      </c>
      <c r="AR29" s="42">
        <f>VALUE(CONCATENATE(C29,TEXT(tbl_TransDet_Exp[[#This Row],[Pd]],"00")))</f>
        <v>0</v>
      </c>
      <c r="AS29" s="42" t="str">
        <f>TEXT(tbl_TransDet_Exp[[#This Row],[Project Id]],"000000")</f>
        <v>000000</v>
      </c>
      <c r="AT29" s="42" t="e">
        <f>INDEX(Table11[Description],MATCH(tbl_TransDet_Exp[[#This Row],[Account]],Table11[GL Account],0))</f>
        <v>#N/A</v>
      </c>
      <c r="AU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" spans="2:47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3"/>
      <c r="P30" s="8"/>
      <c r="Q30" s="8"/>
      <c r="R30" s="8"/>
      <c r="S30" s="8"/>
      <c r="T30" s="8"/>
      <c r="U30" s="8"/>
      <c r="V30" s="8"/>
      <c r="W30" s="8"/>
      <c r="X30" s="8"/>
      <c r="Z30" s="8"/>
      <c r="AA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" s="250" t="e">
        <f>IF(tbl_TransDet_Exp[[#This Row],[+/-  (HR GL Detail)]]&lt;&gt;"",tbl_TransDet_Exp[[#This Row],[+/-  (HR GL Detail)]],IF(#REF!&lt;&gt;"",#REF!,""))</f>
        <v>#REF!</v>
      </c>
      <c r="AC30" s="250" t="str">
        <f t="shared" si="3"/>
        <v>https://financials.omni.fsu.edu/psp/sprdfi/EMPLOYEE/ERP/c/AUDIT_EXPENSE_FUNCTIONS.TE_EXP_SHEET_INQ.GBL?SHEET_ID=</v>
      </c>
      <c r="AD30" s="250" t="str">
        <f t="shared" si="4"/>
        <v>&amp;PAGE=EX_SHEET_ENTRY</v>
      </c>
      <c r="AE30" s="250" t="str">
        <f>IF(LEFT(tbl_TransDet_Exp[[#This Row],[Journal Id]],2)="EX",TEXT(tbl_TransDet_Exp[[#This Row],[Vch /Ex /PayId]],"0000000000"),"")</f>
        <v/>
      </c>
      <c r="AF30" s="250" t="b">
        <f>IF(tbl_TransDet_Exp[[#This Row],[ER Lookup and Format]]&lt;&gt;"",CONCATENATE(tbl_TransDet_Exp[[#This Row],[https://financials.omni.fsu.edu/psp/sprdfi/EMPLOYEE/ERP/c/AUDIT_EXPENSE_FUNCTIONS.TE_EXP_SHEET_INQ.GBL?SHEET_ID=]],AE30,tbl_TransDet_Exp[[#This Row],[&amp;PAGE=EX_SHEET_ENTRY]]))</f>
        <v>0</v>
      </c>
      <c r="AG30" s="250" t="str">
        <f t="shared" si="5"/>
        <v>https://docmgmt.its.fsu.edu/NolijWeb/public/apiLoginCheck.jsp?redir=../documentviewer/%3FdocumentId%3D</v>
      </c>
      <c r="AH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" s="250" t="str">
        <f>tbl_TransDet_Exp[[#Headers],[&amp;TargetFrameName=None]]</f>
        <v>&amp;TargetFrameName=None</v>
      </c>
      <c r="AJ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" s="71"/>
      <c r="AN30" s="22"/>
      <c r="AO30" s="22"/>
      <c r="AP30" s="208"/>
      <c r="AQ30" s="42" t="e">
        <f>IF(tbl_TransDet_Exp[[#This Row],[Custom SR Type]]="",INDEX(SR_Lookup[Section Name],MATCH(tbl_TransDet_Exp[[#This Row],[Account]],SR_Lookup[Account],0)),tbl_TransDet_Exp[[#This Row],[Custom SR Type]])</f>
        <v>#N/A</v>
      </c>
      <c r="AR30" s="42">
        <f>VALUE(CONCATENATE(C30,TEXT(tbl_TransDet_Exp[[#This Row],[Pd]],"00")))</f>
        <v>0</v>
      </c>
      <c r="AS30" s="42" t="str">
        <f>TEXT(tbl_TransDet_Exp[[#This Row],[Project Id]],"000000")</f>
        <v>000000</v>
      </c>
      <c r="AT30" s="42" t="e">
        <f>INDEX(Table11[Description],MATCH(tbl_TransDet_Exp[[#This Row],[Account]],Table11[GL Account],0))</f>
        <v>#N/A</v>
      </c>
      <c r="AU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" spans="2:47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3"/>
      <c r="P31" s="8"/>
      <c r="Q31" s="8"/>
      <c r="R31" s="8"/>
      <c r="S31" s="8"/>
      <c r="T31" s="8"/>
      <c r="U31" s="8"/>
      <c r="V31" s="8"/>
      <c r="W31" s="8"/>
      <c r="X31" s="8"/>
      <c r="Z31" s="8"/>
      <c r="AA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" s="250" t="e">
        <f>IF(tbl_TransDet_Exp[[#This Row],[+/-  (HR GL Detail)]]&lt;&gt;"",tbl_TransDet_Exp[[#This Row],[+/-  (HR GL Detail)]],IF(#REF!&lt;&gt;"",#REF!,""))</f>
        <v>#REF!</v>
      </c>
      <c r="AC31" s="250" t="str">
        <f t="shared" si="3"/>
        <v>https://financials.omni.fsu.edu/psp/sprdfi/EMPLOYEE/ERP/c/AUDIT_EXPENSE_FUNCTIONS.TE_EXP_SHEET_INQ.GBL?SHEET_ID=</v>
      </c>
      <c r="AD31" s="250" t="str">
        <f t="shared" si="4"/>
        <v>&amp;PAGE=EX_SHEET_ENTRY</v>
      </c>
      <c r="AE31" s="250" t="str">
        <f>IF(LEFT(tbl_TransDet_Exp[[#This Row],[Journal Id]],2)="EX",TEXT(tbl_TransDet_Exp[[#This Row],[Vch /Ex /PayId]],"0000000000"),"")</f>
        <v/>
      </c>
      <c r="AF31" s="250" t="b">
        <f>IF(tbl_TransDet_Exp[[#This Row],[ER Lookup and Format]]&lt;&gt;"",CONCATENATE(tbl_TransDet_Exp[[#This Row],[https://financials.omni.fsu.edu/psp/sprdfi/EMPLOYEE/ERP/c/AUDIT_EXPENSE_FUNCTIONS.TE_EXP_SHEET_INQ.GBL?SHEET_ID=]],AE31,tbl_TransDet_Exp[[#This Row],[&amp;PAGE=EX_SHEET_ENTRY]]))</f>
        <v>0</v>
      </c>
      <c r="AG31" s="250" t="str">
        <f t="shared" si="5"/>
        <v>https://docmgmt.its.fsu.edu/NolijWeb/public/apiLoginCheck.jsp?redir=../documentviewer/%3FdocumentId%3D</v>
      </c>
      <c r="AH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" s="250" t="str">
        <f>tbl_TransDet_Exp[[#Headers],[&amp;TargetFrameName=None]]</f>
        <v>&amp;TargetFrameName=None</v>
      </c>
      <c r="AJ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" s="71"/>
      <c r="AN31" s="22"/>
      <c r="AO31" s="22"/>
      <c r="AP31" s="208"/>
      <c r="AQ31" s="42" t="e">
        <f>IF(tbl_TransDet_Exp[[#This Row],[Custom SR Type]]="",INDEX(SR_Lookup[Section Name],MATCH(tbl_TransDet_Exp[[#This Row],[Account]],SR_Lookup[Account],0)),tbl_TransDet_Exp[[#This Row],[Custom SR Type]])</f>
        <v>#N/A</v>
      </c>
      <c r="AR31" s="42">
        <f>VALUE(CONCATENATE(C31,TEXT(tbl_TransDet_Exp[[#This Row],[Pd]],"00")))</f>
        <v>0</v>
      </c>
      <c r="AS31" s="42" t="str">
        <f>TEXT(tbl_TransDet_Exp[[#This Row],[Project Id]],"000000")</f>
        <v>000000</v>
      </c>
      <c r="AT31" s="42" t="e">
        <f>INDEX(Table11[Description],MATCH(tbl_TransDet_Exp[[#This Row],[Account]],Table11[GL Account],0))</f>
        <v>#N/A</v>
      </c>
      <c r="AU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" spans="2:47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3"/>
      <c r="P32" s="8"/>
      <c r="Q32" s="8"/>
      <c r="R32" s="8"/>
      <c r="S32" s="8"/>
      <c r="T32" s="8"/>
      <c r="U32" s="8"/>
      <c r="V32" s="8"/>
      <c r="W32" s="8"/>
      <c r="X32" s="8"/>
      <c r="Z32" s="8"/>
      <c r="AA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" s="250" t="e">
        <f>IF(tbl_TransDet_Exp[[#This Row],[+/-  (HR GL Detail)]]&lt;&gt;"",tbl_TransDet_Exp[[#This Row],[+/-  (HR GL Detail)]],IF(#REF!&lt;&gt;"",#REF!,""))</f>
        <v>#REF!</v>
      </c>
      <c r="AC32" s="250" t="str">
        <f t="shared" si="3"/>
        <v>https://financials.omni.fsu.edu/psp/sprdfi/EMPLOYEE/ERP/c/AUDIT_EXPENSE_FUNCTIONS.TE_EXP_SHEET_INQ.GBL?SHEET_ID=</v>
      </c>
      <c r="AD32" s="250" t="str">
        <f t="shared" si="4"/>
        <v>&amp;PAGE=EX_SHEET_ENTRY</v>
      </c>
      <c r="AE32" s="250" t="str">
        <f>IF(LEFT(tbl_TransDet_Exp[[#This Row],[Journal Id]],2)="EX",TEXT(tbl_TransDet_Exp[[#This Row],[Vch /Ex /PayId]],"0000000000"),"")</f>
        <v/>
      </c>
      <c r="AF32" s="250" t="b">
        <f>IF(tbl_TransDet_Exp[[#This Row],[ER Lookup and Format]]&lt;&gt;"",CONCATENATE(tbl_TransDet_Exp[[#This Row],[https://financials.omni.fsu.edu/psp/sprdfi/EMPLOYEE/ERP/c/AUDIT_EXPENSE_FUNCTIONS.TE_EXP_SHEET_INQ.GBL?SHEET_ID=]],AE32,tbl_TransDet_Exp[[#This Row],[&amp;PAGE=EX_SHEET_ENTRY]]))</f>
        <v>0</v>
      </c>
      <c r="AG32" s="250" t="str">
        <f t="shared" si="5"/>
        <v>https://docmgmt.its.fsu.edu/NolijWeb/public/apiLoginCheck.jsp?redir=../documentviewer/%3FdocumentId%3D</v>
      </c>
      <c r="AH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" s="250" t="str">
        <f>tbl_TransDet_Exp[[#Headers],[&amp;TargetFrameName=None]]</f>
        <v>&amp;TargetFrameName=None</v>
      </c>
      <c r="AJ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" s="71"/>
      <c r="AN32" s="22"/>
      <c r="AO32" s="22"/>
      <c r="AP32" s="208"/>
      <c r="AQ32" s="42" t="e">
        <f>IF(tbl_TransDet_Exp[[#This Row],[Custom SR Type]]="",INDEX(SR_Lookup[Section Name],MATCH(tbl_TransDet_Exp[[#This Row],[Account]],SR_Lookup[Account],0)),tbl_TransDet_Exp[[#This Row],[Custom SR Type]])</f>
        <v>#N/A</v>
      </c>
      <c r="AR32" s="42">
        <f>VALUE(CONCATENATE(C32,TEXT(tbl_TransDet_Exp[[#This Row],[Pd]],"00")))</f>
        <v>0</v>
      </c>
      <c r="AS32" s="42" t="str">
        <f>TEXT(tbl_TransDet_Exp[[#This Row],[Project Id]],"000000")</f>
        <v>000000</v>
      </c>
      <c r="AT32" s="42" t="e">
        <f>INDEX(Table11[Description],MATCH(tbl_TransDet_Exp[[#This Row],[Account]],Table11[GL Account],0))</f>
        <v>#N/A</v>
      </c>
      <c r="AU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" spans="2:47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3"/>
      <c r="P33" s="8"/>
      <c r="Q33" s="8"/>
      <c r="R33" s="8"/>
      <c r="S33" s="8"/>
      <c r="T33" s="8"/>
      <c r="U33" s="8"/>
      <c r="V33" s="8"/>
      <c r="W33" s="8"/>
      <c r="X33" s="8"/>
      <c r="Z33" s="8"/>
      <c r="AA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3" s="250" t="e">
        <f>IF(tbl_TransDet_Exp[[#This Row],[+/-  (HR GL Detail)]]&lt;&gt;"",tbl_TransDet_Exp[[#This Row],[+/-  (HR GL Detail)]],IF(#REF!&lt;&gt;"",#REF!,""))</f>
        <v>#REF!</v>
      </c>
      <c r="AC33" s="250" t="str">
        <f t="shared" si="3"/>
        <v>https://financials.omni.fsu.edu/psp/sprdfi/EMPLOYEE/ERP/c/AUDIT_EXPENSE_FUNCTIONS.TE_EXP_SHEET_INQ.GBL?SHEET_ID=</v>
      </c>
      <c r="AD33" s="250" t="str">
        <f t="shared" si="4"/>
        <v>&amp;PAGE=EX_SHEET_ENTRY</v>
      </c>
      <c r="AE33" s="250" t="str">
        <f>IF(LEFT(tbl_TransDet_Exp[[#This Row],[Journal Id]],2)="EX",TEXT(tbl_TransDet_Exp[[#This Row],[Vch /Ex /PayId]],"0000000000"),"")</f>
        <v/>
      </c>
      <c r="AF33" s="250" t="b">
        <f>IF(tbl_TransDet_Exp[[#This Row],[ER Lookup and Format]]&lt;&gt;"",CONCATENATE(tbl_TransDet_Exp[[#This Row],[https://financials.omni.fsu.edu/psp/sprdfi/EMPLOYEE/ERP/c/AUDIT_EXPENSE_FUNCTIONS.TE_EXP_SHEET_INQ.GBL?SHEET_ID=]],AE33,tbl_TransDet_Exp[[#This Row],[&amp;PAGE=EX_SHEET_ENTRY]]))</f>
        <v>0</v>
      </c>
      <c r="AG33" s="250" t="str">
        <f t="shared" si="5"/>
        <v>https://docmgmt.its.fsu.edu/NolijWeb/public/apiLoginCheck.jsp?redir=../documentviewer/%3FdocumentId%3D</v>
      </c>
      <c r="AH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" s="250" t="str">
        <f>tbl_TransDet_Exp[[#Headers],[&amp;TargetFrameName=None]]</f>
        <v>&amp;TargetFrameName=None</v>
      </c>
      <c r="AJ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3" s="71"/>
      <c r="AN33" s="22"/>
      <c r="AO33" s="22"/>
      <c r="AP33" s="208"/>
      <c r="AQ33" s="42" t="e">
        <f>IF(tbl_TransDet_Exp[[#This Row],[Custom SR Type]]="",INDEX(SR_Lookup[Section Name],MATCH(tbl_TransDet_Exp[[#This Row],[Account]],SR_Lookup[Account],0)),tbl_TransDet_Exp[[#This Row],[Custom SR Type]])</f>
        <v>#N/A</v>
      </c>
      <c r="AR33" s="42">
        <f>VALUE(CONCATENATE(C33,TEXT(tbl_TransDet_Exp[[#This Row],[Pd]],"00")))</f>
        <v>0</v>
      </c>
      <c r="AS33" s="42" t="str">
        <f>TEXT(tbl_TransDet_Exp[[#This Row],[Project Id]],"000000")</f>
        <v>000000</v>
      </c>
      <c r="AT33" s="42" t="e">
        <f>INDEX(Table11[Description],MATCH(tbl_TransDet_Exp[[#This Row],[Account]],Table11[GL Account],0))</f>
        <v>#N/A</v>
      </c>
      <c r="AU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" spans="2:47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3"/>
      <c r="P34" s="8"/>
      <c r="Q34" s="8"/>
      <c r="R34" s="8"/>
      <c r="S34" s="8"/>
      <c r="T34" s="8"/>
      <c r="U34" s="8"/>
      <c r="V34" s="8"/>
      <c r="W34" s="8"/>
      <c r="X34" s="8"/>
      <c r="Z34" s="8"/>
      <c r="AA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4" s="250" t="e">
        <f>IF(tbl_TransDet_Exp[[#This Row],[+/-  (HR GL Detail)]]&lt;&gt;"",tbl_TransDet_Exp[[#This Row],[+/-  (HR GL Detail)]],IF(#REF!&lt;&gt;"",#REF!,""))</f>
        <v>#REF!</v>
      </c>
      <c r="AC34" s="250" t="str">
        <f t="shared" si="3"/>
        <v>https://financials.omni.fsu.edu/psp/sprdfi/EMPLOYEE/ERP/c/AUDIT_EXPENSE_FUNCTIONS.TE_EXP_SHEET_INQ.GBL?SHEET_ID=</v>
      </c>
      <c r="AD34" s="250" t="str">
        <f t="shared" si="4"/>
        <v>&amp;PAGE=EX_SHEET_ENTRY</v>
      </c>
      <c r="AE34" s="250" t="str">
        <f>IF(LEFT(tbl_TransDet_Exp[[#This Row],[Journal Id]],2)="EX",TEXT(tbl_TransDet_Exp[[#This Row],[Vch /Ex /PayId]],"0000000000"),"")</f>
        <v/>
      </c>
      <c r="AF34" s="250" t="b">
        <f>IF(tbl_TransDet_Exp[[#This Row],[ER Lookup and Format]]&lt;&gt;"",CONCATENATE(tbl_TransDet_Exp[[#This Row],[https://financials.omni.fsu.edu/psp/sprdfi/EMPLOYEE/ERP/c/AUDIT_EXPENSE_FUNCTIONS.TE_EXP_SHEET_INQ.GBL?SHEET_ID=]],AE34,tbl_TransDet_Exp[[#This Row],[&amp;PAGE=EX_SHEET_ENTRY]]))</f>
        <v>0</v>
      </c>
      <c r="AG34" s="250" t="str">
        <f t="shared" si="5"/>
        <v>https://docmgmt.its.fsu.edu/NolijWeb/public/apiLoginCheck.jsp?redir=../documentviewer/%3FdocumentId%3D</v>
      </c>
      <c r="AH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" s="250" t="str">
        <f>tbl_TransDet_Exp[[#Headers],[&amp;TargetFrameName=None]]</f>
        <v>&amp;TargetFrameName=None</v>
      </c>
      <c r="AJ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4" s="71"/>
      <c r="AN34" s="22"/>
      <c r="AO34" s="22"/>
      <c r="AP34" s="208"/>
      <c r="AQ34" s="42" t="e">
        <f>IF(tbl_TransDet_Exp[[#This Row],[Custom SR Type]]="",INDEX(SR_Lookup[Section Name],MATCH(tbl_TransDet_Exp[[#This Row],[Account]],SR_Lookup[Account],0)),tbl_TransDet_Exp[[#This Row],[Custom SR Type]])</f>
        <v>#N/A</v>
      </c>
      <c r="AR34" s="42">
        <f>VALUE(CONCATENATE(C34,TEXT(tbl_TransDet_Exp[[#This Row],[Pd]],"00")))</f>
        <v>0</v>
      </c>
      <c r="AS34" s="42" t="str">
        <f>TEXT(tbl_TransDet_Exp[[#This Row],[Project Id]],"000000")</f>
        <v>000000</v>
      </c>
      <c r="AT34" s="42" t="e">
        <f>INDEX(Table11[Description],MATCH(tbl_TransDet_Exp[[#This Row],[Account]],Table11[GL Account],0))</f>
        <v>#N/A</v>
      </c>
      <c r="AU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" spans="2:47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3"/>
      <c r="P35" s="8"/>
      <c r="Q35" s="8"/>
      <c r="R35" s="8"/>
      <c r="S35" s="8"/>
      <c r="T35" s="8"/>
      <c r="U35" s="8"/>
      <c r="V35" s="8"/>
      <c r="W35" s="8"/>
      <c r="X35" s="8"/>
      <c r="Z35" s="8"/>
      <c r="AA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5" s="250" t="e">
        <f>IF(tbl_TransDet_Exp[[#This Row],[+/-  (HR GL Detail)]]&lt;&gt;"",tbl_TransDet_Exp[[#This Row],[+/-  (HR GL Detail)]],IF(#REF!&lt;&gt;"",#REF!,""))</f>
        <v>#REF!</v>
      </c>
      <c r="AC35" s="250" t="str">
        <f t="shared" si="3"/>
        <v>https://financials.omni.fsu.edu/psp/sprdfi/EMPLOYEE/ERP/c/AUDIT_EXPENSE_FUNCTIONS.TE_EXP_SHEET_INQ.GBL?SHEET_ID=</v>
      </c>
      <c r="AD35" s="250" t="str">
        <f t="shared" si="4"/>
        <v>&amp;PAGE=EX_SHEET_ENTRY</v>
      </c>
      <c r="AE35" s="250" t="str">
        <f>IF(LEFT(tbl_TransDet_Exp[[#This Row],[Journal Id]],2)="EX",TEXT(tbl_TransDet_Exp[[#This Row],[Vch /Ex /PayId]],"0000000000"),"")</f>
        <v/>
      </c>
      <c r="AF35" s="250" t="b">
        <f>IF(tbl_TransDet_Exp[[#This Row],[ER Lookup and Format]]&lt;&gt;"",CONCATENATE(tbl_TransDet_Exp[[#This Row],[https://financials.omni.fsu.edu/psp/sprdfi/EMPLOYEE/ERP/c/AUDIT_EXPENSE_FUNCTIONS.TE_EXP_SHEET_INQ.GBL?SHEET_ID=]],AE35,tbl_TransDet_Exp[[#This Row],[&amp;PAGE=EX_SHEET_ENTRY]]))</f>
        <v>0</v>
      </c>
      <c r="AG35" s="250" t="str">
        <f t="shared" si="5"/>
        <v>https://docmgmt.its.fsu.edu/NolijWeb/public/apiLoginCheck.jsp?redir=../documentviewer/%3FdocumentId%3D</v>
      </c>
      <c r="AH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" s="250" t="str">
        <f>tbl_TransDet_Exp[[#Headers],[&amp;TargetFrameName=None]]</f>
        <v>&amp;TargetFrameName=None</v>
      </c>
      <c r="AJ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5" s="71"/>
      <c r="AN35" s="22"/>
      <c r="AO35" s="22"/>
      <c r="AP35" s="208"/>
      <c r="AQ35" s="42" t="e">
        <f>IF(tbl_TransDet_Exp[[#This Row],[Custom SR Type]]="",INDEX(SR_Lookup[Section Name],MATCH(tbl_TransDet_Exp[[#This Row],[Account]],SR_Lookup[Account],0)),tbl_TransDet_Exp[[#This Row],[Custom SR Type]])</f>
        <v>#N/A</v>
      </c>
      <c r="AR35" s="42">
        <f>VALUE(CONCATENATE(C35,TEXT(tbl_TransDet_Exp[[#This Row],[Pd]],"00")))</f>
        <v>0</v>
      </c>
      <c r="AS35" s="42" t="str">
        <f>TEXT(tbl_TransDet_Exp[[#This Row],[Project Id]],"000000")</f>
        <v>000000</v>
      </c>
      <c r="AT35" s="42" t="e">
        <f>INDEX(Table11[Description],MATCH(tbl_TransDet_Exp[[#This Row],[Account]],Table11[GL Account],0))</f>
        <v>#N/A</v>
      </c>
      <c r="AU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" spans="2:47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3"/>
      <c r="P36" s="8"/>
      <c r="Q36" s="8"/>
      <c r="R36" s="8"/>
      <c r="S36" s="8"/>
      <c r="T36" s="8"/>
      <c r="U36" s="8"/>
      <c r="V36" s="8"/>
      <c r="W36" s="8"/>
      <c r="X36" s="8"/>
      <c r="Z36" s="8"/>
      <c r="AA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6" s="250" t="e">
        <f>IF(tbl_TransDet_Exp[[#This Row],[+/-  (HR GL Detail)]]&lt;&gt;"",tbl_TransDet_Exp[[#This Row],[+/-  (HR GL Detail)]],IF(#REF!&lt;&gt;"",#REF!,""))</f>
        <v>#REF!</v>
      </c>
      <c r="AC36" s="250" t="str">
        <f t="shared" si="3"/>
        <v>https://financials.omni.fsu.edu/psp/sprdfi/EMPLOYEE/ERP/c/AUDIT_EXPENSE_FUNCTIONS.TE_EXP_SHEET_INQ.GBL?SHEET_ID=</v>
      </c>
      <c r="AD36" s="250" t="str">
        <f t="shared" si="4"/>
        <v>&amp;PAGE=EX_SHEET_ENTRY</v>
      </c>
      <c r="AE36" s="250" t="str">
        <f>IF(LEFT(tbl_TransDet_Exp[[#This Row],[Journal Id]],2)="EX",TEXT(tbl_TransDet_Exp[[#This Row],[Vch /Ex /PayId]],"0000000000"),"")</f>
        <v/>
      </c>
      <c r="AF36" s="250" t="b">
        <f>IF(tbl_TransDet_Exp[[#This Row],[ER Lookup and Format]]&lt;&gt;"",CONCATENATE(tbl_TransDet_Exp[[#This Row],[https://financials.omni.fsu.edu/psp/sprdfi/EMPLOYEE/ERP/c/AUDIT_EXPENSE_FUNCTIONS.TE_EXP_SHEET_INQ.GBL?SHEET_ID=]],AE36,tbl_TransDet_Exp[[#This Row],[&amp;PAGE=EX_SHEET_ENTRY]]))</f>
        <v>0</v>
      </c>
      <c r="AG36" s="250" t="str">
        <f t="shared" si="5"/>
        <v>https://docmgmt.its.fsu.edu/NolijWeb/public/apiLoginCheck.jsp?redir=../documentviewer/%3FdocumentId%3D</v>
      </c>
      <c r="AH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" s="250" t="str">
        <f>tbl_TransDet_Exp[[#Headers],[&amp;TargetFrameName=None]]</f>
        <v>&amp;TargetFrameName=None</v>
      </c>
      <c r="AJ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6" s="71"/>
      <c r="AN36" s="22"/>
      <c r="AO36" s="22"/>
      <c r="AP36" s="208"/>
      <c r="AQ36" s="42" t="e">
        <f>IF(tbl_TransDet_Exp[[#This Row],[Custom SR Type]]="",INDEX(SR_Lookup[Section Name],MATCH(tbl_TransDet_Exp[[#This Row],[Account]],SR_Lookup[Account],0)),tbl_TransDet_Exp[[#This Row],[Custom SR Type]])</f>
        <v>#N/A</v>
      </c>
      <c r="AR36" s="42">
        <f>VALUE(CONCATENATE(C36,TEXT(tbl_TransDet_Exp[[#This Row],[Pd]],"00")))</f>
        <v>0</v>
      </c>
      <c r="AS36" s="42" t="str">
        <f>TEXT(tbl_TransDet_Exp[[#This Row],[Project Id]],"000000")</f>
        <v>000000</v>
      </c>
      <c r="AT36" s="42" t="e">
        <f>INDEX(Table11[Description],MATCH(tbl_TransDet_Exp[[#This Row],[Account]],Table11[GL Account],0))</f>
        <v>#N/A</v>
      </c>
      <c r="AU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" spans="2:47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3"/>
      <c r="P37" s="8"/>
      <c r="Q37" s="8"/>
      <c r="R37" s="8"/>
      <c r="S37" s="8"/>
      <c r="T37" s="8"/>
      <c r="U37" s="8"/>
      <c r="V37" s="8"/>
      <c r="W37" s="8"/>
      <c r="X37" s="8"/>
      <c r="Z37" s="8"/>
      <c r="AA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" s="250" t="e">
        <f>IF(tbl_TransDet_Exp[[#This Row],[+/-  (HR GL Detail)]]&lt;&gt;"",tbl_TransDet_Exp[[#This Row],[+/-  (HR GL Detail)]],IF(#REF!&lt;&gt;"",#REF!,""))</f>
        <v>#REF!</v>
      </c>
      <c r="AC37" s="250" t="str">
        <f t="shared" si="3"/>
        <v>https://financials.omni.fsu.edu/psp/sprdfi/EMPLOYEE/ERP/c/AUDIT_EXPENSE_FUNCTIONS.TE_EXP_SHEET_INQ.GBL?SHEET_ID=</v>
      </c>
      <c r="AD37" s="250" t="str">
        <f t="shared" si="4"/>
        <v>&amp;PAGE=EX_SHEET_ENTRY</v>
      </c>
      <c r="AE37" s="250" t="str">
        <f>IF(LEFT(tbl_TransDet_Exp[[#This Row],[Journal Id]],2)="EX",TEXT(tbl_TransDet_Exp[[#This Row],[Vch /Ex /PayId]],"0000000000"),"")</f>
        <v/>
      </c>
      <c r="AF37" s="250" t="b">
        <f>IF(tbl_TransDet_Exp[[#This Row],[ER Lookup and Format]]&lt;&gt;"",CONCATENATE(tbl_TransDet_Exp[[#This Row],[https://financials.omni.fsu.edu/psp/sprdfi/EMPLOYEE/ERP/c/AUDIT_EXPENSE_FUNCTIONS.TE_EXP_SHEET_INQ.GBL?SHEET_ID=]],AE37,tbl_TransDet_Exp[[#This Row],[&amp;PAGE=EX_SHEET_ENTRY]]))</f>
        <v>0</v>
      </c>
      <c r="AG37" s="250" t="str">
        <f t="shared" si="5"/>
        <v>https://docmgmt.its.fsu.edu/NolijWeb/public/apiLoginCheck.jsp?redir=../documentviewer/%3FdocumentId%3D</v>
      </c>
      <c r="AH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" s="250" t="str">
        <f>tbl_TransDet_Exp[[#Headers],[&amp;TargetFrameName=None]]</f>
        <v>&amp;TargetFrameName=None</v>
      </c>
      <c r="AJ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" s="71"/>
      <c r="AN37" s="22"/>
      <c r="AO37" s="22"/>
      <c r="AP37" s="208"/>
      <c r="AQ37" s="42" t="e">
        <f>IF(tbl_TransDet_Exp[[#This Row],[Custom SR Type]]="",INDEX(SR_Lookup[Section Name],MATCH(tbl_TransDet_Exp[[#This Row],[Account]],SR_Lookup[Account],0)),tbl_TransDet_Exp[[#This Row],[Custom SR Type]])</f>
        <v>#N/A</v>
      </c>
      <c r="AR37" s="42">
        <f>VALUE(CONCATENATE(C37,TEXT(tbl_TransDet_Exp[[#This Row],[Pd]],"00")))</f>
        <v>0</v>
      </c>
      <c r="AS37" s="42" t="str">
        <f>TEXT(tbl_TransDet_Exp[[#This Row],[Project Id]],"000000")</f>
        <v>000000</v>
      </c>
      <c r="AT37" s="42" t="e">
        <f>INDEX(Table11[Description],MATCH(tbl_TransDet_Exp[[#This Row],[Account]],Table11[GL Account],0))</f>
        <v>#N/A</v>
      </c>
      <c r="AU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" spans="2:47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3"/>
      <c r="P38" s="8"/>
      <c r="Q38" s="8"/>
      <c r="R38" s="8"/>
      <c r="S38" s="8"/>
      <c r="T38" s="8"/>
      <c r="U38" s="8"/>
      <c r="V38" s="8"/>
      <c r="W38" s="8"/>
      <c r="X38" s="8"/>
      <c r="Z38" s="8"/>
      <c r="AA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" s="250" t="e">
        <f>IF(tbl_TransDet_Exp[[#This Row],[+/-  (HR GL Detail)]]&lt;&gt;"",tbl_TransDet_Exp[[#This Row],[+/-  (HR GL Detail)]],IF(#REF!&lt;&gt;"",#REF!,""))</f>
        <v>#REF!</v>
      </c>
      <c r="AC38" s="250" t="str">
        <f t="shared" si="3"/>
        <v>https://financials.omni.fsu.edu/psp/sprdfi/EMPLOYEE/ERP/c/AUDIT_EXPENSE_FUNCTIONS.TE_EXP_SHEET_INQ.GBL?SHEET_ID=</v>
      </c>
      <c r="AD38" s="250" t="str">
        <f t="shared" si="4"/>
        <v>&amp;PAGE=EX_SHEET_ENTRY</v>
      </c>
      <c r="AE38" s="250" t="str">
        <f>IF(LEFT(tbl_TransDet_Exp[[#This Row],[Journal Id]],2)="EX",TEXT(tbl_TransDet_Exp[[#This Row],[Vch /Ex /PayId]],"0000000000"),"")</f>
        <v/>
      </c>
      <c r="AF38" s="250" t="b">
        <f>IF(tbl_TransDet_Exp[[#This Row],[ER Lookup and Format]]&lt;&gt;"",CONCATENATE(tbl_TransDet_Exp[[#This Row],[https://financials.omni.fsu.edu/psp/sprdfi/EMPLOYEE/ERP/c/AUDIT_EXPENSE_FUNCTIONS.TE_EXP_SHEET_INQ.GBL?SHEET_ID=]],AE38,tbl_TransDet_Exp[[#This Row],[&amp;PAGE=EX_SHEET_ENTRY]]))</f>
        <v>0</v>
      </c>
      <c r="AG38" s="250" t="str">
        <f t="shared" si="5"/>
        <v>https://docmgmt.its.fsu.edu/NolijWeb/public/apiLoginCheck.jsp?redir=../documentviewer/%3FdocumentId%3D</v>
      </c>
      <c r="AH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" s="250" t="str">
        <f>tbl_TransDet_Exp[[#Headers],[&amp;TargetFrameName=None]]</f>
        <v>&amp;TargetFrameName=None</v>
      </c>
      <c r="AJ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" s="71"/>
      <c r="AN38" s="22"/>
      <c r="AO38" s="22"/>
      <c r="AP38" s="208"/>
      <c r="AQ38" s="42" t="e">
        <f>IF(tbl_TransDet_Exp[[#This Row],[Custom SR Type]]="",INDEX(SR_Lookup[Section Name],MATCH(tbl_TransDet_Exp[[#This Row],[Account]],SR_Lookup[Account],0)),tbl_TransDet_Exp[[#This Row],[Custom SR Type]])</f>
        <v>#N/A</v>
      </c>
      <c r="AR38" s="42">
        <f>VALUE(CONCATENATE(C38,TEXT(tbl_TransDet_Exp[[#This Row],[Pd]],"00")))</f>
        <v>0</v>
      </c>
      <c r="AS38" s="42" t="str">
        <f>TEXT(tbl_TransDet_Exp[[#This Row],[Project Id]],"000000")</f>
        <v>000000</v>
      </c>
      <c r="AT38" s="42" t="e">
        <f>INDEX(Table11[Description],MATCH(tbl_TransDet_Exp[[#This Row],[Account]],Table11[GL Account],0))</f>
        <v>#N/A</v>
      </c>
      <c r="AU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" spans="2:47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3"/>
      <c r="P39" s="8"/>
      <c r="Q39" s="8"/>
      <c r="R39" s="8"/>
      <c r="S39" s="8"/>
      <c r="T39" s="8"/>
      <c r="U39" s="8"/>
      <c r="V39" s="8"/>
      <c r="W39" s="8"/>
      <c r="X39" s="8"/>
      <c r="Z39" s="8"/>
      <c r="AA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" s="250" t="e">
        <f>IF(tbl_TransDet_Exp[[#This Row],[+/-  (HR GL Detail)]]&lt;&gt;"",tbl_TransDet_Exp[[#This Row],[+/-  (HR GL Detail)]],IF(#REF!&lt;&gt;"",#REF!,""))</f>
        <v>#REF!</v>
      </c>
      <c r="AC39" s="250" t="str">
        <f t="shared" si="3"/>
        <v>https://financials.omni.fsu.edu/psp/sprdfi/EMPLOYEE/ERP/c/AUDIT_EXPENSE_FUNCTIONS.TE_EXP_SHEET_INQ.GBL?SHEET_ID=</v>
      </c>
      <c r="AD39" s="250" t="str">
        <f t="shared" si="4"/>
        <v>&amp;PAGE=EX_SHEET_ENTRY</v>
      </c>
      <c r="AE39" s="250" t="str">
        <f>IF(LEFT(tbl_TransDet_Exp[[#This Row],[Journal Id]],2)="EX",TEXT(tbl_TransDet_Exp[[#This Row],[Vch /Ex /PayId]],"0000000000"),"")</f>
        <v/>
      </c>
      <c r="AF39" s="250" t="b">
        <f>IF(tbl_TransDet_Exp[[#This Row],[ER Lookup and Format]]&lt;&gt;"",CONCATENATE(tbl_TransDet_Exp[[#This Row],[https://financials.omni.fsu.edu/psp/sprdfi/EMPLOYEE/ERP/c/AUDIT_EXPENSE_FUNCTIONS.TE_EXP_SHEET_INQ.GBL?SHEET_ID=]],AE39,tbl_TransDet_Exp[[#This Row],[&amp;PAGE=EX_SHEET_ENTRY]]))</f>
        <v>0</v>
      </c>
      <c r="AG39" s="250" t="str">
        <f t="shared" si="5"/>
        <v>https://docmgmt.its.fsu.edu/NolijWeb/public/apiLoginCheck.jsp?redir=../documentviewer/%3FdocumentId%3D</v>
      </c>
      <c r="AH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" s="250" t="str">
        <f>tbl_TransDet_Exp[[#Headers],[&amp;TargetFrameName=None]]</f>
        <v>&amp;TargetFrameName=None</v>
      </c>
      <c r="AJ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" s="71"/>
      <c r="AN39" s="22"/>
      <c r="AO39" s="22"/>
      <c r="AP39" s="208"/>
      <c r="AQ39" s="42" t="e">
        <f>IF(tbl_TransDet_Exp[[#This Row],[Custom SR Type]]="",INDEX(SR_Lookup[Section Name],MATCH(tbl_TransDet_Exp[[#This Row],[Account]],SR_Lookup[Account],0)),tbl_TransDet_Exp[[#This Row],[Custom SR Type]])</f>
        <v>#N/A</v>
      </c>
      <c r="AR39" s="42">
        <f>VALUE(CONCATENATE(C39,TEXT(tbl_TransDet_Exp[[#This Row],[Pd]],"00")))</f>
        <v>0</v>
      </c>
      <c r="AS39" s="42" t="str">
        <f>TEXT(tbl_TransDet_Exp[[#This Row],[Project Id]],"000000")</f>
        <v>000000</v>
      </c>
      <c r="AT39" s="42" t="e">
        <f>INDEX(Table11[Description],MATCH(tbl_TransDet_Exp[[#This Row],[Account]],Table11[GL Account],0))</f>
        <v>#N/A</v>
      </c>
      <c r="AU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" spans="2:47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3"/>
      <c r="P40" s="8"/>
      <c r="Q40" s="8"/>
      <c r="R40" s="8"/>
      <c r="S40" s="8"/>
      <c r="T40" s="8"/>
      <c r="U40" s="8"/>
      <c r="V40" s="8"/>
      <c r="W40" s="8"/>
      <c r="X40" s="8"/>
      <c r="Z40" s="8"/>
      <c r="AA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" s="250" t="e">
        <f>IF(tbl_TransDet_Exp[[#This Row],[+/-  (HR GL Detail)]]&lt;&gt;"",tbl_TransDet_Exp[[#This Row],[+/-  (HR GL Detail)]],IF(#REF!&lt;&gt;"",#REF!,""))</f>
        <v>#REF!</v>
      </c>
      <c r="AC40" s="250" t="str">
        <f t="shared" si="3"/>
        <v>https://financials.omni.fsu.edu/psp/sprdfi/EMPLOYEE/ERP/c/AUDIT_EXPENSE_FUNCTIONS.TE_EXP_SHEET_INQ.GBL?SHEET_ID=</v>
      </c>
      <c r="AD40" s="250" t="str">
        <f t="shared" si="4"/>
        <v>&amp;PAGE=EX_SHEET_ENTRY</v>
      </c>
      <c r="AE40" s="250" t="str">
        <f>IF(LEFT(tbl_TransDet_Exp[[#This Row],[Journal Id]],2)="EX",TEXT(tbl_TransDet_Exp[[#This Row],[Vch /Ex /PayId]],"0000000000"),"")</f>
        <v/>
      </c>
      <c r="AF40" s="250" t="b">
        <f>IF(tbl_TransDet_Exp[[#This Row],[ER Lookup and Format]]&lt;&gt;"",CONCATENATE(tbl_TransDet_Exp[[#This Row],[https://financials.omni.fsu.edu/psp/sprdfi/EMPLOYEE/ERP/c/AUDIT_EXPENSE_FUNCTIONS.TE_EXP_SHEET_INQ.GBL?SHEET_ID=]],AE40,tbl_TransDet_Exp[[#This Row],[&amp;PAGE=EX_SHEET_ENTRY]]))</f>
        <v>0</v>
      </c>
      <c r="AG40" s="250" t="str">
        <f t="shared" si="5"/>
        <v>https://docmgmt.its.fsu.edu/NolijWeb/public/apiLoginCheck.jsp?redir=../documentviewer/%3FdocumentId%3D</v>
      </c>
      <c r="AH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" s="250" t="str">
        <f>tbl_TransDet_Exp[[#Headers],[&amp;TargetFrameName=None]]</f>
        <v>&amp;TargetFrameName=None</v>
      </c>
      <c r="AJ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" s="71"/>
      <c r="AN40" s="22"/>
      <c r="AO40" s="22"/>
      <c r="AP40" s="208"/>
      <c r="AQ40" s="42" t="e">
        <f>IF(tbl_TransDet_Exp[[#This Row],[Custom SR Type]]="",INDEX(SR_Lookup[Section Name],MATCH(tbl_TransDet_Exp[[#This Row],[Account]],SR_Lookup[Account],0)),tbl_TransDet_Exp[[#This Row],[Custom SR Type]])</f>
        <v>#N/A</v>
      </c>
      <c r="AR40" s="42">
        <f>VALUE(CONCATENATE(C40,TEXT(tbl_TransDet_Exp[[#This Row],[Pd]],"00")))</f>
        <v>0</v>
      </c>
      <c r="AS40" s="42" t="str">
        <f>TEXT(tbl_TransDet_Exp[[#This Row],[Project Id]],"000000")</f>
        <v>000000</v>
      </c>
      <c r="AT40" s="42" t="e">
        <f>INDEX(Table11[Description],MATCH(tbl_TransDet_Exp[[#This Row],[Account]],Table11[GL Account],0))</f>
        <v>#N/A</v>
      </c>
      <c r="AU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" spans="2:47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3"/>
      <c r="P41" s="8"/>
      <c r="Q41" s="8"/>
      <c r="R41" s="8"/>
      <c r="S41" s="8"/>
      <c r="T41" s="8"/>
      <c r="U41" s="8"/>
      <c r="V41" s="8"/>
      <c r="W41" s="8"/>
      <c r="X41" s="8"/>
      <c r="Z41" s="8"/>
      <c r="AA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" s="250" t="e">
        <f>IF(tbl_TransDet_Exp[[#This Row],[+/-  (HR GL Detail)]]&lt;&gt;"",tbl_TransDet_Exp[[#This Row],[+/-  (HR GL Detail)]],IF(#REF!&lt;&gt;"",#REF!,""))</f>
        <v>#REF!</v>
      </c>
      <c r="AC41" s="250" t="str">
        <f t="shared" si="3"/>
        <v>https://financials.omni.fsu.edu/psp/sprdfi/EMPLOYEE/ERP/c/AUDIT_EXPENSE_FUNCTIONS.TE_EXP_SHEET_INQ.GBL?SHEET_ID=</v>
      </c>
      <c r="AD41" s="250" t="str">
        <f t="shared" si="4"/>
        <v>&amp;PAGE=EX_SHEET_ENTRY</v>
      </c>
      <c r="AE41" s="250" t="str">
        <f>IF(LEFT(tbl_TransDet_Exp[[#This Row],[Journal Id]],2)="EX",TEXT(tbl_TransDet_Exp[[#This Row],[Vch /Ex /PayId]],"0000000000"),"")</f>
        <v/>
      </c>
      <c r="AF41" s="250" t="b">
        <f>IF(tbl_TransDet_Exp[[#This Row],[ER Lookup and Format]]&lt;&gt;"",CONCATENATE(tbl_TransDet_Exp[[#This Row],[https://financials.omni.fsu.edu/psp/sprdfi/EMPLOYEE/ERP/c/AUDIT_EXPENSE_FUNCTIONS.TE_EXP_SHEET_INQ.GBL?SHEET_ID=]],AE41,tbl_TransDet_Exp[[#This Row],[&amp;PAGE=EX_SHEET_ENTRY]]))</f>
        <v>0</v>
      </c>
      <c r="AG41" s="250" t="str">
        <f t="shared" si="5"/>
        <v>https://docmgmt.its.fsu.edu/NolijWeb/public/apiLoginCheck.jsp?redir=../documentviewer/%3FdocumentId%3D</v>
      </c>
      <c r="AH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" s="250" t="str">
        <f>tbl_TransDet_Exp[[#Headers],[&amp;TargetFrameName=None]]</f>
        <v>&amp;TargetFrameName=None</v>
      </c>
      <c r="AJ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" s="71"/>
      <c r="AN41" s="22"/>
      <c r="AO41" s="22"/>
      <c r="AP41" s="208"/>
      <c r="AQ41" s="42" t="e">
        <f>IF(tbl_TransDet_Exp[[#This Row],[Custom SR Type]]="",INDEX(SR_Lookup[Section Name],MATCH(tbl_TransDet_Exp[[#This Row],[Account]],SR_Lookup[Account],0)),tbl_TransDet_Exp[[#This Row],[Custom SR Type]])</f>
        <v>#N/A</v>
      </c>
      <c r="AR41" s="42">
        <f>VALUE(CONCATENATE(C41,TEXT(tbl_TransDet_Exp[[#This Row],[Pd]],"00")))</f>
        <v>0</v>
      </c>
      <c r="AS41" s="42" t="str">
        <f>TEXT(tbl_TransDet_Exp[[#This Row],[Project Id]],"000000")</f>
        <v>000000</v>
      </c>
      <c r="AT41" s="42" t="e">
        <f>INDEX(Table11[Description],MATCH(tbl_TransDet_Exp[[#This Row],[Account]],Table11[GL Account],0))</f>
        <v>#N/A</v>
      </c>
      <c r="AU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" spans="2:47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3"/>
      <c r="P42" s="8"/>
      <c r="Q42" s="8"/>
      <c r="R42" s="8"/>
      <c r="S42" s="8"/>
      <c r="T42" s="8"/>
      <c r="U42" s="8"/>
      <c r="V42" s="8"/>
      <c r="W42" s="8"/>
      <c r="X42" s="8"/>
      <c r="Z42" s="8"/>
      <c r="AA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" s="250" t="e">
        <f>IF(tbl_TransDet_Exp[[#This Row],[+/-  (HR GL Detail)]]&lt;&gt;"",tbl_TransDet_Exp[[#This Row],[+/-  (HR GL Detail)]],IF(#REF!&lt;&gt;"",#REF!,""))</f>
        <v>#REF!</v>
      </c>
      <c r="AC42" s="250" t="str">
        <f t="shared" si="3"/>
        <v>https://financials.omni.fsu.edu/psp/sprdfi/EMPLOYEE/ERP/c/AUDIT_EXPENSE_FUNCTIONS.TE_EXP_SHEET_INQ.GBL?SHEET_ID=</v>
      </c>
      <c r="AD42" s="250" t="str">
        <f t="shared" si="4"/>
        <v>&amp;PAGE=EX_SHEET_ENTRY</v>
      </c>
      <c r="AE42" s="250" t="str">
        <f>IF(LEFT(tbl_TransDet_Exp[[#This Row],[Journal Id]],2)="EX",TEXT(tbl_TransDet_Exp[[#This Row],[Vch /Ex /PayId]],"0000000000"),"")</f>
        <v/>
      </c>
      <c r="AF42" s="250" t="b">
        <f>IF(tbl_TransDet_Exp[[#This Row],[ER Lookup and Format]]&lt;&gt;"",CONCATENATE(tbl_TransDet_Exp[[#This Row],[https://financials.omni.fsu.edu/psp/sprdfi/EMPLOYEE/ERP/c/AUDIT_EXPENSE_FUNCTIONS.TE_EXP_SHEET_INQ.GBL?SHEET_ID=]],AE42,tbl_TransDet_Exp[[#This Row],[&amp;PAGE=EX_SHEET_ENTRY]]))</f>
        <v>0</v>
      </c>
      <c r="AG42" s="250" t="str">
        <f t="shared" si="5"/>
        <v>https://docmgmt.its.fsu.edu/NolijWeb/public/apiLoginCheck.jsp?redir=../documentviewer/%3FdocumentId%3D</v>
      </c>
      <c r="AH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" s="250" t="str">
        <f>tbl_TransDet_Exp[[#Headers],[&amp;TargetFrameName=None]]</f>
        <v>&amp;TargetFrameName=None</v>
      </c>
      <c r="AJ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" s="71"/>
      <c r="AN42" s="22"/>
      <c r="AO42" s="22"/>
      <c r="AP42" s="208"/>
      <c r="AQ42" s="42" t="e">
        <f>IF(tbl_TransDet_Exp[[#This Row],[Custom SR Type]]="",INDEX(SR_Lookup[Section Name],MATCH(tbl_TransDet_Exp[[#This Row],[Account]],SR_Lookup[Account],0)),tbl_TransDet_Exp[[#This Row],[Custom SR Type]])</f>
        <v>#N/A</v>
      </c>
      <c r="AR42" s="42">
        <f>VALUE(CONCATENATE(C42,TEXT(tbl_TransDet_Exp[[#This Row],[Pd]],"00")))</f>
        <v>0</v>
      </c>
      <c r="AS42" s="42" t="str">
        <f>TEXT(tbl_TransDet_Exp[[#This Row],[Project Id]],"000000")</f>
        <v>000000</v>
      </c>
      <c r="AT42" s="42" t="e">
        <f>INDEX(Table11[Description],MATCH(tbl_TransDet_Exp[[#This Row],[Account]],Table11[GL Account],0))</f>
        <v>#N/A</v>
      </c>
      <c r="AU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" spans="2:47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3"/>
      <c r="P43" s="8"/>
      <c r="Q43" s="8"/>
      <c r="R43" s="8"/>
      <c r="S43" s="8"/>
      <c r="T43" s="8"/>
      <c r="U43" s="8"/>
      <c r="V43" s="8"/>
      <c r="W43" s="8"/>
      <c r="X43" s="8"/>
      <c r="Z43" s="8"/>
      <c r="AA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" s="250" t="e">
        <f>IF(tbl_TransDet_Exp[[#This Row],[+/-  (HR GL Detail)]]&lt;&gt;"",tbl_TransDet_Exp[[#This Row],[+/-  (HR GL Detail)]],IF(#REF!&lt;&gt;"",#REF!,""))</f>
        <v>#REF!</v>
      </c>
      <c r="AC43" s="250" t="str">
        <f t="shared" si="3"/>
        <v>https://financials.omni.fsu.edu/psp/sprdfi/EMPLOYEE/ERP/c/AUDIT_EXPENSE_FUNCTIONS.TE_EXP_SHEET_INQ.GBL?SHEET_ID=</v>
      </c>
      <c r="AD43" s="250" t="str">
        <f t="shared" si="4"/>
        <v>&amp;PAGE=EX_SHEET_ENTRY</v>
      </c>
      <c r="AE43" s="250" t="str">
        <f>IF(LEFT(tbl_TransDet_Exp[[#This Row],[Journal Id]],2)="EX",TEXT(tbl_TransDet_Exp[[#This Row],[Vch /Ex /PayId]],"0000000000"),"")</f>
        <v/>
      </c>
      <c r="AF43" s="250" t="b">
        <f>IF(tbl_TransDet_Exp[[#This Row],[ER Lookup and Format]]&lt;&gt;"",CONCATENATE(tbl_TransDet_Exp[[#This Row],[https://financials.omni.fsu.edu/psp/sprdfi/EMPLOYEE/ERP/c/AUDIT_EXPENSE_FUNCTIONS.TE_EXP_SHEET_INQ.GBL?SHEET_ID=]],AE43,tbl_TransDet_Exp[[#This Row],[&amp;PAGE=EX_SHEET_ENTRY]]))</f>
        <v>0</v>
      </c>
      <c r="AG43" s="250" t="str">
        <f t="shared" si="5"/>
        <v>https://docmgmt.its.fsu.edu/NolijWeb/public/apiLoginCheck.jsp?redir=../documentviewer/%3FdocumentId%3D</v>
      </c>
      <c r="AH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" s="250" t="str">
        <f>tbl_TransDet_Exp[[#Headers],[&amp;TargetFrameName=None]]</f>
        <v>&amp;TargetFrameName=None</v>
      </c>
      <c r="AJ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" s="71"/>
      <c r="AN43" s="22"/>
      <c r="AO43" s="22"/>
      <c r="AP43" s="208"/>
      <c r="AQ43" s="42" t="e">
        <f>IF(tbl_TransDet_Exp[[#This Row],[Custom SR Type]]="",INDEX(SR_Lookup[Section Name],MATCH(tbl_TransDet_Exp[[#This Row],[Account]],SR_Lookup[Account],0)),tbl_TransDet_Exp[[#This Row],[Custom SR Type]])</f>
        <v>#N/A</v>
      </c>
      <c r="AR43" s="42">
        <f>VALUE(CONCATENATE(C43,TEXT(tbl_TransDet_Exp[[#This Row],[Pd]],"00")))</f>
        <v>0</v>
      </c>
      <c r="AS43" s="42" t="str">
        <f>TEXT(tbl_TransDet_Exp[[#This Row],[Project Id]],"000000")</f>
        <v>000000</v>
      </c>
      <c r="AT43" s="42" t="e">
        <f>INDEX(Table11[Description],MATCH(tbl_TransDet_Exp[[#This Row],[Account]],Table11[GL Account],0))</f>
        <v>#N/A</v>
      </c>
      <c r="AU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" spans="2:47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3"/>
      <c r="P44" s="8"/>
      <c r="Q44" s="8"/>
      <c r="R44" s="8"/>
      <c r="S44" s="8"/>
      <c r="T44" s="8"/>
      <c r="U44" s="8"/>
      <c r="V44" s="8"/>
      <c r="W44" s="8"/>
      <c r="X44" s="8"/>
      <c r="Z44" s="8"/>
      <c r="AA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" s="250" t="e">
        <f>IF(tbl_TransDet_Exp[[#This Row],[+/-  (HR GL Detail)]]&lt;&gt;"",tbl_TransDet_Exp[[#This Row],[+/-  (HR GL Detail)]],IF(#REF!&lt;&gt;"",#REF!,""))</f>
        <v>#REF!</v>
      </c>
      <c r="AC44" s="250" t="str">
        <f t="shared" si="3"/>
        <v>https://financials.omni.fsu.edu/psp/sprdfi/EMPLOYEE/ERP/c/AUDIT_EXPENSE_FUNCTIONS.TE_EXP_SHEET_INQ.GBL?SHEET_ID=</v>
      </c>
      <c r="AD44" s="250" t="str">
        <f t="shared" si="4"/>
        <v>&amp;PAGE=EX_SHEET_ENTRY</v>
      </c>
      <c r="AE44" s="250" t="str">
        <f>IF(LEFT(tbl_TransDet_Exp[[#This Row],[Journal Id]],2)="EX",TEXT(tbl_TransDet_Exp[[#This Row],[Vch /Ex /PayId]],"0000000000"),"")</f>
        <v/>
      </c>
      <c r="AF44" s="250" t="b">
        <f>IF(tbl_TransDet_Exp[[#This Row],[ER Lookup and Format]]&lt;&gt;"",CONCATENATE(tbl_TransDet_Exp[[#This Row],[https://financials.omni.fsu.edu/psp/sprdfi/EMPLOYEE/ERP/c/AUDIT_EXPENSE_FUNCTIONS.TE_EXP_SHEET_INQ.GBL?SHEET_ID=]],AE44,tbl_TransDet_Exp[[#This Row],[&amp;PAGE=EX_SHEET_ENTRY]]))</f>
        <v>0</v>
      </c>
      <c r="AG44" s="250" t="str">
        <f t="shared" si="5"/>
        <v>https://docmgmt.its.fsu.edu/NolijWeb/public/apiLoginCheck.jsp?redir=../documentviewer/%3FdocumentId%3D</v>
      </c>
      <c r="AH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" s="250" t="str">
        <f>tbl_TransDet_Exp[[#Headers],[&amp;TargetFrameName=None]]</f>
        <v>&amp;TargetFrameName=None</v>
      </c>
      <c r="AJ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" s="71"/>
      <c r="AN44" s="22"/>
      <c r="AO44" s="22"/>
      <c r="AP44" s="208"/>
      <c r="AQ44" s="42" t="e">
        <f>IF(tbl_TransDet_Exp[[#This Row],[Custom SR Type]]="",INDEX(SR_Lookup[Section Name],MATCH(tbl_TransDet_Exp[[#This Row],[Account]],SR_Lookup[Account],0)),tbl_TransDet_Exp[[#This Row],[Custom SR Type]])</f>
        <v>#N/A</v>
      </c>
      <c r="AR44" s="42">
        <f>VALUE(CONCATENATE(C44,TEXT(tbl_TransDet_Exp[[#This Row],[Pd]],"00")))</f>
        <v>0</v>
      </c>
      <c r="AS44" s="42" t="str">
        <f>TEXT(tbl_TransDet_Exp[[#This Row],[Project Id]],"000000")</f>
        <v>000000</v>
      </c>
      <c r="AT44" s="42" t="e">
        <f>INDEX(Table11[Description],MATCH(tbl_TransDet_Exp[[#This Row],[Account]],Table11[GL Account],0))</f>
        <v>#N/A</v>
      </c>
      <c r="AU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" spans="2:47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3"/>
      <c r="P45" s="8"/>
      <c r="Q45" s="8"/>
      <c r="R45" s="8"/>
      <c r="S45" s="8"/>
      <c r="T45" s="8"/>
      <c r="U45" s="8"/>
      <c r="V45" s="8"/>
      <c r="W45" s="8"/>
      <c r="X45" s="8"/>
      <c r="Z45" s="8"/>
      <c r="AA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" s="250" t="e">
        <f>IF(tbl_TransDet_Exp[[#This Row],[+/-  (HR GL Detail)]]&lt;&gt;"",tbl_TransDet_Exp[[#This Row],[+/-  (HR GL Detail)]],IF(#REF!&lt;&gt;"",#REF!,""))</f>
        <v>#REF!</v>
      </c>
      <c r="AC45" s="250" t="str">
        <f t="shared" si="3"/>
        <v>https://financials.omni.fsu.edu/psp/sprdfi/EMPLOYEE/ERP/c/AUDIT_EXPENSE_FUNCTIONS.TE_EXP_SHEET_INQ.GBL?SHEET_ID=</v>
      </c>
      <c r="AD45" s="250" t="str">
        <f t="shared" si="4"/>
        <v>&amp;PAGE=EX_SHEET_ENTRY</v>
      </c>
      <c r="AE45" s="250" t="str">
        <f>IF(LEFT(tbl_TransDet_Exp[[#This Row],[Journal Id]],2)="EX",TEXT(tbl_TransDet_Exp[[#This Row],[Vch /Ex /PayId]],"0000000000"),"")</f>
        <v/>
      </c>
      <c r="AF45" s="250" t="b">
        <f>IF(tbl_TransDet_Exp[[#This Row],[ER Lookup and Format]]&lt;&gt;"",CONCATENATE(tbl_TransDet_Exp[[#This Row],[https://financials.omni.fsu.edu/psp/sprdfi/EMPLOYEE/ERP/c/AUDIT_EXPENSE_FUNCTIONS.TE_EXP_SHEET_INQ.GBL?SHEET_ID=]],AE45,tbl_TransDet_Exp[[#This Row],[&amp;PAGE=EX_SHEET_ENTRY]]))</f>
        <v>0</v>
      </c>
      <c r="AG45" s="250" t="str">
        <f t="shared" si="5"/>
        <v>https://docmgmt.its.fsu.edu/NolijWeb/public/apiLoginCheck.jsp?redir=../documentviewer/%3FdocumentId%3D</v>
      </c>
      <c r="AH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" s="250" t="str">
        <f>tbl_TransDet_Exp[[#Headers],[&amp;TargetFrameName=None]]</f>
        <v>&amp;TargetFrameName=None</v>
      </c>
      <c r="AJ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" s="71"/>
      <c r="AN45" s="22"/>
      <c r="AO45" s="22"/>
      <c r="AP45" s="208"/>
      <c r="AQ45" s="42" t="e">
        <f>IF(tbl_TransDet_Exp[[#This Row],[Custom SR Type]]="",INDEX(SR_Lookup[Section Name],MATCH(tbl_TransDet_Exp[[#This Row],[Account]],SR_Lookup[Account],0)),tbl_TransDet_Exp[[#This Row],[Custom SR Type]])</f>
        <v>#N/A</v>
      </c>
      <c r="AR45" s="42">
        <f>VALUE(CONCATENATE(C45,TEXT(tbl_TransDet_Exp[[#This Row],[Pd]],"00")))</f>
        <v>0</v>
      </c>
      <c r="AS45" s="42" t="str">
        <f>TEXT(tbl_TransDet_Exp[[#This Row],[Project Id]],"000000")</f>
        <v>000000</v>
      </c>
      <c r="AT45" s="42" t="e">
        <f>INDEX(Table11[Description],MATCH(tbl_TransDet_Exp[[#This Row],[Account]],Table11[GL Account],0))</f>
        <v>#N/A</v>
      </c>
      <c r="AU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" spans="2:47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3"/>
      <c r="P46" s="8"/>
      <c r="Q46" s="8"/>
      <c r="R46" s="8"/>
      <c r="S46" s="8"/>
      <c r="T46" s="8"/>
      <c r="U46" s="8"/>
      <c r="V46" s="8"/>
      <c r="W46" s="8"/>
      <c r="X46" s="8"/>
      <c r="Z46" s="8"/>
      <c r="AA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" s="250" t="e">
        <f>IF(tbl_TransDet_Exp[[#This Row],[+/-  (HR GL Detail)]]&lt;&gt;"",tbl_TransDet_Exp[[#This Row],[+/-  (HR GL Detail)]],IF(#REF!&lt;&gt;"",#REF!,""))</f>
        <v>#REF!</v>
      </c>
      <c r="AC46" s="250" t="str">
        <f t="shared" si="3"/>
        <v>https://financials.omni.fsu.edu/psp/sprdfi/EMPLOYEE/ERP/c/AUDIT_EXPENSE_FUNCTIONS.TE_EXP_SHEET_INQ.GBL?SHEET_ID=</v>
      </c>
      <c r="AD46" s="250" t="str">
        <f t="shared" si="4"/>
        <v>&amp;PAGE=EX_SHEET_ENTRY</v>
      </c>
      <c r="AE46" s="250" t="str">
        <f>IF(LEFT(tbl_TransDet_Exp[[#This Row],[Journal Id]],2)="EX",TEXT(tbl_TransDet_Exp[[#This Row],[Vch /Ex /PayId]],"0000000000"),"")</f>
        <v/>
      </c>
      <c r="AF46" s="250" t="b">
        <f>IF(tbl_TransDet_Exp[[#This Row],[ER Lookup and Format]]&lt;&gt;"",CONCATENATE(tbl_TransDet_Exp[[#This Row],[https://financials.omni.fsu.edu/psp/sprdfi/EMPLOYEE/ERP/c/AUDIT_EXPENSE_FUNCTIONS.TE_EXP_SHEET_INQ.GBL?SHEET_ID=]],AE46,tbl_TransDet_Exp[[#This Row],[&amp;PAGE=EX_SHEET_ENTRY]]))</f>
        <v>0</v>
      </c>
      <c r="AG46" s="250" t="str">
        <f t="shared" si="5"/>
        <v>https://docmgmt.its.fsu.edu/NolijWeb/public/apiLoginCheck.jsp?redir=../documentviewer/%3FdocumentId%3D</v>
      </c>
      <c r="AH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" s="250" t="str">
        <f>tbl_TransDet_Exp[[#Headers],[&amp;TargetFrameName=None]]</f>
        <v>&amp;TargetFrameName=None</v>
      </c>
      <c r="AJ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" s="71"/>
      <c r="AN46" s="22"/>
      <c r="AO46" s="22"/>
      <c r="AP46" s="208"/>
      <c r="AQ46" s="42" t="e">
        <f>IF(tbl_TransDet_Exp[[#This Row],[Custom SR Type]]="",INDEX(SR_Lookup[Section Name],MATCH(tbl_TransDet_Exp[[#This Row],[Account]],SR_Lookup[Account],0)),tbl_TransDet_Exp[[#This Row],[Custom SR Type]])</f>
        <v>#N/A</v>
      </c>
      <c r="AR46" s="42">
        <f>VALUE(CONCATENATE(C46,TEXT(tbl_TransDet_Exp[[#This Row],[Pd]],"00")))</f>
        <v>0</v>
      </c>
      <c r="AS46" s="42" t="str">
        <f>TEXT(tbl_TransDet_Exp[[#This Row],[Project Id]],"000000")</f>
        <v>000000</v>
      </c>
      <c r="AT46" s="42" t="e">
        <f>INDEX(Table11[Description],MATCH(tbl_TransDet_Exp[[#This Row],[Account]],Table11[GL Account],0))</f>
        <v>#N/A</v>
      </c>
      <c r="AU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" spans="2:47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3"/>
      <c r="P47" s="8"/>
      <c r="Q47" s="8"/>
      <c r="R47" s="8"/>
      <c r="S47" s="8"/>
      <c r="T47" s="8"/>
      <c r="U47" s="8"/>
      <c r="V47" s="8"/>
      <c r="W47" s="8"/>
      <c r="X47" s="8"/>
      <c r="Z47" s="8"/>
      <c r="AA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7" s="250" t="e">
        <f>IF(tbl_TransDet_Exp[[#This Row],[+/-  (HR GL Detail)]]&lt;&gt;"",tbl_TransDet_Exp[[#This Row],[+/-  (HR GL Detail)]],IF(#REF!&lt;&gt;"",#REF!,""))</f>
        <v>#REF!</v>
      </c>
      <c r="AC47" s="250" t="str">
        <f t="shared" si="3"/>
        <v>https://financials.omni.fsu.edu/psp/sprdfi/EMPLOYEE/ERP/c/AUDIT_EXPENSE_FUNCTIONS.TE_EXP_SHEET_INQ.GBL?SHEET_ID=</v>
      </c>
      <c r="AD47" s="250" t="str">
        <f t="shared" si="4"/>
        <v>&amp;PAGE=EX_SHEET_ENTRY</v>
      </c>
      <c r="AE47" s="250" t="str">
        <f>IF(LEFT(tbl_TransDet_Exp[[#This Row],[Journal Id]],2)="EX",TEXT(tbl_TransDet_Exp[[#This Row],[Vch /Ex /PayId]],"0000000000"),"")</f>
        <v/>
      </c>
      <c r="AF47" s="250" t="b">
        <f>IF(tbl_TransDet_Exp[[#This Row],[ER Lookup and Format]]&lt;&gt;"",CONCATENATE(tbl_TransDet_Exp[[#This Row],[https://financials.omni.fsu.edu/psp/sprdfi/EMPLOYEE/ERP/c/AUDIT_EXPENSE_FUNCTIONS.TE_EXP_SHEET_INQ.GBL?SHEET_ID=]],AE47,tbl_TransDet_Exp[[#This Row],[&amp;PAGE=EX_SHEET_ENTRY]]))</f>
        <v>0</v>
      </c>
      <c r="AG47" s="250" t="str">
        <f t="shared" si="5"/>
        <v>https://docmgmt.its.fsu.edu/NolijWeb/public/apiLoginCheck.jsp?redir=../documentviewer/%3FdocumentId%3D</v>
      </c>
      <c r="AH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" s="250" t="str">
        <f>tbl_TransDet_Exp[[#Headers],[&amp;TargetFrameName=None]]</f>
        <v>&amp;TargetFrameName=None</v>
      </c>
      <c r="AJ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7" s="71"/>
      <c r="AN47" s="22"/>
      <c r="AO47" s="22"/>
      <c r="AP47" s="208"/>
      <c r="AQ47" s="42" t="e">
        <f>IF(tbl_TransDet_Exp[[#This Row],[Custom SR Type]]="",INDEX(SR_Lookup[Section Name],MATCH(tbl_TransDet_Exp[[#This Row],[Account]],SR_Lookup[Account],0)),tbl_TransDet_Exp[[#This Row],[Custom SR Type]])</f>
        <v>#N/A</v>
      </c>
      <c r="AR47" s="42">
        <f>VALUE(CONCATENATE(C47,TEXT(tbl_TransDet_Exp[[#This Row],[Pd]],"00")))</f>
        <v>0</v>
      </c>
      <c r="AS47" s="42" t="str">
        <f>TEXT(tbl_TransDet_Exp[[#This Row],[Project Id]],"000000")</f>
        <v>000000</v>
      </c>
      <c r="AT47" s="42" t="e">
        <f>INDEX(Table11[Description],MATCH(tbl_TransDet_Exp[[#This Row],[Account]],Table11[GL Account],0))</f>
        <v>#N/A</v>
      </c>
      <c r="AU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" spans="2:47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3"/>
      <c r="P48" s="8"/>
      <c r="Q48" s="8"/>
      <c r="R48" s="8"/>
      <c r="S48" s="8"/>
      <c r="T48" s="8"/>
      <c r="U48" s="8"/>
      <c r="V48" s="8"/>
      <c r="W48" s="8"/>
      <c r="X48" s="8"/>
      <c r="Z48" s="8"/>
      <c r="AA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" s="250" t="e">
        <f>IF(tbl_TransDet_Exp[[#This Row],[+/-  (HR GL Detail)]]&lt;&gt;"",tbl_TransDet_Exp[[#This Row],[+/-  (HR GL Detail)]],IF(#REF!&lt;&gt;"",#REF!,""))</f>
        <v>#REF!</v>
      </c>
      <c r="AC48" s="250" t="str">
        <f t="shared" si="3"/>
        <v>https://financials.omni.fsu.edu/psp/sprdfi/EMPLOYEE/ERP/c/AUDIT_EXPENSE_FUNCTIONS.TE_EXP_SHEET_INQ.GBL?SHEET_ID=</v>
      </c>
      <c r="AD48" s="250" t="str">
        <f t="shared" si="4"/>
        <v>&amp;PAGE=EX_SHEET_ENTRY</v>
      </c>
      <c r="AE48" s="250" t="str">
        <f>IF(LEFT(tbl_TransDet_Exp[[#This Row],[Journal Id]],2)="EX",TEXT(tbl_TransDet_Exp[[#This Row],[Vch /Ex /PayId]],"0000000000"),"")</f>
        <v/>
      </c>
      <c r="AF48" s="250" t="b">
        <f>IF(tbl_TransDet_Exp[[#This Row],[ER Lookup and Format]]&lt;&gt;"",CONCATENATE(tbl_TransDet_Exp[[#This Row],[https://financials.omni.fsu.edu/psp/sprdfi/EMPLOYEE/ERP/c/AUDIT_EXPENSE_FUNCTIONS.TE_EXP_SHEET_INQ.GBL?SHEET_ID=]],AE48,tbl_TransDet_Exp[[#This Row],[&amp;PAGE=EX_SHEET_ENTRY]]))</f>
        <v>0</v>
      </c>
      <c r="AG48" s="250" t="str">
        <f t="shared" si="5"/>
        <v>https://docmgmt.its.fsu.edu/NolijWeb/public/apiLoginCheck.jsp?redir=../documentviewer/%3FdocumentId%3D</v>
      </c>
      <c r="AH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" s="250" t="str">
        <f>tbl_TransDet_Exp[[#Headers],[&amp;TargetFrameName=None]]</f>
        <v>&amp;TargetFrameName=None</v>
      </c>
      <c r="AJ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" s="71"/>
      <c r="AN48" s="22"/>
      <c r="AO48" s="22"/>
      <c r="AP48" s="208"/>
      <c r="AQ48" s="42" t="e">
        <f>IF(tbl_TransDet_Exp[[#This Row],[Custom SR Type]]="",INDEX(SR_Lookup[Section Name],MATCH(tbl_TransDet_Exp[[#This Row],[Account]],SR_Lookup[Account],0)),tbl_TransDet_Exp[[#This Row],[Custom SR Type]])</f>
        <v>#N/A</v>
      </c>
      <c r="AR48" s="42">
        <f>VALUE(CONCATENATE(C48,TEXT(tbl_TransDet_Exp[[#This Row],[Pd]],"00")))</f>
        <v>0</v>
      </c>
      <c r="AS48" s="42" t="str">
        <f>TEXT(tbl_TransDet_Exp[[#This Row],[Project Id]],"000000")</f>
        <v>000000</v>
      </c>
      <c r="AT48" s="42" t="e">
        <f>INDEX(Table11[Description],MATCH(tbl_TransDet_Exp[[#This Row],[Account]],Table11[GL Account],0))</f>
        <v>#N/A</v>
      </c>
      <c r="AU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" spans="2:47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3"/>
      <c r="P49" s="8"/>
      <c r="Q49" s="8"/>
      <c r="R49" s="8"/>
      <c r="S49" s="8"/>
      <c r="T49" s="8"/>
      <c r="U49" s="8"/>
      <c r="V49" s="8"/>
      <c r="W49" s="8"/>
      <c r="X49" s="8"/>
      <c r="Z49" s="8"/>
      <c r="AA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" s="250" t="e">
        <f>IF(tbl_TransDet_Exp[[#This Row],[+/-  (HR GL Detail)]]&lt;&gt;"",tbl_TransDet_Exp[[#This Row],[+/-  (HR GL Detail)]],IF(#REF!&lt;&gt;"",#REF!,""))</f>
        <v>#REF!</v>
      </c>
      <c r="AC49" s="250" t="str">
        <f t="shared" si="3"/>
        <v>https://financials.omni.fsu.edu/psp/sprdfi/EMPLOYEE/ERP/c/AUDIT_EXPENSE_FUNCTIONS.TE_EXP_SHEET_INQ.GBL?SHEET_ID=</v>
      </c>
      <c r="AD49" s="250" t="str">
        <f t="shared" si="4"/>
        <v>&amp;PAGE=EX_SHEET_ENTRY</v>
      </c>
      <c r="AE49" s="250" t="str">
        <f>IF(LEFT(tbl_TransDet_Exp[[#This Row],[Journal Id]],2)="EX",TEXT(tbl_TransDet_Exp[[#This Row],[Vch /Ex /PayId]],"0000000000"),"")</f>
        <v/>
      </c>
      <c r="AF49" s="250" t="b">
        <f>IF(tbl_TransDet_Exp[[#This Row],[ER Lookup and Format]]&lt;&gt;"",CONCATENATE(tbl_TransDet_Exp[[#This Row],[https://financials.omni.fsu.edu/psp/sprdfi/EMPLOYEE/ERP/c/AUDIT_EXPENSE_FUNCTIONS.TE_EXP_SHEET_INQ.GBL?SHEET_ID=]],AE49,tbl_TransDet_Exp[[#This Row],[&amp;PAGE=EX_SHEET_ENTRY]]))</f>
        <v>0</v>
      </c>
      <c r="AG49" s="250" t="str">
        <f t="shared" si="5"/>
        <v>https://docmgmt.its.fsu.edu/NolijWeb/public/apiLoginCheck.jsp?redir=../documentviewer/%3FdocumentId%3D</v>
      </c>
      <c r="AH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" s="250" t="str">
        <f>tbl_TransDet_Exp[[#Headers],[&amp;TargetFrameName=None]]</f>
        <v>&amp;TargetFrameName=None</v>
      </c>
      <c r="AJ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" s="71"/>
      <c r="AN49" s="22"/>
      <c r="AO49" s="22"/>
      <c r="AP49" s="208"/>
      <c r="AQ49" s="42" t="e">
        <f>IF(tbl_TransDet_Exp[[#This Row],[Custom SR Type]]="",INDEX(SR_Lookup[Section Name],MATCH(tbl_TransDet_Exp[[#This Row],[Account]],SR_Lookup[Account],0)),tbl_TransDet_Exp[[#This Row],[Custom SR Type]])</f>
        <v>#N/A</v>
      </c>
      <c r="AR49" s="42">
        <f>VALUE(CONCATENATE(C49,TEXT(tbl_TransDet_Exp[[#This Row],[Pd]],"00")))</f>
        <v>0</v>
      </c>
      <c r="AS49" s="42" t="str">
        <f>TEXT(tbl_TransDet_Exp[[#This Row],[Project Id]],"000000")</f>
        <v>000000</v>
      </c>
      <c r="AT49" s="42" t="e">
        <f>INDEX(Table11[Description],MATCH(tbl_TransDet_Exp[[#This Row],[Account]],Table11[GL Account],0))</f>
        <v>#N/A</v>
      </c>
      <c r="AU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" spans="2:47"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3"/>
      <c r="P50" s="8"/>
      <c r="Q50" s="8"/>
      <c r="R50" s="8"/>
      <c r="S50" s="8"/>
      <c r="T50" s="8"/>
      <c r="U50" s="8"/>
      <c r="V50" s="8"/>
      <c r="W50" s="8"/>
      <c r="X50" s="8"/>
      <c r="Z50" s="8"/>
      <c r="AA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" s="250" t="e">
        <f>IF(tbl_TransDet_Exp[[#This Row],[+/-  (HR GL Detail)]]&lt;&gt;"",tbl_TransDet_Exp[[#This Row],[+/-  (HR GL Detail)]],IF(#REF!&lt;&gt;"",#REF!,""))</f>
        <v>#REF!</v>
      </c>
      <c r="AC50" s="250" t="str">
        <f t="shared" si="3"/>
        <v>https://financials.omni.fsu.edu/psp/sprdfi/EMPLOYEE/ERP/c/AUDIT_EXPENSE_FUNCTIONS.TE_EXP_SHEET_INQ.GBL?SHEET_ID=</v>
      </c>
      <c r="AD50" s="250" t="str">
        <f t="shared" si="4"/>
        <v>&amp;PAGE=EX_SHEET_ENTRY</v>
      </c>
      <c r="AE50" s="250" t="str">
        <f>IF(LEFT(tbl_TransDet_Exp[[#This Row],[Journal Id]],2)="EX",TEXT(tbl_TransDet_Exp[[#This Row],[Vch /Ex /PayId]],"0000000000"),"")</f>
        <v/>
      </c>
      <c r="AF50" s="250" t="b">
        <f>IF(tbl_TransDet_Exp[[#This Row],[ER Lookup and Format]]&lt;&gt;"",CONCATENATE(tbl_TransDet_Exp[[#This Row],[https://financials.omni.fsu.edu/psp/sprdfi/EMPLOYEE/ERP/c/AUDIT_EXPENSE_FUNCTIONS.TE_EXP_SHEET_INQ.GBL?SHEET_ID=]],AE50,tbl_TransDet_Exp[[#This Row],[&amp;PAGE=EX_SHEET_ENTRY]]))</f>
        <v>0</v>
      </c>
      <c r="AG50" s="250" t="str">
        <f t="shared" si="5"/>
        <v>https://docmgmt.its.fsu.edu/NolijWeb/public/apiLoginCheck.jsp?redir=../documentviewer/%3FdocumentId%3D</v>
      </c>
      <c r="AH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" s="250" t="str">
        <f>tbl_TransDet_Exp[[#Headers],[&amp;TargetFrameName=None]]</f>
        <v>&amp;TargetFrameName=None</v>
      </c>
      <c r="AJ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" s="71"/>
      <c r="AN50" s="22"/>
      <c r="AO50" s="22"/>
      <c r="AP50" s="208"/>
      <c r="AQ50" s="42" t="e">
        <f>IF(tbl_TransDet_Exp[[#This Row],[Custom SR Type]]="",INDEX(SR_Lookup[Section Name],MATCH(tbl_TransDet_Exp[[#This Row],[Account]],SR_Lookup[Account],0)),tbl_TransDet_Exp[[#This Row],[Custom SR Type]])</f>
        <v>#N/A</v>
      </c>
      <c r="AR50" s="42">
        <f>VALUE(CONCATENATE(C50,TEXT(tbl_TransDet_Exp[[#This Row],[Pd]],"00")))</f>
        <v>0</v>
      </c>
      <c r="AS50" s="42" t="str">
        <f>TEXT(tbl_TransDet_Exp[[#This Row],[Project Id]],"000000")</f>
        <v>000000</v>
      </c>
      <c r="AT50" s="42" t="e">
        <f>INDEX(Table11[Description],MATCH(tbl_TransDet_Exp[[#This Row],[Account]],Table11[GL Account],0))</f>
        <v>#N/A</v>
      </c>
      <c r="AU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" spans="2:47"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3"/>
      <c r="P51" s="8"/>
      <c r="Q51" s="8"/>
      <c r="R51" s="8"/>
      <c r="S51" s="8"/>
      <c r="T51" s="8"/>
      <c r="U51" s="8"/>
      <c r="V51" s="8"/>
      <c r="W51" s="8"/>
      <c r="X51" s="8"/>
      <c r="Z51" s="8"/>
      <c r="AA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" s="250" t="e">
        <f>IF(tbl_TransDet_Exp[[#This Row],[+/-  (HR GL Detail)]]&lt;&gt;"",tbl_TransDet_Exp[[#This Row],[+/-  (HR GL Detail)]],IF(#REF!&lt;&gt;"",#REF!,""))</f>
        <v>#REF!</v>
      </c>
      <c r="AC51" s="250" t="str">
        <f t="shared" si="3"/>
        <v>https://financials.omni.fsu.edu/psp/sprdfi/EMPLOYEE/ERP/c/AUDIT_EXPENSE_FUNCTIONS.TE_EXP_SHEET_INQ.GBL?SHEET_ID=</v>
      </c>
      <c r="AD51" s="250" t="str">
        <f t="shared" si="4"/>
        <v>&amp;PAGE=EX_SHEET_ENTRY</v>
      </c>
      <c r="AE51" s="250" t="str">
        <f>IF(LEFT(tbl_TransDet_Exp[[#This Row],[Journal Id]],2)="EX",TEXT(tbl_TransDet_Exp[[#This Row],[Vch /Ex /PayId]],"0000000000"),"")</f>
        <v/>
      </c>
      <c r="AF51" s="250" t="b">
        <f>IF(tbl_TransDet_Exp[[#This Row],[ER Lookup and Format]]&lt;&gt;"",CONCATENATE(tbl_TransDet_Exp[[#This Row],[https://financials.omni.fsu.edu/psp/sprdfi/EMPLOYEE/ERP/c/AUDIT_EXPENSE_FUNCTIONS.TE_EXP_SHEET_INQ.GBL?SHEET_ID=]],AE51,tbl_TransDet_Exp[[#This Row],[&amp;PAGE=EX_SHEET_ENTRY]]))</f>
        <v>0</v>
      </c>
      <c r="AG51" s="250" t="str">
        <f t="shared" si="5"/>
        <v>https://docmgmt.its.fsu.edu/NolijWeb/public/apiLoginCheck.jsp?redir=../documentviewer/%3FdocumentId%3D</v>
      </c>
      <c r="AH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" s="250" t="str">
        <f>tbl_TransDet_Exp[[#Headers],[&amp;TargetFrameName=None]]</f>
        <v>&amp;TargetFrameName=None</v>
      </c>
      <c r="AJ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" s="71"/>
      <c r="AN51" s="22"/>
      <c r="AO51" s="22"/>
      <c r="AP51" s="208"/>
      <c r="AQ51" s="42" t="e">
        <f>IF(tbl_TransDet_Exp[[#This Row],[Custom SR Type]]="",INDEX(SR_Lookup[Section Name],MATCH(tbl_TransDet_Exp[[#This Row],[Account]],SR_Lookup[Account],0)),tbl_TransDet_Exp[[#This Row],[Custom SR Type]])</f>
        <v>#N/A</v>
      </c>
      <c r="AR51" s="42">
        <f>VALUE(CONCATENATE(C51,TEXT(tbl_TransDet_Exp[[#This Row],[Pd]],"00")))</f>
        <v>0</v>
      </c>
      <c r="AS51" s="42" t="str">
        <f>TEXT(tbl_TransDet_Exp[[#This Row],[Project Id]],"000000")</f>
        <v>000000</v>
      </c>
      <c r="AT51" s="42" t="e">
        <f>INDEX(Table11[Description],MATCH(tbl_TransDet_Exp[[#This Row],[Account]],Table11[GL Account],0))</f>
        <v>#N/A</v>
      </c>
      <c r="AU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" spans="2:47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3"/>
      <c r="P52" s="8"/>
      <c r="Q52" s="8"/>
      <c r="R52" s="8"/>
      <c r="S52" s="8"/>
      <c r="T52" s="8"/>
      <c r="U52" s="8"/>
      <c r="V52" s="8"/>
      <c r="W52" s="8"/>
      <c r="X52" s="8"/>
      <c r="Z52" s="8"/>
      <c r="AA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" s="250" t="e">
        <f>IF(tbl_TransDet_Exp[[#This Row],[+/-  (HR GL Detail)]]&lt;&gt;"",tbl_TransDet_Exp[[#This Row],[+/-  (HR GL Detail)]],IF(#REF!&lt;&gt;"",#REF!,""))</f>
        <v>#REF!</v>
      </c>
      <c r="AC52" s="250" t="str">
        <f t="shared" si="3"/>
        <v>https://financials.omni.fsu.edu/psp/sprdfi/EMPLOYEE/ERP/c/AUDIT_EXPENSE_FUNCTIONS.TE_EXP_SHEET_INQ.GBL?SHEET_ID=</v>
      </c>
      <c r="AD52" s="250" t="str">
        <f t="shared" si="4"/>
        <v>&amp;PAGE=EX_SHEET_ENTRY</v>
      </c>
      <c r="AE52" s="250" t="str">
        <f>IF(LEFT(tbl_TransDet_Exp[[#This Row],[Journal Id]],2)="EX",TEXT(tbl_TransDet_Exp[[#This Row],[Vch /Ex /PayId]],"0000000000"),"")</f>
        <v/>
      </c>
      <c r="AF52" s="250" t="b">
        <f>IF(tbl_TransDet_Exp[[#This Row],[ER Lookup and Format]]&lt;&gt;"",CONCATENATE(tbl_TransDet_Exp[[#This Row],[https://financials.omni.fsu.edu/psp/sprdfi/EMPLOYEE/ERP/c/AUDIT_EXPENSE_FUNCTIONS.TE_EXP_SHEET_INQ.GBL?SHEET_ID=]],AE52,tbl_TransDet_Exp[[#This Row],[&amp;PAGE=EX_SHEET_ENTRY]]))</f>
        <v>0</v>
      </c>
      <c r="AG52" s="250" t="str">
        <f t="shared" si="5"/>
        <v>https://docmgmt.its.fsu.edu/NolijWeb/public/apiLoginCheck.jsp?redir=../documentviewer/%3FdocumentId%3D</v>
      </c>
      <c r="AH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" s="250" t="str">
        <f>tbl_TransDet_Exp[[#Headers],[&amp;TargetFrameName=None]]</f>
        <v>&amp;TargetFrameName=None</v>
      </c>
      <c r="AJ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" s="71"/>
      <c r="AN52" s="22"/>
      <c r="AO52" s="22"/>
      <c r="AP52" s="208"/>
      <c r="AQ52" s="42" t="e">
        <f>IF(tbl_TransDet_Exp[[#This Row],[Custom SR Type]]="",INDEX(SR_Lookup[Section Name],MATCH(tbl_TransDet_Exp[[#This Row],[Account]],SR_Lookup[Account],0)),tbl_TransDet_Exp[[#This Row],[Custom SR Type]])</f>
        <v>#N/A</v>
      </c>
      <c r="AR52" s="42">
        <f>VALUE(CONCATENATE(C52,TEXT(tbl_TransDet_Exp[[#This Row],[Pd]],"00")))</f>
        <v>0</v>
      </c>
      <c r="AS52" s="42" t="str">
        <f>TEXT(tbl_TransDet_Exp[[#This Row],[Project Id]],"000000")</f>
        <v>000000</v>
      </c>
      <c r="AT52" s="42" t="e">
        <f>INDEX(Table11[Description],MATCH(tbl_TransDet_Exp[[#This Row],[Account]],Table11[GL Account],0))</f>
        <v>#N/A</v>
      </c>
      <c r="AU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" spans="2:47"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3"/>
      <c r="P53" s="8"/>
      <c r="Q53" s="8"/>
      <c r="R53" s="8"/>
      <c r="S53" s="8"/>
      <c r="T53" s="8"/>
      <c r="U53" s="8"/>
      <c r="V53" s="8"/>
      <c r="W53" s="8"/>
      <c r="X53" s="8"/>
      <c r="Z53" s="8"/>
      <c r="AA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" s="250" t="e">
        <f>IF(tbl_TransDet_Exp[[#This Row],[+/-  (HR GL Detail)]]&lt;&gt;"",tbl_TransDet_Exp[[#This Row],[+/-  (HR GL Detail)]],IF(#REF!&lt;&gt;"",#REF!,""))</f>
        <v>#REF!</v>
      </c>
      <c r="AC53" s="250" t="str">
        <f t="shared" si="3"/>
        <v>https://financials.omni.fsu.edu/psp/sprdfi/EMPLOYEE/ERP/c/AUDIT_EXPENSE_FUNCTIONS.TE_EXP_SHEET_INQ.GBL?SHEET_ID=</v>
      </c>
      <c r="AD53" s="250" t="str">
        <f t="shared" si="4"/>
        <v>&amp;PAGE=EX_SHEET_ENTRY</v>
      </c>
      <c r="AE53" s="250" t="str">
        <f>IF(LEFT(tbl_TransDet_Exp[[#This Row],[Journal Id]],2)="EX",TEXT(tbl_TransDet_Exp[[#This Row],[Vch /Ex /PayId]],"0000000000"),"")</f>
        <v/>
      </c>
      <c r="AF53" s="250" t="b">
        <f>IF(tbl_TransDet_Exp[[#This Row],[ER Lookup and Format]]&lt;&gt;"",CONCATENATE(tbl_TransDet_Exp[[#This Row],[https://financials.omni.fsu.edu/psp/sprdfi/EMPLOYEE/ERP/c/AUDIT_EXPENSE_FUNCTIONS.TE_EXP_SHEET_INQ.GBL?SHEET_ID=]],AE53,tbl_TransDet_Exp[[#This Row],[&amp;PAGE=EX_SHEET_ENTRY]]))</f>
        <v>0</v>
      </c>
      <c r="AG53" s="250" t="str">
        <f t="shared" si="5"/>
        <v>https://docmgmt.its.fsu.edu/NolijWeb/public/apiLoginCheck.jsp?redir=../documentviewer/%3FdocumentId%3D</v>
      </c>
      <c r="AH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" s="250" t="str">
        <f>tbl_TransDet_Exp[[#Headers],[&amp;TargetFrameName=None]]</f>
        <v>&amp;TargetFrameName=None</v>
      </c>
      <c r="AJ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" s="71"/>
      <c r="AN53" s="22"/>
      <c r="AO53" s="22"/>
      <c r="AP53" s="208"/>
      <c r="AQ53" s="42" t="e">
        <f>IF(tbl_TransDet_Exp[[#This Row],[Custom SR Type]]="",INDEX(SR_Lookup[Section Name],MATCH(tbl_TransDet_Exp[[#This Row],[Account]],SR_Lookup[Account],0)),tbl_TransDet_Exp[[#This Row],[Custom SR Type]])</f>
        <v>#N/A</v>
      </c>
      <c r="AR53" s="42">
        <f>VALUE(CONCATENATE(C53,TEXT(tbl_TransDet_Exp[[#This Row],[Pd]],"00")))</f>
        <v>0</v>
      </c>
      <c r="AS53" s="42" t="str">
        <f>TEXT(tbl_TransDet_Exp[[#This Row],[Project Id]],"000000")</f>
        <v>000000</v>
      </c>
      <c r="AT53" s="42" t="e">
        <f>INDEX(Table11[Description],MATCH(tbl_TransDet_Exp[[#This Row],[Account]],Table11[GL Account],0))</f>
        <v>#N/A</v>
      </c>
      <c r="AU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" spans="2:47"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3"/>
      <c r="P54" s="8"/>
      <c r="Q54" s="8"/>
      <c r="R54" s="8"/>
      <c r="S54" s="8"/>
      <c r="T54" s="8"/>
      <c r="U54" s="8"/>
      <c r="V54" s="8"/>
      <c r="W54" s="8"/>
      <c r="X54" s="8"/>
      <c r="Z54" s="8"/>
      <c r="AA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" s="250" t="e">
        <f>IF(tbl_TransDet_Exp[[#This Row],[+/-  (HR GL Detail)]]&lt;&gt;"",tbl_TransDet_Exp[[#This Row],[+/-  (HR GL Detail)]],IF(#REF!&lt;&gt;"",#REF!,""))</f>
        <v>#REF!</v>
      </c>
      <c r="AC54" s="250" t="str">
        <f t="shared" si="3"/>
        <v>https://financials.omni.fsu.edu/psp/sprdfi/EMPLOYEE/ERP/c/AUDIT_EXPENSE_FUNCTIONS.TE_EXP_SHEET_INQ.GBL?SHEET_ID=</v>
      </c>
      <c r="AD54" s="250" t="str">
        <f t="shared" si="4"/>
        <v>&amp;PAGE=EX_SHEET_ENTRY</v>
      </c>
      <c r="AE54" s="250" t="str">
        <f>IF(LEFT(tbl_TransDet_Exp[[#This Row],[Journal Id]],2)="EX",TEXT(tbl_TransDet_Exp[[#This Row],[Vch /Ex /PayId]],"0000000000"),"")</f>
        <v/>
      </c>
      <c r="AF54" s="250" t="b">
        <f>IF(tbl_TransDet_Exp[[#This Row],[ER Lookup and Format]]&lt;&gt;"",CONCATENATE(tbl_TransDet_Exp[[#This Row],[https://financials.omni.fsu.edu/psp/sprdfi/EMPLOYEE/ERP/c/AUDIT_EXPENSE_FUNCTIONS.TE_EXP_SHEET_INQ.GBL?SHEET_ID=]],AE54,tbl_TransDet_Exp[[#This Row],[&amp;PAGE=EX_SHEET_ENTRY]]))</f>
        <v>0</v>
      </c>
      <c r="AG54" s="250" t="str">
        <f t="shared" si="5"/>
        <v>https://docmgmt.its.fsu.edu/NolijWeb/public/apiLoginCheck.jsp?redir=../documentviewer/%3FdocumentId%3D</v>
      </c>
      <c r="AH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" s="250" t="str">
        <f>tbl_TransDet_Exp[[#Headers],[&amp;TargetFrameName=None]]</f>
        <v>&amp;TargetFrameName=None</v>
      </c>
      <c r="AJ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" s="71"/>
      <c r="AN54" s="22"/>
      <c r="AO54" s="22"/>
      <c r="AP54" s="208"/>
      <c r="AQ54" s="42" t="e">
        <f>IF(tbl_TransDet_Exp[[#This Row],[Custom SR Type]]="",INDEX(SR_Lookup[Section Name],MATCH(tbl_TransDet_Exp[[#This Row],[Account]],SR_Lookup[Account],0)),tbl_TransDet_Exp[[#This Row],[Custom SR Type]])</f>
        <v>#N/A</v>
      </c>
      <c r="AR54" s="42">
        <f>VALUE(CONCATENATE(C54,TEXT(tbl_TransDet_Exp[[#This Row],[Pd]],"00")))</f>
        <v>0</v>
      </c>
      <c r="AS54" s="42" t="str">
        <f>TEXT(tbl_TransDet_Exp[[#This Row],[Project Id]],"000000")</f>
        <v>000000</v>
      </c>
      <c r="AT54" s="42" t="e">
        <f>INDEX(Table11[Description],MATCH(tbl_TransDet_Exp[[#This Row],[Account]],Table11[GL Account],0))</f>
        <v>#N/A</v>
      </c>
      <c r="AU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" spans="2:47"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3"/>
      <c r="P55" s="8"/>
      <c r="Q55" s="8"/>
      <c r="R55" s="8"/>
      <c r="S55" s="8"/>
      <c r="T55" s="8"/>
      <c r="U55" s="8"/>
      <c r="V55" s="8"/>
      <c r="W55" s="8"/>
      <c r="X55" s="8"/>
      <c r="Z55" s="8"/>
      <c r="AA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" s="250" t="e">
        <f>IF(tbl_TransDet_Exp[[#This Row],[+/-  (HR GL Detail)]]&lt;&gt;"",tbl_TransDet_Exp[[#This Row],[+/-  (HR GL Detail)]],IF(#REF!&lt;&gt;"",#REF!,""))</f>
        <v>#REF!</v>
      </c>
      <c r="AC55" s="250" t="str">
        <f t="shared" si="3"/>
        <v>https://financials.omni.fsu.edu/psp/sprdfi/EMPLOYEE/ERP/c/AUDIT_EXPENSE_FUNCTIONS.TE_EXP_SHEET_INQ.GBL?SHEET_ID=</v>
      </c>
      <c r="AD55" s="250" t="str">
        <f t="shared" si="4"/>
        <v>&amp;PAGE=EX_SHEET_ENTRY</v>
      </c>
      <c r="AE55" s="250" t="str">
        <f>IF(LEFT(tbl_TransDet_Exp[[#This Row],[Journal Id]],2)="EX",TEXT(tbl_TransDet_Exp[[#This Row],[Vch /Ex /PayId]],"0000000000"),"")</f>
        <v/>
      </c>
      <c r="AF55" s="250" t="b">
        <f>IF(tbl_TransDet_Exp[[#This Row],[ER Lookup and Format]]&lt;&gt;"",CONCATENATE(tbl_TransDet_Exp[[#This Row],[https://financials.omni.fsu.edu/psp/sprdfi/EMPLOYEE/ERP/c/AUDIT_EXPENSE_FUNCTIONS.TE_EXP_SHEET_INQ.GBL?SHEET_ID=]],AE55,tbl_TransDet_Exp[[#This Row],[&amp;PAGE=EX_SHEET_ENTRY]]))</f>
        <v>0</v>
      </c>
      <c r="AG55" s="250" t="str">
        <f t="shared" si="5"/>
        <v>https://docmgmt.its.fsu.edu/NolijWeb/public/apiLoginCheck.jsp?redir=../documentviewer/%3FdocumentId%3D</v>
      </c>
      <c r="AH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" s="250" t="str">
        <f>tbl_TransDet_Exp[[#Headers],[&amp;TargetFrameName=None]]</f>
        <v>&amp;TargetFrameName=None</v>
      </c>
      <c r="AJ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" s="71"/>
      <c r="AN55" s="22"/>
      <c r="AO55" s="22"/>
      <c r="AP55" s="208"/>
      <c r="AQ55" s="42" t="e">
        <f>IF(tbl_TransDet_Exp[[#This Row],[Custom SR Type]]="",INDEX(SR_Lookup[Section Name],MATCH(tbl_TransDet_Exp[[#This Row],[Account]],SR_Lookup[Account],0)),tbl_TransDet_Exp[[#This Row],[Custom SR Type]])</f>
        <v>#N/A</v>
      </c>
      <c r="AR55" s="42">
        <f>VALUE(CONCATENATE(C55,TEXT(tbl_TransDet_Exp[[#This Row],[Pd]],"00")))</f>
        <v>0</v>
      </c>
      <c r="AS55" s="42" t="str">
        <f>TEXT(tbl_TransDet_Exp[[#This Row],[Project Id]],"000000")</f>
        <v>000000</v>
      </c>
      <c r="AT55" s="42" t="e">
        <f>INDEX(Table11[Description],MATCH(tbl_TransDet_Exp[[#This Row],[Account]],Table11[GL Account],0))</f>
        <v>#N/A</v>
      </c>
      <c r="AU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" spans="2:47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3"/>
      <c r="P56" s="8"/>
      <c r="Q56" s="8"/>
      <c r="R56" s="8"/>
      <c r="S56" s="8"/>
      <c r="T56" s="8"/>
      <c r="U56" s="8"/>
      <c r="V56" s="8"/>
      <c r="W56" s="8"/>
      <c r="X56" s="8"/>
      <c r="Z56" s="8"/>
      <c r="AA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" s="250" t="e">
        <f>IF(tbl_TransDet_Exp[[#This Row],[+/-  (HR GL Detail)]]&lt;&gt;"",tbl_TransDet_Exp[[#This Row],[+/-  (HR GL Detail)]],IF(#REF!&lt;&gt;"",#REF!,""))</f>
        <v>#REF!</v>
      </c>
      <c r="AC56" s="250" t="str">
        <f t="shared" si="3"/>
        <v>https://financials.omni.fsu.edu/psp/sprdfi/EMPLOYEE/ERP/c/AUDIT_EXPENSE_FUNCTIONS.TE_EXP_SHEET_INQ.GBL?SHEET_ID=</v>
      </c>
      <c r="AD56" s="250" t="str">
        <f t="shared" si="4"/>
        <v>&amp;PAGE=EX_SHEET_ENTRY</v>
      </c>
      <c r="AE56" s="250" t="str">
        <f>IF(LEFT(tbl_TransDet_Exp[[#This Row],[Journal Id]],2)="EX",TEXT(tbl_TransDet_Exp[[#This Row],[Vch /Ex /PayId]],"0000000000"),"")</f>
        <v/>
      </c>
      <c r="AF56" s="250" t="b">
        <f>IF(tbl_TransDet_Exp[[#This Row],[ER Lookup and Format]]&lt;&gt;"",CONCATENATE(tbl_TransDet_Exp[[#This Row],[https://financials.omni.fsu.edu/psp/sprdfi/EMPLOYEE/ERP/c/AUDIT_EXPENSE_FUNCTIONS.TE_EXP_SHEET_INQ.GBL?SHEET_ID=]],AE56,tbl_TransDet_Exp[[#This Row],[&amp;PAGE=EX_SHEET_ENTRY]]))</f>
        <v>0</v>
      </c>
      <c r="AG56" s="250" t="str">
        <f t="shared" si="5"/>
        <v>https://docmgmt.its.fsu.edu/NolijWeb/public/apiLoginCheck.jsp?redir=../documentviewer/%3FdocumentId%3D</v>
      </c>
      <c r="AH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" s="250" t="str">
        <f>tbl_TransDet_Exp[[#Headers],[&amp;TargetFrameName=None]]</f>
        <v>&amp;TargetFrameName=None</v>
      </c>
      <c r="AJ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" s="71"/>
      <c r="AN56" s="22"/>
      <c r="AO56" s="22"/>
      <c r="AP56" s="208"/>
      <c r="AQ56" s="42" t="e">
        <f>IF(tbl_TransDet_Exp[[#This Row],[Custom SR Type]]="",INDEX(SR_Lookup[Section Name],MATCH(tbl_TransDet_Exp[[#This Row],[Account]],SR_Lookup[Account],0)),tbl_TransDet_Exp[[#This Row],[Custom SR Type]])</f>
        <v>#N/A</v>
      </c>
      <c r="AR56" s="42">
        <f>VALUE(CONCATENATE(C56,TEXT(tbl_TransDet_Exp[[#This Row],[Pd]],"00")))</f>
        <v>0</v>
      </c>
      <c r="AS56" s="42" t="str">
        <f>TEXT(tbl_TransDet_Exp[[#This Row],[Project Id]],"000000")</f>
        <v>000000</v>
      </c>
      <c r="AT56" s="42" t="e">
        <f>INDEX(Table11[Description],MATCH(tbl_TransDet_Exp[[#This Row],[Account]],Table11[GL Account],0))</f>
        <v>#N/A</v>
      </c>
      <c r="AU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" spans="2:47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3"/>
      <c r="P57" s="8"/>
      <c r="Q57" s="8"/>
      <c r="R57" s="8"/>
      <c r="S57" s="8"/>
      <c r="T57" s="8"/>
      <c r="U57" s="8"/>
      <c r="V57" s="8"/>
      <c r="W57" s="8"/>
      <c r="X57" s="8"/>
      <c r="Z57" s="8"/>
      <c r="AA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" s="250" t="e">
        <f>IF(tbl_TransDet_Exp[[#This Row],[+/-  (HR GL Detail)]]&lt;&gt;"",tbl_TransDet_Exp[[#This Row],[+/-  (HR GL Detail)]],IF(#REF!&lt;&gt;"",#REF!,""))</f>
        <v>#REF!</v>
      </c>
      <c r="AC57" s="250" t="str">
        <f t="shared" si="3"/>
        <v>https://financials.omni.fsu.edu/psp/sprdfi/EMPLOYEE/ERP/c/AUDIT_EXPENSE_FUNCTIONS.TE_EXP_SHEET_INQ.GBL?SHEET_ID=</v>
      </c>
      <c r="AD57" s="250" t="str">
        <f t="shared" si="4"/>
        <v>&amp;PAGE=EX_SHEET_ENTRY</v>
      </c>
      <c r="AE57" s="250" t="str">
        <f>IF(LEFT(tbl_TransDet_Exp[[#This Row],[Journal Id]],2)="EX",TEXT(tbl_TransDet_Exp[[#This Row],[Vch /Ex /PayId]],"0000000000"),"")</f>
        <v/>
      </c>
      <c r="AF57" s="250" t="b">
        <f>IF(tbl_TransDet_Exp[[#This Row],[ER Lookup and Format]]&lt;&gt;"",CONCATENATE(tbl_TransDet_Exp[[#This Row],[https://financials.omni.fsu.edu/psp/sprdfi/EMPLOYEE/ERP/c/AUDIT_EXPENSE_FUNCTIONS.TE_EXP_SHEET_INQ.GBL?SHEET_ID=]],AE57,tbl_TransDet_Exp[[#This Row],[&amp;PAGE=EX_SHEET_ENTRY]]))</f>
        <v>0</v>
      </c>
      <c r="AG57" s="250" t="str">
        <f t="shared" si="5"/>
        <v>https://docmgmt.its.fsu.edu/NolijWeb/public/apiLoginCheck.jsp?redir=../documentviewer/%3FdocumentId%3D</v>
      </c>
      <c r="AH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" s="250" t="str">
        <f>tbl_TransDet_Exp[[#Headers],[&amp;TargetFrameName=None]]</f>
        <v>&amp;TargetFrameName=None</v>
      </c>
      <c r="AJ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" s="71"/>
      <c r="AN57" s="22"/>
      <c r="AO57" s="22"/>
      <c r="AP57" s="208"/>
      <c r="AQ57" s="42" t="e">
        <f>IF(tbl_TransDet_Exp[[#This Row],[Custom SR Type]]="",INDEX(SR_Lookup[Section Name],MATCH(tbl_TransDet_Exp[[#This Row],[Account]],SR_Lookup[Account],0)),tbl_TransDet_Exp[[#This Row],[Custom SR Type]])</f>
        <v>#N/A</v>
      </c>
      <c r="AR57" s="42">
        <f>VALUE(CONCATENATE(C57,TEXT(tbl_TransDet_Exp[[#This Row],[Pd]],"00")))</f>
        <v>0</v>
      </c>
      <c r="AS57" s="42" t="str">
        <f>TEXT(tbl_TransDet_Exp[[#This Row],[Project Id]],"000000")</f>
        <v>000000</v>
      </c>
      <c r="AT57" s="42" t="e">
        <f>INDEX(Table11[Description],MATCH(tbl_TransDet_Exp[[#This Row],[Account]],Table11[GL Account],0))</f>
        <v>#N/A</v>
      </c>
      <c r="AU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" spans="2:47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3"/>
      <c r="P58" s="8"/>
      <c r="Q58" s="8"/>
      <c r="R58" s="8"/>
      <c r="S58" s="8"/>
      <c r="T58" s="8"/>
      <c r="U58" s="8"/>
      <c r="V58" s="8"/>
      <c r="W58" s="8"/>
      <c r="X58" s="8"/>
      <c r="Z58" s="8"/>
      <c r="AA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" s="250" t="e">
        <f>IF(tbl_TransDet_Exp[[#This Row],[+/-  (HR GL Detail)]]&lt;&gt;"",tbl_TransDet_Exp[[#This Row],[+/-  (HR GL Detail)]],IF(#REF!&lt;&gt;"",#REF!,""))</f>
        <v>#REF!</v>
      </c>
      <c r="AC58" s="250" t="str">
        <f t="shared" si="3"/>
        <v>https://financials.omni.fsu.edu/psp/sprdfi/EMPLOYEE/ERP/c/AUDIT_EXPENSE_FUNCTIONS.TE_EXP_SHEET_INQ.GBL?SHEET_ID=</v>
      </c>
      <c r="AD58" s="250" t="str">
        <f t="shared" si="4"/>
        <v>&amp;PAGE=EX_SHEET_ENTRY</v>
      </c>
      <c r="AE58" s="250" t="str">
        <f>IF(LEFT(tbl_TransDet_Exp[[#This Row],[Journal Id]],2)="EX",TEXT(tbl_TransDet_Exp[[#This Row],[Vch /Ex /PayId]],"0000000000"),"")</f>
        <v/>
      </c>
      <c r="AF58" s="250" t="b">
        <f>IF(tbl_TransDet_Exp[[#This Row],[ER Lookup and Format]]&lt;&gt;"",CONCATENATE(tbl_TransDet_Exp[[#This Row],[https://financials.omni.fsu.edu/psp/sprdfi/EMPLOYEE/ERP/c/AUDIT_EXPENSE_FUNCTIONS.TE_EXP_SHEET_INQ.GBL?SHEET_ID=]],AE58,tbl_TransDet_Exp[[#This Row],[&amp;PAGE=EX_SHEET_ENTRY]]))</f>
        <v>0</v>
      </c>
      <c r="AG58" s="250" t="str">
        <f t="shared" si="5"/>
        <v>https://docmgmt.its.fsu.edu/NolijWeb/public/apiLoginCheck.jsp?redir=../documentviewer/%3FdocumentId%3D</v>
      </c>
      <c r="AH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" s="250" t="str">
        <f>tbl_TransDet_Exp[[#Headers],[&amp;TargetFrameName=None]]</f>
        <v>&amp;TargetFrameName=None</v>
      </c>
      <c r="AJ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" s="71"/>
      <c r="AN58" s="22"/>
      <c r="AO58" s="22"/>
      <c r="AP58" s="208"/>
      <c r="AQ58" s="42" t="e">
        <f>IF(tbl_TransDet_Exp[[#This Row],[Custom SR Type]]="",INDEX(SR_Lookup[Section Name],MATCH(tbl_TransDet_Exp[[#This Row],[Account]],SR_Lookup[Account],0)),tbl_TransDet_Exp[[#This Row],[Custom SR Type]])</f>
        <v>#N/A</v>
      </c>
      <c r="AR58" s="42">
        <f>VALUE(CONCATENATE(C58,TEXT(tbl_TransDet_Exp[[#This Row],[Pd]],"00")))</f>
        <v>0</v>
      </c>
      <c r="AS58" s="42" t="str">
        <f>TEXT(tbl_TransDet_Exp[[#This Row],[Project Id]],"000000")</f>
        <v>000000</v>
      </c>
      <c r="AT58" s="42" t="e">
        <f>INDEX(Table11[Description],MATCH(tbl_TransDet_Exp[[#This Row],[Account]],Table11[GL Account],0))</f>
        <v>#N/A</v>
      </c>
      <c r="AU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" spans="2:47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8"/>
      <c r="Q59" s="8"/>
      <c r="R59" s="8"/>
      <c r="S59" s="8"/>
      <c r="T59" s="8"/>
      <c r="U59" s="8"/>
      <c r="V59" s="8"/>
      <c r="W59" s="8"/>
      <c r="X59" s="8"/>
      <c r="Z59" s="8"/>
      <c r="AA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" s="250" t="e">
        <f>IF(tbl_TransDet_Exp[[#This Row],[+/-  (HR GL Detail)]]&lt;&gt;"",tbl_TransDet_Exp[[#This Row],[+/-  (HR GL Detail)]],IF(#REF!&lt;&gt;"",#REF!,""))</f>
        <v>#REF!</v>
      </c>
      <c r="AC59" s="250" t="str">
        <f t="shared" si="3"/>
        <v>https://financials.omni.fsu.edu/psp/sprdfi/EMPLOYEE/ERP/c/AUDIT_EXPENSE_FUNCTIONS.TE_EXP_SHEET_INQ.GBL?SHEET_ID=</v>
      </c>
      <c r="AD59" s="250" t="str">
        <f t="shared" si="4"/>
        <v>&amp;PAGE=EX_SHEET_ENTRY</v>
      </c>
      <c r="AE59" s="250" t="str">
        <f>IF(LEFT(tbl_TransDet_Exp[[#This Row],[Journal Id]],2)="EX",TEXT(tbl_TransDet_Exp[[#This Row],[Vch /Ex /PayId]],"0000000000"),"")</f>
        <v/>
      </c>
      <c r="AF59" s="250" t="b">
        <f>IF(tbl_TransDet_Exp[[#This Row],[ER Lookup and Format]]&lt;&gt;"",CONCATENATE(tbl_TransDet_Exp[[#This Row],[https://financials.omni.fsu.edu/psp/sprdfi/EMPLOYEE/ERP/c/AUDIT_EXPENSE_FUNCTIONS.TE_EXP_SHEET_INQ.GBL?SHEET_ID=]],AE59,tbl_TransDet_Exp[[#This Row],[&amp;PAGE=EX_SHEET_ENTRY]]))</f>
        <v>0</v>
      </c>
      <c r="AG59" s="250" t="str">
        <f t="shared" si="5"/>
        <v>https://docmgmt.its.fsu.edu/NolijWeb/public/apiLoginCheck.jsp?redir=../documentviewer/%3FdocumentId%3D</v>
      </c>
      <c r="AH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" s="250" t="str">
        <f>tbl_TransDet_Exp[[#Headers],[&amp;TargetFrameName=None]]</f>
        <v>&amp;TargetFrameName=None</v>
      </c>
      <c r="AJ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" s="71"/>
      <c r="AN59" s="22"/>
      <c r="AO59" s="22"/>
      <c r="AP59" s="208"/>
      <c r="AQ59" s="42" t="e">
        <f>IF(tbl_TransDet_Exp[[#This Row],[Custom SR Type]]="",INDEX(SR_Lookup[Section Name],MATCH(tbl_TransDet_Exp[[#This Row],[Account]],SR_Lookup[Account],0)),tbl_TransDet_Exp[[#This Row],[Custom SR Type]])</f>
        <v>#N/A</v>
      </c>
      <c r="AR59" s="42">
        <f>VALUE(CONCATENATE(C59,TEXT(tbl_TransDet_Exp[[#This Row],[Pd]],"00")))</f>
        <v>0</v>
      </c>
      <c r="AS59" s="42" t="str">
        <f>TEXT(tbl_TransDet_Exp[[#This Row],[Project Id]],"000000")</f>
        <v>000000</v>
      </c>
      <c r="AT59" s="42" t="e">
        <f>INDEX(Table11[Description],MATCH(tbl_TransDet_Exp[[#This Row],[Account]],Table11[GL Account],0))</f>
        <v>#N/A</v>
      </c>
      <c r="AU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" spans="2:47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3"/>
      <c r="P60" s="8"/>
      <c r="Q60" s="8"/>
      <c r="R60" s="8"/>
      <c r="S60" s="8"/>
      <c r="T60" s="8"/>
      <c r="U60" s="8"/>
      <c r="V60" s="8"/>
      <c r="W60" s="8"/>
      <c r="X60" s="8"/>
      <c r="Z60" s="8"/>
      <c r="AA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" s="250" t="e">
        <f>IF(tbl_TransDet_Exp[[#This Row],[+/-  (HR GL Detail)]]&lt;&gt;"",tbl_TransDet_Exp[[#This Row],[+/-  (HR GL Detail)]],IF(#REF!&lt;&gt;"",#REF!,""))</f>
        <v>#REF!</v>
      </c>
      <c r="AC60" s="250" t="str">
        <f t="shared" si="3"/>
        <v>https://financials.omni.fsu.edu/psp/sprdfi/EMPLOYEE/ERP/c/AUDIT_EXPENSE_FUNCTIONS.TE_EXP_SHEET_INQ.GBL?SHEET_ID=</v>
      </c>
      <c r="AD60" s="250" t="str">
        <f t="shared" si="4"/>
        <v>&amp;PAGE=EX_SHEET_ENTRY</v>
      </c>
      <c r="AE60" s="250" t="str">
        <f>IF(LEFT(tbl_TransDet_Exp[[#This Row],[Journal Id]],2)="EX",TEXT(tbl_TransDet_Exp[[#This Row],[Vch /Ex /PayId]],"0000000000"),"")</f>
        <v/>
      </c>
      <c r="AF60" s="250" t="b">
        <f>IF(tbl_TransDet_Exp[[#This Row],[ER Lookup and Format]]&lt;&gt;"",CONCATENATE(tbl_TransDet_Exp[[#This Row],[https://financials.omni.fsu.edu/psp/sprdfi/EMPLOYEE/ERP/c/AUDIT_EXPENSE_FUNCTIONS.TE_EXP_SHEET_INQ.GBL?SHEET_ID=]],AE60,tbl_TransDet_Exp[[#This Row],[&amp;PAGE=EX_SHEET_ENTRY]]))</f>
        <v>0</v>
      </c>
      <c r="AG60" s="250" t="str">
        <f t="shared" si="5"/>
        <v>https://docmgmt.its.fsu.edu/NolijWeb/public/apiLoginCheck.jsp?redir=../documentviewer/%3FdocumentId%3D</v>
      </c>
      <c r="AH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" s="250" t="str">
        <f>tbl_TransDet_Exp[[#Headers],[&amp;TargetFrameName=None]]</f>
        <v>&amp;TargetFrameName=None</v>
      </c>
      <c r="AJ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" s="71"/>
      <c r="AN60" s="22"/>
      <c r="AO60" s="22"/>
      <c r="AP60" s="208"/>
      <c r="AQ60" s="42" t="e">
        <f>IF(tbl_TransDet_Exp[[#This Row],[Custom SR Type]]="",INDEX(SR_Lookup[Section Name],MATCH(tbl_TransDet_Exp[[#This Row],[Account]],SR_Lookup[Account],0)),tbl_TransDet_Exp[[#This Row],[Custom SR Type]])</f>
        <v>#N/A</v>
      </c>
      <c r="AR60" s="42">
        <f>VALUE(CONCATENATE(C60,TEXT(tbl_TransDet_Exp[[#This Row],[Pd]],"00")))</f>
        <v>0</v>
      </c>
      <c r="AS60" s="42" t="str">
        <f>TEXT(tbl_TransDet_Exp[[#This Row],[Project Id]],"000000")</f>
        <v>000000</v>
      </c>
      <c r="AT60" s="42" t="e">
        <f>INDEX(Table11[Description],MATCH(tbl_TransDet_Exp[[#This Row],[Account]],Table11[GL Account],0))</f>
        <v>#N/A</v>
      </c>
      <c r="AU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" spans="2:47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3"/>
      <c r="P61" s="8"/>
      <c r="Q61" s="8"/>
      <c r="R61" s="8"/>
      <c r="S61" s="8"/>
      <c r="T61" s="8"/>
      <c r="U61" s="8"/>
      <c r="V61" s="8"/>
      <c r="W61" s="8"/>
      <c r="X61" s="8"/>
      <c r="Z61" s="8"/>
      <c r="AA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" s="250" t="e">
        <f>IF(tbl_TransDet_Exp[[#This Row],[+/-  (HR GL Detail)]]&lt;&gt;"",tbl_TransDet_Exp[[#This Row],[+/-  (HR GL Detail)]],IF(#REF!&lt;&gt;"",#REF!,""))</f>
        <v>#REF!</v>
      </c>
      <c r="AC61" s="250" t="str">
        <f t="shared" si="3"/>
        <v>https://financials.omni.fsu.edu/psp/sprdfi/EMPLOYEE/ERP/c/AUDIT_EXPENSE_FUNCTIONS.TE_EXP_SHEET_INQ.GBL?SHEET_ID=</v>
      </c>
      <c r="AD61" s="250" t="str">
        <f t="shared" si="4"/>
        <v>&amp;PAGE=EX_SHEET_ENTRY</v>
      </c>
      <c r="AE61" s="250" t="str">
        <f>IF(LEFT(tbl_TransDet_Exp[[#This Row],[Journal Id]],2)="EX",TEXT(tbl_TransDet_Exp[[#This Row],[Vch /Ex /PayId]],"0000000000"),"")</f>
        <v/>
      </c>
      <c r="AF61" s="250" t="b">
        <f>IF(tbl_TransDet_Exp[[#This Row],[ER Lookup and Format]]&lt;&gt;"",CONCATENATE(tbl_TransDet_Exp[[#This Row],[https://financials.omni.fsu.edu/psp/sprdfi/EMPLOYEE/ERP/c/AUDIT_EXPENSE_FUNCTIONS.TE_EXP_SHEET_INQ.GBL?SHEET_ID=]],AE61,tbl_TransDet_Exp[[#This Row],[&amp;PAGE=EX_SHEET_ENTRY]]))</f>
        <v>0</v>
      </c>
      <c r="AG61" s="250" t="str">
        <f t="shared" si="5"/>
        <v>https://docmgmt.its.fsu.edu/NolijWeb/public/apiLoginCheck.jsp?redir=../documentviewer/%3FdocumentId%3D</v>
      </c>
      <c r="AH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" s="250" t="str">
        <f>tbl_TransDet_Exp[[#Headers],[&amp;TargetFrameName=None]]</f>
        <v>&amp;TargetFrameName=None</v>
      </c>
      <c r="AJ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" s="71"/>
      <c r="AN61" s="22"/>
      <c r="AO61" s="22"/>
      <c r="AP61" s="208"/>
      <c r="AQ61" s="42" t="e">
        <f>IF(tbl_TransDet_Exp[[#This Row],[Custom SR Type]]="",INDEX(SR_Lookup[Section Name],MATCH(tbl_TransDet_Exp[[#This Row],[Account]],SR_Lookup[Account],0)),tbl_TransDet_Exp[[#This Row],[Custom SR Type]])</f>
        <v>#N/A</v>
      </c>
      <c r="AR61" s="42">
        <f>VALUE(CONCATENATE(C61,TEXT(tbl_TransDet_Exp[[#This Row],[Pd]],"00")))</f>
        <v>0</v>
      </c>
      <c r="AS61" s="42" t="str">
        <f>TEXT(tbl_TransDet_Exp[[#This Row],[Project Id]],"000000")</f>
        <v>000000</v>
      </c>
      <c r="AT61" s="42" t="e">
        <f>INDEX(Table11[Description],MATCH(tbl_TransDet_Exp[[#This Row],[Account]],Table11[GL Account],0))</f>
        <v>#N/A</v>
      </c>
      <c r="AU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" spans="2:47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3"/>
      <c r="P62" s="8"/>
      <c r="Q62" s="8"/>
      <c r="R62" s="8"/>
      <c r="S62" s="8"/>
      <c r="T62" s="8"/>
      <c r="U62" s="8"/>
      <c r="V62" s="8"/>
      <c r="W62" s="8"/>
      <c r="X62" s="8"/>
      <c r="Z62" s="8"/>
      <c r="AA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" s="250" t="e">
        <f>IF(tbl_TransDet_Exp[[#This Row],[+/-  (HR GL Detail)]]&lt;&gt;"",tbl_TransDet_Exp[[#This Row],[+/-  (HR GL Detail)]],IF(#REF!&lt;&gt;"",#REF!,""))</f>
        <v>#REF!</v>
      </c>
      <c r="AC62" s="250" t="str">
        <f t="shared" si="3"/>
        <v>https://financials.omni.fsu.edu/psp/sprdfi/EMPLOYEE/ERP/c/AUDIT_EXPENSE_FUNCTIONS.TE_EXP_SHEET_INQ.GBL?SHEET_ID=</v>
      </c>
      <c r="AD62" s="250" t="str">
        <f t="shared" si="4"/>
        <v>&amp;PAGE=EX_SHEET_ENTRY</v>
      </c>
      <c r="AE62" s="250" t="str">
        <f>IF(LEFT(tbl_TransDet_Exp[[#This Row],[Journal Id]],2)="EX",TEXT(tbl_TransDet_Exp[[#This Row],[Vch /Ex /PayId]],"0000000000"),"")</f>
        <v/>
      </c>
      <c r="AF62" s="250" t="b">
        <f>IF(tbl_TransDet_Exp[[#This Row],[ER Lookup and Format]]&lt;&gt;"",CONCATENATE(tbl_TransDet_Exp[[#This Row],[https://financials.omni.fsu.edu/psp/sprdfi/EMPLOYEE/ERP/c/AUDIT_EXPENSE_FUNCTIONS.TE_EXP_SHEET_INQ.GBL?SHEET_ID=]],AE62,tbl_TransDet_Exp[[#This Row],[&amp;PAGE=EX_SHEET_ENTRY]]))</f>
        <v>0</v>
      </c>
      <c r="AG62" s="250" t="str">
        <f t="shared" si="5"/>
        <v>https://docmgmt.its.fsu.edu/NolijWeb/public/apiLoginCheck.jsp?redir=../documentviewer/%3FdocumentId%3D</v>
      </c>
      <c r="AH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" s="250" t="str">
        <f>tbl_TransDet_Exp[[#Headers],[&amp;TargetFrameName=None]]</f>
        <v>&amp;TargetFrameName=None</v>
      </c>
      <c r="AJ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" s="71"/>
      <c r="AN62" s="22"/>
      <c r="AO62" s="22"/>
      <c r="AP62" s="208"/>
      <c r="AQ62" s="42" t="e">
        <f>IF(tbl_TransDet_Exp[[#This Row],[Custom SR Type]]="",INDEX(SR_Lookup[Section Name],MATCH(tbl_TransDet_Exp[[#This Row],[Account]],SR_Lookup[Account],0)),tbl_TransDet_Exp[[#This Row],[Custom SR Type]])</f>
        <v>#N/A</v>
      </c>
      <c r="AR62" s="42">
        <f>VALUE(CONCATENATE(C62,TEXT(tbl_TransDet_Exp[[#This Row],[Pd]],"00")))</f>
        <v>0</v>
      </c>
      <c r="AS62" s="42" t="str">
        <f>TEXT(tbl_TransDet_Exp[[#This Row],[Project Id]],"000000")</f>
        <v>000000</v>
      </c>
      <c r="AT62" s="42" t="e">
        <f>INDEX(Table11[Description],MATCH(tbl_TransDet_Exp[[#This Row],[Account]],Table11[GL Account],0))</f>
        <v>#N/A</v>
      </c>
      <c r="AU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" spans="2:47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3"/>
      <c r="P63" s="8"/>
      <c r="Q63" s="8"/>
      <c r="R63" s="8"/>
      <c r="S63" s="8"/>
      <c r="T63" s="8"/>
      <c r="U63" s="8"/>
      <c r="V63" s="8"/>
      <c r="W63" s="8"/>
      <c r="X63" s="8"/>
      <c r="Z63" s="8"/>
      <c r="AA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" s="250" t="e">
        <f>IF(tbl_TransDet_Exp[[#This Row],[+/-  (HR GL Detail)]]&lt;&gt;"",tbl_TransDet_Exp[[#This Row],[+/-  (HR GL Detail)]],IF(#REF!&lt;&gt;"",#REF!,""))</f>
        <v>#REF!</v>
      </c>
      <c r="AC63" s="250" t="str">
        <f t="shared" si="3"/>
        <v>https://financials.omni.fsu.edu/psp/sprdfi/EMPLOYEE/ERP/c/AUDIT_EXPENSE_FUNCTIONS.TE_EXP_SHEET_INQ.GBL?SHEET_ID=</v>
      </c>
      <c r="AD63" s="250" t="str">
        <f t="shared" si="4"/>
        <v>&amp;PAGE=EX_SHEET_ENTRY</v>
      </c>
      <c r="AE63" s="250" t="str">
        <f>IF(LEFT(tbl_TransDet_Exp[[#This Row],[Journal Id]],2)="EX",TEXT(tbl_TransDet_Exp[[#This Row],[Vch /Ex /PayId]],"0000000000"),"")</f>
        <v/>
      </c>
      <c r="AF63" s="250" t="b">
        <f>IF(tbl_TransDet_Exp[[#This Row],[ER Lookup and Format]]&lt;&gt;"",CONCATENATE(tbl_TransDet_Exp[[#This Row],[https://financials.omni.fsu.edu/psp/sprdfi/EMPLOYEE/ERP/c/AUDIT_EXPENSE_FUNCTIONS.TE_EXP_SHEET_INQ.GBL?SHEET_ID=]],AE63,tbl_TransDet_Exp[[#This Row],[&amp;PAGE=EX_SHEET_ENTRY]]))</f>
        <v>0</v>
      </c>
      <c r="AG63" s="250" t="str">
        <f t="shared" si="5"/>
        <v>https://docmgmt.its.fsu.edu/NolijWeb/public/apiLoginCheck.jsp?redir=../documentviewer/%3FdocumentId%3D</v>
      </c>
      <c r="AH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" s="250" t="str">
        <f>tbl_TransDet_Exp[[#Headers],[&amp;TargetFrameName=None]]</f>
        <v>&amp;TargetFrameName=None</v>
      </c>
      <c r="AJ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" s="71"/>
      <c r="AN63" s="22"/>
      <c r="AO63" s="22"/>
      <c r="AP63" s="208"/>
      <c r="AQ63" s="42" t="e">
        <f>IF(tbl_TransDet_Exp[[#This Row],[Custom SR Type]]="",INDEX(SR_Lookup[Section Name],MATCH(tbl_TransDet_Exp[[#This Row],[Account]],SR_Lookup[Account],0)),tbl_TransDet_Exp[[#This Row],[Custom SR Type]])</f>
        <v>#N/A</v>
      </c>
      <c r="AR63" s="42">
        <f>VALUE(CONCATENATE(C63,TEXT(tbl_TransDet_Exp[[#This Row],[Pd]],"00")))</f>
        <v>0</v>
      </c>
      <c r="AS63" s="42" t="str">
        <f>TEXT(tbl_TransDet_Exp[[#This Row],[Project Id]],"000000")</f>
        <v>000000</v>
      </c>
      <c r="AT63" s="42" t="e">
        <f>INDEX(Table11[Description],MATCH(tbl_TransDet_Exp[[#This Row],[Account]],Table11[GL Account],0))</f>
        <v>#N/A</v>
      </c>
      <c r="AU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" spans="2:47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3"/>
      <c r="P64" s="8"/>
      <c r="Q64" s="8"/>
      <c r="R64" s="8"/>
      <c r="S64" s="8"/>
      <c r="T64" s="8"/>
      <c r="U64" s="8"/>
      <c r="V64" s="8"/>
      <c r="W64" s="8"/>
      <c r="X64" s="8"/>
      <c r="Z64" s="8"/>
      <c r="AA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" s="250" t="e">
        <f>IF(tbl_TransDet_Exp[[#This Row],[+/-  (HR GL Detail)]]&lt;&gt;"",tbl_TransDet_Exp[[#This Row],[+/-  (HR GL Detail)]],IF(#REF!&lt;&gt;"",#REF!,""))</f>
        <v>#REF!</v>
      </c>
      <c r="AC64" s="250" t="str">
        <f t="shared" si="3"/>
        <v>https://financials.omni.fsu.edu/psp/sprdfi/EMPLOYEE/ERP/c/AUDIT_EXPENSE_FUNCTIONS.TE_EXP_SHEET_INQ.GBL?SHEET_ID=</v>
      </c>
      <c r="AD64" s="250" t="str">
        <f t="shared" si="4"/>
        <v>&amp;PAGE=EX_SHEET_ENTRY</v>
      </c>
      <c r="AE64" s="250" t="str">
        <f>IF(LEFT(tbl_TransDet_Exp[[#This Row],[Journal Id]],2)="EX",TEXT(tbl_TransDet_Exp[[#This Row],[Vch /Ex /PayId]],"0000000000"),"")</f>
        <v/>
      </c>
      <c r="AF64" s="250" t="b">
        <f>IF(tbl_TransDet_Exp[[#This Row],[ER Lookup and Format]]&lt;&gt;"",CONCATENATE(tbl_TransDet_Exp[[#This Row],[https://financials.omni.fsu.edu/psp/sprdfi/EMPLOYEE/ERP/c/AUDIT_EXPENSE_FUNCTIONS.TE_EXP_SHEET_INQ.GBL?SHEET_ID=]],AE64,tbl_TransDet_Exp[[#This Row],[&amp;PAGE=EX_SHEET_ENTRY]]))</f>
        <v>0</v>
      </c>
      <c r="AG64" s="250" t="str">
        <f t="shared" si="5"/>
        <v>https://docmgmt.its.fsu.edu/NolijWeb/public/apiLoginCheck.jsp?redir=../documentviewer/%3FdocumentId%3D</v>
      </c>
      <c r="AH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" s="250" t="str">
        <f>tbl_TransDet_Exp[[#Headers],[&amp;TargetFrameName=None]]</f>
        <v>&amp;TargetFrameName=None</v>
      </c>
      <c r="AJ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" s="71"/>
      <c r="AN64" s="22"/>
      <c r="AO64" s="22"/>
      <c r="AP64" s="208"/>
      <c r="AQ64" s="42" t="e">
        <f>IF(tbl_TransDet_Exp[[#This Row],[Custom SR Type]]="",INDEX(SR_Lookup[Section Name],MATCH(tbl_TransDet_Exp[[#This Row],[Account]],SR_Lookup[Account],0)),tbl_TransDet_Exp[[#This Row],[Custom SR Type]])</f>
        <v>#N/A</v>
      </c>
      <c r="AR64" s="42">
        <f>VALUE(CONCATENATE(C64,TEXT(tbl_TransDet_Exp[[#This Row],[Pd]],"00")))</f>
        <v>0</v>
      </c>
      <c r="AS64" s="42" t="str">
        <f>TEXT(tbl_TransDet_Exp[[#This Row],[Project Id]],"000000")</f>
        <v>000000</v>
      </c>
      <c r="AT64" s="42" t="e">
        <f>INDEX(Table11[Description],MATCH(tbl_TransDet_Exp[[#This Row],[Account]],Table11[GL Account],0))</f>
        <v>#N/A</v>
      </c>
      <c r="AU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" spans="2:47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3"/>
      <c r="P65" s="8"/>
      <c r="Q65" s="8"/>
      <c r="R65" s="8"/>
      <c r="S65" s="8"/>
      <c r="T65" s="8"/>
      <c r="U65" s="8"/>
      <c r="V65" s="8"/>
      <c r="W65" s="8"/>
      <c r="X65" s="8"/>
      <c r="Z65" s="8"/>
      <c r="AA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" s="250" t="e">
        <f>IF(tbl_TransDet_Exp[[#This Row],[+/-  (HR GL Detail)]]&lt;&gt;"",tbl_TransDet_Exp[[#This Row],[+/-  (HR GL Detail)]],IF(#REF!&lt;&gt;"",#REF!,""))</f>
        <v>#REF!</v>
      </c>
      <c r="AC65" s="250" t="str">
        <f t="shared" si="3"/>
        <v>https://financials.omni.fsu.edu/psp/sprdfi/EMPLOYEE/ERP/c/AUDIT_EXPENSE_FUNCTIONS.TE_EXP_SHEET_INQ.GBL?SHEET_ID=</v>
      </c>
      <c r="AD65" s="250" t="str">
        <f t="shared" si="4"/>
        <v>&amp;PAGE=EX_SHEET_ENTRY</v>
      </c>
      <c r="AE65" s="250" t="str">
        <f>IF(LEFT(tbl_TransDet_Exp[[#This Row],[Journal Id]],2)="EX",TEXT(tbl_TransDet_Exp[[#This Row],[Vch /Ex /PayId]],"0000000000"),"")</f>
        <v/>
      </c>
      <c r="AF65" s="250" t="b">
        <f>IF(tbl_TransDet_Exp[[#This Row],[ER Lookup and Format]]&lt;&gt;"",CONCATENATE(tbl_TransDet_Exp[[#This Row],[https://financials.omni.fsu.edu/psp/sprdfi/EMPLOYEE/ERP/c/AUDIT_EXPENSE_FUNCTIONS.TE_EXP_SHEET_INQ.GBL?SHEET_ID=]],AE65,tbl_TransDet_Exp[[#This Row],[&amp;PAGE=EX_SHEET_ENTRY]]))</f>
        <v>0</v>
      </c>
      <c r="AG65" s="250" t="str">
        <f t="shared" si="5"/>
        <v>https://docmgmt.its.fsu.edu/NolijWeb/public/apiLoginCheck.jsp?redir=../documentviewer/%3FdocumentId%3D</v>
      </c>
      <c r="AH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" s="250" t="str">
        <f>tbl_TransDet_Exp[[#Headers],[&amp;TargetFrameName=None]]</f>
        <v>&amp;TargetFrameName=None</v>
      </c>
      <c r="AJ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" s="71"/>
      <c r="AN65" s="22"/>
      <c r="AO65" s="22"/>
      <c r="AP65" s="208"/>
      <c r="AQ65" s="42" t="e">
        <f>IF(tbl_TransDet_Exp[[#This Row],[Custom SR Type]]="",INDEX(SR_Lookup[Section Name],MATCH(tbl_TransDet_Exp[[#This Row],[Account]],SR_Lookup[Account],0)),tbl_TransDet_Exp[[#This Row],[Custom SR Type]])</f>
        <v>#N/A</v>
      </c>
      <c r="AR65" s="42">
        <f>VALUE(CONCATENATE(C65,TEXT(tbl_TransDet_Exp[[#This Row],[Pd]],"00")))</f>
        <v>0</v>
      </c>
      <c r="AS65" s="42" t="str">
        <f>TEXT(tbl_TransDet_Exp[[#This Row],[Project Id]],"000000")</f>
        <v>000000</v>
      </c>
      <c r="AT65" s="42" t="e">
        <f>INDEX(Table11[Description],MATCH(tbl_TransDet_Exp[[#This Row],[Account]],Table11[GL Account],0))</f>
        <v>#N/A</v>
      </c>
      <c r="AU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" spans="2:47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3"/>
      <c r="P66" s="8"/>
      <c r="Q66" s="8"/>
      <c r="R66" s="8"/>
      <c r="S66" s="8"/>
      <c r="T66" s="8"/>
      <c r="U66" s="8"/>
      <c r="V66" s="8"/>
      <c r="W66" s="8"/>
      <c r="X66" s="8"/>
      <c r="Z66" s="8"/>
      <c r="AA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" s="250" t="e">
        <f>IF(tbl_TransDet_Exp[[#This Row],[+/-  (HR GL Detail)]]&lt;&gt;"",tbl_TransDet_Exp[[#This Row],[+/-  (HR GL Detail)]],IF(#REF!&lt;&gt;"",#REF!,""))</f>
        <v>#REF!</v>
      </c>
      <c r="AC66" s="250" t="str">
        <f t="shared" si="3"/>
        <v>https://financials.omni.fsu.edu/psp/sprdfi/EMPLOYEE/ERP/c/AUDIT_EXPENSE_FUNCTIONS.TE_EXP_SHEET_INQ.GBL?SHEET_ID=</v>
      </c>
      <c r="AD66" s="250" t="str">
        <f t="shared" si="4"/>
        <v>&amp;PAGE=EX_SHEET_ENTRY</v>
      </c>
      <c r="AE66" s="250" t="str">
        <f>IF(LEFT(tbl_TransDet_Exp[[#This Row],[Journal Id]],2)="EX",TEXT(tbl_TransDet_Exp[[#This Row],[Vch /Ex /PayId]],"0000000000"),"")</f>
        <v/>
      </c>
      <c r="AF66" s="250" t="b">
        <f>IF(tbl_TransDet_Exp[[#This Row],[ER Lookup and Format]]&lt;&gt;"",CONCATENATE(tbl_TransDet_Exp[[#This Row],[https://financials.omni.fsu.edu/psp/sprdfi/EMPLOYEE/ERP/c/AUDIT_EXPENSE_FUNCTIONS.TE_EXP_SHEET_INQ.GBL?SHEET_ID=]],AE66,tbl_TransDet_Exp[[#This Row],[&amp;PAGE=EX_SHEET_ENTRY]]))</f>
        <v>0</v>
      </c>
      <c r="AG66" s="250" t="str">
        <f t="shared" si="5"/>
        <v>https://docmgmt.its.fsu.edu/NolijWeb/public/apiLoginCheck.jsp?redir=../documentviewer/%3FdocumentId%3D</v>
      </c>
      <c r="AH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" s="250" t="str">
        <f>tbl_TransDet_Exp[[#Headers],[&amp;TargetFrameName=None]]</f>
        <v>&amp;TargetFrameName=None</v>
      </c>
      <c r="AJ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" s="71"/>
      <c r="AN66" s="22"/>
      <c r="AO66" s="22"/>
      <c r="AP66" s="208"/>
      <c r="AQ66" s="42" t="e">
        <f>IF(tbl_TransDet_Exp[[#This Row],[Custom SR Type]]="",INDEX(SR_Lookup[Section Name],MATCH(tbl_TransDet_Exp[[#This Row],[Account]],SR_Lookup[Account],0)),tbl_TransDet_Exp[[#This Row],[Custom SR Type]])</f>
        <v>#N/A</v>
      </c>
      <c r="AR66" s="42">
        <f>VALUE(CONCATENATE(C66,TEXT(tbl_TransDet_Exp[[#This Row],[Pd]],"00")))</f>
        <v>0</v>
      </c>
      <c r="AS66" s="42" t="str">
        <f>TEXT(tbl_TransDet_Exp[[#This Row],[Project Id]],"000000")</f>
        <v>000000</v>
      </c>
      <c r="AT66" s="42" t="e">
        <f>INDEX(Table11[Description],MATCH(tbl_TransDet_Exp[[#This Row],[Account]],Table11[GL Account],0))</f>
        <v>#N/A</v>
      </c>
      <c r="AU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" spans="2:47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3"/>
      <c r="P67" s="8"/>
      <c r="Q67" s="8"/>
      <c r="R67" s="8"/>
      <c r="S67" s="8"/>
      <c r="T67" s="8"/>
      <c r="U67" s="8"/>
      <c r="V67" s="8"/>
      <c r="W67" s="8"/>
      <c r="X67" s="8"/>
      <c r="Z67" s="8"/>
      <c r="AA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7" s="250" t="e">
        <f>IF(tbl_TransDet_Exp[[#This Row],[+/-  (HR GL Detail)]]&lt;&gt;"",tbl_TransDet_Exp[[#This Row],[+/-  (HR GL Detail)]],IF(#REF!&lt;&gt;"",#REF!,""))</f>
        <v>#REF!</v>
      </c>
      <c r="AC67" s="250" t="str">
        <f t="shared" si="3"/>
        <v>https://financials.omni.fsu.edu/psp/sprdfi/EMPLOYEE/ERP/c/AUDIT_EXPENSE_FUNCTIONS.TE_EXP_SHEET_INQ.GBL?SHEET_ID=</v>
      </c>
      <c r="AD67" s="250" t="str">
        <f t="shared" si="4"/>
        <v>&amp;PAGE=EX_SHEET_ENTRY</v>
      </c>
      <c r="AE67" s="250" t="str">
        <f>IF(LEFT(tbl_TransDet_Exp[[#This Row],[Journal Id]],2)="EX",TEXT(tbl_TransDet_Exp[[#This Row],[Vch /Ex /PayId]],"0000000000"),"")</f>
        <v/>
      </c>
      <c r="AF67" s="250" t="b">
        <f>IF(tbl_TransDet_Exp[[#This Row],[ER Lookup and Format]]&lt;&gt;"",CONCATENATE(tbl_TransDet_Exp[[#This Row],[https://financials.omni.fsu.edu/psp/sprdfi/EMPLOYEE/ERP/c/AUDIT_EXPENSE_FUNCTIONS.TE_EXP_SHEET_INQ.GBL?SHEET_ID=]],AE67,tbl_TransDet_Exp[[#This Row],[&amp;PAGE=EX_SHEET_ENTRY]]))</f>
        <v>0</v>
      </c>
      <c r="AG67" s="250" t="str">
        <f t="shared" si="5"/>
        <v>https://docmgmt.its.fsu.edu/NolijWeb/public/apiLoginCheck.jsp?redir=../documentviewer/%3FdocumentId%3D</v>
      </c>
      <c r="AH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" s="250" t="str">
        <f>tbl_TransDet_Exp[[#Headers],[&amp;TargetFrameName=None]]</f>
        <v>&amp;TargetFrameName=None</v>
      </c>
      <c r="AJ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7" s="71"/>
      <c r="AN67" s="22"/>
      <c r="AO67" s="22"/>
      <c r="AP67" s="208"/>
      <c r="AQ67" s="42" t="e">
        <f>IF(tbl_TransDet_Exp[[#This Row],[Custom SR Type]]="",INDEX(SR_Lookup[Section Name],MATCH(tbl_TransDet_Exp[[#This Row],[Account]],SR_Lookup[Account],0)),tbl_TransDet_Exp[[#This Row],[Custom SR Type]])</f>
        <v>#N/A</v>
      </c>
      <c r="AR67" s="42">
        <f>VALUE(CONCATENATE(C67,TEXT(tbl_TransDet_Exp[[#This Row],[Pd]],"00")))</f>
        <v>0</v>
      </c>
      <c r="AS67" s="42" t="str">
        <f>TEXT(tbl_TransDet_Exp[[#This Row],[Project Id]],"000000")</f>
        <v>000000</v>
      </c>
      <c r="AT67" s="42" t="e">
        <f>INDEX(Table11[Description],MATCH(tbl_TransDet_Exp[[#This Row],[Account]],Table11[GL Account],0))</f>
        <v>#N/A</v>
      </c>
      <c r="AU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" spans="2:47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3"/>
      <c r="P68" s="8"/>
      <c r="Q68" s="8"/>
      <c r="R68" s="8"/>
      <c r="S68" s="8"/>
      <c r="T68" s="8"/>
      <c r="U68" s="8"/>
      <c r="V68" s="8"/>
      <c r="W68" s="8"/>
      <c r="X68" s="8"/>
      <c r="Z68" s="8"/>
      <c r="AA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" s="250" t="e">
        <f>IF(tbl_TransDet_Exp[[#This Row],[+/-  (HR GL Detail)]]&lt;&gt;"",tbl_TransDet_Exp[[#This Row],[+/-  (HR GL Detail)]],IF(#REF!&lt;&gt;"",#REF!,""))</f>
        <v>#REF!</v>
      </c>
      <c r="AC68" s="250" t="str">
        <f t="shared" si="3"/>
        <v>https://financials.omni.fsu.edu/psp/sprdfi/EMPLOYEE/ERP/c/AUDIT_EXPENSE_FUNCTIONS.TE_EXP_SHEET_INQ.GBL?SHEET_ID=</v>
      </c>
      <c r="AD68" s="250" t="str">
        <f t="shared" si="4"/>
        <v>&amp;PAGE=EX_SHEET_ENTRY</v>
      </c>
      <c r="AE68" s="250" t="str">
        <f>IF(LEFT(tbl_TransDet_Exp[[#This Row],[Journal Id]],2)="EX",TEXT(tbl_TransDet_Exp[[#This Row],[Vch /Ex /PayId]],"0000000000"),"")</f>
        <v/>
      </c>
      <c r="AF68" s="250" t="b">
        <f>IF(tbl_TransDet_Exp[[#This Row],[ER Lookup and Format]]&lt;&gt;"",CONCATENATE(tbl_TransDet_Exp[[#This Row],[https://financials.omni.fsu.edu/psp/sprdfi/EMPLOYEE/ERP/c/AUDIT_EXPENSE_FUNCTIONS.TE_EXP_SHEET_INQ.GBL?SHEET_ID=]],AE68,tbl_TransDet_Exp[[#This Row],[&amp;PAGE=EX_SHEET_ENTRY]]))</f>
        <v>0</v>
      </c>
      <c r="AG68" s="250" t="str">
        <f t="shared" si="5"/>
        <v>https://docmgmt.its.fsu.edu/NolijWeb/public/apiLoginCheck.jsp?redir=../documentviewer/%3FdocumentId%3D</v>
      </c>
      <c r="AH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" s="250" t="str">
        <f>tbl_TransDet_Exp[[#Headers],[&amp;TargetFrameName=None]]</f>
        <v>&amp;TargetFrameName=None</v>
      </c>
      <c r="AJ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" s="71"/>
      <c r="AN68" s="22"/>
      <c r="AO68" s="22"/>
      <c r="AP68" s="208"/>
      <c r="AQ68" s="42" t="e">
        <f>IF(tbl_TransDet_Exp[[#This Row],[Custom SR Type]]="",INDEX(SR_Lookup[Section Name],MATCH(tbl_TransDet_Exp[[#This Row],[Account]],SR_Lookup[Account],0)),tbl_TransDet_Exp[[#This Row],[Custom SR Type]])</f>
        <v>#N/A</v>
      </c>
      <c r="AR68" s="42">
        <f>VALUE(CONCATENATE(C68,TEXT(tbl_TransDet_Exp[[#This Row],[Pd]],"00")))</f>
        <v>0</v>
      </c>
      <c r="AS68" s="42" t="str">
        <f>TEXT(tbl_TransDet_Exp[[#This Row],[Project Id]],"000000")</f>
        <v>000000</v>
      </c>
      <c r="AT68" s="42" t="e">
        <f>INDEX(Table11[Description],MATCH(tbl_TransDet_Exp[[#This Row],[Account]],Table11[GL Account],0))</f>
        <v>#N/A</v>
      </c>
      <c r="AU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" spans="2:47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3"/>
      <c r="P69" s="8"/>
      <c r="Q69" s="8"/>
      <c r="R69" s="8"/>
      <c r="S69" s="8"/>
      <c r="T69" s="8"/>
      <c r="U69" s="8"/>
      <c r="V69" s="8"/>
      <c r="W69" s="8"/>
      <c r="X69" s="8"/>
      <c r="Z69" s="8"/>
      <c r="AA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" s="250" t="e">
        <f>IF(tbl_TransDet_Exp[[#This Row],[+/-  (HR GL Detail)]]&lt;&gt;"",tbl_TransDet_Exp[[#This Row],[+/-  (HR GL Detail)]],IF(#REF!&lt;&gt;"",#REF!,""))</f>
        <v>#REF!</v>
      </c>
      <c r="AC69" s="250" t="str">
        <f t="shared" si="3"/>
        <v>https://financials.omni.fsu.edu/psp/sprdfi/EMPLOYEE/ERP/c/AUDIT_EXPENSE_FUNCTIONS.TE_EXP_SHEET_INQ.GBL?SHEET_ID=</v>
      </c>
      <c r="AD69" s="250" t="str">
        <f t="shared" si="4"/>
        <v>&amp;PAGE=EX_SHEET_ENTRY</v>
      </c>
      <c r="AE69" s="250" t="str">
        <f>IF(LEFT(tbl_TransDet_Exp[[#This Row],[Journal Id]],2)="EX",TEXT(tbl_TransDet_Exp[[#This Row],[Vch /Ex /PayId]],"0000000000"),"")</f>
        <v/>
      </c>
      <c r="AF69" s="250" t="b">
        <f>IF(tbl_TransDet_Exp[[#This Row],[ER Lookup and Format]]&lt;&gt;"",CONCATENATE(tbl_TransDet_Exp[[#This Row],[https://financials.omni.fsu.edu/psp/sprdfi/EMPLOYEE/ERP/c/AUDIT_EXPENSE_FUNCTIONS.TE_EXP_SHEET_INQ.GBL?SHEET_ID=]],AE69,tbl_TransDet_Exp[[#This Row],[&amp;PAGE=EX_SHEET_ENTRY]]))</f>
        <v>0</v>
      </c>
      <c r="AG69" s="250" t="str">
        <f t="shared" si="5"/>
        <v>https://docmgmt.its.fsu.edu/NolijWeb/public/apiLoginCheck.jsp?redir=../documentviewer/%3FdocumentId%3D</v>
      </c>
      <c r="AH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" s="250" t="str">
        <f>tbl_TransDet_Exp[[#Headers],[&amp;TargetFrameName=None]]</f>
        <v>&amp;TargetFrameName=None</v>
      </c>
      <c r="AJ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" s="71"/>
      <c r="AN69" s="22"/>
      <c r="AO69" s="22"/>
      <c r="AP69" s="208"/>
      <c r="AQ69" s="42" t="e">
        <f>IF(tbl_TransDet_Exp[[#This Row],[Custom SR Type]]="",INDEX(SR_Lookup[Section Name],MATCH(tbl_TransDet_Exp[[#This Row],[Account]],SR_Lookup[Account],0)),tbl_TransDet_Exp[[#This Row],[Custom SR Type]])</f>
        <v>#N/A</v>
      </c>
      <c r="AR69" s="42">
        <f>VALUE(CONCATENATE(C69,TEXT(tbl_TransDet_Exp[[#This Row],[Pd]],"00")))</f>
        <v>0</v>
      </c>
      <c r="AS69" s="42" t="str">
        <f>TEXT(tbl_TransDet_Exp[[#This Row],[Project Id]],"000000")</f>
        <v>000000</v>
      </c>
      <c r="AT69" s="42" t="e">
        <f>INDEX(Table11[Description],MATCH(tbl_TransDet_Exp[[#This Row],[Account]],Table11[GL Account],0))</f>
        <v>#N/A</v>
      </c>
      <c r="AU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" spans="2:47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3"/>
      <c r="P70" s="8"/>
      <c r="Q70" s="8"/>
      <c r="R70" s="8"/>
      <c r="S70" s="8"/>
      <c r="T70" s="8"/>
      <c r="U70" s="8"/>
      <c r="V70" s="8"/>
      <c r="W70" s="8"/>
      <c r="X70" s="8"/>
      <c r="Z70" s="8"/>
      <c r="AA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" s="250" t="e">
        <f>IF(tbl_TransDet_Exp[[#This Row],[+/-  (HR GL Detail)]]&lt;&gt;"",tbl_TransDet_Exp[[#This Row],[+/-  (HR GL Detail)]],IF(#REF!&lt;&gt;"",#REF!,""))</f>
        <v>#REF!</v>
      </c>
      <c r="AC70" s="250" t="str">
        <f t="shared" si="3"/>
        <v>https://financials.omni.fsu.edu/psp/sprdfi/EMPLOYEE/ERP/c/AUDIT_EXPENSE_FUNCTIONS.TE_EXP_SHEET_INQ.GBL?SHEET_ID=</v>
      </c>
      <c r="AD70" s="250" t="str">
        <f t="shared" si="4"/>
        <v>&amp;PAGE=EX_SHEET_ENTRY</v>
      </c>
      <c r="AE70" s="250" t="str">
        <f>IF(LEFT(tbl_TransDet_Exp[[#This Row],[Journal Id]],2)="EX",TEXT(tbl_TransDet_Exp[[#This Row],[Vch /Ex /PayId]],"0000000000"),"")</f>
        <v/>
      </c>
      <c r="AF70" s="250" t="b">
        <f>IF(tbl_TransDet_Exp[[#This Row],[ER Lookup and Format]]&lt;&gt;"",CONCATENATE(tbl_TransDet_Exp[[#This Row],[https://financials.omni.fsu.edu/psp/sprdfi/EMPLOYEE/ERP/c/AUDIT_EXPENSE_FUNCTIONS.TE_EXP_SHEET_INQ.GBL?SHEET_ID=]],AE70,tbl_TransDet_Exp[[#This Row],[&amp;PAGE=EX_SHEET_ENTRY]]))</f>
        <v>0</v>
      </c>
      <c r="AG70" s="250" t="str">
        <f t="shared" si="5"/>
        <v>https://docmgmt.its.fsu.edu/NolijWeb/public/apiLoginCheck.jsp?redir=../documentviewer/%3FdocumentId%3D</v>
      </c>
      <c r="AH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" s="250" t="str">
        <f>tbl_TransDet_Exp[[#Headers],[&amp;TargetFrameName=None]]</f>
        <v>&amp;TargetFrameName=None</v>
      </c>
      <c r="AJ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" s="71"/>
      <c r="AN70" s="22"/>
      <c r="AO70" s="22"/>
      <c r="AP70" s="208"/>
      <c r="AQ70" s="42" t="e">
        <f>IF(tbl_TransDet_Exp[[#This Row],[Custom SR Type]]="",INDEX(SR_Lookup[Section Name],MATCH(tbl_TransDet_Exp[[#This Row],[Account]],SR_Lookup[Account],0)),tbl_TransDet_Exp[[#This Row],[Custom SR Type]])</f>
        <v>#N/A</v>
      </c>
      <c r="AR70" s="42">
        <f>VALUE(CONCATENATE(C70,TEXT(tbl_TransDet_Exp[[#This Row],[Pd]],"00")))</f>
        <v>0</v>
      </c>
      <c r="AS70" s="42" t="str">
        <f>TEXT(tbl_TransDet_Exp[[#This Row],[Project Id]],"000000")</f>
        <v>000000</v>
      </c>
      <c r="AT70" s="42" t="e">
        <f>INDEX(Table11[Description],MATCH(tbl_TransDet_Exp[[#This Row],[Account]],Table11[GL Account],0))</f>
        <v>#N/A</v>
      </c>
      <c r="AU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" spans="2:47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3"/>
      <c r="P71" s="8"/>
      <c r="Q71" s="8"/>
      <c r="R71" s="8"/>
      <c r="S71" s="8"/>
      <c r="T71" s="8"/>
      <c r="U71" s="8"/>
      <c r="V71" s="8"/>
      <c r="W71" s="8"/>
      <c r="X71" s="8"/>
      <c r="Z71" s="8"/>
      <c r="AA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" s="250" t="e">
        <f>IF(tbl_TransDet_Exp[[#This Row],[+/-  (HR GL Detail)]]&lt;&gt;"",tbl_TransDet_Exp[[#This Row],[+/-  (HR GL Detail)]],IF(#REF!&lt;&gt;"",#REF!,""))</f>
        <v>#REF!</v>
      </c>
      <c r="AC71" s="250" t="str">
        <f t="shared" si="3"/>
        <v>https://financials.omni.fsu.edu/psp/sprdfi/EMPLOYEE/ERP/c/AUDIT_EXPENSE_FUNCTIONS.TE_EXP_SHEET_INQ.GBL?SHEET_ID=</v>
      </c>
      <c r="AD71" s="250" t="str">
        <f t="shared" si="4"/>
        <v>&amp;PAGE=EX_SHEET_ENTRY</v>
      </c>
      <c r="AE71" s="250" t="str">
        <f>IF(LEFT(tbl_TransDet_Exp[[#This Row],[Journal Id]],2)="EX",TEXT(tbl_TransDet_Exp[[#This Row],[Vch /Ex /PayId]],"0000000000"),"")</f>
        <v/>
      </c>
      <c r="AF71" s="250" t="b">
        <f>IF(tbl_TransDet_Exp[[#This Row],[ER Lookup and Format]]&lt;&gt;"",CONCATENATE(tbl_TransDet_Exp[[#This Row],[https://financials.omni.fsu.edu/psp/sprdfi/EMPLOYEE/ERP/c/AUDIT_EXPENSE_FUNCTIONS.TE_EXP_SHEET_INQ.GBL?SHEET_ID=]],AE71,tbl_TransDet_Exp[[#This Row],[&amp;PAGE=EX_SHEET_ENTRY]]))</f>
        <v>0</v>
      </c>
      <c r="AG71" s="250" t="str">
        <f t="shared" si="5"/>
        <v>https://docmgmt.its.fsu.edu/NolijWeb/public/apiLoginCheck.jsp?redir=../documentviewer/%3FdocumentId%3D</v>
      </c>
      <c r="AH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" s="250" t="str">
        <f>tbl_TransDet_Exp[[#Headers],[&amp;TargetFrameName=None]]</f>
        <v>&amp;TargetFrameName=None</v>
      </c>
      <c r="AJ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" s="71"/>
      <c r="AN71" s="22"/>
      <c r="AO71" s="22"/>
      <c r="AP71" s="208"/>
      <c r="AQ71" s="42" t="e">
        <f>IF(tbl_TransDet_Exp[[#This Row],[Custom SR Type]]="",INDEX(SR_Lookup[Section Name],MATCH(tbl_TransDet_Exp[[#This Row],[Account]],SR_Lookup[Account],0)),tbl_TransDet_Exp[[#This Row],[Custom SR Type]])</f>
        <v>#N/A</v>
      </c>
      <c r="AR71" s="42">
        <f>VALUE(CONCATENATE(C71,TEXT(tbl_TransDet_Exp[[#This Row],[Pd]],"00")))</f>
        <v>0</v>
      </c>
      <c r="AS71" s="42" t="str">
        <f>TEXT(tbl_TransDet_Exp[[#This Row],[Project Id]],"000000")</f>
        <v>000000</v>
      </c>
      <c r="AT71" s="42" t="e">
        <f>INDEX(Table11[Description],MATCH(tbl_TransDet_Exp[[#This Row],[Account]],Table11[GL Account],0))</f>
        <v>#N/A</v>
      </c>
      <c r="AU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" spans="2:47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3"/>
      <c r="P72" s="8"/>
      <c r="Q72" s="8"/>
      <c r="R72" s="8"/>
      <c r="S72" s="8"/>
      <c r="T72" s="8"/>
      <c r="U72" s="8"/>
      <c r="V72" s="8"/>
      <c r="W72" s="8"/>
      <c r="X72" s="8"/>
      <c r="Z72" s="8"/>
      <c r="AA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" s="250" t="e">
        <f>IF(tbl_TransDet_Exp[[#This Row],[+/-  (HR GL Detail)]]&lt;&gt;"",tbl_TransDet_Exp[[#This Row],[+/-  (HR GL Detail)]],IF(#REF!&lt;&gt;"",#REF!,""))</f>
        <v>#REF!</v>
      </c>
      <c r="AC72" s="250" t="str">
        <f t="shared" si="3"/>
        <v>https://financials.omni.fsu.edu/psp/sprdfi/EMPLOYEE/ERP/c/AUDIT_EXPENSE_FUNCTIONS.TE_EXP_SHEET_INQ.GBL?SHEET_ID=</v>
      </c>
      <c r="AD72" s="250" t="str">
        <f t="shared" si="4"/>
        <v>&amp;PAGE=EX_SHEET_ENTRY</v>
      </c>
      <c r="AE72" s="250" t="str">
        <f>IF(LEFT(tbl_TransDet_Exp[[#This Row],[Journal Id]],2)="EX",TEXT(tbl_TransDet_Exp[[#This Row],[Vch /Ex /PayId]],"0000000000"),"")</f>
        <v/>
      </c>
      <c r="AF72" s="250" t="b">
        <f>IF(tbl_TransDet_Exp[[#This Row],[ER Lookup and Format]]&lt;&gt;"",CONCATENATE(tbl_TransDet_Exp[[#This Row],[https://financials.omni.fsu.edu/psp/sprdfi/EMPLOYEE/ERP/c/AUDIT_EXPENSE_FUNCTIONS.TE_EXP_SHEET_INQ.GBL?SHEET_ID=]],AE72,tbl_TransDet_Exp[[#This Row],[&amp;PAGE=EX_SHEET_ENTRY]]))</f>
        <v>0</v>
      </c>
      <c r="AG72" s="250" t="str">
        <f t="shared" si="5"/>
        <v>https://docmgmt.its.fsu.edu/NolijWeb/public/apiLoginCheck.jsp?redir=../documentviewer/%3FdocumentId%3D</v>
      </c>
      <c r="AH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" s="250" t="str">
        <f>tbl_TransDet_Exp[[#Headers],[&amp;TargetFrameName=None]]</f>
        <v>&amp;TargetFrameName=None</v>
      </c>
      <c r="AJ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" s="71"/>
      <c r="AN72" s="22"/>
      <c r="AO72" s="22"/>
      <c r="AP72" s="208"/>
      <c r="AQ72" s="42" t="e">
        <f>IF(tbl_TransDet_Exp[[#This Row],[Custom SR Type]]="",INDEX(SR_Lookup[Section Name],MATCH(tbl_TransDet_Exp[[#This Row],[Account]],SR_Lookup[Account],0)),tbl_TransDet_Exp[[#This Row],[Custom SR Type]])</f>
        <v>#N/A</v>
      </c>
      <c r="AR72" s="42">
        <f>VALUE(CONCATENATE(C72,TEXT(tbl_TransDet_Exp[[#This Row],[Pd]],"00")))</f>
        <v>0</v>
      </c>
      <c r="AS72" s="42" t="str">
        <f>TEXT(tbl_TransDet_Exp[[#This Row],[Project Id]],"000000")</f>
        <v>000000</v>
      </c>
      <c r="AT72" s="42" t="e">
        <f>INDEX(Table11[Description],MATCH(tbl_TransDet_Exp[[#This Row],[Account]],Table11[GL Account],0))</f>
        <v>#N/A</v>
      </c>
      <c r="AU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" spans="2:47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3"/>
      <c r="P73" s="8"/>
      <c r="Q73" s="8"/>
      <c r="R73" s="8"/>
      <c r="S73" s="8"/>
      <c r="T73" s="8"/>
      <c r="U73" s="8"/>
      <c r="V73" s="8"/>
      <c r="W73" s="8"/>
      <c r="X73" s="8"/>
      <c r="Z73" s="8"/>
      <c r="AA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" s="250" t="e">
        <f>IF(tbl_TransDet_Exp[[#This Row],[+/-  (HR GL Detail)]]&lt;&gt;"",tbl_TransDet_Exp[[#This Row],[+/-  (HR GL Detail)]],IF(#REF!&lt;&gt;"",#REF!,""))</f>
        <v>#REF!</v>
      </c>
      <c r="AC73" s="250" t="str">
        <f t="shared" si="3"/>
        <v>https://financials.omni.fsu.edu/psp/sprdfi/EMPLOYEE/ERP/c/AUDIT_EXPENSE_FUNCTIONS.TE_EXP_SHEET_INQ.GBL?SHEET_ID=</v>
      </c>
      <c r="AD73" s="250" t="str">
        <f t="shared" si="4"/>
        <v>&amp;PAGE=EX_SHEET_ENTRY</v>
      </c>
      <c r="AE73" s="250" t="str">
        <f>IF(LEFT(tbl_TransDet_Exp[[#This Row],[Journal Id]],2)="EX",TEXT(tbl_TransDet_Exp[[#This Row],[Vch /Ex /PayId]],"0000000000"),"")</f>
        <v/>
      </c>
      <c r="AF73" s="250" t="b">
        <f>IF(tbl_TransDet_Exp[[#This Row],[ER Lookup and Format]]&lt;&gt;"",CONCATENATE(tbl_TransDet_Exp[[#This Row],[https://financials.omni.fsu.edu/psp/sprdfi/EMPLOYEE/ERP/c/AUDIT_EXPENSE_FUNCTIONS.TE_EXP_SHEET_INQ.GBL?SHEET_ID=]],AE73,tbl_TransDet_Exp[[#This Row],[&amp;PAGE=EX_SHEET_ENTRY]]))</f>
        <v>0</v>
      </c>
      <c r="AG73" s="250" t="str">
        <f t="shared" si="5"/>
        <v>https://docmgmt.its.fsu.edu/NolijWeb/public/apiLoginCheck.jsp?redir=../documentviewer/%3FdocumentId%3D</v>
      </c>
      <c r="AH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" s="250" t="str">
        <f>tbl_TransDet_Exp[[#Headers],[&amp;TargetFrameName=None]]</f>
        <v>&amp;TargetFrameName=None</v>
      </c>
      <c r="AJ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" s="71"/>
      <c r="AN73" s="22"/>
      <c r="AO73" s="22"/>
      <c r="AP73" s="208"/>
      <c r="AQ73" s="42" t="e">
        <f>IF(tbl_TransDet_Exp[[#This Row],[Custom SR Type]]="",INDEX(SR_Lookup[Section Name],MATCH(tbl_TransDet_Exp[[#This Row],[Account]],SR_Lookup[Account],0)),tbl_TransDet_Exp[[#This Row],[Custom SR Type]])</f>
        <v>#N/A</v>
      </c>
      <c r="AR73" s="42">
        <f>VALUE(CONCATENATE(C73,TEXT(tbl_TransDet_Exp[[#This Row],[Pd]],"00")))</f>
        <v>0</v>
      </c>
      <c r="AS73" s="42" t="str">
        <f>TEXT(tbl_TransDet_Exp[[#This Row],[Project Id]],"000000")</f>
        <v>000000</v>
      </c>
      <c r="AT73" s="42" t="e">
        <f>INDEX(Table11[Description],MATCH(tbl_TransDet_Exp[[#This Row],[Account]],Table11[GL Account],0))</f>
        <v>#N/A</v>
      </c>
      <c r="AU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" spans="2:47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3"/>
      <c r="P74" s="8"/>
      <c r="Q74" s="8"/>
      <c r="R74" s="8"/>
      <c r="S74" s="8"/>
      <c r="T74" s="8"/>
      <c r="U74" s="8"/>
      <c r="V74" s="8"/>
      <c r="W74" s="8"/>
      <c r="X74" s="8"/>
      <c r="Z74" s="8"/>
      <c r="AA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" s="250" t="e">
        <f>IF(tbl_TransDet_Exp[[#This Row],[+/-  (HR GL Detail)]]&lt;&gt;"",tbl_TransDet_Exp[[#This Row],[+/-  (HR GL Detail)]],IF(#REF!&lt;&gt;"",#REF!,""))</f>
        <v>#REF!</v>
      </c>
      <c r="AC74" s="250" t="str">
        <f t="shared" ref="AC74:AC137" si="6">$AC$2</f>
        <v>https://financials.omni.fsu.edu/psp/sprdfi/EMPLOYEE/ERP/c/AUDIT_EXPENSE_FUNCTIONS.TE_EXP_SHEET_INQ.GBL?SHEET_ID=</v>
      </c>
      <c r="AD74" s="250" t="str">
        <f t="shared" ref="AD74:AD137" si="7">$AD$2</f>
        <v>&amp;PAGE=EX_SHEET_ENTRY</v>
      </c>
      <c r="AE74" s="250" t="str">
        <f>IF(LEFT(tbl_TransDet_Exp[[#This Row],[Journal Id]],2)="EX",TEXT(tbl_TransDet_Exp[[#This Row],[Vch /Ex /PayId]],"0000000000"),"")</f>
        <v/>
      </c>
      <c r="AF74" s="250" t="b">
        <f>IF(tbl_TransDet_Exp[[#This Row],[ER Lookup and Format]]&lt;&gt;"",CONCATENATE(tbl_TransDet_Exp[[#This Row],[https://financials.omni.fsu.edu/psp/sprdfi/EMPLOYEE/ERP/c/AUDIT_EXPENSE_FUNCTIONS.TE_EXP_SHEET_INQ.GBL?SHEET_ID=]],AE74,tbl_TransDet_Exp[[#This Row],[&amp;PAGE=EX_SHEET_ENTRY]]))</f>
        <v>0</v>
      </c>
      <c r="AG74" s="250" t="str">
        <f t="shared" ref="AG74:AG137" si="8">$AG$2</f>
        <v>https://docmgmt.its.fsu.edu/NolijWeb/public/apiLoginCheck.jsp?redir=../documentviewer/%3FdocumentId%3D</v>
      </c>
      <c r="AH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" s="250" t="str">
        <f>tbl_TransDet_Exp[[#Headers],[&amp;TargetFrameName=None]]</f>
        <v>&amp;TargetFrameName=None</v>
      </c>
      <c r="AJ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" s="71"/>
      <c r="AN74" s="22"/>
      <c r="AO74" s="22"/>
      <c r="AP74" s="208"/>
      <c r="AQ74" s="42" t="e">
        <f>IF(tbl_TransDet_Exp[[#This Row],[Custom SR Type]]="",INDEX(SR_Lookup[Section Name],MATCH(tbl_TransDet_Exp[[#This Row],[Account]],SR_Lookup[Account],0)),tbl_TransDet_Exp[[#This Row],[Custom SR Type]])</f>
        <v>#N/A</v>
      </c>
      <c r="AR74" s="42">
        <f>VALUE(CONCATENATE(C74,TEXT(tbl_TransDet_Exp[[#This Row],[Pd]],"00")))</f>
        <v>0</v>
      </c>
      <c r="AS74" s="42" t="str">
        <f>TEXT(tbl_TransDet_Exp[[#This Row],[Project Id]],"000000")</f>
        <v>000000</v>
      </c>
      <c r="AT74" s="42" t="e">
        <f>INDEX(Table11[Description],MATCH(tbl_TransDet_Exp[[#This Row],[Account]],Table11[GL Account],0))</f>
        <v>#N/A</v>
      </c>
      <c r="AU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" spans="2:47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3"/>
      <c r="P75" s="8"/>
      <c r="Q75" s="8"/>
      <c r="R75" s="8"/>
      <c r="S75" s="8"/>
      <c r="T75" s="8"/>
      <c r="U75" s="8"/>
      <c r="V75" s="8"/>
      <c r="W75" s="8"/>
      <c r="X75" s="8"/>
      <c r="Z75" s="8"/>
      <c r="AA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" s="250" t="e">
        <f>IF(tbl_TransDet_Exp[[#This Row],[+/-  (HR GL Detail)]]&lt;&gt;"",tbl_TransDet_Exp[[#This Row],[+/-  (HR GL Detail)]],IF(#REF!&lt;&gt;"",#REF!,""))</f>
        <v>#REF!</v>
      </c>
      <c r="AC75" s="250" t="str">
        <f t="shared" si="6"/>
        <v>https://financials.omni.fsu.edu/psp/sprdfi/EMPLOYEE/ERP/c/AUDIT_EXPENSE_FUNCTIONS.TE_EXP_SHEET_INQ.GBL?SHEET_ID=</v>
      </c>
      <c r="AD75" s="250" t="str">
        <f t="shared" si="7"/>
        <v>&amp;PAGE=EX_SHEET_ENTRY</v>
      </c>
      <c r="AE75" s="250" t="str">
        <f>IF(LEFT(tbl_TransDet_Exp[[#This Row],[Journal Id]],2)="EX",TEXT(tbl_TransDet_Exp[[#This Row],[Vch /Ex /PayId]],"0000000000"),"")</f>
        <v/>
      </c>
      <c r="AF75" s="250" t="b">
        <f>IF(tbl_TransDet_Exp[[#This Row],[ER Lookup and Format]]&lt;&gt;"",CONCATENATE(tbl_TransDet_Exp[[#This Row],[https://financials.omni.fsu.edu/psp/sprdfi/EMPLOYEE/ERP/c/AUDIT_EXPENSE_FUNCTIONS.TE_EXP_SHEET_INQ.GBL?SHEET_ID=]],AE75,tbl_TransDet_Exp[[#This Row],[&amp;PAGE=EX_SHEET_ENTRY]]))</f>
        <v>0</v>
      </c>
      <c r="AG75" s="250" t="str">
        <f t="shared" si="8"/>
        <v>https://docmgmt.its.fsu.edu/NolijWeb/public/apiLoginCheck.jsp?redir=../documentviewer/%3FdocumentId%3D</v>
      </c>
      <c r="AH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" s="250" t="str">
        <f>tbl_TransDet_Exp[[#Headers],[&amp;TargetFrameName=None]]</f>
        <v>&amp;TargetFrameName=None</v>
      </c>
      <c r="AJ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" s="71"/>
      <c r="AN75" s="22"/>
      <c r="AO75" s="22"/>
      <c r="AP75" s="208"/>
      <c r="AQ75" s="42" t="e">
        <f>IF(tbl_TransDet_Exp[[#This Row],[Custom SR Type]]="",INDEX(SR_Lookup[Section Name],MATCH(tbl_TransDet_Exp[[#This Row],[Account]],SR_Lookup[Account],0)),tbl_TransDet_Exp[[#This Row],[Custom SR Type]])</f>
        <v>#N/A</v>
      </c>
      <c r="AR75" s="42">
        <f>VALUE(CONCATENATE(C75,TEXT(tbl_TransDet_Exp[[#This Row],[Pd]],"00")))</f>
        <v>0</v>
      </c>
      <c r="AS75" s="42" t="str">
        <f>TEXT(tbl_TransDet_Exp[[#This Row],[Project Id]],"000000")</f>
        <v>000000</v>
      </c>
      <c r="AT75" s="42" t="e">
        <f>INDEX(Table11[Description],MATCH(tbl_TransDet_Exp[[#This Row],[Account]],Table11[GL Account],0))</f>
        <v>#N/A</v>
      </c>
      <c r="AU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" spans="2:47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3"/>
      <c r="P76" s="8"/>
      <c r="Q76" s="8"/>
      <c r="R76" s="8"/>
      <c r="S76" s="8"/>
      <c r="T76" s="8"/>
      <c r="U76" s="8"/>
      <c r="V76" s="8"/>
      <c r="W76" s="8"/>
      <c r="X76" s="8"/>
      <c r="Z76" s="8"/>
      <c r="AA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" s="250" t="e">
        <f>IF(tbl_TransDet_Exp[[#This Row],[+/-  (HR GL Detail)]]&lt;&gt;"",tbl_TransDet_Exp[[#This Row],[+/-  (HR GL Detail)]],IF(#REF!&lt;&gt;"",#REF!,""))</f>
        <v>#REF!</v>
      </c>
      <c r="AC76" s="250" t="str">
        <f t="shared" si="6"/>
        <v>https://financials.omni.fsu.edu/psp/sprdfi/EMPLOYEE/ERP/c/AUDIT_EXPENSE_FUNCTIONS.TE_EXP_SHEET_INQ.GBL?SHEET_ID=</v>
      </c>
      <c r="AD76" s="250" t="str">
        <f t="shared" si="7"/>
        <v>&amp;PAGE=EX_SHEET_ENTRY</v>
      </c>
      <c r="AE76" s="250" t="str">
        <f>IF(LEFT(tbl_TransDet_Exp[[#This Row],[Journal Id]],2)="EX",TEXT(tbl_TransDet_Exp[[#This Row],[Vch /Ex /PayId]],"0000000000"),"")</f>
        <v/>
      </c>
      <c r="AF76" s="250" t="b">
        <f>IF(tbl_TransDet_Exp[[#This Row],[ER Lookup and Format]]&lt;&gt;"",CONCATENATE(tbl_TransDet_Exp[[#This Row],[https://financials.omni.fsu.edu/psp/sprdfi/EMPLOYEE/ERP/c/AUDIT_EXPENSE_FUNCTIONS.TE_EXP_SHEET_INQ.GBL?SHEET_ID=]],AE76,tbl_TransDet_Exp[[#This Row],[&amp;PAGE=EX_SHEET_ENTRY]]))</f>
        <v>0</v>
      </c>
      <c r="AG76" s="250" t="str">
        <f t="shared" si="8"/>
        <v>https://docmgmt.its.fsu.edu/NolijWeb/public/apiLoginCheck.jsp?redir=../documentviewer/%3FdocumentId%3D</v>
      </c>
      <c r="AH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" s="250" t="str">
        <f>tbl_TransDet_Exp[[#Headers],[&amp;TargetFrameName=None]]</f>
        <v>&amp;TargetFrameName=None</v>
      </c>
      <c r="AJ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" s="71"/>
      <c r="AN76" s="22"/>
      <c r="AO76" s="22"/>
      <c r="AP76" s="208"/>
      <c r="AQ76" s="42" t="e">
        <f>IF(tbl_TransDet_Exp[[#This Row],[Custom SR Type]]="",INDEX(SR_Lookup[Section Name],MATCH(tbl_TransDet_Exp[[#This Row],[Account]],SR_Lookup[Account],0)),tbl_TransDet_Exp[[#This Row],[Custom SR Type]])</f>
        <v>#N/A</v>
      </c>
      <c r="AR76" s="42">
        <f>VALUE(CONCATENATE(C76,TEXT(tbl_TransDet_Exp[[#This Row],[Pd]],"00")))</f>
        <v>0</v>
      </c>
      <c r="AS76" s="42" t="str">
        <f>TEXT(tbl_TransDet_Exp[[#This Row],[Project Id]],"000000")</f>
        <v>000000</v>
      </c>
      <c r="AT76" s="42" t="e">
        <f>INDEX(Table11[Description],MATCH(tbl_TransDet_Exp[[#This Row],[Account]],Table11[GL Account],0))</f>
        <v>#N/A</v>
      </c>
      <c r="AU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" spans="2:47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3"/>
      <c r="P77" s="8"/>
      <c r="Q77" s="8"/>
      <c r="R77" s="8"/>
      <c r="S77" s="8"/>
      <c r="T77" s="8"/>
      <c r="U77" s="8"/>
      <c r="V77" s="8"/>
      <c r="W77" s="8"/>
      <c r="X77" s="8"/>
      <c r="Z77" s="8"/>
      <c r="AA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" s="250" t="e">
        <f>IF(tbl_TransDet_Exp[[#This Row],[+/-  (HR GL Detail)]]&lt;&gt;"",tbl_TransDet_Exp[[#This Row],[+/-  (HR GL Detail)]],IF(#REF!&lt;&gt;"",#REF!,""))</f>
        <v>#REF!</v>
      </c>
      <c r="AC77" s="250" t="str">
        <f t="shared" si="6"/>
        <v>https://financials.omni.fsu.edu/psp/sprdfi/EMPLOYEE/ERP/c/AUDIT_EXPENSE_FUNCTIONS.TE_EXP_SHEET_INQ.GBL?SHEET_ID=</v>
      </c>
      <c r="AD77" s="250" t="str">
        <f t="shared" si="7"/>
        <v>&amp;PAGE=EX_SHEET_ENTRY</v>
      </c>
      <c r="AE77" s="250" t="str">
        <f>IF(LEFT(tbl_TransDet_Exp[[#This Row],[Journal Id]],2)="EX",TEXT(tbl_TransDet_Exp[[#This Row],[Vch /Ex /PayId]],"0000000000"),"")</f>
        <v/>
      </c>
      <c r="AF77" s="250" t="b">
        <f>IF(tbl_TransDet_Exp[[#This Row],[ER Lookup and Format]]&lt;&gt;"",CONCATENATE(tbl_TransDet_Exp[[#This Row],[https://financials.omni.fsu.edu/psp/sprdfi/EMPLOYEE/ERP/c/AUDIT_EXPENSE_FUNCTIONS.TE_EXP_SHEET_INQ.GBL?SHEET_ID=]],AE77,tbl_TransDet_Exp[[#This Row],[&amp;PAGE=EX_SHEET_ENTRY]]))</f>
        <v>0</v>
      </c>
      <c r="AG77" s="250" t="str">
        <f t="shared" si="8"/>
        <v>https://docmgmt.its.fsu.edu/NolijWeb/public/apiLoginCheck.jsp?redir=../documentviewer/%3FdocumentId%3D</v>
      </c>
      <c r="AH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" s="250" t="str">
        <f>tbl_TransDet_Exp[[#Headers],[&amp;TargetFrameName=None]]</f>
        <v>&amp;TargetFrameName=None</v>
      </c>
      <c r="AJ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" s="71"/>
      <c r="AN77" s="22"/>
      <c r="AO77" s="22"/>
      <c r="AP77" s="208"/>
      <c r="AQ77" s="42" t="e">
        <f>IF(tbl_TransDet_Exp[[#This Row],[Custom SR Type]]="",INDEX(SR_Lookup[Section Name],MATCH(tbl_TransDet_Exp[[#This Row],[Account]],SR_Lookup[Account],0)),tbl_TransDet_Exp[[#This Row],[Custom SR Type]])</f>
        <v>#N/A</v>
      </c>
      <c r="AR77" s="42">
        <f>VALUE(CONCATENATE(C77,TEXT(tbl_TransDet_Exp[[#This Row],[Pd]],"00")))</f>
        <v>0</v>
      </c>
      <c r="AS77" s="42" t="str">
        <f>TEXT(tbl_TransDet_Exp[[#This Row],[Project Id]],"000000")</f>
        <v>000000</v>
      </c>
      <c r="AT77" s="42" t="e">
        <f>INDEX(Table11[Description],MATCH(tbl_TransDet_Exp[[#This Row],[Account]],Table11[GL Account],0))</f>
        <v>#N/A</v>
      </c>
      <c r="AU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" spans="2:47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3"/>
      <c r="P78" s="8"/>
      <c r="Q78" s="8"/>
      <c r="R78" s="8"/>
      <c r="S78" s="8"/>
      <c r="T78" s="8"/>
      <c r="U78" s="8"/>
      <c r="V78" s="8"/>
      <c r="W78" s="8"/>
      <c r="X78" s="8"/>
      <c r="Z78" s="8"/>
      <c r="AA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" s="250" t="e">
        <f>IF(tbl_TransDet_Exp[[#This Row],[+/-  (HR GL Detail)]]&lt;&gt;"",tbl_TransDet_Exp[[#This Row],[+/-  (HR GL Detail)]],IF(#REF!&lt;&gt;"",#REF!,""))</f>
        <v>#REF!</v>
      </c>
      <c r="AC78" s="250" t="str">
        <f t="shared" si="6"/>
        <v>https://financials.omni.fsu.edu/psp/sprdfi/EMPLOYEE/ERP/c/AUDIT_EXPENSE_FUNCTIONS.TE_EXP_SHEET_INQ.GBL?SHEET_ID=</v>
      </c>
      <c r="AD78" s="250" t="str">
        <f t="shared" si="7"/>
        <v>&amp;PAGE=EX_SHEET_ENTRY</v>
      </c>
      <c r="AE78" s="250" t="str">
        <f>IF(LEFT(tbl_TransDet_Exp[[#This Row],[Journal Id]],2)="EX",TEXT(tbl_TransDet_Exp[[#This Row],[Vch /Ex /PayId]],"0000000000"),"")</f>
        <v/>
      </c>
      <c r="AF78" s="250" t="b">
        <f>IF(tbl_TransDet_Exp[[#This Row],[ER Lookup and Format]]&lt;&gt;"",CONCATENATE(tbl_TransDet_Exp[[#This Row],[https://financials.omni.fsu.edu/psp/sprdfi/EMPLOYEE/ERP/c/AUDIT_EXPENSE_FUNCTIONS.TE_EXP_SHEET_INQ.GBL?SHEET_ID=]],AE78,tbl_TransDet_Exp[[#This Row],[&amp;PAGE=EX_SHEET_ENTRY]]))</f>
        <v>0</v>
      </c>
      <c r="AG78" s="250" t="str">
        <f t="shared" si="8"/>
        <v>https://docmgmt.its.fsu.edu/NolijWeb/public/apiLoginCheck.jsp?redir=../documentviewer/%3FdocumentId%3D</v>
      </c>
      <c r="AH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" s="250" t="str">
        <f>tbl_TransDet_Exp[[#Headers],[&amp;TargetFrameName=None]]</f>
        <v>&amp;TargetFrameName=None</v>
      </c>
      <c r="AJ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" s="71"/>
      <c r="AN78" s="22"/>
      <c r="AO78" s="22"/>
      <c r="AP78" s="208"/>
      <c r="AQ78" s="42" t="e">
        <f>IF(tbl_TransDet_Exp[[#This Row],[Custom SR Type]]="",INDEX(SR_Lookup[Section Name],MATCH(tbl_TransDet_Exp[[#This Row],[Account]],SR_Lookup[Account],0)),tbl_TransDet_Exp[[#This Row],[Custom SR Type]])</f>
        <v>#N/A</v>
      </c>
      <c r="AR78" s="42">
        <f>VALUE(CONCATENATE(C78,TEXT(tbl_TransDet_Exp[[#This Row],[Pd]],"00")))</f>
        <v>0</v>
      </c>
      <c r="AS78" s="42" t="str">
        <f>TEXT(tbl_TransDet_Exp[[#This Row],[Project Id]],"000000")</f>
        <v>000000</v>
      </c>
      <c r="AT78" s="42" t="e">
        <f>INDEX(Table11[Description],MATCH(tbl_TransDet_Exp[[#This Row],[Account]],Table11[GL Account],0))</f>
        <v>#N/A</v>
      </c>
      <c r="AU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" spans="2:47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3"/>
      <c r="P79" s="8"/>
      <c r="Q79" s="8"/>
      <c r="R79" s="8"/>
      <c r="S79" s="8"/>
      <c r="T79" s="8"/>
      <c r="U79" s="8"/>
      <c r="V79" s="8"/>
      <c r="W79" s="8"/>
      <c r="X79" s="8"/>
      <c r="Z79" s="8"/>
      <c r="AA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" s="250" t="e">
        <f>IF(tbl_TransDet_Exp[[#This Row],[+/-  (HR GL Detail)]]&lt;&gt;"",tbl_TransDet_Exp[[#This Row],[+/-  (HR GL Detail)]],IF(#REF!&lt;&gt;"",#REF!,""))</f>
        <v>#REF!</v>
      </c>
      <c r="AC79" s="250" t="str">
        <f t="shared" si="6"/>
        <v>https://financials.omni.fsu.edu/psp/sprdfi/EMPLOYEE/ERP/c/AUDIT_EXPENSE_FUNCTIONS.TE_EXP_SHEET_INQ.GBL?SHEET_ID=</v>
      </c>
      <c r="AD79" s="250" t="str">
        <f t="shared" si="7"/>
        <v>&amp;PAGE=EX_SHEET_ENTRY</v>
      </c>
      <c r="AE79" s="250" t="str">
        <f>IF(LEFT(tbl_TransDet_Exp[[#This Row],[Journal Id]],2)="EX",TEXT(tbl_TransDet_Exp[[#This Row],[Vch /Ex /PayId]],"0000000000"),"")</f>
        <v/>
      </c>
      <c r="AF79" s="250" t="b">
        <f>IF(tbl_TransDet_Exp[[#This Row],[ER Lookup and Format]]&lt;&gt;"",CONCATENATE(tbl_TransDet_Exp[[#This Row],[https://financials.omni.fsu.edu/psp/sprdfi/EMPLOYEE/ERP/c/AUDIT_EXPENSE_FUNCTIONS.TE_EXP_SHEET_INQ.GBL?SHEET_ID=]],AE79,tbl_TransDet_Exp[[#This Row],[&amp;PAGE=EX_SHEET_ENTRY]]))</f>
        <v>0</v>
      </c>
      <c r="AG79" s="250" t="str">
        <f t="shared" si="8"/>
        <v>https://docmgmt.its.fsu.edu/NolijWeb/public/apiLoginCheck.jsp?redir=../documentviewer/%3FdocumentId%3D</v>
      </c>
      <c r="AH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" s="250" t="str">
        <f>tbl_TransDet_Exp[[#Headers],[&amp;TargetFrameName=None]]</f>
        <v>&amp;TargetFrameName=None</v>
      </c>
      <c r="AJ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" s="71"/>
      <c r="AN79" s="22"/>
      <c r="AO79" s="22"/>
      <c r="AP79" s="208"/>
      <c r="AQ79" s="42" t="e">
        <f>IF(tbl_TransDet_Exp[[#This Row],[Custom SR Type]]="",INDEX(SR_Lookup[Section Name],MATCH(tbl_TransDet_Exp[[#This Row],[Account]],SR_Lookup[Account],0)),tbl_TransDet_Exp[[#This Row],[Custom SR Type]])</f>
        <v>#N/A</v>
      </c>
      <c r="AR79" s="42">
        <f>VALUE(CONCATENATE(C79,TEXT(tbl_TransDet_Exp[[#This Row],[Pd]],"00")))</f>
        <v>0</v>
      </c>
      <c r="AS79" s="42" t="str">
        <f>TEXT(tbl_TransDet_Exp[[#This Row],[Project Id]],"000000")</f>
        <v>000000</v>
      </c>
      <c r="AT79" s="42" t="e">
        <f>INDEX(Table11[Description],MATCH(tbl_TransDet_Exp[[#This Row],[Account]],Table11[GL Account],0))</f>
        <v>#N/A</v>
      </c>
      <c r="AU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" spans="2:47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3"/>
      <c r="P80" s="8"/>
      <c r="Q80" s="8"/>
      <c r="R80" s="8"/>
      <c r="S80" s="8"/>
      <c r="T80" s="8"/>
      <c r="U80" s="8"/>
      <c r="V80" s="8"/>
      <c r="W80" s="8"/>
      <c r="X80" s="8"/>
      <c r="Z80" s="8"/>
      <c r="AA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" s="250" t="e">
        <f>IF(tbl_TransDet_Exp[[#This Row],[+/-  (HR GL Detail)]]&lt;&gt;"",tbl_TransDet_Exp[[#This Row],[+/-  (HR GL Detail)]],IF(#REF!&lt;&gt;"",#REF!,""))</f>
        <v>#REF!</v>
      </c>
      <c r="AC80" s="250" t="str">
        <f t="shared" si="6"/>
        <v>https://financials.omni.fsu.edu/psp/sprdfi/EMPLOYEE/ERP/c/AUDIT_EXPENSE_FUNCTIONS.TE_EXP_SHEET_INQ.GBL?SHEET_ID=</v>
      </c>
      <c r="AD80" s="250" t="str">
        <f t="shared" si="7"/>
        <v>&amp;PAGE=EX_SHEET_ENTRY</v>
      </c>
      <c r="AE80" s="250" t="str">
        <f>IF(LEFT(tbl_TransDet_Exp[[#This Row],[Journal Id]],2)="EX",TEXT(tbl_TransDet_Exp[[#This Row],[Vch /Ex /PayId]],"0000000000"),"")</f>
        <v/>
      </c>
      <c r="AF80" s="250" t="b">
        <f>IF(tbl_TransDet_Exp[[#This Row],[ER Lookup and Format]]&lt;&gt;"",CONCATENATE(tbl_TransDet_Exp[[#This Row],[https://financials.omni.fsu.edu/psp/sprdfi/EMPLOYEE/ERP/c/AUDIT_EXPENSE_FUNCTIONS.TE_EXP_SHEET_INQ.GBL?SHEET_ID=]],AE80,tbl_TransDet_Exp[[#This Row],[&amp;PAGE=EX_SHEET_ENTRY]]))</f>
        <v>0</v>
      </c>
      <c r="AG80" s="250" t="str">
        <f t="shared" si="8"/>
        <v>https://docmgmt.its.fsu.edu/NolijWeb/public/apiLoginCheck.jsp?redir=../documentviewer/%3FdocumentId%3D</v>
      </c>
      <c r="AH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" s="250" t="str">
        <f>tbl_TransDet_Exp[[#Headers],[&amp;TargetFrameName=None]]</f>
        <v>&amp;TargetFrameName=None</v>
      </c>
      <c r="AJ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" s="71"/>
      <c r="AN80" s="22"/>
      <c r="AO80" s="22"/>
      <c r="AP80" s="208"/>
      <c r="AQ80" s="42" t="e">
        <f>IF(tbl_TransDet_Exp[[#This Row],[Custom SR Type]]="",INDEX(SR_Lookup[Section Name],MATCH(tbl_TransDet_Exp[[#This Row],[Account]],SR_Lookup[Account],0)),tbl_TransDet_Exp[[#This Row],[Custom SR Type]])</f>
        <v>#N/A</v>
      </c>
      <c r="AR80" s="42">
        <f>VALUE(CONCATENATE(C80,TEXT(tbl_TransDet_Exp[[#This Row],[Pd]],"00")))</f>
        <v>0</v>
      </c>
      <c r="AS80" s="42" t="str">
        <f>TEXT(tbl_TransDet_Exp[[#This Row],[Project Id]],"000000")</f>
        <v>000000</v>
      </c>
      <c r="AT80" s="42" t="e">
        <f>INDEX(Table11[Description],MATCH(tbl_TransDet_Exp[[#This Row],[Account]],Table11[GL Account],0))</f>
        <v>#N/A</v>
      </c>
      <c r="AU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" spans="2:47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3"/>
      <c r="P81" s="8"/>
      <c r="Q81" s="8"/>
      <c r="R81" s="8"/>
      <c r="S81" s="8"/>
      <c r="T81" s="8"/>
      <c r="U81" s="8"/>
      <c r="V81" s="8"/>
      <c r="W81" s="8"/>
      <c r="X81" s="8"/>
      <c r="Z81" s="8"/>
      <c r="AA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" s="250" t="e">
        <f>IF(tbl_TransDet_Exp[[#This Row],[+/-  (HR GL Detail)]]&lt;&gt;"",tbl_TransDet_Exp[[#This Row],[+/-  (HR GL Detail)]],IF(#REF!&lt;&gt;"",#REF!,""))</f>
        <v>#REF!</v>
      </c>
      <c r="AC81" s="250" t="str">
        <f t="shared" si="6"/>
        <v>https://financials.omni.fsu.edu/psp/sprdfi/EMPLOYEE/ERP/c/AUDIT_EXPENSE_FUNCTIONS.TE_EXP_SHEET_INQ.GBL?SHEET_ID=</v>
      </c>
      <c r="AD81" s="250" t="str">
        <f t="shared" si="7"/>
        <v>&amp;PAGE=EX_SHEET_ENTRY</v>
      </c>
      <c r="AE81" s="250" t="str">
        <f>IF(LEFT(tbl_TransDet_Exp[[#This Row],[Journal Id]],2)="EX",TEXT(tbl_TransDet_Exp[[#This Row],[Vch /Ex /PayId]],"0000000000"),"")</f>
        <v/>
      </c>
      <c r="AF81" s="250" t="b">
        <f>IF(tbl_TransDet_Exp[[#This Row],[ER Lookup and Format]]&lt;&gt;"",CONCATENATE(tbl_TransDet_Exp[[#This Row],[https://financials.omni.fsu.edu/psp/sprdfi/EMPLOYEE/ERP/c/AUDIT_EXPENSE_FUNCTIONS.TE_EXP_SHEET_INQ.GBL?SHEET_ID=]],AE81,tbl_TransDet_Exp[[#This Row],[&amp;PAGE=EX_SHEET_ENTRY]]))</f>
        <v>0</v>
      </c>
      <c r="AG81" s="250" t="str">
        <f t="shared" si="8"/>
        <v>https://docmgmt.its.fsu.edu/NolijWeb/public/apiLoginCheck.jsp?redir=../documentviewer/%3FdocumentId%3D</v>
      </c>
      <c r="AH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" s="250" t="str">
        <f>tbl_TransDet_Exp[[#Headers],[&amp;TargetFrameName=None]]</f>
        <v>&amp;TargetFrameName=None</v>
      </c>
      <c r="AJ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" s="71"/>
      <c r="AN81" s="22"/>
      <c r="AO81" s="22"/>
      <c r="AP81" s="208"/>
      <c r="AQ81" s="42" t="e">
        <f>IF(tbl_TransDet_Exp[[#This Row],[Custom SR Type]]="",INDEX(SR_Lookup[Section Name],MATCH(tbl_TransDet_Exp[[#This Row],[Account]],SR_Lookup[Account],0)),tbl_TransDet_Exp[[#This Row],[Custom SR Type]])</f>
        <v>#N/A</v>
      </c>
      <c r="AR81" s="42">
        <f>VALUE(CONCATENATE(C81,TEXT(tbl_TransDet_Exp[[#This Row],[Pd]],"00")))</f>
        <v>0</v>
      </c>
      <c r="AS81" s="42" t="str">
        <f>TEXT(tbl_TransDet_Exp[[#This Row],[Project Id]],"000000")</f>
        <v>000000</v>
      </c>
      <c r="AT81" s="42" t="e">
        <f>INDEX(Table11[Description],MATCH(tbl_TransDet_Exp[[#This Row],[Account]],Table11[GL Account],0))</f>
        <v>#N/A</v>
      </c>
      <c r="AU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" spans="2:47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3"/>
      <c r="P82" s="8"/>
      <c r="Q82" s="8"/>
      <c r="R82" s="8"/>
      <c r="S82" s="8"/>
      <c r="T82" s="8"/>
      <c r="U82" s="8"/>
      <c r="V82" s="8"/>
      <c r="W82" s="8"/>
      <c r="X82" s="8"/>
      <c r="Z82" s="8"/>
      <c r="AA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" s="250" t="e">
        <f>IF(tbl_TransDet_Exp[[#This Row],[+/-  (HR GL Detail)]]&lt;&gt;"",tbl_TransDet_Exp[[#This Row],[+/-  (HR GL Detail)]],IF(#REF!&lt;&gt;"",#REF!,""))</f>
        <v>#REF!</v>
      </c>
      <c r="AC82" s="250" t="str">
        <f t="shared" si="6"/>
        <v>https://financials.omni.fsu.edu/psp/sprdfi/EMPLOYEE/ERP/c/AUDIT_EXPENSE_FUNCTIONS.TE_EXP_SHEET_INQ.GBL?SHEET_ID=</v>
      </c>
      <c r="AD82" s="250" t="str">
        <f t="shared" si="7"/>
        <v>&amp;PAGE=EX_SHEET_ENTRY</v>
      </c>
      <c r="AE82" s="250" t="str">
        <f>IF(LEFT(tbl_TransDet_Exp[[#This Row],[Journal Id]],2)="EX",TEXT(tbl_TransDet_Exp[[#This Row],[Vch /Ex /PayId]],"0000000000"),"")</f>
        <v/>
      </c>
      <c r="AF82" s="250" t="b">
        <f>IF(tbl_TransDet_Exp[[#This Row],[ER Lookup and Format]]&lt;&gt;"",CONCATENATE(tbl_TransDet_Exp[[#This Row],[https://financials.omni.fsu.edu/psp/sprdfi/EMPLOYEE/ERP/c/AUDIT_EXPENSE_FUNCTIONS.TE_EXP_SHEET_INQ.GBL?SHEET_ID=]],AE82,tbl_TransDet_Exp[[#This Row],[&amp;PAGE=EX_SHEET_ENTRY]]))</f>
        <v>0</v>
      </c>
      <c r="AG82" s="250" t="str">
        <f t="shared" si="8"/>
        <v>https://docmgmt.its.fsu.edu/NolijWeb/public/apiLoginCheck.jsp?redir=../documentviewer/%3FdocumentId%3D</v>
      </c>
      <c r="AH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" s="250" t="str">
        <f>tbl_TransDet_Exp[[#Headers],[&amp;TargetFrameName=None]]</f>
        <v>&amp;TargetFrameName=None</v>
      </c>
      <c r="AJ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" s="71"/>
      <c r="AN82" s="22"/>
      <c r="AO82" s="22"/>
      <c r="AP82" s="208"/>
      <c r="AQ82" s="42" t="e">
        <f>IF(tbl_TransDet_Exp[[#This Row],[Custom SR Type]]="",INDEX(SR_Lookup[Section Name],MATCH(tbl_TransDet_Exp[[#This Row],[Account]],SR_Lookup[Account],0)),tbl_TransDet_Exp[[#This Row],[Custom SR Type]])</f>
        <v>#N/A</v>
      </c>
      <c r="AR82" s="42">
        <f>VALUE(CONCATENATE(C82,TEXT(tbl_TransDet_Exp[[#This Row],[Pd]],"00")))</f>
        <v>0</v>
      </c>
      <c r="AS82" s="42" t="str">
        <f>TEXT(tbl_TransDet_Exp[[#This Row],[Project Id]],"000000")</f>
        <v>000000</v>
      </c>
      <c r="AT82" s="42" t="e">
        <f>INDEX(Table11[Description],MATCH(tbl_TransDet_Exp[[#This Row],[Account]],Table11[GL Account],0))</f>
        <v>#N/A</v>
      </c>
      <c r="AU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" spans="2:47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3"/>
      <c r="P83" s="8"/>
      <c r="Q83" s="8"/>
      <c r="R83" s="8"/>
      <c r="S83" s="8"/>
      <c r="T83" s="8"/>
      <c r="U83" s="8"/>
      <c r="V83" s="8"/>
      <c r="W83" s="8"/>
      <c r="X83" s="8"/>
      <c r="Z83" s="8"/>
      <c r="AA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" s="250" t="e">
        <f>IF(tbl_TransDet_Exp[[#This Row],[+/-  (HR GL Detail)]]&lt;&gt;"",tbl_TransDet_Exp[[#This Row],[+/-  (HR GL Detail)]],IF(#REF!&lt;&gt;"",#REF!,""))</f>
        <v>#REF!</v>
      </c>
      <c r="AC83" s="250" t="str">
        <f t="shared" si="6"/>
        <v>https://financials.omni.fsu.edu/psp/sprdfi/EMPLOYEE/ERP/c/AUDIT_EXPENSE_FUNCTIONS.TE_EXP_SHEET_INQ.GBL?SHEET_ID=</v>
      </c>
      <c r="AD83" s="250" t="str">
        <f t="shared" si="7"/>
        <v>&amp;PAGE=EX_SHEET_ENTRY</v>
      </c>
      <c r="AE83" s="250" t="str">
        <f>IF(LEFT(tbl_TransDet_Exp[[#This Row],[Journal Id]],2)="EX",TEXT(tbl_TransDet_Exp[[#This Row],[Vch /Ex /PayId]],"0000000000"),"")</f>
        <v/>
      </c>
      <c r="AF83" s="250" t="b">
        <f>IF(tbl_TransDet_Exp[[#This Row],[ER Lookup and Format]]&lt;&gt;"",CONCATENATE(tbl_TransDet_Exp[[#This Row],[https://financials.omni.fsu.edu/psp/sprdfi/EMPLOYEE/ERP/c/AUDIT_EXPENSE_FUNCTIONS.TE_EXP_SHEET_INQ.GBL?SHEET_ID=]],AE83,tbl_TransDet_Exp[[#This Row],[&amp;PAGE=EX_SHEET_ENTRY]]))</f>
        <v>0</v>
      </c>
      <c r="AG83" s="250" t="str">
        <f t="shared" si="8"/>
        <v>https://docmgmt.its.fsu.edu/NolijWeb/public/apiLoginCheck.jsp?redir=../documentviewer/%3FdocumentId%3D</v>
      </c>
      <c r="AH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" s="250" t="str">
        <f>tbl_TransDet_Exp[[#Headers],[&amp;TargetFrameName=None]]</f>
        <v>&amp;TargetFrameName=None</v>
      </c>
      <c r="AJ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" s="71"/>
      <c r="AN83" s="22"/>
      <c r="AO83" s="22"/>
      <c r="AP83" s="208"/>
      <c r="AQ83" s="42" t="e">
        <f>IF(tbl_TransDet_Exp[[#This Row],[Custom SR Type]]="",INDEX(SR_Lookup[Section Name],MATCH(tbl_TransDet_Exp[[#This Row],[Account]],SR_Lookup[Account],0)),tbl_TransDet_Exp[[#This Row],[Custom SR Type]])</f>
        <v>#N/A</v>
      </c>
      <c r="AR83" s="42">
        <f>VALUE(CONCATENATE(C83,TEXT(tbl_TransDet_Exp[[#This Row],[Pd]],"00")))</f>
        <v>0</v>
      </c>
      <c r="AS83" s="42" t="str">
        <f>TEXT(tbl_TransDet_Exp[[#This Row],[Project Id]],"000000")</f>
        <v>000000</v>
      </c>
      <c r="AT83" s="42" t="e">
        <f>INDEX(Table11[Description],MATCH(tbl_TransDet_Exp[[#This Row],[Account]],Table11[GL Account],0))</f>
        <v>#N/A</v>
      </c>
      <c r="AU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" spans="2:47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3"/>
      <c r="P84" s="8"/>
      <c r="Q84" s="8"/>
      <c r="R84" s="8"/>
      <c r="S84" s="8"/>
      <c r="T84" s="8"/>
      <c r="U84" s="8"/>
      <c r="V84" s="8"/>
      <c r="W84" s="8"/>
      <c r="X84" s="8"/>
      <c r="Z84" s="8"/>
      <c r="AA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" s="250" t="e">
        <f>IF(tbl_TransDet_Exp[[#This Row],[+/-  (HR GL Detail)]]&lt;&gt;"",tbl_TransDet_Exp[[#This Row],[+/-  (HR GL Detail)]],IF(#REF!&lt;&gt;"",#REF!,""))</f>
        <v>#REF!</v>
      </c>
      <c r="AC84" s="250" t="str">
        <f t="shared" si="6"/>
        <v>https://financials.omni.fsu.edu/psp/sprdfi/EMPLOYEE/ERP/c/AUDIT_EXPENSE_FUNCTIONS.TE_EXP_SHEET_INQ.GBL?SHEET_ID=</v>
      </c>
      <c r="AD84" s="250" t="str">
        <f t="shared" si="7"/>
        <v>&amp;PAGE=EX_SHEET_ENTRY</v>
      </c>
      <c r="AE84" s="250" t="str">
        <f>IF(LEFT(tbl_TransDet_Exp[[#This Row],[Journal Id]],2)="EX",TEXT(tbl_TransDet_Exp[[#This Row],[Vch /Ex /PayId]],"0000000000"),"")</f>
        <v/>
      </c>
      <c r="AF84" s="250" t="b">
        <f>IF(tbl_TransDet_Exp[[#This Row],[ER Lookup and Format]]&lt;&gt;"",CONCATENATE(tbl_TransDet_Exp[[#This Row],[https://financials.omni.fsu.edu/psp/sprdfi/EMPLOYEE/ERP/c/AUDIT_EXPENSE_FUNCTIONS.TE_EXP_SHEET_INQ.GBL?SHEET_ID=]],AE84,tbl_TransDet_Exp[[#This Row],[&amp;PAGE=EX_SHEET_ENTRY]]))</f>
        <v>0</v>
      </c>
      <c r="AG84" s="250" t="str">
        <f t="shared" si="8"/>
        <v>https://docmgmt.its.fsu.edu/NolijWeb/public/apiLoginCheck.jsp?redir=../documentviewer/%3FdocumentId%3D</v>
      </c>
      <c r="AH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" s="250" t="str">
        <f>tbl_TransDet_Exp[[#Headers],[&amp;TargetFrameName=None]]</f>
        <v>&amp;TargetFrameName=None</v>
      </c>
      <c r="AJ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" s="71"/>
      <c r="AN84" s="22"/>
      <c r="AO84" s="22"/>
      <c r="AP84" s="208"/>
      <c r="AQ84" s="42" t="e">
        <f>IF(tbl_TransDet_Exp[[#This Row],[Custom SR Type]]="",INDEX(SR_Lookup[Section Name],MATCH(tbl_TransDet_Exp[[#This Row],[Account]],SR_Lookup[Account],0)),tbl_TransDet_Exp[[#This Row],[Custom SR Type]])</f>
        <v>#N/A</v>
      </c>
      <c r="AR84" s="42">
        <f>VALUE(CONCATENATE(C84,TEXT(tbl_TransDet_Exp[[#This Row],[Pd]],"00")))</f>
        <v>0</v>
      </c>
      <c r="AS84" s="42" t="str">
        <f>TEXT(tbl_TransDet_Exp[[#This Row],[Project Id]],"000000")</f>
        <v>000000</v>
      </c>
      <c r="AT84" s="42" t="e">
        <f>INDEX(Table11[Description],MATCH(tbl_TransDet_Exp[[#This Row],[Account]],Table11[GL Account],0))</f>
        <v>#N/A</v>
      </c>
      <c r="AU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" spans="2:47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3"/>
      <c r="P85" s="8"/>
      <c r="Q85" s="8"/>
      <c r="R85" s="8"/>
      <c r="S85" s="8"/>
      <c r="T85" s="8"/>
      <c r="U85" s="8"/>
      <c r="V85" s="8"/>
      <c r="W85" s="8"/>
      <c r="X85" s="8"/>
      <c r="Z85" s="8"/>
      <c r="AA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" s="250" t="e">
        <f>IF(tbl_TransDet_Exp[[#This Row],[+/-  (HR GL Detail)]]&lt;&gt;"",tbl_TransDet_Exp[[#This Row],[+/-  (HR GL Detail)]],IF(#REF!&lt;&gt;"",#REF!,""))</f>
        <v>#REF!</v>
      </c>
      <c r="AC85" s="250" t="str">
        <f t="shared" si="6"/>
        <v>https://financials.omni.fsu.edu/psp/sprdfi/EMPLOYEE/ERP/c/AUDIT_EXPENSE_FUNCTIONS.TE_EXP_SHEET_INQ.GBL?SHEET_ID=</v>
      </c>
      <c r="AD85" s="250" t="str">
        <f t="shared" si="7"/>
        <v>&amp;PAGE=EX_SHEET_ENTRY</v>
      </c>
      <c r="AE85" s="250" t="str">
        <f>IF(LEFT(tbl_TransDet_Exp[[#This Row],[Journal Id]],2)="EX",TEXT(tbl_TransDet_Exp[[#This Row],[Vch /Ex /PayId]],"0000000000"),"")</f>
        <v/>
      </c>
      <c r="AF85" s="250" t="b">
        <f>IF(tbl_TransDet_Exp[[#This Row],[ER Lookup and Format]]&lt;&gt;"",CONCATENATE(tbl_TransDet_Exp[[#This Row],[https://financials.omni.fsu.edu/psp/sprdfi/EMPLOYEE/ERP/c/AUDIT_EXPENSE_FUNCTIONS.TE_EXP_SHEET_INQ.GBL?SHEET_ID=]],AE85,tbl_TransDet_Exp[[#This Row],[&amp;PAGE=EX_SHEET_ENTRY]]))</f>
        <v>0</v>
      </c>
      <c r="AG85" s="250" t="str">
        <f t="shared" si="8"/>
        <v>https://docmgmt.its.fsu.edu/NolijWeb/public/apiLoginCheck.jsp?redir=../documentviewer/%3FdocumentId%3D</v>
      </c>
      <c r="AH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" s="250" t="str">
        <f>tbl_TransDet_Exp[[#Headers],[&amp;TargetFrameName=None]]</f>
        <v>&amp;TargetFrameName=None</v>
      </c>
      <c r="AJ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" s="71"/>
      <c r="AN85" s="22"/>
      <c r="AO85" s="22"/>
      <c r="AP85" s="208"/>
      <c r="AQ85" s="42" t="e">
        <f>IF(tbl_TransDet_Exp[[#This Row],[Custom SR Type]]="",INDEX(SR_Lookup[Section Name],MATCH(tbl_TransDet_Exp[[#This Row],[Account]],SR_Lookup[Account],0)),tbl_TransDet_Exp[[#This Row],[Custom SR Type]])</f>
        <v>#N/A</v>
      </c>
      <c r="AR85" s="42">
        <f>VALUE(CONCATENATE(C85,TEXT(tbl_TransDet_Exp[[#This Row],[Pd]],"00")))</f>
        <v>0</v>
      </c>
      <c r="AS85" s="42" t="str">
        <f>TEXT(tbl_TransDet_Exp[[#This Row],[Project Id]],"000000")</f>
        <v>000000</v>
      </c>
      <c r="AT85" s="42" t="e">
        <f>INDEX(Table11[Description],MATCH(tbl_TransDet_Exp[[#This Row],[Account]],Table11[GL Account],0))</f>
        <v>#N/A</v>
      </c>
      <c r="AU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" spans="2:47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3"/>
      <c r="P86" s="8"/>
      <c r="Q86" s="8"/>
      <c r="R86" s="8"/>
      <c r="S86" s="8"/>
      <c r="T86" s="8"/>
      <c r="U86" s="8"/>
      <c r="V86" s="8"/>
      <c r="W86" s="8"/>
      <c r="X86" s="8"/>
      <c r="Z86" s="8"/>
      <c r="AA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" s="250" t="e">
        <f>IF(tbl_TransDet_Exp[[#This Row],[+/-  (HR GL Detail)]]&lt;&gt;"",tbl_TransDet_Exp[[#This Row],[+/-  (HR GL Detail)]],IF(#REF!&lt;&gt;"",#REF!,""))</f>
        <v>#REF!</v>
      </c>
      <c r="AC86" s="250" t="str">
        <f t="shared" si="6"/>
        <v>https://financials.omni.fsu.edu/psp/sprdfi/EMPLOYEE/ERP/c/AUDIT_EXPENSE_FUNCTIONS.TE_EXP_SHEET_INQ.GBL?SHEET_ID=</v>
      </c>
      <c r="AD86" s="250" t="str">
        <f t="shared" si="7"/>
        <v>&amp;PAGE=EX_SHEET_ENTRY</v>
      </c>
      <c r="AE86" s="250" t="str">
        <f>IF(LEFT(tbl_TransDet_Exp[[#This Row],[Journal Id]],2)="EX",TEXT(tbl_TransDet_Exp[[#This Row],[Vch /Ex /PayId]],"0000000000"),"")</f>
        <v/>
      </c>
      <c r="AF86" s="250" t="b">
        <f>IF(tbl_TransDet_Exp[[#This Row],[ER Lookup and Format]]&lt;&gt;"",CONCATENATE(tbl_TransDet_Exp[[#This Row],[https://financials.omni.fsu.edu/psp/sprdfi/EMPLOYEE/ERP/c/AUDIT_EXPENSE_FUNCTIONS.TE_EXP_SHEET_INQ.GBL?SHEET_ID=]],AE86,tbl_TransDet_Exp[[#This Row],[&amp;PAGE=EX_SHEET_ENTRY]]))</f>
        <v>0</v>
      </c>
      <c r="AG86" s="250" t="str">
        <f t="shared" si="8"/>
        <v>https://docmgmt.its.fsu.edu/NolijWeb/public/apiLoginCheck.jsp?redir=../documentviewer/%3FdocumentId%3D</v>
      </c>
      <c r="AH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" s="250" t="str">
        <f>tbl_TransDet_Exp[[#Headers],[&amp;TargetFrameName=None]]</f>
        <v>&amp;TargetFrameName=None</v>
      </c>
      <c r="AJ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" s="71"/>
      <c r="AN86" s="22"/>
      <c r="AO86" s="22"/>
      <c r="AP86" s="208"/>
      <c r="AQ86" s="42" t="e">
        <f>IF(tbl_TransDet_Exp[[#This Row],[Custom SR Type]]="",INDEX(SR_Lookup[Section Name],MATCH(tbl_TransDet_Exp[[#This Row],[Account]],SR_Lookup[Account],0)),tbl_TransDet_Exp[[#This Row],[Custom SR Type]])</f>
        <v>#N/A</v>
      </c>
      <c r="AR86" s="42">
        <f>VALUE(CONCATENATE(C86,TEXT(tbl_TransDet_Exp[[#This Row],[Pd]],"00")))</f>
        <v>0</v>
      </c>
      <c r="AS86" s="42" t="str">
        <f>TEXT(tbl_TransDet_Exp[[#This Row],[Project Id]],"000000")</f>
        <v>000000</v>
      </c>
      <c r="AT86" s="42" t="e">
        <f>INDEX(Table11[Description],MATCH(tbl_TransDet_Exp[[#This Row],[Account]],Table11[GL Account],0))</f>
        <v>#N/A</v>
      </c>
      <c r="AU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" spans="2:47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3"/>
      <c r="P87" s="8"/>
      <c r="Q87" s="8"/>
      <c r="R87" s="8"/>
      <c r="S87" s="8"/>
      <c r="T87" s="8"/>
      <c r="U87" s="8"/>
      <c r="V87" s="8"/>
      <c r="W87" s="8"/>
      <c r="X87" s="8"/>
      <c r="Z87" s="8"/>
      <c r="AA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" s="250" t="e">
        <f>IF(tbl_TransDet_Exp[[#This Row],[+/-  (HR GL Detail)]]&lt;&gt;"",tbl_TransDet_Exp[[#This Row],[+/-  (HR GL Detail)]],IF(#REF!&lt;&gt;"",#REF!,""))</f>
        <v>#REF!</v>
      </c>
      <c r="AC87" s="250" t="str">
        <f t="shared" si="6"/>
        <v>https://financials.omni.fsu.edu/psp/sprdfi/EMPLOYEE/ERP/c/AUDIT_EXPENSE_FUNCTIONS.TE_EXP_SHEET_INQ.GBL?SHEET_ID=</v>
      </c>
      <c r="AD87" s="250" t="str">
        <f t="shared" si="7"/>
        <v>&amp;PAGE=EX_SHEET_ENTRY</v>
      </c>
      <c r="AE87" s="250" t="str">
        <f>IF(LEFT(tbl_TransDet_Exp[[#This Row],[Journal Id]],2)="EX",TEXT(tbl_TransDet_Exp[[#This Row],[Vch /Ex /PayId]],"0000000000"),"")</f>
        <v/>
      </c>
      <c r="AF87" s="250" t="b">
        <f>IF(tbl_TransDet_Exp[[#This Row],[ER Lookup and Format]]&lt;&gt;"",CONCATENATE(tbl_TransDet_Exp[[#This Row],[https://financials.omni.fsu.edu/psp/sprdfi/EMPLOYEE/ERP/c/AUDIT_EXPENSE_FUNCTIONS.TE_EXP_SHEET_INQ.GBL?SHEET_ID=]],AE87,tbl_TransDet_Exp[[#This Row],[&amp;PAGE=EX_SHEET_ENTRY]]))</f>
        <v>0</v>
      </c>
      <c r="AG87" s="250" t="str">
        <f t="shared" si="8"/>
        <v>https://docmgmt.its.fsu.edu/NolijWeb/public/apiLoginCheck.jsp?redir=../documentviewer/%3FdocumentId%3D</v>
      </c>
      <c r="AH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" s="250" t="str">
        <f>tbl_TransDet_Exp[[#Headers],[&amp;TargetFrameName=None]]</f>
        <v>&amp;TargetFrameName=None</v>
      </c>
      <c r="AJ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" s="71"/>
      <c r="AN87" s="22"/>
      <c r="AO87" s="22"/>
      <c r="AP87" s="208"/>
      <c r="AQ87" s="42" t="e">
        <f>IF(tbl_TransDet_Exp[[#This Row],[Custom SR Type]]="",INDEX(SR_Lookup[Section Name],MATCH(tbl_TransDet_Exp[[#This Row],[Account]],SR_Lookup[Account],0)),tbl_TransDet_Exp[[#This Row],[Custom SR Type]])</f>
        <v>#N/A</v>
      </c>
      <c r="AR87" s="42">
        <f>VALUE(CONCATENATE(C87,TEXT(tbl_TransDet_Exp[[#This Row],[Pd]],"00")))</f>
        <v>0</v>
      </c>
      <c r="AS87" s="42" t="str">
        <f>TEXT(tbl_TransDet_Exp[[#This Row],[Project Id]],"000000")</f>
        <v>000000</v>
      </c>
      <c r="AT87" s="42" t="e">
        <f>INDEX(Table11[Description],MATCH(tbl_TransDet_Exp[[#This Row],[Account]],Table11[GL Account],0))</f>
        <v>#N/A</v>
      </c>
      <c r="AU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" spans="2:47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3"/>
      <c r="P88" s="8"/>
      <c r="Q88" s="8"/>
      <c r="R88" s="8"/>
      <c r="S88" s="8"/>
      <c r="T88" s="8"/>
      <c r="U88" s="8"/>
      <c r="V88" s="8"/>
      <c r="W88" s="8"/>
      <c r="X88" s="8"/>
      <c r="Z88" s="8"/>
      <c r="AA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" s="250" t="e">
        <f>IF(tbl_TransDet_Exp[[#This Row],[+/-  (HR GL Detail)]]&lt;&gt;"",tbl_TransDet_Exp[[#This Row],[+/-  (HR GL Detail)]],IF(#REF!&lt;&gt;"",#REF!,""))</f>
        <v>#REF!</v>
      </c>
      <c r="AC88" s="250" t="str">
        <f t="shared" si="6"/>
        <v>https://financials.omni.fsu.edu/psp/sprdfi/EMPLOYEE/ERP/c/AUDIT_EXPENSE_FUNCTIONS.TE_EXP_SHEET_INQ.GBL?SHEET_ID=</v>
      </c>
      <c r="AD88" s="250" t="str">
        <f t="shared" si="7"/>
        <v>&amp;PAGE=EX_SHEET_ENTRY</v>
      </c>
      <c r="AE88" s="250" t="str">
        <f>IF(LEFT(tbl_TransDet_Exp[[#This Row],[Journal Id]],2)="EX",TEXT(tbl_TransDet_Exp[[#This Row],[Vch /Ex /PayId]],"0000000000"),"")</f>
        <v/>
      </c>
      <c r="AF88" s="250" t="b">
        <f>IF(tbl_TransDet_Exp[[#This Row],[ER Lookup and Format]]&lt;&gt;"",CONCATENATE(tbl_TransDet_Exp[[#This Row],[https://financials.omni.fsu.edu/psp/sprdfi/EMPLOYEE/ERP/c/AUDIT_EXPENSE_FUNCTIONS.TE_EXP_SHEET_INQ.GBL?SHEET_ID=]],AE88,tbl_TransDet_Exp[[#This Row],[&amp;PAGE=EX_SHEET_ENTRY]]))</f>
        <v>0</v>
      </c>
      <c r="AG88" s="250" t="str">
        <f t="shared" si="8"/>
        <v>https://docmgmt.its.fsu.edu/NolijWeb/public/apiLoginCheck.jsp?redir=../documentviewer/%3FdocumentId%3D</v>
      </c>
      <c r="AH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" s="250" t="str">
        <f>tbl_TransDet_Exp[[#Headers],[&amp;TargetFrameName=None]]</f>
        <v>&amp;TargetFrameName=None</v>
      </c>
      <c r="AJ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" s="71"/>
      <c r="AN88" s="22"/>
      <c r="AO88" s="22"/>
      <c r="AP88" s="208"/>
      <c r="AQ88" s="42" t="e">
        <f>IF(tbl_TransDet_Exp[[#This Row],[Custom SR Type]]="",INDEX(SR_Lookup[Section Name],MATCH(tbl_TransDet_Exp[[#This Row],[Account]],SR_Lookup[Account],0)),tbl_TransDet_Exp[[#This Row],[Custom SR Type]])</f>
        <v>#N/A</v>
      </c>
      <c r="AR88" s="42">
        <f>VALUE(CONCATENATE(C88,TEXT(tbl_TransDet_Exp[[#This Row],[Pd]],"00")))</f>
        <v>0</v>
      </c>
      <c r="AS88" s="42" t="str">
        <f>TEXT(tbl_TransDet_Exp[[#This Row],[Project Id]],"000000")</f>
        <v>000000</v>
      </c>
      <c r="AT88" s="42" t="e">
        <f>INDEX(Table11[Description],MATCH(tbl_TransDet_Exp[[#This Row],[Account]],Table11[GL Account],0))</f>
        <v>#N/A</v>
      </c>
      <c r="AU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" spans="2:47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3"/>
      <c r="P89" s="8"/>
      <c r="Q89" s="8"/>
      <c r="R89" s="8"/>
      <c r="S89" s="8"/>
      <c r="T89" s="8"/>
      <c r="U89" s="8"/>
      <c r="V89" s="8"/>
      <c r="W89" s="8"/>
      <c r="X89" s="8"/>
      <c r="Z89" s="8"/>
      <c r="AA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" s="250" t="e">
        <f>IF(tbl_TransDet_Exp[[#This Row],[+/-  (HR GL Detail)]]&lt;&gt;"",tbl_TransDet_Exp[[#This Row],[+/-  (HR GL Detail)]],IF(#REF!&lt;&gt;"",#REF!,""))</f>
        <v>#REF!</v>
      </c>
      <c r="AC89" s="250" t="str">
        <f t="shared" si="6"/>
        <v>https://financials.omni.fsu.edu/psp/sprdfi/EMPLOYEE/ERP/c/AUDIT_EXPENSE_FUNCTIONS.TE_EXP_SHEET_INQ.GBL?SHEET_ID=</v>
      </c>
      <c r="AD89" s="250" t="str">
        <f t="shared" si="7"/>
        <v>&amp;PAGE=EX_SHEET_ENTRY</v>
      </c>
      <c r="AE89" s="250" t="str">
        <f>IF(LEFT(tbl_TransDet_Exp[[#This Row],[Journal Id]],2)="EX",TEXT(tbl_TransDet_Exp[[#This Row],[Vch /Ex /PayId]],"0000000000"),"")</f>
        <v/>
      </c>
      <c r="AF89" s="250" t="b">
        <f>IF(tbl_TransDet_Exp[[#This Row],[ER Lookup and Format]]&lt;&gt;"",CONCATENATE(tbl_TransDet_Exp[[#This Row],[https://financials.omni.fsu.edu/psp/sprdfi/EMPLOYEE/ERP/c/AUDIT_EXPENSE_FUNCTIONS.TE_EXP_SHEET_INQ.GBL?SHEET_ID=]],AE89,tbl_TransDet_Exp[[#This Row],[&amp;PAGE=EX_SHEET_ENTRY]]))</f>
        <v>0</v>
      </c>
      <c r="AG89" s="250" t="str">
        <f t="shared" si="8"/>
        <v>https://docmgmt.its.fsu.edu/NolijWeb/public/apiLoginCheck.jsp?redir=../documentviewer/%3FdocumentId%3D</v>
      </c>
      <c r="AH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" s="250" t="str">
        <f>tbl_TransDet_Exp[[#Headers],[&amp;TargetFrameName=None]]</f>
        <v>&amp;TargetFrameName=None</v>
      </c>
      <c r="AJ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" s="71"/>
      <c r="AN89" s="22"/>
      <c r="AO89" s="22"/>
      <c r="AP89" s="208"/>
      <c r="AQ89" s="42" t="e">
        <f>IF(tbl_TransDet_Exp[[#This Row],[Custom SR Type]]="",INDEX(SR_Lookup[Section Name],MATCH(tbl_TransDet_Exp[[#This Row],[Account]],SR_Lookup[Account],0)),tbl_TransDet_Exp[[#This Row],[Custom SR Type]])</f>
        <v>#N/A</v>
      </c>
      <c r="AR89" s="42">
        <f>VALUE(CONCATENATE(C89,TEXT(tbl_TransDet_Exp[[#This Row],[Pd]],"00")))</f>
        <v>0</v>
      </c>
      <c r="AS89" s="42" t="str">
        <f>TEXT(tbl_TransDet_Exp[[#This Row],[Project Id]],"000000")</f>
        <v>000000</v>
      </c>
      <c r="AT89" s="42" t="e">
        <f>INDEX(Table11[Description],MATCH(tbl_TransDet_Exp[[#This Row],[Account]],Table11[GL Account],0))</f>
        <v>#N/A</v>
      </c>
      <c r="AU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" spans="2:47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3"/>
      <c r="P90" s="8"/>
      <c r="Q90" s="8"/>
      <c r="R90" s="8"/>
      <c r="S90" s="8"/>
      <c r="T90" s="8"/>
      <c r="U90" s="8"/>
      <c r="V90" s="8"/>
      <c r="W90" s="8"/>
      <c r="X90" s="8"/>
      <c r="Z90" s="8"/>
      <c r="AA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" s="250" t="e">
        <f>IF(tbl_TransDet_Exp[[#This Row],[+/-  (HR GL Detail)]]&lt;&gt;"",tbl_TransDet_Exp[[#This Row],[+/-  (HR GL Detail)]],IF(#REF!&lt;&gt;"",#REF!,""))</f>
        <v>#REF!</v>
      </c>
      <c r="AC90" s="250" t="str">
        <f t="shared" si="6"/>
        <v>https://financials.omni.fsu.edu/psp/sprdfi/EMPLOYEE/ERP/c/AUDIT_EXPENSE_FUNCTIONS.TE_EXP_SHEET_INQ.GBL?SHEET_ID=</v>
      </c>
      <c r="AD90" s="250" t="str">
        <f t="shared" si="7"/>
        <v>&amp;PAGE=EX_SHEET_ENTRY</v>
      </c>
      <c r="AE90" s="250" t="str">
        <f>IF(LEFT(tbl_TransDet_Exp[[#This Row],[Journal Id]],2)="EX",TEXT(tbl_TransDet_Exp[[#This Row],[Vch /Ex /PayId]],"0000000000"),"")</f>
        <v/>
      </c>
      <c r="AF90" s="250" t="b">
        <f>IF(tbl_TransDet_Exp[[#This Row],[ER Lookup and Format]]&lt;&gt;"",CONCATENATE(tbl_TransDet_Exp[[#This Row],[https://financials.omni.fsu.edu/psp/sprdfi/EMPLOYEE/ERP/c/AUDIT_EXPENSE_FUNCTIONS.TE_EXP_SHEET_INQ.GBL?SHEET_ID=]],AE90,tbl_TransDet_Exp[[#This Row],[&amp;PAGE=EX_SHEET_ENTRY]]))</f>
        <v>0</v>
      </c>
      <c r="AG90" s="250" t="str">
        <f t="shared" si="8"/>
        <v>https://docmgmt.its.fsu.edu/NolijWeb/public/apiLoginCheck.jsp?redir=../documentviewer/%3FdocumentId%3D</v>
      </c>
      <c r="AH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" s="250" t="str">
        <f>tbl_TransDet_Exp[[#Headers],[&amp;TargetFrameName=None]]</f>
        <v>&amp;TargetFrameName=None</v>
      </c>
      <c r="AJ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" s="71"/>
      <c r="AN90" s="22"/>
      <c r="AO90" s="22"/>
      <c r="AP90" s="208"/>
      <c r="AQ90" s="42" t="e">
        <f>IF(tbl_TransDet_Exp[[#This Row],[Custom SR Type]]="",INDEX(SR_Lookup[Section Name],MATCH(tbl_TransDet_Exp[[#This Row],[Account]],SR_Lookup[Account],0)),tbl_TransDet_Exp[[#This Row],[Custom SR Type]])</f>
        <v>#N/A</v>
      </c>
      <c r="AR90" s="42">
        <f>VALUE(CONCATENATE(C90,TEXT(tbl_TransDet_Exp[[#This Row],[Pd]],"00")))</f>
        <v>0</v>
      </c>
      <c r="AS90" s="42" t="str">
        <f>TEXT(tbl_TransDet_Exp[[#This Row],[Project Id]],"000000")</f>
        <v>000000</v>
      </c>
      <c r="AT90" s="42" t="e">
        <f>INDEX(Table11[Description],MATCH(tbl_TransDet_Exp[[#This Row],[Account]],Table11[GL Account],0))</f>
        <v>#N/A</v>
      </c>
      <c r="AU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" spans="2:47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3"/>
      <c r="P91" s="8"/>
      <c r="Q91" s="8"/>
      <c r="R91" s="8"/>
      <c r="S91" s="8"/>
      <c r="T91" s="8"/>
      <c r="U91" s="8"/>
      <c r="V91" s="8"/>
      <c r="W91" s="8"/>
      <c r="X91" s="8"/>
      <c r="Z91" s="8"/>
      <c r="AA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" s="250" t="e">
        <f>IF(tbl_TransDet_Exp[[#This Row],[+/-  (HR GL Detail)]]&lt;&gt;"",tbl_TransDet_Exp[[#This Row],[+/-  (HR GL Detail)]],IF(#REF!&lt;&gt;"",#REF!,""))</f>
        <v>#REF!</v>
      </c>
      <c r="AC91" s="250" t="str">
        <f t="shared" si="6"/>
        <v>https://financials.omni.fsu.edu/psp/sprdfi/EMPLOYEE/ERP/c/AUDIT_EXPENSE_FUNCTIONS.TE_EXP_SHEET_INQ.GBL?SHEET_ID=</v>
      </c>
      <c r="AD91" s="250" t="str">
        <f t="shared" si="7"/>
        <v>&amp;PAGE=EX_SHEET_ENTRY</v>
      </c>
      <c r="AE91" s="250" t="str">
        <f>IF(LEFT(tbl_TransDet_Exp[[#This Row],[Journal Id]],2)="EX",TEXT(tbl_TransDet_Exp[[#This Row],[Vch /Ex /PayId]],"0000000000"),"")</f>
        <v/>
      </c>
      <c r="AF91" s="250" t="b">
        <f>IF(tbl_TransDet_Exp[[#This Row],[ER Lookup and Format]]&lt;&gt;"",CONCATENATE(tbl_TransDet_Exp[[#This Row],[https://financials.omni.fsu.edu/psp/sprdfi/EMPLOYEE/ERP/c/AUDIT_EXPENSE_FUNCTIONS.TE_EXP_SHEET_INQ.GBL?SHEET_ID=]],AE91,tbl_TransDet_Exp[[#This Row],[&amp;PAGE=EX_SHEET_ENTRY]]))</f>
        <v>0</v>
      </c>
      <c r="AG91" s="250" t="str">
        <f t="shared" si="8"/>
        <v>https://docmgmt.its.fsu.edu/NolijWeb/public/apiLoginCheck.jsp?redir=../documentviewer/%3FdocumentId%3D</v>
      </c>
      <c r="AH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" s="250" t="str">
        <f>tbl_TransDet_Exp[[#Headers],[&amp;TargetFrameName=None]]</f>
        <v>&amp;TargetFrameName=None</v>
      </c>
      <c r="AJ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" s="71"/>
      <c r="AN91" s="22"/>
      <c r="AO91" s="22"/>
      <c r="AP91" s="208"/>
      <c r="AQ91" s="42" t="e">
        <f>IF(tbl_TransDet_Exp[[#This Row],[Custom SR Type]]="",INDEX(SR_Lookup[Section Name],MATCH(tbl_TransDet_Exp[[#This Row],[Account]],SR_Lookup[Account],0)),tbl_TransDet_Exp[[#This Row],[Custom SR Type]])</f>
        <v>#N/A</v>
      </c>
      <c r="AR91" s="42">
        <f>VALUE(CONCATENATE(C91,TEXT(tbl_TransDet_Exp[[#This Row],[Pd]],"00")))</f>
        <v>0</v>
      </c>
      <c r="AS91" s="42" t="str">
        <f>TEXT(tbl_TransDet_Exp[[#This Row],[Project Id]],"000000")</f>
        <v>000000</v>
      </c>
      <c r="AT91" s="42" t="e">
        <f>INDEX(Table11[Description],MATCH(tbl_TransDet_Exp[[#This Row],[Account]],Table11[GL Account],0))</f>
        <v>#N/A</v>
      </c>
      <c r="AU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" spans="2:47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3"/>
      <c r="P92" s="8"/>
      <c r="Q92" s="8"/>
      <c r="R92" s="8"/>
      <c r="S92" s="8"/>
      <c r="T92" s="8"/>
      <c r="U92" s="8"/>
      <c r="V92" s="8"/>
      <c r="W92" s="8"/>
      <c r="X92" s="8"/>
      <c r="Z92" s="8"/>
      <c r="AA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" s="250" t="e">
        <f>IF(tbl_TransDet_Exp[[#This Row],[+/-  (HR GL Detail)]]&lt;&gt;"",tbl_TransDet_Exp[[#This Row],[+/-  (HR GL Detail)]],IF(#REF!&lt;&gt;"",#REF!,""))</f>
        <v>#REF!</v>
      </c>
      <c r="AC92" s="250" t="str">
        <f t="shared" si="6"/>
        <v>https://financials.omni.fsu.edu/psp/sprdfi/EMPLOYEE/ERP/c/AUDIT_EXPENSE_FUNCTIONS.TE_EXP_SHEET_INQ.GBL?SHEET_ID=</v>
      </c>
      <c r="AD92" s="250" t="str">
        <f t="shared" si="7"/>
        <v>&amp;PAGE=EX_SHEET_ENTRY</v>
      </c>
      <c r="AE92" s="250" t="str">
        <f>IF(LEFT(tbl_TransDet_Exp[[#This Row],[Journal Id]],2)="EX",TEXT(tbl_TransDet_Exp[[#This Row],[Vch /Ex /PayId]],"0000000000"),"")</f>
        <v/>
      </c>
      <c r="AF92" s="250" t="b">
        <f>IF(tbl_TransDet_Exp[[#This Row],[ER Lookup and Format]]&lt;&gt;"",CONCATENATE(tbl_TransDet_Exp[[#This Row],[https://financials.omni.fsu.edu/psp/sprdfi/EMPLOYEE/ERP/c/AUDIT_EXPENSE_FUNCTIONS.TE_EXP_SHEET_INQ.GBL?SHEET_ID=]],AE92,tbl_TransDet_Exp[[#This Row],[&amp;PAGE=EX_SHEET_ENTRY]]))</f>
        <v>0</v>
      </c>
      <c r="AG92" s="250" t="str">
        <f t="shared" si="8"/>
        <v>https://docmgmt.its.fsu.edu/NolijWeb/public/apiLoginCheck.jsp?redir=../documentviewer/%3FdocumentId%3D</v>
      </c>
      <c r="AH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" s="250" t="str">
        <f>tbl_TransDet_Exp[[#Headers],[&amp;TargetFrameName=None]]</f>
        <v>&amp;TargetFrameName=None</v>
      </c>
      <c r="AJ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" s="71"/>
      <c r="AN92" s="22"/>
      <c r="AO92" s="22"/>
      <c r="AP92" s="208"/>
      <c r="AQ92" s="42" t="e">
        <f>IF(tbl_TransDet_Exp[[#This Row],[Custom SR Type]]="",INDEX(SR_Lookup[Section Name],MATCH(tbl_TransDet_Exp[[#This Row],[Account]],SR_Lookup[Account],0)),tbl_TransDet_Exp[[#This Row],[Custom SR Type]])</f>
        <v>#N/A</v>
      </c>
      <c r="AR92" s="42">
        <f>VALUE(CONCATENATE(C92,TEXT(tbl_TransDet_Exp[[#This Row],[Pd]],"00")))</f>
        <v>0</v>
      </c>
      <c r="AS92" s="42" t="str">
        <f>TEXT(tbl_TransDet_Exp[[#This Row],[Project Id]],"000000")</f>
        <v>000000</v>
      </c>
      <c r="AT92" s="42" t="e">
        <f>INDEX(Table11[Description],MATCH(tbl_TransDet_Exp[[#This Row],[Account]],Table11[GL Account],0))</f>
        <v>#N/A</v>
      </c>
      <c r="AU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" spans="2:47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3"/>
      <c r="P93" s="8"/>
      <c r="Q93" s="8"/>
      <c r="R93" s="8"/>
      <c r="S93" s="8"/>
      <c r="T93" s="8"/>
      <c r="U93" s="8"/>
      <c r="V93" s="8"/>
      <c r="W93" s="8"/>
      <c r="X93" s="8"/>
      <c r="Z93" s="8"/>
      <c r="AA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" s="250" t="e">
        <f>IF(tbl_TransDet_Exp[[#This Row],[+/-  (HR GL Detail)]]&lt;&gt;"",tbl_TransDet_Exp[[#This Row],[+/-  (HR GL Detail)]],IF(#REF!&lt;&gt;"",#REF!,""))</f>
        <v>#REF!</v>
      </c>
      <c r="AC93" s="250" t="str">
        <f t="shared" si="6"/>
        <v>https://financials.omni.fsu.edu/psp/sprdfi/EMPLOYEE/ERP/c/AUDIT_EXPENSE_FUNCTIONS.TE_EXP_SHEET_INQ.GBL?SHEET_ID=</v>
      </c>
      <c r="AD93" s="250" t="str">
        <f t="shared" si="7"/>
        <v>&amp;PAGE=EX_SHEET_ENTRY</v>
      </c>
      <c r="AE93" s="250" t="str">
        <f>IF(LEFT(tbl_TransDet_Exp[[#This Row],[Journal Id]],2)="EX",TEXT(tbl_TransDet_Exp[[#This Row],[Vch /Ex /PayId]],"0000000000"),"")</f>
        <v/>
      </c>
      <c r="AF93" s="250" t="b">
        <f>IF(tbl_TransDet_Exp[[#This Row],[ER Lookup and Format]]&lt;&gt;"",CONCATENATE(tbl_TransDet_Exp[[#This Row],[https://financials.omni.fsu.edu/psp/sprdfi/EMPLOYEE/ERP/c/AUDIT_EXPENSE_FUNCTIONS.TE_EXP_SHEET_INQ.GBL?SHEET_ID=]],AE93,tbl_TransDet_Exp[[#This Row],[&amp;PAGE=EX_SHEET_ENTRY]]))</f>
        <v>0</v>
      </c>
      <c r="AG93" s="250" t="str">
        <f t="shared" si="8"/>
        <v>https://docmgmt.its.fsu.edu/NolijWeb/public/apiLoginCheck.jsp?redir=../documentviewer/%3FdocumentId%3D</v>
      </c>
      <c r="AH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" s="250" t="str">
        <f>tbl_TransDet_Exp[[#Headers],[&amp;TargetFrameName=None]]</f>
        <v>&amp;TargetFrameName=None</v>
      </c>
      <c r="AJ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" s="71"/>
      <c r="AN93" s="22"/>
      <c r="AO93" s="22"/>
      <c r="AP93" s="208"/>
      <c r="AQ93" s="42" t="e">
        <f>IF(tbl_TransDet_Exp[[#This Row],[Custom SR Type]]="",INDEX(SR_Lookup[Section Name],MATCH(tbl_TransDet_Exp[[#This Row],[Account]],SR_Lookup[Account],0)),tbl_TransDet_Exp[[#This Row],[Custom SR Type]])</f>
        <v>#N/A</v>
      </c>
      <c r="AR93" s="42">
        <f>VALUE(CONCATENATE(C93,TEXT(tbl_TransDet_Exp[[#This Row],[Pd]],"00")))</f>
        <v>0</v>
      </c>
      <c r="AS93" s="42" t="str">
        <f>TEXT(tbl_TransDet_Exp[[#This Row],[Project Id]],"000000")</f>
        <v>000000</v>
      </c>
      <c r="AT93" s="42" t="e">
        <f>INDEX(Table11[Description],MATCH(tbl_TransDet_Exp[[#This Row],[Account]],Table11[GL Account],0))</f>
        <v>#N/A</v>
      </c>
      <c r="AU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" spans="2:47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3"/>
      <c r="P94" s="8"/>
      <c r="Q94" s="8"/>
      <c r="R94" s="8"/>
      <c r="S94" s="8"/>
      <c r="T94" s="8"/>
      <c r="U94" s="8"/>
      <c r="V94" s="8"/>
      <c r="W94" s="8"/>
      <c r="X94" s="8"/>
      <c r="Z94" s="8"/>
      <c r="AA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" s="250" t="e">
        <f>IF(tbl_TransDet_Exp[[#This Row],[+/-  (HR GL Detail)]]&lt;&gt;"",tbl_TransDet_Exp[[#This Row],[+/-  (HR GL Detail)]],IF(#REF!&lt;&gt;"",#REF!,""))</f>
        <v>#REF!</v>
      </c>
      <c r="AC94" s="250" t="str">
        <f t="shared" si="6"/>
        <v>https://financials.omni.fsu.edu/psp/sprdfi/EMPLOYEE/ERP/c/AUDIT_EXPENSE_FUNCTIONS.TE_EXP_SHEET_INQ.GBL?SHEET_ID=</v>
      </c>
      <c r="AD94" s="250" t="str">
        <f t="shared" si="7"/>
        <v>&amp;PAGE=EX_SHEET_ENTRY</v>
      </c>
      <c r="AE94" s="250" t="str">
        <f>IF(LEFT(tbl_TransDet_Exp[[#This Row],[Journal Id]],2)="EX",TEXT(tbl_TransDet_Exp[[#This Row],[Vch /Ex /PayId]],"0000000000"),"")</f>
        <v/>
      </c>
      <c r="AF94" s="250" t="b">
        <f>IF(tbl_TransDet_Exp[[#This Row],[ER Lookup and Format]]&lt;&gt;"",CONCATENATE(tbl_TransDet_Exp[[#This Row],[https://financials.omni.fsu.edu/psp/sprdfi/EMPLOYEE/ERP/c/AUDIT_EXPENSE_FUNCTIONS.TE_EXP_SHEET_INQ.GBL?SHEET_ID=]],AE94,tbl_TransDet_Exp[[#This Row],[&amp;PAGE=EX_SHEET_ENTRY]]))</f>
        <v>0</v>
      </c>
      <c r="AG94" s="250" t="str">
        <f t="shared" si="8"/>
        <v>https://docmgmt.its.fsu.edu/NolijWeb/public/apiLoginCheck.jsp?redir=../documentviewer/%3FdocumentId%3D</v>
      </c>
      <c r="AH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" s="250" t="str">
        <f>tbl_TransDet_Exp[[#Headers],[&amp;TargetFrameName=None]]</f>
        <v>&amp;TargetFrameName=None</v>
      </c>
      <c r="AJ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" s="71"/>
      <c r="AN94" s="22"/>
      <c r="AO94" s="22"/>
      <c r="AP94" s="208"/>
      <c r="AQ94" s="42" t="e">
        <f>IF(tbl_TransDet_Exp[[#This Row],[Custom SR Type]]="",INDEX(SR_Lookup[Section Name],MATCH(tbl_TransDet_Exp[[#This Row],[Account]],SR_Lookup[Account],0)),tbl_TransDet_Exp[[#This Row],[Custom SR Type]])</f>
        <v>#N/A</v>
      </c>
      <c r="AR94" s="42">
        <f>VALUE(CONCATENATE(C94,TEXT(tbl_TransDet_Exp[[#This Row],[Pd]],"00")))</f>
        <v>0</v>
      </c>
      <c r="AS94" s="42" t="str">
        <f>TEXT(tbl_TransDet_Exp[[#This Row],[Project Id]],"000000")</f>
        <v>000000</v>
      </c>
      <c r="AT94" s="42" t="e">
        <f>INDEX(Table11[Description],MATCH(tbl_TransDet_Exp[[#This Row],[Account]],Table11[GL Account],0))</f>
        <v>#N/A</v>
      </c>
      <c r="AU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" spans="2:47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3"/>
      <c r="P95" s="8"/>
      <c r="Q95" s="8"/>
      <c r="R95" s="8"/>
      <c r="S95" s="8"/>
      <c r="T95" s="8"/>
      <c r="U95" s="8"/>
      <c r="V95" s="8"/>
      <c r="W95" s="8"/>
      <c r="X95" s="8"/>
      <c r="Z95" s="8"/>
      <c r="AA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" s="250" t="e">
        <f>IF(tbl_TransDet_Exp[[#This Row],[+/-  (HR GL Detail)]]&lt;&gt;"",tbl_TransDet_Exp[[#This Row],[+/-  (HR GL Detail)]],IF(#REF!&lt;&gt;"",#REF!,""))</f>
        <v>#REF!</v>
      </c>
      <c r="AC95" s="250" t="str">
        <f t="shared" si="6"/>
        <v>https://financials.omni.fsu.edu/psp/sprdfi/EMPLOYEE/ERP/c/AUDIT_EXPENSE_FUNCTIONS.TE_EXP_SHEET_INQ.GBL?SHEET_ID=</v>
      </c>
      <c r="AD95" s="250" t="str">
        <f t="shared" si="7"/>
        <v>&amp;PAGE=EX_SHEET_ENTRY</v>
      </c>
      <c r="AE95" s="250" t="str">
        <f>IF(LEFT(tbl_TransDet_Exp[[#This Row],[Journal Id]],2)="EX",TEXT(tbl_TransDet_Exp[[#This Row],[Vch /Ex /PayId]],"0000000000"),"")</f>
        <v/>
      </c>
      <c r="AF95" s="250" t="b">
        <f>IF(tbl_TransDet_Exp[[#This Row],[ER Lookup and Format]]&lt;&gt;"",CONCATENATE(tbl_TransDet_Exp[[#This Row],[https://financials.omni.fsu.edu/psp/sprdfi/EMPLOYEE/ERP/c/AUDIT_EXPENSE_FUNCTIONS.TE_EXP_SHEET_INQ.GBL?SHEET_ID=]],AE95,tbl_TransDet_Exp[[#This Row],[&amp;PAGE=EX_SHEET_ENTRY]]))</f>
        <v>0</v>
      </c>
      <c r="AG95" s="250" t="str">
        <f t="shared" si="8"/>
        <v>https://docmgmt.its.fsu.edu/NolijWeb/public/apiLoginCheck.jsp?redir=../documentviewer/%3FdocumentId%3D</v>
      </c>
      <c r="AH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" s="250" t="str">
        <f>tbl_TransDet_Exp[[#Headers],[&amp;TargetFrameName=None]]</f>
        <v>&amp;TargetFrameName=None</v>
      </c>
      <c r="AJ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" s="71"/>
      <c r="AN95" s="22"/>
      <c r="AO95" s="22"/>
      <c r="AP95" s="208"/>
      <c r="AQ95" s="42" t="e">
        <f>IF(tbl_TransDet_Exp[[#This Row],[Custom SR Type]]="",INDEX(SR_Lookup[Section Name],MATCH(tbl_TransDet_Exp[[#This Row],[Account]],SR_Lookup[Account],0)),tbl_TransDet_Exp[[#This Row],[Custom SR Type]])</f>
        <v>#N/A</v>
      </c>
      <c r="AR95" s="42">
        <f>VALUE(CONCATENATE(C95,TEXT(tbl_TransDet_Exp[[#This Row],[Pd]],"00")))</f>
        <v>0</v>
      </c>
      <c r="AS95" s="42" t="str">
        <f>TEXT(tbl_TransDet_Exp[[#This Row],[Project Id]],"000000")</f>
        <v>000000</v>
      </c>
      <c r="AT95" s="42" t="e">
        <f>INDEX(Table11[Description],MATCH(tbl_TransDet_Exp[[#This Row],[Account]],Table11[GL Account],0))</f>
        <v>#N/A</v>
      </c>
      <c r="AU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" spans="2:47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3"/>
      <c r="P96" s="8"/>
      <c r="Q96" s="8"/>
      <c r="R96" s="8"/>
      <c r="S96" s="8"/>
      <c r="T96" s="8"/>
      <c r="U96" s="8"/>
      <c r="V96" s="8"/>
      <c r="W96" s="8"/>
      <c r="X96" s="8"/>
      <c r="Z96" s="8"/>
      <c r="AA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" s="250" t="e">
        <f>IF(tbl_TransDet_Exp[[#This Row],[+/-  (HR GL Detail)]]&lt;&gt;"",tbl_TransDet_Exp[[#This Row],[+/-  (HR GL Detail)]],IF(#REF!&lt;&gt;"",#REF!,""))</f>
        <v>#REF!</v>
      </c>
      <c r="AC96" s="250" t="str">
        <f t="shared" si="6"/>
        <v>https://financials.omni.fsu.edu/psp/sprdfi/EMPLOYEE/ERP/c/AUDIT_EXPENSE_FUNCTIONS.TE_EXP_SHEET_INQ.GBL?SHEET_ID=</v>
      </c>
      <c r="AD96" s="250" t="str">
        <f t="shared" si="7"/>
        <v>&amp;PAGE=EX_SHEET_ENTRY</v>
      </c>
      <c r="AE96" s="250" t="str">
        <f>IF(LEFT(tbl_TransDet_Exp[[#This Row],[Journal Id]],2)="EX",TEXT(tbl_TransDet_Exp[[#This Row],[Vch /Ex /PayId]],"0000000000"),"")</f>
        <v/>
      </c>
      <c r="AF96" s="250" t="b">
        <f>IF(tbl_TransDet_Exp[[#This Row],[ER Lookup and Format]]&lt;&gt;"",CONCATENATE(tbl_TransDet_Exp[[#This Row],[https://financials.omni.fsu.edu/psp/sprdfi/EMPLOYEE/ERP/c/AUDIT_EXPENSE_FUNCTIONS.TE_EXP_SHEET_INQ.GBL?SHEET_ID=]],AE96,tbl_TransDet_Exp[[#This Row],[&amp;PAGE=EX_SHEET_ENTRY]]))</f>
        <v>0</v>
      </c>
      <c r="AG96" s="250" t="str">
        <f t="shared" si="8"/>
        <v>https://docmgmt.its.fsu.edu/NolijWeb/public/apiLoginCheck.jsp?redir=../documentviewer/%3FdocumentId%3D</v>
      </c>
      <c r="AH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" s="250" t="str">
        <f>tbl_TransDet_Exp[[#Headers],[&amp;TargetFrameName=None]]</f>
        <v>&amp;TargetFrameName=None</v>
      </c>
      <c r="AJ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" s="71"/>
      <c r="AN96" s="22"/>
      <c r="AO96" s="22"/>
      <c r="AP96" s="208"/>
      <c r="AQ96" s="42" t="e">
        <f>IF(tbl_TransDet_Exp[[#This Row],[Custom SR Type]]="",INDEX(SR_Lookup[Section Name],MATCH(tbl_TransDet_Exp[[#This Row],[Account]],SR_Lookup[Account],0)),tbl_TransDet_Exp[[#This Row],[Custom SR Type]])</f>
        <v>#N/A</v>
      </c>
      <c r="AR96" s="42">
        <f>VALUE(CONCATENATE(C96,TEXT(tbl_TransDet_Exp[[#This Row],[Pd]],"00")))</f>
        <v>0</v>
      </c>
      <c r="AS96" s="42" t="str">
        <f>TEXT(tbl_TransDet_Exp[[#This Row],[Project Id]],"000000")</f>
        <v>000000</v>
      </c>
      <c r="AT96" s="42" t="e">
        <f>INDEX(Table11[Description],MATCH(tbl_TransDet_Exp[[#This Row],[Account]],Table11[GL Account],0))</f>
        <v>#N/A</v>
      </c>
      <c r="AU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" spans="2:47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3"/>
      <c r="P97" s="8"/>
      <c r="Q97" s="8"/>
      <c r="R97" s="8"/>
      <c r="S97" s="8"/>
      <c r="T97" s="8"/>
      <c r="U97" s="8"/>
      <c r="V97" s="8"/>
      <c r="W97" s="8"/>
      <c r="X97" s="8"/>
      <c r="Z97" s="8"/>
      <c r="AA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" s="250" t="e">
        <f>IF(tbl_TransDet_Exp[[#This Row],[+/-  (HR GL Detail)]]&lt;&gt;"",tbl_TransDet_Exp[[#This Row],[+/-  (HR GL Detail)]],IF(#REF!&lt;&gt;"",#REF!,""))</f>
        <v>#REF!</v>
      </c>
      <c r="AC97" s="250" t="str">
        <f t="shared" si="6"/>
        <v>https://financials.omni.fsu.edu/psp/sprdfi/EMPLOYEE/ERP/c/AUDIT_EXPENSE_FUNCTIONS.TE_EXP_SHEET_INQ.GBL?SHEET_ID=</v>
      </c>
      <c r="AD97" s="250" t="str">
        <f t="shared" si="7"/>
        <v>&amp;PAGE=EX_SHEET_ENTRY</v>
      </c>
      <c r="AE97" s="250" t="str">
        <f>IF(LEFT(tbl_TransDet_Exp[[#This Row],[Journal Id]],2)="EX",TEXT(tbl_TransDet_Exp[[#This Row],[Vch /Ex /PayId]],"0000000000"),"")</f>
        <v/>
      </c>
      <c r="AF97" s="250" t="b">
        <f>IF(tbl_TransDet_Exp[[#This Row],[ER Lookup and Format]]&lt;&gt;"",CONCATENATE(tbl_TransDet_Exp[[#This Row],[https://financials.omni.fsu.edu/psp/sprdfi/EMPLOYEE/ERP/c/AUDIT_EXPENSE_FUNCTIONS.TE_EXP_SHEET_INQ.GBL?SHEET_ID=]],AE97,tbl_TransDet_Exp[[#This Row],[&amp;PAGE=EX_SHEET_ENTRY]]))</f>
        <v>0</v>
      </c>
      <c r="AG97" s="250" t="str">
        <f t="shared" si="8"/>
        <v>https://docmgmt.its.fsu.edu/NolijWeb/public/apiLoginCheck.jsp?redir=../documentviewer/%3FdocumentId%3D</v>
      </c>
      <c r="AH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" s="250" t="str">
        <f>tbl_TransDet_Exp[[#Headers],[&amp;TargetFrameName=None]]</f>
        <v>&amp;TargetFrameName=None</v>
      </c>
      <c r="AJ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" s="71"/>
      <c r="AN97" s="22"/>
      <c r="AO97" s="22"/>
      <c r="AP97" s="208"/>
      <c r="AQ97" s="42" t="e">
        <f>IF(tbl_TransDet_Exp[[#This Row],[Custom SR Type]]="",INDEX(SR_Lookup[Section Name],MATCH(tbl_TransDet_Exp[[#This Row],[Account]],SR_Lookup[Account],0)),tbl_TransDet_Exp[[#This Row],[Custom SR Type]])</f>
        <v>#N/A</v>
      </c>
      <c r="AR97" s="42">
        <f>VALUE(CONCATENATE(C97,TEXT(tbl_TransDet_Exp[[#This Row],[Pd]],"00")))</f>
        <v>0</v>
      </c>
      <c r="AS97" s="42" t="str">
        <f>TEXT(tbl_TransDet_Exp[[#This Row],[Project Id]],"000000")</f>
        <v>000000</v>
      </c>
      <c r="AT97" s="42" t="e">
        <f>INDEX(Table11[Description],MATCH(tbl_TransDet_Exp[[#This Row],[Account]],Table11[GL Account],0))</f>
        <v>#N/A</v>
      </c>
      <c r="AU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" spans="2:47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3"/>
      <c r="P98" s="8"/>
      <c r="Q98" s="8"/>
      <c r="R98" s="8"/>
      <c r="S98" s="8"/>
      <c r="T98" s="8"/>
      <c r="U98" s="8"/>
      <c r="V98" s="8"/>
      <c r="W98" s="8"/>
      <c r="X98" s="8"/>
      <c r="Z98" s="8"/>
      <c r="AA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" s="250" t="e">
        <f>IF(tbl_TransDet_Exp[[#This Row],[+/-  (HR GL Detail)]]&lt;&gt;"",tbl_TransDet_Exp[[#This Row],[+/-  (HR GL Detail)]],IF(#REF!&lt;&gt;"",#REF!,""))</f>
        <v>#REF!</v>
      </c>
      <c r="AC98" s="250" t="str">
        <f t="shared" si="6"/>
        <v>https://financials.omni.fsu.edu/psp/sprdfi/EMPLOYEE/ERP/c/AUDIT_EXPENSE_FUNCTIONS.TE_EXP_SHEET_INQ.GBL?SHEET_ID=</v>
      </c>
      <c r="AD98" s="250" t="str">
        <f t="shared" si="7"/>
        <v>&amp;PAGE=EX_SHEET_ENTRY</v>
      </c>
      <c r="AE98" s="250" t="str">
        <f>IF(LEFT(tbl_TransDet_Exp[[#This Row],[Journal Id]],2)="EX",TEXT(tbl_TransDet_Exp[[#This Row],[Vch /Ex /PayId]],"0000000000"),"")</f>
        <v/>
      </c>
      <c r="AF98" s="250" t="b">
        <f>IF(tbl_TransDet_Exp[[#This Row],[ER Lookup and Format]]&lt;&gt;"",CONCATENATE(tbl_TransDet_Exp[[#This Row],[https://financials.omni.fsu.edu/psp/sprdfi/EMPLOYEE/ERP/c/AUDIT_EXPENSE_FUNCTIONS.TE_EXP_SHEET_INQ.GBL?SHEET_ID=]],AE98,tbl_TransDet_Exp[[#This Row],[&amp;PAGE=EX_SHEET_ENTRY]]))</f>
        <v>0</v>
      </c>
      <c r="AG98" s="250" t="str">
        <f t="shared" si="8"/>
        <v>https://docmgmt.its.fsu.edu/NolijWeb/public/apiLoginCheck.jsp?redir=../documentviewer/%3FdocumentId%3D</v>
      </c>
      <c r="AH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" s="250" t="str">
        <f>tbl_TransDet_Exp[[#Headers],[&amp;TargetFrameName=None]]</f>
        <v>&amp;TargetFrameName=None</v>
      </c>
      <c r="AJ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" s="71"/>
      <c r="AN98" s="22"/>
      <c r="AO98" s="22"/>
      <c r="AP98" s="208"/>
      <c r="AQ98" s="42" t="e">
        <f>IF(tbl_TransDet_Exp[[#This Row],[Custom SR Type]]="",INDEX(SR_Lookup[Section Name],MATCH(tbl_TransDet_Exp[[#This Row],[Account]],SR_Lookup[Account],0)),tbl_TransDet_Exp[[#This Row],[Custom SR Type]])</f>
        <v>#N/A</v>
      </c>
      <c r="AR98" s="42">
        <f>VALUE(CONCATENATE(C98,TEXT(tbl_TransDet_Exp[[#This Row],[Pd]],"00")))</f>
        <v>0</v>
      </c>
      <c r="AS98" s="42" t="str">
        <f>TEXT(tbl_TransDet_Exp[[#This Row],[Project Id]],"000000")</f>
        <v>000000</v>
      </c>
      <c r="AT98" s="42" t="e">
        <f>INDEX(Table11[Description],MATCH(tbl_TransDet_Exp[[#This Row],[Account]],Table11[GL Account],0))</f>
        <v>#N/A</v>
      </c>
      <c r="AU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" spans="2:47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3"/>
      <c r="P99" s="8"/>
      <c r="Q99" s="8"/>
      <c r="R99" s="8"/>
      <c r="S99" s="8"/>
      <c r="T99" s="8"/>
      <c r="U99" s="8"/>
      <c r="V99" s="8"/>
      <c r="W99" s="8"/>
      <c r="X99" s="8"/>
      <c r="Z99" s="8"/>
      <c r="AA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" s="250" t="e">
        <f>IF(tbl_TransDet_Exp[[#This Row],[+/-  (HR GL Detail)]]&lt;&gt;"",tbl_TransDet_Exp[[#This Row],[+/-  (HR GL Detail)]],IF(#REF!&lt;&gt;"",#REF!,""))</f>
        <v>#REF!</v>
      </c>
      <c r="AC99" s="250" t="str">
        <f t="shared" si="6"/>
        <v>https://financials.omni.fsu.edu/psp/sprdfi/EMPLOYEE/ERP/c/AUDIT_EXPENSE_FUNCTIONS.TE_EXP_SHEET_INQ.GBL?SHEET_ID=</v>
      </c>
      <c r="AD99" s="250" t="str">
        <f t="shared" si="7"/>
        <v>&amp;PAGE=EX_SHEET_ENTRY</v>
      </c>
      <c r="AE99" s="250" t="str">
        <f>IF(LEFT(tbl_TransDet_Exp[[#This Row],[Journal Id]],2)="EX",TEXT(tbl_TransDet_Exp[[#This Row],[Vch /Ex /PayId]],"0000000000"),"")</f>
        <v/>
      </c>
      <c r="AF99" s="250" t="b">
        <f>IF(tbl_TransDet_Exp[[#This Row],[ER Lookup and Format]]&lt;&gt;"",CONCATENATE(tbl_TransDet_Exp[[#This Row],[https://financials.omni.fsu.edu/psp/sprdfi/EMPLOYEE/ERP/c/AUDIT_EXPENSE_FUNCTIONS.TE_EXP_SHEET_INQ.GBL?SHEET_ID=]],AE99,tbl_TransDet_Exp[[#This Row],[&amp;PAGE=EX_SHEET_ENTRY]]))</f>
        <v>0</v>
      </c>
      <c r="AG99" s="250" t="str">
        <f t="shared" si="8"/>
        <v>https://docmgmt.its.fsu.edu/NolijWeb/public/apiLoginCheck.jsp?redir=../documentviewer/%3FdocumentId%3D</v>
      </c>
      <c r="AH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" s="250" t="str">
        <f>tbl_TransDet_Exp[[#Headers],[&amp;TargetFrameName=None]]</f>
        <v>&amp;TargetFrameName=None</v>
      </c>
      <c r="AJ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" s="71"/>
      <c r="AN99" s="22"/>
      <c r="AO99" s="22"/>
      <c r="AP99" s="208"/>
      <c r="AQ99" s="42" t="e">
        <f>IF(tbl_TransDet_Exp[[#This Row],[Custom SR Type]]="",INDEX(SR_Lookup[Section Name],MATCH(tbl_TransDet_Exp[[#This Row],[Account]],SR_Lookup[Account],0)),tbl_TransDet_Exp[[#This Row],[Custom SR Type]])</f>
        <v>#N/A</v>
      </c>
      <c r="AR99" s="42">
        <f>VALUE(CONCATENATE(C99,TEXT(tbl_TransDet_Exp[[#This Row],[Pd]],"00")))</f>
        <v>0</v>
      </c>
      <c r="AS99" s="42" t="str">
        <f>TEXT(tbl_TransDet_Exp[[#This Row],[Project Id]],"000000")</f>
        <v>000000</v>
      </c>
      <c r="AT99" s="42" t="e">
        <f>INDEX(Table11[Description],MATCH(tbl_TransDet_Exp[[#This Row],[Account]],Table11[GL Account],0))</f>
        <v>#N/A</v>
      </c>
      <c r="AU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" spans="2:47"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3"/>
      <c r="P100" s="8"/>
      <c r="Q100" s="8"/>
      <c r="R100" s="8"/>
      <c r="S100" s="8"/>
      <c r="T100" s="8"/>
      <c r="U100" s="8"/>
      <c r="V100" s="8"/>
      <c r="W100" s="8"/>
      <c r="X100" s="8"/>
      <c r="Z100" s="8"/>
      <c r="AA1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" s="250" t="e">
        <f>IF(tbl_TransDet_Exp[[#This Row],[+/-  (HR GL Detail)]]&lt;&gt;"",tbl_TransDet_Exp[[#This Row],[+/-  (HR GL Detail)]],IF(#REF!&lt;&gt;"",#REF!,""))</f>
        <v>#REF!</v>
      </c>
      <c r="AC100" s="250" t="str">
        <f t="shared" si="6"/>
        <v>https://financials.omni.fsu.edu/psp/sprdfi/EMPLOYEE/ERP/c/AUDIT_EXPENSE_FUNCTIONS.TE_EXP_SHEET_INQ.GBL?SHEET_ID=</v>
      </c>
      <c r="AD100" s="250" t="str">
        <f t="shared" si="7"/>
        <v>&amp;PAGE=EX_SHEET_ENTRY</v>
      </c>
      <c r="AE100" s="250" t="str">
        <f>IF(LEFT(tbl_TransDet_Exp[[#This Row],[Journal Id]],2)="EX",TEXT(tbl_TransDet_Exp[[#This Row],[Vch /Ex /PayId]],"0000000000"),"")</f>
        <v/>
      </c>
      <c r="AF100" s="250" t="b">
        <f>IF(tbl_TransDet_Exp[[#This Row],[ER Lookup and Format]]&lt;&gt;"",CONCATENATE(tbl_TransDet_Exp[[#This Row],[https://financials.omni.fsu.edu/psp/sprdfi/EMPLOYEE/ERP/c/AUDIT_EXPENSE_FUNCTIONS.TE_EXP_SHEET_INQ.GBL?SHEET_ID=]],AE100,tbl_TransDet_Exp[[#This Row],[&amp;PAGE=EX_SHEET_ENTRY]]))</f>
        <v>0</v>
      </c>
      <c r="AG100" s="250" t="str">
        <f t="shared" si="8"/>
        <v>https://docmgmt.its.fsu.edu/NolijWeb/public/apiLoginCheck.jsp?redir=../documentviewer/%3FdocumentId%3D</v>
      </c>
      <c r="AH1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" s="250" t="str">
        <f>tbl_TransDet_Exp[[#Headers],[&amp;TargetFrameName=None]]</f>
        <v>&amp;TargetFrameName=None</v>
      </c>
      <c r="AJ1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" s="71"/>
      <c r="AN100" s="22"/>
      <c r="AO100" s="22"/>
      <c r="AP100" s="208"/>
      <c r="AQ100" s="42" t="e">
        <f>IF(tbl_TransDet_Exp[[#This Row],[Custom SR Type]]="",INDEX(SR_Lookup[Section Name],MATCH(tbl_TransDet_Exp[[#This Row],[Account]],SR_Lookup[Account],0)),tbl_TransDet_Exp[[#This Row],[Custom SR Type]])</f>
        <v>#N/A</v>
      </c>
      <c r="AR100" s="42">
        <f>VALUE(CONCATENATE(C100,TEXT(tbl_TransDet_Exp[[#This Row],[Pd]],"00")))</f>
        <v>0</v>
      </c>
      <c r="AS100" s="42" t="str">
        <f>TEXT(tbl_TransDet_Exp[[#This Row],[Project Id]],"000000")</f>
        <v>000000</v>
      </c>
      <c r="AT100" s="42" t="e">
        <f>INDEX(Table11[Description],MATCH(tbl_TransDet_Exp[[#This Row],[Account]],Table11[GL Account],0))</f>
        <v>#N/A</v>
      </c>
      <c r="AU1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" spans="2:47"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3"/>
      <c r="P101" s="8"/>
      <c r="Q101" s="8"/>
      <c r="R101" s="8"/>
      <c r="S101" s="8"/>
      <c r="T101" s="8"/>
      <c r="U101" s="8"/>
      <c r="V101" s="8"/>
      <c r="W101" s="8"/>
      <c r="X101" s="8"/>
      <c r="Z101" s="8"/>
      <c r="AA1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" s="250" t="e">
        <f>IF(tbl_TransDet_Exp[[#This Row],[+/-  (HR GL Detail)]]&lt;&gt;"",tbl_TransDet_Exp[[#This Row],[+/-  (HR GL Detail)]],IF(#REF!&lt;&gt;"",#REF!,""))</f>
        <v>#REF!</v>
      </c>
      <c r="AC101" s="250" t="str">
        <f t="shared" si="6"/>
        <v>https://financials.omni.fsu.edu/psp/sprdfi/EMPLOYEE/ERP/c/AUDIT_EXPENSE_FUNCTIONS.TE_EXP_SHEET_INQ.GBL?SHEET_ID=</v>
      </c>
      <c r="AD101" s="250" t="str">
        <f t="shared" si="7"/>
        <v>&amp;PAGE=EX_SHEET_ENTRY</v>
      </c>
      <c r="AE101" s="250" t="str">
        <f>IF(LEFT(tbl_TransDet_Exp[[#This Row],[Journal Id]],2)="EX",TEXT(tbl_TransDet_Exp[[#This Row],[Vch /Ex /PayId]],"0000000000"),"")</f>
        <v/>
      </c>
      <c r="AF101" s="250" t="b">
        <f>IF(tbl_TransDet_Exp[[#This Row],[ER Lookup and Format]]&lt;&gt;"",CONCATENATE(tbl_TransDet_Exp[[#This Row],[https://financials.omni.fsu.edu/psp/sprdfi/EMPLOYEE/ERP/c/AUDIT_EXPENSE_FUNCTIONS.TE_EXP_SHEET_INQ.GBL?SHEET_ID=]],AE101,tbl_TransDet_Exp[[#This Row],[&amp;PAGE=EX_SHEET_ENTRY]]))</f>
        <v>0</v>
      </c>
      <c r="AG101" s="250" t="str">
        <f t="shared" si="8"/>
        <v>https://docmgmt.its.fsu.edu/NolijWeb/public/apiLoginCheck.jsp?redir=../documentviewer/%3FdocumentId%3D</v>
      </c>
      <c r="AH1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" s="250" t="str">
        <f>tbl_TransDet_Exp[[#Headers],[&amp;TargetFrameName=None]]</f>
        <v>&amp;TargetFrameName=None</v>
      </c>
      <c r="AJ1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" s="71"/>
      <c r="AN101" s="22"/>
      <c r="AO101" s="22"/>
      <c r="AP101" s="208"/>
      <c r="AQ101" s="42" t="e">
        <f>IF(tbl_TransDet_Exp[[#This Row],[Custom SR Type]]="",INDEX(SR_Lookup[Section Name],MATCH(tbl_TransDet_Exp[[#This Row],[Account]],SR_Lookup[Account],0)),tbl_TransDet_Exp[[#This Row],[Custom SR Type]])</f>
        <v>#N/A</v>
      </c>
      <c r="AR101" s="42">
        <f>VALUE(CONCATENATE(C101,TEXT(tbl_TransDet_Exp[[#This Row],[Pd]],"00")))</f>
        <v>0</v>
      </c>
      <c r="AS101" s="42" t="str">
        <f>TEXT(tbl_TransDet_Exp[[#This Row],[Project Id]],"000000")</f>
        <v>000000</v>
      </c>
      <c r="AT101" s="42" t="e">
        <f>INDEX(Table11[Description],MATCH(tbl_TransDet_Exp[[#This Row],[Account]],Table11[GL Account],0))</f>
        <v>#N/A</v>
      </c>
      <c r="AU1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" spans="2:47"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3"/>
      <c r="P102" s="8"/>
      <c r="Q102" s="8"/>
      <c r="R102" s="8"/>
      <c r="S102" s="8"/>
      <c r="T102" s="8"/>
      <c r="U102" s="8"/>
      <c r="V102" s="8"/>
      <c r="W102" s="8"/>
      <c r="X102" s="8"/>
      <c r="Z102" s="8"/>
      <c r="AA1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" s="250" t="e">
        <f>IF(tbl_TransDet_Exp[[#This Row],[+/-  (HR GL Detail)]]&lt;&gt;"",tbl_TransDet_Exp[[#This Row],[+/-  (HR GL Detail)]],IF(#REF!&lt;&gt;"",#REF!,""))</f>
        <v>#REF!</v>
      </c>
      <c r="AC102" s="250" t="str">
        <f t="shared" si="6"/>
        <v>https://financials.omni.fsu.edu/psp/sprdfi/EMPLOYEE/ERP/c/AUDIT_EXPENSE_FUNCTIONS.TE_EXP_SHEET_INQ.GBL?SHEET_ID=</v>
      </c>
      <c r="AD102" s="250" t="str">
        <f t="shared" si="7"/>
        <v>&amp;PAGE=EX_SHEET_ENTRY</v>
      </c>
      <c r="AE102" s="250" t="str">
        <f>IF(LEFT(tbl_TransDet_Exp[[#This Row],[Journal Id]],2)="EX",TEXT(tbl_TransDet_Exp[[#This Row],[Vch /Ex /PayId]],"0000000000"),"")</f>
        <v/>
      </c>
      <c r="AF102" s="250" t="b">
        <f>IF(tbl_TransDet_Exp[[#This Row],[ER Lookup and Format]]&lt;&gt;"",CONCATENATE(tbl_TransDet_Exp[[#This Row],[https://financials.omni.fsu.edu/psp/sprdfi/EMPLOYEE/ERP/c/AUDIT_EXPENSE_FUNCTIONS.TE_EXP_SHEET_INQ.GBL?SHEET_ID=]],AE102,tbl_TransDet_Exp[[#This Row],[&amp;PAGE=EX_SHEET_ENTRY]]))</f>
        <v>0</v>
      </c>
      <c r="AG102" s="250" t="str">
        <f t="shared" si="8"/>
        <v>https://docmgmt.its.fsu.edu/NolijWeb/public/apiLoginCheck.jsp?redir=../documentviewer/%3FdocumentId%3D</v>
      </c>
      <c r="AH1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" s="250" t="str">
        <f>tbl_TransDet_Exp[[#Headers],[&amp;TargetFrameName=None]]</f>
        <v>&amp;TargetFrameName=None</v>
      </c>
      <c r="AJ1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" s="71"/>
      <c r="AN102" s="22"/>
      <c r="AO102" s="22"/>
      <c r="AP102" s="208"/>
      <c r="AQ102" s="42" t="e">
        <f>IF(tbl_TransDet_Exp[[#This Row],[Custom SR Type]]="",INDEX(SR_Lookup[Section Name],MATCH(tbl_TransDet_Exp[[#This Row],[Account]],SR_Lookup[Account],0)),tbl_TransDet_Exp[[#This Row],[Custom SR Type]])</f>
        <v>#N/A</v>
      </c>
      <c r="AR102" s="42">
        <f>VALUE(CONCATENATE(C102,TEXT(tbl_TransDet_Exp[[#This Row],[Pd]],"00")))</f>
        <v>0</v>
      </c>
      <c r="AS102" s="42" t="str">
        <f>TEXT(tbl_TransDet_Exp[[#This Row],[Project Id]],"000000")</f>
        <v>000000</v>
      </c>
      <c r="AT102" s="42" t="e">
        <f>INDEX(Table11[Description],MATCH(tbl_TransDet_Exp[[#This Row],[Account]],Table11[GL Account],0))</f>
        <v>#N/A</v>
      </c>
      <c r="AU1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" spans="2:47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3"/>
      <c r="P103" s="8"/>
      <c r="Q103" s="8"/>
      <c r="R103" s="8"/>
      <c r="S103" s="8"/>
      <c r="T103" s="8"/>
      <c r="U103" s="8"/>
      <c r="V103" s="8"/>
      <c r="W103" s="8"/>
      <c r="X103" s="8"/>
      <c r="Z103" s="8"/>
      <c r="AA1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" s="250" t="e">
        <f>IF(tbl_TransDet_Exp[[#This Row],[+/-  (HR GL Detail)]]&lt;&gt;"",tbl_TransDet_Exp[[#This Row],[+/-  (HR GL Detail)]],IF(#REF!&lt;&gt;"",#REF!,""))</f>
        <v>#REF!</v>
      </c>
      <c r="AC103" s="250" t="str">
        <f t="shared" si="6"/>
        <v>https://financials.omni.fsu.edu/psp/sprdfi/EMPLOYEE/ERP/c/AUDIT_EXPENSE_FUNCTIONS.TE_EXP_SHEET_INQ.GBL?SHEET_ID=</v>
      </c>
      <c r="AD103" s="250" t="str">
        <f t="shared" si="7"/>
        <v>&amp;PAGE=EX_SHEET_ENTRY</v>
      </c>
      <c r="AE103" s="250" t="str">
        <f>IF(LEFT(tbl_TransDet_Exp[[#This Row],[Journal Id]],2)="EX",TEXT(tbl_TransDet_Exp[[#This Row],[Vch /Ex /PayId]],"0000000000"),"")</f>
        <v/>
      </c>
      <c r="AF103" s="250" t="b">
        <f>IF(tbl_TransDet_Exp[[#This Row],[ER Lookup and Format]]&lt;&gt;"",CONCATENATE(tbl_TransDet_Exp[[#This Row],[https://financials.omni.fsu.edu/psp/sprdfi/EMPLOYEE/ERP/c/AUDIT_EXPENSE_FUNCTIONS.TE_EXP_SHEET_INQ.GBL?SHEET_ID=]],AE103,tbl_TransDet_Exp[[#This Row],[&amp;PAGE=EX_SHEET_ENTRY]]))</f>
        <v>0</v>
      </c>
      <c r="AG103" s="250" t="str">
        <f t="shared" si="8"/>
        <v>https://docmgmt.its.fsu.edu/NolijWeb/public/apiLoginCheck.jsp?redir=../documentviewer/%3FdocumentId%3D</v>
      </c>
      <c r="AH1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" s="250" t="str">
        <f>tbl_TransDet_Exp[[#Headers],[&amp;TargetFrameName=None]]</f>
        <v>&amp;TargetFrameName=None</v>
      </c>
      <c r="AJ1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" s="71"/>
      <c r="AN103" s="22"/>
      <c r="AO103" s="22"/>
      <c r="AP103" s="208"/>
      <c r="AQ103" s="42" t="e">
        <f>IF(tbl_TransDet_Exp[[#This Row],[Custom SR Type]]="",INDEX(SR_Lookup[Section Name],MATCH(tbl_TransDet_Exp[[#This Row],[Account]],SR_Lookup[Account],0)),tbl_TransDet_Exp[[#This Row],[Custom SR Type]])</f>
        <v>#N/A</v>
      </c>
      <c r="AR103" s="42">
        <f>VALUE(CONCATENATE(C103,TEXT(tbl_TransDet_Exp[[#This Row],[Pd]],"00")))</f>
        <v>0</v>
      </c>
      <c r="AS103" s="42" t="str">
        <f>TEXT(tbl_TransDet_Exp[[#This Row],[Project Id]],"000000")</f>
        <v>000000</v>
      </c>
      <c r="AT103" s="42" t="e">
        <f>INDEX(Table11[Description],MATCH(tbl_TransDet_Exp[[#This Row],[Account]],Table11[GL Account],0))</f>
        <v>#N/A</v>
      </c>
      <c r="AU1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" spans="2:47"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3"/>
      <c r="P104" s="8"/>
      <c r="Q104" s="8"/>
      <c r="R104" s="8"/>
      <c r="S104" s="8"/>
      <c r="T104" s="8"/>
      <c r="U104" s="8"/>
      <c r="V104" s="8"/>
      <c r="W104" s="8"/>
      <c r="X104" s="8"/>
      <c r="Z104" s="8"/>
      <c r="AA1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" s="250" t="e">
        <f>IF(tbl_TransDet_Exp[[#This Row],[+/-  (HR GL Detail)]]&lt;&gt;"",tbl_TransDet_Exp[[#This Row],[+/-  (HR GL Detail)]],IF(#REF!&lt;&gt;"",#REF!,""))</f>
        <v>#REF!</v>
      </c>
      <c r="AC104" s="250" t="str">
        <f t="shared" si="6"/>
        <v>https://financials.omni.fsu.edu/psp/sprdfi/EMPLOYEE/ERP/c/AUDIT_EXPENSE_FUNCTIONS.TE_EXP_SHEET_INQ.GBL?SHEET_ID=</v>
      </c>
      <c r="AD104" s="250" t="str">
        <f t="shared" si="7"/>
        <v>&amp;PAGE=EX_SHEET_ENTRY</v>
      </c>
      <c r="AE104" s="250" t="str">
        <f>IF(LEFT(tbl_TransDet_Exp[[#This Row],[Journal Id]],2)="EX",TEXT(tbl_TransDet_Exp[[#This Row],[Vch /Ex /PayId]],"0000000000"),"")</f>
        <v/>
      </c>
      <c r="AF104" s="250" t="b">
        <f>IF(tbl_TransDet_Exp[[#This Row],[ER Lookup and Format]]&lt;&gt;"",CONCATENATE(tbl_TransDet_Exp[[#This Row],[https://financials.omni.fsu.edu/psp/sprdfi/EMPLOYEE/ERP/c/AUDIT_EXPENSE_FUNCTIONS.TE_EXP_SHEET_INQ.GBL?SHEET_ID=]],AE104,tbl_TransDet_Exp[[#This Row],[&amp;PAGE=EX_SHEET_ENTRY]]))</f>
        <v>0</v>
      </c>
      <c r="AG104" s="250" t="str">
        <f t="shared" si="8"/>
        <v>https://docmgmt.its.fsu.edu/NolijWeb/public/apiLoginCheck.jsp?redir=../documentviewer/%3FdocumentId%3D</v>
      </c>
      <c r="AH1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" s="250" t="str">
        <f>tbl_TransDet_Exp[[#Headers],[&amp;TargetFrameName=None]]</f>
        <v>&amp;TargetFrameName=None</v>
      </c>
      <c r="AJ1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" s="71"/>
      <c r="AN104" s="22"/>
      <c r="AO104" s="22"/>
      <c r="AP104" s="208"/>
      <c r="AQ104" s="42" t="e">
        <f>IF(tbl_TransDet_Exp[[#This Row],[Custom SR Type]]="",INDEX(SR_Lookup[Section Name],MATCH(tbl_TransDet_Exp[[#This Row],[Account]],SR_Lookup[Account],0)),tbl_TransDet_Exp[[#This Row],[Custom SR Type]])</f>
        <v>#N/A</v>
      </c>
      <c r="AR104" s="42">
        <f>VALUE(CONCATENATE(C104,TEXT(tbl_TransDet_Exp[[#This Row],[Pd]],"00")))</f>
        <v>0</v>
      </c>
      <c r="AS104" s="42" t="str">
        <f>TEXT(tbl_TransDet_Exp[[#This Row],[Project Id]],"000000")</f>
        <v>000000</v>
      </c>
      <c r="AT104" s="42" t="e">
        <f>INDEX(Table11[Description],MATCH(tbl_TransDet_Exp[[#This Row],[Account]],Table11[GL Account],0))</f>
        <v>#N/A</v>
      </c>
      <c r="AU1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" spans="2:47"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3"/>
      <c r="P105" s="8"/>
      <c r="Q105" s="8"/>
      <c r="R105" s="8"/>
      <c r="S105" s="8"/>
      <c r="T105" s="8"/>
      <c r="U105" s="8"/>
      <c r="V105" s="8"/>
      <c r="W105" s="8"/>
      <c r="X105" s="8"/>
      <c r="Z105" s="8"/>
      <c r="AA1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" s="250" t="e">
        <f>IF(tbl_TransDet_Exp[[#This Row],[+/-  (HR GL Detail)]]&lt;&gt;"",tbl_TransDet_Exp[[#This Row],[+/-  (HR GL Detail)]],IF(#REF!&lt;&gt;"",#REF!,""))</f>
        <v>#REF!</v>
      </c>
      <c r="AC105" s="250" t="str">
        <f t="shared" si="6"/>
        <v>https://financials.omni.fsu.edu/psp/sprdfi/EMPLOYEE/ERP/c/AUDIT_EXPENSE_FUNCTIONS.TE_EXP_SHEET_INQ.GBL?SHEET_ID=</v>
      </c>
      <c r="AD105" s="250" t="str">
        <f t="shared" si="7"/>
        <v>&amp;PAGE=EX_SHEET_ENTRY</v>
      </c>
      <c r="AE105" s="250" t="str">
        <f>IF(LEFT(tbl_TransDet_Exp[[#This Row],[Journal Id]],2)="EX",TEXT(tbl_TransDet_Exp[[#This Row],[Vch /Ex /PayId]],"0000000000"),"")</f>
        <v/>
      </c>
      <c r="AF105" s="250" t="b">
        <f>IF(tbl_TransDet_Exp[[#This Row],[ER Lookup and Format]]&lt;&gt;"",CONCATENATE(tbl_TransDet_Exp[[#This Row],[https://financials.omni.fsu.edu/psp/sprdfi/EMPLOYEE/ERP/c/AUDIT_EXPENSE_FUNCTIONS.TE_EXP_SHEET_INQ.GBL?SHEET_ID=]],AE105,tbl_TransDet_Exp[[#This Row],[&amp;PAGE=EX_SHEET_ENTRY]]))</f>
        <v>0</v>
      </c>
      <c r="AG105" s="250" t="str">
        <f t="shared" si="8"/>
        <v>https://docmgmt.its.fsu.edu/NolijWeb/public/apiLoginCheck.jsp?redir=../documentviewer/%3FdocumentId%3D</v>
      </c>
      <c r="AH1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" s="250" t="str">
        <f>tbl_TransDet_Exp[[#Headers],[&amp;TargetFrameName=None]]</f>
        <v>&amp;TargetFrameName=None</v>
      </c>
      <c r="AJ1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" s="71"/>
      <c r="AN105" s="22"/>
      <c r="AO105" s="22"/>
      <c r="AP105" s="208"/>
      <c r="AQ105" s="42" t="e">
        <f>IF(tbl_TransDet_Exp[[#This Row],[Custom SR Type]]="",INDEX(SR_Lookup[Section Name],MATCH(tbl_TransDet_Exp[[#This Row],[Account]],SR_Lookup[Account],0)),tbl_TransDet_Exp[[#This Row],[Custom SR Type]])</f>
        <v>#N/A</v>
      </c>
      <c r="AR105" s="42">
        <f>VALUE(CONCATENATE(C105,TEXT(tbl_TransDet_Exp[[#This Row],[Pd]],"00")))</f>
        <v>0</v>
      </c>
      <c r="AS105" s="42" t="str">
        <f>TEXT(tbl_TransDet_Exp[[#This Row],[Project Id]],"000000")</f>
        <v>000000</v>
      </c>
      <c r="AT105" s="42" t="e">
        <f>INDEX(Table11[Description],MATCH(tbl_TransDet_Exp[[#This Row],[Account]],Table11[GL Account],0))</f>
        <v>#N/A</v>
      </c>
      <c r="AU1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" spans="2:47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3"/>
      <c r="P106" s="8"/>
      <c r="Q106" s="8"/>
      <c r="R106" s="8"/>
      <c r="S106" s="8"/>
      <c r="T106" s="8"/>
      <c r="U106" s="8"/>
      <c r="V106" s="8"/>
      <c r="W106" s="8"/>
      <c r="X106" s="8"/>
      <c r="Z106" s="8"/>
      <c r="AA1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" s="250" t="e">
        <f>IF(tbl_TransDet_Exp[[#This Row],[+/-  (HR GL Detail)]]&lt;&gt;"",tbl_TransDet_Exp[[#This Row],[+/-  (HR GL Detail)]],IF(#REF!&lt;&gt;"",#REF!,""))</f>
        <v>#REF!</v>
      </c>
      <c r="AC106" s="250" t="str">
        <f t="shared" si="6"/>
        <v>https://financials.omni.fsu.edu/psp/sprdfi/EMPLOYEE/ERP/c/AUDIT_EXPENSE_FUNCTIONS.TE_EXP_SHEET_INQ.GBL?SHEET_ID=</v>
      </c>
      <c r="AD106" s="250" t="str">
        <f t="shared" si="7"/>
        <v>&amp;PAGE=EX_SHEET_ENTRY</v>
      </c>
      <c r="AE106" s="250" t="str">
        <f>IF(LEFT(tbl_TransDet_Exp[[#This Row],[Journal Id]],2)="EX",TEXT(tbl_TransDet_Exp[[#This Row],[Vch /Ex /PayId]],"0000000000"),"")</f>
        <v/>
      </c>
      <c r="AF106" s="250" t="b">
        <f>IF(tbl_TransDet_Exp[[#This Row],[ER Lookup and Format]]&lt;&gt;"",CONCATENATE(tbl_TransDet_Exp[[#This Row],[https://financials.omni.fsu.edu/psp/sprdfi/EMPLOYEE/ERP/c/AUDIT_EXPENSE_FUNCTIONS.TE_EXP_SHEET_INQ.GBL?SHEET_ID=]],AE106,tbl_TransDet_Exp[[#This Row],[&amp;PAGE=EX_SHEET_ENTRY]]))</f>
        <v>0</v>
      </c>
      <c r="AG106" s="250" t="str">
        <f t="shared" si="8"/>
        <v>https://docmgmt.its.fsu.edu/NolijWeb/public/apiLoginCheck.jsp?redir=../documentviewer/%3FdocumentId%3D</v>
      </c>
      <c r="AH1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" s="250" t="str">
        <f>tbl_TransDet_Exp[[#Headers],[&amp;TargetFrameName=None]]</f>
        <v>&amp;TargetFrameName=None</v>
      </c>
      <c r="AJ1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" s="71"/>
      <c r="AN106" s="22"/>
      <c r="AO106" s="22"/>
      <c r="AP106" s="208"/>
      <c r="AQ106" s="42" t="e">
        <f>IF(tbl_TransDet_Exp[[#This Row],[Custom SR Type]]="",INDEX(SR_Lookup[Section Name],MATCH(tbl_TransDet_Exp[[#This Row],[Account]],SR_Lookup[Account],0)),tbl_TransDet_Exp[[#This Row],[Custom SR Type]])</f>
        <v>#N/A</v>
      </c>
      <c r="AR106" s="42">
        <f>VALUE(CONCATENATE(C106,TEXT(tbl_TransDet_Exp[[#This Row],[Pd]],"00")))</f>
        <v>0</v>
      </c>
      <c r="AS106" s="42" t="str">
        <f>TEXT(tbl_TransDet_Exp[[#This Row],[Project Id]],"000000")</f>
        <v>000000</v>
      </c>
      <c r="AT106" s="42" t="e">
        <f>INDEX(Table11[Description],MATCH(tbl_TransDet_Exp[[#This Row],[Account]],Table11[GL Account],0))</f>
        <v>#N/A</v>
      </c>
      <c r="AU1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" spans="2:47"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3"/>
      <c r="P107" s="8"/>
      <c r="Q107" s="8"/>
      <c r="R107" s="8"/>
      <c r="S107" s="8"/>
      <c r="T107" s="8"/>
      <c r="U107" s="8"/>
      <c r="V107" s="8"/>
      <c r="W107" s="8"/>
      <c r="X107" s="8"/>
      <c r="Z107" s="8"/>
      <c r="AA1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" s="250" t="e">
        <f>IF(tbl_TransDet_Exp[[#This Row],[+/-  (HR GL Detail)]]&lt;&gt;"",tbl_TransDet_Exp[[#This Row],[+/-  (HR GL Detail)]],IF(#REF!&lt;&gt;"",#REF!,""))</f>
        <v>#REF!</v>
      </c>
      <c r="AC107" s="250" t="str">
        <f t="shared" si="6"/>
        <v>https://financials.omni.fsu.edu/psp/sprdfi/EMPLOYEE/ERP/c/AUDIT_EXPENSE_FUNCTIONS.TE_EXP_SHEET_INQ.GBL?SHEET_ID=</v>
      </c>
      <c r="AD107" s="250" t="str">
        <f t="shared" si="7"/>
        <v>&amp;PAGE=EX_SHEET_ENTRY</v>
      </c>
      <c r="AE107" s="250" t="str">
        <f>IF(LEFT(tbl_TransDet_Exp[[#This Row],[Journal Id]],2)="EX",TEXT(tbl_TransDet_Exp[[#This Row],[Vch /Ex /PayId]],"0000000000"),"")</f>
        <v/>
      </c>
      <c r="AF107" s="250" t="b">
        <f>IF(tbl_TransDet_Exp[[#This Row],[ER Lookup and Format]]&lt;&gt;"",CONCATENATE(tbl_TransDet_Exp[[#This Row],[https://financials.omni.fsu.edu/psp/sprdfi/EMPLOYEE/ERP/c/AUDIT_EXPENSE_FUNCTIONS.TE_EXP_SHEET_INQ.GBL?SHEET_ID=]],AE107,tbl_TransDet_Exp[[#This Row],[&amp;PAGE=EX_SHEET_ENTRY]]))</f>
        <v>0</v>
      </c>
      <c r="AG107" s="250" t="str">
        <f t="shared" si="8"/>
        <v>https://docmgmt.its.fsu.edu/NolijWeb/public/apiLoginCheck.jsp?redir=../documentviewer/%3FdocumentId%3D</v>
      </c>
      <c r="AH1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" s="250" t="str">
        <f>tbl_TransDet_Exp[[#Headers],[&amp;TargetFrameName=None]]</f>
        <v>&amp;TargetFrameName=None</v>
      </c>
      <c r="AJ1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" s="71"/>
      <c r="AN107" s="22"/>
      <c r="AO107" s="22"/>
      <c r="AP107" s="208"/>
      <c r="AQ107" s="42" t="e">
        <f>IF(tbl_TransDet_Exp[[#This Row],[Custom SR Type]]="",INDEX(SR_Lookup[Section Name],MATCH(tbl_TransDet_Exp[[#This Row],[Account]],SR_Lookup[Account],0)),tbl_TransDet_Exp[[#This Row],[Custom SR Type]])</f>
        <v>#N/A</v>
      </c>
      <c r="AR107" s="42">
        <f>VALUE(CONCATENATE(C107,TEXT(tbl_TransDet_Exp[[#This Row],[Pd]],"00")))</f>
        <v>0</v>
      </c>
      <c r="AS107" s="42" t="str">
        <f>TEXT(tbl_TransDet_Exp[[#This Row],[Project Id]],"000000")</f>
        <v>000000</v>
      </c>
      <c r="AT107" s="42" t="e">
        <f>INDEX(Table11[Description],MATCH(tbl_TransDet_Exp[[#This Row],[Account]],Table11[GL Account],0))</f>
        <v>#N/A</v>
      </c>
      <c r="AU1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" spans="2:47"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3"/>
      <c r="P108" s="8"/>
      <c r="Q108" s="8"/>
      <c r="R108" s="8"/>
      <c r="S108" s="8"/>
      <c r="T108" s="8"/>
      <c r="U108" s="8"/>
      <c r="V108" s="8"/>
      <c r="W108" s="8"/>
      <c r="X108" s="8"/>
      <c r="Z108" s="8"/>
      <c r="AA1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" s="250" t="e">
        <f>IF(tbl_TransDet_Exp[[#This Row],[+/-  (HR GL Detail)]]&lt;&gt;"",tbl_TransDet_Exp[[#This Row],[+/-  (HR GL Detail)]],IF(#REF!&lt;&gt;"",#REF!,""))</f>
        <v>#REF!</v>
      </c>
      <c r="AC108" s="250" t="str">
        <f t="shared" si="6"/>
        <v>https://financials.omni.fsu.edu/psp/sprdfi/EMPLOYEE/ERP/c/AUDIT_EXPENSE_FUNCTIONS.TE_EXP_SHEET_INQ.GBL?SHEET_ID=</v>
      </c>
      <c r="AD108" s="250" t="str">
        <f t="shared" si="7"/>
        <v>&amp;PAGE=EX_SHEET_ENTRY</v>
      </c>
      <c r="AE108" s="250" t="str">
        <f>IF(LEFT(tbl_TransDet_Exp[[#This Row],[Journal Id]],2)="EX",TEXT(tbl_TransDet_Exp[[#This Row],[Vch /Ex /PayId]],"0000000000"),"")</f>
        <v/>
      </c>
      <c r="AF108" s="250" t="b">
        <f>IF(tbl_TransDet_Exp[[#This Row],[ER Lookup and Format]]&lt;&gt;"",CONCATENATE(tbl_TransDet_Exp[[#This Row],[https://financials.omni.fsu.edu/psp/sprdfi/EMPLOYEE/ERP/c/AUDIT_EXPENSE_FUNCTIONS.TE_EXP_SHEET_INQ.GBL?SHEET_ID=]],AE108,tbl_TransDet_Exp[[#This Row],[&amp;PAGE=EX_SHEET_ENTRY]]))</f>
        <v>0</v>
      </c>
      <c r="AG108" s="250" t="str">
        <f t="shared" si="8"/>
        <v>https://docmgmt.its.fsu.edu/NolijWeb/public/apiLoginCheck.jsp?redir=../documentviewer/%3FdocumentId%3D</v>
      </c>
      <c r="AH1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" s="250" t="str">
        <f>tbl_TransDet_Exp[[#Headers],[&amp;TargetFrameName=None]]</f>
        <v>&amp;TargetFrameName=None</v>
      </c>
      <c r="AJ1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" s="71"/>
      <c r="AN108" s="22"/>
      <c r="AO108" s="22"/>
      <c r="AP108" s="208"/>
      <c r="AQ108" s="42" t="e">
        <f>IF(tbl_TransDet_Exp[[#This Row],[Custom SR Type]]="",INDEX(SR_Lookup[Section Name],MATCH(tbl_TransDet_Exp[[#This Row],[Account]],SR_Lookup[Account],0)),tbl_TransDet_Exp[[#This Row],[Custom SR Type]])</f>
        <v>#N/A</v>
      </c>
      <c r="AR108" s="42">
        <f>VALUE(CONCATENATE(C108,TEXT(tbl_TransDet_Exp[[#This Row],[Pd]],"00")))</f>
        <v>0</v>
      </c>
      <c r="AS108" s="42" t="str">
        <f>TEXT(tbl_TransDet_Exp[[#This Row],[Project Id]],"000000")</f>
        <v>000000</v>
      </c>
      <c r="AT108" s="42" t="e">
        <f>INDEX(Table11[Description],MATCH(tbl_TransDet_Exp[[#This Row],[Account]],Table11[GL Account],0))</f>
        <v>#N/A</v>
      </c>
      <c r="AU1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" spans="2:47"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3"/>
      <c r="P109" s="8"/>
      <c r="Q109" s="8"/>
      <c r="R109" s="8"/>
      <c r="S109" s="8"/>
      <c r="T109" s="8"/>
      <c r="U109" s="8"/>
      <c r="V109" s="8"/>
      <c r="W109" s="8"/>
      <c r="X109" s="8"/>
      <c r="Z109" s="8"/>
      <c r="AA1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" s="250" t="e">
        <f>IF(tbl_TransDet_Exp[[#This Row],[+/-  (HR GL Detail)]]&lt;&gt;"",tbl_TransDet_Exp[[#This Row],[+/-  (HR GL Detail)]],IF(#REF!&lt;&gt;"",#REF!,""))</f>
        <v>#REF!</v>
      </c>
      <c r="AC109" s="250" t="str">
        <f t="shared" si="6"/>
        <v>https://financials.omni.fsu.edu/psp/sprdfi/EMPLOYEE/ERP/c/AUDIT_EXPENSE_FUNCTIONS.TE_EXP_SHEET_INQ.GBL?SHEET_ID=</v>
      </c>
      <c r="AD109" s="250" t="str">
        <f t="shared" si="7"/>
        <v>&amp;PAGE=EX_SHEET_ENTRY</v>
      </c>
      <c r="AE109" s="250" t="str">
        <f>IF(LEFT(tbl_TransDet_Exp[[#This Row],[Journal Id]],2)="EX",TEXT(tbl_TransDet_Exp[[#This Row],[Vch /Ex /PayId]],"0000000000"),"")</f>
        <v/>
      </c>
      <c r="AF109" s="250" t="b">
        <f>IF(tbl_TransDet_Exp[[#This Row],[ER Lookup and Format]]&lt;&gt;"",CONCATENATE(tbl_TransDet_Exp[[#This Row],[https://financials.omni.fsu.edu/psp/sprdfi/EMPLOYEE/ERP/c/AUDIT_EXPENSE_FUNCTIONS.TE_EXP_SHEET_INQ.GBL?SHEET_ID=]],AE109,tbl_TransDet_Exp[[#This Row],[&amp;PAGE=EX_SHEET_ENTRY]]))</f>
        <v>0</v>
      </c>
      <c r="AG109" s="250" t="str">
        <f t="shared" si="8"/>
        <v>https://docmgmt.its.fsu.edu/NolijWeb/public/apiLoginCheck.jsp?redir=../documentviewer/%3FdocumentId%3D</v>
      </c>
      <c r="AH1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" s="250" t="str">
        <f>tbl_TransDet_Exp[[#Headers],[&amp;TargetFrameName=None]]</f>
        <v>&amp;TargetFrameName=None</v>
      </c>
      <c r="AJ1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" s="71"/>
      <c r="AN109" s="22"/>
      <c r="AO109" s="22"/>
      <c r="AP109" s="208"/>
      <c r="AQ109" s="42" t="e">
        <f>IF(tbl_TransDet_Exp[[#This Row],[Custom SR Type]]="",INDEX(SR_Lookup[Section Name],MATCH(tbl_TransDet_Exp[[#This Row],[Account]],SR_Lookup[Account],0)),tbl_TransDet_Exp[[#This Row],[Custom SR Type]])</f>
        <v>#N/A</v>
      </c>
      <c r="AR109" s="42">
        <f>VALUE(CONCATENATE(C109,TEXT(tbl_TransDet_Exp[[#This Row],[Pd]],"00")))</f>
        <v>0</v>
      </c>
      <c r="AS109" s="42" t="str">
        <f>TEXT(tbl_TransDet_Exp[[#This Row],[Project Id]],"000000")</f>
        <v>000000</v>
      </c>
      <c r="AT109" s="42" t="e">
        <f>INDEX(Table11[Description],MATCH(tbl_TransDet_Exp[[#This Row],[Account]],Table11[GL Account],0))</f>
        <v>#N/A</v>
      </c>
      <c r="AU1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" spans="2:47"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3"/>
      <c r="P110" s="8"/>
      <c r="Q110" s="8"/>
      <c r="R110" s="8"/>
      <c r="S110" s="8"/>
      <c r="T110" s="8"/>
      <c r="U110" s="8"/>
      <c r="V110" s="8"/>
      <c r="W110" s="8"/>
      <c r="X110" s="8"/>
      <c r="Z110" s="8"/>
      <c r="AA1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" s="250" t="e">
        <f>IF(tbl_TransDet_Exp[[#This Row],[+/-  (HR GL Detail)]]&lt;&gt;"",tbl_TransDet_Exp[[#This Row],[+/-  (HR GL Detail)]],IF(#REF!&lt;&gt;"",#REF!,""))</f>
        <v>#REF!</v>
      </c>
      <c r="AC110" s="250" t="str">
        <f t="shared" si="6"/>
        <v>https://financials.omni.fsu.edu/psp/sprdfi/EMPLOYEE/ERP/c/AUDIT_EXPENSE_FUNCTIONS.TE_EXP_SHEET_INQ.GBL?SHEET_ID=</v>
      </c>
      <c r="AD110" s="250" t="str">
        <f t="shared" si="7"/>
        <v>&amp;PAGE=EX_SHEET_ENTRY</v>
      </c>
      <c r="AE110" s="250" t="str">
        <f>IF(LEFT(tbl_TransDet_Exp[[#This Row],[Journal Id]],2)="EX",TEXT(tbl_TransDet_Exp[[#This Row],[Vch /Ex /PayId]],"0000000000"),"")</f>
        <v/>
      </c>
      <c r="AF110" s="250" t="b">
        <f>IF(tbl_TransDet_Exp[[#This Row],[ER Lookup and Format]]&lt;&gt;"",CONCATENATE(tbl_TransDet_Exp[[#This Row],[https://financials.omni.fsu.edu/psp/sprdfi/EMPLOYEE/ERP/c/AUDIT_EXPENSE_FUNCTIONS.TE_EXP_SHEET_INQ.GBL?SHEET_ID=]],AE110,tbl_TransDet_Exp[[#This Row],[&amp;PAGE=EX_SHEET_ENTRY]]))</f>
        <v>0</v>
      </c>
      <c r="AG110" s="250" t="str">
        <f t="shared" si="8"/>
        <v>https://docmgmt.its.fsu.edu/NolijWeb/public/apiLoginCheck.jsp?redir=../documentviewer/%3FdocumentId%3D</v>
      </c>
      <c r="AH1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" s="250" t="str">
        <f>tbl_TransDet_Exp[[#Headers],[&amp;TargetFrameName=None]]</f>
        <v>&amp;TargetFrameName=None</v>
      </c>
      <c r="AJ1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" s="71"/>
      <c r="AN110" s="22"/>
      <c r="AO110" s="22"/>
      <c r="AP110" s="208"/>
      <c r="AQ110" s="42" t="e">
        <f>IF(tbl_TransDet_Exp[[#This Row],[Custom SR Type]]="",INDEX(SR_Lookup[Section Name],MATCH(tbl_TransDet_Exp[[#This Row],[Account]],SR_Lookup[Account],0)),tbl_TransDet_Exp[[#This Row],[Custom SR Type]])</f>
        <v>#N/A</v>
      </c>
      <c r="AR110" s="42">
        <f>VALUE(CONCATENATE(C110,TEXT(tbl_TransDet_Exp[[#This Row],[Pd]],"00")))</f>
        <v>0</v>
      </c>
      <c r="AS110" s="42" t="str">
        <f>TEXT(tbl_TransDet_Exp[[#This Row],[Project Id]],"000000")</f>
        <v>000000</v>
      </c>
      <c r="AT110" s="42" t="e">
        <f>INDEX(Table11[Description],MATCH(tbl_TransDet_Exp[[#This Row],[Account]],Table11[GL Account],0))</f>
        <v>#N/A</v>
      </c>
      <c r="AU1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" spans="2:47"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3"/>
      <c r="P111" s="8"/>
      <c r="Q111" s="8"/>
      <c r="R111" s="8"/>
      <c r="S111" s="8"/>
      <c r="T111" s="8"/>
      <c r="U111" s="8"/>
      <c r="V111" s="8"/>
      <c r="W111" s="8"/>
      <c r="X111" s="8"/>
      <c r="Z111" s="8"/>
      <c r="AA1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" s="250" t="e">
        <f>IF(tbl_TransDet_Exp[[#This Row],[+/-  (HR GL Detail)]]&lt;&gt;"",tbl_TransDet_Exp[[#This Row],[+/-  (HR GL Detail)]],IF(#REF!&lt;&gt;"",#REF!,""))</f>
        <v>#REF!</v>
      </c>
      <c r="AC111" s="250" t="str">
        <f t="shared" si="6"/>
        <v>https://financials.omni.fsu.edu/psp/sprdfi/EMPLOYEE/ERP/c/AUDIT_EXPENSE_FUNCTIONS.TE_EXP_SHEET_INQ.GBL?SHEET_ID=</v>
      </c>
      <c r="AD111" s="250" t="str">
        <f t="shared" si="7"/>
        <v>&amp;PAGE=EX_SHEET_ENTRY</v>
      </c>
      <c r="AE111" s="250" t="str">
        <f>IF(LEFT(tbl_TransDet_Exp[[#This Row],[Journal Id]],2)="EX",TEXT(tbl_TransDet_Exp[[#This Row],[Vch /Ex /PayId]],"0000000000"),"")</f>
        <v/>
      </c>
      <c r="AF111" s="250" t="b">
        <f>IF(tbl_TransDet_Exp[[#This Row],[ER Lookup and Format]]&lt;&gt;"",CONCATENATE(tbl_TransDet_Exp[[#This Row],[https://financials.omni.fsu.edu/psp/sprdfi/EMPLOYEE/ERP/c/AUDIT_EXPENSE_FUNCTIONS.TE_EXP_SHEET_INQ.GBL?SHEET_ID=]],AE111,tbl_TransDet_Exp[[#This Row],[&amp;PAGE=EX_SHEET_ENTRY]]))</f>
        <v>0</v>
      </c>
      <c r="AG111" s="250" t="str">
        <f t="shared" si="8"/>
        <v>https://docmgmt.its.fsu.edu/NolijWeb/public/apiLoginCheck.jsp?redir=../documentviewer/%3FdocumentId%3D</v>
      </c>
      <c r="AH1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" s="250" t="str">
        <f>tbl_TransDet_Exp[[#Headers],[&amp;TargetFrameName=None]]</f>
        <v>&amp;TargetFrameName=None</v>
      </c>
      <c r="AJ1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" s="71"/>
      <c r="AN111" s="22"/>
      <c r="AO111" s="22"/>
      <c r="AP111" s="208"/>
      <c r="AQ111" s="42" t="e">
        <f>IF(tbl_TransDet_Exp[[#This Row],[Custom SR Type]]="",INDEX(SR_Lookup[Section Name],MATCH(tbl_TransDet_Exp[[#This Row],[Account]],SR_Lookup[Account],0)),tbl_TransDet_Exp[[#This Row],[Custom SR Type]])</f>
        <v>#N/A</v>
      </c>
      <c r="AR111" s="42">
        <f>VALUE(CONCATENATE(C111,TEXT(tbl_TransDet_Exp[[#This Row],[Pd]],"00")))</f>
        <v>0</v>
      </c>
      <c r="AS111" s="42" t="str">
        <f>TEXT(tbl_TransDet_Exp[[#This Row],[Project Id]],"000000")</f>
        <v>000000</v>
      </c>
      <c r="AT111" s="42" t="e">
        <f>INDEX(Table11[Description],MATCH(tbl_TransDet_Exp[[#This Row],[Account]],Table11[GL Account],0))</f>
        <v>#N/A</v>
      </c>
      <c r="AU1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" spans="2:47"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3"/>
      <c r="P112" s="8"/>
      <c r="Q112" s="8"/>
      <c r="R112" s="8"/>
      <c r="S112" s="8"/>
      <c r="T112" s="8"/>
      <c r="U112" s="8"/>
      <c r="V112" s="8"/>
      <c r="W112" s="8"/>
      <c r="X112" s="8"/>
      <c r="Z112" s="8"/>
      <c r="AA1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" s="250" t="e">
        <f>IF(tbl_TransDet_Exp[[#This Row],[+/-  (HR GL Detail)]]&lt;&gt;"",tbl_TransDet_Exp[[#This Row],[+/-  (HR GL Detail)]],IF(#REF!&lt;&gt;"",#REF!,""))</f>
        <v>#REF!</v>
      </c>
      <c r="AC112" s="250" t="str">
        <f t="shared" si="6"/>
        <v>https://financials.omni.fsu.edu/psp/sprdfi/EMPLOYEE/ERP/c/AUDIT_EXPENSE_FUNCTIONS.TE_EXP_SHEET_INQ.GBL?SHEET_ID=</v>
      </c>
      <c r="AD112" s="250" t="str">
        <f t="shared" si="7"/>
        <v>&amp;PAGE=EX_SHEET_ENTRY</v>
      </c>
      <c r="AE112" s="250" t="str">
        <f>IF(LEFT(tbl_TransDet_Exp[[#This Row],[Journal Id]],2)="EX",TEXT(tbl_TransDet_Exp[[#This Row],[Vch /Ex /PayId]],"0000000000"),"")</f>
        <v/>
      </c>
      <c r="AF112" s="250" t="b">
        <f>IF(tbl_TransDet_Exp[[#This Row],[ER Lookup and Format]]&lt;&gt;"",CONCATENATE(tbl_TransDet_Exp[[#This Row],[https://financials.omni.fsu.edu/psp/sprdfi/EMPLOYEE/ERP/c/AUDIT_EXPENSE_FUNCTIONS.TE_EXP_SHEET_INQ.GBL?SHEET_ID=]],AE112,tbl_TransDet_Exp[[#This Row],[&amp;PAGE=EX_SHEET_ENTRY]]))</f>
        <v>0</v>
      </c>
      <c r="AG112" s="250" t="str">
        <f t="shared" si="8"/>
        <v>https://docmgmt.its.fsu.edu/NolijWeb/public/apiLoginCheck.jsp?redir=../documentviewer/%3FdocumentId%3D</v>
      </c>
      <c r="AH1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" s="250" t="str">
        <f>tbl_TransDet_Exp[[#Headers],[&amp;TargetFrameName=None]]</f>
        <v>&amp;TargetFrameName=None</v>
      </c>
      <c r="AJ1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" s="71"/>
      <c r="AN112" s="22"/>
      <c r="AO112" s="22"/>
      <c r="AP112" s="208"/>
      <c r="AQ112" s="42" t="e">
        <f>IF(tbl_TransDet_Exp[[#This Row],[Custom SR Type]]="",INDEX(SR_Lookup[Section Name],MATCH(tbl_TransDet_Exp[[#This Row],[Account]],SR_Lookup[Account],0)),tbl_TransDet_Exp[[#This Row],[Custom SR Type]])</f>
        <v>#N/A</v>
      </c>
      <c r="AR112" s="42">
        <f>VALUE(CONCATENATE(C112,TEXT(tbl_TransDet_Exp[[#This Row],[Pd]],"00")))</f>
        <v>0</v>
      </c>
      <c r="AS112" s="42" t="str">
        <f>TEXT(tbl_TransDet_Exp[[#This Row],[Project Id]],"000000")</f>
        <v>000000</v>
      </c>
      <c r="AT112" s="42" t="e">
        <f>INDEX(Table11[Description],MATCH(tbl_TransDet_Exp[[#This Row],[Account]],Table11[GL Account],0))</f>
        <v>#N/A</v>
      </c>
      <c r="AU1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" spans="2:47"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3"/>
      <c r="P113" s="8"/>
      <c r="Q113" s="8"/>
      <c r="R113" s="8"/>
      <c r="S113" s="8"/>
      <c r="T113" s="8"/>
      <c r="U113" s="8"/>
      <c r="V113" s="8"/>
      <c r="W113" s="8"/>
      <c r="X113" s="8"/>
      <c r="Z113" s="8"/>
      <c r="AA1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" s="250" t="e">
        <f>IF(tbl_TransDet_Exp[[#This Row],[+/-  (HR GL Detail)]]&lt;&gt;"",tbl_TransDet_Exp[[#This Row],[+/-  (HR GL Detail)]],IF(#REF!&lt;&gt;"",#REF!,""))</f>
        <v>#REF!</v>
      </c>
      <c r="AC113" s="250" t="str">
        <f t="shared" si="6"/>
        <v>https://financials.omni.fsu.edu/psp/sprdfi/EMPLOYEE/ERP/c/AUDIT_EXPENSE_FUNCTIONS.TE_EXP_SHEET_INQ.GBL?SHEET_ID=</v>
      </c>
      <c r="AD113" s="250" t="str">
        <f t="shared" si="7"/>
        <v>&amp;PAGE=EX_SHEET_ENTRY</v>
      </c>
      <c r="AE113" s="250" t="str">
        <f>IF(LEFT(tbl_TransDet_Exp[[#This Row],[Journal Id]],2)="EX",TEXT(tbl_TransDet_Exp[[#This Row],[Vch /Ex /PayId]],"0000000000"),"")</f>
        <v/>
      </c>
      <c r="AF113" s="250" t="b">
        <f>IF(tbl_TransDet_Exp[[#This Row],[ER Lookup and Format]]&lt;&gt;"",CONCATENATE(tbl_TransDet_Exp[[#This Row],[https://financials.omni.fsu.edu/psp/sprdfi/EMPLOYEE/ERP/c/AUDIT_EXPENSE_FUNCTIONS.TE_EXP_SHEET_INQ.GBL?SHEET_ID=]],AE113,tbl_TransDet_Exp[[#This Row],[&amp;PAGE=EX_SHEET_ENTRY]]))</f>
        <v>0</v>
      </c>
      <c r="AG113" s="250" t="str">
        <f t="shared" si="8"/>
        <v>https://docmgmt.its.fsu.edu/NolijWeb/public/apiLoginCheck.jsp?redir=../documentviewer/%3FdocumentId%3D</v>
      </c>
      <c r="AH1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" s="250" t="str">
        <f>tbl_TransDet_Exp[[#Headers],[&amp;TargetFrameName=None]]</f>
        <v>&amp;TargetFrameName=None</v>
      </c>
      <c r="AJ1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" s="71"/>
      <c r="AN113" s="22"/>
      <c r="AO113" s="22"/>
      <c r="AP113" s="208"/>
      <c r="AQ113" s="42" t="e">
        <f>IF(tbl_TransDet_Exp[[#This Row],[Custom SR Type]]="",INDEX(SR_Lookup[Section Name],MATCH(tbl_TransDet_Exp[[#This Row],[Account]],SR_Lookup[Account],0)),tbl_TransDet_Exp[[#This Row],[Custom SR Type]])</f>
        <v>#N/A</v>
      </c>
      <c r="AR113" s="42">
        <f>VALUE(CONCATENATE(C113,TEXT(tbl_TransDet_Exp[[#This Row],[Pd]],"00")))</f>
        <v>0</v>
      </c>
      <c r="AS113" s="42" t="str">
        <f>TEXT(tbl_TransDet_Exp[[#This Row],[Project Id]],"000000")</f>
        <v>000000</v>
      </c>
      <c r="AT113" s="42" t="e">
        <f>INDEX(Table11[Description],MATCH(tbl_TransDet_Exp[[#This Row],[Account]],Table11[GL Account],0))</f>
        <v>#N/A</v>
      </c>
      <c r="AU1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" spans="2:47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3"/>
      <c r="P114" s="8"/>
      <c r="Q114" s="8"/>
      <c r="R114" s="8"/>
      <c r="S114" s="8"/>
      <c r="T114" s="8"/>
      <c r="U114" s="8"/>
      <c r="V114" s="8"/>
      <c r="W114" s="8"/>
      <c r="X114" s="8"/>
      <c r="Z114" s="8"/>
      <c r="AA1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" s="250" t="e">
        <f>IF(tbl_TransDet_Exp[[#This Row],[+/-  (HR GL Detail)]]&lt;&gt;"",tbl_TransDet_Exp[[#This Row],[+/-  (HR GL Detail)]],IF(#REF!&lt;&gt;"",#REF!,""))</f>
        <v>#REF!</v>
      </c>
      <c r="AC114" s="250" t="str">
        <f t="shared" si="6"/>
        <v>https://financials.omni.fsu.edu/psp/sprdfi/EMPLOYEE/ERP/c/AUDIT_EXPENSE_FUNCTIONS.TE_EXP_SHEET_INQ.GBL?SHEET_ID=</v>
      </c>
      <c r="AD114" s="250" t="str">
        <f t="shared" si="7"/>
        <v>&amp;PAGE=EX_SHEET_ENTRY</v>
      </c>
      <c r="AE114" s="250" t="str">
        <f>IF(LEFT(tbl_TransDet_Exp[[#This Row],[Journal Id]],2)="EX",TEXT(tbl_TransDet_Exp[[#This Row],[Vch /Ex /PayId]],"0000000000"),"")</f>
        <v/>
      </c>
      <c r="AF114" s="250" t="b">
        <f>IF(tbl_TransDet_Exp[[#This Row],[ER Lookup and Format]]&lt;&gt;"",CONCATENATE(tbl_TransDet_Exp[[#This Row],[https://financials.omni.fsu.edu/psp/sprdfi/EMPLOYEE/ERP/c/AUDIT_EXPENSE_FUNCTIONS.TE_EXP_SHEET_INQ.GBL?SHEET_ID=]],AE114,tbl_TransDet_Exp[[#This Row],[&amp;PAGE=EX_SHEET_ENTRY]]))</f>
        <v>0</v>
      </c>
      <c r="AG114" s="250" t="str">
        <f t="shared" si="8"/>
        <v>https://docmgmt.its.fsu.edu/NolijWeb/public/apiLoginCheck.jsp?redir=../documentviewer/%3FdocumentId%3D</v>
      </c>
      <c r="AH1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" s="250" t="str">
        <f>tbl_TransDet_Exp[[#Headers],[&amp;TargetFrameName=None]]</f>
        <v>&amp;TargetFrameName=None</v>
      </c>
      <c r="AJ1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" s="71"/>
      <c r="AN114" s="22"/>
      <c r="AO114" s="22"/>
      <c r="AP114" s="208"/>
      <c r="AQ114" s="42" t="e">
        <f>IF(tbl_TransDet_Exp[[#This Row],[Custom SR Type]]="",INDEX(SR_Lookup[Section Name],MATCH(tbl_TransDet_Exp[[#This Row],[Account]],SR_Lookup[Account],0)),tbl_TransDet_Exp[[#This Row],[Custom SR Type]])</f>
        <v>#N/A</v>
      </c>
      <c r="AR114" s="42">
        <f>VALUE(CONCATENATE(C114,TEXT(tbl_TransDet_Exp[[#This Row],[Pd]],"00")))</f>
        <v>0</v>
      </c>
      <c r="AS114" s="42" t="str">
        <f>TEXT(tbl_TransDet_Exp[[#This Row],[Project Id]],"000000")</f>
        <v>000000</v>
      </c>
      <c r="AT114" s="42" t="e">
        <f>INDEX(Table11[Description],MATCH(tbl_TransDet_Exp[[#This Row],[Account]],Table11[GL Account],0))</f>
        <v>#N/A</v>
      </c>
      <c r="AU1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" spans="2:47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3"/>
      <c r="P115" s="8"/>
      <c r="Q115" s="8"/>
      <c r="R115" s="8"/>
      <c r="S115" s="8"/>
      <c r="T115" s="8"/>
      <c r="U115" s="8"/>
      <c r="V115" s="8"/>
      <c r="W115" s="8"/>
      <c r="X115" s="8"/>
      <c r="Z115" s="8"/>
      <c r="AA1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" s="250" t="e">
        <f>IF(tbl_TransDet_Exp[[#This Row],[+/-  (HR GL Detail)]]&lt;&gt;"",tbl_TransDet_Exp[[#This Row],[+/-  (HR GL Detail)]],IF(#REF!&lt;&gt;"",#REF!,""))</f>
        <v>#REF!</v>
      </c>
      <c r="AC115" s="250" t="str">
        <f t="shared" si="6"/>
        <v>https://financials.omni.fsu.edu/psp/sprdfi/EMPLOYEE/ERP/c/AUDIT_EXPENSE_FUNCTIONS.TE_EXP_SHEET_INQ.GBL?SHEET_ID=</v>
      </c>
      <c r="AD115" s="250" t="str">
        <f t="shared" si="7"/>
        <v>&amp;PAGE=EX_SHEET_ENTRY</v>
      </c>
      <c r="AE115" s="250" t="str">
        <f>IF(LEFT(tbl_TransDet_Exp[[#This Row],[Journal Id]],2)="EX",TEXT(tbl_TransDet_Exp[[#This Row],[Vch /Ex /PayId]],"0000000000"),"")</f>
        <v/>
      </c>
      <c r="AF115" s="250" t="b">
        <f>IF(tbl_TransDet_Exp[[#This Row],[ER Lookup and Format]]&lt;&gt;"",CONCATENATE(tbl_TransDet_Exp[[#This Row],[https://financials.omni.fsu.edu/psp/sprdfi/EMPLOYEE/ERP/c/AUDIT_EXPENSE_FUNCTIONS.TE_EXP_SHEET_INQ.GBL?SHEET_ID=]],AE115,tbl_TransDet_Exp[[#This Row],[&amp;PAGE=EX_SHEET_ENTRY]]))</f>
        <v>0</v>
      </c>
      <c r="AG115" s="250" t="str">
        <f t="shared" si="8"/>
        <v>https://docmgmt.its.fsu.edu/NolijWeb/public/apiLoginCheck.jsp?redir=../documentviewer/%3FdocumentId%3D</v>
      </c>
      <c r="AH1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" s="250" t="str">
        <f>tbl_TransDet_Exp[[#Headers],[&amp;TargetFrameName=None]]</f>
        <v>&amp;TargetFrameName=None</v>
      </c>
      <c r="AJ1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" s="71"/>
      <c r="AN115" s="22"/>
      <c r="AO115" s="22"/>
      <c r="AP115" s="208"/>
      <c r="AQ115" s="42" t="e">
        <f>IF(tbl_TransDet_Exp[[#This Row],[Custom SR Type]]="",INDEX(SR_Lookup[Section Name],MATCH(tbl_TransDet_Exp[[#This Row],[Account]],SR_Lookup[Account],0)),tbl_TransDet_Exp[[#This Row],[Custom SR Type]])</f>
        <v>#N/A</v>
      </c>
      <c r="AR115" s="42">
        <f>VALUE(CONCATENATE(C115,TEXT(tbl_TransDet_Exp[[#This Row],[Pd]],"00")))</f>
        <v>0</v>
      </c>
      <c r="AS115" s="42" t="str">
        <f>TEXT(tbl_TransDet_Exp[[#This Row],[Project Id]],"000000")</f>
        <v>000000</v>
      </c>
      <c r="AT115" s="42" t="e">
        <f>INDEX(Table11[Description],MATCH(tbl_TransDet_Exp[[#This Row],[Account]],Table11[GL Account],0))</f>
        <v>#N/A</v>
      </c>
      <c r="AU1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" spans="2:47"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3"/>
      <c r="P116" s="8"/>
      <c r="Q116" s="8"/>
      <c r="R116" s="8"/>
      <c r="S116" s="8"/>
      <c r="T116" s="8"/>
      <c r="U116" s="8"/>
      <c r="V116" s="8"/>
      <c r="W116" s="8"/>
      <c r="X116" s="8"/>
      <c r="Z116" s="8"/>
      <c r="AA1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" s="250" t="e">
        <f>IF(tbl_TransDet_Exp[[#This Row],[+/-  (HR GL Detail)]]&lt;&gt;"",tbl_TransDet_Exp[[#This Row],[+/-  (HR GL Detail)]],IF(#REF!&lt;&gt;"",#REF!,""))</f>
        <v>#REF!</v>
      </c>
      <c r="AC116" s="250" t="str">
        <f t="shared" si="6"/>
        <v>https://financials.omni.fsu.edu/psp/sprdfi/EMPLOYEE/ERP/c/AUDIT_EXPENSE_FUNCTIONS.TE_EXP_SHEET_INQ.GBL?SHEET_ID=</v>
      </c>
      <c r="AD116" s="250" t="str">
        <f t="shared" si="7"/>
        <v>&amp;PAGE=EX_SHEET_ENTRY</v>
      </c>
      <c r="AE116" s="250" t="str">
        <f>IF(LEFT(tbl_TransDet_Exp[[#This Row],[Journal Id]],2)="EX",TEXT(tbl_TransDet_Exp[[#This Row],[Vch /Ex /PayId]],"0000000000"),"")</f>
        <v/>
      </c>
      <c r="AF116" s="250" t="b">
        <f>IF(tbl_TransDet_Exp[[#This Row],[ER Lookup and Format]]&lt;&gt;"",CONCATENATE(tbl_TransDet_Exp[[#This Row],[https://financials.omni.fsu.edu/psp/sprdfi/EMPLOYEE/ERP/c/AUDIT_EXPENSE_FUNCTIONS.TE_EXP_SHEET_INQ.GBL?SHEET_ID=]],AE116,tbl_TransDet_Exp[[#This Row],[&amp;PAGE=EX_SHEET_ENTRY]]))</f>
        <v>0</v>
      </c>
      <c r="AG116" s="250" t="str">
        <f t="shared" si="8"/>
        <v>https://docmgmt.its.fsu.edu/NolijWeb/public/apiLoginCheck.jsp?redir=../documentviewer/%3FdocumentId%3D</v>
      </c>
      <c r="AH1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" s="250" t="str">
        <f>tbl_TransDet_Exp[[#Headers],[&amp;TargetFrameName=None]]</f>
        <v>&amp;TargetFrameName=None</v>
      </c>
      <c r="AJ1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" s="71"/>
      <c r="AN116" s="22"/>
      <c r="AO116" s="22"/>
      <c r="AP116" s="208"/>
      <c r="AQ116" s="42" t="e">
        <f>IF(tbl_TransDet_Exp[[#This Row],[Custom SR Type]]="",INDEX(SR_Lookup[Section Name],MATCH(tbl_TransDet_Exp[[#This Row],[Account]],SR_Lookup[Account],0)),tbl_TransDet_Exp[[#This Row],[Custom SR Type]])</f>
        <v>#N/A</v>
      </c>
      <c r="AR116" s="42">
        <f>VALUE(CONCATENATE(C116,TEXT(tbl_TransDet_Exp[[#This Row],[Pd]],"00")))</f>
        <v>0</v>
      </c>
      <c r="AS116" s="42" t="str">
        <f>TEXT(tbl_TransDet_Exp[[#This Row],[Project Id]],"000000")</f>
        <v>000000</v>
      </c>
      <c r="AT116" s="42" t="e">
        <f>INDEX(Table11[Description],MATCH(tbl_TransDet_Exp[[#This Row],[Account]],Table11[GL Account],0))</f>
        <v>#N/A</v>
      </c>
      <c r="AU1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" spans="2:47"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3"/>
      <c r="P117" s="8"/>
      <c r="Q117" s="8"/>
      <c r="R117" s="8"/>
      <c r="S117" s="8"/>
      <c r="T117" s="8"/>
      <c r="U117" s="8"/>
      <c r="V117" s="8"/>
      <c r="W117" s="8"/>
      <c r="X117" s="8"/>
      <c r="Z117" s="8"/>
      <c r="AA1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" s="250" t="e">
        <f>IF(tbl_TransDet_Exp[[#This Row],[+/-  (HR GL Detail)]]&lt;&gt;"",tbl_TransDet_Exp[[#This Row],[+/-  (HR GL Detail)]],IF(#REF!&lt;&gt;"",#REF!,""))</f>
        <v>#REF!</v>
      </c>
      <c r="AC117" s="250" t="str">
        <f t="shared" si="6"/>
        <v>https://financials.omni.fsu.edu/psp/sprdfi/EMPLOYEE/ERP/c/AUDIT_EXPENSE_FUNCTIONS.TE_EXP_SHEET_INQ.GBL?SHEET_ID=</v>
      </c>
      <c r="AD117" s="250" t="str">
        <f t="shared" si="7"/>
        <v>&amp;PAGE=EX_SHEET_ENTRY</v>
      </c>
      <c r="AE117" s="250" t="str">
        <f>IF(LEFT(tbl_TransDet_Exp[[#This Row],[Journal Id]],2)="EX",TEXT(tbl_TransDet_Exp[[#This Row],[Vch /Ex /PayId]],"0000000000"),"")</f>
        <v/>
      </c>
      <c r="AF117" s="250" t="b">
        <f>IF(tbl_TransDet_Exp[[#This Row],[ER Lookup and Format]]&lt;&gt;"",CONCATENATE(tbl_TransDet_Exp[[#This Row],[https://financials.omni.fsu.edu/psp/sprdfi/EMPLOYEE/ERP/c/AUDIT_EXPENSE_FUNCTIONS.TE_EXP_SHEET_INQ.GBL?SHEET_ID=]],AE117,tbl_TransDet_Exp[[#This Row],[&amp;PAGE=EX_SHEET_ENTRY]]))</f>
        <v>0</v>
      </c>
      <c r="AG117" s="250" t="str">
        <f t="shared" si="8"/>
        <v>https://docmgmt.its.fsu.edu/NolijWeb/public/apiLoginCheck.jsp?redir=../documentviewer/%3FdocumentId%3D</v>
      </c>
      <c r="AH1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" s="250" t="str">
        <f>tbl_TransDet_Exp[[#Headers],[&amp;TargetFrameName=None]]</f>
        <v>&amp;TargetFrameName=None</v>
      </c>
      <c r="AJ1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" s="71"/>
      <c r="AN117" s="22"/>
      <c r="AO117" s="22"/>
      <c r="AP117" s="208"/>
      <c r="AQ117" s="42" t="e">
        <f>IF(tbl_TransDet_Exp[[#This Row],[Custom SR Type]]="",INDEX(SR_Lookup[Section Name],MATCH(tbl_TransDet_Exp[[#This Row],[Account]],SR_Lookup[Account],0)),tbl_TransDet_Exp[[#This Row],[Custom SR Type]])</f>
        <v>#N/A</v>
      </c>
      <c r="AR117" s="42">
        <f>VALUE(CONCATENATE(C117,TEXT(tbl_TransDet_Exp[[#This Row],[Pd]],"00")))</f>
        <v>0</v>
      </c>
      <c r="AS117" s="42" t="str">
        <f>TEXT(tbl_TransDet_Exp[[#This Row],[Project Id]],"000000")</f>
        <v>000000</v>
      </c>
      <c r="AT117" s="42" t="e">
        <f>INDEX(Table11[Description],MATCH(tbl_TransDet_Exp[[#This Row],[Account]],Table11[GL Account],0))</f>
        <v>#N/A</v>
      </c>
      <c r="AU1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" spans="2:47"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3"/>
      <c r="P118" s="8"/>
      <c r="Q118" s="8"/>
      <c r="R118" s="8"/>
      <c r="S118" s="8"/>
      <c r="T118" s="8"/>
      <c r="U118" s="8"/>
      <c r="V118" s="8"/>
      <c r="W118" s="8"/>
      <c r="X118" s="8"/>
      <c r="Z118" s="8"/>
      <c r="AA1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" s="250" t="e">
        <f>IF(tbl_TransDet_Exp[[#This Row],[+/-  (HR GL Detail)]]&lt;&gt;"",tbl_TransDet_Exp[[#This Row],[+/-  (HR GL Detail)]],IF(#REF!&lt;&gt;"",#REF!,""))</f>
        <v>#REF!</v>
      </c>
      <c r="AC118" s="250" t="str">
        <f t="shared" si="6"/>
        <v>https://financials.omni.fsu.edu/psp/sprdfi/EMPLOYEE/ERP/c/AUDIT_EXPENSE_FUNCTIONS.TE_EXP_SHEET_INQ.GBL?SHEET_ID=</v>
      </c>
      <c r="AD118" s="250" t="str">
        <f t="shared" si="7"/>
        <v>&amp;PAGE=EX_SHEET_ENTRY</v>
      </c>
      <c r="AE118" s="250" t="str">
        <f>IF(LEFT(tbl_TransDet_Exp[[#This Row],[Journal Id]],2)="EX",TEXT(tbl_TransDet_Exp[[#This Row],[Vch /Ex /PayId]],"0000000000"),"")</f>
        <v/>
      </c>
      <c r="AF118" s="250" t="b">
        <f>IF(tbl_TransDet_Exp[[#This Row],[ER Lookup and Format]]&lt;&gt;"",CONCATENATE(tbl_TransDet_Exp[[#This Row],[https://financials.omni.fsu.edu/psp/sprdfi/EMPLOYEE/ERP/c/AUDIT_EXPENSE_FUNCTIONS.TE_EXP_SHEET_INQ.GBL?SHEET_ID=]],AE118,tbl_TransDet_Exp[[#This Row],[&amp;PAGE=EX_SHEET_ENTRY]]))</f>
        <v>0</v>
      </c>
      <c r="AG118" s="250" t="str">
        <f t="shared" si="8"/>
        <v>https://docmgmt.its.fsu.edu/NolijWeb/public/apiLoginCheck.jsp?redir=../documentviewer/%3FdocumentId%3D</v>
      </c>
      <c r="AH1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" s="250" t="str">
        <f>tbl_TransDet_Exp[[#Headers],[&amp;TargetFrameName=None]]</f>
        <v>&amp;TargetFrameName=None</v>
      </c>
      <c r="AJ1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" s="71"/>
      <c r="AN118" s="22"/>
      <c r="AO118" s="22"/>
      <c r="AP118" s="208"/>
      <c r="AQ118" s="42" t="e">
        <f>IF(tbl_TransDet_Exp[[#This Row],[Custom SR Type]]="",INDEX(SR_Lookup[Section Name],MATCH(tbl_TransDet_Exp[[#This Row],[Account]],SR_Lookup[Account],0)),tbl_TransDet_Exp[[#This Row],[Custom SR Type]])</f>
        <v>#N/A</v>
      </c>
      <c r="AR118" s="42">
        <f>VALUE(CONCATENATE(C118,TEXT(tbl_TransDet_Exp[[#This Row],[Pd]],"00")))</f>
        <v>0</v>
      </c>
      <c r="AS118" s="42" t="str">
        <f>TEXT(tbl_TransDet_Exp[[#This Row],[Project Id]],"000000")</f>
        <v>000000</v>
      </c>
      <c r="AT118" s="42" t="e">
        <f>INDEX(Table11[Description],MATCH(tbl_TransDet_Exp[[#This Row],[Account]],Table11[GL Account],0))</f>
        <v>#N/A</v>
      </c>
      <c r="AU1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" spans="2:47"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3"/>
      <c r="P119" s="8"/>
      <c r="Q119" s="8"/>
      <c r="R119" s="8"/>
      <c r="S119" s="8"/>
      <c r="T119" s="8"/>
      <c r="U119" s="8"/>
      <c r="V119" s="8"/>
      <c r="W119" s="8"/>
      <c r="X119" s="8"/>
      <c r="Z119" s="8"/>
      <c r="AA1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" s="250" t="e">
        <f>IF(tbl_TransDet_Exp[[#This Row],[+/-  (HR GL Detail)]]&lt;&gt;"",tbl_TransDet_Exp[[#This Row],[+/-  (HR GL Detail)]],IF(#REF!&lt;&gt;"",#REF!,""))</f>
        <v>#REF!</v>
      </c>
      <c r="AC119" s="250" t="str">
        <f t="shared" si="6"/>
        <v>https://financials.omni.fsu.edu/psp/sprdfi/EMPLOYEE/ERP/c/AUDIT_EXPENSE_FUNCTIONS.TE_EXP_SHEET_INQ.GBL?SHEET_ID=</v>
      </c>
      <c r="AD119" s="250" t="str">
        <f t="shared" si="7"/>
        <v>&amp;PAGE=EX_SHEET_ENTRY</v>
      </c>
      <c r="AE119" s="250" t="str">
        <f>IF(LEFT(tbl_TransDet_Exp[[#This Row],[Journal Id]],2)="EX",TEXT(tbl_TransDet_Exp[[#This Row],[Vch /Ex /PayId]],"0000000000"),"")</f>
        <v/>
      </c>
      <c r="AF119" s="250" t="b">
        <f>IF(tbl_TransDet_Exp[[#This Row],[ER Lookup and Format]]&lt;&gt;"",CONCATENATE(tbl_TransDet_Exp[[#This Row],[https://financials.omni.fsu.edu/psp/sprdfi/EMPLOYEE/ERP/c/AUDIT_EXPENSE_FUNCTIONS.TE_EXP_SHEET_INQ.GBL?SHEET_ID=]],AE119,tbl_TransDet_Exp[[#This Row],[&amp;PAGE=EX_SHEET_ENTRY]]))</f>
        <v>0</v>
      </c>
      <c r="AG119" s="250" t="str">
        <f t="shared" si="8"/>
        <v>https://docmgmt.its.fsu.edu/NolijWeb/public/apiLoginCheck.jsp?redir=../documentviewer/%3FdocumentId%3D</v>
      </c>
      <c r="AH1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" s="250" t="str">
        <f>tbl_TransDet_Exp[[#Headers],[&amp;TargetFrameName=None]]</f>
        <v>&amp;TargetFrameName=None</v>
      </c>
      <c r="AJ1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" s="71"/>
      <c r="AN119" s="22"/>
      <c r="AO119" s="22"/>
      <c r="AP119" s="208"/>
      <c r="AQ119" s="42" t="e">
        <f>IF(tbl_TransDet_Exp[[#This Row],[Custom SR Type]]="",INDEX(SR_Lookup[Section Name],MATCH(tbl_TransDet_Exp[[#This Row],[Account]],SR_Lookup[Account],0)),tbl_TransDet_Exp[[#This Row],[Custom SR Type]])</f>
        <v>#N/A</v>
      </c>
      <c r="AR119" s="42">
        <f>VALUE(CONCATENATE(C119,TEXT(tbl_TransDet_Exp[[#This Row],[Pd]],"00")))</f>
        <v>0</v>
      </c>
      <c r="AS119" s="42" t="str">
        <f>TEXT(tbl_TransDet_Exp[[#This Row],[Project Id]],"000000")</f>
        <v>000000</v>
      </c>
      <c r="AT119" s="42" t="e">
        <f>INDEX(Table11[Description],MATCH(tbl_TransDet_Exp[[#This Row],[Account]],Table11[GL Account],0))</f>
        <v>#N/A</v>
      </c>
      <c r="AU1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" spans="2:47"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3"/>
      <c r="P120" s="8"/>
      <c r="Q120" s="8"/>
      <c r="R120" s="8"/>
      <c r="S120" s="8"/>
      <c r="T120" s="8"/>
      <c r="U120" s="8"/>
      <c r="V120" s="8"/>
      <c r="W120" s="8"/>
      <c r="X120" s="8"/>
      <c r="Z120" s="8"/>
      <c r="AA1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" s="250" t="e">
        <f>IF(tbl_TransDet_Exp[[#This Row],[+/-  (HR GL Detail)]]&lt;&gt;"",tbl_TransDet_Exp[[#This Row],[+/-  (HR GL Detail)]],IF(#REF!&lt;&gt;"",#REF!,""))</f>
        <v>#REF!</v>
      </c>
      <c r="AC120" s="250" t="str">
        <f t="shared" si="6"/>
        <v>https://financials.omni.fsu.edu/psp/sprdfi/EMPLOYEE/ERP/c/AUDIT_EXPENSE_FUNCTIONS.TE_EXP_SHEET_INQ.GBL?SHEET_ID=</v>
      </c>
      <c r="AD120" s="250" t="str">
        <f t="shared" si="7"/>
        <v>&amp;PAGE=EX_SHEET_ENTRY</v>
      </c>
      <c r="AE120" s="250" t="str">
        <f>IF(LEFT(tbl_TransDet_Exp[[#This Row],[Journal Id]],2)="EX",TEXT(tbl_TransDet_Exp[[#This Row],[Vch /Ex /PayId]],"0000000000"),"")</f>
        <v/>
      </c>
      <c r="AF120" s="250" t="b">
        <f>IF(tbl_TransDet_Exp[[#This Row],[ER Lookup and Format]]&lt;&gt;"",CONCATENATE(tbl_TransDet_Exp[[#This Row],[https://financials.omni.fsu.edu/psp/sprdfi/EMPLOYEE/ERP/c/AUDIT_EXPENSE_FUNCTIONS.TE_EXP_SHEET_INQ.GBL?SHEET_ID=]],AE120,tbl_TransDet_Exp[[#This Row],[&amp;PAGE=EX_SHEET_ENTRY]]))</f>
        <v>0</v>
      </c>
      <c r="AG120" s="250" t="str">
        <f t="shared" si="8"/>
        <v>https://docmgmt.its.fsu.edu/NolijWeb/public/apiLoginCheck.jsp?redir=../documentviewer/%3FdocumentId%3D</v>
      </c>
      <c r="AH1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" s="250" t="str">
        <f>tbl_TransDet_Exp[[#Headers],[&amp;TargetFrameName=None]]</f>
        <v>&amp;TargetFrameName=None</v>
      </c>
      <c r="AJ1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" s="71"/>
      <c r="AN120" s="22"/>
      <c r="AO120" s="22"/>
      <c r="AP120" s="208"/>
      <c r="AQ120" s="42" t="e">
        <f>IF(tbl_TransDet_Exp[[#This Row],[Custom SR Type]]="",INDEX(SR_Lookup[Section Name],MATCH(tbl_TransDet_Exp[[#This Row],[Account]],SR_Lookup[Account],0)),tbl_TransDet_Exp[[#This Row],[Custom SR Type]])</f>
        <v>#N/A</v>
      </c>
      <c r="AR120" s="42">
        <f>VALUE(CONCATENATE(C120,TEXT(tbl_TransDet_Exp[[#This Row],[Pd]],"00")))</f>
        <v>0</v>
      </c>
      <c r="AS120" s="42" t="str">
        <f>TEXT(tbl_TransDet_Exp[[#This Row],[Project Id]],"000000")</f>
        <v>000000</v>
      </c>
      <c r="AT120" s="42" t="e">
        <f>INDEX(Table11[Description],MATCH(tbl_TransDet_Exp[[#This Row],[Account]],Table11[GL Account],0))</f>
        <v>#N/A</v>
      </c>
      <c r="AU1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" spans="2:47"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3"/>
      <c r="P121" s="8"/>
      <c r="Q121" s="8"/>
      <c r="R121" s="8"/>
      <c r="S121" s="8"/>
      <c r="T121" s="8"/>
      <c r="U121" s="8"/>
      <c r="V121" s="8"/>
      <c r="W121" s="8"/>
      <c r="X121" s="8"/>
      <c r="Z121" s="8"/>
      <c r="AA1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" s="250" t="e">
        <f>IF(tbl_TransDet_Exp[[#This Row],[+/-  (HR GL Detail)]]&lt;&gt;"",tbl_TransDet_Exp[[#This Row],[+/-  (HR GL Detail)]],IF(#REF!&lt;&gt;"",#REF!,""))</f>
        <v>#REF!</v>
      </c>
      <c r="AC121" s="250" t="str">
        <f t="shared" si="6"/>
        <v>https://financials.omni.fsu.edu/psp/sprdfi/EMPLOYEE/ERP/c/AUDIT_EXPENSE_FUNCTIONS.TE_EXP_SHEET_INQ.GBL?SHEET_ID=</v>
      </c>
      <c r="AD121" s="250" t="str">
        <f t="shared" si="7"/>
        <v>&amp;PAGE=EX_SHEET_ENTRY</v>
      </c>
      <c r="AE121" s="250" t="str">
        <f>IF(LEFT(tbl_TransDet_Exp[[#This Row],[Journal Id]],2)="EX",TEXT(tbl_TransDet_Exp[[#This Row],[Vch /Ex /PayId]],"0000000000"),"")</f>
        <v/>
      </c>
      <c r="AF121" s="250" t="b">
        <f>IF(tbl_TransDet_Exp[[#This Row],[ER Lookup and Format]]&lt;&gt;"",CONCATENATE(tbl_TransDet_Exp[[#This Row],[https://financials.omni.fsu.edu/psp/sprdfi/EMPLOYEE/ERP/c/AUDIT_EXPENSE_FUNCTIONS.TE_EXP_SHEET_INQ.GBL?SHEET_ID=]],AE121,tbl_TransDet_Exp[[#This Row],[&amp;PAGE=EX_SHEET_ENTRY]]))</f>
        <v>0</v>
      </c>
      <c r="AG121" s="250" t="str">
        <f t="shared" si="8"/>
        <v>https://docmgmt.its.fsu.edu/NolijWeb/public/apiLoginCheck.jsp?redir=../documentviewer/%3FdocumentId%3D</v>
      </c>
      <c r="AH1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" s="250" t="str">
        <f>tbl_TransDet_Exp[[#Headers],[&amp;TargetFrameName=None]]</f>
        <v>&amp;TargetFrameName=None</v>
      </c>
      <c r="AJ1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" s="71"/>
      <c r="AN121" s="22"/>
      <c r="AO121" s="22"/>
      <c r="AP121" s="208"/>
      <c r="AQ121" s="42" t="e">
        <f>IF(tbl_TransDet_Exp[[#This Row],[Custom SR Type]]="",INDEX(SR_Lookup[Section Name],MATCH(tbl_TransDet_Exp[[#This Row],[Account]],SR_Lookup[Account],0)),tbl_TransDet_Exp[[#This Row],[Custom SR Type]])</f>
        <v>#N/A</v>
      </c>
      <c r="AR121" s="42">
        <f>VALUE(CONCATENATE(C121,TEXT(tbl_TransDet_Exp[[#This Row],[Pd]],"00")))</f>
        <v>0</v>
      </c>
      <c r="AS121" s="42" t="str">
        <f>TEXT(tbl_TransDet_Exp[[#This Row],[Project Id]],"000000")</f>
        <v>000000</v>
      </c>
      <c r="AT121" s="42" t="e">
        <f>INDEX(Table11[Description],MATCH(tbl_TransDet_Exp[[#This Row],[Account]],Table11[GL Account],0))</f>
        <v>#N/A</v>
      </c>
      <c r="AU1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" spans="2:47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3"/>
      <c r="P122" s="8"/>
      <c r="Q122" s="8"/>
      <c r="R122" s="8"/>
      <c r="S122" s="8"/>
      <c r="T122" s="8"/>
      <c r="U122" s="8"/>
      <c r="V122" s="8"/>
      <c r="W122" s="8"/>
      <c r="X122" s="8"/>
      <c r="Z122" s="8"/>
      <c r="AA1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" s="250" t="e">
        <f>IF(tbl_TransDet_Exp[[#This Row],[+/-  (HR GL Detail)]]&lt;&gt;"",tbl_TransDet_Exp[[#This Row],[+/-  (HR GL Detail)]],IF(#REF!&lt;&gt;"",#REF!,""))</f>
        <v>#REF!</v>
      </c>
      <c r="AC122" s="250" t="str">
        <f t="shared" si="6"/>
        <v>https://financials.omni.fsu.edu/psp/sprdfi/EMPLOYEE/ERP/c/AUDIT_EXPENSE_FUNCTIONS.TE_EXP_SHEET_INQ.GBL?SHEET_ID=</v>
      </c>
      <c r="AD122" s="250" t="str">
        <f t="shared" si="7"/>
        <v>&amp;PAGE=EX_SHEET_ENTRY</v>
      </c>
      <c r="AE122" s="250" t="str">
        <f>IF(LEFT(tbl_TransDet_Exp[[#This Row],[Journal Id]],2)="EX",TEXT(tbl_TransDet_Exp[[#This Row],[Vch /Ex /PayId]],"0000000000"),"")</f>
        <v/>
      </c>
      <c r="AF122" s="250" t="b">
        <f>IF(tbl_TransDet_Exp[[#This Row],[ER Lookup and Format]]&lt;&gt;"",CONCATENATE(tbl_TransDet_Exp[[#This Row],[https://financials.omni.fsu.edu/psp/sprdfi/EMPLOYEE/ERP/c/AUDIT_EXPENSE_FUNCTIONS.TE_EXP_SHEET_INQ.GBL?SHEET_ID=]],AE122,tbl_TransDet_Exp[[#This Row],[&amp;PAGE=EX_SHEET_ENTRY]]))</f>
        <v>0</v>
      </c>
      <c r="AG122" s="250" t="str">
        <f t="shared" si="8"/>
        <v>https://docmgmt.its.fsu.edu/NolijWeb/public/apiLoginCheck.jsp?redir=../documentviewer/%3FdocumentId%3D</v>
      </c>
      <c r="AH1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" s="250" t="str">
        <f>tbl_TransDet_Exp[[#Headers],[&amp;TargetFrameName=None]]</f>
        <v>&amp;TargetFrameName=None</v>
      </c>
      <c r="AJ1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" s="71"/>
      <c r="AN122" s="22"/>
      <c r="AO122" s="22"/>
      <c r="AP122" s="208"/>
      <c r="AQ122" s="42" t="e">
        <f>IF(tbl_TransDet_Exp[[#This Row],[Custom SR Type]]="",INDEX(SR_Lookup[Section Name],MATCH(tbl_TransDet_Exp[[#This Row],[Account]],SR_Lookup[Account],0)),tbl_TransDet_Exp[[#This Row],[Custom SR Type]])</f>
        <v>#N/A</v>
      </c>
      <c r="AR122" s="42">
        <f>VALUE(CONCATENATE(C122,TEXT(tbl_TransDet_Exp[[#This Row],[Pd]],"00")))</f>
        <v>0</v>
      </c>
      <c r="AS122" s="42" t="str">
        <f>TEXT(tbl_TransDet_Exp[[#This Row],[Project Id]],"000000")</f>
        <v>000000</v>
      </c>
      <c r="AT122" s="42" t="e">
        <f>INDEX(Table11[Description],MATCH(tbl_TransDet_Exp[[#This Row],[Account]],Table11[GL Account],0))</f>
        <v>#N/A</v>
      </c>
      <c r="AU1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" spans="2:47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3"/>
      <c r="P123" s="8"/>
      <c r="Q123" s="8"/>
      <c r="R123" s="8"/>
      <c r="S123" s="8"/>
      <c r="T123" s="8"/>
      <c r="U123" s="8"/>
      <c r="V123" s="8"/>
      <c r="W123" s="8"/>
      <c r="X123" s="8"/>
      <c r="Z123" s="8"/>
      <c r="AA1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" s="250" t="e">
        <f>IF(tbl_TransDet_Exp[[#This Row],[+/-  (HR GL Detail)]]&lt;&gt;"",tbl_TransDet_Exp[[#This Row],[+/-  (HR GL Detail)]],IF(#REF!&lt;&gt;"",#REF!,""))</f>
        <v>#REF!</v>
      </c>
      <c r="AC123" s="250" t="str">
        <f t="shared" si="6"/>
        <v>https://financials.omni.fsu.edu/psp/sprdfi/EMPLOYEE/ERP/c/AUDIT_EXPENSE_FUNCTIONS.TE_EXP_SHEET_INQ.GBL?SHEET_ID=</v>
      </c>
      <c r="AD123" s="250" t="str">
        <f t="shared" si="7"/>
        <v>&amp;PAGE=EX_SHEET_ENTRY</v>
      </c>
      <c r="AE123" s="250" t="str">
        <f>IF(LEFT(tbl_TransDet_Exp[[#This Row],[Journal Id]],2)="EX",TEXT(tbl_TransDet_Exp[[#This Row],[Vch /Ex /PayId]],"0000000000"),"")</f>
        <v/>
      </c>
      <c r="AF123" s="250" t="b">
        <f>IF(tbl_TransDet_Exp[[#This Row],[ER Lookup and Format]]&lt;&gt;"",CONCATENATE(tbl_TransDet_Exp[[#This Row],[https://financials.omni.fsu.edu/psp/sprdfi/EMPLOYEE/ERP/c/AUDIT_EXPENSE_FUNCTIONS.TE_EXP_SHEET_INQ.GBL?SHEET_ID=]],AE123,tbl_TransDet_Exp[[#This Row],[&amp;PAGE=EX_SHEET_ENTRY]]))</f>
        <v>0</v>
      </c>
      <c r="AG123" s="250" t="str">
        <f t="shared" si="8"/>
        <v>https://docmgmt.its.fsu.edu/NolijWeb/public/apiLoginCheck.jsp?redir=../documentviewer/%3FdocumentId%3D</v>
      </c>
      <c r="AH1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" s="250" t="str">
        <f>tbl_TransDet_Exp[[#Headers],[&amp;TargetFrameName=None]]</f>
        <v>&amp;TargetFrameName=None</v>
      </c>
      <c r="AJ1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" s="71"/>
      <c r="AN123" s="22"/>
      <c r="AO123" s="22"/>
      <c r="AP123" s="208"/>
      <c r="AQ123" s="42" t="e">
        <f>IF(tbl_TransDet_Exp[[#This Row],[Custom SR Type]]="",INDEX(SR_Lookup[Section Name],MATCH(tbl_TransDet_Exp[[#This Row],[Account]],SR_Lookup[Account],0)),tbl_TransDet_Exp[[#This Row],[Custom SR Type]])</f>
        <v>#N/A</v>
      </c>
      <c r="AR123" s="42">
        <f>VALUE(CONCATENATE(C123,TEXT(tbl_TransDet_Exp[[#This Row],[Pd]],"00")))</f>
        <v>0</v>
      </c>
      <c r="AS123" s="42" t="str">
        <f>TEXT(tbl_TransDet_Exp[[#This Row],[Project Id]],"000000")</f>
        <v>000000</v>
      </c>
      <c r="AT123" s="42" t="e">
        <f>INDEX(Table11[Description],MATCH(tbl_TransDet_Exp[[#This Row],[Account]],Table11[GL Account],0))</f>
        <v>#N/A</v>
      </c>
      <c r="AU1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" spans="2:47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3"/>
      <c r="P124" s="8"/>
      <c r="Q124" s="8"/>
      <c r="R124" s="8"/>
      <c r="S124" s="8"/>
      <c r="T124" s="8"/>
      <c r="U124" s="8"/>
      <c r="V124" s="8"/>
      <c r="W124" s="8"/>
      <c r="X124" s="8"/>
      <c r="Z124" s="8"/>
      <c r="AA1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" s="250" t="e">
        <f>IF(tbl_TransDet_Exp[[#This Row],[+/-  (HR GL Detail)]]&lt;&gt;"",tbl_TransDet_Exp[[#This Row],[+/-  (HR GL Detail)]],IF(#REF!&lt;&gt;"",#REF!,""))</f>
        <v>#REF!</v>
      </c>
      <c r="AC124" s="250" t="str">
        <f t="shared" si="6"/>
        <v>https://financials.omni.fsu.edu/psp/sprdfi/EMPLOYEE/ERP/c/AUDIT_EXPENSE_FUNCTIONS.TE_EXP_SHEET_INQ.GBL?SHEET_ID=</v>
      </c>
      <c r="AD124" s="250" t="str">
        <f t="shared" si="7"/>
        <v>&amp;PAGE=EX_SHEET_ENTRY</v>
      </c>
      <c r="AE124" s="250" t="str">
        <f>IF(LEFT(tbl_TransDet_Exp[[#This Row],[Journal Id]],2)="EX",TEXT(tbl_TransDet_Exp[[#This Row],[Vch /Ex /PayId]],"0000000000"),"")</f>
        <v/>
      </c>
      <c r="AF124" s="250" t="b">
        <f>IF(tbl_TransDet_Exp[[#This Row],[ER Lookup and Format]]&lt;&gt;"",CONCATENATE(tbl_TransDet_Exp[[#This Row],[https://financials.omni.fsu.edu/psp/sprdfi/EMPLOYEE/ERP/c/AUDIT_EXPENSE_FUNCTIONS.TE_EXP_SHEET_INQ.GBL?SHEET_ID=]],AE124,tbl_TransDet_Exp[[#This Row],[&amp;PAGE=EX_SHEET_ENTRY]]))</f>
        <v>0</v>
      </c>
      <c r="AG124" s="250" t="str">
        <f t="shared" si="8"/>
        <v>https://docmgmt.its.fsu.edu/NolijWeb/public/apiLoginCheck.jsp?redir=../documentviewer/%3FdocumentId%3D</v>
      </c>
      <c r="AH1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" s="250" t="str">
        <f>tbl_TransDet_Exp[[#Headers],[&amp;TargetFrameName=None]]</f>
        <v>&amp;TargetFrameName=None</v>
      </c>
      <c r="AJ1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" s="71"/>
      <c r="AN124" s="22"/>
      <c r="AO124" s="22"/>
      <c r="AP124" s="208"/>
      <c r="AQ124" s="42" t="e">
        <f>IF(tbl_TransDet_Exp[[#This Row],[Custom SR Type]]="",INDEX(SR_Lookup[Section Name],MATCH(tbl_TransDet_Exp[[#This Row],[Account]],SR_Lookup[Account],0)),tbl_TransDet_Exp[[#This Row],[Custom SR Type]])</f>
        <v>#N/A</v>
      </c>
      <c r="AR124" s="42">
        <f>VALUE(CONCATENATE(C124,TEXT(tbl_TransDet_Exp[[#This Row],[Pd]],"00")))</f>
        <v>0</v>
      </c>
      <c r="AS124" s="42" t="str">
        <f>TEXT(tbl_TransDet_Exp[[#This Row],[Project Id]],"000000")</f>
        <v>000000</v>
      </c>
      <c r="AT124" s="42" t="e">
        <f>INDEX(Table11[Description],MATCH(tbl_TransDet_Exp[[#This Row],[Account]],Table11[GL Account],0))</f>
        <v>#N/A</v>
      </c>
      <c r="AU1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" spans="2:47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3"/>
      <c r="P125" s="8"/>
      <c r="Q125" s="8"/>
      <c r="R125" s="8"/>
      <c r="S125" s="8"/>
      <c r="T125" s="8"/>
      <c r="U125" s="8"/>
      <c r="V125" s="8"/>
      <c r="W125" s="8"/>
      <c r="X125" s="8"/>
      <c r="Z125" s="8"/>
      <c r="AA1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" s="250" t="e">
        <f>IF(tbl_TransDet_Exp[[#This Row],[+/-  (HR GL Detail)]]&lt;&gt;"",tbl_TransDet_Exp[[#This Row],[+/-  (HR GL Detail)]],IF(#REF!&lt;&gt;"",#REF!,""))</f>
        <v>#REF!</v>
      </c>
      <c r="AC125" s="250" t="str">
        <f t="shared" si="6"/>
        <v>https://financials.omni.fsu.edu/psp/sprdfi/EMPLOYEE/ERP/c/AUDIT_EXPENSE_FUNCTIONS.TE_EXP_SHEET_INQ.GBL?SHEET_ID=</v>
      </c>
      <c r="AD125" s="250" t="str">
        <f t="shared" si="7"/>
        <v>&amp;PAGE=EX_SHEET_ENTRY</v>
      </c>
      <c r="AE125" s="250" t="str">
        <f>IF(LEFT(tbl_TransDet_Exp[[#This Row],[Journal Id]],2)="EX",TEXT(tbl_TransDet_Exp[[#This Row],[Vch /Ex /PayId]],"0000000000"),"")</f>
        <v/>
      </c>
      <c r="AF125" s="250" t="b">
        <f>IF(tbl_TransDet_Exp[[#This Row],[ER Lookup and Format]]&lt;&gt;"",CONCATENATE(tbl_TransDet_Exp[[#This Row],[https://financials.omni.fsu.edu/psp/sprdfi/EMPLOYEE/ERP/c/AUDIT_EXPENSE_FUNCTIONS.TE_EXP_SHEET_INQ.GBL?SHEET_ID=]],AE125,tbl_TransDet_Exp[[#This Row],[&amp;PAGE=EX_SHEET_ENTRY]]))</f>
        <v>0</v>
      </c>
      <c r="AG125" s="250" t="str">
        <f t="shared" si="8"/>
        <v>https://docmgmt.its.fsu.edu/NolijWeb/public/apiLoginCheck.jsp?redir=../documentviewer/%3FdocumentId%3D</v>
      </c>
      <c r="AH1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" s="250" t="str">
        <f>tbl_TransDet_Exp[[#Headers],[&amp;TargetFrameName=None]]</f>
        <v>&amp;TargetFrameName=None</v>
      </c>
      <c r="AJ1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" s="71"/>
      <c r="AN125" s="22"/>
      <c r="AO125" s="22"/>
      <c r="AP125" s="208"/>
      <c r="AQ125" s="42" t="e">
        <f>IF(tbl_TransDet_Exp[[#This Row],[Custom SR Type]]="",INDEX(SR_Lookup[Section Name],MATCH(tbl_TransDet_Exp[[#This Row],[Account]],SR_Lookup[Account],0)),tbl_TransDet_Exp[[#This Row],[Custom SR Type]])</f>
        <v>#N/A</v>
      </c>
      <c r="AR125" s="42">
        <f>VALUE(CONCATENATE(C125,TEXT(tbl_TransDet_Exp[[#This Row],[Pd]],"00")))</f>
        <v>0</v>
      </c>
      <c r="AS125" s="42" t="str">
        <f>TEXT(tbl_TransDet_Exp[[#This Row],[Project Id]],"000000")</f>
        <v>000000</v>
      </c>
      <c r="AT125" s="42" t="e">
        <f>INDEX(Table11[Description],MATCH(tbl_TransDet_Exp[[#This Row],[Account]],Table11[GL Account],0))</f>
        <v>#N/A</v>
      </c>
      <c r="AU1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" spans="2:47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3"/>
      <c r="P126" s="8"/>
      <c r="Q126" s="8"/>
      <c r="R126" s="8"/>
      <c r="S126" s="8"/>
      <c r="T126" s="8"/>
      <c r="U126" s="8"/>
      <c r="V126" s="8"/>
      <c r="W126" s="8"/>
      <c r="X126" s="8"/>
      <c r="Z126" s="8"/>
      <c r="AA1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" s="250" t="e">
        <f>IF(tbl_TransDet_Exp[[#This Row],[+/-  (HR GL Detail)]]&lt;&gt;"",tbl_TransDet_Exp[[#This Row],[+/-  (HR GL Detail)]],IF(#REF!&lt;&gt;"",#REF!,""))</f>
        <v>#REF!</v>
      </c>
      <c r="AC126" s="250" t="str">
        <f t="shared" si="6"/>
        <v>https://financials.omni.fsu.edu/psp/sprdfi/EMPLOYEE/ERP/c/AUDIT_EXPENSE_FUNCTIONS.TE_EXP_SHEET_INQ.GBL?SHEET_ID=</v>
      </c>
      <c r="AD126" s="250" t="str">
        <f t="shared" si="7"/>
        <v>&amp;PAGE=EX_SHEET_ENTRY</v>
      </c>
      <c r="AE126" s="250" t="str">
        <f>IF(LEFT(tbl_TransDet_Exp[[#This Row],[Journal Id]],2)="EX",TEXT(tbl_TransDet_Exp[[#This Row],[Vch /Ex /PayId]],"0000000000"),"")</f>
        <v/>
      </c>
      <c r="AF126" s="250" t="b">
        <f>IF(tbl_TransDet_Exp[[#This Row],[ER Lookup and Format]]&lt;&gt;"",CONCATENATE(tbl_TransDet_Exp[[#This Row],[https://financials.omni.fsu.edu/psp/sprdfi/EMPLOYEE/ERP/c/AUDIT_EXPENSE_FUNCTIONS.TE_EXP_SHEET_INQ.GBL?SHEET_ID=]],AE126,tbl_TransDet_Exp[[#This Row],[&amp;PAGE=EX_SHEET_ENTRY]]))</f>
        <v>0</v>
      </c>
      <c r="AG126" s="250" t="str">
        <f t="shared" si="8"/>
        <v>https://docmgmt.its.fsu.edu/NolijWeb/public/apiLoginCheck.jsp?redir=../documentviewer/%3FdocumentId%3D</v>
      </c>
      <c r="AH1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" s="250" t="str">
        <f>tbl_TransDet_Exp[[#Headers],[&amp;TargetFrameName=None]]</f>
        <v>&amp;TargetFrameName=None</v>
      </c>
      <c r="AJ1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" s="71"/>
      <c r="AN126" s="22"/>
      <c r="AO126" s="22"/>
      <c r="AP126" s="208"/>
      <c r="AQ126" s="42" t="e">
        <f>IF(tbl_TransDet_Exp[[#This Row],[Custom SR Type]]="",INDEX(SR_Lookup[Section Name],MATCH(tbl_TransDet_Exp[[#This Row],[Account]],SR_Lookup[Account],0)),tbl_TransDet_Exp[[#This Row],[Custom SR Type]])</f>
        <v>#N/A</v>
      </c>
      <c r="AR126" s="42">
        <f>VALUE(CONCATENATE(C126,TEXT(tbl_TransDet_Exp[[#This Row],[Pd]],"00")))</f>
        <v>0</v>
      </c>
      <c r="AS126" s="42" t="str">
        <f>TEXT(tbl_TransDet_Exp[[#This Row],[Project Id]],"000000")</f>
        <v>000000</v>
      </c>
      <c r="AT126" s="42" t="e">
        <f>INDEX(Table11[Description],MATCH(tbl_TransDet_Exp[[#This Row],[Account]],Table11[GL Account],0))</f>
        <v>#N/A</v>
      </c>
      <c r="AU1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" spans="2:47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3"/>
      <c r="P127" s="8"/>
      <c r="Q127" s="8"/>
      <c r="R127" s="8"/>
      <c r="S127" s="8"/>
      <c r="T127" s="8"/>
      <c r="U127" s="8"/>
      <c r="V127" s="8"/>
      <c r="W127" s="8"/>
      <c r="X127" s="8"/>
      <c r="Z127" s="8"/>
      <c r="AA1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" s="250" t="e">
        <f>IF(tbl_TransDet_Exp[[#This Row],[+/-  (HR GL Detail)]]&lt;&gt;"",tbl_TransDet_Exp[[#This Row],[+/-  (HR GL Detail)]],IF(#REF!&lt;&gt;"",#REF!,""))</f>
        <v>#REF!</v>
      </c>
      <c r="AC127" s="250" t="str">
        <f t="shared" si="6"/>
        <v>https://financials.omni.fsu.edu/psp/sprdfi/EMPLOYEE/ERP/c/AUDIT_EXPENSE_FUNCTIONS.TE_EXP_SHEET_INQ.GBL?SHEET_ID=</v>
      </c>
      <c r="AD127" s="250" t="str">
        <f t="shared" si="7"/>
        <v>&amp;PAGE=EX_SHEET_ENTRY</v>
      </c>
      <c r="AE127" s="250" t="str">
        <f>IF(LEFT(tbl_TransDet_Exp[[#This Row],[Journal Id]],2)="EX",TEXT(tbl_TransDet_Exp[[#This Row],[Vch /Ex /PayId]],"0000000000"),"")</f>
        <v/>
      </c>
      <c r="AF127" s="250" t="b">
        <f>IF(tbl_TransDet_Exp[[#This Row],[ER Lookup and Format]]&lt;&gt;"",CONCATENATE(tbl_TransDet_Exp[[#This Row],[https://financials.omni.fsu.edu/psp/sprdfi/EMPLOYEE/ERP/c/AUDIT_EXPENSE_FUNCTIONS.TE_EXP_SHEET_INQ.GBL?SHEET_ID=]],AE127,tbl_TransDet_Exp[[#This Row],[&amp;PAGE=EX_SHEET_ENTRY]]))</f>
        <v>0</v>
      </c>
      <c r="AG127" s="250" t="str">
        <f t="shared" si="8"/>
        <v>https://docmgmt.its.fsu.edu/NolijWeb/public/apiLoginCheck.jsp?redir=../documentviewer/%3FdocumentId%3D</v>
      </c>
      <c r="AH1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" s="250" t="str">
        <f>tbl_TransDet_Exp[[#Headers],[&amp;TargetFrameName=None]]</f>
        <v>&amp;TargetFrameName=None</v>
      </c>
      <c r="AJ1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" s="71"/>
      <c r="AN127" s="22"/>
      <c r="AO127" s="22"/>
      <c r="AP127" s="208"/>
      <c r="AQ127" s="42" t="e">
        <f>IF(tbl_TransDet_Exp[[#This Row],[Custom SR Type]]="",INDEX(SR_Lookup[Section Name],MATCH(tbl_TransDet_Exp[[#This Row],[Account]],SR_Lookup[Account],0)),tbl_TransDet_Exp[[#This Row],[Custom SR Type]])</f>
        <v>#N/A</v>
      </c>
      <c r="AR127" s="42">
        <f>VALUE(CONCATENATE(C127,TEXT(tbl_TransDet_Exp[[#This Row],[Pd]],"00")))</f>
        <v>0</v>
      </c>
      <c r="AS127" s="42" t="str">
        <f>TEXT(tbl_TransDet_Exp[[#This Row],[Project Id]],"000000")</f>
        <v>000000</v>
      </c>
      <c r="AT127" s="42" t="e">
        <f>INDEX(Table11[Description],MATCH(tbl_TransDet_Exp[[#This Row],[Account]],Table11[GL Account],0))</f>
        <v>#N/A</v>
      </c>
      <c r="AU1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" spans="2:47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3"/>
      <c r="P128" s="8"/>
      <c r="Q128" s="8"/>
      <c r="R128" s="8"/>
      <c r="S128" s="8"/>
      <c r="T128" s="8"/>
      <c r="U128" s="8"/>
      <c r="V128" s="8"/>
      <c r="W128" s="8"/>
      <c r="X128" s="8"/>
      <c r="Z128" s="8"/>
      <c r="AA1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" s="250" t="e">
        <f>IF(tbl_TransDet_Exp[[#This Row],[+/-  (HR GL Detail)]]&lt;&gt;"",tbl_TransDet_Exp[[#This Row],[+/-  (HR GL Detail)]],IF(#REF!&lt;&gt;"",#REF!,""))</f>
        <v>#REF!</v>
      </c>
      <c r="AC128" s="250" t="str">
        <f t="shared" si="6"/>
        <v>https://financials.omni.fsu.edu/psp/sprdfi/EMPLOYEE/ERP/c/AUDIT_EXPENSE_FUNCTIONS.TE_EXP_SHEET_INQ.GBL?SHEET_ID=</v>
      </c>
      <c r="AD128" s="250" t="str">
        <f t="shared" si="7"/>
        <v>&amp;PAGE=EX_SHEET_ENTRY</v>
      </c>
      <c r="AE128" s="250" t="str">
        <f>IF(LEFT(tbl_TransDet_Exp[[#This Row],[Journal Id]],2)="EX",TEXT(tbl_TransDet_Exp[[#This Row],[Vch /Ex /PayId]],"0000000000"),"")</f>
        <v/>
      </c>
      <c r="AF128" s="250" t="b">
        <f>IF(tbl_TransDet_Exp[[#This Row],[ER Lookup and Format]]&lt;&gt;"",CONCATENATE(tbl_TransDet_Exp[[#This Row],[https://financials.omni.fsu.edu/psp/sprdfi/EMPLOYEE/ERP/c/AUDIT_EXPENSE_FUNCTIONS.TE_EXP_SHEET_INQ.GBL?SHEET_ID=]],AE128,tbl_TransDet_Exp[[#This Row],[&amp;PAGE=EX_SHEET_ENTRY]]))</f>
        <v>0</v>
      </c>
      <c r="AG128" s="250" t="str">
        <f t="shared" si="8"/>
        <v>https://docmgmt.its.fsu.edu/NolijWeb/public/apiLoginCheck.jsp?redir=../documentviewer/%3FdocumentId%3D</v>
      </c>
      <c r="AH1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" s="250" t="str">
        <f>tbl_TransDet_Exp[[#Headers],[&amp;TargetFrameName=None]]</f>
        <v>&amp;TargetFrameName=None</v>
      </c>
      <c r="AJ1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" s="71"/>
      <c r="AN128" s="22"/>
      <c r="AO128" s="22"/>
      <c r="AP128" s="208"/>
      <c r="AQ128" s="42" t="e">
        <f>IF(tbl_TransDet_Exp[[#This Row],[Custom SR Type]]="",INDEX(SR_Lookup[Section Name],MATCH(tbl_TransDet_Exp[[#This Row],[Account]],SR_Lookup[Account],0)),tbl_TransDet_Exp[[#This Row],[Custom SR Type]])</f>
        <v>#N/A</v>
      </c>
      <c r="AR128" s="42">
        <f>VALUE(CONCATENATE(C128,TEXT(tbl_TransDet_Exp[[#This Row],[Pd]],"00")))</f>
        <v>0</v>
      </c>
      <c r="AS128" s="42" t="str">
        <f>TEXT(tbl_TransDet_Exp[[#This Row],[Project Id]],"000000")</f>
        <v>000000</v>
      </c>
      <c r="AT128" s="42" t="e">
        <f>INDEX(Table11[Description],MATCH(tbl_TransDet_Exp[[#This Row],[Account]],Table11[GL Account],0))</f>
        <v>#N/A</v>
      </c>
      <c r="AU1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" spans="2:47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3"/>
      <c r="P129" s="8"/>
      <c r="Q129" s="8"/>
      <c r="R129" s="8"/>
      <c r="S129" s="8"/>
      <c r="T129" s="8"/>
      <c r="U129" s="8"/>
      <c r="V129" s="8"/>
      <c r="W129" s="8"/>
      <c r="X129" s="8"/>
      <c r="Z129" s="8"/>
      <c r="AA1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" s="250" t="e">
        <f>IF(tbl_TransDet_Exp[[#This Row],[+/-  (HR GL Detail)]]&lt;&gt;"",tbl_TransDet_Exp[[#This Row],[+/-  (HR GL Detail)]],IF(#REF!&lt;&gt;"",#REF!,""))</f>
        <v>#REF!</v>
      </c>
      <c r="AC129" s="250" t="str">
        <f t="shared" si="6"/>
        <v>https://financials.omni.fsu.edu/psp/sprdfi/EMPLOYEE/ERP/c/AUDIT_EXPENSE_FUNCTIONS.TE_EXP_SHEET_INQ.GBL?SHEET_ID=</v>
      </c>
      <c r="AD129" s="250" t="str">
        <f t="shared" si="7"/>
        <v>&amp;PAGE=EX_SHEET_ENTRY</v>
      </c>
      <c r="AE129" s="250" t="str">
        <f>IF(LEFT(tbl_TransDet_Exp[[#This Row],[Journal Id]],2)="EX",TEXT(tbl_TransDet_Exp[[#This Row],[Vch /Ex /PayId]],"0000000000"),"")</f>
        <v/>
      </c>
      <c r="AF129" s="250" t="b">
        <f>IF(tbl_TransDet_Exp[[#This Row],[ER Lookup and Format]]&lt;&gt;"",CONCATENATE(tbl_TransDet_Exp[[#This Row],[https://financials.omni.fsu.edu/psp/sprdfi/EMPLOYEE/ERP/c/AUDIT_EXPENSE_FUNCTIONS.TE_EXP_SHEET_INQ.GBL?SHEET_ID=]],AE129,tbl_TransDet_Exp[[#This Row],[&amp;PAGE=EX_SHEET_ENTRY]]))</f>
        <v>0</v>
      </c>
      <c r="AG129" s="250" t="str">
        <f t="shared" si="8"/>
        <v>https://docmgmt.its.fsu.edu/NolijWeb/public/apiLoginCheck.jsp?redir=../documentviewer/%3FdocumentId%3D</v>
      </c>
      <c r="AH1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" s="250" t="str">
        <f>tbl_TransDet_Exp[[#Headers],[&amp;TargetFrameName=None]]</f>
        <v>&amp;TargetFrameName=None</v>
      </c>
      <c r="AJ1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" s="71"/>
      <c r="AN129" s="22"/>
      <c r="AO129" s="22"/>
      <c r="AP129" s="208"/>
      <c r="AQ129" s="42" t="e">
        <f>IF(tbl_TransDet_Exp[[#This Row],[Custom SR Type]]="",INDEX(SR_Lookup[Section Name],MATCH(tbl_TransDet_Exp[[#This Row],[Account]],SR_Lookup[Account],0)),tbl_TransDet_Exp[[#This Row],[Custom SR Type]])</f>
        <v>#N/A</v>
      </c>
      <c r="AR129" s="42">
        <f>VALUE(CONCATENATE(C129,TEXT(tbl_TransDet_Exp[[#This Row],[Pd]],"00")))</f>
        <v>0</v>
      </c>
      <c r="AS129" s="42" t="str">
        <f>TEXT(tbl_TransDet_Exp[[#This Row],[Project Id]],"000000")</f>
        <v>000000</v>
      </c>
      <c r="AT129" s="42" t="e">
        <f>INDEX(Table11[Description],MATCH(tbl_TransDet_Exp[[#This Row],[Account]],Table11[GL Account],0))</f>
        <v>#N/A</v>
      </c>
      <c r="AU1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" spans="2:47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3"/>
      <c r="P130" s="8"/>
      <c r="Q130" s="8"/>
      <c r="R130" s="8"/>
      <c r="S130" s="8"/>
      <c r="T130" s="8"/>
      <c r="U130" s="8"/>
      <c r="V130" s="8"/>
      <c r="W130" s="8"/>
      <c r="X130" s="8"/>
      <c r="Z130" s="8"/>
      <c r="AA1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" s="250" t="e">
        <f>IF(tbl_TransDet_Exp[[#This Row],[+/-  (HR GL Detail)]]&lt;&gt;"",tbl_TransDet_Exp[[#This Row],[+/-  (HR GL Detail)]],IF(#REF!&lt;&gt;"",#REF!,""))</f>
        <v>#REF!</v>
      </c>
      <c r="AC130" s="250" t="str">
        <f t="shared" si="6"/>
        <v>https://financials.omni.fsu.edu/psp/sprdfi/EMPLOYEE/ERP/c/AUDIT_EXPENSE_FUNCTIONS.TE_EXP_SHEET_INQ.GBL?SHEET_ID=</v>
      </c>
      <c r="AD130" s="250" t="str">
        <f t="shared" si="7"/>
        <v>&amp;PAGE=EX_SHEET_ENTRY</v>
      </c>
      <c r="AE130" s="250" t="str">
        <f>IF(LEFT(tbl_TransDet_Exp[[#This Row],[Journal Id]],2)="EX",TEXT(tbl_TransDet_Exp[[#This Row],[Vch /Ex /PayId]],"0000000000"),"")</f>
        <v/>
      </c>
      <c r="AF130" s="250" t="b">
        <f>IF(tbl_TransDet_Exp[[#This Row],[ER Lookup and Format]]&lt;&gt;"",CONCATENATE(tbl_TransDet_Exp[[#This Row],[https://financials.omni.fsu.edu/psp/sprdfi/EMPLOYEE/ERP/c/AUDIT_EXPENSE_FUNCTIONS.TE_EXP_SHEET_INQ.GBL?SHEET_ID=]],AE130,tbl_TransDet_Exp[[#This Row],[&amp;PAGE=EX_SHEET_ENTRY]]))</f>
        <v>0</v>
      </c>
      <c r="AG130" s="250" t="str">
        <f t="shared" si="8"/>
        <v>https://docmgmt.its.fsu.edu/NolijWeb/public/apiLoginCheck.jsp?redir=../documentviewer/%3FdocumentId%3D</v>
      </c>
      <c r="AH1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" s="250" t="str">
        <f>tbl_TransDet_Exp[[#Headers],[&amp;TargetFrameName=None]]</f>
        <v>&amp;TargetFrameName=None</v>
      </c>
      <c r="AJ1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" s="71"/>
      <c r="AN130" s="22"/>
      <c r="AO130" s="22"/>
      <c r="AP130" s="208"/>
      <c r="AQ130" s="42" t="e">
        <f>IF(tbl_TransDet_Exp[[#This Row],[Custom SR Type]]="",INDEX(SR_Lookup[Section Name],MATCH(tbl_TransDet_Exp[[#This Row],[Account]],SR_Lookup[Account],0)),tbl_TransDet_Exp[[#This Row],[Custom SR Type]])</f>
        <v>#N/A</v>
      </c>
      <c r="AR130" s="42">
        <f>VALUE(CONCATENATE(C130,TEXT(tbl_TransDet_Exp[[#This Row],[Pd]],"00")))</f>
        <v>0</v>
      </c>
      <c r="AS130" s="42" t="str">
        <f>TEXT(tbl_TransDet_Exp[[#This Row],[Project Id]],"000000")</f>
        <v>000000</v>
      </c>
      <c r="AT130" s="42" t="e">
        <f>INDEX(Table11[Description],MATCH(tbl_TransDet_Exp[[#This Row],[Account]],Table11[GL Account],0))</f>
        <v>#N/A</v>
      </c>
      <c r="AU1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" spans="2:47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3"/>
      <c r="P131" s="8"/>
      <c r="Q131" s="8"/>
      <c r="R131" s="8"/>
      <c r="S131" s="8"/>
      <c r="T131" s="8"/>
      <c r="U131" s="8"/>
      <c r="V131" s="8"/>
      <c r="W131" s="8"/>
      <c r="X131" s="8"/>
      <c r="Z131" s="8"/>
      <c r="AA1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" s="250" t="e">
        <f>IF(tbl_TransDet_Exp[[#This Row],[+/-  (HR GL Detail)]]&lt;&gt;"",tbl_TransDet_Exp[[#This Row],[+/-  (HR GL Detail)]],IF(#REF!&lt;&gt;"",#REF!,""))</f>
        <v>#REF!</v>
      </c>
      <c r="AC131" s="250" t="str">
        <f t="shared" si="6"/>
        <v>https://financials.omni.fsu.edu/psp/sprdfi/EMPLOYEE/ERP/c/AUDIT_EXPENSE_FUNCTIONS.TE_EXP_SHEET_INQ.GBL?SHEET_ID=</v>
      </c>
      <c r="AD131" s="250" t="str">
        <f t="shared" si="7"/>
        <v>&amp;PAGE=EX_SHEET_ENTRY</v>
      </c>
      <c r="AE131" s="250" t="str">
        <f>IF(LEFT(tbl_TransDet_Exp[[#This Row],[Journal Id]],2)="EX",TEXT(tbl_TransDet_Exp[[#This Row],[Vch /Ex /PayId]],"0000000000"),"")</f>
        <v/>
      </c>
      <c r="AF131" s="250" t="b">
        <f>IF(tbl_TransDet_Exp[[#This Row],[ER Lookup and Format]]&lt;&gt;"",CONCATENATE(tbl_TransDet_Exp[[#This Row],[https://financials.omni.fsu.edu/psp/sprdfi/EMPLOYEE/ERP/c/AUDIT_EXPENSE_FUNCTIONS.TE_EXP_SHEET_INQ.GBL?SHEET_ID=]],AE131,tbl_TransDet_Exp[[#This Row],[&amp;PAGE=EX_SHEET_ENTRY]]))</f>
        <v>0</v>
      </c>
      <c r="AG131" s="250" t="str">
        <f t="shared" si="8"/>
        <v>https://docmgmt.its.fsu.edu/NolijWeb/public/apiLoginCheck.jsp?redir=../documentviewer/%3FdocumentId%3D</v>
      </c>
      <c r="AH1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" s="250" t="str">
        <f>tbl_TransDet_Exp[[#Headers],[&amp;TargetFrameName=None]]</f>
        <v>&amp;TargetFrameName=None</v>
      </c>
      <c r="AJ1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" s="71"/>
      <c r="AN131" s="22"/>
      <c r="AO131" s="22"/>
      <c r="AP131" s="208"/>
      <c r="AQ131" s="42" t="e">
        <f>IF(tbl_TransDet_Exp[[#This Row],[Custom SR Type]]="",INDEX(SR_Lookup[Section Name],MATCH(tbl_TransDet_Exp[[#This Row],[Account]],SR_Lookup[Account],0)),tbl_TransDet_Exp[[#This Row],[Custom SR Type]])</f>
        <v>#N/A</v>
      </c>
      <c r="AR131" s="42">
        <f>VALUE(CONCATENATE(C131,TEXT(tbl_TransDet_Exp[[#This Row],[Pd]],"00")))</f>
        <v>0</v>
      </c>
      <c r="AS131" s="42" t="str">
        <f>TEXT(tbl_TransDet_Exp[[#This Row],[Project Id]],"000000")</f>
        <v>000000</v>
      </c>
      <c r="AT131" s="42" t="e">
        <f>INDEX(Table11[Description],MATCH(tbl_TransDet_Exp[[#This Row],[Account]],Table11[GL Account],0))</f>
        <v>#N/A</v>
      </c>
      <c r="AU1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" spans="2:47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3"/>
      <c r="P132" s="8"/>
      <c r="Q132" s="8"/>
      <c r="R132" s="8"/>
      <c r="S132" s="8"/>
      <c r="T132" s="8"/>
      <c r="U132" s="8"/>
      <c r="V132" s="8"/>
      <c r="W132" s="8"/>
      <c r="X132" s="8"/>
      <c r="Z132" s="8"/>
      <c r="AA1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" s="250" t="e">
        <f>IF(tbl_TransDet_Exp[[#This Row],[+/-  (HR GL Detail)]]&lt;&gt;"",tbl_TransDet_Exp[[#This Row],[+/-  (HR GL Detail)]],IF(#REF!&lt;&gt;"",#REF!,""))</f>
        <v>#REF!</v>
      </c>
      <c r="AC132" s="250" t="str">
        <f t="shared" si="6"/>
        <v>https://financials.omni.fsu.edu/psp/sprdfi/EMPLOYEE/ERP/c/AUDIT_EXPENSE_FUNCTIONS.TE_EXP_SHEET_INQ.GBL?SHEET_ID=</v>
      </c>
      <c r="AD132" s="250" t="str">
        <f t="shared" si="7"/>
        <v>&amp;PAGE=EX_SHEET_ENTRY</v>
      </c>
      <c r="AE132" s="250" t="str">
        <f>IF(LEFT(tbl_TransDet_Exp[[#This Row],[Journal Id]],2)="EX",TEXT(tbl_TransDet_Exp[[#This Row],[Vch /Ex /PayId]],"0000000000"),"")</f>
        <v/>
      </c>
      <c r="AF132" s="250" t="b">
        <f>IF(tbl_TransDet_Exp[[#This Row],[ER Lookup and Format]]&lt;&gt;"",CONCATENATE(tbl_TransDet_Exp[[#This Row],[https://financials.omni.fsu.edu/psp/sprdfi/EMPLOYEE/ERP/c/AUDIT_EXPENSE_FUNCTIONS.TE_EXP_SHEET_INQ.GBL?SHEET_ID=]],AE132,tbl_TransDet_Exp[[#This Row],[&amp;PAGE=EX_SHEET_ENTRY]]))</f>
        <v>0</v>
      </c>
      <c r="AG132" s="250" t="str">
        <f t="shared" si="8"/>
        <v>https://docmgmt.its.fsu.edu/NolijWeb/public/apiLoginCheck.jsp?redir=../documentviewer/%3FdocumentId%3D</v>
      </c>
      <c r="AH1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" s="250" t="str">
        <f>tbl_TransDet_Exp[[#Headers],[&amp;TargetFrameName=None]]</f>
        <v>&amp;TargetFrameName=None</v>
      </c>
      <c r="AJ1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" s="71"/>
      <c r="AN132" s="22"/>
      <c r="AO132" s="22"/>
      <c r="AP132" s="208"/>
      <c r="AQ132" s="42" t="e">
        <f>IF(tbl_TransDet_Exp[[#This Row],[Custom SR Type]]="",INDEX(SR_Lookup[Section Name],MATCH(tbl_TransDet_Exp[[#This Row],[Account]],SR_Lookup[Account],0)),tbl_TransDet_Exp[[#This Row],[Custom SR Type]])</f>
        <v>#N/A</v>
      </c>
      <c r="AR132" s="42">
        <f>VALUE(CONCATENATE(C132,TEXT(tbl_TransDet_Exp[[#This Row],[Pd]],"00")))</f>
        <v>0</v>
      </c>
      <c r="AS132" s="42" t="str">
        <f>TEXT(tbl_TransDet_Exp[[#This Row],[Project Id]],"000000")</f>
        <v>000000</v>
      </c>
      <c r="AT132" s="42" t="e">
        <f>INDEX(Table11[Description],MATCH(tbl_TransDet_Exp[[#This Row],[Account]],Table11[GL Account],0))</f>
        <v>#N/A</v>
      </c>
      <c r="AU1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" spans="2:47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3"/>
      <c r="P133" s="8"/>
      <c r="Q133" s="8"/>
      <c r="R133" s="8"/>
      <c r="S133" s="8"/>
      <c r="T133" s="8"/>
      <c r="U133" s="8"/>
      <c r="V133" s="8"/>
      <c r="W133" s="8"/>
      <c r="X133" s="8"/>
      <c r="Z133" s="8"/>
      <c r="AA1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" s="250" t="e">
        <f>IF(tbl_TransDet_Exp[[#This Row],[+/-  (HR GL Detail)]]&lt;&gt;"",tbl_TransDet_Exp[[#This Row],[+/-  (HR GL Detail)]],IF(#REF!&lt;&gt;"",#REF!,""))</f>
        <v>#REF!</v>
      </c>
      <c r="AC133" s="250" t="str">
        <f t="shared" si="6"/>
        <v>https://financials.omni.fsu.edu/psp/sprdfi/EMPLOYEE/ERP/c/AUDIT_EXPENSE_FUNCTIONS.TE_EXP_SHEET_INQ.GBL?SHEET_ID=</v>
      </c>
      <c r="AD133" s="250" t="str">
        <f t="shared" si="7"/>
        <v>&amp;PAGE=EX_SHEET_ENTRY</v>
      </c>
      <c r="AE133" s="250" t="str">
        <f>IF(LEFT(tbl_TransDet_Exp[[#This Row],[Journal Id]],2)="EX",TEXT(tbl_TransDet_Exp[[#This Row],[Vch /Ex /PayId]],"0000000000"),"")</f>
        <v/>
      </c>
      <c r="AF133" s="250" t="b">
        <f>IF(tbl_TransDet_Exp[[#This Row],[ER Lookup and Format]]&lt;&gt;"",CONCATENATE(tbl_TransDet_Exp[[#This Row],[https://financials.omni.fsu.edu/psp/sprdfi/EMPLOYEE/ERP/c/AUDIT_EXPENSE_FUNCTIONS.TE_EXP_SHEET_INQ.GBL?SHEET_ID=]],AE133,tbl_TransDet_Exp[[#This Row],[&amp;PAGE=EX_SHEET_ENTRY]]))</f>
        <v>0</v>
      </c>
      <c r="AG133" s="250" t="str">
        <f t="shared" si="8"/>
        <v>https://docmgmt.its.fsu.edu/NolijWeb/public/apiLoginCheck.jsp?redir=../documentviewer/%3FdocumentId%3D</v>
      </c>
      <c r="AH1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" s="250" t="str">
        <f>tbl_TransDet_Exp[[#Headers],[&amp;TargetFrameName=None]]</f>
        <v>&amp;TargetFrameName=None</v>
      </c>
      <c r="AJ1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" s="71"/>
      <c r="AN133" s="22"/>
      <c r="AO133" s="22"/>
      <c r="AP133" s="208"/>
      <c r="AQ133" s="42" t="e">
        <f>IF(tbl_TransDet_Exp[[#This Row],[Custom SR Type]]="",INDEX(SR_Lookup[Section Name],MATCH(tbl_TransDet_Exp[[#This Row],[Account]],SR_Lookup[Account],0)),tbl_TransDet_Exp[[#This Row],[Custom SR Type]])</f>
        <v>#N/A</v>
      </c>
      <c r="AR133" s="42">
        <f>VALUE(CONCATENATE(C133,TEXT(tbl_TransDet_Exp[[#This Row],[Pd]],"00")))</f>
        <v>0</v>
      </c>
      <c r="AS133" s="42" t="str">
        <f>TEXT(tbl_TransDet_Exp[[#This Row],[Project Id]],"000000")</f>
        <v>000000</v>
      </c>
      <c r="AT133" s="42" t="e">
        <f>INDEX(Table11[Description],MATCH(tbl_TransDet_Exp[[#This Row],[Account]],Table11[GL Account],0))</f>
        <v>#N/A</v>
      </c>
      <c r="AU1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" spans="2:47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3"/>
      <c r="P134" s="8"/>
      <c r="Q134" s="8"/>
      <c r="R134" s="8"/>
      <c r="S134" s="8"/>
      <c r="T134" s="8"/>
      <c r="U134" s="8"/>
      <c r="V134" s="8"/>
      <c r="W134" s="8"/>
      <c r="X134" s="8"/>
      <c r="Z134" s="8"/>
      <c r="AA1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" s="250" t="e">
        <f>IF(tbl_TransDet_Exp[[#This Row],[+/-  (HR GL Detail)]]&lt;&gt;"",tbl_TransDet_Exp[[#This Row],[+/-  (HR GL Detail)]],IF(#REF!&lt;&gt;"",#REF!,""))</f>
        <v>#REF!</v>
      </c>
      <c r="AC134" s="250" t="str">
        <f t="shared" si="6"/>
        <v>https://financials.omni.fsu.edu/psp/sprdfi/EMPLOYEE/ERP/c/AUDIT_EXPENSE_FUNCTIONS.TE_EXP_SHEET_INQ.GBL?SHEET_ID=</v>
      </c>
      <c r="AD134" s="250" t="str">
        <f t="shared" si="7"/>
        <v>&amp;PAGE=EX_SHEET_ENTRY</v>
      </c>
      <c r="AE134" s="250" t="str">
        <f>IF(LEFT(tbl_TransDet_Exp[[#This Row],[Journal Id]],2)="EX",TEXT(tbl_TransDet_Exp[[#This Row],[Vch /Ex /PayId]],"0000000000"),"")</f>
        <v/>
      </c>
      <c r="AF134" s="250" t="b">
        <f>IF(tbl_TransDet_Exp[[#This Row],[ER Lookup and Format]]&lt;&gt;"",CONCATENATE(tbl_TransDet_Exp[[#This Row],[https://financials.omni.fsu.edu/psp/sprdfi/EMPLOYEE/ERP/c/AUDIT_EXPENSE_FUNCTIONS.TE_EXP_SHEET_INQ.GBL?SHEET_ID=]],AE134,tbl_TransDet_Exp[[#This Row],[&amp;PAGE=EX_SHEET_ENTRY]]))</f>
        <v>0</v>
      </c>
      <c r="AG134" s="250" t="str">
        <f t="shared" si="8"/>
        <v>https://docmgmt.its.fsu.edu/NolijWeb/public/apiLoginCheck.jsp?redir=../documentviewer/%3FdocumentId%3D</v>
      </c>
      <c r="AH1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" s="250" t="str">
        <f>tbl_TransDet_Exp[[#Headers],[&amp;TargetFrameName=None]]</f>
        <v>&amp;TargetFrameName=None</v>
      </c>
      <c r="AJ1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" s="71"/>
      <c r="AN134" s="22"/>
      <c r="AO134" s="22"/>
      <c r="AP134" s="208"/>
      <c r="AQ134" s="42" t="e">
        <f>IF(tbl_TransDet_Exp[[#This Row],[Custom SR Type]]="",INDEX(SR_Lookup[Section Name],MATCH(tbl_TransDet_Exp[[#This Row],[Account]],SR_Lookup[Account],0)),tbl_TransDet_Exp[[#This Row],[Custom SR Type]])</f>
        <v>#N/A</v>
      </c>
      <c r="AR134" s="42">
        <f>VALUE(CONCATENATE(C134,TEXT(tbl_TransDet_Exp[[#This Row],[Pd]],"00")))</f>
        <v>0</v>
      </c>
      <c r="AS134" s="42" t="str">
        <f>TEXT(tbl_TransDet_Exp[[#This Row],[Project Id]],"000000")</f>
        <v>000000</v>
      </c>
      <c r="AT134" s="42" t="e">
        <f>INDEX(Table11[Description],MATCH(tbl_TransDet_Exp[[#This Row],[Account]],Table11[GL Account],0))</f>
        <v>#N/A</v>
      </c>
      <c r="AU1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" spans="2:47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3"/>
      <c r="P135" s="8"/>
      <c r="Q135" s="8"/>
      <c r="R135" s="8"/>
      <c r="S135" s="8"/>
      <c r="T135" s="8"/>
      <c r="U135" s="8"/>
      <c r="V135" s="8"/>
      <c r="W135" s="8"/>
      <c r="X135" s="8"/>
      <c r="Z135" s="8"/>
      <c r="AA1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" s="250" t="e">
        <f>IF(tbl_TransDet_Exp[[#This Row],[+/-  (HR GL Detail)]]&lt;&gt;"",tbl_TransDet_Exp[[#This Row],[+/-  (HR GL Detail)]],IF(#REF!&lt;&gt;"",#REF!,""))</f>
        <v>#REF!</v>
      </c>
      <c r="AC135" s="250" t="str">
        <f t="shared" si="6"/>
        <v>https://financials.omni.fsu.edu/psp/sprdfi/EMPLOYEE/ERP/c/AUDIT_EXPENSE_FUNCTIONS.TE_EXP_SHEET_INQ.GBL?SHEET_ID=</v>
      </c>
      <c r="AD135" s="250" t="str">
        <f t="shared" si="7"/>
        <v>&amp;PAGE=EX_SHEET_ENTRY</v>
      </c>
      <c r="AE135" s="250" t="str">
        <f>IF(LEFT(tbl_TransDet_Exp[[#This Row],[Journal Id]],2)="EX",TEXT(tbl_TransDet_Exp[[#This Row],[Vch /Ex /PayId]],"0000000000"),"")</f>
        <v/>
      </c>
      <c r="AF135" s="250" t="b">
        <f>IF(tbl_TransDet_Exp[[#This Row],[ER Lookup and Format]]&lt;&gt;"",CONCATENATE(tbl_TransDet_Exp[[#This Row],[https://financials.omni.fsu.edu/psp/sprdfi/EMPLOYEE/ERP/c/AUDIT_EXPENSE_FUNCTIONS.TE_EXP_SHEET_INQ.GBL?SHEET_ID=]],AE135,tbl_TransDet_Exp[[#This Row],[&amp;PAGE=EX_SHEET_ENTRY]]))</f>
        <v>0</v>
      </c>
      <c r="AG135" s="250" t="str">
        <f t="shared" si="8"/>
        <v>https://docmgmt.its.fsu.edu/NolijWeb/public/apiLoginCheck.jsp?redir=../documentviewer/%3FdocumentId%3D</v>
      </c>
      <c r="AH1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" s="250" t="str">
        <f>tbl_TransDet_Exp[[#Headers],[&amp;TargetFrameName=None]]</f>
        <v>&amp;TargetFrameName=None</v>
      </c>
      <c r="AJ1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" s="71"/>
      <c r="AN135" s="22"/>
      <c r="AO135" s="22"/>
      <c r="AP135" s="208"/>
      <c r="AQ135" s="42" t="e">
        <f>IF(tbl_TransDet_Exp[[#This Row],[Custom SR Type]]="",INDEX(SR_Lookup[Section Name],MATCH(tbl_TransDet_Exp[[#This Row],[Account]],SR_Lookup[Account],0)),tbl_TransDet_Exp[[#This Row],[Custom SR Type]])</f>
        <v>#N/A</v>
      </c>
      <c r="AR135" s="42">
        <f>VALUE(CONCATENATE(C135,TEXT(tbl_TransDet_Exp[[#This Row],[Pd]],"00")))</f>
        <v>0</v>
      </c>
      <c r="AS135" s="42" t="str">
        <f>TEXT(tbl_TransDet_Exp[[#This Row],[Project Id]],"000000")</f>
        <v>000000</v>
      </c>
      <c r="AT135" s="42" t="e">
        <f>INDEX(Table11[Description],MATCH(tbl_TransDet_Exp[[#This Row],[Account]],Table11[GL Account],0))</f>
        <v>#N/A</v>
      </c>
      <c r="AU1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" spans="2:47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3"/>
      <c r="P136" s="8"/>
      <c r="Q136" s="8"/>
      <c r="R136" s="8"/>
      <c r="S136" s="8"/>
      <c r="T136" s="8"/>
      <c r="U136" s="8"/>
      <c r="V136" s="8"/>
      <c r="W136" s="8"/>
      <c r="X136" s="8"/>
      <c r="Z136" s="8"/>
      <c r="AA1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" s="250" t="e">
        <f>IF(tbl_TransDet_Exp[[#This Row],[+/-  (HR GL Detail)]]&lt;&gt;"",tbl_TransDet_Exp[[#This Row],[+/-  (HR GL Detail)]],IF(#REF!&lt;&gt;"",#REF!,""))</f>
        <v>#REF!</v>
      </c>
      <c r="AC136" s="250" t="str">
        <f t="shared" si="6"/>
        <v>https://financials.omni.fsu.edu/psp/sprdfi/EMPLOYEE/ERP/c/AUDIT_EXPENSE_FUNCTIONS.TE_EXP_SHEET_INQ.GBL?SHEET_ID=</v>
      </c>
      <c r="AD136" s="250" t="str">
        <f t="shared" si="7"/>
        <v>&amp;PAGE=EX_SHEET_ENTRY</v>
      </c>
      <c r="AE136" s="250" t="str">
        <f>IF(LEFT(tbl_TransDet_Exp[[#This Row],[Journal Id]],2)="EX",TEXT(tbl_TransDet_Exp[[#This Row],[Vch /Ex /PayId]],"0000000000"),"")</f>
        <v/>
      </c>
      <c r="AF136" s="250" t="b">
        <f>IF(tbl_TransDet_Exp[[#This Row],[ER Lookup and Format]]&lt;&gt;"",CONCATENATE(tbl_TransDet_Exp[[#This Row],[https://financials.omni.fsu.edu/psp/sprdfi/EMPLOYEE/ERP/c/AUDIT_EXPENSE_FUNCTIONS.TE_EXP_SHEET_INQ.GBL?SHEET_ID=]],AE136,tbl_TransDet_Exp[[#This Row],[&amp;PAGE=EX_SHEET_ENTRY]]))</f>
        <v>0</v>
      </c>
      <c r="AG136" s="250" t="str">
        <f t="shared" si="8"/>
        <v>https://docmgmt.its.fsu.edu/NolijWeb/public/apiLoginCheck.jsp?redir=../documentviewer/%3FdocumentId%3D</v>
      </c>
      <c r="AH1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" s="250" t="str">
        <f>tbl_TransDet_Exp[[#Headers],[&amp;TargetFrameName=None]]</f>
        <v>&amp;TargetFrameName=None</v>
      </c>
      <c r="AJ1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" s="71"/>
      <c r="AN136" s="22"/>
      <c r="AO136" s="22"/>
      <c r="AP136" s="208"/>
      <c r="AQ136" s="42" t="e">
        <f>IF(tbl_TransDet_Exp[[#This Row],[Custom SR Type]]="",INDEX(SR_Lookup[Section Name],MATCH(tbl_TransDet_Exp[[#This Row],[Account]],SR_Lookup[Account],0)),tbl_TransDet_Exp[[#This Row],[Custom SR Type]])</f>
        <v>#N/A</v>
      </c>
      <c r="AR136" s="42">
        <f>VALUE(CONCATENATE(C136,TEXT(tbl_TransDet_Exp[[#This Row],[Pd]],"00")))</f>
        <v>0</v>
      </c>
      <c r="AS136" s="42" t="str">
        <f>TEXT(tbl_TransDet_Exp[[#This Row],[Project Id]],"000000")</f>
        <v>000000</v>
      </c>
      <c r="AT136" s="42" t="e">
        <f>INDEX(Table11[Description],MATCH(tbl_TransDet_Exp[[#This Row],[Account]],Table11[GL Account],0))</f>
        <v>#N/A</v>
      </c>
      <c r="AU1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" spans="2:47">
      <c r="B137" s="11"/>
      <c r="C137" s="243"/>
      <c r="D137" s="243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244"/>
      <c r="P137" s="11"/>
      <c r="Q137" s="245"/>
      <c r="R137" s="11"/>
      <c r="S137" s="11"/>
      <c r="T137" s="11"/>
      <c r="U137" s="11"/>
      <c r="V137" s="11"/>
      <c r="W137" s="11"/>
      <c r="X137" s="11"/>
      <c r="Y137" s="11"/>
      <c r="Z137" s="246"/>
      <c r="AA1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" s="250" t="e">
        <f>IF(tbl_TransDet_Exp[[#This Row],[+/-  (HR GL Detail)]]&lt;&gt;"",tbl_TransDet_Exp[[#This Row],[+/-  (HR GL Detail)]],IF(#REF!&lt;&gt;"",#REF!,""))</f>
        <v>#REF!</v>
      </c>
      <c r="AC137" s="250" t="str">
        <f t="shared" si="6"/>
        <v>https://financials.omni.fsu.edu/psp/sprdfi/EMPLOYEE/ERP/c/AUDIT_EXPENSE_FUNCTIONS.TE_EXP_SHEET_INQ.GBL?SHEET_ID=</v>
      </c>
      <c r="AD137" s="250" t="str">
        <f t="shared" si="7"/>
        <v>&amp;PAGE=EX_SHEET_ENTRY</v>
      </c>
      <c r="AE137" s="250" t="str">
        <f>IF(LEFT(tbl_TransDet_Exp[[#This Row],[Journal Id]],2)="EX",TEXT(tbl_TransDet_Exp[[#This Row],[Vch /Ex /PayId]],"0000000000"),"")</f>
        <v/>
      </c>
      <c r="AF137" s="250" t="b">
        <f>IF(tbl_TransDet_Exp[[#This Row],[ER Lookup and Format]]&lt;&gt;"",CONCATENATE(tbl_TransDet_Exp[[#This Row],[https://financials.omni.fsu.edu/psp/sprdfi/EMPLOYEE/ERP/c/AUDIT_EXPENSE_FUNCTIONS.TE_EXP_SHEET_INQ.GBL?SHEET_ID=]],AE137,tbl_TransDet_Exp[[#This Row],[&amp;PAGE=EX_SHEET_ENTRY]]))</f>
        <v>0</v>
      </c>
      <c r="AG137" s="250" t="str">
        <f t="shared" si="8"/>
        <v>https://docmgmt.its.fsu.edu/NolijWeb/public/apiLoginCheck.jsp?redir=../documentviewer/%3FdocumentId%3D</v>
      </c>
      <c r="AH1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" s="250" t="str">
        <f>tbl_TransDet_Exp[[#Headers],[&amp;TargetFrameName=None]]</f>
        <v>&amp;TargetFrameName=None</v>
      </c>
      <c r="AJ1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" s="71"/>
      <c r="AN137" s="22"/>
      <c r="AO137" s="22"/>
      <c r="AP137" s="208"/>
      <c r="AQ137" s="42" t="e">
        <f>IF(tbl_TransDet_Exp[[#This Row],[Custom SR Type]]="",INDEX(SR_Lookup[Section Name],MATCH(tbl_TransDet_Exp[[#This Row],[Account]],SR_Lookup[Account],0)),tbl_TransDet_Exp[[#This Row],[Custom SR Type]])</f>
        <v>#N/A</v>
      </c>
      <c r="AR137" s="42">
        <f>VALUE(CONCATENATE(C137,TEXT(tbl_TransDet_Exp[[#This Row],[Pd]],"00")))</f>
        <v>0</v>
      </c>
      <c r="AS137" s="42" t="str">
        <f>TEXT(tbl_TransDet_Exp[[#This Row],[Project Id]],"000000")</f>
        <v>000000</v>
      </c>
      <c r="AT137" s="42" t="e">
        <f>INDEX(Table11[Description],MATCH(tbl_TransDet_Exp[[#This Row],[Account]],Table11[GL Account],0))</f>
        <v>#N/A</v>
      </c>
      <c r="AU1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" spans="2:47">
      <c r="B138" s="11"/>
      <c r="C138" s="243"/>
      <c r="D138" s="243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244"/>
      <c r="P138" s="11"/>
      <c r="Q138" s="245"/>
      <c r="R138" s="11"/>
      <c r="S138" s="11"/>
      <c r="T138" s="11"/>
      <c r="U138" s="11"/>
      <c r="V138" s="11"/>
      <c r="W138" s="11"/>
      <c r="X138" s="11"/>
      <c r="Y138" s="11"/>
      <c r="Z138" s="246"/>
      <c r="AA1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" s="250" t="e">
        <f>IF(tbl_TransDet_Exp[[#This Row],[+/-  (HR GL Detail)]]&lt;&gt;"",tbl_TransDet_Exp[[#This Row],[+/-  (HR GL Detail)]],IF(#REF!&lt;&gt;"",#REF!,""))</f>
        <v>#REF!</v>
      </c>
      <c r="AC138" s="250" t="str">
        <f t="shared" ref="AC138:AC201" si="9">$AC$2</f>
        <v>https://financials.omni.fsu.edu/psp/sprdfi/EMPLOYEE/ERP/c/AUDIT_EXPENSE_FUNCTIONS.TE_EXP_SHEET_INQ.GBL?SHEET_ID=</v>
      </c>
      <c r="AD138" s="250" t="str">
        <f t="shared" ref="AD138:AD201" si="10">$AD$2</f>
        <v>&amp;PAGE=EX_SHEET_ENTRY</v>
      </c>
      <c r="AE138" s="250" t="str">
        <f>IF(LEFT(tbl_TransDet_Exp[[#This Row],[Journal Id]],2)="EX",TEXT(tbl_TransDet_Exp[[#This Row],[Vch /Ex /PayId]],"0000000000"),"")</f>
        <v/>
      </c>
      <c r="AF138" s="250" t="b">
        <f>IF(tbl_TransDet_Exp[[#This Row],[ER Lookup and Format]]&lt;&gt;"",CONCATENATE(tbl_TransDet_Exp[[#This Row],[https://financials.omni.fsu.edu/psp/sprdfi/EMPLOYEE/ERP/c/AUDIT_EXPENSE_FUNCTIONS.TE_EXP_SHEET_INQ.GBL?SHEET_ID=]],AE138,tbl_TransDet_Exp[[#This Row],[&amp;PAGE=EX_SHEET_ENTRY]]))</f>
        <v>0</v>
      </c>
      <c r="AG138" s="250" t="str">
        <f t="shared" ref="AG138:AG201" si="11">$AG$2</f>
        <v>https://docmgmt.its.fsu.edu/NolijWeb/public/apiLoginCheck.jsp?redir=../documentviewer/%3FdocumentId%3D</v>
      </c>
      <c r="AH1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" s="250" t="str">
        <f>tbl_TransDet_Exp[[#Headers],[&amp;TargetFrameName=None]]</f>
        <v>&amp;TargetFrameName=None</v>
      </c>
      <c r="AJ1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" s="71"/>
      <c r="AN138" s="22"/>
      <c r="AO138" s="22"/>
      <c r="AP138" s="208"/>
      <c r="AQ138" s="42" t="e">
        <f>IF(tbl_TransDet_Exp[[#This Row],[Custom SR Type]]="",INDEX(SR_Lookup[Section Name],MATCH(tbl_TransDet_Exp[[#This Row],[Account]],SR_Lookup[Account],0)),tbl_TransDet_Exp[[#This Row],[Custom SR Type]])</f>
        <v>#N/A</v>
      </c>
      <c r="AR138" s="42">
        <f>VALUE(CONCATENATE(C138,TEXT(tbl_TransDet_Exp[[#This Row],[Pd]],"00")))</f>
        <v>0</v>
      </c>
      <c r="AS138" s="42" t="str">
        <f>TEXT(tbl_TransDet_Exp[[#This Row],[Project Id]],"000000")</f>
        <v>000000</v>
      </c>
      <c r="AT138" s="42" t="e">
        <f>INDEX(Table11[Description],MATCH(tbl_TransDet_Exp[[#This Row],[Account]],Table11[GL Account],0))</f>
        <v>#N/A</v>
      </c>
      <c r="AU1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" spans="2:47">
      <c r="B139" s="11"/>
      <c r="C139" s="243"/>
      <c r="D139" s="243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244"/>
      <c r="P139" s="11"/>
      <c r="Q139" s="245"/>
      <c r="R139" s="11"/>
      <c r="S139" s="11"/>
      <c r="T139" s="11"/>
      <c r="U139" s="11"/>
      <c r="V139" s="11"/>
      <c r="W139" s="11"/>
      <c r="X139" s="11"/>
      <c r="Y139" s="11"/>
      <c r="Z139" s="246"/>
      <c r="AA1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" s="250" t="e">
        <f>IF(tbl_TransDet_Exp[[#This Row],[+/-  (HR GL Detail)]]&lt;&gt;"",tbl_TransDet_Exp[[#This Row],[+/-  (HR GL Detail)]],IF(#REF!&lt;&gt;"",#REF!,""))</f>
        <v>#REF!</v>
      </c>
      <c r="AC139" s="250" t="str">
        <f t="shared" si="9"/>
        <v>https://financials.omni.fsu.edu/psp/sprdfi/EMPLOYEE/ERP/c/AUDIT_EXPENSE_FUNCTIONS.TE_EXP_SHEET_INQ.GBL?SHEET_ID=</v>
      </c>
      <c r="AD139" s="250" t="str">
        <f t="shared" si="10"/>
        <v>&amp;PAGE=EX_SHEET_ENTRY</v>
      </c>
      <c r="AE139" s="250" t="str">
        <f>IF(LEFT(tbl_TransDet_Exp[[#This Row],[Journal Id]],2)="EX",TEXT(tbl_TransDet_Exp[[#This Row],[Vch /Ex /PayId]],"0000000000"),"")</f>
        <v/>
      </c>
      <c r="AF139" s="250" t="b">
        <f>IF(tbl_TransDet_Exp[[#This Row],[ER Lookup and Format]]&lt;&gt;"",CONCATENATE(tbl_TransDet_Exp[[#This Row],[https://financials.omni.fsu.edu/psp/sprdfi/EMPLOYEE/ERP/c/AUDIT_EXPENSE_FUNCTIONS.TE_EXP_SHEET_INQ.GBL?SHEET_ID=]],AE139,tbl_TransDet_Exp[[#This Row],[&amp;PAGE=EX_SHEET_ENTRY]]))</f>
        <v>0</v>
      </c>
      <c r="AG139" s="250" t="str">
        <f t="shared" si="11"/>
        <v>https://docmgmt.its.fsu.edu/NolijWeb/public/apiLoginCheck.jsp?redir=../documentviewer/%3FdocumentId%3D</v>
      </c>
      <c r="AH1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" s="250" t="str">
        <f>tbl_TransDet_Exp[[#Headers],[&amp;TargetFrameName=None]]</f>
        <v>&amp;TargetFrameName=None</v>
      </c>
      <c r="AJ1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" s="71"/>
      <c r="AN139" s="22"/>
      <c r="AO139" s="22"/>
      <c r="AP139" s="208"/>
      <c r="AQ139" s="42" t="e">
        <f>IF(tbl_TransDet_Exp[[#This Row],[Custom SR Type]]="",INDEX(SR_Lookup[Section Name],MATCH(tbl_TransDet_Exp[[#This Row],[Account]],SR_Lookup[Account],0)),tbl_TransDet_Exp[[#This Row],[Custom SR Type]])</f>
        <v>#N/A</v>
      </c>
      <c r="AR139" s="42">
        <f>VALUE(CONCATENATE(C139,TEXT(tbl_TransDet_Exp[[#This Row],[Pd]],"00")))</f>
        <v>0</v>
      </c>
      <c r="AS139" s="42" t="str">
        <f>TEXT(tbl_TransDet_Exp[[#This Row],[Project Id]],"000000")</f>
        <v>000000</v>
      </c>
      <c r="AT139" s="42" t="e">
        <f>INDEX(Table11[Description],MATCH(tbl_TransDet_Exp[[#This Row],[Account]],Table11[GL Account],0))</f>
        <v>#N/A</v>
      </c>
      <c r="AU1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" spans="2:47">
      <c r="B140" s="11"/>
      <c r="C140" s="243"/>
      <c r="D140" s="243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244"/>
      <c r="P140" s="11"/>
      <c r="Q140" s="245"/>
      <c r="R140" s="11"/>
      <c r="S140" s="11"/>
      <c r="T140" s="11"/>
      <c r="U140" s="11"/>
      <c r="V140" s="11"/>
      <c r="W140" s="11"/>
      <c r="X140" s="11"/>
      <c r="Y140" s="11"/>
      <c r="Z140" s="246"/>
      <c r="AA1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" s="250" t="e">
        <f>IF(tbl_TransDet_Exp[[#This Row],[+/-  (HR GL Detail)]]&lt;&gt;"",tbl_TransDet_Exp[[#This Row],[+/-  (HR GL Detail)]],IF(#REF!&lt;&gt;"",#REF!,""))</f>
        <v>#REF!</v>
      </c>
      <c r="AC140" s="250" t="str">
        <f t="shared" si="9"/>
        <v>https://financials.omni.fsu.edu/psp/sprdfi/EMPLOYEE/ERP/c/AUDIT_EXPENSE_FUNCTIONS.TE_EXP_SHEET_INQ.GBL?SHEET_ID=</v>
      </c>
      <c r="AD140" s="250" t="str">
        <f t="shared" si="10"/>
        <v>&amp;PAGE=EX_SHEET_ENTRY</v>
      </c>
      <c r="AE140" s="250" t="str">
        <f>IF(LEFT(tbl_TransDet_Exp[[#This Row],[Journal Id]],2)="EX",TEXT(tbl_TransDet_Exp[[#This Row],[Vch /Ex /PayId]],"0000000000"),"")</f>
        <v/>
      </c>
      <c r="AF140" s="250" t="b">
        <f>IF(tbl_TransDet_Exp[[#This Row],[ER Lookup and Format]]&lt;&gt;"",CONCATENATE(tbl_TransDet_Exp[[#This Row],[https://financials.omni.fsu.edu/psp/sprdfi/EMPLOYEE/ERP/c/AUDIT_EXPENSE_FUNCTIONS.TE_EXP_SHEET_INQ.GBL?SHEET_ID=]],AE140,tbl_TransDet_Exp[[#This Row],[&amp;PAGE=EX_SHEET_ENTRY]]))</f>
        <v>0</v>
      </c>
      <c r="AG140" s="250" t="str">
        <f t="shared" si="11"/>
        <v>https://docmgmt.its.fsu.edu/NolijWeb/public/apiLoginCheck.jsp?redir=../documentviewer/%3FdocumentId%3D</v>
      </c>
      <c r="AH1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" s="250" t="str">
        <f>tbl_TransDet_Exp[[#Headers],[&amp;TargetFrameName=None]]</f>
        <v>&amp;TargetFrameName=None</v>
      </c>
      <c r="AJ1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" s="71"/>
      <c r="AN140" s="22"/>
      <c r="AO140" s="22"/>
      <c r="AP140" s="208"/>
      <c r="AQ140" s="42" t="e">
        <f>IF(tbl_TransDet_Exp[[#This Row],[Custom SR Type]]="",INDEX(SR_Lookup[Section Name],MATCH(tbl_TransDet_Exp[[#This Row],[Account]],SR_Lookup[Account],0)),tbl_TransDet_Exp[[#This Row],[Custom SR Type]])</f>
        <v>#N/A</v>
      </c>
      <c r="AR140" s="42">
        <f>VALUE(CONCATENATE(C140,TEXT(tbl_TransDet_Exp[[#This Row],[Pd]],"00")))</f>
        <v>0</v>
      </c>
      <c r="AS140" s="42" t="str">
        <f>TEXT(tbl_TransDet_Exp[[#This Row],[Project Id]],"000000")</f>
        <v>000000</v>
      </c>
      <c r="AT140" s="42" t="e">
        <f>INDEX(Table11[Description],MATCH(tbl_TransDet_Exp[[#This Row],[Account]],Table11[GL Account],0))</f>
        <v>#N/A</v>
      </c>
      <c r="AU1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" spans="2:47">
      <c r="B141" s="11"/>
      <c r="C141" s="243"/>
      <c r="D141" s="243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244"/>
      <c r="P141" s="11"/>
      <c r="Q141" s="245"/>
      <c r="R141" s="11"/>
      <c r="S141" s="11"/>
      <c r="T141" s="11"/>
      <c r="U141" s="11"/>
      <c r="V141" s="11"/>
      <c r="W141" s="11"/>
      <c r="X141" s="11"/>
      <c r="Y141" s="11"/>
      <c r="Z141" s="246"/>
      <c r="AA1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" s="250" t="e">
        <f>IF(tbl_TransDet_Exp[[#This Row],[+/-  (HR GL Detail)]]&lt;&gt;"",tbl_TransDet_Exp[[#This Row],[+/-  (HR GL Detail)]],IF(#REF!&lt;&gt;"",#REF!,""))</f>
        <v>#REF!</v>
      </c>
      <c r="AC141" s="250" t="str">
        <f t="shared" si="9"/>
        <v>https://financials.omni.fsu.edu/psp/sprdfi/EMPLOYEE/ERP/c/AUDIT_EXPENSE_FUNCTIONS.TE_EXP_SHEET_INQ.GBL?SHEET_ID=</v>
      </c>
      <c r="AD141" s="250" t="str">
        <f t="shared" si="10"/>
        <v>&amp;PAGE=EX_SHEET_ENTRY</v>
      </c>
      <c r="AE141" s="250" t="str">
        <f>IF(LEFT(tbl_TransDet_Exp[[#This Row],[Journal Id]],2)="EX",TEXT(tbl_TransDet_Exp[[#This Row],[Vch /Ex /PayId]],"0000000000"),"")</f>
        <v/>
      </c>
      <c r="AF141" s="250" t="b">
        <f>IF(tbl_TransDet_Exp[[#This Row],[ER Lookup and Format]]&lt;&gt;"",CONCATENATE(tbl_TransDet_Exp[[#This Row],[https://financials.omni.fsu.edu/psp/sprdfi/EMPLOYEE/ERP/c/AUDIT_EXPENSE_FUNCTIONS.TE_EXP_SHEET_INQ.GBL?SHEET_ID=]],AE141,tbl_TransDet_Exp[[#This Row],[&amp;PAGE=EX_SHEET_ENTRY]]))</f>
        <v>0</v>
      </c>
      <c r="AG141" s="250" t="str">
        <f t="shared" si="11"/>
        <v>https://docmgmt.its.fsu.edu/NolijWeb/public/apiLoginCheck.jsp?redir=../documentviewer/%3FdocumentId%3D</v>
      </c>
      <c r="AH1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" s="250" t="str">
        <f>tbl_TransDet_Exp[[#Headers],[&amp;TargetFrameName=None]]</f>
        <v>&amp;TargetFrameName=None</v>
      </c>
      <c r="AJ1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" s="71"/>
      <c r="AN141" s="22"/>
      <c r="AO141" s="22"/>
      <c r="AP141" s="208"/>
      <c r="AQ141" s="42" t="e">
        <f>IF(tbl_TransDet_Exp[[#This Row],[Custom SR Type]]="",INDEX(SR_Lookup[Section Name],MATCH(tbl_TransDet_Exp[[#This Row],[Account]],SR_Lookup[Account],0)),tbl_TransDet_Exp[[#This Row],[Custom SR Type]])</f>
        <v>#N/A</v>
      </c>
      <c r="AR141" s="42">
        <f>VALUE(CONCATENATE(C141,TEXT(tbl_TransDet_Exp[[#This Row],[Pd]],"00")))</f>
        <v>0</v>
      </c>
      <c r="AS141" s="42" t="str">
        <f>TEXT(tbl_TransDet_Exp[[#This Row],[Project Id]],"000000")</f>
        <v>000000</v>
      </c>
      <c r="AT141" s="42" t="e">
        <f>INDEX(Table11[Description],MATCH(tbl_TransDet_Exp[[#This Row],[Account]],Table11[GL Account],0))</f>
        <v>#N/A</v>
      </c>
      <c r="AU1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" spans="2:47">
      <c r="B142" s="11"/>
      <c r="C142" s="243"/>
      <c r="D142" s="243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244"/>
      <c r="P142" s="11"/>
      <c r="Q142" s="245"/>
      <c r="R142" s="11"/>
      <c r="S142" s="11"/>
      <c r="T142" s="11"/>
      <c r="U142" s="11"/>
      <c r="V142" s="11"/>
      <c r="W142" s="11"/>
      <c r="X142" s="11"/>
      <c r="Y142" s="11"/>
      <c r="Z142" s="246"/>
      <c r="AA1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" s="250" t="e">
        <f>IF(tbl_TransDet_Exp[[#This Row],[+/-  (HR GL Detail)]]&lt;&gt;"",tbl_TransDet_Exp[[#This Row],[+/-  (HR GL Detail)]],IF(#REF!&lt;&gt;"",#REF!,""))</f>
        <v>#REF!</v>
      </c>
      <c r="AC142" s="250" t="str">
        <f t="shared" si="9"/>
        <v>https://financials.omni.fsu.edu/psp/sprdfi/EMPLOYEE/ERP/c/AUDIT_EXPENSE_FUNCTIONS.TE_EXP_SHEET_INQ.GBL?SHEET_ID=</v>
      </c>
      <c r="AD142" s="250" t="str">
        <f t="shared" si="10"/>
        <v>&amp;PAGE=EX_SHEET_ENTRY</v>
      </c>
      <c r="AE142" s="250" t="str">
        <f>IF(LEFT(tbl_TransDet_Exp[[#This Row],[Journal Id]],2)="EX",TEXT(tbl_TransDet_Exp[[#This Row],[Vch /Ex /PayId]],"0000000000"),"")</f>
        <v/>
      </c>
      <c r="AF142" s="250" t="b">
        <f>IF(tbl_TransDet_Exp[[#This Row],[ER Lookup and Format]]&lt;&gt;"",CONCATENATE(tbl_TransDet_Exp[[#This Row],[https://financials.omni.fsu.edu/psp/sprdfi/EMPLOYEE/ERP/c/AUDIT_EXPENSE_FUNCTIONS.TE_EXP_SHEET_INQ.GBL?SHEET_ID=]],AE142,tbl_TransDet_Exp[[#This Row],[&amp;PAGE=EX_SHEET_ENTRY]]))</f>
        <v>0</v>
      </c>
      <c r="AG142" s="250" t="str">
        <f t="shared" si="11"/>
        <v>https://docmgmt.its.fsu.edu/NolijWeb/public/apiLoginCheck.jsp?redir=../documentviewer/%3FdocumentId%3D</v>
      </c>
      <c r="AH1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" s="250" t="str">
        <f>tbl_TransDet_Exp[[#Headers],[&amp;TargetFrameName=None]]</f>
        <v>&amp;TargetFrameName=None</v>
      </c>
      <c r="AJ1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" s="71"/>
      <c r="AN142" s="22"/>
      <c r="AO142" s="22"/>
      <c r="AP142" s="208"/>
      <c r="AQ142" s="42" t="e">
        <f>IF(tbl_TransDet_Exp[[#This Row],[Custom SR Type]]="",INDEX(SR_Lookup[Section Name],MATCH(tbl_TransDet_Exp[[#This Row],[Account]],SR_Lookup[Account],0)),tbl_TransDet_Exp[[#This Row],[Custom SR Type]])</f>
        <v>#N/A</v>
      </c>
      <c r="AR142" s="42">
        <f>VALUE(CONCATENATE(C142,TEXT(tbl_TransDet_Exp[[#This Row],[Pd]],"00")))</f>
        <v>0</v>
      </c>
      <c r="AS142" s="42" t="str">
        <f>TEXT(tbl_TransDet_Exp[[#This Row],[Project Id]],"000000")</f>
        <v>000000</v>
      </c>
      <c r="AT142" s="42" t="e">
        <f>INDEX(Table11[Description],MATCH(tbl_TransDet_Exp[[#This Row],[Account]],Table11[GL Account],0))</f>
        <v>#N/A</v>
      </c>
      <c r="AU1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" spans="2:47">
      <c r="B143" s="11"/>
      <c r="C143" s="243"/>
      <c r="D143" s="243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244"/>
      <c r="P143" s="11"/>
      <c r="Q143" s="245"/>
      <c r="R143" s="11"/>
      <c r="S143" s="11"/>
      <c r="T143" s="11"/>
      <c r="U143" s="11"/>
      <c r="V143" s="11"/>
      <c r="W143" s="11"/>
      <c r="X143" s="11"/>
      <c r="Y143" s="11"/>
      <c r="Z143" s="246"/>
      <c r="AA1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" s="250" t="e">
        <f>IF(tbl_TransDet_Exp[[#This Row],[+/-  (HR GL Detail)]]&lt;&gt;"",tbl_TransDet_Exp[[#This Row],[+/-  (HR GL Detail)]],IF(#REF!&lt;&gt;"",#REF!,""))</f>
        <v>#REF!</v>
      </c>
      <c r="AC143" s="250" t="str">
        <f t="shared" si="9"/>
        <v>https://financials.omni.fsu.edu/psp/sprdfi/EMPLOYEE/ERP/c/AUDIT_EXPENSE_FUNCTIONS.TE_EXP_SHEET_INQ.GBL?SHEET_ID=</v>
      </c>
      <c r="AD143" s="250" t="str">
        <f t="shared" si="10"/>
        <v>&amp;PAGE=EX_SHEET_ENTRY</v>
      </c>
      <c r="AE143" s="250" t="str">
        <f>IF(LEFT(tbl_TransDet_Exp[[#This Row],[Journal Id]],2)="EX",TEXT(tbl_TransDet_Exp[[#This Row],[Vch /Ex /PayId]],"0000000000"),"")</f>
        <v/>
      </c>
      <c r="AF143" s="250" t="b">
        <f>IF(tbl_TransDet_Exp[[#This Row],[ER Lookup and Format]]&lt;&gt;"",CONCATENATE(tbl_TransDet_Exp[[#This Row],[https://financials.omni.fsu.edu/psp/sprdfi/EMPLOYEE/ERP/c/AUDIT_EXPENSE_FUNCTIONS.TE_EXP_SHEET_INQ.GBL?SHEET_ID=]],AE143,tbl_TransDet_Exp[[#This Row],[&amp;PAGE=EX_SHEET_ENTRY]]))</f>
        <v>0</v>
      </c>
      <c r="AG143" s="250" t="str">
        <f t="shared" si="11"/>
        <v>https://docmgmt.its.fsu.edu/NolijWeb/public/apiLoginCheck.jsp?redir=../documentviewer/%3FdocumentId%3D</v>
      </c>
      <c r="AH1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" s="250" t="str">
        <f>tbl_TransDet_Exp[[#Headers],[&amp;TargetFrameName=None]]</f>
        <v>&amp;TargetFrameName=None</v>
      </c>
      <c r="AJ1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" s="71"/>
      <c r="AN143" s="22"/>
      <c r="AO143" s="22"/>
      <c r="AP143" s="208"/>
      <c r="AQ143" s="42" t="e">
        <f>IF(tbl_TransDet_Exp[[#This Row],[Custom SR Type]]="",INDEX(SR_Lookup[Section Name],MATCH(tbl_TransDet_Exp[[#This Row],[Account]],SR_Lookup[Account],0)),tbl_TransDet_Exp[[#This Row],[Custom SR Type]])</f>
        <v>#N/A</v>
      </c>
      <c r="AR143" s="42">
        <f>VALUE(CONCATENATE(C143,TEXT(tbl_TransDet_Exp[[#This Row],[Pd]],"00")))</f>
        <v>0</v>
      </c>
      <c r="AS143" s="42" t="str">
        <f>TEXT(tbl_TransDet_Exp[[#This Row],[Project Id]],"000000")</f>
        <v>000000</v>
      </c>
      <c r="AT143" s="42" t="e">
        <f>INDEX(Table11[Description],MATCH(tbl_TransDet_Exp[[#This Row],[Account]],Table11[GL Account],0))</f>
        <v>#N/A</v>
      </c>
      <c r="AU1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" spans="2:47">
      <c r="B144" s="11"/>
      <c r="C144" s="243"/>
      <c r="D144" s="243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244"/>
      <c r="P144" s="11"/>
      <c r="Q144" s="245"/>
      <c r="R144" s="11"/>
      <c r="S144" s="11"/>
      <c r="T144" s="11"/>
      <c r="U144" s="11"/>
      <c r="V144" s="11"/>
      <c r="W144" s="11"/>
      <c r="X144" s="11"/>
      <c r="Y144" s="11"/>
      <c r="Z144" s="246"/>
      <c r="AA1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" s="250" t="e">
        <f>IF(tbl_TransDet_Exp[[#This Row],[+/-  (HR GL Detail)]]&lt;&gt;"",tbl_TransDet_Exp[[#This Row],[+/-  (HR GL Detail)]],IF(#REF!&lt;&gt;"",#REF!,""))</f>
        <v>#REF!</v>
      </c>
      <c r="AC144" s="250" t="str">
        <f t="shared" si="9"/>
        <v>https://financials.omni.fsu.edu/psp/sprdfi/EMPLOYEE/ERP/c/AUDIT_EXPENSE_FUNCTIONS.TE_EXP_SHEET_INQ.GBL?SHEET_ID=</v>
      </c>
      <c r="AD144" s="250" t="str">
        <f t="shared" si="10"/>
        <v>&amp;PAGE=EX_SHEET_ENTRY</v>
      </c>
      <c r="AE144" s="250" t="str">
        <f>IF(LEFT(tbl_TransDet_Exp[[#This Row],[Journal Id]],2)="EX",TEXT(tbl_TransDet_Exp[[#This Row],[Vch /Ex /PayId]],"0000000000"),"")</f>
        <v/>
      </c>
      <c r="AF144" s="250" t="b">
        <f>IF(tbl_TransDet_Exp[[#This Row],[ER Lookup and Format]]&lt;&gt;"",CONCATENATE(tbl_TransDet_Exp[[#This Row],[https://financials.omni.fsu.edu/psp/sprdfi/EMPLOYEE/ERP/c/AUDIT_EXPENSE_FUNCTIONS.TE_EXP_SHEET_INQ.GBL?SHEET_ID=]],AE144,tbl_TransDet_Exp[[#This Row],[&amp;PAGE=EX_SHEET_ENTRY]]))</f>
        <v>0</v>
      </c>
      <c r="AG144" s="250" t="str">
        <f t="shared" si="11"/>
        <v>https://docmgmt.its.fsu.edu/NolijWeb/public/apiLoginCheck.jsp?redir=../documentviewer/%3FdocumentId%3D</v>
      </c>
      <c r="AH1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" s="250" t="str">
        <f>tbl_TransDet_Exp[[#Headers],[&amp;TargetFrameName=None]]</f>
        <v>&amp;TargetFrameName=None</v>
      </c>
      <c r="AJ1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" s="71"/>
      <c r="AN144" s="22"/>
      <c r="AO144" s="22"/>
      <c r="AP144" s="208"/>
      <c r="AQ144" s="42" t="e">
        <f>IF(tbl_TransDet_Exp[[#This Row],[Custom SR Type]]="",INDEX(SR_Lookup[Section Name],MATCH(tbl_TransDet_Exp[[#This Row],[Account]],SR_Lookup[Account],0)),tbl_TransDet_Exp[[#This Row],[Custom SR Type]])</f>
        <v>#N/A</v>
      </c>
      <c r="AR144" s="42">
        <f>VALUE(CONCATENATE(C144,TEXT(tbl_TransDet_Exp[[#This Row],[Pd]],"00")))</f>
        <v>0</v>
      </c>
      <c r="AS144" s="42" t="str">
        <f>TEXT(tbl_TransDet_Exp[[#This Row],[Project Id]],"000000")</f>
        <v>000000</v>
      </c>
      <c r="AT144" s="42" t="e">
        <f>INDEX(Table11[Description],MATCH(tbl_TransDet_Exp[[#This Row],[Account]],Table11[GL Account],0))</f>
        <v>#N/A</v>
      </c>
      <c r="AU1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" spans="2:47">
      <c r="B145" s="11"/>
      <c r="C145" s="243"/>
      <c r="D145" s="243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244"/>
      <c r="P145" s="11"/>
      <c r="Q145" s="245"/>
      <c r="R145" s="11"/>
      <c r="S145" s="11"/>
      <c r="T145" s="11"/>
      <c r="U145" s="11"/>
      <c r="V145" s="11"/>
      <c r="W145" s="11"/>
      <c r="X145" s="11"/>
      <c r="Y145" s="11"/>
      <c r="Z145" s="246"/>
      <c r="AA1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" s="250" t="e">
        <f>IF(tbl_TransDet_Exp[[#This Row],[+/-  (HR GL Detail)]]&lt;&gt;"",tbl_TransDet_Exp[[#This Row],[+/-  (HR GL Detail)]],IF(#REF!&lt;&gt;"",#REF!,""))</f>
        <v>#REF!</v>
      </c>
      <c r="AC145" s="250" t="str">
        <f t="shared" si="9"/>
        <v>https://financials.omni.fsu.edu/psp/sprdfi/EMPLOYEE/ERP/c/AUDIT_EXPENSE_FUNCTIONS.TE_EXP_SHEET_INQ.GBL?SHEET_ID=</v>
      </c>
      <c r="AD145" s="250" t="str">
        <f t="shared" si="10"/>
        <v>&amp;PAGE=EX_SHEET_ENTRY</v>
      </c>
      <c r="AE145" s="250" t="str">
        <f>IF(LEFT(tbl_TransDet_Exp[[#This Row],[Journal Id]],2)="EX",TEXT(tbl_TransDet_Exp[[#This Row],[Vch /Ex /PayId]],"0000000000"),"")</f>
        <v/>
      </c>
      <c r="AF145" s="250" t="b">
        <f>IF(tbl_TransDet_Exp[[#This Row],[ER Lookup and Format]]&lt;&gt;"",CONCATENATE(tbl_TransDet_Exp[[#This Row],[https://financials.omni.fsu.edu/psp/sprdfi/EMPLOYEE/ERP/c/AUDIT_EXPENSE_FUNCTIONS.TE_EXP_SHEET_INQ.GBL?SHEET_ID=]],AE145,tbl_TransDet_Exp[[#This Row],[&amp;PAGE=EX_SHEET_ENTRY]]))</f>
        <v>0</v>
      </c>
      <c r="AG145" s="250" t="str">
        <f t="shared" si="11"/>
        <v>https://docmgmt.its.fsu.edu/NolijWeb/public/apiLoginCheck.jsp?redir=../documentviewer/%3FdocumentId%3D</v>
      </c>
      <c r="AH1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" s="250" t="str">
        <f>tbl_TransDet_Exp[[#Headers],[&amp;TargetFrameName=None]]</f>
        <v>&amp;TargetFrameName=None</v>
      </c>
      <c r="AJ1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" s="71"/>
      <c r="AN145" s="22"/>
      <c r="AO145" s="22"/>
      <c r="AP145" s="208"/>
      <c r="AQ145" s="42" t="e">
        <f>IF(tbl_TransDet_Exp[[#This Row],[Custom SR Type]]="",INDEX(SR_Lookup[Section Name],MATCH(tbl_TransDet_Exp[[#This Row],[Account]],SR_Lookup[Account],0)),tbl_TransDet_Exp[[#This Row],[Custom SR Type]])</f>
        <v>#N/A</v>
      </c>
      <c r="AR145" s="42">
        <f>VALUE(CONCATENATE(C145,TEXT(tbl_TransDet_Exp[[#This Row],[Pd]],"00")))</f>
        <v>0</v>
      </c>
      <c r="AS145" s="42" t="str">
        <f>TEXT(tbl_TransDet_Exp[[#This Row],[Project Id]],"000000")</f>
        <v>000000</v>
      </c>
      <c r="AT145" s="42" t="e">
        <f>INDEX(Table11[Description],MATCH(tbl_TransDet_Exp[[#This Row],[Account]],Table11[GL Account],0))</f>
        <v>#N/A</v>
      </c>
      <c r="AU1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" spans="2:47">
      <c r="B146" s="11"/>
      <c r="C146" s="243"/>
      <c r="D146" s="243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244"/>
      <c r="P146" s="11"/>
      <c r="Q146" s="245"/>
      <c r="R146" s="11"/>
      <c r="S146" s="11"/>
      <c r="T146" s="11"/>
      <c r="U146" s="11"/>
      <c r="V146" s="11"/>
      <c r="W146" s="11"/>
      <c r="X146" s="11"/>
      <c r="Y146" s="11"/>
      <c r="Z146" s="246"/>
      <c r="AA1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" s="250" t="e">
        <f>IF(tbl_TransDet_Exp[[#This Row],[+/-  (HR GL Detail)]]&lt;&gt;"",tbl_TransDet_Exp[[#This Row],[+/-  (HR GL Detail)]],IF(#REF!&lt;&gt;"",#REF!,""))</f>
        <v>#REF!</v>
      </c>
      <c r="AC146" s="250" t="str">
        <f t="shared" si="9"/>
        <v>https://financials.omni.fsu.edu/psp/sprdfi/EMPLOYEE/ERP/c/AUDIT_EXPENSE_FUNCTIONS.TE_EXP_SHEET_INQ.GBL?SHEET_ID=</v>
      </c>
      <c r="AD146" s="250" t="str">
        <f t="shared" si="10"/>
        <v>&amp;PAGE=EX_SHEET_ENTRY</v>
      </c>
      <c r="AE146" s="250" t="str">
        <f>IF(LEFT(tbl_TransDet_Exp[[#This Row],[Journal Id]],2)="EX",TEXT(tbl_TransDet_Exp[[#This Row],[Vch /Ex /PayId]],"0000000000"),"")</f>
        <v/>
      </c>
      <c r="AF146" s="250" t="b">
        <f>IF(tbl_TransDet_Exp[[#This Row],[ER Lookup and Format]]&lt;&gt;"",CONCATENATE(tbl_TransDet_Exp[[#This Row],[https://financials.omni.fsu.edu/psp/sprdfi/EMPLOYEE/ERP/c/AUDIT_EXPENSE_FUNCTIONS.TE_EXP_SHEET_INQ.GBL?SHEET_ID=]],AE146,tbl_TransDet_Exp[[#This Row],[&amp;PAGE=EX_SHEET_ENTRY]]))</f>
        <v>0</v>
      </c>
      <c r="AG146" s="250" t="str">
        <f t="shared" si="11"/>
        <v>https://docmgmt.its.fsu.edu/NolijWeb/public/apiLoginCheck.jsp?redir=../documentviewer/%3FdocumentId%3D</v>
      </c>
      <c r="AH1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" s="250" t="str">
        <f>tbl_TransDet_Exp[[#Headers],[&amp;TargetFrameName=None]]</f>
        <v>&amp;TargetFrameName=None</v>
      </c>
      <c r="AJ1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" s="71"/>
      <c r="AN146" s="22"/>
      <c r="AO146" s="22"/>
      <c r="AP146" s="208"/>
      <c r="AQ146" s="42" t="e">
        <f>IF(tbl_TransDet_Exp[[#This Row],[Custom SR Type]]="",INDEX(SR_Lookup[Section Name],MATCH(tbl_TransDet_Exp[[#This Row],[Account]],SR_Lookup[Account],0)),tbl_TransDet_Exp[[#This Row],[Custom SR Type]])</f>
        <v>#N/A</v>
      </c>
      <c r="AR146" s="42">
        <f>VALUE(CONCATENATE(C146,TEXT(tbl_TransDet_Exp[[#This Row],[Pd]],"00")))</f>
        <v>0</v>
      </c>
      <c r="AS146" s="42" t="str">
        <f>TEXT(tbl_TransDet_Exp[[#This Row],[Project Id]],"000000")</f>
        <v>000000</v>
      </c>
      <c r="AT146" s="42" t="e">
        <f>INDEX(Table11[Description],MATCH(tbl_TransDet_Exp[[#This Row],[Account]],Table11[GL Account],0))</f>
        <v>#N/A</v>
      </c>
      <c r="AU1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" spans="2:47">
      <c r="B147" s="11"/>
      <c r="C147" s="243"/>
      <c r="D147" s="243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244"/>
      <c r="P147" s="11"/>
      <c r="Q147" s="245"/>
      <c r="R147" s="11"/>
      <c r="S147" s="11"/>
      <c r="T147" s="11"/>
      <c r="U147" s="11"/>
      <c r="V147" s="11"/>
      <c r="W147" s="11"/>
      <c r="X147" s="11"/>
      <c r="Y147" s="11"/>
      <c r="Z147" s="246"/>
      <c r="AA1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" s="250" t="e">
        <f>IF(tbl_TransDet_Exp[[#This Row],[+/-  (HR GL Detail)]]&lt;&gt;"",tbl_TransDet_Exp[[#This Row],[+/-  (HR GL Detail)]],IF(#REF!&lt;&gt;"",#REF!,""))</f>
        <v>#REF!</v>
      </c>
      <c r="AC147" s="250" t="str">
        <f t="shared" si="9"/>
        <v>https://financials.omni.fsu.edu/psp/sprdfi/EMPLOYEE/ERP/c/AUDIT_EXPENSE_FUNCTIONS.TE_EXP_SHEET_INQ.GBL?SHEET_ID=</v>
      </c>
      <c r="AD147" s="250" t="str">
        <f t="shared" si="10"/>
        <v>&amp;PAGE=EX_SHEET_ENTRY</v>
      </c>
      <c r="AE147" s="250" t="str">
        <f>IF(LEFT(tbl_TransDet_Exp[[#This Row],[Journal Id]],2)="EX",TEXT(tbl_TransDet_Exp[[#This Row],[Vch /Ex /PayId]],"0000000000"),"")</f>
        <v/>
      </c>
      <c r="AF147" s="250" t="b">
        <f>IF(tbl_TransDet_Exp[[#This Row],[ER Lookup and Format]]&lt;&gt;"",CONCATENATE(tbl_TransDet_Exp[[#This Row],[https://financials.omni.fsu.edu/psp/sprdfi/EMPLOYEE/ERP/c/AUDIT_EXPENSE_FUNCTIONS.TE_EXP_SHEET_INQ.GBL?SHEET_ID=]],AE147,tbl_TransDet_Exp[[#This Row],[&amp;PAGE=EX_SHEET_ENTRY]]))</f>
        <v>0</v>
      </c>
      <c r="AG147" s="250" t="str">
        <f t="shared" si="11"/>
        <v>https://docmgmt.its.fsu.edu/NolijWeb/public/apiLoginCheck.jsp?redir=../documentviewer/%3FdocumentId%3D</v>
      </c>
      <c r="AH1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" s="250" t="str">
        <f>tbl_TransDet_Exp[[#Headers],[&amp;TargetFrameName=None]]</f>
        <v>&amp;TargetFrameName=None</v>
      </c>
      <c r="AJ1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" s="71"/>
      <c r="AN147" s="22"/>
      <c r="AO147" s="22"/>
      <c r="AP147" s="208"/>
      <c r="AQ147" s="42" t="e">
        <f>IF(tbl_TransDet_Exp[[#This Row],[Custom SR Type]]="",INDEX(SR_Lookup[Section Name],MATCH(tbl_TransDet_Exp[[#This Row],[Account]],SR_Lookup[Account],0)),tbl_TransDet_Exp[[#This Row],[Custom SR Type]])</f>
        <v>#N/A</v>
      </c>
      <c r="AR147" s="42">
        <f>VALUE(CONCATENATE(C147,TEXT(tbl_TransDet_Exp[[#This Row],[Pd]],"00")))</f>
        <v>0</v>
      </c>
      <c r="AS147" s="42" t="str">
        <f>TEXT(tbl_TransDet_Exp[[#This Row],[Project Id]],"000000")</f>
        <v>000000</v>
      </c>
      <c r="AT147" s="42" t="e">
        <f>INDEX(Table11[Description],MATCH(tbl_TransDet_Exp[[#This Row],[Account]],Table11[GL Account],0))</f>
        <v>#N/A</v>
      </c>
      <c r="AU1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" spans="2:47">
      <c r="B148" s="11"/>
      <c r="C148" s="243"/>
      <c r="D148" s="243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244"/>
      <c r="P148" s="11"/>
      <c r="Q148" s="245"/>
      <c r="R148" s="11"/>
      <c r="S148" s="11"/>
      <c r="T148" s="11"/>
      <c r="U148" s="11"/>
      <c r="V148" s="11"/>
      <c r="W148" s="11"/>
      <c r="X148" s="11"/>
      <c r="Y148" s="11"/>
      <c r="Z148" s="246"/>
      <c r="AA1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" s="250" t="e">
        <f>IF(tbl_TransDet_Exp[[#This Row],[+/-  (HR GL Detail)]]&lt;&gt;"",tbl_TransDet_Exp[[#This Row],[+/-  (HR GL Detail)]],IF(#REF!&lt;&gt;"",#REF!,""))</f>
        <v>#REF!</v>
      </c>
      <c r="AC148" s="250" t="str">
        <f t="shared" si="9"/>
        <v>https://financials.omni.fsu.edu/psp/sprdfi/EMPLOYEE/ERP/c/AUDIT_EXPENSE_FUNCTIONS.TE_EXP_SHEET_INQ.GBL?SHEET_ID=</v>
      </c>
      <c r="AD148" s="250" t="str">
        <f t="shared" si="10"/>
        <v>&amp;PAGE=EX_SHEET_ENTRY</v>
      </c>
      <c r="AE148" s="250" t="str">
        <f>IF(LEFT(tbl_TransDet_Exp[[#This Row],[Journal Id]],2)="EX",TEXT(tbl_TransDet_Exp[[#This Row],[Vch /Ex /PayId]],"0000000000"),"")</f>
        <v/>
      </c>
      <c r="AF148" s="250" t="b">
        <f>IF(tbl_TransDet_Exp[[#This Row],[ER Lookup and Format]]&lt;&gt;"",CONCATENATE(tbl_TransDet_Exp[[#This Row],[https://financials.omni.fsu.edu/psp/sprdfi/EMPLOYEE/ERP/c/AUDIT_EXPENSE_FUNCTIONS.TE_EXP_SHEET_INQ.GBL?SHEET_ID=]],AE148,tbl_TransDet_Exp[[#This Row],[&amp;PAGE=EX_SHEET_ENTRY]]))</f>
        <v>0</v>
      </c>
      <c r="AG148" s="250" t="str">
        <f t="shared" si="11"/>
        <v>https://docmgmt.its.fsu.edu/NolijWeb/public/apiLoginCheck.jsp?redir=../documentviewer/%3FdocumentId%3D</v>
      </c>
      <c r="AH1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" s="250" t="str">
        <f>tbl_TransDet_Exp[[#Headers],[&amp;TargetFrameName=None]]</f>
        <v>&amp;TargetFrameName=None</v>
      </c>
      <c r="AJ1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" s="71"/>
      <c r="AN148" s="22"/>
      <c r="AO148" s="22"/>
      <c r="AP148" s="208"/>
      <c r="AQ148" s="42" t="e">
        <f>IF(tbl_TransDet_Exp[[#This Row],[Custom SR Type]]="",INDEX(SR_Lookup[Section Name],MATCH(tbl_TransDet_Exp[[#This Row],[Account]],SR_Lookup[Account],0)),tbl_TransDet_Exp[[#This Row],[Custom SR Type]])</f>
        <v>#N/A</v>
      </c>
      <c r="AR148" s="42">
        <f>VALUE(CONCATENATE(C148,TEXT(tbl_TransDet_Exp[[#This Row],[Pd]],"00")))</f>
        <v>0</v>
      </c>
      <c r="AS148" s="42" t="str">
        <f>TEXT(tbl_TransDet_Exp[[#This Row],[Project Id]],"000000")</f>
        <v>000000</v>
      </c>
      <c r="AT148" s="42" t="e">
        <f>INDEX(Table11[Description],MATCH(tbl_TransDet_Exp[[#This Row],[Account]],Table11[GL Account],0))</f>
        <v>#N/A</v>
      </c>
      <c r="AU1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" spans="2:47">
      <c r="B149" s="11"/>
      <c r="C149" s="243"/>
      <c r="D149" s="243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244"/>
      <c r="P149" s="11"/>
      <c r="Q149" s="245"/>
      <c r="R149" s="11"/>
      <c r="S149" s="11"/>
      <c r="T149" s="11"/>
      <c r="U149" s="11"/>
      <c r="V149" s="11"/>
      <c r="W149" s="11"/>
      <c r="X149" s="11"/>
      <c r="Y149" s="11"/>
      <c r="Z149" s="246"/>
      <c r="AA1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" s="250" t="e">
        <f>IF(tbl_TransDet_Exp[[#This Row],[+/-  (HR GL Detail)]]&lt;&gt;"",tbl_TransDet_Exp[[#This Row],[+/-  (HR GL Detail)]],IF(#REF!&lt;&gt;"",#REF!,""))</f>
        <v>#REF!</v>
      </c>
      <c r="AC149" s="250" t="str">
        <f t="shared" si="9"/>
        <v>https://financials.omni.fsu.edu/psp/sprdfi/EMPLOYEE/ERP/c/AUDIT_EXPENSE_FUNCTIONS.TE_EXP_SHEET_INQ.GBL?SHEET_ID=</v>
      </c>
      <c r="AD149" s="250" t="str">
        <f t="shared" si="10"/>
        <v>&amp;PAGE=EX_SHEET_ENTRY</v>
      </c>
      <c r="AE149" s="250" t="str">
        <f>IF(LEFT(tbl_TransDet_Exp[[#This Row],[Journal Id]],2)="EX",TEXT(tbl_TransDet_Exp[[#This Row],[Vch /Ex /PayId]],"0000000000"),"")</f>
        <v/>
      </c>
      <c r="AF149" s="250" t="b">
        <f>IF(tbl_TransDet_Exp[[#This Row],[ER Lookup and Format]]&lt;&gt;"",CONCATENATE(tbl_TransDet_Exp[[#This Row],[https://financials.omni.fsu.edu/psp/sprdfi/EMPLOYEE/ERP/c/AUDIT_EXPENSE_FUNCTIONS.TE_EXP_SHEET_INQ.GBL?SHEET_ID=]],AE149,tbl_TransDet_Exp[[#This Row],[&amp;PAGE=EX_SHEET_ENTRY]]))</f>
        <v>0</v>
      </c>
      <c r="AG149" s="250" t="str">
        <f t="shared" si="11"/>
        <v>https://docmgmt.its.fsu.edu/NolijWeb/public/apiLoginCheck.jsp?redir=../documentviewer/%3FdocumentId%3D</v>
      </c>
      <c r="AH1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" s="250" t="str">
        <f>tbl_TransDet_Exp[[#Headers],[&amp;TargetFrameName=None]]</f>
        <v>&amp;TargetFrameName=None</v>
      </c>
      <c r="AJ1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" s="71"/>
      <c r="AN149" s="22"/>
      <c r="AO149" s="22"/>
      <c r="AP149" s="208"/>
      <c r="AQ149" s="42" t="e">
        <f>IF(tbl_TransDet_Exp[[#This Row],[Custom SR Type]]="",INDEX(SR_Lookup[Section Name],MATCH(tbl_TransDet_Exp[[#This Row],[Account]],SR_Lookup[Account],0)),tbl_TransDet_Exp[[#This Row],[Custom SR Type]])</f>
        <v>#N/A</v>
      </c>
      <c r="AR149" s="42">
        <f>VALUE(CONCATENATE(C149,TEXT(tbl_TransDet_Exp[[#This Row],[Pd]],"00")))</f>
        <v>0</v>
      </c>
      <c r="AS149" s="42" t="str">
        <f>TEXT(tbl_TransDet_Exp[[#This Row],[Project Id]],"000000")</f>
        <v>000000</v>
      </c>
      <c r="AT149" s="42" t="e">
        <f>INDEX(Table11[Description],MATCH(tbl_TransDet_Exp[[#This Row],[Account]],Table11[GL Account],0))</f>
        <v>#N/A</v>
      </c>
      <c r="AU1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" spans="2:47">
      <c r="B150" s="11"/>
      <c r="C150" s="243"/>
      <c r="D150" s="243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244"/>
      <c r="P150" s="11"/>
      <c r="Q150" s="245"/>
      <c r="R150" s="11"/>
      <c r="S150" s="11"/>
      <c r="T150" s="11"/>
      <c r="U150" s="11"/>
      <c r="V150" s="11"/>
      <c r="W150" s="11"/>
      <c r="X150" s="11"/>
      <c r="Y150" s="11"/>
      <c r="Z150" s="246"/>
      <c r="AA1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" s="250" t="e">
        <f>IF(tbl_TransDet_Exp[[#This Row],[+/-  (HR GL Detail)]]&lt;&gt;"",tbl_TransDet_Exp[[#This Row],[+/-  (HR GL Detail)]],IF(#REF!&lt;&gt;"",#REF!,""))</f>
        <v>#REF!</v>
      </c>
      <c r="AC150" s="250" t="str">
        <f t="shared" si="9"/>
        <v>https://financials.omni.fsu.edu/psp/sprdfi/EMPLOYEE/ERP/c/AUDIT_EXPENSE_FUNCTIONS.TE_EXP_SHEET_INQ.GBL?SHEET_ID=</v>
      </c>
      <c r="AD150" s="250" t="str">
        <f t="shared" si="10"/>
        <v>&amp;PAGE=EX_SHEET_ENTRY</v>
      </c>
      <c r="AE150" s="250" t="str">
        <f>IF(LEFT(tbl_TransDet_Exp[[#This Row],[Journal Id]],2)="EX",TEXT(tbl_TransDet_Exp[[#This Row],[Vch /Ex /PayId]],"0000000000"),"")</f>
        <v/>
      </c>
      <c r="AF150" s="250" t="b">
        <f>IF(tbl_TransDet_Exp[[#This Row],[ER Lookup and Format]]&lt;&gt;"",CONCATENATE(tbl_TransDet_Exp[[#This Row],[https://financials.omni.fsu.edu/psp/sprdfi/EMPLOYEE/ERP/c/AUDIT_EXPENSE_FUNCTIONS.TE_EXP_SHEET_INQ.GBL?SHEET_ID=]],AE150,tbl_TransDet_Exp[[#This Row],[&amp;PAGE=EX_SHEET_ENTRY]]))</f>
        <v>0</v>
      </c>
      <c r="AG150" s="250" t="str">
        <f t="shared" si="11"/>
        <v>https://docmgmt.its.fsu.edu/NolijWeb/public/apiLoginCheck.jsp?redir=../documentviewer/%3FdocumentId%3D</v>
      </c>
      <c r="AH1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" s="250" t="str">
        <f>tbl_TransDet_Exp[[#Headers],[&amp;TargetFrameName=None]]</f>
        <v>&amp;TargetFrameName=None</v>
      </c>
      <c r="AJ1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" s="71"/>
      <c r="AN150" s="22"/>
      <c r="AO150" s="22"/>
      <c r="AP150" s="208"/>
      <c r="AQ150" s="42" t="e">
        <f>IF(tbl_TransDet_Exp[[#This Row],[Custom SR Type]]="",INDEX(SR_Lookup[Section Name],MATCH(tbl_TransDet_Exp[[#This Row],[Account]],SR_Lookup[Account],0)),tbl_TransDet_Exp[[#This Row],[Custom SR Type]])</f>
        <v>#N/A</v>
      </c>
      <c r="AR150" s="42">
        <f>VALUE(CONCATENATE(C150,TEXT(tbl_TransDet_Exp[[#This Row],[Pd]],"00")))</f>
        <v>0</v>
      </c>
      <c r="AS150" s="42" t="str">
        <f>TEXT(tbl_TransDet_Exp[[#This Row],[Project Id]],"000000")</f>
        <v>000000</v>
      </c>
      <c r="AT150" s="42" t="e">
        <f>INDEX(Table11[Description],MATCH(tbl_TransDet_Exp[[#This Row],[Account]],Table11[GL Account],0))</f>
        <v>#N/A</v>
      </c>
      <c r="AU1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" spans="2:47">
      <c r="B151" s="11"/>
      <c r="C151" s="243"/>
      <c r="D151" s="243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244"/>
      <c r="P151" s="11"/>
      <c r="Q151" s="245"/>
      <c r="R151" s="11"/>
      <c r="S151" s="11"/>
      <c r="T151" s="11"/>
      <c r="U151" s="11"/>
      <c r="V151" s="11"/>
      <c r="W151" s="11"/>
      <c r="X151" s="11"/>
      <c r="Y151" s="11"/>
      <c r="Z151" s="246"/>
      <c r="AA1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" s="250" t="e">
        <f>IF(tbl_TransDet_Exp[[#This Row],[+/-  (HR GL Detail)]]&lt;&gt;"",tbl_TransDet_Exp[[#This Row],[+/-  (HR GL Detail)]],IF(#REF!&lt;&gt;"",#REF!,""))</f>
        <v>#REF!</v>
      </c>
      <c r="AC151" s="250" t="str">
        <f t="shared" si="9"/>
        <v>https://financials.omni.fsu.edu/psp/sprdfi/EMPLOYEE/ERP/c/AUDIT_EXPENSE_FUNCTIONS.TE_EXP_SHEET_INQ.GBL?SHEET_ID=</v>
      </c>
      <c r="AD151" s="250" t="str">
        <f t="shared" si="10"/>
        <v>&amp;PAGE=EX_SHEET_ENTRY</v>
      </c>
      <c r="AE151" s="250" t="str">
        <f>IF(LEFT(tbl_TransDet_Exp[[#This Row],[Journal Id]],2)="EX",TEXT(tbl_TransDet_Exp[[#This Row],[Vch /Ex /PayId]],"0000000000"),"")</f>
        <v/>
      </c>
      <c r="AF151" s="250" t="b">
        <f>IF(tbl_TransDet_Exp[[#This Row],[ER Lookup and Format]]&lt;&gt;"",CONCATENATE(tbl_TransDet_Exp[[#This Row],[https://financials.omni.fsu.edu/psp/sprdfi/EMPLOYEE/ERP/c/AUDIT_EXPENSE_FUNCTIONS.TE_EXP_SHEET_INQ.GBL?SHEET_ID=]],AE151,tbl_TransDet_Exp[[#This Row],[&amp;PAGE=EX_SHEET_ENTRY]]))</f>
        <v>0</v>
      </c>
      <c r="AG151" s="250" t="str">
        <f t="shared" si="11"/>
        <v>https://docmgmt.its.fsu.edu/NolijWeb/public/apiLoginCheck.jsp?redir=../documentviewer/%3FdocumentId%3D</v>
      </c>
      <c r="AH1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" s="250" t="str">
        <f>tbl_TransDet_Exp[[#Headers],[&amp;TargetFrameName=None]]</f>
        <v>&amp;TargetFrameName=None</v>
      </c>
      <c r="AJ1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" s="71"/>
      <c r="AN151" s="22"/>
      <c r="AO151" s="22"/>
      <c r="AP151" s="208"/>
      <c r="AQ151" s="42" t="e">
        <f>IF(tbl_TransDet_Exp[[#This Row],[Custom SR Type]]="",INDEX(SR_Lookup[Section Name],MATCH(tbl_TransDet_Exp[[#This Row],[Account]],SR_Lookup[Account],0)),tbl_TransDet_Exp[[#This Row],[Custom SR Type]])</f>
        <v>#N/A</v>
      </c>
      <c r="AR151" s="42">
        <f>VALUE(CONCATENATE(C151,TEXT(tbl_TransDet_Exp[[#This Row],[Pd]],"00")))</f>
        <v>0</v>
      </c>
      <c r="AS151" s="42" t="str">
        <f>TEXT(tbl_TransDet_Exp[[#This Row],[Project Id]],"000000")</f>
        <v>000000</v>
      </c>
      <c r="AT151" s="42" t="e">
        <f>INDEX(Table11[Description],MATCH(tbl_TransDet_Exp[[#This Row],[Account]],Table11[GL Account],0))</f>
        <v>#N/A</v>
      </c>
      <c r="AU1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" spans="2:47">
      <c r="B152" s="11"/>
      <c r="C152" s="243"/>
      <c r="D152" s="243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244"/>
      <c r="P152" s="11"/>
      <c r="Q152" s="245"/>
      <c r="R152" s="11"/>
      <c r="S152" s="11"/>
      <c r="T152" s="11"/>
      <c r="U152" s="11"/>
      <c r="V152" s="11"/>
      <c r="W152" s="11"/>
      <c r="X152" s="11"/>
      <c r="Y152" s="11"/>
      <c r="Z152" s="246"/>
      <c r="AA1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" s="250" t="e">
        <f>IF(tbl_TransDet_Exp[[#This Row],[+/-  (HR GL Detail)]]&lt;&gt;"",tbl_TransDet_Exp[[#This Row],[+/-  (HR GL Detail)]],IF(#REF!&lt;&gt;"",#REF!,""))</f>
        <v>#REF!</v>
      </c>
      <c r="AC152" s="250" t="str">
        <f t="shared" si="9"/>
        <v>https://financials.omni.fsu.edu/psp/sprdfi/EMPLOYEE/ERP/c/AUDIT_EXPENSE_FUNCTIONS.TE_EXP_SHEET_INQ.GBL?SHEET_ID=</v>
      </c>
      <c r="AD152" s="250" t="str">
        <f t="shared" si="10"/>
        <v>&amp;PAGE=EX_SHEET_ENTRY</v>
      </c>
      <c r="AE152" s="250" t="str">
        <f>IF(LEFT(tbl_TransDet_Exp[[#This Row],[Journal Id]],2)="EX",TEXT(tbl_TransDet_Exp[[#This Row],[Vch /Ex /PayId]],"0000000000"),"")</f>
        <v/>
      </c>
      <c r="AF152" s="250" t="b">
        <f>IF(tbl_TransDet_Exp[[#This Row],[ER Lookup and Format]]&lt;&gt;"",CONCATENATE(tbl_TransDet_Exp[[#This Row],[https://financials.omni.fsu.edu/psp/sprdfi/EMPLOYEE/ERP/c/AUDIT_EXPENSE_FUNCTIONS.TE_EXP_SHEET_INQ.GBL?SHEET_ID=]],AE152,tbl_TransDet_Exp[[#This Row],[&amp;PAGE=EX_SHEET_ENTRY]]))</f>
        <v>0</v>
      </c>
      <c r="AG152" s="250" t="str">
        <f t="shared" si="11"/>
        <v>https://docmgmt.its.fsu.edu/NolijWeb/public/apiLoginCheck.jsp?redir=../documentviewer/%3FdocumentId%3D</v>
      </c>
      <c r="AH1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" s="250" t="str">
        <f>tbl_TransDet_Exp[[#Headers],[&amp;TargetFrameName=None]]</f>
        <v>&amp;TargetFrameName=None</v>
      </c>
      <c r="AJ1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" s="71"/>
      <c r="AN152" s="22"/>
      <c r="AO152" s="22"/>
      <c r="AP152" s="208"/>
      <c r="AQ152" s="42" t="e">
        <f>IF(tbl_TransDet_Exp[[#This Row],[Custom SR Type]]="",INDEX(SR_Lookup[Section Name],MATCH(tbl_TransDet_Exp[[#This Row],[Account]],SR_Lookup[Account],0)),tbl_TransDet_Exp[[#This Row],[Custom SR Type]])</f>
        <v>#N/A</v>
      </c>
      <c r="AR152" s="42">
        <f>VALUE(CONCATENATE(C152,TEXT(tbl_TransDet_Exp[[#This Row],[Pd]],"00")))</f>
        <v>0</v>
      </c>
      <c r="AS152" s="42" t="str">
        <f>TEXT(tbl_TransDet_Exp[[#This Row],[Project Id]],"000000")</f>
        <v>000000</v>
      </c>
      <c r="AT152" s="42" t="e">
        <f>INDEX(Table11[Description],MATCH(tbl_TransDet_Exp[[#This Row],[Account]],Table11[GL Account],0))</f>
        <v>#N/A</v>
      </c>
      <c r="AU1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" spans="2:47">
      <c r="B153" s="11"/>
      <c r="C153" s="243"/>
      <c r="D153" s="243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244"/>
      <c r="P153" s="11"/>
      <c r="Q153" s="245"/>
      <c r="R153" s="11"/>
      <c r="S153" s="11"/>
      <c r="T153" s="11"/>
      <c r="U153" s="11"/>
      <c r="V153" s="11"/>
      <c r="W153" s="11"/>
      <c r="X153" s="11"/>
      <c r="Y153" s="11"/>
      <c r="Z153" s="246"/>
      <c r="AA1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" s="250" t="e">
        <f>IF(tbl_TransDet_Exp[[#This Row],[+/-  (HR GL Detail)]]&lt;&gt;"",tbl_TransDet_Exp[[#This Row],[+/-  (HR GL Detail)]],IF(#REF!&lt;&gt;"",#REF!,""))</f>
        <v>#REF!</v>
      </c>
      <c r="AC153" s="250" t="str">
        <f t="shared" si="9"/>
        <v>https://financials.omni.fsu.edu/psp/sprdfi/EMPLOYEE/ERP/c/AUDIT_EXPENSE_FUNCTIONS.TE_EXP_SHEET_INQ.GBL?SHEET_ID=</v>
      </c>
      <c r="AD153" s="250" t="str">
        <f t="shared" si="10"/>
        <v>&amp;PAGE=EX_SHEET_ENTRY</v>
      </c>
      <c r="AE153" s="250" t="str">
        <f>IF(LEFT(tbl_TransDet_Exp[[#This Row],[Journal Id]],2)="EX",TEXT(tbl_TransDet_Exp[[#This Row],[Vch /Ex /PayId]],"0000000000"),"")</f>
        <v/>
      </c>
      <c r="AF153" s="250" t="b">
        <f>IF(tbl_TransDet_Exp[[#This Row],[ER Lookup and Format]]&lt;&gt;"",CONCATENATE(tbl_TransDet_Exp[[#This Row],[https://financials.omni.fsu.edu/psp/sprdfi/EMPLOYEE/ERP/c/AUDIT_EXPENSE_FUNCTIONS.TE_EXP_SHEET_INQ.GBL?SHEET_ID=]],AE153,tbl_TransDet_Exp[[#This Row],[&amp;PAGE=EX_SHEET_ENTRY]]))</f>
        <v>0</v>
      </c>
      <c r="AG153" s="250" t="str">
        <f t="shared" si="11"/>
        <v>https://docmgmt.its.fsu.edu/NolijWeb/public/apiLoginCheck.jsp?redir=../documentviewer/%3FdocumentId%3D</v>
      </c>
      <c r="AH1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" s="250" t="str">
        <f>tbl_TransDet_Exp[[#Headers],[&amp;TargetFrameName=None]]</f>
        <v>&amp;TargetFrameName=None</v>
      </c>
      <c r="AJ1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" s="71"/>
      <c r="AN153" s="22"/>
      <c r="AO153" s="22"/>
      <c r="AP153" s="208"/>
      <c r="AQ153" s="42" t="e">
        <f>IF(tbl_TransDet_Exp[[#This Row],[Custom SR Type]]="",INDEX(SR_Lookup[Section Name],MATCH(tbl_TransDet_Exp[[#This Row],[Account]],SR_Lookup[Account],0)),tbl_TransDet_Exp[[#This Row],[Custom SR Type]])</f>
        <v>#N/A</v>
      </c>
      <c r="AR153" s="42">
        <f>VALUE(CONCATENATE(C153,TEXT(tbl_TransDet_Exp[[#This Row],[Pd]],"00")))</f>
        <v>0</v>
      </c>
      <c r="AS153" s="42" t="str">
        <f>TEXT(tbl_TransDet_Exp[[#This Row],[Project Id]],"000000")</f>
        <v>000000</v>
      </c>
      <c r="AT153" s="42" t="e">
        <f>INDEX(Table11[Description],MATCH(tbl_TransDet_Exp[[#This Row],[Account]],Table11[GL Account],0))</f>
        <v>#N/A</v>
      </c>
      <c r="AU1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" spans="2:47">
      <c r="B154" s="11"/>
      <c r="C154" s="243"/>
      <c r="D154" s="243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244"/>
      <c r="P154" s="11"/>
      <c r="Q154" s="245"/>
      <c r="R154" s="11"/>
      <c r="S154" s="11"/>
      <c r="T154" s="11"/>
      <c r="U154" s="11"/>
      <c r="V154" s="11"/>
      <c r="W154" s="11"/>
      <c r="X154" s="11"/>
      <c r="Y154" s="11"/>
      <c r="Z154" s="246"/>
      <c r="AA1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" s="250" t="e">
        <f>IF(tbl_TransDet_Exp[[#This Row],[+/-  (HR GL Detail)]]&lt;&gt;"",tbl_TransDet_Exp[[#This Row],[+/-  (HR GL Detail)]],IF(#REF!&lt;&gt;"",#REF!,""))</f>
        <v>#REF!</v>
      </c>
      <c r="AC154" s="250" t="str">
        <f t="shared" si="9"/>
        <v>https://financials.omni.fsu.edu/psp/sprdfi/EMPLOYEE/ERP/c/AUDIT_EXPENSE_FUNCTIONS.TE_EXP_SHEET_INQ.GBL?SHEET_ID=</v>
      </c>
      <c r="AD154" s="250" t="str">
        <f t="shared" si="10"/>
        <v>&amp;PAGE=EX_SHEET_ENTRY</v>
      </c>
      <c r="AE154" s="250" t="str">
        <f>IF(LEFT(tbl_TransDet_Exp[[#This Row],[Journal Id]],2)="EX",TEXT(tbl_TransDet_Exp[[#This Row],[Vch /Ex /PayId]],"0000000000"),"")</f>
        <v/>
      </c>
      <c r="AF154" s="250" t="b">
        <f>IF(tbl_TransDet_Exp[[#This Row],[ER Lookup and Format]]&lt;&gt;"",CONCATENATE(tbl_TransDet_Exp[[#This Row],[https://financials.omni.fsu.edu/psp/sprdfi/EMPLOYEE/ERP/c/AUDIT_EXPENSE_FUNCTIONS.TE_EXP_SHEET_INQ.GBL?SHEET_ID=]],AE154,tbl_TransDet_Exp[[#This Row],[&amp;PAGE=EX_SHEET_ENTRY]]))</f>
        <v>0</v>
      </c>
      <c r="AG154" s="250" t="str">
        <f t="shared" si="11"/>
        <v>https://docmgmt.its.fsu.edu/NolijWeb/public/apiLoginCheck.jsp?redir=../documentviewer/%3FdocumentId%3D</v>
      </c>
      <c r="AH1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" s="250" t="str">
        <f>tbl_TransDet_Exp[[#Headers],[&amp;TargetFrameName=None]]</f>
        <v>&amp;TargetFrameName=None</v>
      </c>
      <c r="AJ1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" s="71"/>
      <c r="AN154" s="22"/>
      <c r="AO154" s="22"/>
      <c r="AP154" s="208"/>
      <c r="AQ154" s="42" t="e">
        <f>IF(tbl_TransDet_Exp[[#This Row],[Custom SR Type]]="",INDEX(SR_Lookup[Section Name],MATCH(tbl_TransDet_Exp[[#This Row],[Account]],SR_Lookup[Account],0)),tbl_TransDet_Exp[[#This Row],[Custom SR Type]])</f>
        <v>#N/A</v>
      </c>
      <c r="AR154" s="42">
        <f>VALUE(CONCATENATE(C154,TEXT(tbl_TransDet_Exp[[#This Row],[Pd]],"00")))</f>
        <v>0</v>
      </c>
      <c r="AS154" s="42" t="str">
        <f>TEXT(tbl_TransDet_Exp[[#This Row],[Project Id]],"000000")</f>
        <v>000000</v>
      </c>
      <c r="AT154" s="42" t="e">
        <f>INDEX(Table11[Description],MATCH(tbl_TransDet_Exp[[#This Row],[Account]],Table11[GL Account],0))</f>
        <v>#N/A</v>
      </c>
      <c r="AU1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" spans="2:47">
      <c r="B155" s="11"/>
      <c r="C155" s="243"/>
      <c r="D155" s="243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244"/>
      <c r="P155" s="11"/>
      <c r="Q155" s="245"/>
      <c r="R155" s="11"/>
      <c r="S155" s="11"/>
      <c r="T155" s="11"/>
      <c r="U155" s="11"/>
      <c r="V155" s="11"/>
      <c r="W155" s="11"/>
      <c r="X155" s="11"/>
      <c r="Y155" s="11"/>
      <c r="Z155" s="246"/>
      <c r="AA1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" s="250" t="e">
        <f>IF(tbl_TransDet_Exp[[#This Row],[+/-  (HR GL Detail)]]&lt;&gt;"",tbl_TransDet_Exp[[#This Row],[+/-  (HR GL Detail)]],IF(#REF!&lt;&gt;"",#REF!,""))</f>
        <v>#REF!</v>
      </c>
      <c r="AC155" s="250" t="str">
        <f t="shared" si="9"/>
        <v>https://financials.omni.fsu.edu/psp/sprdfi/EMPLOYEE/ERP/c/AUDIT_EXPENSE_FUNCTIONS.TE_EXP_SHEET_INQ.GBL?SHEET_ID=</v>
      </c>
      <c r="AD155" s="250" t="str">
        <f t="shared" si="10"/>
        <v>&amp;PAGE=EX_SHEET_ENTRY</v>
      </c>
      <c r="AE155" s="250" t="str">
        <f>IF(LEFT(tbl_TransDet_Exp[[#This Row],[Journal Id]],2)="EX",TEXT(tbl_TransDet_Exp[[#This Row],[Vch /Ex /PayId]],"0000000000"),"")</f>
        <v/>
      </c>
      <c r="AF155" s="250" t="b">
        <f>IF(tbl_TransDet_Exp[[#This Row],[ER Lookup and Format]]&lt;&gt;"",CONCATENATE(tbl_TransDet_Exp[[#This Row],[https://financials.omni.fsu.edu/psp/sprdfi/EMPLOYEE/ERP/c/AUDIT_EXPENSE_FUNCTIONS.TE_EXP_SHEET_INQ.GBL?SHEET_ID=]],AE155,tbl_TransDet_Exp[[#This Row],[&amp;PAGE=EX_SHEET_ENTRY]]))</f>
        <v>0</v>
      </c>
      <c r="AG155" s="250" t="str">
        <f t="shared" si="11"/>
        <v>https://docmgmt.its.fsu.edu/NolijWeb/public/apiLoginCheck.jsp?redir=../documentviewer/%3FdocumentId%3D</v>
      </c>
      <c r="AH1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" s="250" t="str">
        <f>tbl_TransDet_Exp[[#Headers],[&amp;TargetFrameName=None]]</f>
        <v>&amp;TargetFrameName=None</v>
      </c>
      <c r="AJ1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" s="71"/>
      <c r="AN155" s="22"/>
      <c r="AO155" s="22"/>
      <c r="AP155" s="208"/>
      <c r="AQ155" s="42" t="e">
        <f>IF(tbl_TransDet_Exp[[#This Row],[Custom SR Type]]="",INDEX(SR_Lookup[Section Name],MATCH(tbl_TransDet_Exp[[#This Row],[Account]],SR_Lookup[Account],0)),tbl_TransDet_Exp[[#This Row],[Custom SR Type]])</f>
        <v>#N/A</v>
      </c>
      <c r="AR155" s="42">
        <f>VALUE(CONCATENATE(C155,TEXT(tbl_TransDet_Exp[[#This Row],[Pd]],"00")))</f>
        <v>0</v>
      </c>
      <c r="AS155" s="42" t="str">
        <f>TEXT(tbl_TransDet_Exp[[#This Row],[Project Id]],"000000")</f>
        <v>000000</v>
      </c>
      <c r="AT155" s="42" t="e">
        <f>INDEX(Table11[Description],MATCH(tbl_TransDet_Exp[[#This Row],[Account]],Table11[GL Account],0))</f>
        <v>#N/A</v>
      </c>
      <c r="AU1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" spans="2:47">
      <c r="B156" s="11"/>
      <c r="C156" s="243"/>
      <c r="D156" s="243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244"/>
      <c r="P156" s="11"/>
      <c r="Q156" s="245"/>
      <c r="R156" s="11"/>
      <c r="S156" s="11"/>
      <c r="T156" s="11"/>
      <c r="U156" s="11"/>
      <c r="V156" s="11"/>
      <c r="W156" s="11"/>
      <c r="X156" s="11"/>
      <c r="Y156" s="11"/>
      <c r="Z156" s="246"/>
      <c r="AA1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" s="250" t="e">
        <f>IF(tbl_TransDet_Exp[[#This Row],[+/-  (HR GL Detail)]]&lt;&gt;"",tbl_TransDet_Exp[[#This Row],[+/-  (HR GL Detail)]],IF(#REF!&lt;&gt;"",#REF!,""))</f>
        <v>#REF!</v>
      </c>
      <c r="AC156" s="250" t="str">
        <f t="shared" si="9"/>
        <v>https://financials.omni.fsu.edu/psp/sprdfi/EMPLOYEE/ERP/c/AUDIT_EXPENSE_FUNCTIONS.TE_EXP_SHEET_INQ.GBL?SHEET_ID=</v>
      </c>
      <c r="AD156" s="250" t="str">
        <f t="shared" si="10"/>
        <v>&amp;PAGE=EX_SHEET_ENTRY</v>
      </c>
      <c r="AE156" s="250" t="str">
        <f>IF(LEFT(tbl_TransDet_Exp[[#This Row],[Journal Id]],2)="EX",TEXT(tbl_TransDet_Exp[[#This Row],[Vch /Ex /PayId]],"0000000000"),"")</f>
        <v/>
      </c>
      <c r="AF156" s="250" t="b">
        <f>IF(tbl_TransDet_Exp[[#This Row],[ER Lookup and Format]]&lt;&gt;"",CONCATENATE(tbl_TransDet_Exp[[#This Row],[https://financials.omni.fsu.edu/psp/sprdfi/EMPLOYEE/ERP/c/AUDIT_EXPENSE_FUNCTIONS.TE_EXP_SHEET_INQ.GBL?SHEET_ID=]],AE156,tbl_TransDet_Exp[[#This Row],[&amp;PAGE=EX_SHEET_ENTRY]]))</f>
        <v>0</v>
      </c>
      <c r="AG156" s="250" t="str">
        <f t="shared" si="11"/>
        <v>https://docmgmt.its.fsu.edu/NolijWeb/public/apiLoginCheck.jsp?redir=../documentviewer/%3FdocumentId%3D</v>
      </c>
      <c r="AH1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" s="250" t="str">
        <f>tbl_TransDet_Exp[[#Headers],[&amp;TargetFrameName=None]]</f>
        <v>&amp;TargetFrameName=None</v>
      </c>
      <c r="AJ1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" s="71"/>
      <c r="AN156" s="22"/>
      <c r="AO156" s="22"/>
      <c r="AP156" s="208"/>
      <c r="AQ156" s="42" t="e">
        <f>IF(tbl_TransDet_Exp[[#This Row],[Custom SR Type]]="",INDEX(SR_Lookup[Section Name],MATCH(tbl_TransDet_Exp[[#This Row],[Account]],SR_Lookup[Account],0)),tbl_TransDet_Exp[[#This Row],[Custom SR Type]])</f>
        <v>#N/A</v>
      </c>
      <c r="AR156" s="42">
        <f>VALUE(CONCATENATE(C156,TEXT(tbl_TransDet_Exp[[#This Row],[Pd]],"00")))</f>
        <v>0</v>
      </c>
      <c r="AS156" s="42" t="str">
        <f>TEXT(tbl_TransDet_Exp[[#This Row],[Project Id]],"000000")</f>
        <v>000000</v>
      </c>
      <c r="AT156" s="42" t="e">
        <f>INDEX(Table11[Description],MATCH(tbl_TransDet_Exp[[#This Row],[Account]],Table11[GL Account],0))</f>
        <v>#N/A</v>
      </c>
      <c r="AU1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" spans="2:47">
      <c r="B157" s="11"/>
      <c r="C157" s="243"/>
      <c r="D157" s="243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244"/>
      <c r="P157" s="11"/>
      <c r="Q157" s="245"/>
      <c r="R157" s="11"/>
      <c r="S157" s="11"/>
      <c r="T157" s="11"/>
      <c r="U157" s="11"/>
      <c r="V157" s="11"/>
      <c r="W157" s="11"/>
      <c r="X157" s="11"/>
      <c r="Y157" s="11"/>
      <c r="Z157" s="246"/>
      <c r="AA1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" s="250" t="e">
        <f>IF(tbl_TransDet_Exp[[#This Row],[+/-  (HR GL Detail)]]&lt;&gt;"",tbl_TransDet_Exp[[#This Row],[+/-  (HR GL Detail)]],IF(#REF!&lt;&gt;"",#REF!,""))</f>
        <v>#REF!</v>
      </c>
      <c r="AC157" s="250" t="str">
        <f t="shared" si="9"/>
        <v>https://financials.omni.fsu.edu/psp/sprdfi/EMPLOYEE/ERP/c/AUDIT_EXPENSE_FUNCTIONS.TE_EXP_SHEET_INQ.GBL?SHEET_ID=</v>
      </c>
      <c r="AD157" s="250" t="str">
        <f t="shared" si="10"/>
        <v>&amp;PAGE=EX_SHEET_ENTRY</v>
      </c>
      <c r="AE157" s="250" t="str">
        <f>IF(LEFT(tbl_TransDet_Exp[[#This Row],[Journal Id]],2)="EX",TEXT(tbl_TransDet_Exp[[#This Row],[Vch /Ex /PayId]],"0000000000"),"")</f>
        <v/>
      </c>
      <c r="AF157" s="250" t="b">
        <f>IF(tbl_TransDet_Exp[[#This Row],[ER Lookup and Format]]&lt;&gt;"",CONCATENATE(tbl_TransDet_Exp[[#This Row],[https://financials.omni.fsu.edu/psp/sprdfi/EMPLOYEE/ERP/c/AUDIT_EXPENSE_FUNCTIONS.TE_EXP_SHEET_INQ.GBL?SHEET_ID=]],AE157,tbl_TransDet_Exp[[#This Row],[&amp;PAGE=EX_SHEET_ENTRY]]))</f>
        <v>0</v>
      </c>
      <c r="AG157" s="250" t="str">
        <f t="shared" si="11"/>
        <v>https://docmgmt.its.fsu.edu/NolijWeb/public/apiLoginCheck.jsp?redir=../documentviewer/%3FdocumentId%3D</v>
      </c>
      <c r="AH1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" s="250" t="str">
        <f>tbl_TransDet_Exp[[#Headers],[&amp;TargetFrameName=None]]</f>
        <v>&amp;TargetFrameName=None</v>
      </c>
      <c r="AJ1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" s="71"/>
      <c r="AN157" s="22"/>
      <c r="AO157" s="22"/>
      <c r="AP157" s="208"/>
      <c r="AQ157" s="42" t="e">
        <f>IF(tbl_TransDet_Exp[[#This Row],[Custom SR Type]]="",INDEX(SR_Lookup[Section Name],MATCH(tbl_TransDet_Exp[[#This Row],[Account]],SR_Lookup[Account],0)),tbl_TransDet_Exp[[#This Row],[Custom SR Type]])</f>
        <v>#N/A</v>
      </c>
      <c r="AR157" s="42">
        <f>VALUE(CONCATENATE(C157,TEXT(tbl_TransDet_Exp[[#This Row],[Pd]],"00")))</f>
        <v>0</v>
      </c>
      <c r="AS157" s="42" t="str">
        <f>TEXT(tbl_TransDet_Exp[[#This Row],[Project Id]],"000000")</f>
        <v>000000</v>
      </c>
      <c r="AT157" s="42" t="e">
        <f>INDEX(Table11[Description],MATCH(tbl_TransDet_Exp[[#This Row],[Account]],Table11[GL Account],0))</f>
        <v>#N/A</v>
      </c>
      <c r="AU1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" spans="2:47">
      <c r="B158" s="11"/>
      <c r="C158" s="243"/>
      <c r="D158" s="243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244"/>
      <c r="P158" s="11"/>
      <c r="Q158" s="245"/>
      <c r="R158" s="11"/>
      <c r="S158" s="11"/>
      <c r="T158" s="11"/>
      <c r="U158" s="11"/>
      <c r="V158" s="11"/>
      <c r="W158" s="11"/>
      <c r="X158" s="11"/>
      <c r="Y158" s="11"/>
      <c r="Z158" s="246"/>
      <c r="AA1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" s="250" t="e">
        <f>IF(tbl_TransDet_Exp[[#This Row],[+/-  (HR GL Detail)]]&lt;&gt;"",tbl_TransDet_Exp[[#This Row],[+/-  (HR GL Detail)]],IF(#REF!&lt;&gt;"",#REF!,""))</f>
        <v>#REF!</v>
      </c>
      <c r="AC158" s="250" t="str">
        <f t="shared" si="9"/>
        <v>https://financials.omni.fsu.edu/psp/sprdfi/EMPLOYEE/ERP/c/AUDIT_EXPENSE_FUNCTIONS.TE_EXP_SHEET_INQ.GBL?SHEET_ID=</v>
      </c>
      <c r="AD158" s="250" t="str">
        <f t="shared" si="10"/>
        <v>&amp;PAGE=EX_SHEET_ENTRY</v>
      </c>
      <c r="AE158" s="250" t="str">
        <f>IF(LEFT(tbl_TransDet_Exp[[#This Row],[Journal Id]],2)="EX",TEXT(tbl_TransDet_Exp[[#This Row],[Vch /Ex /PayId]],"0000000000"),"")</f>
        <v/>
      </c>
      <c r="AF158" s="250" t="b">
        <f>IF(tbl_TransDet_Exp[[#This Row],[ER Lookup and Format]]&lt;&gt;"",CONCATENATE(tbl_TransDet_Exp[[#This Row],[https://financials.omni.fsu.edu/psp/sprdfi/EMPLOYEE/ERP/c/AUDIT_EXPENSE_FUNCTIONS.TE_EXP_SHEET_INQ.GBL?SHEET_ID=]],AE158,tbl_TransDet_Exp[[#This Row],[&amp;PAGE=EX_SHEET_ENTRY]]))</f>
        <v>0</v>
      </c>
      <c r="AG158" s="250" t="str">
        <f t="shared" si="11"/>
        <v>https://docmgmt.its.fsu.edu/NolijWeb/public/apiLoginCheck.jsp?redir=../documentviewer/%3FdocumentId%3D</v>
      </c>
      <c r="AH1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" s="250" t="str">
        <f>tbl_TransDet_Exp[[#Headers],[&amp;TargetFrameName=None]]</f>
        <v>&amp;TargetFrameName=None</v>
      </c>
      <c r="AJ1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" s="71"/>
      <c r="AN158" s="22"/>
      <c r="AO158" s="22"/>
      <c r="AP158" s="208"/>
      <c r="AQ158" s="42" t="e">
        <f>IF(tbl_TransDet_Exp[[#This Row],[Custom SR Type]]="",INDEX(SR_Lookup[Section Name],MATCH(tbl_TransDet_Exp[[#This Row],[Account]],SR_Lookup[Account],0)),tbl_TransDet_Exp[[#This Row],[Custom SR Type]])</f>
        <v>#N/A</v>
      </c>
      <c r="AR158" s="42">
        <f>VALUE(CONCATENATE(C158,TEXT(tbl_TransDet_Exp[[#This Row],[Pd]],"00")))</f>
        <v>0</v>
      </c>
      <c r="AS158" s="42" t="str">
        <f>TEXT(tbl_TransDet_Exp[[#This Row],[Project Id]],"000000")</f>
        <v>000000</v>
      </c>
      <c r="AT158" s="42" t="e">
        <f>INDEX(Table11[Description],MATCH(tbl_TransDet_Exp[[#This Row],[Account]],Table11[GL Account],0))</f>
        <v>#N/A</v>
      </c>
      <c r="AU1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" spans="2:47">
      <c r="B159" s="11"/>
      <c r="C159" s="243"/>
      <c r="D159" s="243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244"/>
      <c r="P159" s="11"/>
      <c r="Q159" s="245"/>
      <c r="R159" s="11"/>
      <c r="S159" s="11"/>
      <c r="T159" s="11"/>
      <c r="U159" s="11"/>
      <c r="V159" s="11"/>
      <c r="W159" s="11"/>
      <c r="X159" s="11"/>
      <c r="Y159" s="11"/>
      <c r="Z159" s="246"/>
      <c r="AA1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" s="250" t="e">
        <f>IF(tbl_TransDet_Exp[[#This Row],[+/-  (HR GL Detail)]]&lt;&gt;"",tbl_TransDet_Exp[[#This Row],[+/-  (HR GL Detail)]],IF(#REF!&lt;&gt;"",#REF!,""))</f>
        <v>#REF!</v>
      </c>
      <c r="AC159" s="250" t="str">
        <f t="shared" si="9"/>
        <v>https://financials.omni.fsu.edu/psp/sprdfi/EMPLOYEE/ERP/c/AUDIT_EXPENSE_FUNCTIONS.TE_EXP_SHEET_INQ.GBL?SHEET_ID=</v>
      </c>
      <c r="AD159" s="250" t="str">
        <f t="shared" si="10"/>
        <v>&amp;PAGE=EX_SHEET_ENTRY</v>
      </c>
      <c r="AE159" s="250" t="str">
        <f>IF(LEFT(tbl_TransDet_Exp[[#This Row],[Journal Id]],2)="EX",TEXT(tbl_TransDet_Exp[[#This Row],[Vch /Ex /PayId]],"0000000000"),"")</f>
        <v/>
      </c>
      <c r="AF159" s="250" t="b">
        <f>IF(tbl_TransDet_Exp[[#This Row],[ER Lookup and Format]]&lt;&gt;"",CONCATENATE(tbl_TransDet_Exp[[#This Row],[https://financials.omni.fsu.edu/psp/sprdfi/EMPLOYEE/ERP/c/AUDIT_EXPENSE_FUNCTIONS.TE_EXP_SHEET_INQ.GBL?SHEET_ID=]],AE159,tbl_TransDet_Exp[[#This Row],[&amp;PAGE=EX_SHEET_ENTRY]]))</f>
        <v>0</v>
      </c>
      <c r="AG159" s="250" t="str">
        <f t="shared" si="11"/>
        <v>https://docmgmt.its.fsu.edu/NolijWeb/public/apiLoginCheck.jsp?redir=../documentviewer/%3FdocumentId%3D</v>
      </c>
      <c r="AH1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" s="250" t="str">
        <f>tbl_TransDet_Exp[[#Headers],[&amp;TargetFrameName=None]]</f>
        <v>&amp;TargetFrameName=None</v>
      </c>
      <c r="AJ1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" s="71"/>
      <c r="AN159" s="22"/>
      <c r="AO159" s="22"/>
      <c r="AP159" s="208"/>
      <c r="AQ159" s="42" t="e">
        <f>IF(tbl_TransDet_Exp[[#This Row],[Custom SR Type]]="",INDEX(SR_Lookup[Section Name],MATCH(tbl_TransDet_Exp[[#This Row],[Account]],SR_Lookup[Account],0)),tbl_TransDet_Exp[[#This Row],[Custom SR Type]])</f>
        <v>#N/A</v>
      </c>
      <c r="AR159" s="42">
        <f>VALUE(CONCATENATE(C159,TEXT(tbl_TransDet_Exp[[#This Row],[Pd]],"00")))</f>
        <v>0</v>
      </c>
      <c r="AS159" s="42" t="str">
        <f>TEXT(tbl_TransDet_Exp[[#This Row],[Project Id]],"000000")</f>
        <v>000000</v>
      </c>
      <c r="AT159" s="42" t="e">
        <f>INDEX(Table11[Description],MATCH(tbl_TransDet_Exp[[#This Row],[Account]],Table11[GL Account],0))</f>
        <v>#N/A</v>
      </c>
      <c r="AU1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" spans="2:47">
      <c r="B160" s="11"/>
      <c r="C160" s="243"/>
      <c r="D160" s="243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244"/>
      <c r="P160" s="11"/>
      <c r="Q160" s="245"/>
      <c r="R160" s="11"/>
      <c r="S160" s="11"/>
      <c r="T160" s="11"/>
      <c r="U160" s="11"/>
      <c r="V160" s="11"/>
      <c r="W160" s="11"/>
      <c r="X160" s="11"/>
      <c r="Y160" s="11"/>
      <c r="Z160" s="246"/>
      <c r="AA1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" s="250" t="e">
        <f>IF(tbl_TransDet_Exp[[#This Row],[+/-  (HR GL Detail)]]&lt;&gt;"",tbl_TransDet_Exp[[#This Row],[+/-  (HR GL Detail)]],IF(#REF!&lt;&gt;"",#REF!,""))</f>
        <v>#REF!</v>
      </c>
      <c r="AC160" s="250" t="str">
        <f t="shared" si="9"/>
        <v>https://financials.omni.fsu.edu/psp/sprdfi/EMPLOYEE/ERP/c/AUDIT_EXPENSE_FUNCTIONS.TE_EXP_SHEET_INQ.GBL?SHEET_ID=</v>
      </c>
      <c r="AD160" s="250" t="str">
        <f t="shared" si="10"/>
        <v>&amp;PAGE=EX_SHEET_ENTRY</v>
      </c>
      <c r="AE160" s="250" t="str">
        <f>IF(LEFT(tbl_TransDet_Exp[[#This Row],[Journal Id]],2)="EX",TEXT(tbl_TransDet_Exp[[#This Row],[Vch /Ex /PayId]],"0000000000"),"")</f>
        <v/>
      </c>
      <c r="AF160" s="250" t="b">
        <f>IF(tbl_TransDet_Exp[[#This Row],[ER Lookup and Format]]&lt;&gt;"",CONCATENATE(tbl_TransDet_Exp[[#This Row],[https://financials.omni.fsu.edu/psp/sprdfi/EMPLOYEE/ERP/c/AUDIT_EXPENSE_FUNCTIONS.TE_EXP_SHEET_INQ.GBL?SHEET_ID=]],AE160,tbl_TransDet_Exp[[#This Row],[&amp;PAGE=EX_SHEET_ENTRY]]))</f>
        <v>0</v>
      </c>
      <c r="AG160" s="250" t="str">
        <f t="shared" si="11"/>
        <v>https://docmgmt.its.fsu.edu/NolijWeb/public/apiLoginCheck.jsp?redir=../documentviewer/%3FdocumentId%3D</v>
      </c>
      <c r="AH1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" s="250" t="str">
        <f>tbl_TransDet_Exp[[#Headers],[&amp;TargetFrameName=None]]</f>
        <v>&amp;TargetFrameName=None</v>
      </c>
      <c r="AJ1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" s="71"/>
      <c r="AN160" s="22"/>
      <c r="AO160" s="22"/>
      <c r="AP160" s="208"/>
      <c r="AQ160" s="42" t="e">
        <f>IF(tbl_TransDet_Exp[[#This Row],[Custom SR Type]]="",INDEX(SR_Lookup[Section Name],MATCH(tbl_TransDet_Exp[[#This Row],[Account]],SR_Lookup[Account],0)),tbl_TransDet_Exp[[#This Row],[Custom SR Type]])</f>
        <v>#N/A</v>
      </c>
      <c r="AR160" s="42">
        <f>VALUE(CONCATENATE(C160,TEXT(tbl_TransDet_Exp[[#This Row],[Pd]],"00")))</f>
        <v>0</v>
      </c>
      <c r="AS160" s="42" t="str">
        <f>TEXT(tbl_TransDet_Exp[[#This Row],[Project Id]],"000000")</f>
        <v>000000</v>
      </c>
      <c r="AT160" s="42" t="e">
        <f>INDEX(Table11[Description],MATCH(tbl_TransDet_Exp[[#This Row],[Account]],Table11[GL Account],0))</f>
        <v>#N/A</v>
      </c>
      <c r="AU1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" spans="2:47">
      <c r="B161" s="11"/>
      <c r="C161" s="243"/>
      <c r="D161" s="243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244"/>
      <c r="P161" s="11"/>
      <c r="Q161" s="245"/>
      <c r="R161" s="11"/>
      <c r="S161" s="11"/>
      <c r="T161" s="11"/>
      <c r="U161" s="11"/>
      <c r="V161" s="11"/>
      <c r="W161" s="11"/>
      <c r="X161" s="11"/>
      <c r="Y161" s="11"/>
      <c r="Z161" s="246"/>
      <c r="AA1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" s="250" t="e">
        <f>IF(tbl_TransDet_Exp[[#This Row],[+/-  (HR GL Detail)]]&lt;&gt;"",tbl_TransDet_Exp[[#This Row],[+/-  (HR GL Detail)]],IF(#REF!&lt;&gt;"",#REF!,""))</f>
        <v>#REF!</v>
      </c>
      <c r="AC161" s="250" t="str">
        <f t="shared" si="9"/>
        <v>https://financials.omni.fsu.edu/psp/sprdfi/EMPLOYEE/ERP/c/AUDIT_EXPENSE_FUNCTIONS.TE_EXP_SHEET_INQ.GBL?SHEET_ID=</v>
      </c>
      <c r="AD161" s="250" t="str">
        <f t="shared" si="10"/>
        <v>&amp;PAGE=EX_SHEET_ENTRY</v>
      </c>
      <c r="AE161" s="250" t="str">
        <f>IF(LEFT(tbl_TransDet_Exp[[#This Row],[Journal Id]],2)="EX",TEXT(tbl_TransDet_Exp[[#This Row],[Vch /Ex /PayId]],"0000000000"),"")</f>
        <v/>
      </c>
      <c r="AF161" s="250" t="b">
        <f>IF(tbl_TransDet_Exp[[#This Row],[ER Lookup and Format]]&lt;&gt;"",CONCATENATE(tbl_TransDet_Exp[[#This Row],[https://financials.omni.fsu.edu/psp/sprdfi/EMPLOYEE/ERP/c/AUDIT_EXPENSE_FUNCTIONS.TE_EXP_SHEET_INQ.GBL?SHEET_ID=]],AE161,tbl_TransDet_Exp[[#This Row],[&amp;PAGE=EX_SHEET_ENTRY]]))</f>
        <v>0</v>
      </c>
      <c r="AG161" s="250" t="str">
        <f t="shared" si="11"/>
        <v>https://docmgmt.its.fsu.edu/NolijWeb/public/apiLoginCheck.jsp?redir=../documentviewer/%3FdocumentId%3D</v>
      </c>
      <c r="AH1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" s="250" t="str">
        <f>tbl_TransDet_Exp[[#Headers],[&amp;TargetFrameName=None]]</f>
        <v>&amp;TargetFrameName=None</v>
      </c>
      <c r="AJ1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" s="71"/>
      <c r="AN161" s="22"/>
      <c r="AO161" s="22"/>
      <c r="AP161" s="208"/>
      <c r="AQ161" s="42" t="e">
        <f>IF(tbl_TransDet_Exp[[#This Row],[Custom SR Type]]="",INDEX(SR_Lookup[Section Name],MATCH(tbl_TransDet_Exp[[#This Row],[Account]],SR_Lookup[Account],0)),tbl_TransDet_Exp[[#This Row],[Custom SR Type]])</f>
        <v>#N/A</v>
      </c>
      <c r="AR161" s="42">
        <f>VALUE(CONCATENATE(C161,TEXT(tbl_TransDet_Exp[[#This Row],[Pd]],"00")))</f>
        <v>0</v>
      </c>
      <c r="AS161" s="42" t="str">
        <f>TEXT(tbl_TransDet_Exp[[#This Row],[Project Id]],"000000")</f>
        <v>000000</v>
      </c>
      <c r="AT161" s="42" t="e">
        <f>INDEX(Table11[Description],MATCH(tbl_TransDet_Exp[[#This Row],[Account]],Table11[GL Account],0))</f>
        <v>#N/A</v>
      </c>
      <c r="AU1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" spans="2:47">
      <c r="B162" s="11"/>
      <c r="C162" s="243"/>
      <c r="D162" s="243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244"/>
      <c r="P162" s="11"/>
      <c r="Q162" s="245"/>
      <c r="R162" s="11"/>
      <c r="S162" s="11"/>
      <c r="T162" s="11"/>
      <c r="U162" s="11"/>
      <c r="V162" s="11"/>
      <c r="W162" s="11"/>
      <c r="X162" s="11"/>
      <c r="Y162" s="11"/>
      <c r="Z162" s="246"/>
      <c r="AA1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" s="250" t="e">
        <f>IF(tbl_TransDet_Exp[[#This Row],[+/-  (HR GL Detail)]]&lt;&gt;"",tbl_TransDet_Exp[[#This Row],[+/-  (HR GL Detail)]],IF(#REF!&lt;&gt;"",#REF!,""))</f>
        <v>#REF!</v>
      </c>
      <c r="AC162" s="250" t="str">
        <f t="shared" si="9"/>
        <v>https://financials.omni.fsu.edu/psp/sprdfi/EMPLOYEE/ERP/c/AUDIT_EXPENSE_FUNCTIONS.TE_EXP_SHEET_INQ.GBL?SHEET_ID=</v>
      </c>
      <c r="AD162" s="250" t="str">
        <f t="shared" si="10"/>
        <v>&amp;PAGE=EX_SHEET_ENTRY</v>
      </c>
      <c r="AE162" s="250" t="str">
        <f>IF(LEFT(tbl_TransDet_Exp[[#This Row],[Journal Id]],2)="EX",TEXT(tbl_TransDet_Exp[[#This Row],[Vch /Ex /PayId]],"0000000000"),"")</f>
        <v/>
      </c>
      <c r="AF162" s="250" t="b">
        <f>IF(tbl_TransDet_Exp[[#This Row],[ER Lookup and Format]]&lt;&gt;"",CONCATENATE(tbl_TransDet_Exp[[#This Row],[https://financials.omni.fsu.edu/psp/sprdfi/EMPLOYEE/ERP/c/AUDIT_EXPENSE_FUNCTIONS.TE_EXP_SHEET_INQ.GBL?SHEET_ID=]],AE162,tbl_TransDet_Exp[[#This Row],[&amp;PAGE=EX_SHEET_ENTRY]]))</f>
        <v>0</v>
      </c>
      <c r="AG162" s="250" t="str">
        <f t="shared" si="11"/>
        <v>https://docmgmt.its.fsu.edu/NolijWeb/public/apiLoginCheck.jsp?redir=../documentviewer/%3FdocumentId%3D</v>
      </c>
      <c r="AH1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" s="250" t="str">
        <f>tbl_TransDet_Exp[[#Headers],[&amp;TargetFrameName=None]]</f>
        <v>&amp;TargetFrameName=None</v>
      </c>
      <c r="AJ1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" s="71"/>
      <c r="AN162" s="22"/>
      <c r="AO162" s="22"/>
      <c r="AP162" s="208"/>
      <c r="AQ162" s="42" t="e">
        <f>IF(tbl_TransDet_Exp[[#This Row],[Custom SR Type]]="",INDEX(SR_Lookup[Section Name],MATCH(tbl_TransDet_Exp[[#This Row],[Account]],SR_Lookup[Account],0)),tbl_TransDet_Exp[[#This Row],[Custom SR Type]])</f>
        <v>#N/A</v>
      </c>
      <c r="AR162" s="42">
        <f>VALUE(CONCATENATE(C162,TEXT(tbl_TransDet_Exp[[#This Row],[Pd]],"00")))</f>
        <v>0</v>
      </c>
      <c r="AS162" s="42" t="str">
        <f>TEXT(tbl_TransDet_Exp[[#This Row],[Project Id]],"000000")</f>
        <v>000000</v>
      </c>
      <c r="AT162" s="42" t="e">
        <f>INDEX(Table11[Description],MATCH(tbl_TransDet_Exp[[#This Row],[Account]],Table11[GL Account],0))</f>
        <v>#N/A</v>
      </c>
      <c r="AU1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" spans="2:47">
      <c r="B163" s="11"/>
      <c r="C163" s="243"/>
      <c r="D163" s="243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244"/>
      <c r="P163" s="11"/>
      <c r="Q163" s="245"/>
      <c r="R163" s="11"/>
      <c r="S163" s="11"/>
      <c r="T163" s="11"/>
      <c r="U163" s="11"/>
      <c r="V163" s="11"/>
      <c r="W163" s="11"/>
      <c r="X163" s="11"/>
      <c r="Y163" s="11"/>
      <c r="Z163" s="246"/>
      <c r="AA1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" s="250" t="e">
        <f>IF(tbl_TransDet_Exp[[#This Row],[+/-  (HR GL Detail)]]&lt;&gt;"",tbl_TransDet_Exp[[#This Row],[+/-  (HR GL Detail)]],IF(#REF!&lt;&gt;"",#REF!,""))</f>
        <v>#REF!</v>
      </c>
      <c r="AC163" s="250" t="str">
        <f t="shared" si="9"/>
        <v>https://financials.omni.fsu.edu/psp/sprdfi/EMPLOYEE/ERP/c/AUDIT_EXPENSE_FUNCTIONS.TE_EXP_SHEET_INQ.GBL?SHEET_ID=</v>
      </c>
      <c r="AD163" s="250" t="str">
        <f t="shared" si="10"/>
        <v>&amp;PAGE=EX_SHEET_ENTRY</v>
      </c>
      <c r="AE163" s="250" t="str">
        <f>IF(LEFT(tbl_TransDet_Exp[[#This Row],[Journal Id]],2)="EX",TEXT(tbl_TransDet_Exp[[#This Row],[Vch /Ex /PayId]],"0000000000"),"")</f>
        <v/>
      </c>
      <c r="AF163" s="250" t="b">
        <f>IF(tbl_TransDet_Exp[[#This Row],[ER Lookup and Format]]&lt;&gt;"",CONCATENATE(tbl_TransDet_Exp[[#This Row],[https://financials.omni.fsu.edu/psp/sprdfi/EMPLOYEE/ERP/c/AUDIT_EXPENSE_FUNCTIONS.TE_EXP_SHEET_INQ.GBL?SHEET_ID=]],AE163,tbl_TransDet_Exp[[#This Row],[&amp;PAGE=EX_SHEET_ENTRY]]))</f>
        <v>0</v>
      </c>
      <c r="AG163" s="250" t="str">
        <f t="shared" si="11"/>
        <v>https://docmgmt.its.fsu.edu/NolijWeb/public/apiLoginCheck.jsp?redir=../documentviewer/%3FdocumentId%3D</v>
      </c>
      <c r="AH1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" s="250" t="str">
        <f>tbl_TransDet_Exp[[#Headers],[&amp;TargetFrameName=None]]</f>
        <v>&amp;TargetFrameName=None</v>
      </c>
      <c r="AJ1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" s="71"/>
      <c r="AN163" s="22"/>
      <c r="AO163" s="22"/>
      <c r="AP163" s="208"/>
      <c r="AQ163" s="42" t="e">
        <f>IF(tbl_TransDet_Exp[[#This Row],[Custom SR Type]]="",INDEX(SR_Lookup[Section Name],MATCH(tbl_TransDet_Exp[[#This Row],[Account]],SR_Lookup[Account],0)),tbl_TransDet_Exp[[#This Row],[Custom SR Type]])</f>
        <v>#N/A</v>
      </c>
      <c r="AR163" s="42">
        <f>VALUE(CONCATENATE(C163,TEXT(tbl_TransDet_Exp[[#This Row],[Pd]],"00")))</f>
        <v>0</v>
      </c>
      <c r="AS163" s="42" t="str">
        <f>TEXT(tbl_TransDet_Exp[[#This Row],[Project Id]],"000000")</f>
        <v>000000</v>
      </c>
      <c r="AT163" s="42" t="e">
        <f>INDEX(Table11[Description],MATCH(tbl_TransDet_Exp[[#This Row],[Account]],Table11[GL Account],0))</f>
        <v>#N/A</v>
      </c>
      <c r="AU1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" spans="2:47">
      <c r="B164" s="11"/>
      <c r="C164" s="243"/>
      <c r="D164" s="243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244"/>
      <c r="P164" s="11"/>
      <c r="Q164" s="245"/>
      <c r="R164" s="11"/>
      <c r="S164" s="11"/>
      <c r="T164" s="11"/>
      <c r="U164" s="11"/>
      <c r="V164" s="11"/>
      <c r="W164" s="11"/>
      <c r="X164" s="11"/>
      <c r="Y164" s="11"/>
      <c r="Z164" s="246"/>
      <c r="AA1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" s="250" t="e">
        <f>IF(tbl_TransDet_Exp[[#This Row],[+/-  (HR GL Detail)]]&lt;&gt;"",tbl_TransDet_Exp[[#This Row],[+/-  (HR GL Detail)]],IF(#REF!&lt;&gt;"",#REF!,""))</f>
        <v>#REF!</v>
      </c>
      <c r="AC164" s="250" t="str">
        <f t="shared" si="9"/>
        <v>https://financials.omni.fsu.edu/psp/sprdfi/EMPLOYEE/ERP/c/AUDIT_EXPENSE_FUNCTIONS.TE_EXP_SHEET_INQ.GBL?SHEET_ID=</v>
      </c>
      <c r="AD164" s="250" t="str">
        <f t="shared" si="10"/>
        <v>&amp;PAGE=EX_SHEET_ENTRY</v>
      </c>
      <c r="AE164" s="250" t="str">
        <f>IF(LEFT(tbl_TransDet_Exp[[#This Row],[Journal Id]],2)="EX",TEXT(tbl_TransDet_Exp[[#This Row],[Vch /Ex /PayId]],"0000000000"),"")</f>
        <v/>
      </c>
      <c r="AF164" s="250" t="b">
        <f>IF(tbl_TransDet_Exp[[#This Row],[ER Lookup and Format]]&lt;&gt;"",CONCATENATE(tbl_TransDet_Exp[[#This Row],[https://financials.omni.fsu.edu/psp/sprdfi/EMPLOYEE/ERP/c/AUDIT_EXPENSE_FUNCTIONS.TE_EXP_SHEET_INQ.GBL?SHEET_ID=]],AE164,tbl_TransDet_Exp[[#This Row],[&amp;PAGE=EX_SHEET_ENTRY]]))</f>
        <v>0</v>
      </c>
      <c r="AG164" s="250" t="str">
        <f t="shared" si="11"/>
        <v>https://docmgmt.its.fsu.edu/NolijWeb/public/apiLoginCheck.jsp?redir=../documentviewer/%3FdocumentId%3D</v>
      </c>
      <c r="AH1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" s="250" t="str">
        <f>tbl_TransDet_Exp[[#Headers],[&amp;TargetFrameName=None]]</f>
        <v>&amp;TargetFrameName=None</v>
      </c>
      <c r="AJ1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" s="71"/>
      <c r="AN164" s="22"/>
      <c r="AO164" s="22"/>
      <c r="AP164" s="208"/>
      <c r="AQ164" s="42" t="e">
        <f>IF(tbl_TransDet_Exp[[#This Row],[Custom SR Type]]="",INDEX(SR_Lookup[Section Name],MATCH(tbl_TransDet_Exp[[#This Row],[Account]],SR_Lookup[Account],0)),tbl_TransDet_Exp[[#This Row],[Custom SR Type]])</f>
        <v>#N/A</v>
      </c>
      <c r="AR164" s="42">
        <f>VALUE(CONCATENATE(C164,TEXT(tbl_TransDet_Exp[[#This Row],[Pd]],"00")))</f>
        <v>0</v>
      </c>
      <c r="AS164" s="42" t="str">
        <f>TEXT(tbl_TransDet_Exp[[#This Row],[Project Id]],"000000")</f>
        <v>000000</v>
      </c>
      <c r="AT164" s="42" t="e">
        <f>INDEX(Table11[Description],MATCH(tbl_TransDet_Exp[[#This Row],[Account]],Table11[GL Account],0))</f>
        <v>#N/A</v>
      </c>
      <c r="AU1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" spans="2:47">
      <c r="B165" s="11"/>
      <c r="C165" s="243"/>
      <c r="D165" s="243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244"/>
      <c r="P165" s="11"/>
      <c r="Q165" s="245"/>
      <c r="R165" s="11"/>
      <c r="S165" s="11"/>
      <c r="T165" s="11"/>
      <c r="U165" s="11"/>
      <c r="V165" s="11"/>
      <c r="W165" s="11"/>
      <c r="X165" s="11"/>
      <c r="Y165" s="11"/>
      <c r="Z165" s="246"/>
      <c r="AA1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" s="250" t="e">
        <f>IF(tbl_TransDet_Exp[[#This Row],[+/-  (HR GL Detail)]]&lt;&gt;"",tbl_TransDet_Exp[[#This Row],[+/-  (HR GL Detail)]],IF(#REF!&lt;&gt;"",#REF!,""))</f>
        <v>#REF!</v>
      </c>
      <c r="AC165" s="250" t="str">
        <f t="shared" si="9"/>
        <v>https://financials.omni.fsu.edu/psp/sprdfi/EMPLOYEE/ERP/c/AUDIT_EXPENSE_FUNCTIONS.TE_EXP_SHEET_INQ.GBL?SHEET_ID=</v>
      </c>
      <c r="AD165" s="250" t="str">
        <f t="shared" si="10"/>
        <v>&amp;PAGE=EX_SHEET_ENTRY</v>
      </c>
      <c r="AE165" s="250" t="str">
        <f>IF(LEFT(tbl_TransDet_Exp[[#This Row],[Journal Id]],2)="EX",TEXT(tbl_TransDet_Exp[[#This Row],[Vch /Ex /PayId]],"0000000000"),"")</f>
        <v/>
      </c>
      <c r="AF165" s="250" t="b">
        <f>IF(tbl_TransDet_Exp[[#This Row],[ER Lookup and Format]]&lt;&gt;"",CONCATENATE(tbl_TransDet_Exp[[#This Row],[https://financials.omni.fsu.edu/psp/sprdfi/EMPLOYEE/ERP/c/AUDIT_EXPENSE_FUNCTIONS.TE_EXP_SHEET_INQ.GBL?SHEET_ID=]],AE165,tbl_TransDet_Exp[[#This Row],[&amp;PAGE=EX_SHEET_ENTRY]]))</f>
        <v>0</v>
      </c>
      <c r="AG165" s="250" t="str">
        <f t="shared" si="11"/>
        <v>https://docmgmt.its.fsu.edu/NolijWeb/public/apiLoginCheck.jsp?redir=../documentviewer/%3FdocumentId%3D</v>
      </c>
      <c r="AH1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" s="250" t="str">
        <f>tbl_TransDet_Exp[[#Headers],[&amp;TargetFrameName=None]]</f>
        <v>&amp;TargetFrameName=None</v>
      </c>
      <c r="AJ1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" s="71"/>
      <c r="AN165" s="22"/>
      <c r="AO165" s="22"/>
      <c r="AP165" s="208"/>
      <c r="AQ165" s="42" t="e">
        <f>IF(tbl_TransDet_Exp[[#This Row],[Custom SR Type]]="",INDEX(SR_Lookup[Section Name],MATCH(tbl_TransDet_Exp[[#This Row],[Account]],SR_Lookup[Account],0)),tbl_TransDet_Exp[[#This Row],[Custom SR Type]])</f>
        <v>#N/A</v>
      </c>
      <c r="AR165" s="42">
        <f>VALUE(CONCATENATE(C165,TEXT(tbl_TransDet_Exp[[#This Row],[Pd]],"00")))</f>
        <v>0</v>
      </c>
      <c r="AS165" s="42" t="str">
        <f>TEXT(tbl_TransDet_Exp[[#This Row],[Project Id]],"000000")</f>
        <v>000000</v>
      </c>
      <c r="AT165" s="42" t="e">
        <f>INDEX(Table11[Description],MATCH(tbl_TransDet_Exp[[#This Row],[Account]],Table11[GL Account],0))</f>
        <v>#N/A</v>
      </c>
      <c r="AU1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" spans="2:47">
      <c r="B166" s="11"/>
      <c r="C166" s="243"/>
      <c r="D166" s="243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244"/>
      <c r="P166" s="11"/>
      <c r="Q166" s="245"/>
      <c r="R166" s="11"/>
      <c r="S166" s="11"/>
      <c r="T166" s="11"/>
      <c r="U166" s="11"/>
      <c r="V166" s="11"/>
      <c r="W166" s="11"/>
      <c r="X166" s="11"/>
      <c r="Y166" s="11"/>
      <c r="Z166" s="246"/>
      <c r="AA1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" s="250" t="e">
        <f>IF(tbl_TransDet_Exp[[#This Row],[+/-  (HR GL Detail)]]&lt;&gt;"",tbl_TransDet_Exp[[#This Row],[+/-  (HR GL Detail)]],IF(#REF!&lt;&gt;"",#REF!,""))</f>
        <v>#REF!</v>
      </c>
      <c r="AC166" s="250" t="str">
        <f t="shared" si="9"/>
        <v>https://financials.omni.fsu.edu/psp/sprdfi/EMPLOYEE/ERP/c/AUDIT_EXPENSE_FUNCTIONS.TE_EXP_SHEET_INQ.GBL?SHEET_ID=</v>
      </c>
      <c r="AD166" s="250" t="str">
        <f t="shared" si="10"/>
        <v>&amp;PAGE=EX_SHEET_ENTRY</v>
      </c>
      <c r="AE166" s="250" t="str">
        <f>IF(LEFT(tbl_TransDet_Exp[[#This Row],[Journal Id]],2)="EX",TEXT(tbl_TransDet_Exp[[#This Row],[Vch /Ex /PayId]],"0000000000"),"")</f>
        <v/>
      </c>
      <c r="AF166" s="250" t="b">
        <f>IF(tbl_TransDet_Exp[[#This Row],[ER Lookup and Format]]&lt;&gt;"",CONCATENATE(tbl_TransDet_Exp[[#This Row],[https://financials.omni.fsu.edu/psp/sprdfi/EMPLOYEE/ERP/c/AUDIT_EXPENSE_FUNCTIONS.TE_EXP_SHEET_INQ.GBL?SHEET_ID=]],AE166,tbl_TransDet_Exp[[#This Row],[&amp;PAGE=EX_SHEET_ENTRY]]))</f>
        <v>0</v>
      </c>
      <c r="AG166" s="250" t="str">
        <f t="shared" si="11"/>
        <v>https://docmgmt.its.fsu.edu/NolijWeb/public/apiLoginCheck.jsp?redir=../documentviewer/%3FdocumentId%3D</v>
      </c>
      <c r="AH1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" s="250" t="str">
        <f>tbl_TransDet_Exp[[#Headers],[&amp;TargetFrameName=None]]</f>
        <v>&amp;TargetFrameName=None</v>
      </c>
      <c r="AJ1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" s="71"/>
      <c r="AN166" s="22"/>
      <c r="AO166" s="22"/>
      <c r="AP166" s="208"/>
      <c r="AQ166" s="42" t="e">
        <f>IF(tbl_TransDet_Exp[[#This Row],[Custom SR Type]]="",INDEX(SR_Lookup[Section Name],MATCH(tbl_TransDet_Exp[[#This Row],[Account]],SR_Lookup[Account],0)),tbl_TransDet_Exp[[#This Row],[Custom SR Type]])</f>
        <v>#N/A</v>
      </c>
      <c r="AR166" s="42">
        <f>VALUE(CONCATENATE(C166,TEXT(tbl_TransDet_Exp[[#This Row],[Pd]],"00")))</f>
        <v>0</v>
      </c>
      <c r="AS166" s="42" t="str">
        <f>TEXT(tbl_TransDet_Exp[[#This Row],[Project Id]],"000000")</f>
        <v>000000</v>
      </c>
      <c r="AT166" s="42" t="e">
        <f>INDEX(Table11[Description],MATCH(tbl_TransDet_Exp[[#This Row],[Account]],Table11[GL Account],0))</f>
        <v>#N/A</v>
      </c>
      <c r="AU1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" spans="2:47">
      <c r="B167" s="11"/>
      <c r="C167" s="243"/>
      <c r="D167" s="243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244"/>
      <c r="P167" s="11"/>
      <c r="Q167" s="245"/>
      <c r="R167" s="11"/>
      <c r="S167" s="11"/>
      <c r="T167" s="11"/>
      <c r="U167" s="11"/>
      <c r="V167" s="11"/>
      <c r="W167" s="11"/>
      <c r="X167" s="11"/>
      <c r="Y167" s="11"/>
      <c r="Z167" s="246"/>
      <c r="AA1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" s="250" t="e">
        <f>IF(tbl_TransDet_Exp[[#This Row],[+/-  (HR GL Detail)]]&lt;&gt;"",tbl_TransDet_Exp[[#This Row],[+/-  (HR GL Detail)]],IF(#REF!&lt;&gt;"",#REF!,""))</f>
        <v>#REF!</v>
      </c>
      <c r="AC167" s="250" t="str">
        <f t="shared" si="9"/>
        <v>https://financials.omni.fsu.edu/psp/sprdfi/EMPLOYEE/ERP/c/AUDIT_EXPENSE_FUNCTIONS.TE_EXP_SHEET_INQ.GBL?SHEET_ID=</v>
      </c>
      <c r="AD167" s="250" t="str">
        <f t="shared" si="10"/>
        <v>&amp;PAGE=EX_SHEET_ENTRY</v>
      </c>
      <c r="AE167" s="250" t="str">
        <f>IF(LEFT(tbl_TransDet_Exp[[#This Row],[Journal Id]],2)="EX",TEXT(tbl_TransDet_Exp[[#This Row],[Vch /Ex /PayId]],"0000000000"),"")</f>
        <v/>
      </c>
      <c r="AF167" s="250" t="b">
        <f>IF(tbl_TransDet_Exp[[#This Row],[ER Lookup and Format]]&lt;&gt;"",CONCATENATE(tbl_TransDet_Exp[[#This Row],[https://financials.omni.fsu.edu/psp/sprdfi/EMPLOYEE/ERP/c/AUDIT_EXPENSE_FUNCTIONS.TE_EXP_SHEET_INQ.GBL?SHEET_ID=]],AE167,tbl_TransDet_Exp[[#This Row],[&amp;PAGE=EX_SHEET_ENTRY]]))</f>
        <v>0</v>
      </c>
      <c r="AG167" s="250" t="str">
        <f t="shared" si="11"/>
        <v>https://docmgmt.its.fsu.edu/NolijWeb/public/apiLoginCheck.jsp?redir=../documentviewer/%3FdocumentId%3D</v>
      </c>
      <c r="AH1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" s="250" t="str">
        <f>tbl_TransDet_Exp[[#Headers],[&amp;TargetFrameName=None]]</f>
        <v>&amp;TargetFrameName=None</v>
      </c>
      <c r="AJ1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" s="71"/>
      <c r="AN167" s="22"/>
      <c r="AO167" s="22"/>
      <c r="AP167" s="208"/>
      <c r="AQ167" s="42" t="e">
        <f>IF(tbl_TransDet_Exp[[#This Row],[Custom SR Type]]="",INDEX(SR_Lookup[Section Name],MATCH(tbl_TransDet_Exp[[#This Row],[Account]],SR_Lookup[Account],0)),tbl_TransDet_Exp[[#This Row],[Custom SR Type]])</f>
        <v>#N/A</v>
      </c>
      <c r="AR167" s="42">
        <f>VALUE(CONCATENATE(C167,TEXT(tbl_TransDet_Exp[[#This Row],[Pd]],"00")))</f>
        <v>0</v>
      </c>
      <c r="AS167" s="42" t="str">
        <f>TEXT(tbl_TransDet_Exp[[#This Row],[Project Id]],"000000")</f>
        <v>000000</v>
      </c>
      <c r="AT167" s="42" t="e">
        <f>INDEX(Table11[Description],MATCH(tbl_TransDet_Exp[[#This Row],[Account]],Table11[GL Account],0))</f>
        <v>#N/A</v>
      </c>
      <c r="AU1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" spans="2:47">
      <c r="B168" s="11"/>
      <c r="C168" s="243"/>
      <c r="D168" s="243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244"/>
      <c r="P168" s="11"/>
      <c r="Q168" s="245"/>
      <c r="R168" s="11"/>
      <c r="S168" s="11"/>
      <c r="T168" s="11"/>
      <c r="U168" s="11"/>
      <c r="V168" s="11"/>
      <c r="W168" s="11"/>
      <c r="X168" s="11"/>
      <c r="Y168" s="11"/>
      <c r="Z168" s="246"/>
      <c r="AA1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" s="250" t="e">
        <f>IF(tbl_TransDet_Exp[[#This Row],[+/-  (HR GL Detail)]]&lt;&gt;"",tbl_TransDet_Exp[[#This Row],[+/-  (HR GL Detail)]],IF(#REF!&lt;&gt;"",#REF!,""))</f>
        <v>#REF!</v>
      </c>
      <c r="AC168" s="250" t="str">
        <f t="shared" si="9"/>
        <v>https://financials.omni.fsu.edu/psp/sprdfi/EMPLOYEE/ERP/c/AUDIT_EXPENSE_FUNCTIONS.TE_EXP_SHEET_INQ.GBL?SHEET_ID=</v>
      </c>
      <c r="AD168" s="250" t="str">
        <f t="shared" si="10"/>
        <v>&amp;PAGE=EX_SHEET_ENTRY</v>
      </c>
      <c r="AE168" s="250" t="str">
        <f>IF(LEFT(tbl_TransDet_Exp[[#This Row],[Journal Id]],2)="EX",TEXT(tbl_TransDet_Exp[[#This Row],[Vch /Ex /PayId]],"0000000000"),"")</f>
        <v/>
      </c>
      <c r="AF168" s="250" t="b">
        <f>IF(tbl_TransDet_Exp[[#This Row],[ER Lookup and Format]]&lt;&gt;"",CONCATENATE(tbl_TransDet_Exp[[#This Row],[https://financials.omni.fsu.edu/psp/sprdfi/EMPLOYEE/ERP/c/AUDIT_EXPENSE_FUNCTIONS.TE_EXP_SHEET_INQ.GBL?SHEET_ID=]],AE168,tbl_TransDet_Exp[[#This Row],[&amp;PAGE=EX_SHEET_ENTRY]]))</f>
        <v>0</v>
      </c>
      <c r="AG168" s="250" t="str">
        <f t="shared" si="11"/>
        <v>https://docmgmt.its.fsu.edu/NolijWeb/public/apiLoginCheck.jsp?redir=../documentviewer/%3FdocumentId%3D</v>
      </c>
      <c r="AH1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" s="250" t="str">
        <f>tbl_TransDet_Exp[[#Headers],[&amp;TargetFrameName=None]]</f>
        <v>&amp;TargetFrameName=None</v>
      </c>
      <c r="AJ1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" s="71"/>
      <c r="AN168" s="22"/>
      <c r="AO168" s="22"/>
      <c r="AP168" s="208"/>
      <c r="AQ168" s="42" t="e">
        <f>IF(tbl_TransDet_Exp[[#This Row],[Custom SR Type]]="",INDEX(SR_Lookup[Section Name],MATCH(tbl_TransDet_Exp[[#This Row],[Account]],SR_Lookup[Account],0)),tbl_TransDet_Exp[[#This Row],[Custom SR Type]])</f>
        <v>#N/A</v>
      </c>
      <c r="AR168" s="42">
        <f>VALUE(CONCATENATE(C168,TEXT(tbl_TransDet_Exp[[#This Row],[Pd]],"00")))</f>
        <v>0</v>
      </c>
      <c r="AS168" s="42" t="str">
        <f>TEXT(tbl_TransDet_Exp[[#This Row],[Project Id]],"000000")</f>
        <v>000000</v>
      </c>
      <c r="AT168" s="42" t="e">
        <f>INDEX(Table11[Description],MATCH(tbl_TransDet_Exp[[#This Row],[Account]],Table11[GL Account],0))</f>
        <v>#N/A</v>
      </c>
      <c r="AU1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" spans="2:47">
      <c r="B169" s="11"/>
      <c r="C169" s="243"/>
      <c r="D169" s="243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244"/>
      <c r="P169" s="11"/>
      <c r="Q169" s="245"/>
      <c r="R169" s="11"/>
      <c r="S169" s="11"/>
      <c r="T169" s="11"/>
      <c r="U169" s="11"/>
      <c r="V169" s="11"/>
      <c r="W169" s="11"/>
      <c r="X169" s="11"/>
      <c r="Y169" s="11"/>
      <c r="Z169" s="246"/>
      <c r="AA1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" s="250" t="e">
        <f>IF(tbl_TransDet_Exp[[#This Row],[+/-  (HR GL Detail)]]&lt;&gt;"",tbl_TransDet_Exp[[#This Row],[+/-  (HR GL Detail)]],IF(#REF!&lt;&gt;"",#REF!,""))</f>
        <v>#REF!</v>
      </c>
      <c r="AC169" s="250" t="str">
        <f t="shared" si="9"/>
        <v>https://financials.omni.fsu.edu/psp/sprdfi/EMPLOYEE/ERP/c/AUDIT_EXPENSE_FUNCTIONS.TE_EXP_SHEET_INQ.GBL?SHEET_ID=</v>
      </c>
      <c r="AD169" s="250" t="str">
        <f t="shared" si="10"/>
        <v>&amp;PAGE=EX_SHEET_ENTRY</v>
      </c>
      <c r="AE169" s="250" t="str">
        <f>IF(LEFT(tbl_TransDet_Exp[[#This Row],[Journal Id]],2)="EX",TEXT(tbl_TransDet_Exp[[#This Row],[Vch /Ex /PayId]],"0000000000"),"")</f>
        <v/>
      </c>
      <c r="AF169" s="250" t="b">
        <f>IF(tbl_TransDet_Exp[[#This Row],[ER Lookup and Format]]&lt;&gt;"",CONCATENATE(tbl_TransDet_Exp[[#This Row],[https://financials.omni.fsu.edu/psp/sprdfi/EMPLOYEE/ERP/c/AUDIT_EXPENSE_FUNCTIONS.TE_EXP_SHEET_INQ.GBL?SHEET_ID=]],AE169,tbl_TransDet_Exp[[#This Row],[&amp;PAGE=EX_SHEET_ENTRY]]))</f>
        <v>0</v>
      </c>
      <c r="AG169" s="250" t="str">
        <f t="shared" si="11"/>
        <v>https://docmgmt.its.fsu.edu/NolijWeb/public/apiLoginCheck.jsp?redir=../documentviewer/%3FdocumentId%3D</v>
      </c>
      <c r="AH1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" s="250" t="str">
        <f>tbl_TransDet_Exp[[#Headers],[&amp;TargetFrameName=None]]</f>
        <v>&amp;TargetFrameName=None</v>
      </c>
      <c r="AJ1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" s="71"/>
      <c r="AN169" s="22"/>
      <c r="AO169" s="22"/>
      <c r="AP169" s="208"/>
      <c r="AQ169" s="42" t="e">
        <f>IF(tbl_TransDet_Exp[[#This Row],[Custom SR Type]]="",INDEX(SR_Lookup[Section Name],MATCH(tbl_TransDet_Exp[[#This Row],[Account]],SR_Lookup[Account],0)),tbl_TransDet_Exp[[#This Row],[Custom SR Type]])</f>
        <v>#N/A</v>
      </c>
      <c r="AR169" s="42">
        <f>VALUE(CONCATENATE(C169,TEXT(tbl_TransDet_Exp[[#This Row],[Pd]],"00")))</f>
        <v>0</v>
      </c>
      <c r="AS169" s="42" t="str">
        <f>TEXT(tbl_TransDet_Exp[[#This Row],[Project Id]],"000000")</f>
        <v>000000</v>
      </c>
      <c r="AT169" s="42" t="e">
        <f>INDEX(Table11[Description],MATCH(tbl_TransDet_Exp[[#This Row],[Account]],Table11[GL Account],0))</f>
        <v>#N/A</v>
      </c>
      <c r="AU1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" spans="2:47">
      <c r="B170" s="11"/>
      <c r="C170" s="243"/>
      <c r="D170" s="243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244"/>
      <c r="P170" s="11"/>
      <c r="Q170" s="245"/>
      <c r="R170" s="11"/>
      <c r="S170" s="11"/>
      <c r="T170" s="11"/>
      <c r="U170" s="11"/>
      <c r="V170" s="11"/>
      <c r="W170" s="11"/>
      <c r="X170" s="11"/>
      <c r="Y170" s="11"/>
      <c r="Z170" s="246"/>
      <c r="AA1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" s="250" t="e">
        <f>IF(tbl_TransDet_Exp[[#This Row],[+/-  (HR GL Detail)]]&lt;&gt;"",tbl_TransDet_Exp[[#This Row],[+/-  (HR GL Detail)]],IF(#REF!&lt;&gt;"",#REF!,""))</f>
        <v>#REF!</v>
      </c>
      <c r="AC170" s="250" t="str">
        <f t="shared" si="9"/>
        <v>https://financials.omni.fsu.edu/psp/sprdfi/EMPLOYEE/ERP/c/AUDIT_EXPENSE_FUNCTIONS.TE_EXP_SHEET_INQ.GBL?SHEET_ID=</v>
      </c>
      <c r="AD170" s="250" t="str">
        <f t="shared" si="10"/>
        <v>&amp;PAGE=EX_SHEET_ENTRY</v>
      </c>
      <c r="AE170" s="250" t="str">
        <f>IF(LEFT(tbl_TransDet_Exp[[#This Row],[Journal Id]],2)="EX",TEXT(tbl_TransDet_Exp[[#This Row],[Vch /Ex /PayId]],"0000000000"),"")</f>
        <v/>
      </c>
      <c r="AF170" s="250" t="b">
        <f>IF(tbl_TransDet_Exp[[#This Row],[ER Lookup and Format]]&lt;&gt;"",CONCATENATE(tbl_TransDet_Exp[[#This Row],[https://financials.omni.fsu.edu/psp/sprdfi/EMPLOYEE/ERP/c/AUDIT_EXPENSE_FUNCTIONS.TE_EXP_SHEET_INQ.GBL?SHEET_ID=]],AE170,tbl_TransDet_Exp[[#This Row],[&amp;PAGE=EX_SHEET_ENTRY]]))</f>
        <v>0</v>
      </c>
      <c r="AG170" s="250" t="str">
        <f t="shared" si="11"/>
        <v>https://docmgmt.its.fsu.edu/NolijWeb/public/apiLoginCheck.jsp?redir=../documentviewer/%3FdocumentId%3D</v>
      </c>
      <c r="AH1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" s="250" t="str">
        <f>tbl_TransDet_Exp[[#Headers],[&amp;TargetFrameName=None]]</f>
        <v>&amp;TargetFrameName=None</v>
      </c>
      <c r="AJ1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" s="71"/>
      <c r="AN170" s="22"/>
      <c r="AO170" s="22"/>
      <c r="AP170" s="208"/>
      <c r="AQ170" s="42" t="e">
        <f>IF(tbl_TransDet_Exp[[#This Row],[Custom SR Type]]="",INDEX(SR_Lookup[Section Name],MATCH(tbl_TransDet_Exp[[#This Row],[Account]],SR_Lookup[Account],0)),tbl_TransDet_Exp[[#This Row],[Custom SR Type]])</f>
        <v>#N/A</v>
      </c>
      <c r="AR170" s="42">
        <f>VALUE(CONCATENATE(C170,TEXT(tbl_TransDet_Exp[[#This Row],[Pd]],"00")))</f>
        <v>0</v>
      </c>
      <c r="AS170" s="42" t="str">
        <f>TEXT(tbl_TransDet_Exp[[#This Row],[Project Id]],"000000")</f>
        <v>000000</v>
      </c>
      <c r="AT170" s="42" t="e">
        <f>INDEX(Table11[Description],MATCH(tbl_TransDet_Exp[[#This Row],[Account]],Table11[GL Account],0))</f>
        <v>#N/A</v>
      </c>
      <c r="AU1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" spans="2:47">
      <c r="B171" s="11"/>
      <c r="C171" s="243"/>
      <c r="D171" s="243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244"/>
      <c r="P171" s="11"/>
      <c r="Q171" s="245"/>
      <c r="R171" s="11"/>
      <c r="S171" s="11"/>
      <c r="T171" s="11"/>
      <c r="U171" s="11"/>
      <c r="V171" s="11"/>
      <c r="W171" s="11"/>
      <c r="X171" s="11"/>
      <c r="Y171" s="11"/>
      <c r="Z171" s="246"/>
      <c r="AA1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" s="250" t="e">
        <f>IF(tbl_TransDet_Exp[[#This Row],[+/-  (HR GL Detail)]]&lt;&gt;"",tbl_TransDet_Exp[[#This Row],[+/-  (HR GL Detail)]],IF(#REF!&lt;&gt;"",#REF!,""))</f>
        <v>#REF!</v>
      </c>
      <c r="AC171" s="250" t="str">
        <f t="shared" si="9"/>
        <v>https://financials.omni.fsu.edu/psp/sprdfi/EMPLOYEE/ERP/c/AUDIT_EXPENSE_FUNCTIONS.TE_EXP_SHEET_INQ.GBL?SHEET_ID=</v>
      </c>
      <c r="AD171" s="250" t="str">
        <f t="shared" si="10"/>
        <v>&amp;PAGE=EX_SHEET_ENTRY</v>
      </c>
      <c r="AE171" s="250" t="str">
        <f>IF(LEFT(tbl_TransDet_Exp[[#This Row],[Journal Id]],2)="EX",TEXT(tbl_TransDet_Exp[[#This Row],[Vch /Ex /PayId]],"0000000000"),"")</f>
        <v/>
      </c>
      <c r="AF171" s="250" t="b">
        <f>IF(tbl_TransDet_Exp[[#This Row],[ER Lookup and Format]]&lt;&gt;"",CONCATENATE(tbl_TransDet_Exp[[#This Row],[https://financials.omni.fsu.edu/psp/sprdfi/EMPLOYEE/ERP/c/AUDIT_EXPENSE_FUNCTIONS.TE_EXP_SHEET_INQ.GBL?SHEET_ID=]],AE171,tbl_TransDet_Exp[[#This Row],[&amp;PAGE=EX_SHEET_ENTRY]]))</f>
        <v>0</v>
      </c>
      <c r="AG171" s="250" t="str">
        <f t="shared" si="11"/>
        <v>https://docmgmt.its.fsu.edu/NolijWeb/public/apiLoginCheck.jsp?redir=../documentviewer/%3FdocumentId%3D</v>
      </c>
      <c r="AH1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" s="250" t="str">
        <f>tbl_TransDet_Exp[[#Headers],[&amp;TargetFrameName=None]]</f>
        <v>&amp;TargetFrameName=None</v>
      </c>
      <c r="AJ1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" s="71"/>
      <c r="AN171" s="22"/>
      <c r="AO171" s="22"/>
      <c r="AP171" s="208"/>
      <c r="AQ171" s="42" t="e">
        <f>IF(tbl_TransDet_Exp[[#This Row],[Custom SR Type]]="",INDEX(SR_Lookup[Section Name],MATCH(tbl_TransDet_Exp[[#This Row],[Account]],SR_Lookup[Account],0)),tbl_TransDet_Exp[[#This Row],[Custom SR Type]])</f>
        <v>#N/A</v>
      </c>
      <c r="AR171" s="42">
        <f>VALUE(CONCATENATE(C171,TEXT(tbl_TransDet_Exp[[#This Row],[Pd]],"00")))</f>
        <v>0</v>
      </c>
      <c r="AS171" s="42" t="str">
        <f>TEXT(tbl_TransDet_Exp[[#This Row],[Project Id]],"000000")</f>
        <v>000000</v>
      </c>
      <c r="AT171" s="42" t="e">
        <f>INDEX(Table11[Description],MATCH(tbl_TransDet_Exp[[#This Row],[Account]],Table11[GL Account],0))</f>
        <v>#N/A</v>
      </c>
      <c r="AU1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" spans="2:47">
      <c r="B172" s="11"/>
      <c r="C172" s="243"/>
      <c r="D172" s="243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244"/>
      <c r="P172" s="11"/>
      <c r="Q172" s="245"/>
      <c r="R172" s="11"/>
      <c r="S172" s="11"/>
      <c r="T172" s="11"/>
      <c r="U172" s="11"/>
      <c r="V172" s="11"/>
      <c r="W172" s="11"/>
      <c r="X172" s="11"/>
      <c r="Y172" s="11"/>
      <c r="Z172" s="246"/>
      <c r="AA1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" s="250" t="e">
        <f>IF(tbl_TransDet_Exp[[#This Row],[+/-  (HR GL Detail)]]&lt;&gt;"",tbl_TransDet_Exp[[#This Row],[+/-  (HR GL Detail)]],IF(#REF!&lt;&gt;"",#REF!,""))</f>
        <v>#REF!</v>
      </c>
      <c r="AC172" s="250" t="str">
        <f t="shared" si="9"/>
        <v>https://financials.omni.fsu.edu/psp/sprdfi/EMPLOYEE/ERP/c/AUDIT_EXPENSE_FUNCTIONS.TE_EXP_SHEET_INQ.GBL?SHEET_ID=</v>
      </c>
      <c r="AD172" s="250" t="str">
        <f t="shared" si="10"/>
        <v>&amp;PAGE=EX_SHEET_ENTRY</v>
      </c>
      <c r="AE172" s="250" t="str">
        <f>IF(LEFT(tbl_TransDet_Exp[[#This Row],[Journal Id]],2)="EX",TEXT(tbl_TransDet_Exp[[#This Row],[Vch /Ex /PayId]],"0000000000"),"")</f>
        <v/>
      </c>
      <c r="AF172" s="250" t="b">
        <f>IF(tbl_TransDet_Exp[[#This Row],[ER Lookup and Format]]&lt;&gt;"",CONCATENATE(tbl_TransDet_Exp[[#This Row],[https://financials.omni.fsu.edu/psp/sprdfi/EMPLOYEE/ERP/c/AUDIT_EXPENSE_FUNCTIONS.TE_EXP_SHEET_INQ.GBL?SHEET_ID=]],AE172,tbl_TransDet_Exp[[#This Row],[&amp;PAGE=EX_SHEET_ENTRY]]))</f>
        <v>0</v>
      </c>
      <c r="AG172" s="250" t="str">
        <f t="shared" si="11"/>
        <v>https://docmgmt.its.fsu.edu/NolijWeb/public/apiLoginCheck.jsp?redir=../documentviewer/%3FdocumentId%3D</v>
      </c>
      <c r="AH1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" s="250" t="str">
        <f>tbl_TransDet_Exp[[#Headers],[&amp;TargetFrameName=None]]</f>
        <v>&amp;TargetFrameName=None</v>
      </c>
      <c r="AJ1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" s="71"/>
      <c r="AN172" s="22"/>
      <c r="AO172" s="22"/>
      <c r="AP172" s="208"/>
      <c r="AQ172" s="42" t="e">
        <f>IF(tbl_TransDet_Exp[[#This Row],[Custom SR Type]]="",INDEX(SR_Lookup[Section Name],MATCH(tbl_TransDet_Exp[[#This Row],[Account]],SR_Lookup[Account],0)),tbl_TransDet_Exp[[#This Row],[Custom SR Type]])</f>
        <v>#N/A</v>
      </c>
      <c r="AR172" s="42">
        <f>VALUE(CONCATENATE(C172,TEXT(tbl_TransDet_Exp[[#This Row],[Pd]],"00")))</f>
        <v>0</v>
      </c>
      <c r="AS172" s="42" t="str">
        <f>TEXT(tbl_TransDet_Exp[[#This Row],[Project Id]],"000000")</f>
        <v>000000</v>
      </c>
      <c r="AT172" s="42" t="e">
        <f>INDEX(Table11[Description],MATCH(tbl_TransDet_Exp[[#This Row],[Account]],Table11[GL Account],0))</f>
        <v>#N/A</v>
      </c>
      <c r="AU1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" spans="2:47">
      <c r="B173" s="11"/>
      <c r="C173" s="243"/>
      <c r="D173" s="243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244"/>
      <c r="P173" s="11"/>
      <c r="Q173" s="245"/>
      <c r="R173" s="11"/>
      <c r="S173" s="11"/>
      <c r="T173" s="11"/>
      <c r="U173" s="11"/>
      <c r="V173" s="11"/>
      <c r="W173" s="11"/>
      <c r="X173" s="11"/>
      <c r="Y173" s="11"/>
      <c r="Z173" s="246"/>
      <c r="AA1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" s="250" t="e">
        <f>IF(tbl_TransDet_Exp[[#This Row],[+/-  (HR GL Detail)]]&lt;&gt;"",tbl_TransDet_Exp[[#This Row],[+/-  (HR GL Detail)]],IF(#REF!&lt;&gt;"",#REF!,""))</f>
        <v>#REF!</v>
      </c>
      <c r="AC173" s="250" t="str">
        <f t="shared" si="9"/>
        <v>https://financials.omni.fsu.edu/psp/sprdfi/EMPLOYEE/ERP/c/AUDIT_EXPENSE_FUNCTIONS.TE_EXP_SHEET_INQ.GBL?SHEET_ID=</v>
      </c>
      <c r="AD173" s="250" t="str">
        <f t="shared" si="10"/>
        <v>&amp;PAGE=EX_SHEET_ENTRY</v>
      </c>
      <c r="AE173" s="250" t="str">
        <f>IF(LEFT(tbl_TransDet_Exp[[#This Row],[Journal Id]],2)="EX",TEXT(tbl_TransDet_Exp[[#This Row],[Vch /Ex /PayId]],"0000000000"),"")</f>
        <v/>
      </c>
      <c r="AF173" s="250" t="b">
        <f>IF(tbl_TransDet_Exp[[#This Row],[ER Lookup and Format]]&lt;&gt;"",CONCATENATE(tbl_TransDet_Exp[[#This Row],[https://financials.omni.fsu.edu/psp/sprdfi/EMPLOYEE/ERP/c/AUDIT_EXPENSE_FUNCTIONS.TE_EXP_SHEET_INQ.GBL?SHEET_ID=]],AE173,tbl_TransDet_Exp[[#This Row],[&amp;PAGE=EX_SHEET_ENTRY]]))</f>
        <v>0</v>
      </c>
      <c r="AG173" s="250" t="str">
        <f t="shared" si="11"/>
        <v>https://docmgmt.its.fsu.edu/NolijWeb/public/apiLoginCheck.jsp?redir=../documentviewer/%3FdocumentId%3D</v>
      </c>
      <c r="AH1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" s="250" t="str">
        <f>tbl_TransDet_Exp[[#Headers],[&amp;TargetFrameName=None]]</f>
        <v>&amp;TargetFrameName=None</v>
      </c>
      <c r="AJ1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" s="71"/>
      <c r="AN173" s="22"/>
      <c r="AO173" s="22"/>
      <c r="AP173" s="208"/>
      <c r="AQ173" s="42" t="e">
        <f>IF(tbl_TransDet_Exp[[#This Row],[Custom SR Type]]="",INDEX(SR_Lookup[Section Name],MATCH(tbl_TransDet_Exp[[#This Row],[Account]],SR_Lookup[Account],0)),tbl_TransDet_Exp[[#This Row],[Custom SR Type]])</f>
        <v>#N/A</v>
      </c>
      <c r="AR173" s="42">
        <f>VALUE(CONCATENATE(C173,TEXT(tbl_TransDet_Exp[[#This Row],[Pd]],"00")))</f>
        <v>0</v>
      </c>
      <c r="AS173" s="42" t="str">
        <f>TEXT(tbl_TransDet_Exp[[#This Row],[Project Id]],"000000")</f>
        <v>000000</v>
      </c>
      <c r="AT173" s="42" t="e">
        <f>INDEX(Table11[Description],MATCH(tbl_TransDet_Exp[[#This Row],[Account]],Table11[GL Account],0))</f>
        <v>#N/A</v>
      </c>
      <c r="AU1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" spans="2:47">
      <c r="B174" s="11"/>
      <c r="C174" s="243"/>
      <c r="D174" s="243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244"/>
      <c r="P174" s="11"/>
      <c r="Q174" s="245"/>
      <c r="R174" s="11"/>
      <c r="S174" s="11"/>
      <c r="T174" s="11"/>
      <c r="U174" s="11"/>
      <c r="V174" s="11"/>
      <c r="W174" s="11"/>
      <c r="X174" s="11"/>
      <c r="Y174" s="11"/>
      <c r="Z174" s="246"/>
      <c r="AA1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" s="250" t="e">
        <f>IF(tbl_TransDet_Exp[[#This Row],[+/-  (HR GL Detail)]]&lt;&gt;"",tbl_TransDet_Exp[[#This Row],[+/-  (HR GL Detail)]],IF(#REF!&lt;&gt;"",#REF!,""))</f>
        <v>#REF!</v>
      </c>
      <c r="AC174" s="250" t="str">
        <f t="shared" si="9"/>
        <v>https://financials.omni.fsu.edu/psp/sprdfi/EMPLOYEE/ERP/c/AUDIT_EXPENSE_FUNCTIONS.TE_EXP_SHEET_INQ.GBL?SHEET_ID=</v>
      </c>
      <c r="AD174" s="250" t="str">
        <f t="shared" si="10"/>
        <v>&amp;PAGE=EX_SHEET_ENTRY</v>
      </c>
      <c r="AE174" s="250" t="str">
        <f>IF(LEFT(tbl_TransDet_Exp[[#This Row],[Journal Id]],2)="EX",TEXT(tbl_TransDet_Exp[[#This Row],[Vch /Ex /PayId]],"0000000000"),"")</f>
        <v/>
      </c>
      <c r="AF174" s="250" t="b">
        <f>IF(tbl_TransDet_Exp[[#This Row],[ER Lookup and Format]]&lt;&gt;"",CONCATENATE(tbl_TransDet_Exp[[#This Row],[https://financials.omni.fsu.edu/psp/sprdfi/EMPLOYEE/ERP/c/AUDIT_EXPENSE_FUNCTIONS.TE_EXP_SHEET_INQ.GBL?SHEET_ID=]],AE174,tbl_TransDet_Exp[[#This Row],[&amp;PAGE=EX_SHEET_ENTRY]]))</f>
        <v>0</v>
      </c>
      <c r="AG174" s="250" t="str">
        <f t="shared" si="11"/>
        <v>https://docmgmt.its.fsu.edu/NolijWeb/public/apiLoginCheck.jsp?redir=../documentviewer/%3FdocumentId%3D</v>
      </c>
      <c r="AH1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" s="250" t="str">
        <f>tbl_TransDet_Exp[[#Headers],[&amp;TargetFrameName=None]]</f>
        <v>&amp;TargetFrameName=None</v>
      </c>
      <c r="AJ1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" s="71"/>
      <c r="AN174" s="22"/>
      <c r="AO174" s="22"/>
      <c r="AP174" s="208"/>
      <c r="AQ174" s="42" t="e">
        <f>IF(tbl_TransDet_Exp[[#This Row],[Custom SR Type]]="",INDEX(SR_Lookup[Section Name],MATCH(tbl_TransDet_Exp[[#This Row],[Account]],SR_Lookup[Account],0)),tbl_TransDet_Exp[[#This Row],[Custom SR Type]])</f>
        <v>#N/A</v>
      </c>
      <c r="AR174" s="42">
        <f>VALUE(CONCATENATE(C174,TEXT(tbl_TransDet_Exp[[#This Row],[Pd]],"00")))</f>
        <v>0</v>
      </c>
      <c r="AS174" s="42" t="str">
        <f>TEXT(tbl_TransDet_Exp[[#This Row],[Project Id]],"000000")</f>
        <v>000000</v>
      </c>
      <c r="AT174" s="42" t="e">
        <f>INDEX(Table11[Description],MATCH(tbl_TransDet_Exp[[#This Row],[Account]],Table11[GL Account],0))</f>
        <v>#N/A</v>
      </c>
      <c r="AU1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" spans="2:47">
      <c r="B175" s="11"/>
      <c r="C175" s="243"/>
      <c r="D175" s="243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244"/>
      <c r="P175" s="11"/>
      <c r="Q175" s="245"/>
      <c r="R175" s="11"/>
      <c r="S175" s="11"/>
      <c r="T175" s="11"/>
      <c r="U175" s="11"/>
      <c r="V175" s="11"/>
      <c r="W175" s="11"/>
      <c r="X175" s="11"/>
      <c r="Y175" s="11"/>
      <c r="Z175" s="246"/>
      <c r="AA1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" s="250" t="e">
        <f>IF(tbl_TransDet_Exp[[#This Row],[+/-  (HR GL Detail)]]&lt;&gt;"",tbl_TransDet_Exp[[#This Row],[+/-  (HR GL Detail)]],IF(#REF!&lt;&gt;"",#REF!,""))</f>
        <v>#REF!</v>
      </c>
      <c r="AC175" s="250" t="str">
        <f t="shared" si="9"/>
        <v>https://financials.omni.fsu.edu/psp/sprdfi/EMPLOYEE/ERP/c/AUDIT_EXPENSE_FUNCTIONS.TE_EXP_SHEET_INQ.GBL?SHEET_ID=</v>
      </c>
      <c r="AD175" s="250" t="str">
        <f t="shared" si="10"/>
        <v>&amp;PAGE=EX_SHEET_ENTRY</v>
      </c>
      <c r="AE175" s="250" t="str">
        <f>IF(LEFT(tbl_TransDet_Exp[[#This Row],[Journal Id]],2)="EX",TEXT(tbl_TransDet_Exp[[#This Row],[Vch /Ex /PayId]],"0000000000"),"")</f>
        <v/>
      </c>
      <c r="AF175" s="250" t="b">
        <f>IF(tbl_TransDet_Exp[[#This Row],[ER Lookup and Format]]&lt;&gt;"",CONCATENATE(tbl_TransDet_Exp[[#This Row],[https://financials.omni.fsu.edu/psp/sprdfi/EMPLOYEE/ERP/c/AUDIT_EXPENSE_FUNCTIONS.TE_EXP_SHEET_INQ.GBL?SHEET_ID=]],AE175,tbl_TransDet_Exp[[#This Row],[&amp;PAGE=EX_SHEET_ENTRY]]))</f>
        <v>0</v>
      </c>
      <c r="AG175" s="250" t="str">
        <f t="shared" si="11"/>
        <v>https://docmgmt.its.fsu.edu/NolijWeb/public/apiLoginCheck.jsp?redir=../documentviewer/%3FdocumentId%3D</v>
      </c>
      <c r="AH1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" s="250" t="str">
        <f>tbl_TransDet_Exp[[#Headers],[&amp;TargetFrameName=None]]</f>
        <v>&amp;TargetFrameName=None</v>
      </c>
      <c r="AJ1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" s="71"/>
      <c r="AN175" s="22"/>
      <c r="AO175" s="22"/>
      <c r="AP175" s="208"/>
      <c r="AQ175" s="42" t="e">
        <f>IF(tbl_TransDet_Exp[[#This Row],[Custom SR Type]]="",INDEX(SR_Lookup[Section Name],MATCH(tbl_TransDet_Exp[[#This Row],[Account]],SR_Lookup[Account],0)),tbl_TransDet_Exp[[#This Row],[Custom SR Type]])</f>
        <v>#N/A</v>
      </c>
      <c r="AR175" s="42">
        <f>VALUE(CONCATENATE(C175,TEXT(tbl_TransDet_Exp[[#This Row],[Pd]],"00")))</f>
        <v>0</v>
      </c>
      <c r="AS175" s="42" t="str">
        <f>TEXT(tbl_TransDet_Exp[[#This Row],[Project Id]],"000000")</f>
        <v>000000</v>
      </c>
      <c r="AT175" s="42" t="e">
        <f>INDEX(Table11[Description],MATCH(tbl_TransDet_Exp[[#This Row],[Account]],Table11[GL Account],0))</f>
        <v>#N/A</v>
      </c>
      <c r="AU1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" spans="2:47">
      <c r="B176" s="11"/>
      <c r="C176" s="243"/>
      <c r="D176" s="243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244"/>
      <c r="P176" s="11"/>
      <c r="Q176" s="245"/>
      <c r="R176" s="11"/>
      <c r="S176" s="11"/>
      <c r="T176" s="11"/>
      <c r="U176" s="11"/>
      <c r="V176" s="11"/>
      <c r="W176" s="11"/>
      <c r="X176" s="11"/>
      <c r="Y176" s="11"/>
      <c r="Z176" s="246"/>
      <c r="AA1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" s="250" t="e">
        <f>IF(tbl_TransDet_Exp[[#This Row],[+/-  (HR GL Detail)]]&lt;&gt;"",tbl_TransDet_Exp[[#This Row],[+/-  (HR GL Detail)]],IF(#REF!&lt;&gt;"",#REF!,""))</f>
        <v>#REF!</v>
      </c>
      <c r="AC176" s="250" t="str">
        <f t="shared" si="9"/>
        <v>https://financials.omni.fsu.edu/psp/sprdfi/EMPLOYEE/ERP/c/AUDIT_EXPENSE_FUNCTIONS.TE_EXP_SHEET_INQ.GBL?SHEET_ID=</v>
      </c>
      <c r="AD176" s="250" t="str">
        <f t="shared" si="10"/>
        <v>&amp;PAGE=EX_SHEET_ENTRY</v>
      </c>
      <c r="AE176" s="250" t="str">
        <f>IF(LEFT(tbl_TransDet_Exp[[#This Row],[Journal Id]],2)="EX",TEXT(tbl_TransDet_Exp[[#This Row],[Vch /Ex /PayId]],"0000000000"),"")</f>
        <v/>
      </c>
      <c r="AF176" s="250" t="b">
        <f>IF(tbl_TransDet_Exp[[#This Row],[ER Lookup and Format]]&lt;&gt;"",CONCATENATE(tbl_TransDet_Exp[[#This Row],[https://financials.omni.fsu.edu/psp/sprdfi/EMPLOYEE/ERP/c/AUDIT_EXPENSE_FUNCTIONS.TE_EXP_SHEET_INQ.GBL?SHEET_ID=]],AE176,tbl_TransDet_Exp[[#This Row],[&amp;PAGE=EX_SHEET_ENTRY]]))</f>
        <v>0</v>
      </c>
      <c r="AG176" s="250" t="str">
        <f t="shared" si="11"/>
        <v>https://docmgmt.its.fsu.edu/NolijWeb/public/apiLoginCheck.jsp?redir=../documentviewer/%3FdocumentId%3D</v>
      </c>
      <c r="AH1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" s="250" t="str">
        <f>tbl_TransDet_Exp[[#Headers],[&amp;TargetFrameName=None]]</f>
        <v>&amp;TargetFrameName=None</v>
      </c>
      <c r="AJ1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" s="71"/>
      <c r="AN176" s="22"/>
      <c r="AO176" s="22"/>
      <c r="AP176" s="208"/>
      <c r="AQ176" s="42" t="e">
        <f>IF(tbl_TransDet_Exp[[#This Row],[Custom SR Type]]="",INDEX(SR_Lookup[Section Name],MATCH(tbl_TransDet_Exp[[#This Row],[Account]],SR_Lookup[Account],0)),tbl_TransDet_Exp[[#This Row],[Custom SR Type]])</f>
        <v>#N/A</v>
      </c>
      <c r="AR176" s="42">
        <f>VALUE(CONCATENATE(C176,TEXT(tbl_TransDet_Exp[[#This Row],[Pd]],"00")))</f>
        <v>0</v>
      </c>
      <c r="AS176" s="42" t="str">
        <f>TEXT(tbl_TransDet_Exp[[#This Row],[Project Id]],"000000")</f>
        <v>000000</v>
      </c>
      <c r="AT176" s="42" t="e">
        <f>INDEX(Table11[Description],MATCH(tbl_TransDet_Exp[[#This Row],[Account]],Table11[GL Account],0))</f>
        <v>#N/A</v>
      </c>
      <c r="AU1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" spans="2:47">
      <c r="B177" s="11"/>
      <c r="C177" s="243"/>
      <c r="D177" s="243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244"/>
      <c r="P177" s="11"/>
      <c r="Q177" s="245"/>
      <c r="R177" s="11"/>
      <c r="S177" s="11"/>
      <c r="T177" s="11"/>
      <c r="U177" s="11"/>
      <c r="V177" s="11"/>
      <c r="W177" s="11"/>
      <c r="X177" s="11"/>
      <c r="Y177" s="11"/>
      <c r="Z177" s="246"/>
      <c r="AA1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" s="250" t="e">
        <f>IF(tbl_TransDet_Exp[[#This Row],[+/-  (HR GL Detail)]]&lt;&gt;"",tbl_TransDet_Exp[[#This Row],[+/-  (HR GL Detail)]],IF(#REF!&lt;&gt;"",#REF!,""))</f>
        <v>#REF!</v>
      </c>
      <c r="AC177" s="250" t="str">
        <f t="shared" si="9"/>
        <v>https://financials.omni.fsu.edu/psp/sprdfi/EMPLOYEE/ERP/c/AUDIT_EXPENSE_FUNCTIONS.TE_EXP_SHEET_INQ.GBL?SHEET_ID=</v>
      </c>
      <c r="AD177" s="250" t="str">
        <f t="shared" si="10"/>
        <v>&amp;PAGE=EX_SHEET_ENTRY</v>
      </c>
      <c r="AE177" s="250" t="str">
        <f>IF(LEFT(tbl_TransDet_Exp[[#This Row],[Journal Id]],2)="EX",TEXT(tbl_TransDet_Exp[[#This Row],[Vch /Ex /PayId]],"0000000000"),"")</f>
        <v/>
      </c>
      <c r="AF177" s="250" t="b">
        <f>IF(tbl_TransDet_Exp[[#This Row],[ER Lookup and Format]]&lt;&gt;"",CONCATENATE(tbl_TransDet_Exp[[#This Row],[https://financials.omni.fsu.edu/psp/sprdfi/EMPLOYEE/ERP/c/AUDIT_EXPENSE_FUNCTIONS.TE_EXP_SHEET_INQ.GBL?SHEET_ID=]],AE177,tbl_TransDet_Exp[[#This Row],[&amp;PAGE=EX_SHEET_ENTRY]]))</f>
        <v>0</v>
      </c>
      <c r="AG177" s="250" t="str">
        <f t="shared" si="11"/>
        <v>https://docmgmt.its.fsu.edu/NolijWeb/public/apiLoginCheck.jsp?redir=../documentviewer/%3FdocumentId%3D</v>
      </c>
      <c r="AH1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" s="250" t="str">
        <f>tbl_TransDet_Exp[[#Headers],[&amp;TargetFrameName=None]]</f>
        <v>&amp;TargetFrameName=None</v>
      </c>
      <c r="AJ1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" s="71"/>
      <c r="AN177" s="22"/>
      <c r="AO177" s="22"/>
      <c r="AP177" s="208"/>
      <c r="AQ177" s="42" t="e">
        <f>IF(tbl_TransDet_Exp[[#This Row],[Custom SR Type]]="",INDEX(SR_Lookup[Section Name],MATCH(tbl_TransDet_Exp[[#This Row],[Account]],SR_Lookup[Account],0)),tbl_TransDet_Exp[[#This Row],[Custom SR Type]])</f>
        <v>#N/A</v>
      </c>
      <c r="AR177" s="42">
        <f>VALUE(CONCATENATE(C177,TEXT(tbl_TransDet_Exp[[#This Row],[Pd]],"00")))</f>
        <v>0</v>
      </c>
      <c r="AS177" s="42" t="str">
        <f>TEXT(tbl_TransDet_Exp[[#This Row],[Project Id]],"000000")</f>
        <v>000000</v>
      </c>
      <c r="AT177" s="42" t="e">
        <f>INDEX(Table11[Description],MATCH(tbl_TransDet_Exp[[#This Row],[Account]],Table11[GL Account],0))</f>
        <v>#N/A</v>
      </c>
      <c r="AU1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" spans="2:47">
      <c r="B178" s="11"/>
      <c r="C178" s="243"/>
      <c r="D178" s="243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244"/>
      <c r="P178" s="11"/>
      <c r="Q178" s="245"/>
      <c r="R178" s="11"/>
      <c r="S178" s="11"/>
      <c r="T178" s="11"/>
      <c r="U178" s="11"/>
      <c r="V178" s="11"/>
      <c r="W178" s="11"/>
      <c r="X178" s="11"/>
      <c r="Y178" s="11"/>
      <c r="Z178" s="246"/>
      <c r="AA1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" s="250" t="e">
        <f>IF(tbl_TransDet_Exp[[#This Row],[+/-  (HR GL Detail)]]&lt;&gt;"",tbl_TransDet_Exp[[#This Row],[+/-  (HR GL Detail)]],IF(#REF!&lt;&gt;"",#REF!,""))</f>
        <v>#REF!</v>
      </c>
      <c r="AC178" s="250" t="str">
        <f t="shared" si="9"/>
        <v>https://financials.omni.fsu.edu/psp/sprdfi/EMPLOYEE/ERP/c/AUDIT_EXPENSE_FUNCTIONS.TE_EXP_SHEET_INQ.GBL?SHEET_ID=</v>
      </c>
      <c r="AD178" s="250" t="str">
        <f t="shared" si="10"/>
        <v>&amp;PAGE=EX_SHEET_ENTRY</v>
      </c>
      <c r="AE178" s="250" t="str">
        <f>IF(LEFT(tbl_TransDet_Exp[[#This Row],[Journal Id]],2)="EX",TEXT(tbl_TransDet_Exp[[#This Row],[Vch /Ex /PayId]],"0000000000"),"")</f>
        <v/>
      </c>
      <c r="AF178" s="250" t="b">
        <f>IF(tbl_TransDet_Exp[[#This Row],[ER Lookup and Format]]&lt;&gt;"",CONCATENATE(tbl_TransDet_Exp[[#This Row],[https://financials.omni.fsu.edu/psp/sprdfi/EMPLOYEE/ERP/c/AUDIT_EXPENSE_FUNCTIONS.TE_EXP_SHEET_INQ.GBL?SHEET_ID=]],AE178,tbl_TransDet_Exp[[#This Row],[&amp;PAGE=EX_SHEET_ENTRY]]))</f>
        <v>0</v>
      </c>
      <c r="AG178" s="250" t="str">
        <f t="shared" si="11"/>
        <v>https://docmgmt.its.fsu.edu/NolijWeb/public/apiLoginCheck.jsp?redir=../documentviewer/%3FdocumentId%3D</v>
      </c>
      <c r="AH1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" s="250" t="str">
        <f>tbl_TransDet_Exp[[#Headers],[&amp;TargetFrameName=None]]</f>
        <v>&amp;TargetFrameName=None</v>
      </c>
      <c r="AJ1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" s="71"/>
      <c r="AN178" s="22"/>
      <c r="AO178" s="22"/>
      <c r="AP178" s="208"/>
      <c r="AQ178" s="42" t="e">
        <f>IF(tbl_TransDet_Exp[[#This Row],[Custom SR Type]]="",INDEX(SR_Lookup[Section Name],MATCH(tbl_TransDet_Exp[[#This Row],[Account]],SR_Lookup[Account],0)),tbl_TransDet_Exp[[#This Row],[Custom SR Type]])</f>
        <v>#N/A</v>
      </c>
      <c r="AR178" s="42">
        <f>VALUE(CONCATENATE(C178,TEXT(tbl_TransDet_Exp[[#This Row],[Pd]],"00")))</f>
        <v>0</v>
      </c>
      <c r="AS178" s="42" t="str">
        <f>TEXT(tbl_TransDet_Exp[[#This Row],[Project Id]],"000000")</f>
        <v>000000</v>
      </c>
      <c r="AT178" s="42" t="e">
        <f>INDEX(Table11[Description],MATCH(tbl_TransDet_Exp[[#This Row],[Account]],Table11[GL Account],0))</f>
        <v>#N/A</v>
      </c>
      <c r="AU1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" spans="2:47">
      <c r="B179" s="11"/>
      <c r="C179" s="243"/>
      <c r="D179" s="243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244"/>
      <c r="P179" s="11"/>
      <c r="Q179" s="245"/>
      <c r="R179" s="11"/>
      <c r="S179" s="11"/>
      <c r="T179" s="11"/>
      <c r="U179" s="11"/>
      <c r="V179" s="11"/>
      <c r="W179" s="11"/>
      <c r="X179" s="11"/>
      <c r="Y179" s="11"/>
      <c r="Z179" s="246"/>
      <c r="AA1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" s="250" t="e">
        <f>IF(tbl_TransDet_Exp[[#This Row],[+/-  (HR GL Detail)]]&lt;&gt;"",tbl_TransDet_Exp[[#This Row],[+/-  (HR GL Detail)]],IF(#REF!&lt;&gt;"",#REF!,""))</f>
        <v>#REF!</v>
      </c>
      <c r="AC179" s="250" t="str">
        <f t="shared" si="9"/>
        <v>https://financials.omni.fsu.edu/psp/sprdfi/EMPLOYEE/ERP/c/AUDIT_EXPENSE_FUNCTIONS.TE_EXP_SHEET_INQ.GBL?SHEET_ID=</v>
      </c>
      <c r="AD179" s="250" t="str">
        <f t="shared" si="10"/>
        <v>&amp;PAGE=EX_SHEET_ENTRY</v>
      </c>
      <c r="AE179" s="250" t="str">
        <f>IF(LEFT(tbl_TransDet_Exp[[#This Row],[Journal Id]],2)="EX",TEXT(tbl_TransDet_Exp[[#This Row],[Vch /Ex /PayId]],"0000000000"),"")</f>
        <v/>
      </c>
      <c r="AF179" s="250" t="b">
        <f>IF(tbl_TransDet_Exp[[#This Row],[ER Lookup and Format]]&lt;&gt;"",CONCATENATE(tbl_TransDet_Exp[[#This Row],[https://financials.omni.fsu.edu/psp/sprdfi/EMPLOYEE/ERP/c/AUDIT_EXPENSE_FUNCTIONS.TE_EXP_SHEET_INQ.GBL?SHEET_ID=]],AE179,tbl_TransDet_Exp[[#This Row],[&amp;PAGE=EX_SHEET_ENTRY]]))</f>
        <v>0</v>
      </c>
      <c r="AG179" s="250" t="str">
        <f t="shared" si="11"/>
        <v>https://docmgmt.its.fsu.edu/NolijWeb/public/apiLoginCheck.jsp?redir=../documentviewer/%3FdocumentId%3D</v>
      </c>
      <c r="AH1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" s="250" t="str">
        <f>tbl_TransDet_Exp[[#Headers],[&amp;TargetFrameName=None]]</f>
        <v>&amp;TargetFrameName=None</v>
      </c>
      <c r="AJ1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" s="71"/>
      <c r="AN179" s="22"/>
      <c r="AO179" s="22"/>
      <c r="AP179" s="208"/>
      <c r="AQ179" s="42" t="e">
        <f>IF(tbl_TransDet_Exp[[#This Row],[Custom SR Type]]="",INDEX(SR_Lookup[Section Name],MATCH(tbl_TransDet_Exp[[#This Row],[Account]],SR_Lookup[Account],0)),tbl_TransDet_Exp[[#This Row],[Custom SR Type]])</f>
        <v>#N/A</v>
      </c>
      <c r="AR179" s="42">
        <f>VALUE(CONCATENATE(C179,TEXT(tbl_TransDet_Exp[[#This Row],[Pd]],"00")))</f>
        <v>0</v>
      </c>
      <c r="AS179" s="42" t="str">
        <f>TEXT(tbl_TransDet_Exp[[#This Row],[Project Id]],"000000")</f>
        <v>000000</v>
      </c>
      <c r="AT179" s="42" t="e">
        <f>INDEX(Table11[Description],MATCH(tbl_TransDet_Exp[[#This Row],[Account]],Table11[GL Account],0))</f>
        <v>#N/A</v>
      </c>
      <c r="AU1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" spans="2:47">
      <c r="B180" s="11"/>
      <c r="C180" s="243"/>
      <c r="D180" s="243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244"/>
      <c r="P180" s="11"/>
      <c r="Q180" s="245"/>
      <c r="R180" s="11"/>
      <c r="S180" s="11"/>
      <c r="T180" s="11"/>
      <c r="U180" s="11"/>
      <c r="V180" s="11"/>
      <c r="W180" s="11"/>
      <c r="X180" s="11"/>
      <c r="Y180" s="11"/>
      <c r="Z180" s="246"/>
      <c r="AA1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" s="250" t="e">
        <f>IF(tbl_TransDet_Exp[[#This Row],[+/-  (HR GL Detail)]]&lt;&gt;"",tbl_TransDet_Exp[[#This Row],[+/-  (HR GL Detail)]],IF(#REF!&lt;&gt;"",#REF!,""))</f>
        <v>#REF!</v>
      </c>
      <c r="AC180" s="250" t="str">
        <f t="shared" si="9"/>
        <v>https://financials.omni.fsu.edu/psp/sprdfi/EMPLOYEE/ERP/c/AUDIT_EXPENSE_FUNCTIONS.TE_EXP_SHEET_INQ.GBL?SHEET_ID=</v>
      </c>
      <c r="AD180" s="250" t="str">
        <f t="shared" si="10"/>
        <v>&amp;PAGE=EX_SHEET_ENTRY</v>
      </c>
      <c r="AE180" s="250" t="str">
        <f>IF(LEFT(tbl_TransDet_Exp[[#This Row],[Journal Id]],2)="EX",TEXT(tbl_TransDet_Exp[[#This Row],[Vch /Ex /PayId]],"0000000000"),"")</f>
        <v/>
      </c>
      <c r="AF180" s="250" t="b">
        <f>IF(tbl_TransDet_Exp[[#This Row],[ER Lookup and Format]]&lt;&gt;"",CONCATENATE(tbl_TransDet_Exp[[#This Row],[https://financials.omni.fsu.edu/psp/sprdfi/EMPLOYEE/ERP/c/AUDIT_EXPENSE_FUNCTIONS.TE_EXP_SHEET_INQ.GBL?SHEET_ID=]],AE180,tbl_TransDet_Exp[[#This Row],[&amp;PAGE=EX_SHEET_ENTRY]]))</f>
        <v>0</v>
      </c>
      <c r="AG180" s="250" t="str">
        <f t="shared" si="11"/>
        <v>https://docmgmt.its.fsu.edu/NolijWeb/public/apiLoginCheck.jsp?redir=../documentviewer/%3FdocumentId%3D</v>
      </c>
      <c r="AH1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" s="250" t="str">
        <f>tbl_TransDet_Exp[[#Headers],[&amp;TargetFrameName=None]]</f>
        <v>&amp;TargetFrameName=None</v>
      </c>
      <c r="AJ1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" s="71"/>
      <c r="AN180" s="22"/>
      <c r="AO180" s="22"/>
      <c r="AP180" s="208"/>
      <c r="AQ180" s="42" t="e">
        <f>IF(tbl_TransDet_Exp[[#This Row],[Custom SR Type]]="",INDEX(SR_Lookup[Section Name],MATCH(tbl_TransDet_Exp[[#This Row],[Account]],SR_Lookup[Account],0)),tbl_TransDet_Exp[[#This Row],[Custom SR Type]])</f>
        <v>#N/A</v>
      </c>
      <c r="AR180" s="42">
        <f>VALUE(CONCATENATE(C180,TEXT(tbl_TransDet_Exp[[#This Row],[Pd]],"00")))</f>
        <v>0</v>
      </c>
      <c r="AS180" s="42" t="str">
        <f>TEXT(tbl_TransDet_Exp[[#This Row],[Project Id]],"000000")</f>
        <v>000000</v>
      </c>
      <c r="AT180" s="42" t="e">
        <f>INDEX(Table11[Description],MATCH(tbl_TransDet_Exp[[#This Row],[Account]],Table11[GL Account],0))</f>
        <v>#N/A</v>
      </c>
      <c r="AU1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" spans="2:47">
      <c r="B181" s="11"/>
      <c r="C181" s="243"/>
      <c r="D181" s="243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244"/>
      <c r="P181" s="11"/>
      <c r="Q181" s="245"/>
      <c r="R181" s="11"/>
      <c r="S181" s="11"/>
      <c r="T181" s="11"/>
      <c r="U181" s="11"/>
      <c r="V181" s="11"/>
      <c r="W181" s="11"/>
      <c r="X181" s="11"/>
      <c r="Y181" s="11"/>
      <c r="Z181" s="246"/>
      <c r="AA1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" s="250" t="e">
        <f>IF(tbl_TransDet_Exp[[#This Row],[+/-  (HR GL Detail)]]&lt;&gt;"",tbl_TransDet_Exp[[#This Row],[+/-  (HR GL Detail)]],IF(#REF!&lt;&gt;"",#REF!,""))</f>
        <v>#REF!</v>
      </c>
      <c r="AC181" s="250" t="str">
        <f t="shared" si="9"/>
        <v>https://financials.omni.fsu.edu/psp/sprdfi/EMPLOYEE/ERP/c/AUDIT_EXPENSE_FUNCTIONS.TE_EXP_SHEET_INQ.GBL?SHEET_ID=</v>
      </c>
      <c r="AD181" s="250" t="str">
        <f t="shared" si="10"/>
        <v>&amp;PAGE=EX_SHEET_ENTRY</v>
      </c>
      <c r="AE181" s="250" t="str">
        <f>IF(LEFT(tbl_TransDet_Exp[[#This Row],[Journal Id]],2)="EX",TEXT(tbl_TransDet_Exp[[#This Row],[Vch /Ex /PayId]],"0000000000"),"")</f>
        <v/>
      </c>
      <c r="AF181" s="250" t="b">
        <f>IF(tbl_TransDet_Exp[[#This Row],[ER Lookup and Format]]&lt;&gt;"",CONCATENATE(tbl_TransDet_Exp[[#This Row],[https://financials.omni.fsu.edu/psp/sprdfi/EMPLOYEE/ERP/c/AUDIT_EXPENSE_FUNCTIONS.TE_EXP_SHEET_INQ.GBL?SHEET_ID=]],AE181,tbl_TransDet_Exp[[#This Row],[&amp;PAGE=EX_SHEET_ENTRY]]))</f>
        <v>0</v>
      </c>
      <c r="AG181" s="250" t="str">
        <f t="shared" si="11"/>
        <v>https://docmgmt.its.fsu.edu/NolijWeb/public/apiLoginCheck.jsp?redir=../documentviewer/%3FdocumentId%3D</v>
      </c>
      <c r="AH1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" s="250" t="str">
        <f>tbl_TransDet_Exp[[#Headers],[&amp;TargetFrameName=None]]</f>
        <v>&amp;TargetFrameName=None</v>
      </c>
      <c r="AJ1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" s="71"/>
      <c r="AN181" s="22"/>
      <c r="AO181" s="22"/>
      <c r="AP181" s="208"/>
      <c r="AQ181" s="42" t="e">
        <f>IF(tbl_TransDet_Exp[[#This Row],[Custom SR Type]]="",INDEX(SR_Lookup[Section Name],MATCH(tbl_TransDet_Exp[[#This Row],[Account]],SR_Lookup[Account],0)),tbl_TransDet_Exp[[#This Row],[Custom SR Type]])</f>
        <v>#N/A</v>
      </c>
      <c r="AR181" s="42">
        <f>VALUE(CONCATENATE(C181,TEXT(tbl_TransDet_Exp[[#This Row],[Pd]],"00")))</f>
        <v>0</v>
      </c>
      <c r="AS181" s="42" t="str">
        <f>TEXT(tbl_TransDet_Exp[[#This Row],[Project Id]],"000000")</f>
        <v>000000</v>
      </c>
      <c r="AT181" s="42" t="e">
        <f>INDEX(Table11[Description],MATCH(tbl_TransDet_Exp[[#This Row],[Account]],Table11[GL Account],0))</f>
        <v>#N/A</v>
      </c>
      <c r="AU1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" spans="2:47">
      <c r="B182" s="11"/>
      <c r="C182" s="243"/>
      <c r="D182" s="243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244"/>
      <c r="P182" s="11"/>
      <c r="Q182" s="245"/>
      <c r="R182" s="11"/>
      <c r="S182" s="11"/>
      <c r="T182" s="11"/>
      <c r="U182" s="11"/>
      <c r="V182" s="11"/>
      <c r="W182" s="11"/>
      <c r="X182" s="11"/>
      <c r="Y182" s="11"/>
      <c r="Z182" s="246"/>
      <c r="AA1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" s="250" t="e">
        <f>IF(tbl_TransDet_Exp[[#This Row],[+/-  (HR GL Detail)]]&lt;&gt;"",tbl_TransDet_Exp[[#This Row],[+/-  (HR GL Detail)]],IF(#REF!&lt;&gt;"",#REF!,""))</f>
        <v>#REF!</v>
      </c>
      <c r="AC182" s="250" t="str">
        <f t="shared" si="9"/>
        <v>https://financials.omni.fsu.edu/psp/sprdfi/EMPLOYEE/ERP/c/AUDIT_EXPENSE_FUNCTIONS.TE_EXP_SHEET_INQ.GBL?SHEET_ID=</v>
      </c>
      <c r="AD182" s="250" t="str">
        <f t="shared" si="10"/>
        <v>&amp;PAGE=EX_SHEET_ENTRY</v>
      </c>
      <c r="AE182" s="250" t="str">
        <f>IF(LEFT(tbl_TransDet_Exp[[#This Row],[Journal Id]],2)="EX",TEXT(tbl_TransDet_Exp[[#This Row],[Vch /Ex /PayId]],"0000000000"),"")</f>
        <v/>
      </c>
      <c r="AF182" s="250" t="b">
        <f>IF(tbl_TransDet_Exp[[#This Row],[ER Lookup and Format]]&lt;&gt;"",CONCATENATE(tbl_TransDet_Exp[[#This Row],[https://financials.omni.fsu.edu/psp/sprdfi/EMPLOYEE/ERP/c/AUDIT_EXPENSE_FUNCTIONS.TE_EXP_SHEET_INQ.GBL?SHEET_ID=]],AE182,tbl_TransDet_Exp[[#This Row],[&amp;PAGE=EX_SHEET_ENTRY]]))</f>
        <v>0</v>
      </c>
      <c r="AG182" s="250" t="str">
        <f t="shared" si="11"/>
        <v>https://docmgmt.its.fsu.edu/NolijWeb/public/apiLoginCheck.jsp?redir=../documentviewer/%3FdocumentId%3D</v>
      </c>
      <c r="AH1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" s="250" t="str">
        <f>tbl_TransDet_Exp[[#Headers],[&amp;TargetFrameName=None]]</f>
        <v>&amp;TargetFrameName=None</v>
      </c>
      <c r="AJ1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" s="71"/>
      <c r="AN182" s="22"/>
      <c r="AO182" s="22"/>
      <c r="AP182" s="208"/>
      <c r="AQ182" s="42" t="e">
        <f>IF(tbl_TransDet_Exp[[#This Row],[Custom SR Type]]="",INDEX(SR_Lookup[Section Name],MATCH(tbl_TransDet_Exp[[#This Row],[Account]],SR_Lookup[Account],0)),tbl_TransDet_Exp[[#This Row],[Custom SR Type]])</f>
        <v>#N/A</v>
      </c>
      <c r="AR182" s="42">
        <f>VALUE(CONCATENATE(C182,TEXT(tbl_TransDet_Exp[[#This Row],[Pd]],"00")))</f>
        <v>0</v>
      </c>
      <c r="AS182" s="42" t="str">
        <f>TEXT(tbl_TransDet_Exp[[#This Row],[Project Id]],"000000")</f>
        <v>000000</v>
      </c>
      <c r="AT182" s="42" t="e">
        <f>INDEX(Table11[Description],MATCH(tbl_TransDet_Exp[[#This Row],[Account]],Table11[GL Account],0))</f>
        <v>#N/A</v>
      </c>
      <c r="AU1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" spans="2:47">
      <c r="B183" s="11"/>
      <c r="C183" s="243"/>
      <c r="D183" s="243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244"/>
      <c r="P183" s="11"/>
      <c r="Q183" s="245"/>
      <c r="R183" s="11"/>
      <c r="S183" s="11"/>
      <c r="T183" s="11"/>
      <c r="U183" s="11"/>
      <c r="V183" s="11"/>
      <c r="W183" s="11"/>
      <c r="X183" s="11"/>
      <c r="Y183" s="11"/>
      <c r="Z183" s="246"/>
      <c r="AA1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" s="250" t="e">
        <f>IF(tbl_TransDet_Exp[[#This Row],[+/-  (HR GL Detail)]]&lt;&gt;"",tbl_TransDet_Exp[[#This Row],[+/-  (HR GL Detail)]],IF(#REF!&lt;&gt;"",#REF!,""))</f>
        <v>#REF!</v>
      </c>
      <c r="AC183" s="250" t="str">
        <f t="shared" si="9"/>
        <v>https://financials.omni.fsu.edu/psp/sprdfi/EMPLOYEE/ERP/c/AUDIT_EXPENSE_FUNCTIONS.TE_EXP_SHEET_INQ.GBL?SHEET_ID=</v>
      </c>
      <c r="AD183" s="250" t="str">
        <f t="shared" si="10"/>
        <v>&amp;PAGE=EX_SHEET_ENTRY</v>
      </c>
      <c r="AE183" s="250" t="str">
        <f>IF(LEFT(tbl_TransDet_Exp[[#This Row],[Journal Id]],2)="EX",TEXT(tbl_TransDet_Exp[[#This Row],[Vch /Ex /PayId]],"0000000000"),"")</f>
        <v/>
      </c>
      <c r="AF183" s="250" t="b">
        <f>IF(tbl_TransDet_Exp[[#This Row],[ER Lookup and Format]]&lt;&gt;"",CONCATENATE(tbl_TransDet_Exp[[#This Row],[https://financials.omni.fsu.edu/psp/sprdfi/EMPLOYEE/ERP/c/AUDIT_EXPENSE_FUNCTIONS.TE_EXP_SHEET_INQ.GBL?SHEET_ID=]],AE183,tbl_TransDet_Exp[[#This Row],[&amp;PAGE=EX_SHEET_ENTRY]]))</f>
        <v>0</v>
      </c>
      <c r="AG183" s="250" t="str">
        <f t="shared" si="11"/>
        <v>https://docmgmt.its.fsu.edu/NolijWeb/public/apiLoginCheck.jsp?redir=../documentviewer/%3FdocumentId%3D</v>
      </c>
      <c r="AH1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" s="250" t="str">
        <f>tbl_TransDet_Exp[[#Headers],[&amp;TargetFrameName=None]]</f>
        <v>&amp;TargetFrameName=None</v>
      </c>
      <c r="AJ1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" s="71"/>
      <c r="AN183" s="22"/>
      <c r="AO183" s="22"/>
      <c r="AP183" s="208"/>
      <c r="AQ183" s="42" t="e">
        <f>IF(tbl_TransDet_Exp[[#This Row],[Custom SR Type]]="",INDEX(SR_Lookup[Section Name],MATCH(tbl_TransDet_Exp[[#This Row],[Account]],SR_Lookup[Account],0)),tbl_TransDet_Exp[[#This Row],[Custom SR Type]])</f>
        <v>#N/A</v>
      </c>
      <c r="AR183" s="42">
        <f>VALUE(CONCATENATE(C183,TEXT(tbl_TransDet_Exp[[#This Row],[Pd]],"00")))</f>
        <v>0</v>
      </c>
      <c r="AS183" s="42" t="str">
        <f>TEXT(tbl_TransDet_Exp[[#This Row],[Project Id]],"000000")</f>
        <v>000000</v>
      </c>
      <c r="AT183" s="42" t="e">
        <f>INDEX(Table11[Description],MATCH(tbl_TransDet_Exp[[#This Row],[Account]],Table11[GL Account],0))</f>
        <v>#N/A</v>
      </c>
      <c r="AU1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" spans="2:47">
      <c r="B184" s="11"/>
      <c r="C184" s="243"/>
      <c r="D184" s="243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244"/>
      <c r="P184" s="11"/>
      <c r="Q184" s="245"/>
      <c r="R184" s="11"/>
      <c r="S184" s="11"/>
      <c r="T184" s="11"/>
      <c r="U184" s="11"/>
      <c r="V184" s="11"/>
      <c r="W184" s="11"/>
      <c r="X184" s="11"/>
      <c r="Y184" s="11"/>
      <c r="Z184" s="246"/>
      <c r="AA1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" s="250" t="e">
        <f>IF(tbl_TransDet_Exp[[#This Row],[+/-  (HR GL Detail)]]&lt;&gt;"",tbl_TransDet_Exp[[#This Row],[+/-  (HR GL Detail)]],IF(#REF!&lt;&gt;"",#REF!,""))</f>
        <v>#REF!</v>
      </c>
      <c r="AC184" s="250" t="str">
        <f t="shared" si="9"/>
        <v>https://financials.omni.fsu.edu/psp/sprdfi/EMPLOYEE/ERP/c/AUDIT_EXPENSE_FUNCTIONS.TE_EXP_SHEET_INQ.GBL?SHEET_ID=</v>
      </c>
      <c r="AD184" s="250" t="str">
        <f t="shared" si="10"/>
        <v>&amp;PAGE=EX_SHEET_ENTRY</v>
      </c>
      <c r="AE184" s="250" t="str">
        <f>IF(LEFT(tbl_TransDet_Exp[[#This Row],[Journal Id]],2)="EX",TEXT(tbl_TransDet_Exp[[#This Row],[Vch /Ex /PayId]],"0000000000"),"")</f>
        <v/>
      </c>
      <c r="AF184" s="250" t="b">
        <f>IF(tbl_TransDet_Exp[[#This Row],[ER Lookup and Format]]&lt;&gt;"",CONCATENATE(tbl_TransDet_Exp[[#This Row],[https://financials.omni.fsu.edu/psp/sprdfi/EMPLOYEE/ERP/c/AUDIT_EXPENSE_FUNCTIONS.TE_EXP_SHEET_INQ.GBL?SHEET_ID=]],AE184,tbl_TransDet_Exp[[#This Row],[&amp;PAGE=EX_SHEET_ENTRY]]))</f>
        <v>0</v>
      </c>
      <c r="AG184" s="250" t="str">
        <f t="shared" si="11"/>
        <v>https://docmgmt.its.fsu.edu/NolijWeb/public/apiLoginCheck.jsp?redir=../documentviewer/%3FdocumentId%3D</v>
      </c>
      <c r="AH1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" s="250" t="str">
        <f>tbl_TransDet_Exp[[#Headers],[&amp;TargetFrameName=None]]</f>
        <v>&amp;TargetFrameName=None</v>
      </c>
      <c r="AJ1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" s="71"/>
      <c r="AN184" s="22"/>
      <c r="AO184" s="22"/>
      <c r="AP184" s="208"/>
      <c r="AQ184" s="42" t="e">
        <f>IF(tbl_TransDet_Exp[[#This Row],[Custom SR Type]]="",INDEX(SR_Lookup[Section Name],MATCH(tbl_TransDet_Exp[[#This Row],[Account]],SR_Lookup[Account],0)),tbl_TransDet_Exp[[#This Row],[Custom SR Type]])</f>
        <v>#N/A</v>
      </c>
      <c r="AR184" s="42">
        <f>VALUE(CONCATENATE(C184,TEXT(tbl_TransDet_Exp[[#This Row],[Pd]],"00")))</f>
        <v>0</v>
      </c>
      <c r="AS184" s="42" t="str">
        <f>TEXT(tbl_TransDet_Exp[[#This Row],[Project Id]],"000000")</f>
        <v>000000</v>
      </c>
      <c r="AT184" s="42" t="e">
        <f>INDEX(Table11[Description],MATCH(tbl_TransDet_Exp[[#This Row],[Account]],Table11[GL Account],0))</f>
        <v>#N/A</v>
      </c>
      <c r="AU1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" spans="2:47">
      <c r="B185" s="11"/>
      <c r="C185" s="243"/>
      <c r="D185" s="243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244"/>
      <c r="P185" s="11"/>
      <c r="Q185" s="245"/>
      <c r="R185" s="11"/>
      <c r="S185" s="11"/>
      <c r="T185" s="11"/>
      <c r="U185" s="11"/>
      <c r="V185" s="11"/>
      <c r="W185" s="11"/>
      <c r="X185" s="11"/>
      <c r="Y185" s="11"/>
      <c r="Z185" s="246"/>
      <c r="AA1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" s="250" t="e">
        <f>IF(tbl_TransDet_Exp[[#This Row],[+/-  (HR GL Detail)]]&lt;&gt;"",tbl_TransDet_Exp[[#This Row],[+/-  (HR GL Detail)]],IF(#REF!&lt;&gt;"",#REF!,""))</f>
        <v>#REF!</v>
      </c>
      <c r="AC185" s="250" t="str">
        <f t="shared" si="9"/>
        <v>https://financials.omni.fsu.edu/psp/sprdfi/EMPLOYEE/ERP/c/AUDIT_EXPENSE_FUNCTIONS.TE_EXP_SHEET_INQ.GBL?SHEET_ID=</v>
      </c>
      <c r="AD185" s="250" t="str">
        <f t="shared" si="10"/>
        <v>&amp;PAGE=EX_SHEET_ENTRY</v>
      </c>
      <c r="AE185" s="250" t="str">
        <f>IF(LEFT(tbl_TransDet_Exp[[#This Row],[Journal Id]],2)="EX",TEXT(tbl_TransDet_Exp[[#This Row],[Vch /Ex /PayId]],"0000000000"),"")</f>
        <v/>
      </c>
      <c r="AF185" s="250" t="b">
        <f>IF(tbl_TransDet_Exp[[#This Row],[ER Lookup and Format]]&lt;&gt;"",CONCATENATE(tbl_TransDet_Exp[[#This Row],[https://financials.omni.fsu.edu/psp/sprdfi/EMPLOYEE/ERP/c/AUDIT_EXPENSE_FUNCTIONS.TE_EXP_SHEET_INQ.GBL?SHEET_ID=]],AE185,tbl_TransDet_Exp[[#This Row],[&amp;PAGE=EX_SHEET_ENTRY]]))</f>
        <v>0</v>
      </c>
      <c r="AG185" s="250" t="str">
        <f t="shared" si="11"/>
        <v>https://docmgmt.its.fsu.edu/NolijWeb/public/apiLoginCheck.jsp?redir=../documentviewer/%3FdocumentId%3D</v>
      </c>
      <c r="AH1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" s="250" t="str">
        <f>tbl_TransDet_Exp[[#Headers],[&amp;TargetFrameName=None]]</f>
        <v>&amp;TargetFrameName=None</v>
      </c>
      <c r="AJ1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" s="71"/>
      <c r="AN185" s="22"/>
      <c r="AO185" s="22"/>
      <c r="AP185" s="208"/>
      <c r="AQ185" s="42" t="e">
        <f>IF(tbl_TransDet_Exp[[#This Row],[Custom SR Type]]="",INDEX(SR_Lookup[Section Name],MATCH(tbl_TransDet_Exp[[#This Row],[Account]],SR_Lookup[Account],0)),tbl_TransDet_Exp[[#This Row],[Custom SR Type]])</f>
        <v>#N/A</v>
      </c>
      <c r="AR185" s="42">
        <f>VALUE(CONCATENATE(C185,TEXT(tbl_TransDet_Exp[[#This Row],[Pd]],"00")))</f>
        <v>0</v>
      </c>
      <c r="AS185" s="42" t="str">
        <f>TEXT(tbl_TransDet_Exp[[#This Row],[Project Id]],"000000")</f>
        <v>000000</v>
      </c>
      <c r="AT185" s="42" t="e">
        <f>INDEX(Table11[Description],MATCH(tbl_TransDet_Exp[[#This Row],[Account]],Table11[GL Account],0))</f>
        <v>#N/A</v>
      </c>
      <c r="AU1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" spans="2:47">
      <c r="B186" s="11"/>
      <c r="C186" s="243"/>
      <c r="D186" s="243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244"/>
      <c r="P186" s="11"/>
      <c r="Q186" s="245"/>
      <c r="R186" s="11"/>
      <c r="S186" s="11"/>
      <c r="T186" s="11"/>
      <c r="U186" s="11"/>
      <c r="V186" s="11"/>
      <c r="W186" s="11"/>
      <c r="X186" s="11"/>
      <c r="Y186" s="11"/>
      <c r="Z186" s="246"/>
      <c r="AA1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" s="250" t="e">
        <f>IF(tbl_TransDet_Exp[[#This Row],[+/-  (HR GL Detail)]]&lt;&gt;"",tbl_TransDet_Exp[[#This Row],[+/-  (HR GL Detail)]],IF(#REF!&lt;&gt;"",#REF!,""))</f>
        <v>#REF!</v>
      </c>
      <c r="AC186" s="250" t="str">
        <f t="shared" si="9"/>
        <v>https://financials.omni.fsu.edu/psp/sprdfi/EMPLOYEE/ERP/c/AUDIT_EXPENSE_FUNCTIONS.TE_EXP_SHEET_INQ.GBL?SHEET_ID=</v>
      </c>
      <c r="AD186" s="250" t="str">
        <f t="shared" si="10"/>
        <v>&amp;PAGE=EX_SHEET_ENTRY</v>
      </c>
      <c r="AE186" s="250" t="str">
        <f>IF(LEFT(tbl_TransDet_Exp[[#This Row],[Journal Id]],2)="EX",TEXT(tbl_TransDet_Exp[[#This Row],[Vch /Ex /PayId]],"0000000000"),"")</f>
        <v/>
      </c>
      <c r="AF186" s="250" t="b">
        <f>IF(tbl_TransDet_Exp[[#This Row],[ER Lookup and Format]]&lt;&gt;"",CONCATENATE(tbl_TransDet_Exp[[#This Row],[https://financials.omni.fsu.edu/psp/sprdfi/EMPLOYEE/ERP/c/AUDIT_EXPENSE_FUNCTIONS.TE_EXP_SHEET_INQ.GBL?SHEET_ID=]],AE186,tbl_TransDet_Exp[[#This Row],[&amp;PAGE=EX_SHEET_ENTRY]]))</f>
        <v>0</v>
      </c>
      <c r="AG186" s="250" t="str">
        <f t="shared" si="11"/>
        <v>https://docmgmt.its.fsu.edu/NolijWeb/public/apiLoginCheck.jsp?redir=../documentviewer/%3FdocumentId%3D</v>
      </c>
      <c r="AH1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" s="250" t="str">
        <f>tbl_TransDet_Exp[[#Headers],[&amp;TargetFrameName=None]]</f>
        <v>&amp;TargetFrameName=None</v>
      </c>
      <c r="AJ1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" s="71"/>
      <c r="AN186" s="22"/>
      <c r="AO186" s="22"/>
      <c r="AP186" s="208"/>
      <c r="AQ186" s="42" t="e">
        <f>IF(tbl_TransDet_Exp[[#This Row],[Custom SR Type]]="",INDEX(SR_Lookup[Section Name],MATCH(tbl_TransDet_Exp[[#This Row],[Account]],SR_Lookup[Account],0)),tbl_TransDet_Exp[[#This Row],[Custom SR Type]])</f>
        <v>#N/A</v>
      </c>
      <c r="AR186" s="42">
        <f>VALUE(CONCATENATE(C186,TEXT(tbl_TransDet_Exp[[#This Row],[Pd]],"00")))</f>
        <v>0</v>
      </c>
      <c r="AS186" s="42" t="str">
        <f>TEXT(tbl_TransDet_Exp[[#This Row],[Project Id]],"000000")</f>
        <v>000000</v>
      </c>
      <c r="AT186" s="42" t="e">
        <f>INDEX(Table11[Description],MATCH(tbl_TransDet_Exp[[#This Row],[Account]],Table11[GL Account],0))</f>
        <v>#N/A</v>
      </c>
      <c r="AU1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" spans="2:47">
      <c r="B187" s="11"/>
      <c r="C187" s="243"/>
      <c r="D187" s="243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244"/>
      <c r="P187" s="11"/>
      <c r="Q187" s="245"/>
      <c r="R187" s="11"/>
      <c r="S187" s="11"/>
      <c r="T187" s="11"/>
      <c r="U187" s="11"/>
      <c r="V187" s="11"/>
      <c r="W187" s="11"/>
      <c r="X187" s="11"/>
      <c r="Y187" s="11"/>
      <c r="Z187" s="246"/>
      <c r="AA1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" s="250" t="e">
        <f>IF(tbl_TransDet_Exp[[#This Row],[+/-  (HR GL Detail)]]&lt;&gt;"",tbl_TransDet_Exp[[#This Row],[+/-  (HR GL Detail)]],IF(#REF!&lt;&gt;"",#REF!,""))</f>
        <v>#REF!</v>
      </c>
      <c r="AC187" s="250" t="str">
        <f t="shared" si="9"/>
        <v>https://financials.omni.fsu.edu/psp/sprdfi/EMPLOYEE/ERP/c/AUDIT_EXPENSE_FUNCTIONS.TE_EXP_SHEET_INQ.GBL?SHEET_ID=</v>
      </c>
      <c r="AD187" s="250" t="str">
        <f t="shared" si="10"/>
        <v>&amp;PAGE=EX_SHEET_ENTRY</v>
      </c>
      <c r="AE187" s="250" t="str">
        <f>IF(LEFT(tbl_TransDet_Exp[[#This Row],[Journal Id]],2)="EX",TEXT(tbl_TransDet_Exp[[#This Row],[Vch /Ex /PayId]],"0000000000"),"")</f>
        <v/>
      </c>
      <c r="AF187" s="250" t="b">
        <f>IF(tbl_TransDet_Exp[[#This Row],[ER Lookup and Format]]&lt;&gt;"",CONCATENATE(tbl_TransDet_Exp[[#This Row],[https://financials.omni.fsu.edu/psp/sprdfi/EMPLOYEE/ERP/c/AUDIT_EXPENSE_FUNCTIONS.TE_EXP_SHEET_INQ.GBL?SHEET_ID=]],AE187,tbl_TransDet_Exp[[#This Row],[&amp;PAGE=EX_SHEET_ENTRY]]))</f>
        <v>0</v>
      </c>
      <c r="AG187" s="250" t="str">
        <f t="shared" si="11"/>
        <v>https://docmgmt.its.fsu.edu/NolijWeb/public/apiLoginCheck.jsp?redir=../documentviewer/%3FdocumentId%3D</v>
      </c>
      <c r="AH1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" s="250" t="str">
        <f>tbl_TransDet_Exp[[#Headers],[&amp;TargetFrameName=None]]</f>
        <v>&amp;TargetFrameName=None</v>
      </c>
      <c r="AJ1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" s="71"/>
      <c r="AN187" s="22"/>
      <c r="AO187" s="22"/>
      <c r="AP187" s="208"/>
      <c r="AQ187" s="42" t="e">
        <f>IF(tbl_TransDet_Exp[[#This Row],[Custom SR Type]]="",INDEX(SR_Lookup[Section Name],MATCH(tbl_TransDet_Exp[[#This Row],[Account]],SR_Lookup[Account],0)),tbl_TransDet_Exp[[#This Row],[Custom SR Type]])</f>
        <v>#N/A</v>
      </c>
      <c r="AR187" s="42">
        <f>VALUE(CONCATENATE(C187,TEXT(tbl_TransDet_Exp[[#This Row],[Pd]],"00")))</f>
        <v>0</v>
      </c>
      <c r="AS187" s="42" t="str">
        <f>TEXT(tbl_TransDet_Exp[[#This Row],[Project Id]],"000000")</f>
        <v>000000</v>
      </c>
      <c r="AT187" s="42" t="e">
        <f>INDEX(Table11[Description],MATCH(tbl_TransDet_Exp[[#This Row],[Account]],Table11[GL Account],0))</f>
        <v>#N/A</v>
      </c>
      <c r="AU1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" spans="2:47">
      <c r="B188" s="11"/>
      <c r="C188" s="243"/>
      <c r="D188" s="243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244"/>
      <c r="P188" s="11"/>
      <c r="Q188" s="245"/>
      <c r="R188" s="11"/>
      <c r="S188" s="11"/>
      <c r="T188" s="11"/>
      <c r="U188" s="11"/>
      <c r="V188" s="11"/>
      <c r="W188" s="11"/>
      <c r="X188" s="11"/>
      <c r="Y188" s="11"/>
      <c r="Z188" s="246"/>
      <c r="AA1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" s="250" t="e">
        <f>IF(tbl_TransDet_Exp[[#This Row],[+/-  (HR GL Detail)]]&lt;&gt;"",tbl_TransDet_Exp[[#This Row],[+/-  (HR GL Detail)]],IF(#REF!&lt;&gt;"",#REF!,""))</f>
        <v>#REF!</v>
      </c>
      <c r="AC188" s="250" t="str">
        <f t="shared" si="9"/>
        <v>https://financials.omni.fsu.edu/psp/sprdfi/EMPLOYEE/ERP/c/AUDIT_EXPENSE_FUNCTIONS.TE_EXP_SHEET_INQ.GBL?SHEET_ID=</v>
      </c>
      <c r="AD188" s="250" t="str">
        <f t="shared" si="10"/>
        <v>&amp;PAGE=EX_SHEET_ENTRY</v>
      </c>
      <c r="AE188" s="250" t="str">
        <f>IF(LEFT(tbl_TransDet_Exp[[#This Row],[Journal Id]],2)="EX",TEXT(tbl_TransDet_Exp[[#This Row],[Vch /Ex /PayId]],"0000000000"),"")</f>
        <v/>
      </c>
      <c r="AF188" s="250" t="b">
        <f>IF(tbl_TransDet_Exp[[#This Row],[ER Lookup and Format]]&lt;&gt;"",CONCATENATE(tbl_TransDet_Exp[[#This Row],[https://financials.omni.fsu.edu/psp/sprdfi/EMPLOYEE/ERP/c/AUDIT_EXPENSE_FUNCTIONS.TE_EXP_SHEET_INQ.GBL?SHEET_ID=]],AE188,tbl_TransDet_Exp[[#This Row],[&amp;PAGE=EX_SHEET_ENTRY]]))</f>
        <v>0</v>
      </c>
      <c r="AG188" s="250" t="str">
        <f t="shared" si="11"/>
        <v>https://docmgmt.its.fsu.edu/NolijWeb/public/apiLoginCheck.jsp?redir=../documentviewer/%3FdocumentId%3D</v>
      </c>
      <c r="AH1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" s="250" t="str">
        <f>tbl_TransDet_Exp[[#Headers],[&amp;TargetFrameName=None]]</f>
        <v>&amp;TargetFrameName=None</v>
      </c>
      <c r="AJ1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" s="71"/>
      <c r="AN188" s="22"/>
      <c r="AO188" s="22"/>
      <c r="AP188" s="208"/>
      <c r="AQ188" s="42" t="e">
        <f>IF(tbl_TransDet_Exp[[#This Row],[Custom SR Type]]="",INDEX(SR_Lookup[Section Name],MATCH(tbl_TransDet_Exp[[#This Row],[Account]],SR_Lookup[Account],0)),tbl_TransDet_Exp[[#This Row],[Custom SR Type]])</f>
        <v>#N/A</v>
      </c>
      <c r="AR188" s="42">
        <f>VALUE(CONCATENATE(C188,TEXT(tbl_TransDet_Exp[[#This Row],[Pd]],"00")))</f>
        <v>0</v>
      </c>
      <c r="AS188" s="42" t="str">
        <f>TEXT(tbl_TransDet_Exp[[#This Row],[Project Id]],"000000")</f>
        <v>000000</v>
      </c>
      <c r="AT188" s="42" t="e">
        <f>INDEX(Table11[Description],MATCH(tbl_TransDet_Exp[[#This Row],[Account]],Table11[GL Account],0))</f>
        <v>#N/A</v>
      </c>
      <c r="AU1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" spans="2:47">
      <c r="B189" s="11"/>
      <c r="C189" s="243"/>
      <c r="D189" s="243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244"/>
      <c r="P189" s="11"/>
      <c r="Q189" s="245"/>
      <c r="R189" s="11"/>
      <c r="S189" s="11"/>
      <c r="T189" s="11"/>
      <c r="U189" s="11"/>
      <c r="V189" s="11"/>
      <c r="W189" s="11"/>
      <c r="X189" s="11"/>
      <c r="Y189" s="11"/>
      <c r="Z189" s="246"/>
      <c r="AA1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" s="250" t="e">
        <f>IF(tbl_TransDet_Exp[[#This Row],[+/-  (HR GL Detail)]]&lt;&gt;"",tbl_TransDet_Exp[[#This Row],[+/-  (HR GL Detail)]],IF(#REF!&lt;&gt;"",#REF!,""))</f>
        <v>#REF!</v>
      </c>
      <c r="AC189" s="250" t="str">
        <f t="shared" si="9"/>
        <v>https://financials.omni.fsu.edu/psp/sprdfi/EMPLOYEE/ERP/c/AUDIT_EXPENSE_FUNCTIONS.TE_EXP_SHEET_INQ.GBL?SHEET_ID=</v>
      </c>
      <c r="AD189" s="250" t="str">
        <f t="shared" si="10"/>
        <v>&amp;PAGE=EX_SHEET_ENTRY</v>
      </c>
      <c r="AE189" s="250" t="str">
        <f>IF(LEFT(tbl_TransDet_Exp[[#This Row],[Journal Id]],2)="EX",TEXT(tbl_TransDet_Exp[[#This Row],[Vch /Ex /PayId]],"0000000000"),"")</f>
        <v/>
      </c>
      <c r="AF189" s="250" t="b">
        <f>IF(tbl_TransDet_Exp[[#This Row],[ER Lookup and Format]]&lt;&gt;"",CONCATENATE(tbl_TransDet_Exp[[#This Row],[https://financials.omni.fsu.edu/psp/sprdfi/EMPLOYEE/ERP/c/AUDIT_EXPENSE_FUNCTIONS.TE_EXP_SHEET_INQ.GBL?SHEET_ID=]],AE189,tbl_TransDet_Exp[[#This Row],[&amp;PAGE=EX_SHEET_ENTRY]]))</f>
        <v>0</v>
      </c>
      <c r="AG189" s="250" t="str">
        <f t="shared" si="11"/>
        <v>https://docmgmt.its.fsu.edu/NolijWeb/public/apiLoginCheck.jsp?redir=../documentviewer/%3FdocumentId%3D</v>
      </c>
      <c r="AH1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" s="250" t="str">
        <f>tbl_TransDet_Exp[[#Headers],[&amp;TargetFrameName=None]]</f>
        <v>&amp;TargetFrameName=None</v>
      </c>
      <c r="AJ1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" s="71"/>
      <c r="AN189" s="22"/>
      <c r="AO189" s="22"/>
      <c r="AP189" s="208"/>
      <c r="AQ189" s="42" t="e">
        <f>IF(tbl_TransDet_Exp[[#This Row],[Custom SR Type]]="",INDEX(SR_Lookup[Section Name],MATCH(tbl_TransDet_Exp[[#This Row],[Account]],SR_Lookup[Account],0)),tbl_TransDet_Exp[[#This Row],[Custom SR Type]])</f>
        <v>#N/A</v>
      </c>
      <c r="AR189" s="42">
        <f>VALUE(CONCATENATE(C189,TEXT(tbl_TransDet_Exp[[#This Row],[Pd]],"00")))</f>
        <v>0</v>
      </c>
      <c r="AS189" s="42" t="str">
        <f>TEXT(tbl_TransDet_Exp[[#This Row],[Project Id]],"000000")</f>
        <v>000000</v>
      </c>
      <c r="AT189" s="42" t="e">
        <f>INDEX(Table11[Description],MATCH(tbl_TransDet_Exp[[#This Row],[Account]],Table11[GL Account],0))</f>
        <v>#N/A</v>
      </c>
      <c r="AU1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" spans="2:47">
      <c r="B190" s="11"/>
      <c r="C190" s="243"/>
      <c r="D190" s="243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244"/>
      <c r="P190" s="11"/>
      <c r="Q190" s="245"/>
      <c r="R190" s="11"/>
      <c r="S190" s="11"/>
      <c r="T190" s="11"/>
      <c r="U190" s="11"/>
      <c r="V190" s="11"/>
      <c r="W190" s="11"/>
      <c r="X190" s="11"/>
      <c r="Y190" s="11"/>
      <c r="Z190" s="246"/>
      <c r="AA1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" s="250" t="e">
        <f>IF(tbl_TransDet_Exp[[#This Row],[+/-  (HR GL Detail)]]&lt;&gt;"",tbl_TransDet_Exp[[#This Row],[+/-  (HR GL Detail)]],IF(#REF!&lt;&gt;"",#REF!,""))</f>
        <v>#REF!</v>
      </c>
      <c r="AC190" s="250" t="str">
        <f t="shared" si="9"/>
        <v>https://financials.omni.fsu.edu/psp/sprdfi/EMPLOYEE/ERP/c/AUDIT_EXPENSE_FUNCTIONS.TE_EXP_SHEET_INQ.GBL?SHEET_ID=</v>
      </c>
      <c r="AD190" s="250" t="str">
        <f t="shared" si="10"/>
        <v>&amp;PAGE=EX_SHEET_ENTRY</v>
      </c>
      <c r="AE190" s="250" t="str">
        <f>IF(LEFT(tbl_TransDet_Exp[[#This Row],[Journal Id]],2)="EX",TEXT(tbl_TransDet_Exp[[#This Row],[Vch /Ex /PayId]],"0000000000"),"")</f>
        <v/>
      </c>
      <c r="AF190" s="250" t="b">
        <f>IF(tbl_TransDet_Exp[[#This Row],[ER Lookup and Format]]&lt;&gt;"",CONCATENATE(tbl_TransDet_Exp[[#This Row],[https://financials.omni.fsu.edu/psp/sprdfi/EMPLOYEE/ERP/c/AUDIT_EXPENSE_FUNCTIONS.TE_EXP_SHEET_INQ.GBL?SHEET_ID=]],AE190,tbl_TransDet_Exp[[#This Row],[&amp;PAGE=EX_SHEET_ENTRY]]))</f>
        <v>0</v>
      </c>
      <c r="AG190" s="250" t="str">
        <f t="shared" si="11"/>
        <v>https://docmgmt.its.fsu.edu/NolijWeb/public/apiLoginCheck.jsp?redir=../documentviewer/%3FdocumentId%3D</v>
      </c>
      <c r="AH1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" s="250" t="str">
        <f>tbl_TransDet_Exp[[#Headers],[&amp;TargetFrameName=None]]</f>
        <v>&amp;TargetFrameName=None</v>
      </c>
      <c r="AJ1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" s="71"/>
      <c r="AN190" s="22"/>
      <c r="AO190" s="22"/>
      <c r="AP190" s="208"/>
      <c r="AQ190" s="42" t="e">
        <f>IF(tbl_TransDet_Exp[[#This Row],[Custom SR Type]]="",INDEX(SR_Lookup[Section Name],MATCH(tbl_TransDet_Exp[[#This Row],[Account]],SR_Lookup[Account],0)),tbl_TransDet_Exp[[#This Row],[Custom SR Type]])</f>
        <v>#N/A</v>
      </c>
      <c r="AR190" s="42">
        <f>VALUE(CONCATENATE(C190,TEXT(tbl_TransDet_Exp[[#This Row],[Pd]],"00")))</f>
        <v>0</v>
      </c>
      <c r="AS190" s="42" t="str">
        <f>TEXT(tbl_TransDet_Exp[[#This Row],[Project Id]],"000000")</f>
        <v>000000</v>
      </c>
      <c r="AT190" s="42" t="e">
        <f>INDEX(Table11[Description],MATCH(tbl_TransDet_Exp[[#This Row],[Account]],Table11[GL Account],0))</f>
        <v>#N/A</v>
      </c>
      <c r="AU1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" spans="2:47">
      <c r="B191" s="11"/>
      <c r="C191" s="243"/>
      <c r="D191" s="243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244"/>
      <c r="P191" s="11"/>
      <c r="Q191" s="245"/>
      <c r="R191" s="11"/>
      <c r="S191" s="11"/>
      <c r="T191" s="11"/>
      <c r="U191" s="11"/>
      <c r="V191" s="11"/>
      <c r="W191" s="11"/>
      <c r="X191" s="11"/>
      <c r="Y191" s="11"/>
      <c r="Z191" s="246"/>
      <c r="AA1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" s="250" t="e">
        <f>IF(tbl_TransDet_Exp[[#This Row],[+/-  (HR GL Detail)]]&lt;&gt;"",tbl_TransDet_Exp[[#This Row],[+/-  (HR GL Detail)]],IF(#REF!&lt;&gt;"",#REF!,""))</f>
        <v>#REF!</v>
      </c>
      <c r="AC191" s="250" t="str">
        <f t="shared" si="9"/>
        <v>https://financials.omni.fsu.edu/psp/sprdfi/EMPLOYEE/ERP/c/AUDIT_EXPENSE_FUNCTIONS.TE_EXP_SHEET_INQ.GBL?SHEET_ID=</v>
      </c>
      <c r="AD191" s="250" t="str">
        <f t="shared" si="10"/>
        <v>&amp;PAGE=EX_SHEET_ENTRY</v>
      </c>
      <c r="AE191" s="250" t="str">
        <f>IF(LEFT(tbl_TransDet_Exp[[#This Row],[Journal Id]],2)="EX",TEXT(tbl_TransDet_Exp[[#This Row],[Vch /Ex /PayId]],"0000000000"),"")</f>
        <v/>
      </c>
      <c r="AF191" s="250" t="b">
        <f>IF(tbl_TransDet_Exp[[#This Row],[ER Lookup and Format]]&lt;&gt;"",CONCATENATE(tbl_TransDet_Exp[[#This Row],[https://financials.omni.fsu.edu/psp/sprdfi/EMPLOYEE/ERP/c/AUDIT_EXPENSE_FUNCTIONS.TE_EXP_SHEET_INQ.GBL?SHEET_ID=]],AE191,tbl_TransDet_Exp[[#This Row],[&amp;PAGE=EX_SHEET_ENTRY]]))</f>
        <v>0</v>
      </c>
      <c r="AG191" s="250" t="str">
        <f t="shared" si="11"/>
        <v>https://docmgmt.its.fsu.edu/NolijWeb/public/apiLoginCheck.jsp?redir=../documentviewer/%3FdocumentId%3D</v>
      </c>
      <c r="AH1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" s="250" t="str">
        <f>tbl_TransDet_Exp[[#Headers],[&amp;TargetFrameName=None]]</f>
        <v>&amp;TargetFrameName=None</v>
      </c>
      <c r="AJ1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" s="71"/>
      <c r="AN191" s="22"/>
      <c r="AO191" s="22"/>
      <c r="AP191" s="208"/>
      <c r="AQ191" s="42" t="e">
        <f>IF(tbl_TransDet_Exp[[#This Row],[Custom SR Type]]="",INDEX(SR_Lookup[Section Name],MATCH(tbl_TransDet_Exp[[#This Row],[Account]],SR_Lookup[Account],0)),tbl_TransDet_Exp[[#This Row],[Custom SR Type]])</f>
        <v>#N/A</v>
      </c>
      <c r="AR191" s="42">
        <f>VALUE(CONCATENATE(C191,TEXT(tbl_TransDet_Exp[[#This Row],[Pd]],"00")))</f>
        <v>0</v>
      </c>
      <c r="AS191" s="42" t="str">
        <f>TEXT(tbl_TransDet_Exp[[#This Row],[Project Id]],"000000")</f>
        <v>000000</v>
      </c>
      <c r="AT191" s="42" t="e">
        <f>INDEX(Table11[Description],MATCH(tbl_TransDet_Exp[[#This Row],[Account]],Table11[GL Account],0))</f>
        <v>#N/A</v>
      </c>
      <c r="AU1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" spans="2:47">
      <c r="B192" s="11"/>
      <c r="C192" s="243"/>
      <c r="D192" s="243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244"/>
      <c r="P192" s="11"/>
      <c r="Q192" s="245"/>
      <c r="R192" s="11"/>
      <c r="S192" s="11"/>
      <c r="T192" s="11"/>
      <c r="U192" s="11"/>
      <c r="V192" s="11"/>
      <c r="W192" s="11"/>
      <c r="X192" s="11"/>
      <c r="Y192" s="11"/>
      <c r="Z192" s="246"/>
      <c r="AA1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" s="250" t="e">
        <f>IF(tbl_TransDet_Exp[[#This Row],[+/-  (HR GL Detail)]]&lt;&gt;"",tbl_TransDet_Exp[[#This Row],[+/-  (HR GL Detail)]],IF(#REF!&lt;&gt;"",#REF!,""))</f>
        <v>#REF!</v>
      </c>
      <c r="AC192" s="250" t="str">
        <f t="shared" si="9"/>
        <v>https://financials.omni.fsu.edu/psp/sprdfi/EMPLOYEE/ERP/c/AUDIT_EXPENSE_FUNCTIONS.TE_EXP_SHEET_INQ.GBL?SHEET_ID=</v>
      </c>
      <c r="AD192" s="250" t="str">
        <f t="shared" si="10"/>
        <v>&amp;PAGE=EX_SHEET_ENTRY</v>
      </c>
      <c r="AE192" s="250" t="str">
        <f>IF(LEFT(tbl_TransDet_Exp[[#This Row],[Journal Id]],2)="EX",TEXT(tbl_TransDet_Exp[[#This Row],[Vch /Ex /PayId]],"0000000000"),"")</f>
        <v/>
      </c>
      <c r="AF192" s="250" t="b">
        <f>IF(tbl_TransDet_Exp[[#This Row],[ER Lookup and Format]]&lt;&gt;"",CONCATENATE(tbl_TransDet_Exp[[#This Row],[https://financials.omni.fsu.edu/psp/sprdfi/EMPLOYEE/ERP/c/AUDIT_EXPENSE_FUNCTIONS.TE_EXP_SHEET_INQ.GBL?SHEET_ID=]],AE192,tbl_TransDet_Exp[[#This Row],[&amp;PAGE=EX_SHEET_ENTRY]]))</f>
        <v>0</v>
      </c>
      <c r="AG192" s="250" t="str">
        <f t="shared" si="11"/>
        <v>https://docmgmt.its.fsu.edu/NolijWeb/public/apiLoginCheck.jsp?redir=../documentviewer/%3FdocumentId%3D</v>
      </c>
      <c r="AH1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" s="250" t="str">
        <f>tbl_TransDet_Exp[[#Headers],[&amp;TargetFrameName=None]]</f>
        <v>&amp;TargetFrameName=None</v>
      </c>
      <c r="AJ1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" s="71"/>
      <c r="AN192" s="22"/>
      <c r="AO192" s="22"/>
      <c r="AP192" s="208"/>
      <c r="AQ192" s="42" t="e">
        <f>IF(tbl_TransDet_Exp[[#This Row],[Custom SR Type]]="",INDEX(SR_Lookup[Section Name],MATCH(tbl_TransDet_Exp[[#This Row],[Account]],SR_Lookup[Account],0)),tbl_TransDet_Exp[[#This Row],[Custom SR Type]])</f>
        <v>#N/A</v>
      </c>
      <c r="AR192" s="42">
        <f>VALUE(CONCATENATE(C192,TEXT(tbl_TransDet_Exp[[#This Row],[Pd]],"00")))</f>
        <v>0</v>
      </c>
      <c r="AS192" s="42" t="str">
        <f>TEXT(tbl_TransDet_Exp[[#This Row],[Project Id]],"000000")</f>
        <v>000000</v>
      </c>
      <c r="AT192" s="42" t="e">
        <f>INDEX(Table11[Description],MATCH(tbl_TransDet_Exp[[#This Row],[Account]],Table11[GL Account],0))</f>
        <v>#N/A</v>
      </c>
      <c r="AU1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" spans="2:47">
      <c r="B193" s="11"/>
      <c r="C193" s="243"/>
      <c r="D193" s="243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244"/>
      <c r="P193" s="11"/>
      <c r="Q193" s="245"/>
      <c r="R193" s="11"/>
      <c r="S193" s="11"/>
      <c r="T193" s="11"/>
      <c r="U193" s="11"/>
      <c r="V193" s="11"/>
      <c r="W193" s="11"/>
      <c r="X193" s="11"/>
      <c r="Y193" s="11"/>
      <c r="Z193" s="246"/>
      <c r="AA1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" s="250" t="e">
        <f>IF(tbl_TransDet_Exp[[#This Row],[+/-  (HR GL Detail)]]&lt;&gt;"",tbl_TransDet_Exp[[#This Row],[+/-  (HR GL Detail)]],IF(#REF!&lt;&gt;"",#REF!,""))</f>
        <v>#REF!</v>
      </c>
      <c r="AC193" s="250" t="str">
        <f t="shared" si="9"/>
        <v>https://financials.omni.fsu.edu/psp/sprdfi/EMPLOYEE/ERP/c/AUDIT_EXPENSE_FUNCTIONS.TE_EXP_SHEET_INQ.GBL?SHEET_ID=</v>
      </c>
      <c r="AD193" s="250" t="str">
        <f t="shared" si="10"/>
        <v>&amp;PAGE=EX_SHEET_ENTRY</v>
      </c>
      <c r="AE193" s="250" t="str">
        <f>IF(LEFT(tbl_TransDet_Exp[[#This Row],[Journal Id]],2)="EX",TEXT(tbl_TransDet_Exp[[#This Row],[Vch /Ex /PayId]],"0000000000"),"")</f>
        <v/>
      </c>
      <c r="AF193" s="250" t="b">
        <f>IF(tbl_TransDet_Exp[[#This Row],[ER Lookup and Format]]&lt;&gt;"",CONCATENATE(tbl_TransDet_Exp[[#This Row],[https://financials.omni.fsu.edu/psp/sprdfi/EMPLOYEE/ERP/c/AUDIT_EXPENSE_FUNCTIONS.TE_EXP_SHEET_INQ.GBL?SHEET_ID=]],AE193,tbl_TransDet_Exp[[#This Row],[&amp;PAGE=EX_SHEET_ENTRY]]))</f>
        <v>0</v>
      </c>
      <c r="AG193" s="250" t="str">
        <f t="shared" si="11"/>
        <v>https://docmgmt.its.fsu.edu/NolijWeb/public/apiLoginCheck.jsp?redir=../documentviewer/%3FdocumentId%3D</v>
      </c>
      <c r="AH1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" s="250" t="str">
        <f>tbl_TransDet_Exp[[#Headers],[&amp;TargetFrameName=None]]</f>
        <v>&amp;TargetFrameName=None</v>
      </c>
      <c r="AJ1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" s="71"/>
      <c r="AN193" s="22"/>
      <c r="AO193" s="22"/>
      <c r="AP193" s="208"/>
      <c r="AQ193" s="42" t="e">
        <f>IF(tbl_TransDet_Exp[[#This Row],[Custom SR Type]]="",INDEX(SR_Lookup[Section Name],MATCH(tbl_TransDet_Exp[[#This Row],[Account]],SR_Lookup[Account],0)),tbl_TransDet_Exp[[#This Row],[Custom SR Type]])</f>
        <v>#N/A</v>
      </c>
      <c r="AR193" s="42">
        <f>VALUE(CONCATENATE(C193,TEXT(tbl_TransDet_Exp[[#This Row],[Pd]],"00")))</f>
        <v>0</v>
      </c>
      <c r="AS193" s="42" t="str">
        <f>TEXT(tbl_TransDet_Exp[[#This Row],[Project Id]],"000000")</f>
        <v>000000</v>
      </c>
      <c r="AT193" s="42" t="e">
        <f>INDEX(Table11[Description],MATCH(tbl_TransDet_Exp[[#This Row],[Account]],Table11[GL Account],0))</f>
        <v>#N/A</v>
      </c>
      <c r="AU1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" spans="2:47">
      <c r="B194" s="11"/>
      <c r="C194" s="243"/>
      <c r="D194" s="243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244"/>
      <c r="P194" s="11"/>
      <c r="Q194" s="245"/>
      <c r="R194" s="11"/>
      <c r="S194" s="11"/>
      <c r="T194" s="11"/>
      <c r="U194" s="11"/>
      <c r="V194" s="11"/>
      <c r="W194" s="11"/>
      <c r="X194" s="11"/>
      <c r="Y194" s="11"/>
      <c r="Z194" s="246"/>
      <c r="AA1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" s="250" t="e">
        <f>IF(tbl_TransDet_Exp[[#This Row],[+/-  (HR GL Detail)]]&lt;&gt;"",tbl_TransDet_Exp[[#This Row],[+/-  (HR GL Detail)]],IF(#REF!&lt;&gt;"",#REF!,""))</f>
        <v>#REF!</v>
      </c>
      <c r="AC194" s="250" t="str">
        <f t="shared" si="9"/>
        <v>https://financials.omni.fsu.edu/psp/sprdfi/EMPLOYEE/ERP/c/AUDIT_EXPENSE_FUNCTIONS.TE_EXP_SHEET_INQ.GBL?SHEET_ID=</v>
      </c>
      <c r="AD194" s="250" t="str">
        <f t="shared" si="10"/>
        <v>&amp;PAGE=EX_SHEET_ENTRY</v>
      </c>
      <c r="AE194" s="250" t="str">
        <f>IF(LEFT(tbl_TransDet_Exp[[#This Row],[Journal Id]],2)="EX",TEXT(tbl_TransDet_Exp[[#This Row],[Vch /Ex /PayId]],"0000000000"),"")</f>
        <v/>
      </c>
      <c r="AF194" s="250" t="b">
        <f>IF(tbl_TransDet_Exp[[#This Row],[ER Lookup and Format]]&lt;&gt;"",CONCATENATE(tbl_TransDet_Exp[[#This Row],[https://financials.omni.fsu.edu/psp/sprdfi/EMPLOYEE/ERP/c/AUDIT_EXPENSE_FUNCTIONS.TE_EXP_SHEET_INQ.GBL?SHEET_ID=]],AE194,tbl_TransDet_Exp[[#This Row],[&amp;PAGE=EX_SHEET_ENTRY]]))</f>
        <v>0</v>
      </c>
      <c r="AG194" s="250" t="str">
        <f t="shared" si="11"/>
        <v>https://docmgmt.its.fsu.edu/NolijWeb/public/apiLoginCheck.jsp?redir=../documentviewer/%3FdocumentId%3D</v>
      </c>
      <c r="AH1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" s="250" t="str">
        <f>tbl_TransDet_Exp[[#Headers],[&amp;TargetFrameName=None]]</f>
        <v>&amp;TargetFrameName=None</v>
      </c>
      <c r="AJ1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" s="71"/>
      <c r="AN194" s="22"/>
      <c r="AO194" s="22"/>
      <c r="AP194" s="208"/>
      <c r="AQ194" s="42" t="e">
        <f>IF(tbl_TransDet_Exp[[#This Row],[Custom SR Type]]="",INDEX(SR_Lookup[Section Name],MATCH(tbl_TransDet_Exp[[#This Row],[Account]],SR_Lookup[Account],0)),tbl_TransDet_Exp[[#This Row],[Custom SR Type]])</f>
        <v>#N/A</v>
      </c>
      <c r="AR194" s="42">
        <f>VALUE(CONCATENATE(C194,TEXT(tbl_TransDet_Exp[[#This Row],[Pd]],"00")))</f>
        <v>0</v>
      </c>
      <c r="AS194" s="42" t="str">
        <f>TEXT(tbl_TransDet_Exp[[#This Row],[Project Id]],"000000")</f>
        <v>000000</v>
      </c>
      <c r="AT194" s="42" t="e">
        <f>INDEX(Table11[Description],MATCH(tbl_TransDet_Exp[[#This Row],[Account]],Table11[GL Account],0))</f>
        <v>#N/A</v>
      </c>
      <c r="AU1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" spans="2:47">
      <c r="B195" s="11"/>
      <c r="C195" s="243"/>
      <c r="D195" s="243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244"/>
      <c r="P195" s="11"/>
      <c r="Q195" s="245"/>
      <c r="R195" s="11"/>
      <c r="S195" s="11"/>
      <c r="T195" s="11"/>
      <c r="U195" s="11"/>
      <c r="V195" s="11"/>
      <c r="W195" s="11"/>
      <c r="X195" s="11"/>
      <c r="Y195" s="11"/>
      <c r="Z195" s="246"/>
      <c r="AA1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" s="250" t="e">
        <f>IF(tbl_TransDet_Exp[[#This Row],[+/-  (HR GL Detail)]]&lt;&gt;"",tbl_TransDet_Exp[[#This Row],[+/-  (HR GL Detail)]],IF(#REF!&lt;&gt;"",#REF!,""))</f>
        <v>#REF!</v>
      </c>
      <c r="AC195" s="250" t="str">
        <f t="shared" si="9"/>
        <v>https://financials.omni.fsu.edu/psp/sprdfi/EMPLOYEE/ERP/c/AUDIT_EXPENSE_FUNCTIONS.TE_EXP_SHEET_INQ.GBL?SHEET_ID=</v>
      </c>
      <c r="AD195" s="250" t="str">
        <f t="shared" si="10"/>
        <v>&amp;PAGE=EX_SHEET_ENTRY</v>
      </c>
      <c r="AE195" s="250" t="str">
        <f>IF(LEFT(tbl_TransDet_Exp[[#This Row],[Journal Id]],2)="EX",TEXT(tbl_TransDet_Exp[[#This Row],[Vch /Ex /PayId]],"0000000000"),"")</f>
        <v/>
      </c>
      <c r="AF195" s="250" t="b">
        <f>IF(tbl_TransDet_Exp[[#This Row],[ER Lookup and Format]]&lt;&gt;"",CONCATENATE(tbl_TransDet_Exp[[#This Row],[https://financials.omni.fsu.edu/psp/sprdfi/EMPLOYEE/ERP/c/AUDIT_EXPENSE_FUNCTIONS.TE_EXP_SHEET_INQ.GBL?SHEET_ID=]],AE195,tbl_TransDet_Exp[[#This Row],[&amp;PAGE=EX_SHEET_ENTRY]]))</f>
        <v>0</v>
      </c>
      <c r="AG195" s="250" t="str">
        <f t="shared" si="11"/>
        <v>https://docmgmt.its.fsu.edu/NolijWeb/public/apiLoginCheck.jsp?redir=../documentviewer/%3FdocumentId%3D</v>
      </c>
      <c r="AH1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" s="250" t="str">
        <f>tbl_TransDet_Exp[[#Headers],[&amp;TargetFrameName=None]]</f>
        <v>&amp;TargetFrameName=None</v>
      </c>
      <c r="AJ1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" s="71"/>
      <c r="AN195" s="22"/>
      <c r="AO195" s="22"/>
      <c r="AP195" s="208"/>
      <c r="AQ195" s="42" t="e">
        <f>IF(tbl_TransDet_Exp[[#This Row],[Custom SR Type]]="",INDEX(SR_Lookup[Section Name],MATCH(tbl_TransDet_Exp[[#This Row],[Account]],SR_Lookup[Account],0)),tbl_TransDet_Exp[[#This Row],[Custom SR Type]])</f>
        <v>#N/A</v>
      </c>
      <c r="AR195" s="42">
        <f>VALUE(CONCATENATE(C195,TEXT(tbl_TransDet_Exp[[#This Row],[Pd]],"00")))</f>
        <v>0</v>
      </c>
      <c r="AS195" s="42" t="str">
        <f>TEXT(tbl_TransDet_Exp[[#This Row],[Project Id]],"000000")</f>
        <v>000000</v>
      </c>
      <c r="AT195" s="42" t="e">
        <f>INDEX(Table11[Description],MATCH(tbl_TransDet_Exp[[#This Row],[Account]],Table11[GL Account],0))</f>
        <v>#N/A</v>
      </c>
      <c r="AU1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" spans="2:47">
      <c r="B196" s="11"/>
      <c r="C196" s="243"/>
      <c r="D196" s="243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244"/>
      <c r="P196" s="11"/>
      <c r="Q196" s="245"/>
      <c r="R196" s="11"/>
      <c r="S196" s="11"/>
      <c r="T196" s="11"/>
      <c r="U196" s="11"/>
      <c r="V196" s="11"/>
      <c r="W196" s="11"/>
      <c r="X196" s="11"/>
      <c r="Y196" s="11"/>
      <c r="Z196" s="246"/>
      <c r="AA1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" s="250" t="e">
        <f>IF(tbl_TransDet_Exp[[#This Row],[+/-  (HR GL Detail)]]&lt;&gt;"",tbl_TransDet_Exp[[#This Row],[+/-  (HR GL Detail)]],IF(#REF!&lt;&gt;"",#REF!,""))</f>
        <v>#REF!</v>
      </c>
      <c r="AC196" s="250" t="str">
        <f t="shared" si="9"/>
        <v>https://financials.omni.fsu.edu/psp/sprdfi/EMPLOYEE/ERP/c/AUDIT_EXPENSE_FUNCTIONS.TE_EXP_SHEET_INQ.GBL?SHEET_ID=</v>
      </c>
      <c r="AD196" s="250" t="str">
        <f t="shared" si="10"/>
        <v>&amp;PAGE=EX_SHEET_ENTRY</v>
      </c>
      <c r="AE196" s="250" t="str">
        <f>IF(LEFT(tbl_TransDet_Exp[[#This Row],[Journal Id]],2)="EX",TEXT(tbl_TransDet_Exp[[#This Row],[Vch /Ex /PayId]],"0000000000"),"")</f>
        <v/>
      </c>
      <c r="AF196" s="250" t="b">
        <f>IF(tbl_TransDet_Exp[[#This Row],[ER Lookup and Format]]&lt;&gt;"",CONCATENATE(tbl_TransDet_Exp[[#This Row],[https://financials.omni.fsu.edu/psp/sprdfi/EMPLOYEE/ERP/c/AUDIT_EXPENSE_FUNCTIONS.TE_EXP_SHEET_INQ.GBL?SHEET_ID=]],AE196,tbl_TransDet_Exp[[#This Row],[&amp;PAGE=EX_SHEET_ENTRY]]))</f>
        <v>0</v>
      </c>
      <c r="AG196" s="250" t="str">
        <f t="shared" si="11"/>
        <v>https://docmgmt.its.fsu.edu/NolijWeb/public/apiLoginCheck.jsp?redir=../documentviewer/%3FdocumentId%3D</v>
      </c>
      <c r="AH1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" s="250" t="str">
        <f>tbl_TransDet_Exp[[#Headers],[&amp;TargetFrameName=None]]</f>
        <v>&amp;TargetFrameName=None</v>
      </c>
      <c r="AJ1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" s="71"/>
      <c r="AN196" s="22"/>
      <c r="AO196" s="22"/>
      <c r="AP196" s="208"/>
      <c r="AQ196" s="42" t="e">
        <f>IF(tbl_TransDet_Exp[[#This Row],[Custom SR Type]]="",INDEX(SR_Lookup[Section Name],MATCH(tbl_TransDet_Exp[[#This Row],[Account]],SR_Lookup[Account],0)),tbl_TransDet_Exp[[#This Row],[Custom SR Type]])</f>
        <v>#N/A</v>
      </c>
      <c r="AR196" s="42">
        <f>VALUE(CONCATENATE(C196,TEXT(tbl_TransDet_Exp[[#This Row],[Pd]],"00")))</f>
        <v>0</v>
      </c>
      <c r="AS196" s="42" t="str">
        <f>TEXT(tbl_TransDet_Exp[[#This Row],[Project Id]],"000000")</f>
        <v>000000</v>
      </c>
      <c r="AT196" s="42" t="e">
        <f>INDEX(Table11[Description],MATCH(tbl_TransDet_Exp[[#This Row],[Account]],Table11[GL Account],0))</f>
        <v>#N/A</v>
      </c>
      <c r="AU1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" spans="2:47">
      <c r="B197" s="11"/>
      <c r="C197" s="243"/>
      <c r="D197" s="243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244"/>
      <c r="P197" s="11"/>
      <c r="Q197" s="245"/>
      <c r="R197" s="11"/>
      <c r="S197" s="11"/>
      <c r="T197" s="11"/>
      <c r="U197" s="11"/>
      <c r="V197" s="11"/>
      <c r="W197" s="11"/>
      <c r="X197" s="11"/>
      <c r="Y197" s="11"/>
      <c r="Z197" s="246"/>
      <c r="AA1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" s="250" t="e">
        <f>IF(tbl_TransDet_Exp[[#This Row],[+/-  (HR GL Detail)]]&lt;&gt;"",tbl_TransDet_Exp[[#This Row],[+/-  (HR GL Detail)]],IF(#REF!&lt;&gt;"",#REF!,""))</f>
        <v>#REF!</v>
      </c>
      <c r="AC197" s="250" t="str">
        <f t="shared" si="9"/>
        <v>https://financials.omni.fsu.edu/psp/sprdfi/EMPLOYEE/ERP/c/AUDIT_EXPENSE_FUNCTIONS.TE_EXP_SHEET_INQ.GBL?SHEET_ID=</v>
      </c>
      <c r="AD197" s="250" t="str">
        <f t="shared" si="10"/>
        <v>&amp;PAGE=EX_SHEET_ENTRY</v>
      </c>
      <c r="AE197" s="250" t="str">
        <f>IF(LEFT(tbl_TransDet_Exp[[#This Row],[Journal Id]],2)="EX",TEXT(tbl_TransDet_Exp[[#This Row],[Vch /Ex /PayId]],"0000000000"),"")</f>
        <v/>
      </c>
      <c r="AF197" s="250" t="b">
        <f>IF(tbl_TransDet_Exp[[#This Row],[ER Lookup and Format]]&lt;&gt;"",CONCATENATE(tbl_TransDet_Exp[[#This Row],[https://financials.omni.fsu.edu/psp/sprdfi/EMPLOYEE/ERP/c/AUDIT_EXPENSE_FUNCTIONS.TE_EXP_SHEET_INQ.GBL?SHEET_ID=]],AE197,tbl_TransDet_Exp[[#This Row],[&amp;PAGE=EX_SHEET_ENTRY]]))</f>
        <v>0</v>
      </c>
      <c r="AG197" s="250" t="str">
        <f t="shared" si="11"/>
        <v>https://docmgmt.its.fsu.edu/NolijWeb/public/apiLoginCheck.jsp?redir=../documentviewer/%3FdocumentId%3D</v>
      </c>
      <c r="AH1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" s="250" t="str">
        <f>tbl_TransDet_Exp[[#Headers],[&amp;TargetFrameName=None]]</f>
        <v>&amp;TargetFrameName=None</v>
      </c>
      <c r="AJ1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" s="71"/>
      <c r="AN197" s="22"/>
      <c r="AO197" s="22"/>
      <c r="AP197" s="208"/>
      <c r="AQ197" s="42" t="e">
        <f>IF(tbl_TransDet_Exp[[#This Row],[Custom SR Type]]="",INDEX(SR_Lookup[Section Name],MATCH(tbl_TransDet_Exp[[#This Row],[Account]],SR_Lookup[Account],0)),tbl_TransDet_Exp[[#This Row],[Custom SR Type]])</f>
        <v>#N/A</v>
      </c>
      <c r="AR197" s="42">
        <f>VALUE(CONCATENATE(C197,TEXT(tbl_TransDet_Exp[[#This Row],[Pd]],"00")))</f>
        <v>0</v>
      </c>
      <c r="AS197" s="42" t="str">
        <f>TEXT(tbl_TransDet_Exp[[#This Row],[Project Id]],"000000")</f>
        <v>000000</v>
      </c>
      <c r="AT197" s="42" t="e">
        <f>INDEX(Table11[Description],MATCH(tbl_TransDet_Exp[[#This Row],[Account]],Table11[GL Account],0))</f>
        <v>#N/A</v>
      </c>
      <c r="AU1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" spans="2:47">
      <c r="B198" s="11"/>
      <c r="C198" s="243"/>
      <c r="D198" s="243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244"/>
      <c r="P198" s="11"/>
      <c r="Q198" s="245"/>
      <c r="R198" s="11"/>
      <c r="S198" s="11"/>
      <c r="T198" s="11"/>
      <c r="U198" s="11"/>
      <c r="V198" s="11"/>
      <c r="W198" s="11"/>
      <c r="X198" s="11"/>
      <c r="Y198" s="11"/>
      <c r="Z198" s="246"/>
      <c r="AA1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" s="250" t="e">
        <f>IF(tbl_TransDet_Exp[[#This Row],[+/-  (HR GL Detail)]]&lt;&gt;"",tbl_TransDet_Exp[[#This Row],[+/-  (HR GL Detail)]],IF(#REF!&lt;&gt;"",#REF!,""))</f>
        <v>#REF!</v>
      </c>
      <c r="AC198" s="250" t="str">
        <f t="shared" si="9"/>
        <v>https://financials.omni.fsu.edu/psp/sprdfi/EMPLOYEE/ERP/c/AUDIT_EXPENSE_FUNCTIONS.TE_EXP_SHEET_INQ.GBL?SHEET_ID=</v>
      </c>
      <c r="AD198" s="250" t="str">
        <f t="shared" si="10"/>
        <v>&amp;PAGE=EX_SHEET_ENTRY</v>
      </c>
      <c r="AE198" s="250" t="str">
        <f>IF(LEFT(tbl_TransDet_Exp[[#This Row],[Journal Id]],2)="EX",TEXT(tbl_TransDet_Exp[[#This Row],[Vch /Ex /PayId]],"0000000000"),"")</f>
        <v/>
      </c>
      <c r="AF198" s="250" t="b">
        <f>IF(tbl_TransDet_Exp[[#This Row],[ER Lookup and Format]]&lt;&gt;"",CONCATENATE(tbl_TransDet_Exp[[#This Row],[https://financials.omni.fsu.edu/psp/sprdfi/EMPLOYEE/ERP/c/AUDIT_EXPENSE_FUNCTIONS.TE_EXP_SHEET_INQ.GBL?SHEET_ID=]],AE198,tbl_TransDet_Exp[[#This Row],[&amp;PAGE=EX_SHEET_ENTRY]]))</f>
        <v>0</v>
      </c>
      <c r="AG198" s="250" t="str">
        <f t="shared" si="11"/>
        <v>https://docmgmt.its.fsu.edu/NolijWeb/public/apiLoginCheck.jsp?redir=../documentviewer/%3FdocumentId%3D</v>
      </c>
      <c r="AH1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" s="250" t="str">
        <f>tbl_TransDet_Exp[[#Headers],[&amp;TargetFrameName=None]]</f>
        <v>&amp;TargetFrameName=None</v>
      </c>
      <c r="AJ1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" s="71"/>
      <c r="AN198" s="22"/>
      <c r="AO198" s="22"/>
      <c r="AP198" s="208"/>
      <c r="AQ198" s="42" t="e">
        <f>IF(tbl_TransDet_Exp[[#This Row],[Custom SR Type]]="",INDEX(SR_Lookup[Section Name],MATCH(tbl_TransDet_Exp[[#This Row],[Account]],SR_Lookup[Account],0)),tbl_TransDet_Exp[[#This Row],[Custom SR Type]])</f>
        <v>#N/A</v>
      </c>
      <c r="AR198" s="42">
        <f>VALUE(CONCATENATE(C198,TEXT(tbl_TransDet_Exp[[#This Row],[Pd]],"00")))</f>
        <v>0</v>
      </c>
      <c r="AS198" s="42" t="str">
        <f>TEXT(tbl_TransDet_Exp[[#This Row],[Project Id]],"000000")</f>
        <v>000000</v>
      </c>
      <c r="AT198" s="42" t="e">
        <f>INDEX(Table11[Description],MATCH(tbl_TransDet_Exp[[#This Row],[Account]],Table11[GL Account],0))</f>
        <v>#N/A</v>
      </c>
      <c r="AU1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" spans="2:47">
      <c r="B199" s="11"/>
      <c r="C199" s="243"/>
      <c r="D199" s="243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244"/>
      <c r="P199" s="11"/>
      <c r="Q199" s="245"/>
      <c r="R199" s="11"/>
      <c r="S199" s="11"/>
      <c r="T199" s="11"/>
      <c r="U199" s="11"/>
      <c r="V199" s="11"/>
      <c r="W199" s="11"/>
      <c r="X199" s="11"/>
      <c r="Y199" s="11"/>
      <c r="Z199" s="246"/>
      <c r="AA1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" s="250" t="e">
        <f>IF(tbl_TransDet_Exp[[#This Row],[+/-  (HR GL Detail)]]&lt;&gt;"",tbl_TransDet_Exp[[#This Row],[+/-  (HR GL Detail)]],IF(#REF!&lt;&gt;"",#REF!,""))</f>
        <v>#REF!</v>
      </c>
      <c r="AC199" s="250" t="str">
        <f t="shared" si="9"/>
        <v>https://financials.omni.fsu.edu/psp/sprdfi/EMPLOYEE/ERP/c/AUDIT_EXPENSE_FUNCTIONS.TE_EXP_SHEET_INQ.GBL?SHEET_ID=</v>
      </c>
      <c r="AD199" s="250" t="str">
        <f t="shared" si="10"/>
        <v>&amp;PAGE=EX_SHEET_ENTRY</v>
      </c>
      <c r="AE199" s="250" t="str">
        <f>IF(LEFT(tbl_TransDet_Exp[[#This Row],[Journal Id]],2)="EX",TEXT(tbl_TransDet_Exp[[#This Row],[Vch /Ex /PayId]],"0000000000"),"")</f>
        <v/>
      </c>
      <c r="AF199" s="250" t="b">
        <f>IF(tbl_TransDet_Exp[[#This Row],[ER Lookup and Format]]&lt;&gt;"",CONCATENATE(tbl_TransDet_Exp[[#This Row],[https://financials.omni.fsu.edu/psp/sprdfi/EMPLOYEE/ERP/c/AUDIT_EXPENSE_FUNCTIONS.TE_EXP_SHEET_INQ.GBL?SHEET_ID=]],AE199,tbl_TransDet_Exp[[#This Row],[&amp;PAGE=EX_SHEET_ENTRY]]))</f>
        <v>0</v>
      </c>
      <c r="AG199" s="250" t="str">
        <f t="shared" si="11"/>
        <v>https://docmgmt.its.fsu.edu/NolijWeb/public/apiLoginCheck.jsp?redir=../documentviewer/%3FdocumentId%3D</v>
      </c>
      <c r="AH1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" s="250" t="str">
        <f>tbl_TransDet_Exp[[#Headers],[&amp;TargetFrameName=None]]</f>
        <v>&amp;TargetFrameName=None</v>
      </c>
      <c r="AJ1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" s="71"/>
      <c r="AN199" s="22"/>
      <c r="AO199" s="22"/>
      <c r="AP199" s="208"/>
      <c r="AQ199" s="42" t="e">
        <f>IF(tbl_TransDet_Exp[[#This Row],[Custom SR Type]]="",INDEX(SR_Lookup[Section Name],MATCH(tbl_TransDet_Exp[[#This Row],[Account]],SR_Lookup[Account],0)),tbl_TransDet_Exp[[#This Row],[Custom SR Type]])</f>
        <v>#N/A</v>
      </c>
      <c r="AR199" s="42">
        <f>VALUE(CONCATENATE(C199,TEXT(tbl_TransDet_Exp[[#This Row],[Pd]],"00")))</f>
        <v>0</v>
      </c>
      <c r="AS199" s="42" t="str">
        <f>TEXT(tbl_TransDet_Exp[[#This Row],[Project Id]],"000000")</f>
        <v>000000</v>
      </c>
      <c r="AT199" s="42" t="e">
        <f>INDEX(Table11[Description],MATCH(tbl_TransDet_Exp[[#This Row],[Account]],Table11[GL Account],0))</f>
        <v>#N/A</v>
      </c>
      <c r="AU1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" spans="2:47">
      <c r="B200" s="11"/>
      <c r="C200" s="243"/>
      <c r="D200" s="243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244"/>
      <c r="P200" s="11"/>
      <c r="Q200" s="245"/>
      <c r="R200" s="11"/>
      <c r="S200" s="11"/>
      <c r="T200" s="11"/>
      <c r="U200" s="11"/>
      <c r="V200" s="11"/>
      <c r="W200" s="11"/>
      <c r="X200" s="11"/>
      <c r="Y200" s="11"/>
      <c r="Z200" s="246"/>
      <c r="AA2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" s="250" t="e">
        <f>IF(tbl_TransDet_Exp[[#This Row],[+/-  (HR GL Detail)]]&lt;&gt;"",tbl_TransDet_Exp[[#This Row],[+/-  (HR GL Detail)]],IF(#REF!&lt;&gt;"",#REF!,""))</f>
        <v>#REF!</v>
      </c>
      <c r="AC200" s="250" t="str">
        <f t="shared" si="9"/>
        <v>https://financials.omni.fsu.edu/psp/sprdfi/EMPLOYEE/ERP/c/AUDIT_EXPENSE_FUNCTIONS.TE_EXP_SHEET_INQ.GBL?SHEET_ID=</v>
      </c>
      <c r="AD200" s="250" t="str">
        <f t="shared" si="10"/>
        <v>&amp;PAGE=EX_SHEET_ENTRY</v>
      </c>
      <c r="AE200" s="250" t="str">
        <f>IF(LEFT(tbl_TransDet_Exp[[#This Row],[Journal Id]],2)="EX",TEXT(tbl_TransDet_Exp[[#This Row],[Vch /Ex /PayId]],"0000000000"),"")</f>
        <v/>
      </c>
      <c r="AF200" s="250" t="b">
        <f>IF(tbl_TransDet_Exp[[#This Row],[ER Lookup and Format]]&lt;&gt;"",CONCATENATE(tbl_TransDet_Exp[[#This Row],[https://financials.omni.fsu.edu/psp/sprdfi/EMPLOYEE/ERP/c/AUDIT_EXPENSE_FUNCTIONS.TE_EXP_SHEET_INQ.GBL?SHEET_ID=]],AE200,tbl_TransDet_Exp[[#This Row],[&amp;PAGE=EX_SHEET_ENTRY]]))</f>
        <v>0</v>
      </c>
      <c r="AG200" s="250" t="str">
        <f t="shared" si="11"/>
        <v>https://docmgmt.its.fsu.edu/NolijWeb/public/apiLoginCheck.jsp?redir=../documentviewer/%3FdocumentId%3D</v>
      </c>
      <c r="AH2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" s="250" t="str">
        <f>tbl_TransDet_Exp[[#Headers],[&amp;TargetFrameName=None]]</f>
        <v>&amp;TargetFrameName=None</v>
      </c>
      <c r="AJ2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" s="71"/>
      <c r="AN200" s="22"/>
      <c r="AO200" s="22"/>
      <c r="AP200" s="208"/>
      <c r="AQ200" s="42" t="e">
        <f>IF(tbl_TransDet_Exp[[#This Row],[Custom SR Type]]="",INDEX(SR_Lookup[Section Name],MATCH(tbl_TransDet_Exp[[#This Row],[Account]],SR_Lookup[Account],0)),tbl_TransDet_Exp[[#This Row],[Custom SR Type]])</f>
        <v>#N/A</v>
      </c>
      <c r="AR200" s="42">
        <f>VALUE(CONCATENATE(C200,TEXT(tbl_TransDet_Exp[[#This Row],[Pd]],"00")))</f>
        <v>0</v>
      </c>
      <c r="AS200" s="42" t="str">
        <f>TEXT(tbl_TransDet_Exp[[#This Row],[Project Id]],"000000")</f>
        <v>000000</v>
      </c>
      <c r="AT200" s="42" t="e">
        <f>INDEX(Table11[Description],MATCH(tbl_TransDet_Exp[[#This Row],[Account]],Table11[GL Account],0))</f>
        <v>#N/A</v>
      </c>
      <c r="AU2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" spans="2:47">
      <c r="B201" s="11"/>
      <c r="C201" s="243"/>
      <c r="D201" s="243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244"/>
      <c r="P201" s="11"/>
      <c r="Q201" s="245"/>
      <c r="R201" s="11"/>
      <c r="S201" s="11"/>
      <c r="T201" s="11"/>
      <c r="U201" s="11"/>
      <c r="V201" s="11"/>
      <c r="W201" s="11"/>
      <c r="X201" s="11"/>
      <c r="Y201" s="11"/>
      <c r="Z201" s="246"/>
      <c r="AA2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" s="250" t="e">
        <f>IF(tbl_TransDet_Exp[[#This Row],[+/-  (HR GL Detail)]]&lt;&gt;"",tbl_TransDet_Exp[[#This Row],[+/-  (HR GL Detail)]],IF(#REF!&lt;&gt;"",#REF!,""))</f>
        <v>#REF!</v>
      </c>
      <c r="AC201" s="250" t="str">
        <f t="shared" si="9"/>
        <v>https://financials.omni.fsu.edu/psp/sprdfi/EMPLOYEE/ERP/c/AUDIT_EXPENSE_FUNCTIONS.TE_EXP_SHEET_INQ.GBL?SHEET_ID=</v>
      </c>
      <c r="AD201" s="250" t="str">
        <f t="shared" si="10"/>
        <v>&amp;PAGE=EX_SHEET_ENTRY</v>
      </c>
      <c r="AE201" s="250" t="str">
        <f>IF(LEFT(tbl_TransDet_Exp[[#This Row],[Journal Id]],2)="EX",TEXT(tbl_TransDet_Exp[[#This Row],[Vch /Ex /PayId]],"0000000000"),"")</f>
        <v/>
      </c>
      <c r="AF201" s="250" t="b">
        <f>IF(tbl_TransDet_Exp[[#This Row],[ER Lookup and Format]]&lt;&gt;"",CONCATENATE(tbl_TransDet_Exp[[#This Row],[https://financials.omni.fsu.edu/psp/sprdfi/EMPLOYEE/ERP/c/AUDIT_EXPENSE_FUNCTIONS.TE_EXP_SHEET_INQ.GBL?SHEET_ID=]],AE201,tbl_TransDet_Exp[[#This Row],[&amp;PAGE=EX_SHEET_ENTRY]]))</f>
        <v>0</v>
      </c>
      <c r="AG201" s="250" t="str">
        <f t="shared" si="11"/>
        <v>https://docmgmt.its.fsu.edu/NolijWeb/public/apiLoginCheck.jsp?redir=../documentviewer/%3FdocumentId%3D</v>
      </c>
      <c r="AH2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" s="250" t="str">
        <f>tbl_TransDet_Exp[[#Headers],[&amp;TargetFrameName=None]]</f>
        <v>&amp;TargetFrameName=None</v>
      </c>
      <c r="AJ2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" s="71"/>
      <c r="AN201" s="22"/>
      <c r="AO201" s="22"/>
      <c r="AP201" s="208"/>
      <c r="AQ201" s="42" t="e">
        <f>IF(tbl_TransDet_Exp[[#This Row],[Custom SR Type]]="",INDEX(SR_Lookup[Section Name],MATCH(tbl_TransDet_Exp[[#This Row],[Account]],SR_Lookup[Account],0)),tbl_TransDet_Exp[[#This Row],[Custom SR Type]])</f>
        <v>#N/A</v>
      </c>
      <c r="AR201" s="42">
        <f>VALUE(CONCATENATE(C201,TEXT(tbl_TransDet_Exp[[#This Row],[Pd]],"00")))</f>
        <v>0</v>
      </c>
      <c r="AS201" s="42" t="str">
        <f>TEXT(tbl_TransDet_Exp[[#This Row],[Project Id]],"000000")</f>
        <v>000000</v>
      </c>
      <c r="AT201" s="42" t="e">
        <f>INDEX(Table11[Description],MATCH(tbl_TransDet_Exp[[#This Row],[Account]],Table11[GL Account],0))</f>
        <v>#N/A</v>
      </c>
      <c r="AU2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" spans="2:47">
      <c r="B202" s="11"/>
      <c r="C202" s="243"/>
      <c r="D202" s="243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244"/>
      <c r="P202" s="11"/>
      <c r="Q202" s="245"/>
      <c r="R202" s="11"/>
      <c r="S202" s="11"/>
      <c r="T202" s="11"/>
      <c r="U202" s="11"/>
      <c r="V202" s="11"/>
      <c r="W202" s="11"/>
      <c r="X202" s="11"/>
      <c r="Y202" s="11"/>
      <c r="Z202" s="246"/>
      <c r="AA2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" s="250" t="e">
        <f>IF(tbl_TransDet_Exp[[#This Row],[+/-  (HR GL Detail)]]&lt;&gt;"",tbl_TransDet_Exp[[#This Row],[+/-  (HR GL Detail)]],IF(#REF!&lt;&gt;"",#REF!,""))</f>
        <v>#REF!</v>
      </c>
      <c r="AC202" s="250" t="str">
        <f t="shared" ref="AC202:AC265" si="12">$AC$2</f>
        <v>https://financials.omni.fsu.edu/psp/sprdfi/EMPLOYEE/ERP/c/AUDIT_EXPENSE_FUNCTIONS.TE_EXP_SHEET_INQ.GBL?SHEET_ID=</v>
      </c>
      <c r="AD202" s="250" t="str">
        <f t="shared" ref="AD202:AD265" si="13">$AD$2</f>
        <v>&amp;PAGE=EX_SHEET_ENTRY</v>
      </c>
      <c r="AE202" s="250" t="str">
        <f>IF(LEFT(tbl_TransDet_Exp[[#This Row],[Journal Id]],2)="EX",TEXT(tbl_TransDet_Exp[[#This Row],[Vch /Ex /PayId]],"0000000000"),"")</f>
        <v/>
      </c>
      <c r="AF202" s="250" t="b">
        <f>IF(tbl_TransDet_Exp[[#This Row],[ER Lookup and Format]]&lt;&gt;"",CONCATENATE(tbl_TransDet_Exp[[#This Row],[https://financials.omni.fsu.edu/psp/sprdfi/EMPLOYEE/ERP/c/AUDIT_EXPENSE_FUNCTIONS.TE_EXP_SHEET_INQ.GBL?SHEET_ID=]],AE202,tbl_TransDet_Exp[[#This Row],[&amp;PAGE=EX_SHEET_ENTRY]]))</f>
        <v>0</v>
      </c>
      <c r="AG202" s="250" t="str">
        <f t="shared" ref="AG202:AG265" si="14">$AG$2</f>
        <v>https://docmgmt.its.fsu.edu/NolijWeb/public/apiLoginCheck.jsp?redir=../documentviewer/%3FdocumentId%3D</v>
      </c>
      <c r="AH2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" s="250" t="str">
        <f>tbl_TransDet_Exp[[#Headers],[&amp;TargetFrameName=None]]</f>
        <v>&amp;TargetFrameName=None</v>
      </c>
      <c r="AJ2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" s="71"/>
      <c r="AN202" s="22"/>
      <c r="AO202" s="22"/>
      <c r="AP202" s="208"/>
      <c r="AQ202" s="42" t="e">
        <f>IF(tbl_TransDet_Exp[[#This Row],[Custom SR Type]]="",INDEX(SR_Lookup[Section Name],MATCH(tbl_TransDet_Exp[[#This Row],[Account]],SR_Lookup[Account],0)),tbl_TransDet_Exp[[#This Row],[Custom SR Type]])</f>
        <v>#N/A</v>
      </c>
      <c r="AR202" s="42">
        <f>VALUE(CONCATENATE(C202,TEXT(tbl_TransDet_Exp[[#This Row],[Pd]],"00")))</f>
        <v>0</v>
      </c>
      <c r="AS202" s="42" t="str">
        <f>TEXT(tbl_TransDet_Exp[[#This Row],[Project Id]],"000000")</f>
        <v>000000</v>
      </c>
      <c r="AT202" s="42" t="e">
        <f>INDEX(Table11[Description],MATCH(tbl_TransDet_Exp[[#This Row],[Account]],Table11[GL Account],0))</f>
        <v>#N/A</v>
      </c>
      <c r="AU2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" spans="2:47">
      <c r="B203" s="11"/>
      <c r="C203" s="243"/>
      <c r="D203" s="243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244"/>
      <c r="P203" s="11"/>
      <c r="Q203" s="245"/>
      <c r="R203" s="11"/>
      <c r="S203" s="11"/>
      <c r="T203" s="11"/>
      <c r="U203" s="11"/>
      <c r="V203" s="11"/>
      <c r="W203" s="11"/>
      <c r="X203" s="11"/>
      <c r="Y203" s="11"/>
      <c r="Z203" s="246"/>
      <c r="AA2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" s="250" t="e">
        <f>IF(tbl_TransDet_Exp[[#This Row],[+/-  (HR GL Detail)]]&lt;&gt;"",tbl_TransDet_Exp[[#This Row],[+/-  (HR GL Detail)]],IF(#REF!&lt;&gt;"",#REF!,""))</f>
        <v>#REF!</v>
      </c>
      <c r="AC203" s="250" t="str">
        <f t="shared" si="12"/>
        <v>https://financials.omni.fsu.edu/psp/sprdfi/EMPLOYEE/ERP/c/AUDIT_EXPENSE_FUNCTIONS.TE_EXP_SHEET_INQ.GBL?SHEET_ID=</v>
      </c>
      <c r="AD203" s="250" t="str">
        <f t="shared" si="13"/>
        <v>&amp;PAGE=EX_SHEET_ENTRY</v>
      </c>
      <c r="AE203" s="250" t="str">
        <f>IF(LEFT(tbl_TransDet_Exp[[#This Row],[Journal Id]],2)="EX",TEXT(tbl_TransDet_Exp[[#This Row],[Vch /Ex /PayId]],"0000000000"),"")</f>
        <v/>
      </c>
      <c r="AF203" s="250" t="b">
        <f>IF(tbl_TransDet_Exp[[#This Row],[ER Lookup and Format]]&lt;&gt;"",CONCATENATE(tbl_TransDet_Exp[[#This Row],[https://financials.omni.fsu.edu/psp/sprdfi/EMPLOYEE/ERP/c/AUDIT_EXPENSE_FUNCTIONS.TE_EXP_SHEET_INQ.GBL?SHEET_ID=]],AE203,tbl_TransDet_Exp[[#This Row],[&amp;PAGE=EX_SHEET_ENTRY]]))</f>
        <v>0</v>
      </c>
      <c r="AG203" s="250" t="str">
        <f t="shared" si="14"/>
        <v>https://docmgmt.its.fsu.edu/NolijWeb/public/apiLoginCheck.jsp?redir=../documentviewer/%3FdocumentId%3D</v>
      </c>
      <c r="AH2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" s="250" t="str">
        <f>tbl_TransDet_Exp[[#Headers],[&amp;TargetFrameName=None]]</f>
        <v>&amp;TargetFrameName=None</v>
      </c>
      <c r="AJ2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" s="71"/>
      <c r="AN203" s="22"/>
      <c r="AO203" s="22"/>
      <c r="AP203" s="208"/>
      <c r="AQ203" s="42" t="e">
        <f>IF(tbl_TransDet_Exp[[#This Row],[Custom SR Type]]="",INDEX(SR_Lookup[Section Name],MATCH(tbl_TransDet_Exp[[#This Row],[Account]],SR_Lookup[Account],0)),tbl_TransDet_Exp[[#This Row],[Custom SR Type]])</f>
        <v>#N/A</v>
      </c>
      <c r="AR203" s="42">
        <f>VALUE(CONCATENATE(C203,TEXT(tbl_TransDet_Exp[[#This Row],[Pd]],"00")))</f>
        <v>0</v>
      </c>
      <c r="AS203" s="42" t="str">
        <f>TEXT(tbl_TransDet_Exp[[#This Row],[Project Id]],"000000")</f>
        <v>000000</v>
      </c>
      <c r="AT203" s="42" t="e">
        <f>INDEX(Table11[Description],MATCH(tbl_TransDet_Exp[[#This Row],[Account]],Table11[GL Account],0))</f>
        <v>#N/A</v>
      </c>
      <c r="AU2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" spans="2:47">
      <c r="B204" s="11"/>
      <c r="C204" s="243"/>
      <c r="D204" s="243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244"/>
      <c r="P204" s="11"/>
      <c r="Q204" s="245"/>
      <c r="R204" s="11"/>
      <c r="S204" s="11"/>
      <c r="T204" s="11"/>
      <c r="U204" s="11"/>
      <c r="V204" s="11"/>
      <c r="W204" s="11"/>
      <c r="X204" s="11"/>
      <c r="Y204" s="11"/>
      <c r="Z204" s="246"/>
      <c r="AA2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" s="250" t="e">
        <f>IF(tbl_TransDet_Exp[[#This Row],[+/-  (HR GL Detail)]]&lt;&gt;"",tbl_TransDet_Exp[[#This Row],[+/-  (HR GL Detail)]],IF(#REF!&lt;&gt;"",#REF!,""))</f>
        <v>#REF!</v>
      </c>
      <c r="AC204" s="250" t="str">
        <f t="shared" si="12"/>
        <v>https://financials.omni.fsu.edu/psp/sprdfi/EMPLOYEE/ERP/c/AUDIT_EXPENSE_FUNCTIONS.TE_EXP_SHEET_INQ.GBL?SHEET_ID=</v>
      </c>
      <c r="AD204" s="250" t="str">
        <f t="shared" si="13"/>
        <v>&amp;PAGE=EX_SHEET_ENTRY</v>
      </c>
      <c r="AE204" s="250" t="str">
        <f>IF(LEFT(tbl_TransDet_Exp[[#This Row],[Journal Id]],2)="EX",TEXT(tbl_TransDet_Exp[[#This Row],[Vch /Ex /PayId]],"0000000000"),"")</f>
        <v/>
      </c>
      <c r="AF204" s="250" t="b">
        <f>IF(tbl_TransDet_Exp[[#This Row],[ER Lookup and Format]]&lt;&gt;"",CONCATENATE(tbl_TransDet_Exp[[#This Row],[https://financials.omni.fsu.edu/psp/sprdfi/EMPLOYEE/ERP/c/AUDIT_EXPENSE_FUNCTIONS.TE_EXP_SHEET_INQ.GBL?SHEET_ID=]],AE204,tbl_TransDet_Exp[[#This Row],[&amp;PAGE=EX_SHEET_ENTRY]]))</f>
        <v>0</v>
      </c>
      <c r="AG204" s="250" t="str">
        <f t="shared" si="14"/>
        <v>https://docmgmt.its.fsu.edu/NolijWeb/public/apiLoginCheck.jsp?redir=../documentviewer/%3FdocumentId%3D</v>
      </c>
      <c r="AH2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" s="250" t="str">
        <f>tbl_TransDet_Exp[[#Headers],[&amp;TargetFrameName=None]]</f>
        <v>&amp;TargetFrameName=None</v>
      </c>
      <c r="AJ2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" s="71"/>
      <c r="AN204" s="22"/>
      <c r="AO204" s="22"/>
      <c r="AP204" s="208"/>
      <c r="AQ204" s="42" t="e">
        <f>IF(tbl_TransDet_Exp[[#This Row],[Custom SR Type]]="",INDEX(SR_Lookup[Section Name],MATCH(tbl_TransDet_Exp[[#This Row],[Account]],SR_Lookup[Account],0)),tbl_TransDet_Exp[[#This Row],[Custom SR Type]])</f>
        <v>#N/A</v>
      </c>
      <c r="AR204" s="42">
        <f>VALUE(CONCATENATE(C204,TEXT(tbl_TransDet_Exp[[#This Row],[Pd]],"00")))</f>
        <v>0</v>
      </c>
      <c r="AS204" s="42" t="str">
        <f>TEXT(tbl_TransDet_Exp[[#This Row],[Project Id]],"000000")</f>
        <v>000000</v>
      </c>
      <c r="AT204" s="42" t="e">
        <f>INDEX(Table11[Description],MATCH(tbl_TransDet_Exp[[#This Row],[Account]],Table11[GL Account],0))</f>
        <v>#N/A</v>
      </c>
      <c r="AU2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" spans="2:47">
      <c r="B205" s="11"/>
      <c r="C205" s="243"/>
      <c r="D205" s="243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244"/>
      <c r="P205" s="11"/>
      <c r="Q205" s="245"/>
      <c r="R205" s="11"/>
      <c r="S205" s="11"/>
      <c r="T205" s="11"/>
      <c r="U205" s="11"/>
      <c r="V205" s="11"/>
      <c r="W205" s="11"/>
      <c r="X205" s="11"/>
      <c r="Y205" s="11"/>
      <c r="Z205" s="246"/>
      <c r="AA2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" s="250" t="e">
        <f>IF(tbl_TransDet_Exp[[#This Row],[+/-  (HR GL Detail)]]&lt;&gt;"",tbl_TransDet_Exp[[#This Row],[+/-  (HR GL Detail)]],IF(#REF!&lt;&gt;"",#REF!,""))</f>
        <v>#REF!</v>
      </c>
      <c r="AC205" s="250" t="str">
        <f t="shared" si="12"/>
        <v>https://financials.omni.fsu.edu/psp/sprdfi/EMPLOYEE/ERP/c/AUDIT_EXPENSE_FUNCTIONS.TE_EXP_SHEET_INQ.GBL?SHEET_ID=</v>
      </c>
      <c r="AD205" s="250" t="str">
        <f t="shared" si="13"/>
        <v>&amp;PAGE=EX_SHEET_ENTRY</v>
      </c>
      <c r="AE205" s="250" t="str">
        <f>IF(LEFT(tbl_TransDet_Exp[[#This Row],[Journal Id]],2)="EX",TEXT(tbl_TransDet_Exp[[#This Row],[Vch /Ex /PayId]],"0000000000"),"")</f>
        <v/>
      </c>
      <c r="AF205" s="250" t="b">
        <f>IF(tbl_TransDet_Exp[[#This Row],[ER Lookup and Format]]&lt;&gt;"",CONCATENATE(tbl_TransDet_Exp[[#This Row],[https://financials.omni.fsu.edu/psp/sprdfi/EMPLOYEE/ERP/c/AUDIT_EXPENSE_FUNCTIONS.TE_EXP_SHEET_INQ.GBL?SHEET_ID=]],AE205,tbl_TransDet_Exp[[#This Row],[&amp;PAGE=EX_SHEET_ENTRY]]))</f>
        <v>0</v>
      </c>
      <c r="AG205" s="250" t="str">
        <f t="shared" si="14"/>
        <v>https://docmgmt.its.fsu.edu/NolijWeb/public/apiLoginCheck.jsp?redir=../documentviewer/%3FdocumentId%3D</v>
      </c>
      <c r="AH2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" s="250" t="str">
        <f>tbl_TransDet_Exp[[#Headers],[&amp;TargetFrameName=None]]</f>
        <v>&amp;TargetFrameName=None</v>
      </c>
      <c r="AJ2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" s="71"/>
      <c r="AN205" s="22"/>
      <c r="AO205" s="22"/>
      <c r="AP205" s="208"/>
      <c r="AQ205" s="42" t="e">
        <f>IF(tbl_TransDet_Exp[[#This Row],[Custom SR Type]]="",INDEX(SR_Lookup[Section Name],MATCH(tbl_TransDet_Exp[[#This Row],[Account]],SR_Lookup[Account],0)),tbl_TransDet_Exp[[#This Row],[Custom SR Type]])</f>
        <v>#N/A</v>
      </c>
      <c r="AR205" s="42">
        <f>VALUE(CONCATENATE(C205,TEXT(tbl_TransDet_Exp[[#This Row],[Pd]],"00")))</f>
        <v>0</v>
      </c>
      <c r="AS205" s="42" t="str">
        <f>TEXT(tbl_TransDet_Exp[[#This Row],[Project Id]],"000000")</f>
        <v>000000</v>
      </c>
      <c r="AT205" s="42" t="e">
        <f>INDEX(Table11[Description],MATCH(tbl_TransDet_Exp[[#This Row],[Account]],Table11[GL Account],0))</f>
        <v>#N/A</v>
      </c>
      <c r="AU2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" spans="2:47">
      <c r="B206" s="11"/>
      <c r="C206" s="243"/>
      <c r="D206" s="243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244"/>
      <c r="P206" s="11"/>
      <c r="Q206" s="245"/>
      <c r="R206" s="11"/>
      <c r="S206" s="11"/>
      <c r="T206" s="11"/>
      <c r="U206" s="11"/>
      <c r="V206" s="11"/>
      <c r="W206" s="11"/>
      <c r="X206" s="11"/>
      <c r="Y206" s="11"/>
      <c r="Z206" s="246"/>
      <c r="AA2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" s="250" t="e">
        <f>IF(tbl_TransDet_Exp[[#This Row],[+/-  (HR GL Detail)]]&lt;&gt;"",tbl_TransDet_Exp[[#This Row],[+/-  (HR GL Detail)]],IF(#REF!&lt;&gt;"",#REF!,""))</f>
        <v>#REF!</v>
      </c>
      <c r="AC206" s="250" t="str">
        <f t="shared" si="12"/>
        <v>https://financials.omni.fsu.edu/psp/sprdfi/EMPLOYEE/ERP/c/AUDIT_EXPENSE_FUNCTIONS.TE_EXP_SHEET_INQ.GBL?SHEET_ID=</v>
      </c>
      <c r="AD206" s="250" t="str">
        <f t="shared" si="13"/>
        <v>&amp;PAGE=EX_SHEET_ENTRY</v>
      </c>
      <c r="AE206" s="250" t="str">
        <f>IF(LEFT(tbl_TransDet_Exp[[#This Row],[Journal Id]],2)="EX",TEXT(tbl_TransDet_Exp[[#This Row],[Vch /Ex /PayId]],"0000000000"),"")</f>
        <v/>
      </c>
      <c r="AF206" s="250" t="b">
        <f>IF(tbl_TransDet_Exp[[#This Row],[ER Lookup and Format]]&lt;&gt;"",CONCATENATE(tbl_TransDet_Exp[[#This Row],[https://financials.omni.fsu.edu/psp/sprdfi/EMPLOYEE/ERP/c/AUDIT_EXPENSE_FUNCTIONS.TE_EXP_SHEET_INQ.GBL?SHEET_ID=]],AE206,tbl_TransDet_Exp[[#This Row],[&amp;PAGE=EX_SHEET_ENTRY]]))</f>
        <v>0</v>
      </c>
      <c r="AG206" s="250" t="str">
        <f t="shared" si="14"/>
        <v>https://docmgmt.its.fsu.edu/NolijWeb/public/apiLoginCheck.jsp?redir=../documentviewer/%3FdocumentId%3D</v>
      </c>
      <c r="AH2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" s="250" t="str">
        <f>tbl_TransDet_Exp[[#Headers],[&amp;TargetFrameName=None]]</f>
        <v>&amp;TargetFrameName=None</v>
      </c>
      <c r="AJ2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" s="71"/>
      <c r="AN206" s="22"/>
      <c r="AO206" s="22"/>
      <c r="AP206" s="208"/>
      <c r="AQ206" s="42" t="e">
        <f>IF(tbl_TransDet_Exp[[#This Row],[Custom SR Type]]="",INDEX(SR_Lookup[Section Name],MATCH(tbl_TransDet_Exp[[#This Row],[Account]],SR_Lookup[Account],0)),tbl_TransDet_Exp[[#This Row],[Custom SR Type]])</f>
        <v>#N/A</v>
      </c>
      <c r="AR206" s="42">
        <f>VALUE(CONCATENATE(C206,TEXT(tbl_TransDet_Exp[[#This Row],[Pd]],"00")))</f>
        <v>0</v>
      </c>
      <c r="AS206" s="42" t="str">
        <f>TEXT(tbl_TransDet_Exp[[#This Row],[Project Id]],"000000")</f>
        <v>000000</v>
      </c>
      <c r="AT206" s="42" t="e">
        <f>INDEX(Table11[Description],MATCH(tbl_TransDet_Exp[[#This Row],[Account]],Table11[GL Account],0))</f>
        <v>#N/A</v>
      </c>
      <c r="AU2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" spans="2:47">
      <c r="B207" s="11"/>
      <c r="C207" s="243"/>
      <c r="D207" s="243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244"/>
      <c r="P207" s="11"/>
      <c r="Q207" s="245"/>
      <c r="R207" s="11"/>
      <c r="S207" s="11"/>
      <c r="T207" s="11"/>
      <c r="U207" s="11"/>
      <c r="V207" s="11"/>
      <c r="W207" s="11"/>
      <c r="X207" s="11"/>
      <c r="Y207" s="11"/>
      <c r="Z207" s="246"/>
      <c r="AA2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" s="250" t="e">
        <f>IF(tbl_TransDet_Exp[[#This Row],[+/-  (HR GL Detail)]]&lt;&gt;"",tbl_TransDet_Exp[[#This Row],[+/-  (HR GL Detail)]],IF(#REF!&lt;&gt;"",#REF!,""))</f>
        <v>#REF!</v>
      </c>
      <c r="AC207" s="250" t="str">
        <f t="shared" si="12"/>
        <v>https://financials.omni.fsu.edu/psp/sprdfi/EMPLOYEE/ERP/c/AUDIT_EXPENSE_FUNCTIONS.TE_EXP_SHEET_INQ.GBL?SHEET_ID=</v>
      </c>
      <c r="AD207" s="250" t="str">
        <f t="shared" si="13"/>
        <v>&amp;PAGE=EX_SHEET_ENTRY</v>
      </c>
      <c r="AE207" s="250" t="str">
        <f>IF(LEFT(tbl_TransDet_Exp[[#This Row],[Journal Id]],2)="EX",TEXT(tbl_TransDet_Exp[[#This Row],[Vch /Ex /PayId]],"0000000000"),"")</f>
        <v/>
      </c>
      <c r="AF207" s="250" t="b">
        <f>IF(tbl_TransDet_Exp[[#This Row],[ER Lookup and Format]]&lt;&gt;"",CONCATENATE(tbl_TransDet_Exp[[#This Row],[https://financials.omni.fsu.edu/psp/sprdfi/EMPLOYEE/ERP/c/AUDIT_EXPENSE_FUNCTIONS.TE_EXP_SHEET_INQ.GBL?SHEET_ID=]],AE207,tbl_TransDet_Exp[[#This Row],[&amp;PAGE=EX_SHEET_ENTRY]]))</f>
        <v>0</v>
      </c>
      <c r="AG207" s="250" t="str">
        <f t="shared" si="14"/>
        <v>https://docmgmt.its.fsu.edu/NolijWeb/public/apiLoginCheck.jsp?redir=../documentviewer/%3FdocumentId%3D</v>
      </c>
      <c r="AH2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" s="250" t="str">
        <f>tbl_TransDet_Exp[[#Headers],[&amp;TargetFrameName=None]]</f>
        <v>&amp;TargetFrameName=None</v>
      </c>
      <c r="AJ2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" s="71"/>
      <c r="AN207" s="22"/>
      <c r="AO207" s="22"/>
      <c r="AP207" s="208"/>
      <c r="AQ207" s="42" t="e">
        <f>IF(tbl_TransDet_Exp[[#This Row],[Custom SR Type]]="",INDEX(SR_Lookup[Section Name],MATCH(tbl_TransDet_Exp[[#This Row],[Account]],SR_Lookup[Account],0)),tbl_TransDet_Exp[[#This Row],[Custom SR Type]])</f>
        <v>#N/A</v>
      </c>
      <c r="AR207" s="42">
        <f>VALUE(CONCATENATE(C207,TEXT(tbl_TransDet_Exp[[#This Row],[Pd]],"00")))</f>
        <v>0</v>
      </c>
      <c r="AS207" s="42" t="str">
        <f>TEXT(tbl_TransDet_Exp[[#This Row],[Project Id]],"000000")</f>
        <v>000000</v>
      </c>
      <c r="AT207" s="42" t="e">
        <f>INDEX(Table11[Description],MATCH(tbl_TransDet_Exp[[#This Row],[Account]],Table11[GL Account],0))</f>
        <v>#N/A</v>
      </c>
      <c r="AU2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" spans="2:47">
      <c r="B208" s="11"/>
      <c r="C208" s="243"/>
      <c r="D208" s="243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244"/>
      <c r="P208" s="11"/>
      <c r="Q208" s="245"/>
      <c r="R208" s="11"/>
      <c r="S208" s="11"/>
      <c r="T208" s="11"/>
      <c r="U208" s="11"/>
      <c r="V208" s="11"/>
      <c r="W208" s="11"/>
      <c r="X208" s="11"/>
      <c r="Y208" s="11"/>
      <c r="Z208" s="246"/>
      <c r="AA2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" s="250" t="e">
        <f>IF(tbl_TransDet_Exp[[#This Row],[+/-  (HR GL Detail)]]&lt;&gt;"",tbl_TransDet_Exp[[#This Row],[+/-  (HR GL Detail)]],IF(#REF!&lt;&gt;"",#REF!,""))</f>
        <v>#REF!</v>
      </c>
      <c r="AC208" s="250" t="str">
        <f t="shared" si="12"/>
        <v>https://financials.omni.fsu.edu/psp/sprdfi/EMPLOYEE/ERP/c/AUDIT_EXPENSE_FUNCTIONS.TE_EXP_SHEET_INQ.GBL?SHEET_ID=</v>
      </c>
      <c r="AD208" s="250" t="str">
        <f t="shared" si="13"/>
        <v>&amp;PAGE=EX_SHEET_ENTRY</v>
      </c>
      <c r="AE208" s="250" t="str">
        <f>IF(LEFT(tbl_TransDet_Exp[[#This Row],[Journal Id]],2)="EX",TEXT(tbl_TransDet_Exp[[#This Row],[Vch /Ex /PayId]],"0000000000"),"")</f>
        <v/>
      </c>
      <c r="AF208" s="250" t="b">
        <f>IF(tbl_TransDet_Exp[[#This Row],[ER Lookup and Format]]&lt;&gt;"",CONCATENATE(tbl_TransDet_Exp[[#This Row],[https://financials.omni.fsu.edu/psp/sprdfi/EMPLOYEE/ERP/c/AUDIT_EXPENSE_FUNCTIONS.TE_EXP_SHEET_INQ.GBL?SHEET_ID=]],AE208,tbl_TransDet_Exp[[#This Row],[&amp;PAGE=EX_SHEET_ENTRY]]))</f>
        <v>0</v>
      </c>
      <c r="AG208" s="250" t="str">
        <f t="shared" si="14"/>
        <v>https://docmgmt.its.fsu.edu/NolijWeb/public/apiLoginCheck.jsp?redir=../documentviewer/%3FdocumentId%3D</v>
      </c>
      <c r="AH2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" s="250" t="str">
        <f>tbl_TransDet_Exp[[#Headers],[&amp;TargetFrameName=None]]</f>
        <v>&amp;TargetFrameName=None</v>
      </c>
      <c r="AJ2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" s="71"/>
      <c r="AN208" s="22"/>
      <c r="AO208" s="22"/>
      <c r="AP208" s="208"/>
      <c r="AQ208" s="42" t="e">
        <f>IF(tbl_TransDet_Exp[[#This Row],[Custom SR Type]]="",INDEX(SR_Lookup[Section Name],MATCH(tbl_TransDet_Exp[[#This Row],[Account]],SR_Lookup[Account],0)),tbl_TransDet_Exp[[#This Row],[Custom SR Type]])</f>
        <v>#N/A</v>
      </c>
      <c r="AR208" s="42">
        <f>VALUE(CONCATENATE(C208,TEXT(tbl_TransDet_Exp[[#This Row],[Pd]],"00")))</f>
        <v>0</v>
      </c>
      <c r="AS208" s="42" t="str">
        <f>TEXT(tbl_TransDet_Exp[[#This Row],[Project Id]],"000000")</f>
        <v>000000</v>
      </c>
      <c r="AT208" s="42" t="e">
        <f>INDEX(Table11[Description],MATCH(tbl_TransDet_Exp[[#This Row],[Account]],Table11[GL Account],0))</f>
        <v>#N/A</v>
      </c>
      <c r="AU2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" spans="2:47">
      <c r="B209" s="11"/>
      <c r="C209" s="243"/>
      <c r="D209" s="243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244"/>
      <c r="P209" s="11"/>
      <c r="Q209" s="245"/>
      <c r="R209" s="11"/>
      <c r="S209" s="11"/>
      <c r="T209" s="11"/>
      <c r="U209" s="11"/>
      <c r="V209" s="11"/>
      <c r="W209" s="11"/>
      <c r="X209" s="11"/>
      <c r="Y209" s="11"/>
      <c r="Z209" s="246"/>
      <c r="AA2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" s="250" t="e">
        <f>IF(tbl_TransDet_Exp[[#This Row],[+/-  (HR GL Detail)]]&lt;&gt;"",tbl_TransDet_Exp[[#This Row],[+/-  (HR GL Detail)]],IF(#REF!&lt;&gt;"",#REF!,""))</f>
        <v>#REF!</v>
      </c>
      <c r="AC209" s="250" t="str">
        <f t="shared" si="12"/>
        <v>https://financials.omni.fsu.edu/psp/sprdfi/EMPLOYEE/ERP/c/AUDIT_EXPENSE_FUNCTIONS.TE_EXP_SHEET_INQ.GBL?SHEET_ID=</v>
      </c>
      <c r="AD209" s="250" t="str">
        <f t="shared" si="13"/>
        <v>&amp;PAGE=EX_SHEET_ENTRY</v>
      </c>
      <c r="AE209" s="250" t="str">
        <f>IF(LEFT(tbl_TransDet_Exp[[#This Row],[Journal Id]],2)="EX",TEXT(tbl_TransDet_Exp[[#This Row],[Vch /Ex /PayId]],"0000000000"),"")</f>
        <v/>
      </c>
      <c r="AF209" s="250" t="b">
        <f>IF(tbl_TransDet_Exp[[#This Row],[ER Lookup and Format]]&lt;&gt;"",CONCATENATE(tbl_TransDet_Exp[[#This Row],[https://financials.omni.fsu.edu/psp/sprdfi/EMPLOYEE/ERP/c/AUDIT_EXPENSE_FUNCTIONS.TE_EXP_SHEET_INQ.GBL?SHEET_ID=]],AE209,tbl_TransDet_Exp[[#This Row],[&amp;PAGE=EX_SHEET_ENTRY]]))</f>
        <v>0</v>
      </c>
      <c r="AG209" s="250" t="str">
        <f t="shared" si="14"/>
        <v>https://docmgmt.its.fsu.edu/NolijWeb/public/apiLoginCheck.jsp?redir=../documentviewer/%3FdocumentId%3D</v>
      </c>
      <c r="AH2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" s="250" t="str">
        <f>tbl_TransDet_Exp[[#Headers],[&amp;TargetFrameName=None]]</f>
        <v>&amp;TargetFrameName=None</v>
      </c>
      <c r="AJ2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" s="71"/>
      <c r="AN209" s="22"/>
      <c r="AO209" s="22"/>
      <c r="AP209" s="208"/>
      <c r="AQ209" s="42" t="e">
        <f>IF(tbl_TransDet_Exp[[#This Row],[Custom SR Type]]="",INDEX(SR_Lookup[Section Name],MATCH(tbl_TransDet_Exp[[#This Row],[Account]],SR_Lookup[Account],0)),tbl_TransDet_Exp[[#This Row],[Custom SR Type]])</f>
        <v>#N/A</v>
      </c>
      <c r="AR209" s="42">
        <f>VALUE(CONCATENATE(C209,TEXT(tbl_TransDet_Exp[[#This Row],[Pd]],"00")))</f>
        <v>0</v>
      </c>
      <c r="AS209" s="42" t="str">
        <f>TEXT(tbl_TransDet_Exp[[#This Row],[Project Id]],"000000")</f>
        <v>000000</v>
      </c>
      <c r="AT209" s="42" t="e">
        <f>INDEX(Table11[Description],MATCH(tbl_TransDet_Exp[[#This Row],[Account]],Table11[GL Account],0))</f>
        <v>#N/A</v>
      </c>
      <c r="AU2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" spans="2:47">
      <c r="B210" s="11"/>
      <c r="C210" s="243"/>
      <c r="D210" s="243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244"/>
      <c r="P210" s="11"/>
      <c r="Q210" s="245"/>
      <c r="R210" s="11"/>
      <c r="S210" s="11"/>
      <c r="T210" s="11"/>
      <c r="U210" s="11"/>
      <c r="V210" s="11"/>
      <c r="W210" s="11"/>
      <c r="X210" s="11"/>
      <c r="Y210" s="11"/>
      <c r="Z210" s="246"/>
      <c r="AA2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" s="250" t="e">
        <f>IF(tbl_TransDet_Exp[[#This Row],[+/-  (HR GL Detail)]]&lt;&gt;"",tbl_TransDet_Exp[[#This Row],[+/-  (HR GL Detail)]],IF(#REF!&lt;&gt;"",#REF!,""))</f>
        <v>#REF!</v>
      </c>
      <c r="AC210" s="250" t="str">
        <f t="shared" si="12"/>
        <v>https://financials.omni.fsu.edu/psp/sprdfi/EMPLOYEE/ERP/c/AUDIT_EXPENSE_FUNCTIONS.TE_EXP_SHEET_INQ.GBL?SHEET_ID=</v>
      </c>
      <c r="AD210" s="250" t="str">
        <f t="shared" si="13"/>
        <v>&amp;PAGE=EX_SHEET_ENTRY</v>
      </c>
      <c r="AE210" s="250" t="str">
        <f>IF(LEFT(tbl_TransDet_Exp[[#This Row],[Journal Id]],2)="EX",TEXT(tbl_TransDet_Exp[[#This Row],[Vch /Ex /PayId]],"0000000000"),"")</f>
        <v/>
      </c>
      <c r="AF210" s="250" t="b">
        <f>IF(tbl_TransDet_Exp[[#This Row],[ER Lookup and Format]]&lt;&gt;"",CONCATENATE(tbl_TransDet_Exp[[#This Row],[https://financials.omni.fsu.edu/psp/sprdfi/EMPLOYEE/ERP/c/AUDIT_EXPENSE_FUNCTIONS.TE_EXP_SHEET_INQ.GBL?SHEET_ID=]],AE210,tbl_TransDet_Exp[[#This Row],[&amp;PAGE=EX_SHEET_ENTRY]]))</f>
        <v>0</v>
      </c>
      <c r="AG210" s="250" t="str">
        <f t="shared" si="14"/>
        <v>https://docmgmt.its.fsu.edu/NolijWeb/public/apiLoginCheck.jsp?redir=../documentviewer/%3FdocumentId%3D</v>
      </c>
      <c r="AH2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" s="250" t="str">
        <f>tbl_TransDet_Exp[[#Headers],[&amp;TargetFrameName=None]]</f>
        <v>&amp;TargetFrameName=None</v>
      </c>
      <c r="AJ2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" s="71"/>
      <c r="AN210" s="22"/>
      <c r="AO210" s="22"/>
      <c r="AP210" s="208"/>
      <c r="AQ210" s="42" t="e">
        <f>IF(tbl_TransDet_Exp[[#This Row],[Custom SR Type]]="",INDEX(SR_Lookup[Section Name],MATCH(tbl_TransDet_Exp[[#This Row],[Account]],SR_Lookup[Account],0)),tbl_TransDet_Exp[[#This Row],[Custom SR Type]])</f>
        <v>#N/A</v>
      </c>
      <c r="AR210" s="42">
        <f>VALUE(CONCATENATE(C210,TEXT(tbl_TransDet_Exp[[#This Row],[Pd]],"00")))</f>
        <v>0</v>
      </c>
      <c r="AS210" s="42" t="str">
        <f>TEXT(tbl_TransDet_Exp[[#This Row],[Project Id]],"000000")</f>
        <v>000000</v>
      </c>
      <c r="AT210" s="42" t="e">
        <f>INDEX(Table11[Description],MATCH(tbl_TransDet_Exp[[#This Row],[Account]],Table11[GL Account],0))</f>
        <v>#N/A</v>
      </c>
      <c r="AU2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" spans="2:47">
      <c r="B211" s="11"/>
      <c r="C211" s="243"/>
      <c r="D211" s="243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244"/>
      <c r="P211" s="11"/>
      <c r="Q211" s="245"/>
      <c r="R211" s="11"/>
      <c r="S211" s="11"/>
      <c r="T211" s="11"/>
      <c r="U211" s="11"/>
      <c r="V211" s="11"/>
      <c r="W211" s="11"/>
      <c r="X211" s="11"/>
      <c r="Y211" s="11"/>
      <c r="Z211" s="246"/>
      <c r="AA2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" s="250" t="e">
        <f>IF(tbl_TransDet_Exp[[#This Row],[+/-  (HR GL Detail)]]&lt;&gt;"",tbl_TransDet_Exp[[#This Row],[+/-  (HR GL Detail)]],IF(#REF!&lt;&gt;"",#REF!,""))</f>
        <v>#REF!</v>
      </c>
      <c r="AC211" s="250" t="str">
        <f t="shared" si="12"/>
        <v>https://financials.omni.fsu.edu/psp/sprdfi/EMPLOYEE/ERP/c/AUDIT_EXPENSE_FUNCTIONS.TE_EXP_SHEET_INQ.GBL?SHEET_ID=</v>
      </c>
      <c r="AD211" s="250" t="str">
        <f t="shared" si="13"/>
        <v>&amp;PAGE=EX_SHEET_ENTRY</v>
      </c>
      <c r="AE211" s="250" t="str">
        <f>IF(LEFT(tbl_TransDet_Exp[[#This Row],[Journal Id]],2)="EX",TEXT(tbl_TransDet_Exp[[#This Row],[Vch /Ex /PayId]],"0000000000"),"")</f>
        <v/>
      </c>
      <c r="AF211" s="250" t="b">
        <f>IF(tbl_TransDet_Exp[[#This Row],[ER Lookup and Format]]&lt;&gt;"",CONCATENATE(tbl_TransDet_Exp[[#This Row],[https://financials.omni.fsu.edu/psp/sprdfi/EMPLOYEE/ERP/c/AUDIT_EXPENSE_FUNCTIONS.TE_EXP_SHEET_INQ.GBL?SHEET_ID=]],AE211,tbl_TransDet_Exp[[#This Row],[&amp;PAGE=EX_SHEET_ENTRY]]))</f>
        <v>0</v>
      </c>
      <c r="AG211" s="250" t="str">
        <f t="shared" si="14"/>
        <v>https://docmgmt.its.fsu.edu/NolijWeb/public/apiLoginCheck.jsp?redir=../documentviewer/%3FdocumentId%3D</v>
      </c>
      <c r="AH2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" s="250" t="str">
        <f>tbl_TransDet_Exp[[#Headers],[&amp;TargetFrameName=None]]</f>
        <v>&amp;TargetFrameName=None</v>
      </c>
      <c r="AJ2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" s="71"/>
      <c r="AN211" s="22"/>
      <c r="AO211" s="22"/>
      <c r="AP211" s="208"/>
      <c r="AQ211" s="42" t="e">
        <f>IF(tbl_TransDet_Exp[[#This Row],[Custom SR Type]]="",INDEX(SR_Lookup[Section Name],MATCH(tbl_TransDet_Exp[[#This Row],[Account]],SR_Lookup[Account],0)),tbl_TransDet_Exp[[#This Row],[Custom SR Type]])</f>
        <v>#N/A</v>
      </c>
      <c r="AR211" s="42">
        <f>VALUE(CONCATENATE(C211,TEXT(tbl_TransDet_Exp[[#This Row],[Pd]],"00")))</f>
        <v>0</v>
      </c>
      <c r="AS211" s="42" t="str">
        <f>TEXT(tbl_TransDet_Exp[[#This Row],[Project Id]],"000000")</f>
        <v>000000</v>
      </c>
      <c r="AT211" s="42" t="e">
        <f>INDEX(Table11[Description],MATCH(tbl_TransDet_Exp[[#This Row],[Account]],Table11[GL Account],0))</f>
        <v>#N/A</v>
      </c>
      <c r="AU2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" spans="2:47">
      <c r="B212" s="11"/>
      <c r="C212" s="243"/>
      <c r="D212" s="243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244"/>
      <c r="P212" s="11"/>
      <c r="Q212" s="245"/>
      <c r="R212" s="11"/>
      <c r="S212" s="11"/>
      <c r="T212" s="11"/>
      <c r="U212" s="11"/>
      <c r="V212" s="11"/>
      <c r="W212" s="11"/>
      <c r="X212" s="11"/>
      <c r="Y212" s="11"/>
      <c r="Z212" s="246"/>
      <c r="AA2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" s="250" t="e">
        <f>IF(tbl_TransDet_Exp[[#This Row],[+/-  (HR GL Detail)]]&lt;&gt;"",tbl_TransDet_Exp[[#This Row],[+/-  (HR GL Detail)]],IF(#REF!&lt;&gt;"",#REF!,""))</f>
        <v>#REF!</v>
      </c>
      <c r="AC212" s="250" t="str">
        <f t="shared" si="12"/>
        <v>https://financials.omni.fsu.edu/psp/sprdfi/EMPLOYEE/ERP/c/AUDIT_EXPENSE_FUNCTIONS.TE_EXP_SHEET_INQ.GBL?SHEET_ID=</v>
      </c>
      <c r="AD212" s="250" t="str">
        <f t="shared" si="13"/>
        <v>&amp;PAGE=EX_SHEET_ENTRY</v>
      </c>
      <c r="AE212" s="250" t="str">
        <f>IF(LEFT(tbl_TransDet_Exp[[#This Row],[Journal Id]],2)="EX",TEXT(tbl_TransDet_Exp[[#This Row],[Vch /Ex /PayId]],"0000000000"),"")</f>
        <v/>
      </c>
      <c r="AF212" s="250" t="b">
        <f>IF(tbl_TransDet_Exp[[#This Row],[ER Lookup and Format]]&lt;&gt;"",CONCATENATE(tbl_TransDet_Exp[[#This Row],[https://financials.omni.fsu.edu/psp/sprdfi/EMPLOYEE/ERP/c/AUDIT_EXPENSE_FUNCTIONS.TE_EXP_SHEET_INQ.GBL?SHEET_ID=]],AE212,tbl_TransDet_Exp[[#This Row],[&amp;PAGE=EX_SHEET_ENTRY]]))</f>
        <v>0</v>
      </c>
      <c r="AG212" s="250" t="str">
        <f t="shared" si="14"/>
        <v>https://docmgmt.its.fsu.edu/NolijWeb/public/apiLoginCheck.jsp?redir=../documentviewer/%3FdocumentId%3D</v>
      </c>
      <c r="AH2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" s="250" t="str">
        <f>tbl_TransDet_Exp[[#Headers],[&amp;TargetFrameName=None]]</f>
        <v>&amp;TargetFrameName=None</v>
      </c>
      <c r="AJ2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" s="71"/>
      <c r="AN212" s="22"/>
      <c r="AO212" s="22"/>
      <c r="AP212" s="208"/>
      <c r="AQ212" s="42" t="e">
        <f>IF(tbl_TransDet_Exp[[#This Row],[Custom SR Type]]="",INDEX(SR_Lookup[Section Name],MATCH(tbl_TransDet_Exp[[#This Row],[Account]],SR_Lookup[Account],0)),tbl_TransDet_Exp[[#This Row],[Custom SR Type]])</f>
        <v>#N/A</v>
      </c>
      <c r="AR212" s="42">
        <f>VALUE(CONCATENATE(C212,TEXT(tbl_TransDet_Exp[[#This Row],[Pd]],"00")))</f>
        <v>0</v>
      </c>
      <c r="AS212" s="42" t="str">
        <f>TEXT(tbl_TransDet_Exp[[#This Row],[Project Id]],"000000")</f>
        <v>000000</v>
      </c>
      <c r="AT212" s="42" t="e">
        <f>INDEX(Table11[Description],MATCH(tbl_TransDet_Exp[[#This Row],[Account]],Table11[GL Account],0))</f>
        <v>#N/A</v>
      </c>
      <c r="AU2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" spans="2:47">
      <c r="B213" s="11"/>
      <c r="C213" s="243"/>
      <c r="D213" s="243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244"/>
      <c r="P213" s="11"/>
      <c r="Q213" s="245"/>
      <c r="R213" s="11"/>
      <c r="S213" s="11"/>
      <c r="T213" s="11"/>
      <c r="U213" s="11"/>
      <c r="V213" s="11"/>
      <c r="W213" s="11"/>
      <c r="X213" s="11"/>
      <c r="Y213" s="11"/>
      <c r="Z213" s="246"/>
      <c r="AA2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" s="250" t="e">
        <f>IF(tbl_TransDet_Exp[[#This Row],[+/-  (HR GL Detail)]]&lt;&gt;"",tbl_TransDet_Exp[[#This Row],[+/-  (HR GL Detail)]],IF(#REF!&lt;&gt;"",#REF!,""))</f>
        <v>#REF!</v>
      </c>
      <c r="AC213" s="250" t="str">
        <f t="shared" si="12"/>
        <v>https://financials.omni.fsu.edu/psp/sprdfi/EMPLOYEE/ERP/c/AUDIT_EXPENSE_FUNCTIONS.TE_EXP_SHEET_INQ.GBL?SHEET_ID=</v>
      </c>
      <c r="AD213" s="250" t="str">
        <f t="shared" si="13"/>
        <v>&amp;PAGE=EX_SHEET_ENTRY</v>
      </c>
      <c r="AE213" s="250" t="str">
        <f>IF(LEFT(tbl_TransDet_Exp[[#This Row],[Journal Id]],2)="EX",TEXT(tbl_TransDet_Exp[[#This Row],[Vch /Ex /PayId]],"0000000000"),"")</f>
        <v/>
      </c>
      <c r="AF213" s="250" t="b">
        <f>IF(tbl_TransDet_Exp[[#This Row],[ER Lookup and Format]]&lt;&gt;"",CONCATENATE(tbl_TransDet_Exp[[#This Row],[https://financials.omni.fsu.edu/psp/sprdfi/EMPLOYEE/ERP/c/AUDIT_EXPENSE_FUNCTIONS.TE_EXP_SHEET_INQ.GBL?SHEET_ID=]],AE213,tbl_TransDet_Exp[[#This Row],[&amp;PAGE=EX_SHEET_ENTRY]]))</f>
        <v>0</v>
      </c>
      <c r="AG213" s="250" t="str">
        <f t="shared" si="14"/>
        <v>https://docmgmt.its.fsu.edu/NolijWeb/public/apiLoginCheck.jsp?redir=../documentviewer/%3FdocumentId%3D</v>
      </c>
      <c r="AH2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" s="250" t="str">
        <f>tbl_TransDet_Exp[[#Headers],[&amp;TargetFrameName=None]]</f>
        <v>&amp;TargetFrameName=None</v>
      </c>
      <c r="AJ2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" s="71"/>
      <c r="AN213" s="22"/>
      <c r="AO213" s="22"/>
      <c r="AP213" s="208"/>
      <c r="AQ213" s="42" t="e">
        <f>IF(tbl_TransDet_Exp[[#This Row],[Custom SR Type]]="",INDEX(SR_Lookup[Section Name],MATCH(tbl_TransDet_Exp[[#This Row],[Account]],SR_Lookup[Account],0)),tbl_TransDet_Exp[[#This Row],[Custom SR Type]])</f>
        <v>#N/A</v>
      </c>
      <c r="AR213" s="42">
        <f>VALUE(CONCATENATE(C213,TEXT(tbl_TransDet_Exp[[#This Row],[Pd]],"00")))</f>
        <v>0</v>
      </c>
      <c r="AS213" s="42" t="str">
        <f>TEXT(tbl_TransDet_Exp[[#This Row],[Project Id]],"000000")</f>
        <v>000000</v>
      </c>
      <c r="AT213" s="42" t="e">
        <f>INDEX(Table11[Description],MATCH(tbl_TransDet_Exp[[#This Row],[Account]],Table11[GL Account],0))</f>
        <v>#N/A</v>
      </c>
      <c r="AU2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" spans="2:47">
      <c r="B214" s="11"/>
      <c r="C214" s="243"/>
      <c r="D214" s="243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244"/>
      <c r="P214" s="11"/>
      <c r="Q214" s="245"/>
      <c r="R214" s="11"/>
      <c r="S214" s="11"/>
      <c r="T214" s="11"/>
      <c r="U214" s="11"/>
      <c r="V214" s="11"/>
      <c r="W214" s="11"/>
      <c r="X214" s="11"/>
      <c r="Y214" s="11"/>
      <c r="Z214" s="246"/>
      <c r="AA2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" s="250" t="e">
        <f>IF(tbl_TransDet_Exp[[#This Row],[+/-  (HR GL Detail)]]&lt;&gt;"",tbl_TransDet_Exp[[#This Row],[+/-  (HR GL Detail)]],IF(#REF!&lt;&gt;"",#REF!,""))</f>
        <v>#REF!</v>
      </c>
      <c r="AC214" s="250" t="str">
        <f t="shared" si="12"/>
        <v>https://financials.omni.fsu.edu/psp/sprdfi/EMPLOYEE/ERP/c/AUDIT_EXPENSE_FUNCTIONS.TE_EXP_SHEET_INQ.GBL?SHEET_ID=</v>
      </c>
      <c r="AD214" s="250" t="str">
        <f t="shared" si="13"/>
        <v>&amp;PAGE=EX_SHEET_ENTRY</v>
      </c>
      <c r="AE214" s="250" t="str">
        <f>IF(LEFT(tbl_TransDet_Exp[[#This Row],[Journal Id]],2)="EX",TEXT(tbl_TransDet_Exp[[#This Row],[Vch /Ex /PayId]],"0000000000"),"")</f>
        <v/>
      </c>
      <c r="AF214" s="250" t="b">
        <f>IF(tbl_TransDet_Exp[[#This Row],[ER Lookup and Format]]&lt;&gt;"",CONCATENATE(tbl_TransDet_Exp[[#This Row],[https://financials.omni.fsu.edu/psp/sprdfi/EMPLOYEE/ERP/c/AUDIT_EXPENSE_FUNCTIONS.TE_EXP_SHEET_INQ.GBL?SHEET_ID=]],AE214,tbl_TransDet_Exp[[#This Row],[&amp;PAGE=EX_SHEET_ENTRY]]))</f>
        <v>0</v>
      </c>
      <c r="AG214" s="250" t="str">
        <f t="shared" si="14"/>
        <v>https://docmgmt.its.fsu.edu/NolijWeb/public/apiLoginCheck.jsp?redir=../documentviewer/%3FdocumentId%3D</v>
      </c>
      <c r="AH2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" s="250" t="str">
        <f>tbl_TransDet_Exp[[#Headers],[&amp;TargetFrameName=None]]</f>
        <v>&amp;TargetFrameName=None</v>
      </c>
      <c r="AJ2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" s="71"/>
      <c r="AN214" s="22"/>
      <c r="AO214" s="22"/>
      <c r="AP214" s="208"/>
      <c r="AQ214" s="42" t="e">
        <f>IF(tbl_TransDet_Exp[[#This Row],[Custom SR Type]]="",INDEX(SR_Lookup[Section Name],MATCH(tbl_TransDet_Exp[[#This Row],[Account]],SR_Lookup[Account],0)),tbl_TransDet_Exp[[#This Row],[Custom SR Type]])</f>
        <v>#N/A</v>
      </c>
      <c r="AR214" s="42">
        <f>VALUE(CONCATENATE(C214,TEXT(tbl_TransDet_Exp[[#This Row],[Pd]],"00")))</f>
        <v>0</v>
      </c>
      <c r="AS214" s="42" t="str">
        <f>TEXT(tbl_TransDet_Exp[[#This Row],[Project Id]],"000000")</f>
        <v>000000</v>
      </c>
      <c r="AT214" s="42" t="e">
        <f>INDEX(Table11[Description],MATCH(tbl_TransDet_Exp[[#This Row],[Account]],Table11[GL Account],0))</f>
        <v>#N/A</v>
      </c>
      <c r="AU2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" spans="2:47">
      <c r="B215" s="11"/>
      <c r="C215" s="243"/>
      <c r="D215" s="243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244"/>
      <c r="P215" s="11"/>
      <c r="Q215" s="245"/>
      <c r="R215" s="11"/>
      <c r="S215" s="11"/>
      <c r="T215" s="11"/>
      <c r="U215" s="11"/>
      <c r="V215" s="11"/>
      <c r="W215" s="11"/>
      <c r="X215" s="11"/>
      <c r="Y215" s="11"/>
      <c r="Z215" s="246"/>
      <c r="AA2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" s="250" t="e">
        <f>IF(tbl_TransDet_Exp[[#This Row],[+/-  (HR GL Detail)]]&lt;&gt;"",tbl_TransDet_Exp[[#This Row],[+/-  (HR GL Detail)]],IF(#REF!&lt;&gt;"",#REF!,""))</f>
        <v>#REF!</v>
      </c>
      <c r="AC215" s="250" t="str">
        <f t="shared" si="12"/>
        <v>https://financials.omni.fsu.edu/psp/sprdfi/EMPLOYEE/ERP/c/AUDIT_EXPENSE_FUNCTIONS.TE_EXP_SHEET_INQ.GBL?SHEET_ID=</v>
      </c>
      <c r="AD215" s="250" t="str">
        <f t="shared" si="13"/>
        <v>&amp;PAGE=EX_SHEET_ENTRY</v>
      </c>
      <c r="AE215" s="250" t="str">
        <f>IF(LEFT(tbl_TransDet_Exp[[#This Row],[Journal Id]],2)="EX",TEXT(tbl_TransDet_Exp[[#This Row],[Vch /Ex /PayId]],"0000000000"),"")</f>
        <v/>
      </c>
      <c r="AF215" s="250" t="b">
        <f>IF(tbl_TransDet_Exp[[#This Row],[ER Lookup and Format]]&lt;&gt;"",CONCATENATE(tbl_TransDet_Exp[[#This Row],[https://financials.omni.fsu.edu/psp/sprdfi/EMPLOYEE/ERP/c/AUDIT_EXPENSE_FUNCTIONS.TE_EXP_SHEET_INQ.GBL?SHEET_ID=]],AE215,tbl_TransDet_Exp[[#This Row],[&amp;PAGE=EX_SHEET_ENTRY]]))</f>
        <v>0</v>
      </c>
      <c r="AG215" s="250" t="str">
        <f t="shared" si="14"/>
        <v>https://docmgmt.its.fsu.edu/NolijWeb/public/apiLoginCheck.jsp?redir=../documentviewer/%3FdocumentId%3D</v>
      </c>
      <c r="AH2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" s="250" t="str">
        <f>tbl_TransDet_Exp[[#Headers],[&amp;TargetFrameName=None]]</f>
        <v>&amp;TargetFrameName=None</v>
      </c>
      <c r="AJ2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" s="71"/>
      <c r="AN215" s="22"/>
      <c r="AO215" s="22"/>
      <c r="AP215" s="208"/>
      <c r="AQ215" s="42" t="e">
        <f>IF(tbl_TransDet_Exp[[#This Row],[Custom SR Type]]="",INDEX(SR_Lookup[Section Name],MATCH(tbl_TransDet_Exp[[#This Row],[Account]],SR_Lookup[Account],0)),tbl_TransDet_Exp[[#This Row],[Custom SR Type]])</f>
        <v>#N/A</v>
      </c>
      <c r="AR215" s="42">
        <f>VALUE(CONCATENATE(C215,TEXT(tbl_TransDet_Exp[[#This Row],[Pd]],"00")))</f>
        <v>0</v>
      </c>
      <c r="AS215" s="42" t="str">
        <f>TEXT(tbl_TransDet_Exp[[#This Row],[Project Id]],"000000")</f>
        <v>000000</v>
      </c>
      <c r="AT215" s="42" t="e">
        <f>INDEX(Table11[Description],MATCH(tbl_TransDet_Exp[[#This Row],[Account]],Table11[GL Account],0))</f>
        <v>#N/A</v>
      </c>
      <c r="AU2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" spans="2:47">
      <c r="B216" s="11"/>
      <c r="C216" s="243"/>
      <c r="D216" s="243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244"/>
      <c r="P216" s="11"/>
      <c r="Q216" s="245"/>
      <c r="R216" s="11"/>
      <c r="S216" s="11"/>
      <c r="T216" s="11"/>
      <c r="U216" s="11"/>
      <c r="V216" s="11"/>
      <c r="W216" s="11"/>
      <c r="X216" s="11"/>
      <c r="Y216" s="11"/>
      <c r="Z216" s="246"/>
      <c r="AA2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" s="250" t="e">
        <f>IF(tbl_TransDet_Exp[[#This Row],[+/-  (HR GL Detail)]]&lt;&gt;"",tbl_TransDet_Exp[[#This Row],[+/-  (HR GL Detail)]],IF(#REF!&lt;&gt;"",#REF!,""))</f>
        <v>#REF!</v>
      </c>
      <c r="AC216" s="250" t="str">
        <f t="shared" si="12"/>
        <v>https://financials.omni.fsu.edu/psp/sprdfi/EMPLOYEE/ERP/c/AUDIT_EXPENSE_FUNCTIONS.TE_EXP_SHEET_INQ.GBL?SHEET_ID=</v>
      </c>
      <c r="AD216" s="250" t="str">
        <f t="shared" si="13"/>
        <v>&amp;PAGE=EX_SHEET_ENTRY</v>
      </c>
      <c r="AE216" s="250" t="str">
        <f>IF(LEFT(tbl_TransDet_Exp[[#This Row],[Journal Id]],2)="EX",TEXT(tbl_TransDet_Exp[[#This Row],[Vch /Ex /PayId]],"0000000000"),"")</f>
        <v/>
      </c>
      <c r="AF216" s="250" t="b">
        <f>IF(tbl_TransDet_Exp[[#This Row],[ER Lookup and Format]]&lt;&gt;"",CONCATENATE(tbl_TransDet_Exp[[#This Row],[https://financials.omni.fsu.edu/psp/sprdfi/EMPLOYEE/ERP/c/AUDIT_EXPENSE_FUNCTIONS.TE_EXP_SHEET_INQ.GBL?SHEET_ID=]],AE216,tbl_TransDet_Exp[[#This Row],[&amp;PAGE=EX_SHEET_ENTRY]]))</f>
        <v>0</v>
      </c>
      <c r="AG216" s="250" t="str">
        <f t="shared" si="14"/>
        <v>https://docmgmt.its.fsu.edu/NolijWeb/public/apiLoginCheck.jsp?redir=../documentviewer/%3FdocumentId%3D</v>
      </c>
      <c r="AH2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" s="250" t="str">
        <f>tbl_TransDet_Exp[[#Headers],[&amp;TargetFrameName=None]]</f>
        <v>&amp;TargetFrameName=None</v>
      </c>
      <c r="AJ2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" s="71"/>
      <c r="AN216" s="22"/>
      <c r="AO216" s="22"/>
      <c r="AP216" s="208"/>
      <c r="AQ216" s="42" t="e">
        <f>IF(tbl_TransDet_Exp[[#This Row],[Custom SR Type]]="",INDEX(SR_Lookup[Section Name],MATCH(tbl_TransDet_Exp[[#This Row],[Account]],SR_Lookup[Account],0)),tbl_TransDet_Exp[[#This Row],[Custom SR Type]])</f>
        <v>#N/A</v>
      </c>
      <c r="AR216" s="42">
        <f>VALUE(CONCATENATE(C216,TEXT(tbl_TransDet_Exp[[#This Row],[Pd]],"00")))</f>
        <v>0</v>
      </c>
      <c r="AS216" s="42" t="str">
        <f>TEXT(tbl_TransDet_Exp[[#This Row],[Project Id]],"000000")</f>
        <v>000000</v>
      </c>
      <c r="AT216" s="42" t="e">
        <f>INDEX(Table11[Description],MATCH(tbl_TransDet_Exp[[#This Row],[Account]],Table11[GL Account],0))</f>
        <v>#N/A</v>
      </c>
      <c r="AU2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" spans="2:47">
      <c r="B217" s="11"/>
      <c r="C217" s="243"/>
      <c r="D217" s="243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244"/>
      <c r="P217" s="11"/>
      <c r="Q217" s="245"/>
      <c r="R217" s="11"/>
      <c r="S217" s="11"/>
      <c r="T217" s="11"/>
      <c r="U217" s="11"/>
      <c r="V217" s="11"/>
      <c r="W217" s="11"/>
      <c r="X217" s="11"/>
      <c r="Y217" s="11"/>
      <c r="Z217" s="246"/>
      <c r="AA2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" s="250" t="e">
        <f>IF(tbl_TransDet_Exp[[#This Row],[+/-  (HR GL Detail)]]&lt;&gt;"",tbl_TransDet_Exp[[#This Row],[+/-  (HR GL Detail)]],IF(#REF!&lt;&gt;"",#REF!,""))</f>
        <v>#REF!</v>
      </c>
      <c r="AC217" s="250" t="str">
        <f t="shared" si="12"/>
        <v>https://financials.omni.fsu.edu/psp/sprdfi/EMPLOYEE/ERP/c/AUDIT_EXPENSE_FUNCTIONS.TE_EXP_SHEET_INQ.GBL?SHEET_ID=</v>
      </c>
      <c r="AD217" s="250" t="str">
        <f t="shared" si="13"/>
        <v>&amp;PAGE=EX_SHEET_ENTRY</v>
      </c>
      <c r="AE217" s="250" t="str">
        <f>IF(LEFT(tbl_TransDet_Exp[[#This Row],[Journal Id]],2)="EX",TEXT(tbl_TransDet_Exp[[#This Row],[Vch /Ex /PayId]],"0000000000"),"")</f>
        <v/>
      </c>
      <c r="AF217" s="250" t="b">
        <f>IF(tbl_TransDet_Exp[[#This Row],[ER Lookup and Format]]&lt;&gt;"",CONCATENATE(tbl_TransDet_Exp[[#This Row],[https://financials.omni.fsu.edu/psp/sprdfi/EMPLOYEE/ERP/c/AUDIT_EXPENSE_FUNCTIONS.TE_EXP_SHEET_INQ.GBL?SHEET_ID=]],AE217,tbl_TransDet_Exp[[#This Row],[&amp;PAGE=EX_SHEET_ENTRY]]))</f>
        <v>0</v>
      </c>
      <c r="AG217" s="250" t="str">
        <f t="shared" si="14"/>
        <v>https://docmgmt.its.fsu.edu/NolijWeb/public/apiLoginCheck.jsp?redir=../documentviewer/%3FdocumentId%3D</v>
      </c>
      <c r="AH2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" s="250" t="str">
        <f>tbl_TransDet_Exp[[#Headers],[&amp;TargetFrameName=None]]</f>
        <v>&amp;TargetFrameName=None</v>
      </c>
      <c r="AJ2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" s="71"/>
      <c r="AN217" s="22"/>
      <c r="AO217" s="22"/>
      <c r="AP217" s="208"/>
      <c r="AQ217" s="42" t="e">
        <f>IF(tbl_TransDet_Exp[[#This Row],[Custom SR Type]]="",INDEX(SR_Lookup[Section Name],MATCH(tbl_TransDet_Exp[[#This Row],[Account]],SR_Lookup[Account],0)),tbl_TransDet_Exp[[#This Row],[Custom SR Type]])</f>
        <v>#N/A</v>
      </c>
      <c r="AR217" s="42">
        <f>VALUE(CONCATENATE(C217,TEXT(tbl_TransDet_Exp[[#This Row],[Pd]],"00")))</f>
        <v>0</v>
      </c>
      <c r="AS217" s="42" t="str">
        <f>TEXT(tbl_TransDet_Exp[[#This Row],[Project Id]],"000000")</f>
        <v>000000</v>
      </c>
      <c r="AT217" s="42" t="e">
        <f>INDEX(Table11[Description],MATCH(tbl_TransDet_Exp[[#This Row],[Account]],Table11[GL Account],0))</f>
        <v>#N/A</v>
      </c>
      <c r="AU2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" spans="2:47">
      <c r="B218" s="11"/>
      <c r="C218" s="243"/>
      <c r="D218" s="243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244"/>
      <c r="P218" s="11"/>
      <c r="Q218" s="245"/>
      <c r="R218" s="11"/>
      <c r="S218" s="11"/>
      <c r="T218" s="11"/>
      <c r="U218" s="11"/>
      <c r="V218" s="11"/>
      <c r="W218" s="11"/>
      <c r="X218" s="11"/>
      <c r="Y218" s="11"/>
      <c r="Z218" s="246"/>
      <c r="AA2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" s="250" t="e">
        <f>IF(tbl_TransDet_Exp[[#This Row],[+/-  (HR GL Detail)]]&lt;&gt;"",tbl_TransDet_Exp[[#This Row],[+/-  (HR GL Detail)]],IF(#REF!&lt;&gt;"",#REF!,""))</f>
        <v>#REF!</v>
      </c>
      <c r="AC218" s="250" t="str">
        <f t="shared" si="12"/>
        <v>https://financials.omni.fsu.edu/psp/sprdfi/EMPLOYEE/ERP/c/AUDIT_EXPENSE_FUNCTIONS.TE_EXP_SHEET_INQ.GBL?SHEET_ID=</v>
      </c>
      <c r="AD218" s="250" t="str">
        <f t="shared" si="13"/>
        <v>&amp;PAGE=EX_SHEET_ENTRY</v>
      </c>
      <c r="AE218" s="250" t="str">
        <f>IF(LEFT(tbl_TransDet_Exp[[#This Row],[Journal Id]],2)="EX",TEXT(tbl_TransDet_Exp[[#This Row],[Vch /Ex /PayId]],"0000000000"),"")</f>
        <v/>
      </c>
      <c r="AF218" s="250" t="b">
        <f>IF(tbl_TransDet_Exp[[#This Row],[ER Lookup and Format]]&lt;&gt;"",CONCATENATE(tbl_TransDet_Exp[[#This Row],[https://financials.omni.fsu.edu/psp/sprdfi/EMPLOYEE/ERP/c/AUDIT_EXPENSE_FUNCTIONS.TE_EXP_SHEET_INQ.GBL?SHEET_ID=]],AE218,tbl_TransDet_Exp[[#This Row],[&amp;PAGE=EX_SHEET_ENTRY]]))</f>
        <v>0</v>
      </c>
      <c r="AG218" s="250" t="str">
        <f t="shared" si="14"/>
        <v>https://docmgmt.its.fsu.edu/NolijWeb/public/apiLoginCheck.jsp?redir=../documentviewer/%3FdocumentId%3D</v>
      </c>
      <c r="AH2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" s="250" t="str">
        <f>tbl_TransDet_Exp[[#Headers],[&amp;TargetFrameName=None]]</f>
        <v>&amp;TargetFrameName=None</v>
      </c>
      <c r="AJ2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" s="71"/>
      <c r="AN218" s="22"/>
      <c r="AO218" s="22"/>
      <c r="AP218" s="208"/>
      <c r="AQ218" s="42" t="e">
        <f>IF(tbl_TransDet_Exp[[#This Row],[Custom SR Type]]="",INDEX(SR_Lookup[Section Name],MATCH(tbl_TransDet_Exp[[#This Row],[Account]],SR_Lookup[Account],0)),tbl_TransDet_Exp[[#This Row],[Custom SR Type]])</f>
        <v>#N/A</v>
      </c>
      <c r="AR218" s="42">
        <f>VALUE(CONCATENATE(C218,TEXT(tbl_TransDet_Exp[[#This Row],[Pd]],"00")))</f>
        <v>0</v>
      </c>
      <c r="AS218" s="42" t="str">
        <f>TEXT(tbl_TransDet_Exp[[#This Row],[Project Id]],"000000")</f>
        <v>000000</v>
      </c>
      <c r="AT218" s="42" t="e">
        <f>INDEX(Table11[Description],MATCH(tbl_TransDet_Exp[[#This Row],[Account]],Table11[GL Account],0))</f>
        <v>#N/A</v>
      </c>
      <c r="AU2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" spans="2:47">
      <c r="B219" s="11"/>
      <c r="C219" s="243"/>
      <c r="D219" s="243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244"/>
      <c r="P219" s="11"/>
      <c r="Q219" s="245"/>
      <c r="R219" s="11"/>
      <c r="S219" s="11"/>
      <c r="T219" s="11"/>
      <c r="U219" s="11"/>
      <c r="V219" s="11"/>
      <c r="W219" s="11"/>
      <c r="X219" s="11"/>
      <c r="Y219" s="11"/>
      <c r="Z219" s="246"/>
      <c r="AA2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" s="250" t="e">
        <f>IF(tbl_TransDet_Exp[[#This Row],[+/-  (HR GL Detail)]]&lt;&gt;"",tbl_TransDet_Exp[[#This Row],[+/-  (HR GL Detail)]],IF(#REF!&lt;&gt;"",#REF!,""))</f>
        <v>#REF!</v>
      </c>
      <c r="AC219" s="250" t="str">
        <f t="shared" si="12"/>
        <v>https://financials.omni.fsu.edu/psp/sprdfi/EMPLOYEE/ERP/c/AUDIT_EXPENSE_FUNCTIONS.TE_EXP_SHEET_INQ.GBL?SHEET_ID=</v>
      </c>
      <c r="AD219" s="250" t="str">
        <f t="shared" si="13"/>
        <v>&amp;PAGE=EX_SHEET_ENTRY</v>
      </c>
      <c r="AE219" s="250" t="str">
        <f>IF(LEFT(tbl_TransDet_Exp[[#This Row],[Journal Id]],2)="EX",TEXT(tbl_TransDet_Exp[[#This Row],[Vch /Ex /PayId]],"0000000000"),"")</f>
        <v/>
      </c>
      <c r="AF219" s="250" t="b">
        <f>IF(tbl_TransDet_Exp[[#This Row],[ER Lookup and Format]]&lt;&gt;"",CONCATENATE(tbl_TransDet_Exp[[#This Row],[https://financials.omni.fsu.edu/psp/sprdfi/EMPLOYEE/ERP/c/AUDIT_EXPENSE_FUNCTIONS.TE_EXP_SHEET_INQ.GBL?SHEET_ID=]],AE219,tbl_TransDet_Exp[[#This Row],[&amp;PAGE=EX_SHEET_ENTRY]]))</f>
        <v>0</v>
      </c>
      <c r="AG219" s="250" t="str">
        <f t="shared" si="14"/>
        <v>https://docmgmt.its.fsu.edu/NolijWeb/public/apiLoginCheck.jsp?redir=../documentviewer/%3FdocumentId%3D</v>
      </c>
      <c r="AH2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" s="250" t="str">
        <f>tbl_TransDet_Exp[[#Headers],[&amp;TargetFrameName=None]]</f>
        <v>&amp;TargetFrameName=None</v>
      </c>
      <c r="AJ2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" s="71"/>
      <c r="AN219" s="22"/>
      <c r="AO219" s="22"/>
      <c r="AP219" s="208"/>
      <c r="AQ219" s="42" t="e">
        <f>IF(tbl_TransDet_Exp[[#This Row],[Custom SR Type]]="",INDEX(SR_Lookup[Section Name],MATCH(tbl_TransDet_Exp[[#This Row],[Account]],SR_Lookup[Account],0)),tbl_TransDet_Exp[[#This Row],[Custom SR Type]])</f>
        <v>#N/A</v>
      </c>
      <c r="AR219" s="42">
        <f>VALUE(CONCATENATE(C219,TEXT(tbl_TransDet_Exp[[#This Row],[Pd]],"00")))</f>
        <v>0</v>
      </c>
      <c r="AS219" s="42" t="str">
        <f>TEXT(tbl_TransDet_Exp[[#This Row],[Project Id]],"000000")</f>
        <v>000000</v>
      </c>
      <c r="AT219" s="42" t="e">
        <f>INDEX(Table11[Description],MATCH(tbl_TransDet_Exp[[#This Row],[Account]],Table11[GL Account],0))</f>
        <v>#N/A</v>
      </c>
      <c r="AU2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" spans="2:47">
      <c r="B220" s="11"/>
      <c r="C220" s="243"/>
      <c r="D220" s="243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244"/>
      <c r="P220" s="11"/>
      <c r="Q220" s="245"/>
      <c r="R220" s="11"/>
      <c r="S220" s="11"/>
      <c r="T220" s="11"/>
      <c r="U220" s="11"/>
      <c r="V220" s="11"/>
      <c r="W220" s="11"/>
      <c r="X220" s="11"/>
      <c r="Y220" s="11"/>
      <c r="Z220" s="246"/>
      <c r="AA2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" s="250" t="e">
        <f>IF(tbl_TransDet_Exp[[#This Row],[+/-  (HR GL Detail)]]&lt;&gt;"",tbl_TransDet_Exp[[#This Row],[+/-  (HR GL Detail)]],IF(#REF!&lt;&gt;"",#REF!,""))</f>
        <v>#REF!</v>
      </c>
      <c r="AC220" s="250" t="str">
        <f t="shared" si="12"/>
        <v>https://financials.omni.fsu.edu/psp/sprdfi/EMPLOYEE/ERP/c/AUDIT_EXPENSE_FUNCTIONS.TE_EXP_SHEET_INQ.GBL?SHEET_ID=</v>
      </c>
      <c r="AD220" s="250" t="str">
        <f t="shared" si="13"/>
        <v>&amp;PAGE=EX_SHEET_ENTRY</v>
      </c>
      <c r="AE220" s="250" t="str">
        <f>IF(LEFT(tbl_TransDet_Exp[[#This Row],[Journal Id]],2)="EX",TEXT(tbl_TransDet_Exp[[#This Row],[Vch /Ex /PayId]],"0000000000"),"")</f>
        <v/>
      </c>
      <c r="AF220" s="250" t="b">
        <f>IF(tbl_TransDet_Exp[[#This Row],[ER Lookup and Format]]&lt;&gt;"",CONCATENATE(tbl_TransDet_Exp[[#This Row],[https://financials.omni.fsu.edu/psp/sprdfi/EMPLOYEE/ERP/c/AUDIT_EXPENSE_FUNCTIONS.TE_EXP_SHEET_INQ.GBL?SHEET_ID=]],AE220,tbl_TransDet_Exp[[#This Row],[&amp;PAGE=EX_SHEET_ENTRY]]))</f>
        <v>0</v>
      </c>
      <c r="AG220" s="250" t="str">
        <f t="shared" si="14"/>
        <v>https://docmgmt.its.fsu.edu/NolijWeb/public/apiLoginCheck.jsp?redir=../documentviewer/%3FdocumentId%3D</v>
      </c>
      <c r="AH2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" s="250" t="str">
        <f>tbl_TransDet_Exp[[#Headers],[&amp;TargetFrameName=None]]</f>
        <v>&amp;TargetFrameName=None</v>
      </c>
      <c r="AJ2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" s="71"/>
      <c r="AN220" s="22"/>
      <c r="AO220" s="22"/>
      <c r="AP220" s="208"/>
      <c r="AQ220" s="42" t="e">
        <f>IF(tbl_TransDet_Exp[[#This Row],[Custom SR Type]]="",INDEX(SR_Lookup[Section Name],MATCH(tbl_TransDet_Exp[[#This Row],[Account]],SR_Lookup[Account],0)),tbl_TransDet_Exp[[#This Row],[Custom SR Type]])</f>
        <v>#N/A</v>
      </c>
      <c r="AR220" s="42">
        <f>VALUE(CONCATENATE(C220,TEXT(tbl_TransDet_Exp[[#This Row],[Pd]],"00")))</f>
        <v>0</v>
      </c>
      <c r="AS220" s="42" t="str">
        <f>TEXT(tbl_TransDet_Exp[[#This Row],[Project Id]],"000000")</f>
        <v>000000</v>
      </c>
      <c r="AT220" s="42" t="e">
        <f>INDEX(Table11[Description],MATCH(tbl_TransDet_Exp[[#This Row],[Account]],Table11[GL Account],0))</f>
        <v>#N/A</v>
      </c>
      <c r="AU2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" spans="2:47">
      <c r="B221" s="11"/>
      <c r="C221" s="243"/>
      <c r="D221" s="243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244"/>
      <c r="P221" s="11"/>
      <c r="Q221" s="245"/>
      <c r="R221" s="11"/>
      <c r="S221" s="11"/>
      <c r="T221" s="11"/>
      <c r="U221" s="11"/>
      <c r="V221" s="11"/>
      <c r="W221" s="11"/>
      <c r="X221" s="11"/>
      <c r="Y221" s="11"/>
      <c r="Z221" s="246"/>
      <c r="AA2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" s="250" t="e">
        <f>IF(tbl_TransDet_Exp[[#This Row],[+/-  (HR GL Detail)]]&lt;&gt;"",tbl_TransDet_Exp[[#This Row],[+/-  (HR GL Detail)]],IF(#REF!&lt;&gt;"",#REF!,""))</f>
        <v>#REF!</v>
      </c>
      <c r="AC221" s="250" t="str">
        <f t="shared" si="12"/>
        <v>https://financials.omni.fsu.edu/psp/sprdfi/EMPLOYEE/ERP/c/AUDIT_EXPENSE_FUNCTIONS.TE_EXP_SHEET_INQ.GBL?SHEET_ID=</v>
      </c>
      <c r="AD221" s="250" t="str">
        <f t="shared" si="13"/>
        <v>&amp;PAGE=EX_SHEET_ENTRY</v>
      </c>
      <c r="AE221" s="250" t="str">
        <f>IF(LEFT(tbl_TransDet_Exp[[#This Row],[Journal Id]],2)="EX",TEXT(tbl_TransDet_Exp[[#This Row],[Vch /Ex /PayId]],"0000000000"),"")</f>
        <v/>
      </c>
      <c r="AF221" s="250" t="b">
        <f>IF(tbl_TransDet_Exp[[#This Row],[ER Lookup and Format]]&lt;&gt;"",CONCATENATE(tbl_TransDet_Exp[[#This Row],[https://financials.omni.fsu.edu/psp/sprdfi/EMPLOYEE/ERP/c/AUDIT_EXPENSE_FUNCTIONS.TE_EXP_SHEET_INQ.GBL?SHEET_ID=]],AE221,tbl_TransDet_Exp[[#This Row],[&amp;PAGE=EX_SHEET_ENTRY]]))</f>
        <v>0</v>
      </c>
      <c r="AG221" s="250" t="str">
        <f t="shared" si="14"/>
        <v>https://docmgmt.its.fsu.edu/NolijWeb/public/apiLoginCheck.jsp?redir=../documentviewer/%3FdocumentId%3D</v>
      </c>
      <c r="AH2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" s="250" t="str">
        <f>tbl_TransDet_Exp[[#Headers],[&amp;TargetFrameName=None]]</f>
        <v>&amp;TargetFrameName=None</v>
      </c>
      <c r="AJ2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" s="71"/>
      <c r="AN221" s="22"/>
      <c r="AO221" s="22"/>
      <c r="AP221" s="208"/>
      <c r="AQ221" s="42" t="e">
        <f>IF(tbl_TransDet_Exp[[#This Row],[Custom SR Type]]="",INDEX(SR_Lookup[Section Name],MATCH(tbl_TransDet_Exp[[#This Row],[Account]],SR_Lookup[Account],0)),tbl_TransDet_Exp[[#This Row],[Custom SR Type]])</f>
        <v>#N/A</v>
      </c>
      <c r="AR221" s="42">
        <f>VALUE(CONCATENATE(C221,TEXT(tbl_TransDet_Exp[[#This Row],[Pd]],"00")))</f>
        <v>0</v>
      </c>
      <c r="AS221" s="42" t="str">
        <f>TEXT(tbl_TransDet_Exp[[#This Row],[Project Id]],"000000")</f>
        <v>000000</v>
      </c>
      <c r="AT221" s="42" t="e">
        <f>INDEX(Table11[Description],MATCH(tbl_TransDet_Exp[[#This Row],[Account]],Table11[GL Account],0))</f>
        <v>#N/A</v>
      </c>
      <c r="AU2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" spans="2:47">
      <c r="B222" s="11"/>
      <c r="C222" s="243"/>
      <c r="D222" s="243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244"/>
      <c r="P222" s="11"/>
      <c r="Q222" s="245"/>
      <c r="R222" s="11"/>
      <c r="S222" s="11"/>
      <c r="T222" s="11"/>
      <c r="U222" s="11"/>
      <c r="V222" s="11"/>
      <c r="W222" s="11"/>
      <c r="X222" s="11"/>
      <c r="Y222" s="11"/>
      <c r="Z222" s="246"/>
      <c r="AA2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" s="250" t="e">
        <f>IF(tbl_TransDet_Exp[[#This Row],[+/-  (HR GL Detail)]]&lt;&gt;"",tbl_TransDet_Exp[[#This Row],[+/-  (HR GL Detail)]],IF(#REF!&lt;&gt;"",#REF!,""))</f>
        <v>#REF!</v>
      </c>
      <c r="AC222" s="250" t="str">
        <f t="shared" si="12"/>
        <v>https://financials.omni.fsu.edu/psp/sprdfi/EMPLOYEE/ERP/c/AUDIT_EXPENSE_FUNCTIONS.TE_EXP_SHEET_INQ.GBL?SHEET_ID=</v>
      </c>
      <c r="AD222" s="250" t="str">
        <f t="shared" si="13"/>
        <v>&amp;PAGE=EX_SHEET_ENTRY</v>
      </c>
      <c r="AE222" s="250" t="str">
        <f>IF(LEFT(tbl_TransDet_Exp[[#This Row],[Journal Id]],2)="EX",TEXT(tbl_TransDet_Exp[[#This Row],[Vch /Ex /PayId]],"0000000000"),"")</f>
        <v/>
      </c>
      <c r="AF222" s="250" t="b">
        <f>IF(tbl_TransDet_Exp[[#This Row],[ER Lookup and Format]]&lt;&gt;"",CONCATENATE(tbl_TransDet_Exp[[#This Row],[https://financials.omni.fsu.edu/psp/sprdfi/EMPLOYEE/ERP/c/AUDIT_EXPENSE_FUNCTIONS.TE_EXP_SHEET_INQ.GBL?SHEET_ID=]],AE222,tbl_TransDet_Exp[[#This Row],[&amp;PAGE=EX_SHEET_ENTRY]]))</f>
        <v>0</v>
      </c>
      <c r="AG222" s="250" t="str">
        <f t="shared" si="14"/>
        <v>https://docmgmt.its.fsu.edu/NolijWeb/public/apiLoginCheck.jsp?redir=../documentviewer/%3FdocumentId%3D</v>
      </c>
      <c r="AH2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" s="250" t="str">
        <f>tbl_TransDet_Exp[[#Headers],[&amp;TargetFrameName=None]]</f>
        <v>&amp;TargetFrameName=None</v>
      </c>
      <c r="AJ2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" s="71"/>
      <c r="AN222" s="22"/>
      <c r="AO222" s="22"/>
      <c r="AP222" s="208"/>
      <c r="AQ222" s="42" t="e">
        <f>IF(tbl_TransDet_Exp[[#This Row],[Custom SR Type]]="",INDEX(SR_Lookup[Section Name],MATCH(tbl_TransDet_Exp[[#This Row],[Account]],SR_Lookup[Account],0)),tbl_TransDet_Exp[[#This Row],[Custom SR Type]])</f>
        <v>#N/A</v>
      </c>
      <c r="AR222" s="42">
        <f>VALUE(CONCATENATE(C222,TEXT(tbl_TransDet_Exp[[#This Row],[Pd]],"00")))</f>
        <v>0</v>
      </c>
      <c r="AS222" s="42" t="str">
        <f>TEXT(tbl_TransDet_Exp[[#This Row],[Project Id]],"000000")</f>
        <v>000000</v>
      </c>
      <c r="AT222" s="42" t="e">
        <f>INDEX(Table11[Description],MATCH(tbl_TransDet_Exp[[#This Row],[Account]],Table11[GL Account],0))</f>
        <v>#N/A</v>
      </c>
      <c r="AU2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" spans="2:47">
      <c r="B223" s="11"/>
      <c r="C223" s="243"/>
      <c r="D223" s="243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244"/>
      <c r="P223" s="11"/>
      <c r="Q223" s="245"/>
      <c r="R223" s="11"/>
      <c r="S223" s="11"/>
      <c r="T223" s="11"/>
      <c r="U223" s="11"/>
      <c r="V223" s="11"/>
      <c r="W223" s="11"/>
      <c r="X223" s="11"/>
      <c r="Y223" s="11"/>
      <c r="Z223" s="246"/>
      <c r="AA2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" s="250" t="e">
        <f>IF(tbl_TransDet_Exp[[#This Row],[+/-  (HR GL Detail)]]&lt;&gt;"",tbl_TransDet_Exp[[#This Row],[+/-  (HR GL Detail)]],IF(#REF!&lt;&gt;"",#REF!,""))</f>
        <v>#REF!</v>
      </c>
      <c r="AC223" s="250" t="str">
        <f t="shared" si="12"/>
        <v>https://financials.omni.fsu.edu/psp/sprdfi/EMPLOYEE/ERP/c/AUDIT_EXPENSE_FUNCTIONS.TE_EXP_SHEET_INQ.GBL?SHEET_ID=</v>
      </c>
      <c r="AD223" s="250" t="str">
        <f t="shared" si="13"/>
        <v>&amp;PAGE=EX_SHEET_ENTRY</v>
      </c>
      <c r="AE223" s="250" t="str">
        <f>IF(LEFT(tbl_TransDet_Exp[[#This Row],[Journal Id]],2)="EX",TEXT(tbl_TransDet_Exp[[#This Row],[Vch /Ex /PayId]],"0000000000"),"")</f>
        <v/>
      </c>
      <c r="AF223" s="250" t="b">
        <f>IF(tbl_TransDet_Exp[[#This Row],[ER Lookup and Format]]&lt;&gt;"",CONCATENATE(tbl_TransDet_Exp[[#This Row],[https://financials.omni.fsu.edu/psp/sprdfi/EMPLOYEE/ERP/c/AUDIT_EXPENSE_FUNCTIONS.TE_EXP_SHEET_INQ.GBL?SHEET_ID=]],AE223,tbl_TransDet_Exp[[#This Row],[&amp;PAGE=EX_SHEET_ENTRY]]))</f>
        <v>0</v>
      </c>
      <c r="AG223" s="250" t="str">
        <f t="shared" si="14"/>
        <v>https://docmgmt.its.fsu.edu/NolijWeb/public/apiLoginCheck.jsp?redir=../documentviewer/%3FdocumentId%3D</v>
      </c>
      <c r="AH2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" s="250" t="str">
        <f>tbl_TransDet_Exp[[#Headers],[&amp;TargetFrameName=None]]</f>
        <v>&amp;TargetFrameName=None</v>
      </c>
      <c r="AJ2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" s="71"/>
      <c r="AN223" s="22"/>
      <c r="AO223" s="22"/>
      <c r="AP223" s="208"/>
      <c r="AQ223" s="42" t="e">
        <f>IF(tbl_TransDet_Exp[[#This Row],[Custom SR Type]]="",INDEX(SR_Lookup[Section Name],MATCH(tbl_TransDet_Exp[[#This Row],[Account]],SR_Lookup[Account],0)),tbl_TransDet_Exp[[#This Row],[Custom SR Type]])</f>
        <v>#N/A</v>
      </c>
      <c r="AR223" s="42">
        <f>VALUE(CONCATENATE(C223,TEXT(tbl_TransDet_Exp[[#This Row],[Pd]],"00")))</f>
        <v>0</v>
      </c>
      <c r="AS223" s="42" t="str">
        <f>TEXT(tbl_TransDet_Exp[[#This Row],[Project Id]],"000000")</f>
        <v>000000</v>
      </c>
      <c r="AT223" s="42" t="e">
        <f>INDEX(Table11[Description],MATCH(tbl_TransDet_Exp[[#This Row],[Account]],Table11[GL Account],0))</f>
        <v>#N/A</v>
      </c>
      <c r="AU2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" spans="2:47">
      <c r="B224" s="11"/>
      <c r="C224" s="243"/>
      <c r="D224" s="243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244"/>
      <c r="P224" s="11"/>
      <c r="Q224" s="245"/>
      <c r="R224" s="11"/>
      <c r="S224" s="11"/>
      <c r="T224" s="11"/>
      <c r="U224" s="11"/>
      <c r="V224" s="11"/>
      <c r="W224" s="11"/>
      <c r="X224" s="11"/>
      <c r="Y224" s="11"/>
      <c r="Z224" s="246"/>
      <c r="AA2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" s="250" t="e">
        <f>IF(tbl_TransDet_Exp[[#This Row],[+/-  (HR GL Detail)]]&lt;&gt;"",tbl_TransDet_Exp[[#This Row],[+/-  (HR GL Detail)]],IF(#REF!&lt;&gt;"",#REF!,""))</f>
        <v>#REF!</v>
      </c>
      <c r="AC224" s="250" t="str">
        <f t="shared" si="12"/>
        <v>https://financials.omni.fsu.edu/psp/sprdfi/EMPLOYEE/ERP/c/AUDIT_EXPENSE_FUNCTIONS.TE_EXP_SHEET_INQ.GBL?SHEET_ID=</v>
      </c>
      <c r="AD224" s="250" t="str">
        <f t="shared" si="13"/>
        <v>&amp;PAGE=EX_SHEET_ENTRY</v>
      </c>
      <c r="AE224" s="250" t="str">
        <f>IF(LEFT(tbl_TransDet_Exp[[#This Row],[Journal Id]],2)="EX",TEXT(tbl_TransDet_Exp[[#This Row],[Vch /Ex /PayId]],"0000000000"),"")</f>
        <v/>
      </c>
      <c r="AF224" s="250" t="b">
        <f>IF(tbl_TransDet_Exp[[#This Row],[ER Lookup and Format]]&lt;&gt;"",CONCATENATE(tbl_TransDet_Exp[[#This Row],[https://financials.omni.fsu.edu/psp/sprdfi/EMPLOYEE/ERP/c/AUDIT_EXPENSE_FUNCTIONS.TE_EXP_SHEET_INQ.GBL?SHEET_ID=]],AE224,tbl_TransDet_Exp[[#This Row],[&amp;PAGE=EX_SHEET_ENTRY]]))</f>
        <v>0</v>
      </c>
      <c r="AG224" s="250" t="str">
        <f t="shared" si="14"/>
        <v>https://docmgmt.its.fsu.edu/NolijWeb/public/apiLoginCheck.jsp?redir=../documentviewer/%3FdocumentId%3D</v>
      </c>
      <c r="AH2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" s="250" t="str">
        <f>tbl_TransDet_Exp[[#Headers],[&amp;TargetFrameName=None]]</f>
        <v>&amp;TargetFrameName=None</v>
      </c>
      <c r="AJ2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" s="71"/>
      <c r="AN224" s="22"/>
      <c r="AO224" s="22"/>
      <c r="AP224" s="208"/>
      <c r="AQ224" s="42" t="e">
        <f>IF(tbl_TransDet_Exp[[#This Row],[Custom SR Type]]="",INDEX(SR_Lookup[Section Name],MATCH(tbl_TransDet_Exp[[#This Row],[Account]],SR_Lookup[Account],0)),tbl_TransDet_Exp[[#This Row],[Custom SR Type]])</f>
        <v>#N/A</v>
      </c>
      <c r="AR224" s="42">
        <f>VALUE(CONCATENATE(C224,TEXT(tbl_TransDet_Exp[[#This Row],[Pd]],"00")))</f>
        <v>0</v>
      </c>
      <c r="AS224" s="42" t="str">
        <f>TEXT(tbl_TransDet_Exp[[#This Row],[Project Id]],"000000")</f>
        <v>000000</v>
      </c>
      <c r="AT224" s="42" t="e">
        <f>INDEX(Table11[Description],MATCH(tbl_TransDet_Exp[[#This Row],[Account]],Table11[GL Account],0))</f>
        <v>#N/A</v>
      </c>
      <c r="AU2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" spans="2:47">
      <c r="B225" s="11"/>
      <c r="C225" s="243"/>
      <c r="D225" s="243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244"/>
      <c r="P225" s="11"/>
      <c r="Q225" s="245"/>
      <c r="R225" s="11"/>
      <c r="S225" s="11"/>
      <c r="T225" s="11"/>
      <c r="U225" s="11"/>
      <c r="V225" s="11"/>
      <c r="W225" s="11"/>
      <c r="X225" s="11"/>
      <c r="Y225" s="11"/>
      <c r="Z225" s="246"/>
      <c r="AA2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" s="250" t="e">
        <f>IF(tbl_TransDet_Exp[[#This Row],[+/-  (HR GL Detail)]]&lt;&gt;"",tbl_TransDet_Exp[[#This Row],[+/-  (HR GL Detail)]],IF(#REF!&lt;&gt;"",#REF!,""))</f>
        <v>#REF!</v>
      </c>
      <c r="AC225" s="250" t="str">
        <f t="shared" si="12"/>
        <v>https://financials.omni.fsu.edu/psp/sprdfi/EMPLOYEE/ERP/c/AUDIT_EXPENSE_FUNCTIONS.TE_EXP_SHEET_INQ.GBL?SHEET_ID=</v>
      </c>
      <c r="AD225" s="250" t="str">
        <f t="shared" si="13"/>
        <v>&amp;PAGE=EX_SHEET_ENTRY</v>
      </c>
      <c r="AE225" s="250" t="str">
        <f>IF(LEFT(tbl_TransDet_Exp[[#This Row],[Journal Id]],2)="EX",TEXT(tbl_TransDet_Exp[[#This Row],[Vch /Ex /PayId]],"0000000000"),"")</f>
        <v/>
      </c>
      <c r="AF225" s="250" t="b">
        <f>IF(tbl_TransDet_Exp[[#This Row],[ER Lookup and Format]]&lt;&gt;"",CONCATENATE(tbl_TransDet_Exp[[#This Row],[https://financials.omni.fsu.edu/psp/sprdfi/EMPLOYEE/ERP/c/AUDIT_EXPENSE_FUNCTIONS.TE_EXP_SHEET_INQ.GBL?SHEET_ID=]],AE225,tbl_TransDet_Exp[[#This Row],[&amp;PAGE=EX_SHEET_ENTRY]]))</f>
        <v>0</v>
      </c>
      <c r="AG225" s="250" t="str">
        <f t="shared" si="14"/>
        <v>https://docmgmt.its.fsu.edu/NolijWeb/public/apiLoginCheck.jsp?redir=../documentviewer/%3FdocumentId%3D</v>
      </c>
      <c r="AH2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" s="250" t="str">
        <f>tbl_TransDet_Exp[[#Headers],[&amp;TargetFrameName=None]]</f>
        <v>&amp;TargetFrameName=None</v>
      </c>
      <c r="AJ2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" s="71"/>
      <c r="AN225" s="22"/>
      <c r="AO225" s="22"/>
      <c r="AP225" s="208"/>
      <c r="AQ225" s="42" t="e">
        <f>IF(tbl_TransDet_Exp[[#This Row],[Custom SR Type]]="",INDEX(SR_Lookup[Section Name],MATCH(tbl_TransDet_Exp[[#This Row],[Account]],SR_Lookup[Account],0)),tbl_TransDet_Exp[[#This Row],[Custom SR Type]])</f>
        <v>#N/A</v>
      </c>
      <c r="AR225" s="42">
        <f>VALUE(CONCATENATE(C225,TEXT(tbl_TransDet_Exp[[#This Row],[Pd]],"00")))</f>
        <v>0</v>
      </c>
      <c r="AS225" s="42" t="str">
        <f>TEXT(tbl_TransDet_Exp[[#This Row],[Project Id]],"000000")</f>
        <v>000000</v>
      </c>
      <c r="AT225" s="42" t="e">
        <f>INDEX(Table11[Description],MATCH(tbl_TransDet_Exp[[#This Row],[Account]],Table11[GL Account],0))</f>
        <v>#N/A</v>
      </c>
      <c r="AU2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" spans="2:47">
      <c r="B226" s="11"/>
      <c r="C226" s="243"/>
      <c r="D226" s="243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244"/>
      <c r="P226" s="11"/>
      <c r="Q226" s="245"/>
      <c r="R226" s="11"/>
      <c r="S226" s="11"/>
      <c r="T226" s="11"/>
      <c r="U226" s="11"/>
      <c r="V226" s="11"/>
      <c r="W226" s="11"/>
      <c r="X226" s="11"/>
      <c r="Y226" s="11"/>
      <c r="Z226" s="246"/>
      <c r="AA2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" s="250" t="e">
        <f>IF(tbl_TransDet_Exp[[#This Row],[+/-  (HR GL Detail)]]&lt;&gt;"",tbl_TransDet_Exp[[#This Row],[+/-  (HR GL Detail)]],IF(#REF!&lt;&gt;"",#REF!,""))</f>
        <v>#REF!</v>
      </c>
      <c r="AC226" s="250" t="str">
        <f t="shared" si="12"/>
        <v>https://financials.omni.fsu.edu/psp/sprdfi/EMPLOYEE/ERP/c/AUDIT_EXPENSE_FUNCTIONS.TE_EXP_SHEET_INQ.GBL?SHEET_ID=</v>
      </c>
      <c r="AD226" s="250" t="str">
        <f t="shared" si="13"/>
        <v>&amp;PAGE=EX_SHEET_ENTRY</v>
      </c>
      <c r="AE226" s="250" t="str">
        <f>IF(LEFT(tbl_TransDet_Exp[[#This Row],[Journal Id]],2)="EX",TEXT(tbl_TransDet_Exp[[#This Row],[Vch /Ex /PayId]],"0000000000"),"")</f>
        <v/>
      </c>
      <c r="AF226" s="250" t="b">
        <f>IF(tbl_TransDet_Exp[[#This Row],[ER Lookup and Format]]&lt;&gt;"",CONCATENATE(tbl_TransDet_Exp[[#This Row],[https://financials.omni.fsu.edu/psp/sprdfi/EMPLOYEE/ERP/c/AUDIT_EXPENSE_FUNCTIONS.TE_EXP_SHEET_INQ.GBL?SHEET_ID=]],AE226,tbl_TransDet_Exp[[#This Row],[&amp;PAGE=EX_SHEET_ENTRY]]))</f>
        <v>0</v>
      </c>
      <c r="AG226" s="250" t="str">
        <f t="shared" si="14"/>
        <v>https://docmgmt.its.fsu.edu/NolijWeb/public/apiLoginCheck.jsp?redir=../documentviewer/%3FdocumentId%3D</v>
      </c>
      <c r="AH2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" s="250" t="str">
        <f>tbl_TransDet_Exp[[#Headers],[&amp;TargetFrameName=None]]</f>
        <v>&amp;TargetFrameName=None</v>
      </c>
      <c r="AJ2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" s="71"/>
      <c r="AN226" s="22"/>
      <c r="AO226" s="22"/>
      <c r="AP226" s="208"/>
      <c r="AQ226" s="42" t="e">
        <f>IF(tbl_TransDet_Exp[[#This Row],[Custom SR Type]]="",INDEX(SR_Lookup[Section Name],MATCH(tbl_TransDet_Exp[[#This Row],[Account]],SR_Lookup[Account],0)),tbl_TransDet_Exp[[#This Row],[Custom SR Type]])</f>
        <v>#N/A</v>
      </c>
      <c r="AR226" s="42">
        <f>VALUE(CONCATENATE(C226,TEXT(tbl_TransDet_Exp[[#This Row],[Pd]],"00")))</f>
        <v>0</v>
      </c>
      <c r="AS226" s="42" t="str">
        <f>TEXT(tbl_TransDet_Exp[[#This Row],[Project Id]],"000000")</f>
        <v>000000</v>
      </c>
      <c r="AT226" s="42" t="e">
        <f>INDEX(Table11[Description],MATCH(tbl_TransDet_Exp[[#This Row],[Account]],Table11[GL Account],0))</f>
        <v>#N/A</v>
      </c>
      <c r="AU2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" spans="2:47">
      <c r="B227" s="11"/>
      <c r="C227" s="243"/>
      <c r="D227" s="243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244"/>
      <c r="P227" s="11"/>
      <c r="Q227" s="245"/>
      <c r="R227" s="11"/>
      <c r="S227" s="11"/>
      <c r="T227" s="11"/>
      <c r="U227" s="11"/>
      <c r="V227" s="11"/>
      <c r="W227" s="11"/>
      <c r="X227" s="11"/>
      <c r="Y227" s="11"/>
      <c r="Z227" s="246"/>
      <c r="AA2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" s="250" t="e">
        <f>IF(tbl_TransDet_Exp[[#This Row],[+/-  (HR GL Detail)]]&lt;&gt;"",tbl_TransDet_Exp[[#This Row],[+/-  (HR GL Detail)]],IF(#REF!&lt;&gt;"",#REF!,""))</f>
        <v>#REF!</v>
      </c>
      <c r="AC227" s="250" t="str">
        <f t="shared" si="12"/>
        <v>https://financials.omni.fsu.edu/psp/sprdfi/EMPLOYEE/ERP/c/AUDIT_EXPENSE_FUNCTIONS.TE_EXP_SHEET_INQ.GBL?SHEET_ID=</v>
      </c>
      <c r="AD227" s="250" t="str">
        <f t="shared" si="13"/>
        <v>&amp;PAGE=EX_SHEET_ENTRY</v>
      </c>
      <c r="AE227" s="250" t="str">
        <f>IF(LEFT(tbl_TransDet_Exp[[#This Row],[Journal Id]],2)="EX",TEXT(tbl_TransDet_Exp[[#This Row],[Vch /Ex /PayId]],"0000000000"),"")</f>
        <v/>
      </c>
      <c r="AF227" s="250" t="b">
        <f>IF(tbl_TransDet_Exp[[#This Row],[ER Lookup and Format]]&lt;&gt;"",CONCATENATE(tbl_TransDet_Exp[[#This Row],[https://financials.omni.fsu.edu/psp/sprdfi/EMPLOYEE/ERP/c/AUDIT_EXPENSE_FUNCTIONS.TE_EXP_SHEET_INQ.GBL?SHEET_ID=]],AE227,tbl_TransDet_Exp[[#This Row],[&amp;PAGE=EX_SHEET_ENTRY]]))</f>
        <v>0</v>
      </c>
      <c r="AG227" s="250" t="str">
        <f t="shared" si="14"/>
        <v>https://docmgmt.its.fsu.edu/NolijWeb/public/apiLoginCheck.jsp?redir=../documentviewer/%3FdocumentId%3D</v>
      </c>
      <c r="AH2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" s="250" t="str">
        <f>tbl_TransDet_Exp[[#Headers],[&amp;TargetFrameName=None]]</f>
        <v>&amp;TargetFrameName=None</v>
      </c>
      <c r="AJ2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" s="71"/>
      <c r="AN227" s="22"/>
      <c r="AO227" s="22"/>
      <c r="AP227" s="208"/>
      <c r="AQ227" s="42" t="e">
        <f>IF(tbl_TransDet_Exp[[#This Row],[Custom SR Type]]="",INDEX(SR_Lookup[Section Name],MATCH(tbl_TransDet_Exp[[#This Row],[Account]],SR_Lookup[Account],0)),tbl_TransDet_Exp[[#This Row],[Custom SR Type]])</f>
        <v>#N/A</v>
      </c>
      <c r="AR227" s="42">
        <f>VALUE(CONCATENATE(C227,TEXT(tbl_TransDet_Exp[[#This Row],[Pd]],"00")))</f>
        <v>0</v>
      </c>
      <c r="AS227" s="42" t="str">
        <f>TEXT(tbl_TransDet_Exp[[#This Row],[Project Id]],"000000")</f>
        <v>000000</v>
      </c>
      <c r="AT227" s="42" t="e">
        <f>INDEX(Table11[Description],MATCH(tbl_TransDet_Exp[[#This Row],[Account]],Table11[GL Account],0))</f>
        <v>#N/A</v>
      </c>
      <c r="AU2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" spans="2:47">
      <c r="B228" s="11"/>
      <c r="C228" s="243"/>
      <c r="D228" s="243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244"/>
      <c r="P228" s="11"/>
      <c r="Q228" s="245"/>
      <c r="R228" s="11"/>
      <c r="S228" s="11"/>
      <c r="T228" s="11"/>
      <c r="U228" s="11"/>
      <c r="V228" s="11"/>
      <c r="W228" s="11"/>
      <c r="X228" s="11"/>
      <c r="Y228" s="11"/>
      <c r="Z228" s="246"/>
      <c r="AA2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" s="250" t="e">
        <f>IF(tbl_TransDet_Exp[[#This Row],[+/-  (HR GL Detail)]]&lt;&gt;"",tbl_TransDet_Exp[[#This Row],[+/-  (HR GL Detail)]],IF(#REF!&lt;&gt;"",#REF!,""))</f>
        <v>#REF!</v>
      </c>
      <c r="AC228" s="250" t="str">
        <f t="shared" si="12"/>
        <v>https://financials.omni.fsu.edu/psp/sprdfi/EMPLOYEE/ERP/c/AUDIT_EXPENSE_FUNCTIONS.TE_EXP_SHEET_INQ.GBL?SHEET_ID=</v>
      </c>
      <c r="AD228" s="250" t="str">
        <f t="shared" si="13"/>
        <v>&amp;PAGE=EX_SHEET_ENTRY</v>
      </c>
      <c r="AE228" s="250" t="str">
        <f>IF(LEFT(tbl_TransDet_Exp[[#This Row],[Journal Id]],2)="EX",TEXT(tbl_TransDet_Exp[[#This Row],[Vch /Ex /PayId]],"0000000000"),"")</f>
        <v/>
      </c>
      <c r="AF228" s="250" t="b">
        <f>IF(tbl_TransDet_Exp[[#This Row],[ER Lookup and Format]]&lt;&gt;"",CONCATENATE(tbl_TransDet_Exp[[#This Row],[https://financials.omni.fsu.edu/psp/sprdfi/EMPLOYEE/ERP/c/AUDIT_EXPENSE_FUNCTIONS.TE_EXP_SHEET_INQ.GBL?SHEET_ID=]],AE228,tbl_TransDet_Exp[[#This Row],[&amp;PAGE=EX_SHEET_ENTRY]]))</f>
        <v>0</v>
      </c>
      <c r="AG228" s="250" t="str">
        <f t="shared" si="14"/>
        <v>https://docmgmt.its.fsu.edu/NolijWeb/public/apiLoginCheck.jsp?redir=../documentviewer/%3FdocumentId%3D</v>
      </c>
      <c r="AH2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" s="250" t="str">
        <f>tbl_TransDet_Exp[[#Headers],[&amp;TargetFrameName=None]]</f>
        <v>&amp;TargetFrameName=None</v>
      </c>
      <c r="AJ2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" s="71"/>
      <c r="AN228" s="22"/>
      <c r="AO228" s="22"/>
      <c r="AP228" s="208"/>
      <c r="AQ228" s="42" t="e">
        <f>IF(tbl_TransDet_Exp[[#This Row],[Custom SR Type]]="",INDEX(SR_Lookup[Section Name],MATCH(tbl_TransDet_Exp[[#This Row],[Account]],SR_Lookup[Account],0)),tbl_TransDet_Exp[[#This Row],[Custom SR Type]])</f>
        <v>#N/A</v>
      </c>
      <c r="AR228" s="42">
        <f>VALUE(CONCATENATE(C228,TEXT(tbl_TransDet_Exp[[#This Row],[Pd]],"00")))</f>
        <v>0</v>
      </c>
      <c r="AS228" s="42" t="str">
        <f>TEXT(tbl_TransDet_Exp[[#This Row],[Project Id]],"000000")</f>
        <v>000000</v>
      </c>
      <c r="AT228" s="42" t="e">
        <f>INDEX(Table11[Description],MATCH(tbl_TransDet_Exp[[#This Row],[Account]],Table11[GL Account],0))</f>
        <v>#N/A</v>
      </c>
      <c r="AU2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" spans="2:47">
      <c r="B229" s="11"/>
      <c r="C229" s="243"/>
      <c r="D229" s="243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244"/>
      <c r="P229" s="11"/>
      <c r="Q229" s="245"/>
      <c r="R229" s="11"/>
      <c r="S229" s="11"/>
      <c r="T229" s="11"/>
      <c r="U229" s="11"/>
      <c r="V229" s="11"/>
      <c r="W229" s="11"/>
      <c r="X229" s="11"/>
      <c r="Y229" s="11"/>
      <c r="Z229" s="246"/>
      <c r="AA2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" s="250" t="e">
        <f>IF(tbl_TransDet_Exp[[#This Row],[+/-  (HR GL Detail)]]&lt;&gt;"",tbl_TransDet_Exp[[#This Row],[+/-  (HR GL Detail)]],IF(#REF!&lt;&gt;"",#REF!,""))</f>
        <v>#REF!</v>
      </c>
      <c r="AC229" s="250" t="str">
        <f t="shared" si="12"/>
        <v>https://financials.omni.fsu.edu/psp/sprdfi/EMPLOYEE/ERP/c/AUDIT_EXPENSE_FUNCTIONS.TE_EXP_SHEET_INQ.GBL?SHEET_ID=</v>
      </c>
      <c r="AD229" s="250" t="str">
        <f t="shared" si="13"/>
        <v>&amp;PAGE=EX_SHEET_ENTRY</v>
      </c>
      <c r="AE229" s="250" t="str">
        <f>IF(LEFT(tbl_TransDet_Exp[[#This Row],[Journal Id]],2)="EX",TEXT(tbl_TransDet_Exp[[#This Row],[Vch /Ex /PayId]],"0000000000"),"")</f>
        <v/>
      </c>
      <c r="AF229" s="250" t="b">
        <f>IF(tbl_TransDet_Exp[[#This Row],[ER Lookup and Format]]&lt;&gt;"",CONCATENATE(tbl_TransDet_Exp[[#This Row],[https://financials.omni.fsu.edu/psp/sprdfi/EMPLOYEE/ERP/c/AUDIT_EXPENSE_FUNCTIONS.TE_EXP_SHEET_INQ.GBL?SHEET_ID=]],AE229,tbl_TransDet_Exp[[#This Row],[&amp;PAGE=EX_SHEET_ENTRY]]))</f>
        <v>0</v>
      </c>
      <c r="AG229" s="250" t="str">
        <f t="shared" si="14"/>
        <v>https://docmgmt.its.fsu.edu/NolijWeb/public/apiLoginCheck.jsp?redir=../documentviewer/%3FdocumentId%3D</v>
      </c>
      <c r="AH2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" s="250" t="str">
        <f>tbl_TransDet_Exp[[#Headers],[&amp;TargetFrameName=None]]</f>
        <v>&amp;TargetFrameName=None</v>
      </c>
      <c r="AJ2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" s="71"/>
      <c r="AN229" s="22"/>
      <c r="AO229" s="22"/>
      <c r="AP229" s="208"/>
      <c r="AQ229" s="42" t="e">
        <f>IF(tbl_TransDet_Exp[[#This Row],[Custom SR Type]]="",INDEX(SR_Lookup[Section Name],MATCH(tbl_TransDet_Exp[[#This Row],[Account]],SR_Lookup[Account],0)),tbl_TransDet_Exp[[#This Row],[Custom SR Type]])</f>
        <v>#N/A</v>
      </c>
      <c r="AR229" s="42">
        <f>VALUE(CONCATENATE(C229,TEXT(tbl_TransDet_Exp[[#This Row],[Pd]],"00")))</f>
        <v>0</v>
      </c>
      <c r="AS229" s="42" t="str">
        <f>TEXT(tbl_TransDet_Exp[[#This Row],[Project Id]],"000000")</f>
        <v>000000</v>
      </c>
      <c r="AT229" s="42" t="e">
        <f>INDEX(Table11[Description],MATCH(tbl_TransDet_Exp[[#This Row],[Account]],Table11[GL Account],0))</f>
        <v>#N/A</v>
      </c>
      <c r="AU2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" spans="2:47">
      <c r="B230" s="11"/>
      <c r="C230" s="243"/>
      <c r="D230" s="243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244"/>
      <c r="P230" s="11"/>
      <c r="Q230" s="245"/>
      <c r="R230" s="11"/>
      <c r="S230" s="11"/>
      <c r="T230" s="11"/>
      <c r="U230" s="11"/>
      <c r="V230" s="11"/>
      <c r="W230" s="11"/>
      <c r="X230" s="11"/>
      <c r="Y230" s="11"/>
      <c r="Z230" s="246"/>
      <c r="AA2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" s="250" t="e">
        <f>IF(tbl_TransDet_Exp[[#This Row],[+/-  (HR GL Detail)]]&lt;&gt;"",tbl_TransDet_Exp[[#This Row],[+/-  (HR GL Detail)]],IF(#REF!&lt;&gt;"",#REF!,""))</f>
        <v>#REF!</v>
      </c>
      <c r="AC230" s="250" t="str">
        <f t="shared" si="12"/>
        <v>https://financials.omni.fsu.edu/psp/sprdfi/EMPLOYEE/ERP/c/AUDIT_EXPENSE_FUNCTIONS.TE_EXP_SHEET_INQ.GBL?SHEET_ID=</v>
      </c>
      <c r="AD230" s="250" t="str">
        <f t="shared" si="13"/>
        <v>&amp;PAGE=EX_SHEET_ENTRY</v>
      </c>
      <c r="AE230" s="250" t="str">
        <f>IF(LEFT(tbl_TransDet_Exp[[#This Row],[Journal Id]],2)="EX",TEXT(tbl_TransDet_Exp[[#This Row],[Vch /Ex /PayId]],"0000000000"),"")</f>
        <v/>
      </c>
      <c r="AF230" s="250" t="b">
        <f>IF(tbl_TransDet_Exp[[#This Row],[ER Lookup and Format]]&lt;&gt;"",CONCATENATE(tbl_TransDet_Exp[[#This Row],[https://financials.omni.fsu.edu/psp/sprdfi/EMPLOYEE/ERP/c/AUDIT_EXPENSE_FUNCTIONS.TE_EXP_SHEET_INQ.GBL?SHEET_ID=]],AE230,tbl_TransDet_Exp[[#This Row],[&amp;PAGE=EX_SHEET_ENTRY]]))</f>
        <v>0</v>
      </c>
      <c r="AG230" s="250" t="str">
        <f t="shared" si="14"/>
        <v>https://docmgmt.its.fsu.edu/NolijWeb/public/apiLoginCheck.jsp?redir=../documentviewer/%3FdocumentId%3D</v>
      </c>
      <c r="AH2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" s="250" t="str">
        <f>tbl_TransDet_Exp[[#Headers],[&amp;TargetFrameName=None]]</f>
        <v>&amp;TargetFrameName=None</v>
      </c>
      <c r="AJ2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" s="71"/>
      <c r="AN230" s="22"/>
      <c r="AO230" s="22"/>
      <c r="AP230" s="208"/>
      <c r="AQ230" s="42" t="e">
        <f>IF(tbl_TransDet_Exp[[#This Row],[Custom SR Type]]="",INDEX(SR_Lookup[Section Name],MATCH(tbl_TransDet_Exp[[#This Row],[Account]],SR_Lookup[Account],0)),tbl_TransDet_Exp[[#This Row],[Custom SR Type]])</f>
        <v>#N/A</v>
      </c>
      <c r="AR230" s="42">
        <f>VALUE(CONCATENATE(C230,TEXT(tbl_TransDet_Exp[[#This Row],[Pd]],"00")))</f>
        <v>0</v>
      </c>
      <c r="AS230" s="42" t="str">
        <f>TEXT(tbl_TransDet_Exp[[#This Row],[Project Id]],"000000")</f>
        <v>000000</v>
      </c>
      <c r="AT230" s="42" t="e">
        <f>INDEX(Table11[Description],MATCH(tbl_TransDet_Exp[[#This Row],[Account]],Table11[GL Account],0))</f>
        <v>#N/A</v>
      </c>
      <c r="AU2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" spans="2:47">
      <c r="B231" s="11"/>
      <c r="C231" s="243"/>
      <c r="D231" s="243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244"/>
      <c r="P231" s="11"/>
      <c r="Q231" s="245"/>
      <c r="R231" s="11"/>
      <c r="S231" s="11"/>
      <c r="T231" s="11"/>
      <c r="U231" s="11"/>
      <c r="V231" s="11"/>
      <c r="W231" s="11"/>
      <c r="X231" s="11"/>
      <c r="Y231" s="11"/>
      <c r="Z231" s="246"/>
      <c r="AA2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" s="250" t="e">
        <f>IF(tbl_TransDet_Exp[[#This Row],[+/-  (HR GL Detail)]]&lt;&gt;"",tbl_TransDet_Exp[[#This Row],[+/-  (HR GL Detail)]],IF(#REF!&lt;&gt;"",#REF!,""))</f>
        <v>#REF!</v>
      </c>
      <c r="AC231" s="250" t="str">
        <f t="shared" si="12"/>
        <v>https://financials.omni.fsu.edu/psp/sprdfi/EMPLOYEE/ERP/c/AUDIT_EXPENSE_FUNCTIONS.TE_EXP_SHEET_INQ.GBL?SHEET_ID=</v>
      </c>
      <c r="AD231" s="250" t="str">
        <f t="shared" si="13"/>
        <v>&amp;PAGE=EX_SHEET_ENTRY</v>
      </c>
      <c r="AE231" s="250" t="str">
        <f>IF(LEFT(tbl_TransDet_Exp[[#This Row],[Journal Id]],2)="EX",TEXT(tbl_TransDet_Exp[[#This Row],[Vch /Ex /PayId]],"0000000000"),"")</f>
        <v/>
      </c>
      <c r="AF231" s="250" t="b">
        <f>IF(tbl_TransDet_Exp[[#This Row],[ER Lookup and Format]]&lt;&gt;"",CONCATENATE(tbl_TransDet_Exp[[#This Row],[https://financials.omni.fsu.edu/psp/sprdfi/EMPLOYEE/ERP/c/AUDIT_EXPENSE_FUNCTIONS.TE_EXP_SHEET_INQ.GBL?SHEET_ID=]],AE231,tbl_TransDet_Exp[[#This Row],[&amp;PAGE=EX_SHEET_ENTRY]]))</f>
        <v>0</v>
      </c>
      <c r="AG231" s="250" t="str">
        <f t="shared" si="14"/>
        <v>https://docmgmt.its.fsu.edu/NolijWeb/public/apiLoginCheck.jsp?redir=../documentviewer/%3FdocumentId%3D</v>
      </c>
      <c r="AH2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" s="250" t="str">
        <f>tbl_TransDet_Exp[[#Headers],[&amp;TargetFrameName=None]]</f>
        <v>&amp;TargetFrameName=None</v>
      </c>
      <c r="AJ2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" s="71"/>
      <c r="AN231" s="22"/>
      <c r="AO231" s="22"/>
      <c r="AP231" s="208"/>
      <c r="AQ231" s="42" t="e">
        <f>IF(tbl_TransDet_Exp[[#This Row],[Custom SR Type]]="",INDEX(SR_Lookup[Section Name],MATCH(tbl_TransDet_Exp[[#This Row],[Account]],SR_Lookup[Account],0)),tbl_TransDet_Exp[[#This Row],[Custom SR Type]])</f>
        <v>#N/A</v>
      </c>
      <c r="AR231" s="42">
        <f>VALUE(CONCATENATE(C231,TEXT(tbl_TransDet_Exp[[#This Row],[Pd]],"00")))</f>
        <v>0</v>
      </c>
      <c r="AS231" s="42" t="str">
        <f>TEXT(tbl_TransDet_Exp[[#This Row],[Project Id]],"000000")</f>
        <v>000000</v>
      </c>
      <c r="AT231" s="42" t="e">
        <f>INDEX(Table11[Description],MATCH(tbl_TransDet_Exp[[#This Row],[Account]],Table11[GL Account],0))</f>
        <v>#N/A</v>
      </c>
      <c r="AU2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" spans="2:47">
      <c r="B232" s="11"/>
      <c r="C232" s="243"/>
      <c r="D232" s="243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244"/>
      <c r="P232" s="11"/>
      <c r="Q232" s="245"/>
      <c r="R232" s="11"/>
      <c r="S232" s="11"/>
      <c r="T232" s="11"/>
      <c r="U232" s="11"/>
      <c r="V232" s="11"/>
      <c r="W232" s="11"/>
      <c r="X232" s="11"/>
      <c r="Y232" s="11"/>
      <c r="Z232" s="246"/>
      <c r="AA2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" s="250" t="e">
        <f>IF(tbl_TransDet_Exp[[#This Row],[+/-  (HR GL Detail)]]&lt;&gt;"",tbl_TransDet_Exp[[#This Row],[+/-  (HR GL Detail)]],IF(#REF!&lt;&gt;"",#REF!,""))</f>
        <v>#REF!</v>
      </c>
      <c r="AC232" s="250" t="str">
        <f t="shared" si="12"/>
        <v>https://financials.omni.fsu.edu/psp/sprdfi/EMPLOYEE/ERP/c/AUDIT_EXPENSE_FUNCTIONS.TE_EXP_SHEET_INQ.GBL?SHEET_ID=</v>
      </c>
      <c r="AD232" s="250" t="str">
        <f t="shared" si="13"/>
        <v>&amp;PAGE=EX_SHEET_ENTRY</v>
      </c>
      <c r="AE232" s="250" t="str">
        <f>IF(LEFT(tbl_TransDet_Exp[[#This Row],[Journal Id]],2)="EX",TEXT(tbl_TransDet_Exp[[#This Row],[Vch /Ex /PayId]],"0000000000"),"")</f>
        <v/>
      </c>
      <c r="AF232" s="250" t="b">
        <f>IF(tbl_TransDet_Exp[[#This Row],[ER Lookup and Format]]&lt;&gt;"",CONCATENATE(tbl_TransDet_Exp[[#This Row],[https://financials.omni.fsu.edu/psp/sprdfi/EMPLOYEE/ERP/c/AUDIT_EXPENSE_FUNCTIONS.TE_EXP_SHEET_INQ.GBL?SHEET_ID=]],AE232,tbl_TransDet_Exp[[#This Row],[&amp;PAGE=EX_SHEET_ENTRY]]))</f>
        <v>0</v>
      </c>
      <c r="AG232" s="250" t="str">
        <f t="shared" si="14"/>
        <v>https://docmgmt.its.fsu.edu/NolijWeb/public/apiLoginCheck.jsp?redir=../documentviewer/%3FdocumentId%3D</v>
      </c>
      <c r="AH2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" s="250" t="str">
        <f>tbl_TransDet_Exp[[#Headers],[&amp;TargetFrameName=None]]</f>
        <v>&amp;TargetFrameName=None</v>
      </c>
      <c r="AJ2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" s="71"/>
      <c r="AN232" s="22"/>
      <c r="AO232" s="22"/>
      <c r="AP232" s="208"/>
      <c r="AQ232" s="42" t="e">
        <f>IF(tbl_TransDet_Exp[[#This Row],[Custom SR Type]]="",INDEX(SR_Lookup[Section Name],MATCH(tbl_TransDet_Exp[[#This Row],[Account]],SR_Lookup[Account],0)),tbl_TransDet_Exp[[#This Row],[Custom SR Type]])</f>
        <v>#N/A</v>
      </c>
      <c r="AR232" s="42">
        <f>VALUE(CONCATENATE(C232,TEXT(tbl_TransDet_Exp[[#This Row],[Pd]],"00")))</f>
        <v>0</v>
      </c>
      <c r="AS232" s="42" t="str">
        <f>TEXT(tbl_TransDet_Exp[[#This Row],[Project Id]],"000000")</f>
        <v>000000</v>
      </c>
      <c r="AT232" s="42" t="e">
        <f>INDEX(Table11[Description],MATCH(tbl_TransDet_Exp[[#This Row],[Account]],Table11[GL Account],0))</f>
        <v>#N/A</v>
      </c>
      <c r="AU2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" spans="2:47">
      <c r="B233" s="11"/>
      <c r="C233" s="243"/>
      <c r="D233" s="243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244"/>
      <c r="P233" s="11"/>
      <c r="Q233" s="245"/>
      <c r="R233" s="11"/>
      <c r="S233" s="11"/>
      <c r="T233" s="11"/>
      <c r="U233" s="11"/>
      <c r="V233" s="11"/>
      <c r="W233" s="11"/>
      <c r="X233" s="11"/>
      <c r="Y233" s="11"/>
      <c r="Z233" s="246"/>
      <c r="AA2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" s="250" t="e">
        <f>IF(tbl_TransDet_Exp[[#This Row],[+/-  (HR GL Detail)]]&lt;&gt;"",tbl_TransDet_Exp[[#This Row],[+/-  (HR GL Detail)]],IF(#REF!&lt;&gt;"",#REF!,""))</f>
        <v>#REF!</v>
      </c>
      <c r="AC233" s="250" t="str">
        <f t="shared" si="12"/>
        <v>https://financials.omni.fsu.edu/psp/sprdfi/EMPLOYEE/ERP/c/AUDIT_EXPENSE_FUNCTIONS.TE_EXP_SHEET_INQ.GBL?SHEET_ID=</v>
      </c>
      <c r="AD233" s="250" t="str">
        <f t="shared" si="13"/>
        <v>&amp;PAGE=EX_SHEET_ENTRY</v>
      </c>
      <c r="AE233" s="250" t="str">
        <f>IF(LEFT(tbl_TransDet_Exp[[#This Row],[Journal Id]],2)="EX",TEXT(tbl_TransDet_Exp[[#This Row],[Vch /Ex /PayId]],"0000000000"),"")</f>
        <v/>
      </c>
      <c r="AF233" s="250" t="b">
        <f>IF(tbl_TransDet_Exp[[#This Row],[ER Lookup and Format]]&lt;&gt;"",CONCATENATE(tbl_TransDet_Exp[[#This Row],[https://financials.omni.fsu.edu/psp/sprdfi/EMPLOYEE/ERP/c/AUDIT_EXPENSE_FUNCTIONS.TE_EXP_SHEET_INQ.GBL?SHEET_ID=]],AE233,tbl_TransDet_Exp[[#This Row],[&amp;PAGE=EX_SHEET_ENTRY]]))</f>
        <v>0</v>
      </c>
      <c r="AG233" s="250" t="str">
        <f t="shared" si="14"/>
        <v>https://docmgmt.its.fsu.edu/NolijWeb/public/apiLoginCheck.jsp?redir=../documentviewer/%3FdocumentId%3D</v>
      </c>
      <c r="AH2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" s="250" t="str">
        <f>tbl_TransDet_Exp[[#Headers],[&amp;TargetFrameName=None]]</f>
        <v>&amp;TargetFrameName=None</v>
      </c>
      <c r="AJ2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" s="71"/>
      <c r="AN233" s="22"/>
      <c r="AO233" s="22"/>
      <c r="AP233" s="208"/>
      <c r="AQ233" s="42" t="e">
        <f>IF(tbl_TransDet_Exp[[#This Row],[Custom SR Type]]="",INDEX(SR_Lookup[Section Name],MATCH(tbl_TransDet_Exp[[#This Row],[Account]],SR_Lookup[Account],0)),tbl_TransDet_Exp[[#This Row],[Custom SR Type]])</f>
        <v>#N/A</v>
      </c>
      <c r="AR233" s="42">
        <f>VALUE(CONCATENATE(C233,TEXT(tbl_TransDet_Exp[[#This Row],[Pd]],"00")))</f>
        <v>0</v>
      </c>
      <c r="AS233" s="42" t="str">
        <f>TEXT(tbl_TransDet_Exp[[#This Row],[Project Id]],"000000")</f>
        <v>000000</v>
      </c>
      <c r="AT233" s="42" t="e">
        <f>INDEX(Table11[Description],MATCH(tbl_TransDet_Exp[[#This Row],[Account]],Table11[GL Account],0))</f>
        <v>#N/A</v>
      </c>
      <c r="AU2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" spans="2:47">
      <c r="B234" s="11"/>
      <c r="C234" s="243"/>
      <c r="D234" s="243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244"/>
      <c r="P234" s="11"/>
      <c r="Q234" s="245"/>
      <c r="R234" s="11"/>
      <c r="S234" s="11"/>
      <c r="T234" s="11"/>
      <c r="U234" s="11"/>
      <c r="V234" s="11"/>
      <c r="W234" s="11"/>
      <c r="X234" s="11"/>
      <c r="Y234" s="11"/>
      <c r="Z234" s="246"/>
      <c r="AA2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" s="250" t="e">
        <f>IF(tbl_TransDet_Exp[[#This Row],[+/-  (HR GL Detail)]]&lt;&gt;"",tbl_TransDet_Exp[[#This Row],[+/-  (HR GL Detail)]],IF(#REF!&lt;&gt;"",#REF!,""))</f>
        <v>#REF!</v>
      </c>
      <c r="AC234" s="250" t="str">
        <f t="shared" si="12"/>
        <v>https://financials.omni.fsu.edu/psp/sprdfi/EMPLOYEE/ERP/c/AUDIT_EXPENSE_FUNCTIONS.TE_EXP_SHEET_INQ.GBL?SHEET_ID=</v>
      </c>
      <c r="AD234" s="250" t="str">
        <f t="shared" si="13"/>
        <v>&amp;PAGE=EX_SHEET_ENTRY</v>
      </c>
      <c r="AE234" s="250" t="str">
        <f>IF(LEFT(tbl_TransDet_Exp[[#This Row],[Journal Id]],2)="EX",TEXT(tbl_TransDet_Exp[[#This Row],[Vch /Ex /PayId]],"0000000000"),"")</f>
        <v/>
      </c>
      <c r="AF234" s="250" t="b">
        <f>IF(tbl_TransDet_Exp[[#This Row],[ER Lookup and Format]]&lt;&gt;"",CONCATENATE(tbl_TransDet_Exp[[#This Row],[https://financials.omni.fsu.edu/psp/sprdfi/EMPLOYEE/ERP/c/AUDIT_EXPENSE_FUNCTIONS.TE_EXP_SHEET_INQ.GBL?SHEET_ID=]],AE234,tbl_TransDet_Exp[[#This Row],[&amp;PAGE=EX_SHEET_ENTRY]]))</f>
        <v>0</v>
      </c>
      <c r="AG234" s="250" t="str">
        <f t="shared" si="14"/>
        <v>https://docmgmt.its.fsu.edu/NolijWeb/public/apiLoginCheck.jsp?redir=../documentviewer/%3FdocumentId%3D</v>
      </c>
      <c r="AH2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" s="250" t="str">
        <f>tbl_TransDet_Exp[[#Headers],[&amp;TargetFrameName=None]]</f>
        <v>&amp;TargetFrameName=None</v>
      </c>
      <c r="AJ2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" s="71"/>
      <c r="AN234" s="22"/>
      <c r="AO234" s="22"/>
      <c r="AP234" s="208"/>
      <c r="AQ234" s="42" t="e">
        <f>IF(tbl_TransDet_Exp[[#This Row],[Custom SR Type]]="",INDEX(SR_Lookup[Section Name],MATCH(tbl_TransDet_Exp[[#This Row],[Account]],SR_Lookup[Account],0)),tbl_TransDet_Exp[[#This Row],[Custom SR Type]])</f>
        <v>#N/A</v>
      </c>
      <c r="AR234" s="42">
        <f>VALUE(CONCATENATE(C234,TEXT(tbl_TransDet_Exp[[#This Row],[Pd]],"00")))</f>
        <v>0</v>
      </c>
      <c r="AS234" s="42" t="str">
        <f>TEXT(tbl_TransDet_Exp[[#This Row],[Project Id]],"000000")</f>
        <v>000000</v>
      </c>
      <c r="AT234" s="42" t="e">
        <f>INDEX(Table11[Description],MATCH(tbl_TransDet_Exp[[#This Row],[Account]],Table11[GL Account],0))</f>
        <v>#N/A</v>
      </c>
      <c r="AU2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" spans="2:47">
      <c r="B235" s="11"/>
      <c r="C235" s="243"/>
      <c r="D235" s="243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244"/>
      <c r="P235" s="11"/>
      <c r="Q235" s="245"/>
      <c r="R235" s="11"/>
      <c r="S235" s="11"/>
      <c r="T235" s="11"/>
      <c r="U235" s="11"/>
      <c r="V235" s="11"/>
      <c r="W235" s="11"/>
      <c r="X235" s="11"/>
      <c r="Y235" s="11"/>
      <c r="Z235" s="246"/>
      <c r="AA2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" s="250" t="e">
        <f>IF(tbl_TransDet_Exp[[#This Row],[+/-  (HR GL Detail)]]&lt;&gt;"",tbl_TransDet_Exp[[#This Row],[+/-  (HR GL Detail)]],IF(#REF!&lt;&gt;"",#REF!,""))</f>
        <v>#REF!</v>
      </c>
      <c r="AC235" s="250" t="str">
        <f t="shared" si="12"/>
        <v>https://financials.omni.fsu.edu/psp/sprdfi/EMPLOYEE/ERP/c/AUDIT_EXPENSE_FUNCTIONS.TE_EXP_SHEET_INQ.GBL?SHEET_ID=</v>
      </c>
      <c r="AD235" s="250" t="str">
        <f t="shared" si="13"/>
        <v>&amp;PAGE=EX_SHEET_ENTRY</v>
      </c>
      <c r="AE235" s="250" t="str">
        <f>IF(LEFT(tbl_TransDet_Exp[[#This Row],[Journal Id]],2)="EX",TEXT(tbl_TransDet_Exp[[#This Row],[Vch /Ex /PayId]],"0000000000"),"")</f>
        <v/>
      </c>
      <c r="AF235" s="250" t="b">
        <f>IF(tbl_TransDet_Exp[[#This Row],[ER Lookup and Format]]&lt;&gt;"",CONCATENATE(tbl_TransDet_Exp[[#This Row],[https://financials.omni.fsu.edu/psp/sprdfi/EMPLOYEE/ERP/c/AUDIT_EXPENSE_FUNCTIONS.TE_EXP_SHEET_INQ.GBL?SHEET_ID=]],AE235,tbl_TransDet_Exp[[#This Row],[&amp;PAGE=EX_SHEET_ENTRY]]))</f>
        <v>0</v>
      </c>
      <c r="AG235" s="250" t="str">
        <f t="shared" si="14"/>
        <v>https://docmgmt.its.fsu.edu/NolijWeb/public/apiLoginCheck.jsp?redir=../documentviewer/%3FdocumentId%3D</v>
      </c>
      <c r="AH2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" s="250" t="str">
        <f>tbl_TransDet_Exp[[#Headers],[&amp;TargetFrameName=None]]</f>
        <v>&amp;TargetFrameName=None</v>
      </c>
      <c r="AJ2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" s="71"/>
      <c r="AN235" s="22"/>
      <c r="AO235" s="22"/>
      <c r="AP235" s="208"/>
      <c r="AQ235" s="42" t="e">
        <f>IF(tbl_TransDet_Exp[[#This Row],[Custom SR Type]]="",INDEX(SR_Lookup[Section Name],MATCH(tbl_TransDet_Exp[[#This Row],[Account]],SR_Lookup[Account],0)),tbl_TransDet_Exp[[#This Row],[Custom SR Type]])</f>
        <v>#N/A</v>
      </c>
      <c r="AR235" s="42">
        <f>VALUE(CONCATENATE(C235,TEXT(tbl_TransDet_Exp[[#This Row],[Pd]],"00")))</f>
        <v>0</v>
      </c>
      <c r="AS235" s="42" t="str">
        <f>TEXT(tbl_TransDet_Exp[[#This Row],[Project Id]],"000000")</f>
        <v>000000</v>
      </c>
      <c r="AT235" s="42" t="e">
        <f>INDEX(Table11[Description],MATCH(tbl_TransDet_Exp[[#This Row],[Account]],Table11[GL Account],0))</f>
        <v>#N/A</v>
      </c>
      <c r="AU2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" spans="2:47">
      <c r="B236" s="11"/>
      <c r="C236" s="243"/>
      <c r="D236" s="243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244"/>
      <c r="P236" s="11"/>
      <c r="Q236" s="245"/>
      <c r="R236" s="11"/>
      <c r="S236" s="11"/>
      <c r="T236" s="11"/>
      <c r="U236" s="11"/>
      <c r="V236" s="11"/>
      <c r="W236" s="11"/>
      <c r="X236" s="11"/>
      <c r="Y236" s="11"/>
      <c r="Z236" s="246"/>
      <c r="AA2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" s="250" t="e">
        <f>IF(tbl_TransDet_Exp[[#This Row],[+/-  (HR GL Detail)]]&lt;&gt;"",tbl_TransDet_Exp[[#This Row],[+/-  (HR GL Detail)]],IF(#REF!&lt;&gt;"",#REF!,""))</f>
        <v>#REF!</v>
      </c>
      <c r="AC236" s="250" t="str">
        <f t="shared" si="12"/>
        <v>https://financials.omni.fsu.edu/psp/sprdfi/EMPLOYEE/ERP/c/AUDIT_EXPENSE_FUNCTIONS.TE_EXP_SHEET_INQ.GBL?SHEET_ID=</v>
      </c>
      <c r="AD236" s="250" t="str">
        <f t="shared" si="13"/>
        <v>&amp;PAGE=EX_SHEET_ENTRY</v>
      </c>
      <c r="AE236" s="250" t="str">
        <f>IF(LEFT(tbl_TransDet_Exp[[#This Row],[Journal Id]],2)="EX",TEXT(tbl_TransDet_Exp[[#This Row],[Vch /Ex /PayId]],"0000000000"),"")</f>
        <v/>
      </c>
      <c r="AF236" s="250" t="b">
        <f>IF(tbl_TransDet_Exp[[#This Row],[ER Lookup and Format]]&lt;&gt;"",CONCATENATE(tbl_TransDet_Exp[[#This Row],[https://financials.omni.fsu.edu/psp/sprdfi/EMPLOYEE/ERP/c/AUDIT_EXPENSE_FUNCTIONS.TE_EXP_SHEET_INQ.GBL?SHEET_ID=]],AE236,tbl_TransDet_Exp[[#This Row],[&amp;PAGE=EX_SHEET_ENTRY]]))</f>
        <v>0</v>
      </c>
      <c r="AG236" s="250" t="str">
        <f t="shared" si="14"/>
        <v>https://docmgmt.its.fsu.edu/NolijWeb/public/apiLoginCheck.jsp?redir=../documentviewer/%3FdocumentId%3D</v>
      </c>
      <c r="AH2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" s="250" t="str">
        <f>tbl_TransDet_Exp[[#Headers],[&amp;TargetFrameName=None]]</f>
        <v>&amp;TargetFrameName=None</v>
      </c>
      <c r="AJ2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" s="71"/>
      <c r="AN236" s="22"/>
      <c r="AO236" s="22"/>
      <c r="AP236" s="208"/>
      <c r="AQ236" s="42" t="e">
        <f>IF(tbl_TransDet_Exp[[#This Row],[Custom SR Type]]="",INDEX(SR_Lookup[Section Name],MATCH(tbl_TransDet_Exp[[#This Row],[Account]],SR_Lookup[Account],0)),tbl_TransDet_Exp[[#This Row],[Custom SR Type]])</f>
        <v>#N/A</v>
      </c>
      <c r="AR236" s="42">
        <f>VALUE(CONCATENATE(C236,TEXT(tbl_TransDet_Exp[[#This Row],[Pd]],"00")))</f>
        <v>0</v>
      </c>
      <c r="AS236" s="42" t="str">
        <f>TEXT(tbl_TransDet_Exp[[#This Row],[Project Id]],"000000")</f>
        <v>000000</v>
      </c>
      <c r="AT236" s="42" t="e">
        <f>INDEX(Table11[Description],MATCH(tbl_TransDet_Exp[[#This Row],[Account]],Table11[GL Account],0))</f>
        <v>#N/A</v>
      </c>
      <c r="AU2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" spans="2:47">
      <c r="B237" s="11"/>
      <c r="C237" s="243"/>
      <c r="D237" s="243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244"/>
      <c r="P237" s="11"/>
      <c r="Q237" s="245"/>
      <c r="R237" s="11"/>
      <c r="S237" s="11"/>
      <c r="T237" s="11"/>
      <c r="U237" s="11"/>
      <c r="V237" s="11"/>
      <c r="W237" s="11"/>
      <c r="X237" s="11"/>
      <c r="Y237" s="11"/>
      <c r="Z237" s="246"/>
      <c r="AA2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" s="250" t="e">
        <f>IF(tbl_TransDet_Exp[[#This Row],[+/-  (HR GL Detail)]]&lt;&gt;"",tbl_TransDet_Exp[[#This Row],[+/-  (HR GL Detail)]],IF(#REF!&lt;&gt;"",#REF!,""))</f>
        <v>#REF!</v>
      </c>
      <c r="AC237" s="250" t="str">
        <f t="shared" si="12"/>
        <v>https://financials.omni.fsu.edu/psp/sprdfi/EMPLOYEE/ERP/c/AUDIT_EXPENSE_FUNCTIONS.TE_EXP_SHEET_INQ.GBL?SHEET_ID=</v>
      </c>
      <c r="AD237" s="250" t="str">
        <f t="shared" si="13"/>
        <v>&amp;PAGE=EX_SHEET_ENTRY</v>
      </c>
      <c r="AE237" s="250" t="str">
        <f>IF(LEFT(tbl_TransDet_Exp[[#This Row],[Journal Id]],2)="EX",TEXT(tbl_TransDet_Exp[[#This Row],[Vch /Ex /PayId]],"0000000000"),"")</f>
        <v/>
      </c>
      <c r="AF237" s="250" t="b">
        <f>IF(tbl_TransDet_Exp[[#This Row],[ER Lookup and Format]]&lt;&gt;"",CONCATENATE(tbl_TransDet_Exp[[#This Row],[https://financials.omni.fsu.edu/psp/sprdfi/EMPLOYEE/ERP/c/AUDIT_EXPENSE_FUNCTIONS.TE_EXP_SHEET_INQ.GBL?SHEET_ID=]],AE237,tbl_TransDet_Exp[[#This Row],[&amp;PAGE=EX_SHEET_ENTRY]]))</f>
        <v>0</v>
      </c>
      <c r="AG237" s="250" t="str">
        <f t="shared" si="14"/>
        <v>https://docmgmt.its.fsu.edu/NolijWeb/public/apiLoginCheck.jsp?redir=../documentviewer/%3FdocumentId%3D</v>
      </c>
      <c r="AH2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" s="250" t="str">
        <f>tbl_TransDet_Exp[[#Headers],[&amp;TargetFrameName=None]]</f>
        <v>&amp;TargetFrameName=None</v>
      </c>
      <c r="AJ2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" s="71"/>
      <c r="AN237" s="22"/>
      <c r="AO237" s="22"/>
      <c r="AP237" s="208"/>
      <c r="AQ237" s="42" t="e">
        <f>IF(tbl_TransDet_Exp[[#This Row],[Custom SR Type]]="",INDEX(SR_Lookup[Section Name],MATCH(tbl_TransDet_Exp[[#This Row],[Account]],SR_Lookup[Account],0)),tbl_TransDet_Exp[[#This Row],[Custom SR Type]])</f>
        <v>#N/A</v>
      </c>
      <c r="AR237" s="42">
        <f>VALUE(CONCATENATE(C237,TEXT(tbl_TransDet_Exp[[#This Row],[Pd]],"00")))</f>
        <v>0</v>
      </c>
      <c r="AS237" s="42" t="str">
        <f>TEXT(tbl_TransDet_Exp[[#This Row],[Project Id]],"000000")</f>
        <v>000000</v>
      </c>
      <c r="AT237" s="42" t="e">
        <f>INDEX(Table11[Description],MATCH(tbl_TransDet_Exp[[#This Row],[Account]],Table11[GL Account],0))</f>
        <v>#N/A</v>
      </c>
      <c r="AU2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" spans="2:47">
      <c r="B238" s="11"/>
      <c r="C238" s="243"/>
      <c r="D238" s="243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244"/>
      <c r="P238" s="11"/>
      <c r="Q238" s="245"/>
      <c r="R238" s="11"/>
      <c r="S238" s="11"/>
      <c r="T238" s="11"/>
      <c r="U238" s="11"/>
      <c r="V238" s="11"/>
      <c r="W238" s="11"/>
      <c r="X238" s="11"/>
      <c r="Y238" s="11"/>
      <c r="Z238" s="246"/>
      <c r="AA2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" s="250" t="e">
        <f>IF(tbl_TransDet_Exp[[#This Row],[+/-  (HR GL Detail)]]&lt;&gt;"",tbl_TransDet_Exp[[#This Row],[+/-  (HR GL Detail)]],IF(#REF!&lt;&gt;"",#REF!,""))</f>
        <v>#REF!</v>
      </c>
      <c r="AC238" s="250" t="str">
        <f t="shared" si="12"/>
        <v>https://financials.omni.fsu.edu/psp/sprdfi/EMPLOYEE/ERP/c/AUDIT_EXPENSE_FUNCTIONS.TE_EXP_SHEET_INQ.GBL?SHEET_ID=</v>
      </c>
      <c r="AD238" s="250" t="str">
        <f t="shared" si="13"/>
        <v>&amp;PAGE=EX_SHEET_ENTRY</v>
      </c>
      <c r="AE238" s="250" t="str">
        <f>IF(LEFT(tbl_TransDet_Exp[[#This Row],[Journal Id]],2)="EX",TEXT(tbl_TransDet_Exp[[#This Row],[Vch /Ex /PayId]],"0000000000"),"")</f>
        <v/>
      </c>
      <c r="AF238" s="250" t="b">
        <f>IF(tbl_TransDet_Exp[[#This Row],[ER Lookup and Format]]&lt;&gt;"",CONCATENATE(tbl_TransDet_Exp[[#This Row],[https://financials.omni.fsu.edu/psp/sprdfi/EMPLOYEE/ERP/c/AUDIT_EXPENSE_FUNCTIONS.TE_EXP_SHEET_INQ.GBL?SHEET_ID=]],AE238,tbl_TransDet_Exp[[#This Row],[&amp;PAGE=EX_SHEET_ENTRY]]))</f>
        <v>0</v>
      </c>
      <c r="AG238" s="250" t="str">
        <f t="shared" si="14"/>
        <v>https://docmgmt.its.fsu.edu/NolijWeb/public/apiLoginCheck.jsp?redir=../documentviewer/%3FdocumentId%3D</v>
      </c>
      <c r="AH2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" s="250" t="str">
        <f>tbl_TransDet_Exp[[#Headers],[&amp;TargetFrameName=None]]</f>
        <v>&amp;TargetFrameName=None</v>
      </c>
      <c r="AJ2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" s="71"/>
      <c r="AN238" s="22"/>
      <c r="AO238" s="22"/>
      <c r="AP238" s="208"/>
      <c r="AQ238" s="42" t="e">
        <f>IF(tbl_TransDet_Exp[[#This Row],[Custom SR Type]]="",INDEX(SR_Lookup[Section Name],MATCH(tbl_TransDet_Exp[[#This Row],[Account]],SR_Lookup[Account],0)),tbl_TransDet_Exp[[#This Row],[Custom SR Type]])</f>
        <v>#N/A</v>
      </c>
      <c r="AR238" s="42">
        <f>VALUE(CONCATENATE(C238,TEXT(tbl_TransDet_Exp[[#This Row],[Pd]],"00")))</f>
        <v>0</v>
      </c>
      <c r="AS238" s="42" t="str">
        <f>TEXT(tbl_TransDet_Exp[[#This Row],[Project Id]],"000000")</f>
        <v>000000</v>
      </c>
      <c r="AT238" s="42" t="e">
        <f>INDEX(Table11[Description],MATCH(tbl_TransDet_Exp[[#This Row],[Account]],Table11[GL Account],0))</f>
        <v>#N/A</v>
      </c>
      <c r="AU2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" spans="2:47">
      <c r="B239" s="11"/>
      <c r="C239" s="243"/>
      <c r="D239" s="243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244"/>
      <c r="P239" s="11"/>
      <c r="Q239" s="245"/>
      <c r="R239" s="11"/>
      <c r="S239" s="11"/>
      <c r="T239" s="11"/>
      <c r="U239" s="11"/>
      <c r="V239" s="11"/>
      <c r="W239" s="11"/>
      <c r="X239" s="11"/>
      <c r="Y239" s="11"/>
      <c r="Z239" s="246"/>
      <c r="AA2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" s="250" t="e">
        <f>IF(tbl_TransDet_Exp[[#This Row],[+/-  (HR GL Detail)]]&lt;&gt;"",tbl_TransDet_Exp[[#This Row],[+/-  (HR GL Detail)]],IF(#REF!&lt;&gt;"",#REF!,""))</f>
        <v>#REF!</v>
      </c>
      <c r="AC239" s="250" t="str">
        <f t="shared" si="12"/>
        <v>https://financials.omni.fsu.edu/psp/sprdfi/EMPLOYEE/ERP/c/AUDIT_EXPENSE_FUNCTIONS.TE_EXP_SHEET_INQ.GBL?SHEET_ID=</v>
      </c>
      <c r="AD239" s="250" t="str">
        <f t="shared" si="13"/>
        <v>&amp;PAGE=EX_SHEET_ENTRY</v>
      </c>
      <c r="AE239" s="250" t="str">
        <f>IF(LEFT(tbl_TransDet_Exp[[#This Row],[Journal Id]],2)="EX",TEXT(tbl_TransDet_Exp[[#This Row],[Vch /Ex /PayId]],"0000000000"),"")</f>
        <v/>
      </c>
      <c r="AF239" s="250" t="b">
        <f>IF(tbl_TransDet_Exp[[#This Row],[ER Lookup and Format]]&lt;&gt;"",CONCATENATE(tbl_TransDet_Exp[[#This Row],[https://financials.omni.fsu.edu/psp/sprdfi/EMPLOYEE/ERP/c/AUDIT_EXPENSE_FUNCTIONS.TE_EXP_SHEET_INQ.GBL?SHEET_ID=]],AE239,tbl_TransDet_Exp[[#This Row],[&amp;PAGE=EX_SHEET_ENTRY]]))</f>
        <v>0</v>
      </c>
      <c r="AG239" s="250" t="str">
        <f t="shared" si="14"/>
        <v>https://docmgmt.its.fsu.edu/NolijWeb/public/apiLoginCheck.jsp?redir=../documentviewer/%3FdocumentId%3D</v>
      </c>
      <c r="AH2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" s="250" t="str">
        <f>tbl_TransDet_Exp[[#Headers],[&amp;TargetFrameName=None]]</f>
        <v>&amp;TargetFrameName=None</v>
      </c>
      <c r="AJ2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" s="71"/>
      <c r="AN239" s="22"/>
      <c r="AO239" s="22"/>
      <c r="AP239" s="208"/>
      <c r="AQ239" s="42" t="e">
        <f>IF(tbl_TransDet_Exp[[#This Row],[Custom SR Type]]="",INDEX(SR_Lookup[Section Name],MATCH(tbl_TransDet_Exp[[#This Row],[Account]],SR_Lookup[Account],0)),tbl_TransDet_Exp[[#This Row],[Custom SR Type]])</f>
        <v>#N/A</v>
      </c>
      <c r="AR239" s="42">
        <f>VALUE(CONCATENATE(C239,TEXT(tbl_TransDet_Exp[[#This Row],[Pd]],"00")))</f>
        <v>0</v>
      </c>
      <c r="AS239" s="42" t="str">
        <f>TEXT(tbl_TransDet_Exp[[#This Row],[Project Id]],"000000")</f>
        <v>000000</v>
      </c>
      <c r="AT239" s="42" t="e">
        <f>INDEX(Table11[Description],MATCH(tbl_TransDet_Exp[[#This Row],[Account]],Table11[GL Account],0))</f>
        <v>#N/A</v>
      </c>
      <c r="AU2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" spans="2:47">
      <c r="B240" s="11"/>
      <c r="C240" s="243"/>
      <c r="D240" s="243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244"/>
      <c r="P240" s="11"/>
      <c r="Q240" s="245"/>
      <c r="R240" s="11"/>
      <c r="S240" s="11"/>
      <c r="T240" s="11"/>
      <c r="U240" s="11"/>
      <c r="V240" s="11"/>
      <c r="W240" s="11"/>
      <c r="X240" s="11"/>
      <c r="Y240" s="11"/>
      <c r="Z240" s="246"/>
      <c r="AA2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" s="250" t="e">
        <f>IF(tbl_TransDet_Exp[[#This Row],[+/-  (HR GL Detail)]]&lt;&gt;"",tbl_TransDet_Exp[[#This Row],[+/-  (HR GL Detail)]],IF(#REF!&lt;&gt;"",#REF!,""))</f>
        <v>#REF!</v>
      </c>
      <c r="AC240" s="250" t="str">
        <f t="shared" si="12"/>
        <v>https://financials.omni.fsu.edu/psp/sprdfi/EMPLOYEE/ERP/c/AUDIT_EXPENSE_FUNCTIONS.TE_EXP_SHEET_INQ.GBL?SHEET_ID=</v>
      </c>
      <c r="AD240" s="250" t="str">
        <f t="shared" si="13"/>
        <v>&amp;PAGE=EX_SHEET_ENTRY</v>
      </c>
      <c r="AE240" s="250" t="str">
        <f>IF(LEFT(tbl_TransDet_Exp[[#This Row],[Journal Id]],2)="EX",TEXT(tbl_TransDet_Exp[[#This Row],[Vch /Ex /PayId]],"0000000000"),"")</f>
        <v/>
      </c>
      <c r="AF240" s="250" t="b">
        <f>IF(tbl_TransDet_Exp[[#This Row],[ER Lookup and Format]]&lt;&gt;"",CONCATENATE(tbl_TransDet_Exp[[#This Row],[https://financials.omni.fsu.edu/psp/sprdfi/EMPLOYEE/ERP/c/AUDIT_EXPENSE_FUNCTIONS.TE_EXP_SHEET_INQ.GBL?SHEET_ID=]],AE240,tbl_TransDet_Exp[[#This Row],[&amp;PAGE=EX_SHEET_ENTRY]]))</f>
        <v>0</v>
      </c>
      <c r="AG240" s="250" t="str">
        <f t="shared" si="14"/>
        <v>https://docmgmt.its.fsu.edu/NolijWeb/public/apiLoginCheck.jsp?redir=../documentviewer/%3FdocumentId%3D</v>
      </c>
      <c r="AH2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" s="250" t="str">
        <f>tbl_TransDet_Exp[[#Headers],[&amp;TargetFrameName=None]]</f>
        <v>&amp;TargetFrameName=None</v>
      </c>
      <c r="AJ2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" s="71"/>
      <c r="AN240" s="22"/>
      <c r="AO240" s="22"/>
      <c r="AP240" s="208"/>
      <c r="AQ240" s="42" t="e">
        <f>IF(tbl_TransDet_Exp[[#This Row],[Custom SR Type]]="",INDEX(SR_Lookup[Section Name],MATCH(tbl_TransDet_Exp[[#This Row],[Account]],SR_Lookup[Account],0)),tbl_TransDet_Exp[[#This Row],[Custom SR Type]])</f>
        <v>#N/A</v>
      </c>
      <c r="AR240" s="42">
        <f>VALUE(CONCATENATE(C240,TEXT(tbl_TransDet_Exp[[#This Row],[Pd]],"00")))</f>
        <v>0</v>
      </c>
      <c r="AS240" s="42" t="str">
        <f>TEXT(tbl_TransDet_Exp[[#This Row],[Project Id]],"000000")</f>
        <v>000000</v>
      </c>
      <c r="AT240" s="42" t="e">
        <f>INDEX(Table11[Description],MATCH(tbl_TransDet_Exp[[#This Row],[Account]],Table11[GL Account],0))</f>
        <v>#N/A</v>
      </c>
      <c r="AU2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" spans="2:47">
      <c r="B241" s="11"/>
      <c r="C241" s="243"/>
      <c r="D241" s="243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244"/>
      <c r="P241" s="11"/>
      <c r="Q241" s="245"/>
      <c r="R241" s="11"/>
      <c r="S241" s="11"/>
      <c r="T241" s="11"/>
      <c r="U241" s="11"/>
      <c r="V241" s="11"/>
      <c r="W241" s="11"/>
      <c r="X241" s="11"/>
      <c r="Y241" s="11"/>
      <c r="Z241" s="246"/>
      <c r="AA2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" s="250" t="e">
        <f>IF(tbl_TransDet_Exp[[#This Row],[+/-  (HR GL Detail)]]&lt;&gt;"",tbl_TransDet_Exp[[#This Row],[+/-  (HR GL Detail)]],IF(#REF!&lt;&gt;"",#REF!,""))</f>
        <v>#REF!</v>
      </c>
      <c r="AC241" s="250" t="str">
        <f t="shared" si="12"/>
        <v>https://financials.omni.fsu.edu/psp/sprdfi/EMPLOYEE/ERP/c/AUDIT_EXPENSE_FUNCTIONS.TE_EXP_SHEET_INQ.GBL?SHEET_ID=</v>
      </c>
      <c r="AD241" s="250" t="str">
        <f t="shared" si="13"/>
        <v>&amp;PAGE=EX_SHEET_ENTRY</v>
      </c>
      <c r="AE241" s="250" t="str">
        <f>IF(LEFT(tbl_TransDet_Exp[[#This Row],[Journal Id]],2)="EX",TEXT(tbl_TransDet_Exp[[#This Row],[Vch /Ex /PayId]],"0000000000"),"")</f>
        <v/>
      </c>
      <c r="AF241" s="250" t="b">
        <f>IF(tbl_TransDet_Exp[[#This Row],[ER Lookup and Format]]&lt;&gt;"",CONCATENATE(tbl_TransDet_Exp[[#This Row],[https://financials.omni.fsu.edu/psp/sprdfi/EMPLOYEE/ERP/c/AUDIT_EXPENSE_FUNCTIONS.TE_EXP_SHEET_INQ.GBL?SHEET_ID=]],AE241,tbl_TransDet_Exp[[#This Row],[&amp;PAGE=EX_SHEET_ENTRY]]))</f>
        <v>0</v>
      </c>
      <c r="AG241" s="250" t="str">
        <f t="shared" si="14"/>
        <v>https://docmgmt.its.fsu.edu/NolijWeb/public/apiLoginCheck.jsp?redir=../documentviewer/%3FdocumentId%3D</v>
      </c>
      <c r="AH2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" s="250" t="str">
        <f>tbl_TransDet_Exp[[#Headers],[&amp;TargetFrameName=None]]</f>
        <v>&amp;TargetFrameName=None</v>
      </c>
      <c r="AJ2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" s="71"/>
      <c r="AN241" s="22"/>
      <c r="AO241" s="22"/>
      <c r="AP241" s="208"/>
      <c r="AQ241" s="42" t="e">
        <f>IF(tbl_TransDet_Exp[[#This Row],[Custom SR Type]]="",INDEX(SR_Lookup[Section Name],MATCH(tbl_TransDet_Exp[[#This Row],[Account]],SR_Lookup[Account],0)),tbl_TransDet_Exp[[#This Row],[Custom SR Type]])</f>
        <v>#N/A</v>
      </c>
      <c r="AR241" s="42">
        <f>VALUE(CONCATENATE(C241,TEXT(tbl_TransDet_Exp[[#This Row],[Pd]],"00")))</f>
        <v>0</v>
      </c>
      <c r="AS241" s="42" t="str">
        <f>TEXT(tbl_TransDet_Exp[[#This Row],[Project Id]],"000000")</f>
        <v>000000</v>
      </c>
      <c r="AT241" s="42" t="e">
        <f>INDEX(Table11[Description],MATCH(tbl_TransDet_Exp[[#This Row],[Account]],Table11[GL Account],0))</f>
        <v>#N/A</v>
      </c>
      <c r="AU2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" spans="2:47">
      <c r="B242" s="11"/>
      <c r="C242" s="243"/>
      <c r="D242" s="243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244"/>
      <c r="P242" s="11"/>
      <c r="Q242" s="245"/>
      <c r="R242" s="11"/>
      <c r="S242" s="11"/>
      <c r="T242" s="11"/>
      <c r="U242" s="11"/>
      <c r="V242" s="11"/>
      <c r="W242" s="11"/>
      <c r="X242" s="11"/>
      <c r="Y242" s="11"/>
      <c r="Z242" s="246"/>
      <c r="AA2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" s="250" t="e">
        <f>IF(tbl_TransDet_Exp[[#This Row],[+/-  (HR GL Detail)]]&lt;&gt;"",tbl_TransDet_Exp[[#This Row],[+/-  (HR GL Detail)]],IF(#REF!&lt;&gt;"",#REF!,""))</f>
        <v>#REF!</v>
      </c>
      <c r="AC242" s="250" t="str">
        <f t="shared" si="12"/>
        <v>https://financials.omni.fsu.edu/psp/sprdfi/EMPLOYEE/ERP/c/AUDIT_EXPENSE_FUNCTIONS.TE_EXP_SHEET_INQ.GBL?SHEET_ID=</v>
      </c>
      <c r="AD242" s="250" t="str">
        <f t="shared" si="13"/>
        <v>&amp;PAGE=EX_SHEET_ENTRY</v>
      </c>
      <c r="AE242" s="250" t="str">
        <f>IF(LEFT(tbl_TransDet_Exp[[#This Row],[Journal Id]],2)="EX",TEXT(tbl_TransDet_Exp[[#This Row],[Vch /Ex /PayId]],"0000000000"),"")</f>
        <v/>
      </c>
      <c r="AF242" s="250" t="b">
        <f>IF(tbl_TransDet_Exp[[#This Row],[ER Lookup and Format]]&lt;&gt;"",CONCATENATE(tbl_TransDet_Exp[[#This Row],[https://financials.omni.fsu.edu/psp/sprdfi/EMPLOYEE/ERP/c/AUDIT_EXPENSE_FUNCTIONS.TE_EXP_SHEET_INQ.GBL?SHEET_ID=]],AE242,tbl_TransDet_Exp[[#This Row],[&amp;PAGE=EX_SHEET_ENTRY]]))</f>
        <v>0</v>
      </c>
      <c r="AG242" s="250" t="str">
        <f t="shared" si="14"/>
        <v>https://docmgmt.its.fsu.edu/NolijWeb/public/apiLoginCheck.jsp?redir=../documentviewer/%3FdocumentId%3D</v>
      </c>
      <c r="AH2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" s="250" t="str">
        <f>tbl_TransDet_Exp[[#Headers],[&amp;TargetFrameName=None]]</f>
        <v>&amp;TargetFrameName=None</v>
      </c>
      <c r="AJ2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" s="71"/>
      <c r="AN242" s="22"/>
      <c r="AO242" s="22"/>
      <c r="AP242" s="208"/>
      <c r="AQ242" s="42" t="e">
        <f>IF(tbl_TransDet_Exp[[#This Row],[Custom SR Type]]="",INDEX(SR_Lookup[Section Name],MATCH(tbl_TransDet_Exp[[#This Row],[Account]],SR_Lookup[Account],0)),tbl_TransDet_Exp[[#This Row],[Custom SR Type]])</f>
        <v>#N/A</v>
      </c>
      <c r="AR242" s="42">
        <f>VALUE(CONCATENATE(C242,TEXT(tbl_TransDet_Exp[[#This Row],[Pd]],"00")))</f>
        <v>0</v>
      </c>
      <c r="AS242" s="42" t="str">
        <f>TEXT(tbl_TransDet_Exp[[#This Row],[Project Id]],"000000")</f>
        <v>000000</v>
      </c>
      <c r="AT242" s="42" t="e">
        <f>INDEX(Table11[Description],MATCH(tbl_TransDet_Exp[[#This Row],[Account]],Table11[GL Account],0))</f>
        <v>#N/A</v>
      </c>
      <c r="AU2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" spans="2:47">
      <c r="B243" s="11"/>
      <c r="C243" s="243"/>
      <c r="D243" s="243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244"/>
      <c r="P243" s="11"/>
      <c r="Q243" s="245"/>
      <c r="R243" s="11"/>
      <c r="S243" s="11"/>
      <c r="T243" s="11"/>
      <c r="U243" s="11"/>
      <c r="V243" s="11"/>
      <c r="W243" s="11"/>
      <c r="X243" s="11"/>
      <c r="Y243" s="11"/>
      <c r="Z243" s="246"/>
      <c r="AA2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" s="250" t="e">
        <f>IF(tbl_TransDet_Exp[[#This Row],[+/-  (HR GL Detail)]]&lt;&gt;"",tbl_TransDet_Exp[[#This Row],[+/-  (HR GL Detail)]],IF(#REF!&lt;&gt;"",#REF!,""))</f>
        <v>#REF!</v>
      </c>
      <c r="AC243" s="250" t="str">
        <f t="shared" si="12"/>
        <v>https://financials.omni.fsu.edu/psp/sprdfi/EMPLOYEE/ERP/c/AUDIT_EXPENSE_FUNCTIONS.TE_EXP_SHEET_INQ.GBL?SHEET_ID=</v>
      </c>
      <c r="AD243" s="250" t="str">
        <f t="shared" si="13"/>
        <v>&amp;PAGE=EX_SHEET_ENTRY</v>
      </c>
      <c r="AE243" s="250" t="str">
        <f>IF(LEFT(tbl_TransDet_Exp[[#This Row],[Journal Id]],2)="EX",TEXT(tbl_TransDet_Exp[[#This Row],[Vch /Ex /PayId]],"0000000000"),"")</f>
        <v/>
      </c>
      <c r="AF243" s="250" t="b">
        <f>IF(tbl_TransDet_Exp[[#This Row],[ER Lookup and Format]]&lt;&gt;"",CONCATENATE(tbl_TransDet_Exp[[#This Row],[https://financials.omni.fsu.edu/psp/sprdfi/EMPLOYEE/ERP/c/AUDIT_EXPENSE_FUNCTIONS.TE_EXP_SHEET_INQ.GBL?SHEET_ID=]],AE243,tbl_TransDet_Exp[[#This Row],[&amp;PAGE=EX_SHEET_ENTRY]]))</f>
        <v>0</v>
      </c>
      <c r="AG243" s="250" t="str">
        <f t="shared" si="14"/>
        <v>https://docmgmt.its.fsu.edu/NolijWeb/public/apiLoginCheck.jsp?redir=../documentviewer/%3FdocumentId%3D</v>
      </c>
      <c r="AH2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" s="250" t="str">
        <f>tbl_TransDet_Exp[[#Headers],[&amp;TargetFrameName=None]]</f>
        <v>&amp;TargetFrameName=None</v>
      </c>
      <c r="AJ2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" s="71"/>
      <c r="AN243" s="22"/>
      <c r="AO243" s="22"/>
      <c r="AP243" s="208"/>
      <c r="AQ243" s="42" t="e">
        <f>IF(tbl_TransDet_Exp[[#This Row],[Custom SR Type]]="",INDEX(SR_Lookup[Section Name],MATCH(tbl_TransDet_Exp[[#This Row],[Account]],SR_Lookup[Account],0)),tbl_TransDet_Exp[[#This Row],[Custom SR Type]])</f>
        <v>#N/A</v>
      </c>
      <c r="AR243" s="42">
        <f>VALUE(CONCATENATE(C243,TEXT(tbl_TransDet_Exp[[#This Row],[Pd]],"00")))</f>
        <v>0</v>
      </c>
      <c r="AS243" s="42" t="str">
        <f>TEXT(tbl_TransDet_Exp[[#This Row],[Project Id]],"000000")</f>
        <v>000000</v>
      </c>
      <c r="AT243" s="42" t="e">
        <f>INDEX(Table11[Description],MATCH(tbl_TransDet_Exp[[#This Row],[Account]],Table11[GL Account],0))</f>
        <v>#N/A</v>
      </c>
      <c r="AU2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" spans="2:47">
      <c r="B244" s="11"/>
      <c r="C244" s="243"/>
      <c r="D244" s="243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244"/>
      <c r="P244" s="11"/>
      <c r="Q244" s="245"/>
      <c r="R244" s="11"/>
      <c r="S244" s="11"/>
      <c r="T244" s="11"/>
      <c r="U244" s="11"/>
      <c r="V244" s="11"/>
      <c r="W244" s="11"/>
      <c r="X244" s="11"/>
      <c r="Y244" s="11"/>
      <c r="Z244" s="246"/>
      <c r="AA2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" s="250" t="e">
        <f>IF(tbl_TransDet_Exp[[#This Row],[+/-  (HR GL Detail)]]&lt;&gt;"",tbl_TransDet_Exp[[#This Row],[+/-  (HR GL Detail)]],IF(#REF!&lt;&gt;"",#REF!,""))</f>
        <v>#REF!</v>
      </c>
      <c r="AC244" s="250" t="str">
        <f t="shared" si="12"/>
        <v>https://financials.omni.fsu.edu/psp/sprdfi/EMPLOYEE/ERP/c/AUDIT_EXPENSE_FUNCTIONS.TE_EXP_SHEET_INQ.GBL?SHEET_ID=</v>
      </c>
      <c r="AD244" s="250" t="str">
        <f t="shared" si="13"/>
        <v>&amp;PAGE=EX_SHEET_ENTRY</v>
      </c>
      <c r="AE244" s="250" t="str">
        <f>IF(LEFT(tbl_TransDet_Exp[[#This Row],[Journal Id]],2)="EX",TEXT(tbl_TransDet_Exp[[#This Row],[Vch /Ex /PayId]],"0000000000"),"")</f>
        <v/>
      </c>
      <c r="AF244" s="250" t="b">
        <f>IF(tbl_TransDet_Exp[[#This Row],[ER Lookup and Format]]&lt;&gt;"",CONCATENATE(tbl_TransDet_Exp[[#This Row],[https://financials.omni.fsu.edu/psp/sprdfi/EMPLOYEE/ERP/c/AUDIT_EXPENSE_FUNCTIONS.TE_EXP_SHEET_INQ.GBL?SHEET_ID=]],AE244,tbl_TransDet_Exp[[#This Row],[&amp;PAGE=EX_SHEET_ENTRY]]))</f>
        <v>0</v>
      </c>
      <c r="AG244" s="250" t="str">
        <f t="shared" si="14"/>
        <v>https://docmgmt.its.fsu.edu/NolijWeb/public/apiLoginCheck.jsp?redir=../documentviewer/%3FdocumentId%3D</v>
      </c>
      <c r="AH2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" s="250" t="str">
        <f>tbl_TransDet_Exp[[#Headers],[&amp;TargetFrameName=None]]</f>
        <v>&amp;TargetFrameName=None</v>
      </c>
      <c r="AJ2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" s="71"/>
      <c r="AN244" s="22"/>
      <c r="AO244" s="22"/>
      <c r="AP244" s="208"/>
      <c r="AQ244" s="42" t="e">
        <f>IF(tbl_TransDet_Exp[[#This Row],[Custom SR Type]]="",INDEX(SR_Lookup[Section Name],MATCH(tbl_TransDet_Exp[[#This Row],[Account]],SR_Lookup[Account],0)),tbl_TransDet_Exp[[#This Row],[Custom SR Type]])</f>
        <v>#N/A</v>
      </c>
      <c r="AR244" s="42">
        <f>VALUE(CONCATENATE(C244,TEXT(tbl_TransDet_Exp[[#This Row],[Pd]],"00")))</f>
        <v>0</v>
      </c>
      <c r="AS244" s="42" t="str">
        <f>TEXT(tbl_TransDet_Exp[[#This Row],[Project Id]],"000000")</f>
        <v>000000</v>
      </c>
      <c r="AT244" s="42" t="e">
        <f>INDEX(Table11[Description],MATCH(tbl_TransDet_Exp[[#This Row],[Account]],Table11[GL Account],0))</f>
        <v>#N/A</v>
      </c>
      <c r="AU2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" spans="2:47">
      <c r="B245" s="11"/>
      <c r="C245" s="243"/>
      <c r="D245" s="243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244"/>
      <c r="P245" s="11"/>
      <c r="Q245" s="245"/>
      <c r="R245" s="11"/>
      <c r="S245" s="11"/>
      <c r="T245" s="11"/>
      <c r="U245" s="11"/>
      <c r="V245" s="11"/>
      <c r="W245" s="11"/>
      <c r="X245" s="11"/>
      <c r="Y245" s="11"/>
      <c r="Z245" s="246"/>
      <c r="AA2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" s="250" t="e">
        <f>IF(tbl_TransDet_Exp[[#This Row],[+/-  (HR GL Detail)]]&lt;&gt;"",tbl_TransDet_Exp[[#This Row],[+/-  (HR GL Detail)]],IF(#REF!&lt;&gt;"",#REF!,""))</f>
        <v>#REF!</v>
      </c>
      <c r="AC245" s="250" t="str">
        <f t="shared" si="12"/>
        <v>https://financials.omni.fsu.edu/psp/sprdfi/EMPLOYEE/ERP/c/AUDIT_EXPENSE_FUNCTIONS.TE_EXP_SHEET_INQ.GBL?SHEET_ID=</v>
      </c>
      <c r="AD245" s="250" t="str">
        <f t="shared" si="13"/>
        <v>&amp;PAGE=EX_SHEET_ENTRY</v>
      </c>
      <c r="AE245" s="250" t="str">
        <f>IF(LEFT(tbl_TransDet_Exp[[#This Row],[Journal Id]],2)="EX",TEXT(tbl_TransDet_Exp[[#This Row],[Vch /Ex /PayId]],"0000000000"),"")</f>
        <v/>
      </c>
      <c r="AF245" s="250" t="b">
        <f>IF(tbl_TransDet_Exp[[#This Row],[ER Lookup and Format]]&lt;&gt;"",CONCATENATE(tbl_TransDet_Exp[[#This Row],[https://financials.omni.fsu.edu/psp/sprdfi/EMPLOYEE/ERP/c/AUDIT_EXPENSE_FUNCTIONS.TE_EXP_SHEET_INQ.GBL?SHEET_ID=]],AE245,tbl_TransDet_Exp[[#This Row],[&amp;PAGE=EX_SHEET_ENTRY]]))</f>
        <v>0</v>
      </c>
      <c r="AG245" s="250" t="str">
        <f t="shared" si="14"/>
        <v>https://docmgmt.its.fsu.edu/NolijWeb/public/apiLoginCheck.jsp?redir=../documentviewer/%3FdocumentId%3D</v>
      </c>
      <c r="AH2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" s="250" t="str">
        <f>tbl_TransDet_Exp[[#Headers],[&amp;TargetFrameName=None]]</f>
        <v>&amp;TargetFrameName=None</v>
      </c>
      <c r="AJ2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" s="71"/>
      <c r="AN245" s="22"/>
      <c r="AO245" s="22"/>
      <c r="AP245" s="208"/>
      <c r="AQ245" s="42" t="e">
        <f>IF(tbl_TransDet_Exp[[#This Row],[Custom SR Type]]="",INDEX(SR_Lookup[Section Name],MATCH(tbl_TransDet_Exp[[#This Row],[Account]],SR_Lookup[Account],0)),tbl_TransDet_Exp[[#This Row],[Custom SR Type]])</f>
        <v>#N/A</v>
      </c>
      <c r="AR245" s="42">
        <f>VALUE(CONCATENATE(C245,TEXT(tbl_TransDet_Exp[[#This Row],[Pd]],"00")))</f>
        <v>0</v>
      </c>
      <c r="AS245" s="42" t="str">
        <f>TEXT(tbl_TransDet_Exp[[#This Row],[Project Id]],"000000")</f>
        <v>000000</v>
      </c>
      <c r="AT245" s="42" t="e">
        <f>INDEX(Table11[Description],MATCH(tbl_TransDet_Exp[[#This Row],[Account]],Table11[GL Account],0))</f>
        <v>#N/A</v>
      </c>
      <c r="AU2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" spans="2:47">
      <c r="B246" s="11"/>
      <c r="C246" s="243"/>
      <c r="D246" s="243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244"/>
      <c r="P246" s="11"/>
      <c r="Q246" s="245"/>
      <c r="R246" s="11"/>
      <c r="S246" s="11"/>
      <c r="T246" s="11"/>
      <c r="U246" s="11"/>
      <c r="V246" s="11"/>
      <c r="W246" s="11"/>
      <c r="X246" s="11"/>
      <c r="Y246" s="11"/>
      <c r="Z246" s="246"/>
      <c r="AA2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" s="250" t="e">
        <f>IF(tbl_TransDet_Exp[[#This Row],[+/-  (HR GL Detail)]]&lt;&gt;"",tbl_TransDet_Exp[[#This Row],[+/-  (HR GL Detail)]],IF(#REF!&lt;&gt;"",#REF!,""))</f>
        <v>#REF!</v>
      </c>
      <c r="AC246" s="250" t="str">
        <f t="shared" si="12"/>
        <v>https://financials.omni.fsu.edu/psp/sprdfi/EMPLOYEE/ERP/c/AUDIT_EXPENSE_FUNCTIONS.TE_EXP_SHEET_INQ.GBL?SHEET_ID=</v>
      </c>
      <c r="AD246" s="250" t="str">
        <f t="shared" si="13"/>
        <v>&amp;PAGE=EX_SHEET_ENTRY</v>
      </c>
      <c r="AE246" s="250" t="str">
        <f>IF(LEFT(tbl_TransDet_Exp[[#This Row],[Journal Id]],2)="EX",TEXT(tbl_TransDet_Exp[[#This Row],[Vch /Ex /PayId]],"0000000000"),"")</f>
        <v/>
      </c>
      <c r="AF246" s="250" t="b">
        <f>IF(tbl_TransDet_Exp[[#This Row],[ER Lookup and Format]]&lt;&gt;"",CONCATENATE(tbl_TransDet_Exp[[#This Row],[https://financials.omni.fsu.edu/psp/sprdfi/EMPLOYEE/ERP/c/AUDIT_EXPENSE_FUNCTIONS.TE_EXP_SHEET_INQ.GBL?SHEET_ID=]],AE246,tbl_TransDet_Exp[[#This Row],[&amp;PAGE=EX_SHEET_ENTRY]]))</f>
        <v>0</v>
      </c>
      <c r="AG246" s="250" t="str">
        <f t="shared" si="14"/>
        <v>https://docmgmt.its.fsu.edu/NolijWeb/public/apiLoginCheck.jsp?redir=../documentviewer/%3FdocumentId%3D</v>
      </c>
      <c r="AH2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" s="250" t="str">
        <f>tbl_TransDet_Exp[[#Headers],[&amp;TargetFrameName=None]]</f>
        <v>&amp;TargetFrameName=None</v>
      </c>
      <c r="AJ2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" s="71"/>
      <c r="AN246" s="22"/>
      <c r="AO246" s="22"/>
      <c r="AP246" s="208"/>
      <c r="AQ246" s="42" t="e">
        <f>IF(tbl_TransDet_Exp[[#This Row],[Custom SR Type]]="",INDEX(SR_Lookup[Section Name],MATCH(tbl_TransDet_Exp[[#This Row],[Account]],SR_Lookup[Account],0)),tbl_TransDet_Exp[[#This Row],[Custom SR Type]])</f>
        <v>#N/A</v>
      </c>
      <c r="AR246" s="42">
        <f>VALUE(CONCATENATE(C246,TEXT(tbl_TransDet_Exp[[#This Row],[Pd]],"00")))</f>
        <v>0</v>
      </c>
      <c r="AS246" s="42" t="str">
        <f>TEXT(tbl_TransDet_Exp[[#This Row],[Project Id]],"000000")</f>
        <v>000000</v>
      </c>
      <c r="AT246" s="42" t="e">
        <f>INDEX(Table11[Description],MATCH(tbl_TransDet_Exp[[#This Row],[Account]],Table11[GL Account],0))</f>
        <v>#N/A</v>
      </c>
      <c r="AU2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" spans="2:47">
      <c r="B247" s="11"/>
      <c r="C247" s="243"/>
      <c r="D247" s="243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244"/>
      <c r="P247" s="11"/>
      <c r="Q247" s="245"/>
      <c r="R247" s="11"/>
      <c r="S247" s="11"/>
      <c r="T247" s="11"/>
      <c r="U247" s="11"/>
      <c r="V247" s="11"/>
      <c r="W247" s="11"/>
      <c r="X247" s="11"/>
      <c r="Y247" s="11"/>
      <c r="Z247" s="246"/>
      <c r="AA2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" s="250" t="e">
        <f>IF(tbl_TransDet_Exp[[#This Row],[+/-  (HR GL Detail)]]&lt;&gt;"",tbl_TransDet_Exp[[#This Row],[+/-  (HR GL Detail)]],IF(#REF!&lt;&gt;"",#REF!,""))</f>
        <v>#REF!</v>
      </c>
      <c r="AC247" s="250" t="str">
        <f t="shared" si="12"/>
        <v>https://financials.omni.fsu.edu/psp/sprdfi/EMPLOYEE/ERP/c/AUDIT_EXPENSE_FUNCTIONS.TE_EXP_SHEET_INQ.GBL?SHEET_ID=</v>
      </c>
      <c r="AD247" s="250" t="str">
        <f t="shared" si="13"/>
        <v>&amp;PAGE=EX_SHEET_ENTRY</v>
      </c>
      <c r="AE247" s="250" t="str">
        <f>IF(LEFT(tbl_TransDet_Exp[[#This Row],[Journal Id]],2)="EX",TEXT(tbl_TransDet_Exp[[#This Row],[Vch /Ex /PayId]],"0000000000"),"")</f>
        <v/>
      </c>
      <c r="AF247" s="250" t="b">
        <f>IF(tbl_TransDet_Exp[[#This Row],[ER Lookup and Format]]&lt;&gt;"",CONCATENATE(tbl_TransDet_Exp[[#This Row],[https://financials.omni.fsu.edu/psp/sprdfi/EMPLOYEE/ERP/c/AUDIT_EXPENSE_FUNCTIONS.TE_EXP_SHEET_INQ.GBL?SHEET_ID=]],AE247,tbl_TransDet_Exp[[#This Row],[&amp;PAGE=EX_SHEET_ENTRY]]))</f>
        <v>0</v>
      </c>
      <c r="AG247" s="250" t="str">
        <f t="shared" si="14"/>
        <v>https://docmgmt.its.fsu.edu/NolijWeb/public/apiLoginCheck.jsp?redir=../documentviewer/%3FdocumentId%3D</v>
      </c>
      <c r="AH2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" s="250" t="str">
        <f>tbl_TransDet_Exp[[#Headers],[&amp;TargetFrameName=None]]</f>
        <v>&amp;TargetFrameName=None</v>
      </c>
      <c r="AJ2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" s="71"/>
      <c r="AN247" s="22"/>
      <c r="AO247" s="22"/>
      <c r="AP247" s="208"/>
      <c r="AQ247" s="42" t="e">
        <f>IF(tbl_TransDet_Exp[[#This Row],[Custom SR Type]]="",INDEX(SR_Lookup[Section Name],MATCH(tbl_TransDet_Exp[[#This Row],[Account]],SR_Lookup[Account],0)),tbl_TransDet_Exp[[#This Row],[Custom SR Type]])</f>
        <v>#N/A</v>
      </c>
      <c r="AR247" s="42">
        <f>VALUE(CONCATENATE(C247,TEXT(tbl_TransDet_Exp[[#This Row],[Pd]],"00")))</f>
        <v>0</v>
      </c>
      <c r="AS247" s="42" t="str">
        <f>TEXT(tbl_TransDet_Exp[[#This Row],[Project Id]],"000000")</f>
        <v>000000</v>
      </c>
      <c r="AT247" s="42" t="e">
        <f>INDEX(Table11[Description],MATCH(tbl_TransDet_Exp[[#This Row],[Account]],Table11[GL Account],0))</f>
        <v>#N/A</v>
      </c>
      <c r="AU2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" spans="2:47">
      <c r="B248" s="11"/>
      <c r="C248" s="243"/>
      <c r="D248" s="243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244"/>
      <c r="P248" s="11"/>
      <c r="Q248" s="245"/>
      <c r="R248" s="11"/>
      <c r="S248" s="11"/>
      <c r="T248" s="11"/>
      <c r="U248" s="11"/>
      <c r="V248" s="11"/>
      <c r="W248" s="11"/>
      <c r="X248" s="11"/>
      <c r="Y248" s="11"/>
      <c r="Z248" s="246"/>
      <c r="AA2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" s="250" t="e">
        <f>IF(tbl_TransDet_Exp[[#This Row],[+/-  (HR GL Detail)]]&lt;&gt;"",tbl_TransDet_Exp[[#This Row],[+/-  (HR GL Detail)]],IF(#REF!&lt;&gt;"",#REF!,""))</f>
        <v>#REF!</v>
      </c>
      <c r="AC248" s="250" t="str">
        <f t="shared" si="12"/>
        <v>https://financials.omni.fsu.edu/psp/sprdfi/EMPLOYEE/ERP/c/AUDIT_EXPENSE_FUNCTIONS.TE_EXP_SHEET_INQ.GBL?SHEET_ID=</v>
      </c>
      <c r="AD248" s="250" t="str">
        <f t="shared" si="13"/>
        <v>&amp;PAGE=EX_SHEET_ENTRY</v>
      </c>
      <c r="AE248" s="250" t="str">
        <f>IF(LEFT(tbl_TransDet_Exp[[#This Row],[Journal Id]],2)="EX",TEXT(tbl_TransDet_Exp[[#This Row],[Vch /Ex /PayId]],"0000000000"),"")</f>
        <v/>
      </c>
      <c r="AF248" s="250" t="b">
        <f>IF(tbl_TransDet_Exp[[#This Row],[ER Lookup and Format]]&lt;&gt;"",CONCATENATE(tbl_TransDet_Exp[[#This Row],[https://financials.omni.fsu.edu/psp/sprdfi/EMPLOYEE/ERP/c/AUDIT_EXPENSE_FUNCTIONS.TE_EXP_SHEET_INQ.GBL?SHEET_ID=]],AE248,tbl_TransDet_Exp[[#This Row],[&amp;PAGE=EX_SHEET_ENTRY]]))</f>
        <v>0</v>
      </c>
      <c r="AG248" s="250" t="str">
        <f t="shared" si="14"/>
        <v>https://docmgmt.its.fsu.edu/NolijWeb/public/apiLoginCheck.jsp?redir=../documentviewer/%3FdocumentId%3D</v>
      </c>
      <c r="AH2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" s="250" t="str">
        <f>tbl_TransDet_Exp[[#Headers],[&amp;TargetFrameName=None]]</f>
        <v>&amp;TargetFrameName=None</v>
      </c>
      <c r="AJ2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" s="71"/>
      <c r="AN248" s="22"/>
      <c r="AO248" s="22"/>
      <c r="AP248" s="208"/>
      <c r="AQ248" s="42" t="e">
        <f>IF(tbl_TransDet_Exp[[#This Row],[Custom SR Type]]="",INDEX(SR_Lookup[Section Name],MATCH(tbl_TransDet_Exp[[#This Row],[Account]],SR_Lookup[Account],0)),tbl_TransDet_Exp[[#This Row],[Custom SR Type]])</f>
        <v>#N/A</v>
      </c>
      <c r="AR248" s="42">
        <f>VALUE(CONCATENATE(C248,TEXT(tbl_TransDet_Exp[[#This Row],[Pd]],"00")))</f>
        <v>0</v>
      </c>
      <c r="AS248" s="42" t="str">
        <f>TEXT(tbl_TransDet_Exp[[#This Row],[Project Id]],"000000")</f>
        <v>000000</v>
      </c>
      <c r="AT248" s="42" t="e">
        <f>INDEX(Table11[Description],MATCH(tbl_TransDet_Exp[[#This Row],[Account]],Table11[GL Account],0))</f>
        <v>#N/A</v>
      </c>
      <c r="AU2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" spans="2:47">
      <c r="B249" s="11"/>
      <c r="C249" s="243"/>
      <c r="D249" s="243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244"/>
      <c r="P249" s="11"/>
      <c r="Q249" s="245"/>
      <c r="R249" s="11"/>
      <c r="S249" s="11"/>
      <c r="T249" s="11"/>
      <c r="U249" s="11"/>
      <c r="V249" s="11"/>
      <c r="W249" s="11"/>
      <c r="X249" s="11"/>
      <c r="Y249" s="11"/>
      <c r="Z249" s="246"/>
      <c r="AA2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" s="250" t="e">
        <f>IF(tbl_TransDet_Exp[[#This Row],[+/-  (HR GL Detail)]]&lt;&gt;"",tbl_TransDet_Exp[[#This Row],[+/-  (HR GL Detail)]],IF(#REF!&lt;&gt;"",#REF!,""))</f>
        <v>#REF!</v>
      </c>
      <c r="AC249" s="250" t="str">
        <f t="shared" si="12"/>
        <v>https://financials.omni.fsu.edu/psp/sprdfi/EMPLOYEE/ERP/c/AUDIT_EXPENSE_FUNCTIONS.TE_EXP_SHEET_INQ.GBL?SHEET_ID=</v>
      </c>
      <c r="AD249" s="250" t="str">
        <f t="shared" si="13"/>
        <v>&amp;PAGE=EX_SHEET_ENTRY</v>
      </c>
      <c r="AE249" s="250" t="str">
        <f>IF(LEFT(tbl_TransDet_Exp[[#This Row],[Journal Id]],2)="EX",TEXT(tbl_TransDet_Exp[[#This Row],[Vch /Ex /PayId]],"0000000000"),"")</f>
        <v/>
      </c>
      <c r="AF249" s="250" t="b">
        <f>IF(tbl_TransDet_Exp[[#This Row],[ER Lookup and Format]]&lt;&gt;"",CONCATENATE(tbl_TransDet_Exp[[#This Row],[https://financials.omni.fsu.edu/psp/sprdfi/EMPLOYEE/ERP/c/AUDIT_EXPENSE_FUNCTIONS.TE_EXP_SHEET_INQ.GBL?SHEET_ID=]],AE249,tbl_TransDet_Exp[[#This Row],[&amp;PAGE=EX_SHEET_ENTRY]]))</f>
        <v>0</v>
      </c>
      <c r="AG249" s="250" t="str">
        <f t="shared" si="14"/>
        <v>https://docmgmt.its.fsu.edu/NolijWeb/public/apiLoginCheck.jsp?redir=../documentviewer/%3FdocumentId%3D</v>
      </c>
      <c r="AH2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" s="250" t="str">
        <f>tbl_TransDet_Exp[[#Headers],[&amp;TargetFrameName=None]]</f>
        <v>&amp;TargetFrameName=None</v>
      </c>
      <c r="AJ2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" s="71"/>
      <c r="AN249" s="22"/>
      <c r="AO249" s="22"/>
      <c r="AP249" s="208"/>
      <c r="AQ249" s="42" t="e">
        <f>IF(tbl_TransDet_Exp[[#This Row],[Custom SR Type]]="",INDEX(SR_Lookup[Section Name],MATCH(tbl_TransDet_Exp[[#This Row],[Account]],SR_Lookup[Account],0)),tbl_TransDet_Exp[[#This Row],[Custom SR Type]])</f>
        <v>#N/A</v>
      </c>
      <c r="AR249" s="42">
        <f>VALUE(CONCATENATE(C249,TEXT(tbl_TransDet_Exp[[#This Row],[Pd]],"00")))</f>
        <v>0</v>
      </c>
      <c r="AS249" s="42" t="str">
        <f>TEXT(tbl_TransDet_Exp[[#This Row],[Project Id]],"000000")</f>
        <v>000000</v>
      </c>
      <c r="AT249" s="42" t="e">
        <f>INDEX(Table11[Description],MATCH(tbl_TransDet_Exp[[#This Row],[Account]],Table11[GL Account],0))</f>
        <v>#N/A</v>
      </c>
      <c r="AU2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" spans="2:47">
      <c r="B250" s="11"/>
      <c r="C250" s="243"/>
      <c r="D250" s="243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244"/>
      <c r="P250" s="11"/>
      <c r="Q250" s="245"/>
      <c r="R250" s="11"/>
      <c r="S250" s="11"/>
      <c r="T250" s="11"/>
      <c r="U250" s="11"/>
      <c r="V250" s="11"/>
      <c r="W250" s="11"/>
      <c r="X250" s="11"/>
      <c r="Y250" s="11"/>
      <c r="Z250" s="246"/>
      <c r="AA2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" s="250" t="e">
        <f>IF(tbl_TransDet_Exp[[#This Row],[+/-  (HR GL Detail)]]&lt;&gt;"",tbl_TransDet_Exp[[#This Row],[+/-  (HR GL Detail)]],IF(#REF!&lt;&gt;"",#REF!,""))</f>
        <v>#REF!</v>
      </c>
      <c r="AC250" s="250" t="str">
        <f t="shared" si="12"/>
        <v>https://financials.omni.fsu.edu/psp/sprdfi/EMPLOYEE/ERP/c/AUDIT_EXPENSE_FUNCTIONS.TE_EXP_SHEET_INQ.GBL?SHEET_ID=</v>
      </c>
      <c r="AD250" s="250" t="str">
        <f t="shared" si="13"/>
        <v>&amp;PAGE=EX_SHEET_ENTRY</v>
      </c>
      <c r="AE250" s="250" t="str">
        <f>IF(LEFT(tbl_TransDet_Exp[[#This Row],[Journal Id]],2)="EX",TEXT(tbl_TransDet_Exp[[#This Row],[Vch /Ex /PayId]],"0000000000"),"")</f>
        <v/>
      </c>
      <c r="AF250" s="250" t="b">
        <f>IF(tbl_TransDet_Exp[[#This Row],[ER Lookup and Format]]&lt;&gt;"",CONCATENATE(tbl_TransDet_Exp[[#This Row],[https://financials.omni.fsu.edu/psp/sprdfi/EMPLOYEE/ERP/c/AUDIT_EXPENSE_FUNCTIONS.TE_EXP_SHEET_INQ.GBL?SHEET_ID=]],AE250,tbl_TransDet_Exp[[#This Row],[&amp;PAGE=EX_SHEET_ENTRY]]))</f>
        <v>0</v>
      </c>
      <c r="AG250" s="250" t="str">
        <f t="shared" si="14"/>
        <v>https://docmgmt.its.fsu.edu/NolijWeb/public/apiLoginCheck.jsp?redir=../documentviewer/%3FdocumentId%3D</v>
      </c>
      <c r="AH2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" s="250" t="str">
        <f>tbl_TransDet_Exp[[#Headers],[&amp;TargetFrameName=None]]</f>
        <v>&amp;TargetFrameName=None</v>
      </c>
      <c r="AJ2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" s="71"/>
      <c r="AN250" s="22"/>
      <c r="AO250" s="22"/>
      <c r="AP250" s="208"/>
      <c r="AQ250" s="42" t="e">
        <f>IF(tbl_TransDet_Exp[[#This Row],[Custom SR Type]]="",INDEX(SR_Lookup[Section Name],MATCH(tbl_TransDet_Exp[[#This Row],[Account]],SR_Lookup[Account],0)),tbl_TransDet_Exp[[#This Row],[Custom SR Type]])</f>
        <v>#N/A</v>
      </c>
      <c r="AR250" s="42">
        <f>VALUE(CONCATENATE(C250,TEXT(tbl_TransDet_Exp[[#This Row],[Pd]],"00")))</f>
        <v>0</v>
      </c>
      <c r="AS250" s="42" t="str">
        <f>TEXT(tbl_TransDet_Exp[[#This Row],[Project Id]],"000000")</f>
        <v>000000</v>
      </c>
      <c r="AT250" s="42" t="e">
        <f>INDEX(Table11[Description],MATCH(tbl_TransDet_Exp[[#This Row],[Account]],Table11[GL Account],0))</f>
        <v>#N/A</v>
      </c>
      <c r="AU2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" spans="2:47">
      <c r="B251" s="11"/>
      <c r="C251" s="243"/>
      <c r="D251" s="243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244"/>
      <c r="P251" s="11"/>
      <c r="Q251" s="245"/>
      <c r="R251" s="11"/>
      <c r="S251" s="11"/>
      <c r="T251" s="11"/>
      <c r="U251" s="11"/>
      <c r="V251" s="11"/>
      <c r="W251" s="11"/>
      <c r="X251" s="11"/>
      <c r="Y251" s="11"/>
      <c r="Z251" s="246"/>
      <c r="AA2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" s="250" t="e">
        <f>IF(tbl_TransDet_Exp[[#This Row],[+/-  (HR GL Detail)]]&lt;&gt;"",tbl_TransDet_Exp[[#This Row],[+/-  (HR GL Detail)]],IF(#REF!&lt;&gt;"",#REF!,""))</f>
        <v>#REF!</v>
      </c>
      <c r="AC251" s="250" t="str">
        <f t="shared" si="12"/>
        <v>https://financials.omni.fsu.edu/psp/sprdfi/EMPLOYEE/ERP/c/AUDIT_EXPENSE_FUNCTIONS.TE_EXP_SHEET_INQ.GBL?SHEET_ID=</v>
      </c>
      <c r="AD251" s="250" t="str">
        <f t="shared" si="13"/>
        <v>&amp;PAGE=EX_SHEET_ENTRY</v>
      </c>
      <c r="AE251" s="250" t="str">
        <f>IF(LEFT(tbl_TransDet_Exp[[#This Row],[Journal Id]],2)="EX",TEXT(tbl_TransDet_Exp[[#This Row],[Vch /Ex /PayId]],"0000000000"),"")</f>
        <v/>
      </c>
      <c r="AF251" s="250" t="b">
        <f>IF(tbl_TransDet_Exp[[#This Row],[ER Lookup and Format]]&lt;&gt;"",CONCATENATE(tbl_TransDet_Exp[[#This Row],[https://financials.omni.fsu.edu/psp/sprdfi/EMPLOYEE/ERP/c/AUDIT_EXPENSE_FUNCTIONS.TE_EXP_SHEET_INQ.GBL?SHEET_ID=]],AE251,tbl_TransDet_Exp[[#This Row],[&amp;PAGE=EX_SHEET_ENTRY]]))</f>
        <v>0</v>
      </c>
      <c r="AG251" s="250" t="str">
        <f t="shared" si="14"/>
        <v>https://docmgmt.its.fsu.edu/NolijWeb/public/apiLoginCheck.jsp?redir=../documentviewer/%3FdocumentId%3D</v>
      </c>
      <c r="AH2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" s="250" t="str">
        <f>tbl_TransDet_Exp[[#Headers],[&amp;TargetFrameName=None]]</f>
        <v>&amp;TargetFrameName=None</v>
      </c>
      <c r="AJ2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" s="71"/>
      <c r="AN251" s="22"/>
      <c r="AO251" s="22"/>
      <c r="AP251" s="208"/>
      <c r="AQ251" s="42" t="e">
        <f>IF(tbl_TransDet_Exp[[#This Row],[Custom SR Type]]="",INDEX(SR_Lookup[Section Name],MATCH(tbl_TransDet_Exp[[#This Row],[Account]],SR_Lookup[Account],0)),tbl_TransDet_Exp[[#This Row],[Custom SR Type]])</f>
        <v>#N/A</v>
      </c>
      <c r="AR251" s="42">
        <f>VALUE(CONCATENATE(C251,TEXT(tbl_TransDet_Exp[[#This Row],[Pd]],"00")))</f>
        <v>0</v>
      </c>
      <c r="AS251" s="42" t="str">
        <f>TEXT(tbl_TransDet_Exp[[#This Row],[Project Id]],"000000")</f>
        <v>000000</v>
      </c>
      <c r="AT251" s="42" t="e">
        <f>INDEX(Table11[Description],MATCH(tbl_TransDet_Exp[[#This Row],[Account]],Table11[GL Account],0))</f>
        <v>#N/A</v>
      </c>
      <c r="AU2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" spans="2:47">
      <c r="B252" s="11"/>
      <c r="C252" s="243"/>
      <c r="D252" s="243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244"/>
      <c r="P252" s="11"/>
      <c r="Q252" s="245"/>
      <c r="R252" s="11"/>
      <c r="S252" s="11"/>
      <c r="T252" s="11"/>
      <c r="U252" s="11"/>
      <c r="V252" s="11"/>
      <c r="W252" s="11"/>
      <c r="X252" s="11"/>
      <c r="Y252" s="11"/>
      <c r="Z252" s="246"/>
      <c r="AA2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" s="250" t="e">
        <f>IF(tbl_TransDet_Exp[[#This Row],[+/-  (HR GL Detail)]]&lt;&gt;"",tbl_TransDet_Exp[[#This Row],[+/-  (HR GL Detail)]],IF(#REF!&lt;&gt;"",#REF!,""))</f>
        <v>#REF!</v>
      </c>
      <c r="AC252" s="250" t="str">
        <f t="shared" si="12"/>
        <v>https://financials.omni.fsu.edu/psp/sprdfi/EMPLOYEE/ERP/c/AUDIT_EXPENSE_FUNCTIONS.TE_EXP_SHEET_INQ.GBL?SHEET_ID=</v>
      </c>
      <c r="AD252" s="250" t="str">
        <f t="shared" si="13"/>
        <v>&amp;PAGE=EX_SHEET_ENTRY</v>
      </c>
      <c r="AE252" s="250" t="str">
        <f>IF(LEFT(tbl_TransDet_Exp[[#This Row],[Journal Id]],2)="EX",TEXT(tbl_TransDet_Exp[[#This Row],[Vch /Ex /PayId]],"0000000000"),"")</f>
        <v/>
      </c>
      <c r="AF252" s="250" t="b">
        <f>IF(tbl_TransDet_Exp[[#This Row],[ER Lookup and Format]]&lt;&gt;"",CONCATENATE(tbl_TransDet_Exp[[#This Row],[https://financials.omni.fsu.edu/psp/sprdfi/EMPLOYEE/ERP/c/AUDIT_EXPENSE_FUNCTIONS.TE_EXP_SHEET_INQ.GBL?SHEET_ID=]],AE252,tbl_TransDet_Exp[[#This Row],[&amp;PAGE=EX_SHEET_ENTRY]]))</f>
        <v>0</v>
      </c>
      <c r="AG252" s="250" t="str">
        <f t="shared" si="14"/>
        <v>https://docmgmt.its.fsu.edu/NolijWeb/public/apiLoginCheck.jsp?redir=../documentviewer/%3FdocumentId%3D</v>
      </c>
      <c r="AH2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" s="250" t="str">
        <f>tbl_TransDet_Exp[[#Headers],[&amp;TargetFrameName=None]]</f>
        <v>&amp;TargetFrameName=None</v>
      </c>
      <c r="AJ2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" s="71"/>
      <c r="AN252" s="22"/>
      <c r="AO252" s="22"/>
      <c r="AP252" s="208"/>
      <c r="AQ252" s="42" t="e">
        <f>IF(tbl_TransDet_Exp[[#This Row],[Custom SR Type]]="",INDEX(SR_Lookup[Section Name],MATCH(tbl_TransDet_Exp[[#This Row],[Account]],SR_Lookup[Account],0)),tbl_TransDet_Exp[[#This Row],[Custom SR Type]])</f>
        <v>#N/A</v>
      </c>
      <c r="AR252" s="42">
        <f>VALUE(CONCATENATE(C252,TEXT(tbl_TransDet_Exp[[#This Row],[Pd]],"00")))</f>
        <v>0</v>
      </c>
      <c r="AS252" s="42" t="str">
        <f>TEXT(tbl_TransDet_Exp[[#This Row],[Project Id]],"000000")</f>
        <v>000000</v>
      </c>
      <c r="AT252" s="42" t="e">
        <f>INDEX(Table11[Description],MATCH(tbl_TransDet_Exp[[#This Row],[Account]],Table11[GL Account],0))</f>
        <v>#N/A</v>
      </c>
      <c r="AU2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" spans="2:47">
      <c r="B253" s="11"/>
      <c r="C253" s="243"/>
      <c r="D253" s="243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244"/>
      <c r="P253" s="11"/>
      <c r="Q253" s="245"/>
      <c r="R253" s="11"/>
      <c r="S253" s="11"/>
      <c r="T253" s="11"/>
      <c r="U253" s="11"/>
      <c r="V253" s="11"/>
      <c r="W253" s="11"/>
      <c r="X253" s="11"/>
      <c r="Y253" s="11"/>
      <c r="Z253" s="246"/>
      <c r="AA2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" s="250" t="e">
        <f>IF(tbl_TransDet_Exp[[#This Row],[+/-  (HR GL Detail)]]&lt;&gt;"",tbl_TransDet_Exp[[#This Row],[+/-  (HR GL Detail)]],IF(#REF!&lt;&gt;"",#REF!,""))</f>
        <v>#REF!</v>
      </c>
      <c r="AC253" s="250" t="str">
        <f t="shared" si="12"/>
        <v>https://financials.omni.fsu.edu/psp/sprdfi/EMPLOYEE/ERP/c/AUDIT_EXPENSE_FUNCTIONS.TE_EXP_SHEET_INQ.GBL?SHEET_ID=</v>
      </c>
      <c r="AD253" s="250" t="str">
        <f t="shared" si="13"/>
        <v>&amp;PAGE=EX_SHEET_ENTRY</v>
      </c>
      <c r="AE253" s="250" t="str">
        <f>IF(LEFT(tbl_TransDet_Exp[[#This Row],[Journal Id]],2)="EX",TEXT(tbl_TransDet_Exp[[#This Row],[Vch /Ex /PayId]],"0000000000"),"")</f>
        <v/>
      </c>
      <c r="AF253" s="250" t="b">
        <f>IF(tbl_TransDet_Exp[[#This Row],[ER Lookup and Format]]&lt;&gt;"",CONCATENATE(tbl_TransDet_Exp[[#This Row],[https://financials.omni.fsu.edu/psp/sprdfi/EMPLOYEE/ERP/c/AUDIT_EXPENSE_FUNCTIONS.TE_EXP_SHEET_INQ.GBL?SHEET_ID=]],AE253,tbl_TransDet_Exp[[#This Row],[&amp;PAGE=EX_SHEET_ENTRY]]))</f>
        <v>0</v>
      </c>
      <c r="AG253" s="250" t="str">
        <f t="shared" si="14"/>
        <v>https://docmgmt.its.fsu.edu/NolijWeb/public/apiLoginCheck.jsp?redir=../documentviewer/%3FdocumentId%3D</v>
      </c>
      <c r="AH2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" s="250" t="str">
        <f>tbl_TransDet_Exp[[#Headers],[&amp;TargetFrameName=None]]</f>
        <v>&amp;TargetFrameName=None</v>
      </c>
      <c r="AJ2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" s="71"/>
      <c r="AN253" s="22"/>
      <c r="AO253" s="22"/>
      <c r="AP253" s="208"/>
      <c r="AQ253" s="42" t="e">
        <f>IF(tbl_TransDet_Exp[[#This Row],[Custom SR Type]]="",INDEX(SR_Lookup[Section Name],MATCH(tbl_TransDet_Exp[[#This Row],[Account]],SR_Lookup[Account],0)),tbl_TransDet_Exp[[#This Row],[Custom SR Type]])</f>
        <v>#N/A</v>
      </c>
      <c r="AR253" s="42">
        <f>VALUE(CONCATENATE(C253,TEXT(tbl_TransDet_Exp[[#This Row],[Pd]],"00")))</f>
        <v>0</v>
      </c>
      <c r="AS253" s="42" t="str">
        <f>TEXT(tbl_TransDet_Exp[[#This Row],[Project Id]],"000000")</f>
        <v>000000</v>
      </c>
      <c r="AT253" s="42" t="e">
        <f>INDEX(Table11[Description],MATCH(tbl_TransDet_Exp[[#This Row],[Account]],Table11[GL Account],0))</f>
        <v>#N/A</v>
      </c>
      <c r="AU2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" spans="2:47">
      <c r="B254" s="11"/>
      <c r="C254" s="243"/>
      <c r="D254" s="243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244"/>
      <c r="P254" s="11"/>
      <c r="Q254" s="245"/>
      <c r="R254" s="11"/>
      <c r="S254" s="11"/>
      <c r="T254" s="11"/>
      <c r="U254" s="11"/>
      <c r="V254" s="11"/>
      <c r="W254" s="11"/>
      <c r="X254" s="11"/>
      <c r="Y254" s="11"/>
      <c r="Z254" s="246"/>
      <c r="AA2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" s="250" t="e">
        <f>IF(tbl_TransDet_Exp[[#This Row],[+/-  (HR GL Detail)]]&lt;&gt;"",tbl_TransDet_Exp[[#This Row],[+/-  (HR GL Detail)]],IF(#REF!&lt;&gt;"",#REF!,""))</f>
        <v>#REF!</v>
      </c>
      <c r="AC254" s="250" t="str">
        <f t="shared" si="12"/>
        <v>https://financials.omni.fsu.edu/psp/sprdfi/EMPLOYEE/ERP/c/AUDIT_EXPENSE_FUNCTIONS.TE_EXP_SHEET_INQ.GBL?SHEET_ID=</v>
      </c>
      <c r="AD254" s="250" t="str">
        <f t="shared" si="13"/>
        <v>&amp;PAGE=EX_SHEET_ENTRY</v>
      </c>
      <c r="AE254" s="250" t="str">
        <f>IF(LEFT(tbl_TransDet_Exp[[#This Row],[Journal Id]],2)="EX",TEXT(tbl_TransDet_Exp[[#This Row],[Vch /Ex /PayId]],"0000000000"),"")</f>
        <v/>
      </c>
      <c r="AF254" s="250" t="b">
        <f>IF(tbl_TransDet_Exp[[#This Row],[ER Lookup and Format]]&lt;&gt;"",CONCATENATE(tbl_TransDet_Exp[[#This Row],[https://financials.omni.fsu.edu/psp/sprdfi/EMPLOYEE/ERP/c/AUDIT_EXPENSE_FUNCTIONS.TE_EXP_SHEET_INQ.GBL?SHEET_ID=]],AE254,tbl_TransDet_Exp[[#This Row],[&amp;PAGE=EX_SHEET_ENTRY]]))</f>
        <v>0</v>
      </c>
      <c r="AG254" s="250" t="str">
        <f t="shared" si="14"/>
        <v>https://docmgmt.its.fsu.edu/NolijWeb/public/apiLoginCheck.jsp?redir=../documentviewer/%3FdocumentId%3D</v>
      </c>
      <c r="AH2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" s="250" t="str">
        <f>tbl_TransDet_Exp[[#Headers],[&amp;TargetFrameName=None]]</f>
        <v>&amp;TargetFrameName=None</v>
      </c>
      <c r="AJ2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" s="71"/>
      <c r="AN254" s="22"/>
      <c r="AO254" s="22"/>
      <c r="AP254" s="208"/>
      <c r="AQ254" s="42" t="e">
        <f>IF(tbl_TransDet_Exp[[#This Row],[Custom SR Type]]="",INDEX(SR_Lookup[Section Name],MATCH(tbl_TransDet_Exp[[#This Row],[Account]],SR_Lookup[Account],0)),tbl_TransDet_Exp[[#This Row],[Custom SR Type]])</f>
        <v>#N/A</v>
      </c>
      <c r="AR254" s="42">
        <f>VALUE(CONCATENATE(C254,TEXT(tbl_TransDet_Exp[[#This Row],[Pd]],"00")))</f>
        <v>0</v>
      </c>
      <c r="AS254" s="42" t="str">
        <f>TEXT(tbl_TransDet_Exp[[#This Row],[Project Id]],"000000")</f>
        <v>000000</v>
      </c>
      <c r="AT254" s="42" t="e">
        <f>INDEX(Table11[Description],MATCH(tbl_TransDet_Exp[[#This Row],[Account]],Table11[GL Account],0))</f>
        <v>#N/A</v>
      </c>
      <c r="AU2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" spans="2:47">
      <c r="B255" s="11"/>
      <c r="C255" s="243"/>
      <c r="D255" s="243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244"/>
      <c r="P255" s="11"/>
      <c r="Q255" s="245"/>
      <c r="R255" s="11"/>
      <c r="S255" s="11"/>
      <c r="T255" s="11"/>
      <c r="U255" s="11"/>
      <c r="V255" s="11"/>
      <c r="W255" s="11"/>
      <c r="X255" s="11"/>
      <c r="Y255" s="11"/>
      <c r="Z255" s="246"/>
      <c r="AA2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" s="250" t="e">
        <f>IF(tbl_TransDet_Exp[[#This Row],[+/-  (HR GL Detail)]]&lt;&gt;"",tbl_TransDet_Exp[[#This Row],[+/-  (HR GL Detail)]],IF(#REF!&lt;&gt;"",#REF!,""))</f>
        <v>#REF!</v>
      </c>
      <c r="AC255" s="250" t="str">
        <f t="shared" si="12"/>
        <v>https://financials.omni.fsu.edu/psp/sprdfi/EMPLOYEE/ERP/c/AUDIT_EXPENSE_FUNCTIONS.TE_EXP_SHEET_INQ.GBL?SHEET_ID=</v>
      </c>
      <c r="AD255" s="250" t="str">
        <f t="shared" si="13"/>
        <v>&amp;PAGE=EX_SHEET_ENTRY</v>
      </c>
      <c r="AE255" s="250" t="str">
        <f>IF(LEFT(tbl_TransDet_Exp[[#This Row],[Journal Id]],2)="EX",TEXT(tbl_TransDet_Exp[[#This Row],[Vch /Ex /PayId]],"0000000000"),"")</f>
        <v/>
      </c>
      <c r="AF255" s="250" t="b">
        <f>IF(tbl_TransDet_Exp[[#This Row],[ER Lookup and Format]]&lt;&gt;"",CONCATENATE(tbl_TransDet_Exp[[#This Row],[https://financials.omni.fsu.edu/psp/sprdfi/EMPLOYEE/ERP/c/AUDIT_EXPENSE_FUNCTIONS.TE_EXP_SHEET_INQ.GBL?SHEET_ID=]],AE255,tbl_TransDet_Exp[[#This Row],[&amp;PAGE=EX_SHEET_ENTRY]]))</f>
        <v>0</v>
      </c>
      <c r="AG255" s="250" t="str">
        <f t="shared" si="14"/>
        <v>https://docmgmt.its.fsu.edu/NolijWeb/public/apiLoginCheck.jsp?redir=../documentviewer/%3FdocumentId%3D</v>
      </c>
      <c r="AH2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" s="250" t="str">
        <f>tbl_TransDet_Exp[[#Headers],[&amp;TargetFrameName=None]]</f>
        <v>&amp;TargetFrameName=None</v>
      </c>
      <c r="AJ2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" s="71"/>
      <c r="AN255" s="22"/>
      <c r="AO255" s="22"/>
      <c r="AP255" s="208"/>
      <c r="AQ255" s="42" t="e">
        <f>IF(tbl_TransDet_Exp[[#This Row],[Custom SR Type]]="",INDEX(SR_Lookup[Section Name],MATCH(tbl_TransDet_Exp[[#This Row],[Account]],SR_Lookup[Account],0)),tbl_TransDet_Exp[[#This Row],[Custom SR Type]])</f>
        <v>#N/A</v>
      </c>
      <c r="AR255" s="42">
        <f>VALUE(CONCATENATE(C255,TEXT(tbl_TransDet_Exp[[#This Row],[Pd]],"00")))</f>
        <v>0</v>
      </c>
      <c r="AS255" s="42" t="str">
        <f>TEXT(tbl_TransDet_Exp[[#This Row],[Project Id]],"000000")</f>
        <v>000000</v>
      </c>
      <c r="AT255" s="42" t="e">
        <f>INDEX(Table11[Description],MATCH(tbl_TransDet_Exp[[#This Row],[Account]],Table11[GL Account],0))</f>
        <v>#N/A</v>
      </c>
      <c r="AU2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" spans="2:47">
      <c r="B256" s="11"/>
      <c r="C256" s="243"/>
      <c r="D256" s="243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244"/>
      <c r="P256" s="11"/>
      <c r="Q256" s="245"/>
      <c r="R256" s="11"/>
      <c r="S256" s="11"/>
      <c r="T256" s="11"/>
      <c r="U256" s="11"/>
      <c r="V256" s="11"/>
      <c r="W256" s="11"/>
      <c r="X256" s="11"/>
      <c r="Y256" s="11"/>
      <c r="Z256" s="246"/>
      <c r="AA2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" s="250" t="e">
        <f>IF(tbl_TransDet_Exp[[#This Row],[+/-  (HR GL Detail)]]&lt;&gt;"",tbl_TransDet_Exp[[#This Row],[+/-  (HR GL Detail)]],IF(#REF!&lt;&gt;"",#REF!,""))</f>
        <v>#REF!</v>
      </c>
      <c r="AC256" s="250" t="str">
        <f t="shared" si="12"/>
        <v>https://financials.omni.fsu.edu/psp/sprdfi/EMPLOYEE/ERP/c/AUDIT_EXPENSE_FUNCTIONS.TE_EXP_SHEET_INQ.GBL?SHEET_ID=</v>
      </c>
      <c r="AD256" s="250" t="str">
        <f t="shared" si="13"/>
        <v>&amp;PAGE=EX_SHEET_ENTRY</v>
      </c>
      <c r="AE256" s="250" t="str">
        <f>IF(LEFT(tbl_TransDet_Exp[[#This Row],[Journal Id]],2)="EX",TEXT(tbl_TransDet_Exp[[#This Row],[Vch /Ex /PayId]],"0000000000"),"")</f>
        <v/>
      </c>
      <c r="AF256" s="250" t="b">
        <f>IF(tbl_TransDet_Exp[[#This Row],[ER Lookup and Format]]&lt;&gt;"",CONCATENATE(tbl_TransDet_Exp[[#This Row],[https://financials.omni.fsu.edu/psp/sprdfi/EMPLOYEE/ERP/c/AUDIT_EXPENSE_FUNCTIONS.TE_EXP_SHEET_INQ.GBL?SHEET_ID=]],AE256,tbl_TransDet_Exp[[#This Row],[&amp;PAGE=EX_SHEET_ENTRY]]))</f>
        <v>0</v>
      </c>
      <c r="AG256" s="250" t="str">
        <f t="shared" si="14"/>
        <v>https://docmgmt.its.fsu.edu/NolijWeb/public/apiLoginCheck.jsp?redir=../documentviewer/%3FdocumentId%3D</v>
      </c>
      <c r="AH2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" s="250" t="str">
        <f>tbl_TransDet_Exp[[#Headers],[&amp;TargetFrameName=None]]</f>
        <v>&amp;TargetFrameName=None</v>
      </c>
      <c r="AJ2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" s="71"/>
      <c r="AN256" s="22"/>
      <c r="AO256" s="22"/>
      <c r="AP256" s="208"/>
      <c r="AQ256" s="42" t="e">
        <f>IF(tbl_TransDet_Exp[[#This Row],[Custom SR Type]]="",INDEX(SR_Lookup[Section Name],MATCH(tbl_TransDet_Exp[[#This Row],[Account]],SR_Lookup[Account],0)),tbl_TransDet_Exp[[#This Row],[Custom SR Type]])</f>
        <v>#N/A</v>
      </c>
      <c r="AR256" s="42">
        <f>VALUE(CONCATENATE(C256,TEXT(tbl_TransDet_Exp[[#This Row],[Pd]],"00")))</f>
        <v>0</v>
      </c>
      <c r="AS256" s="42" t="str">
        <f>TEXT(tbl_TransDet_Exp[[#This Row],[Project Id]],"000000")</f>
        <v>000000</v>
      </c>
      <c r="AT256" s="42" t="e">
        <f>INDEX(Table11[Description],MATCH(tbl_TransDet_Exp[[#This Row],[Account]],Table11[GL Account],0))</f>
        <v>#N/A</v>
      </c>
      <c r="AU2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" spans="2:47">
      <c r="B257" s="11"/>
      <c r="C257" s="243"/>
      <c r="D257" s="243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244"/>
      <c r="P257" s="11"/>
      <c r="Q257" s="245"/>
      <c r="R257" s="11"/>
      <c r="S257" s="11"/>
      <c r="T257" s="11"/>
      <c r="U257" s="11"/>
      <c r="V257" s="11"/>
      <c r="W257" s="11"/>
      <c r="X257" s="11"/>
      <c r="Y257" s="11"/>
      <c r="Z257" s="246"/>
      <c r="AA2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" s="250" t="e">
        <f>IF(tbl_TransDet_Exp[[#This Row],[+/-  (HR GL Detail)]]&lt;&gt;"",tbl_TransDet_Exp[[#This Row],[+/-  (HR GL Detail)]],IF(#REF!&lt;&gt;"",#REF!,""))</f>
        <v>#REF!</v>
      </c>
      <c r="AC257" s="250" t="str">
        <f t="shared" si="12"/>
        <v>https://financials.omni.fsu.edu/psp/sprdfi/EMPLOYEE/ERP/c/AUDIT_EXPENSE_FUNCTIONS.TE_EXP_SHEET_INQ.GBL?SHEET_ID=</v>
      </c>
      <c r="AD257" s="250" t="str">
        <f t="shared" si="13"/>
        <v>&amp;PAGE=EX_SHEET_ENTRY</v>
      </c>
      <c r="AE257" s="250" t="str">
        <f>IF(LEFT(tbl_TransDet_Exp[[#This Row],[Journal Id]],2)="EX",TEXT(tbl_TransDet_Exp[[#This Row],[Vch /Ex /PayId]],"0000000000"),"")</f>
        <v/>
      </c>
      <c r="AF257" s="250" t="b">
        <f>IF(tbl_TransDet_Exp[[#This Row],[ER Lookup and Format]]&lt;&gt;"",CONCATENATE(tbl_TransDet_Exp[[#This Row],[https://financials.omni.fsu.edu/psp/sprdfi/EMPLOYEE/ERP/c/AUDIT_EXPENSE_FUNCTIONS.TE_EXP_SHEET_INQ.GBL?SHEET_ID=]],AE257,tbl_TransDet_Exp[[#This Row],[&amp;PAGE=EX_SHEET_ENTRY]]))</f>
        <v>0</v>
      </c>
      <c r="AG257" s="250" t="str">
        <f t="shared" si="14"/>
        <v>https://docmgmt.its.fsu.edu/NolijWeb/public/apiLoginCheck.jsp?redir=../documentviewer/%3FdocumentId%3D</v>
      </c>
      <c r="AH2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" s="250" t="str">
        <f>tbl_TransDet_Exp[[#Headers],[&amp;TargetFrameName=None]]</f>
        <v>&amp;TargetFrameName=None</v>
      </c>
      <c r="AJ2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" s="71"/>
      <c r="AN257" s="22"/>
      <c r="AO257" s="22"/>
      <c r="AP257" s="208"/>
      <c r="AQ257" s="42" t="e">
        <f>IF(tbl_TransDet_Exp[[#This Row],[Custom SR Type]]="",INDEX(SR_Lookup[Section Name],MATCH(tbl_TransDet_Exp[[#This Row],[Account]],SR_Lookup[Account],0)),tbl_TransDet_Exp[[#This Row],[Custom SR Type]])</f>
        <v>#N/A</v>
      </c>
      <c r="AR257" s="42">
        <f>VALUE(CONCATENATE(C257,TEXT(tbl_TransDet_Exp[[#This Row],[Pd]],"00")))</f>
        <v>0</v>
      </c>
      <c r="AS257" s="42" t="str">
        <f>TEXT(tbl_TransDet_Exp[[#This Row],[Project Id]],"000000")</f>
        <v>000000</v>
      </c>
      <c r="AT257" s="42" t="e">
        <f>INDEX(Table11[Description],MATCH(tbl_TransDet_Exp[[#This Row],[Account]],Table11[GL Account],0))</f>
        <v>#N/A</v>
      </c>
      <c r="AU2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" spans="2:47">
      <c r="B258" s="11"/>
      <c r="C258" s="243"/>
      <c r="D258" s="243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244"/>
      <c r="P258" s="11"/>
      <c r="Q258" s="245"/>
      <c r="R258" s="11"/>
      <c r="S258" s="11"/>
      <c r="T258" s="11"/>
      <c r="U258" s="11"/>
      <c r="V258" s="11"/>
      <c r="W258" s="11"/>
      <c r="X258" s="11"/>
      <c r="Y258" s="11"/>
      <c r="Z258" s="246"/>
      <c r="AA2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" s="250" t="e">
        <f>IF(tbl_TransDet_Exp[[#This Row],[+/-  (HR GL Detail)]]&lt;&gt;"",tbl_TransDet_Exp[[#This Row],[+/-  (HR GL Detail)]],IF(#REF!&lt;&gt;"",#REF!,""))</f>
        <v>#REF!</v>
      </c>
      <c r="AC258" s="250" t="str">
        <f t="shared" si="12"/>
        <v>https://financials.omni.fsu.edu/psp/sprdfi/EMPLOYEE/ERP/c/AUDIT_EXPENSE_FUNCTIONS.TE_EXP_SHEET_INQ.GBL?SHEET_ID=</v>
      </c>
      <c r="AD258" s="250" t="str">
        <f t="shared" si="13"/>
        <v>&amp;PAGE=EX_SHEET_ENTRY</v>
      </c>
      <c r="AE258" s="250" t="str">
        <f>IF(LEFT(tbl_TransDet_Exp[[#This Row],[Journal Id]],2)="EX",TEXT(tbl_TransDet_Exp[[#This Row],[Vch /Ex /PayId]],"0000000000"),"")</f>
        <v/>
      </c>
      <c r="AF258" s="250" t="b">
        <f>IF(tbl_TransDet_Exp[[#This Row],[ER Lookup and Format]]&lt;&gt;"",CONCATENATE(tbl_TransDet_Exp[[#This Row],[https://financials.omni.fsu.edu/psp/sprdfi/EMPLOYEE/ERP/c/AUDIT_EXPENSE_FUNCTIONS.TE_EXP_SHEET_INQ.GBL?SHEET_ID=]],AE258,tbl_TransDet_Exp[[#This Row],[&amp;PAGE=EX_SHEET_ENTRY]]))</f>
        <v>0</v>
      </c>
      <c r="AG258" s="250" t="str">
        <f t="shared" si="14"/>
        <v>https://docmgmt.its.fsu.edu/NolijWeb/public/apiLoginCheck.jsp?redir=../documentviewer/%3FdocumentId%3D</v>
      </c>
      <c r="AH2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" s="250" t="str">
        <f>tbl_TransDet_Exp[[#Headers],[&amp;TargetFrameName=None]]</f>
        <v>&amp;TargetFrameName=None</v>
      </c>
      <c r="AJ2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" s="71"/>
      <c r="AN258" s="22"/>
      <c r="AO258" s="22"/>
      <c r="AP258" s="208"/>
      <c r="AQ258" s="42" t="e">
        <f>IF(tbl_TransDet_Exp[[#This Row],[Custom SR Type]]="",INDEX(SR_Lookup[Section Name],MATCH(tbl_TransDet_Exp[[#This Row],[Account]],SR_Lookup[Account],0)),tbl_TransDet_Exp[[#This Row],[Custom SR Type]])</f>
        <v>#N/A</v>
      </c>
      <c r="AR258" s="42">
        <f>VALUE(CONCATENATE(C258,TEXT(tbl_TransDet_Exp[[#This Row],[Pd]],"00")))</f>
        <v>0</v>
      </c>
      <c r="AS258" s="42" t="str">
        <f>TEXT(tbl_TransDet_Exp[[#This Row],[Project Id]],"000000")</f>
        <v>000000</v>
      </c>
      <c r="AT258" s="42" t="e">
        <f>INDEX(Table11[Description],MATCH(tbl_TransDet_Exp[[#This Row],[Account]],Table11[GL Account],0))</f>
        <v>#N/A</v>
      </c>
      <c r="AU2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" spans="2:47">
      <c r="B259" s="11"/>
      <c r="C259" s="243"/>
      <c r="D259" s="243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244"/>
      <c r="P259" s="11"/>
      <c r="Q259" s="245"/>
      <c r="R259" s="11"/>
      <c r="S259" s="11"/>
      <c r="T259" s="11"/>
      <c r="U259" s="11"/>
      <c r="V259" s="11"/>
      <c r="W259" s="11"/>
      <c r="X259" s="11"/>
      <c r="Y259" s="11"/>
      <c r="Z259" s="246"/>
      <c r="AA2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" s="250" t="e">
        <f>IF(tbl_TransDet_Exp[[#This Row],[+/-  (HR GL Detail)]]&lt;&gt;"",tbl_TransDet_Exp[[#This Row],[+/-  (HR GL Detail)]],IF(#REF!&lt;&gt;"",#REF!,""))</f>
        <v>#REF!</v>
      </c>
      <c r="AC259" s="250" t="str">
        <f t="shared" si="12"/>
        <v>https://financials.omni.fsu.edu/psp/sprdfi/EMPLOYEE/ERP/c/AUDIT_EXPENSE_FUNCTIONS.TE_EXP_SHEET_INQ.GBL?SHEET_ID=</v>
      </c>
      <c r="AD259" s="250" t="str">
        <f t="shared" si="13"/>
        <v>&amp;PAGE=EX_SHEET_ENTRY</v>
      </c>
      <c r="AE259" s="250" t="str">
        <f>IF(LEFT(tbl_TransDet_Exp[[#This Row],[Journal Id]],2)="EX",TEXT(tbl_TransDet_Exp[[#This Row],[Vch /Ex /PayId]],"0000000000"),"")</f>
        <v/>
      </c>
      <c r="AF259" s="250" t="b">
        <f>IF(tbl_TransDet_Exp[[#This Row],[ER Lookup and Format]]&lt;&gt;"",CONCATENATE(tbl_TransDet_Exp[[#This Row],[https://financials.omni.fsu.edu/psp/sprdfi/EMPLOYEE/ERP/c/AUDIT_EXPENSE_FUNCTIONS.TE_EXP_SHEET_INQ.GBL?SHEET_ID=]],AE259,tbl_TransDet_Exp[[#This Row],[&amp;PAGE=EX_SHEET_ENTRY]]))</f>
        <v>0</v>
      </c>
      <c r="AG259" s="250" t="str">
        <f t="shared" si="14"/>
        <v>https://docmgmt.its.fsu.edu/NolijWeb/public/apiLoginCheck.jsp?redir=../documentviewer/%3FdocumentId%3D</v>
      </c>
      <c r="AH2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" s="250" t="str">
        <f>tbl_TransDet_Exp[[#Headers],[&amp;TargetFrameName=None]]</f>
        <v>&amp;TargetFrameName=None</v>
      </c>
      <c r="AJ2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" s="71"/>
      <c r="AN259" s="22"/>
      <c r="AO259" s="22"/>
      <c r="AP259" s="208"/>
      <c r="AQ259" s="42" t="e">
        <f>IF(tbl_TransDet_Exp[[#This Row],[Custom SR Type]]="",INDEX(SR_Lookup[Section Name],MATCH(tbl_TransDet_Exp[[#This Row],[Account]],SR_Lookup[Account],0)),tbl_TransDet_Exp[[#This Row],[Custom SR Type]])</f>
        <v>#N/A</v>
      </c>
      <c r="AR259" s="42">
        <f>VALUE(CONCATENATE(C259,TEXT(tbl_TransDet_Exp[[#This Row],[Pd]],"00")))</f>
        <v>0</v>
      </c>
      <c r="AS259" s="42" t="str">
        <f>TEXT(tbl_TransDet_Exp[[#This Row],[Project Id]],"000000")</f>
        <v>000000</v>
      </c>
      <c r="AT259" s="42" t="e">
        <f>INDEX(Table11[Description],MATCH(tbl_TransDet_Exp[[#This Row],[Account]],Table11[GL Account],0))</f>
        <v>#N/A</v>
      </c>
      <c r="AU2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" spans="2:47">
      <c r="B260" s="11"/>
      <c r="C260" s="243"/>
      <c r="D260" s="243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244"/>
      <c r="P260" s="11"/>
      <c r="Q260" s="245"/>
      <c r="R260" s="11"/>
      <c r="S260" s="11"/>
      <c r="T260" s="11"/>
      <c r="U260" s="11"/>
      <c r="V260" s="11"/>
      <c r="W260" s="11"/>
      <c r="X260" s="11"/>
      <c r="Y260" s="11"/>
      <c r="Z260" s="246"/>
      <c r="AA2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" s="250" t="e">
        <f>IF(tbl_TransDet_Exp[[#This Row],[+/-  (HR GL Detail)]]&lt;&gt;"",tbl_TransDet_Exp[[#This Row],[+/-  (HR GL Detail)]],IF(#REF!&lt;&gt;"",#REF!,""))</f>
        <v>#REF!</v>
      </c>
      <c r="AC260" s="250" t="str">
        <f t="shared" si="12"/>
        <v>https://financials.omni.fsu.edu/psp/sprdfi/EMPLOYEE/ERP/c/AUDIT_EXPENSE_FUNCTIONS.TE_EXP_SHEET_INQ.GBL?SHEET_ID=</v>
      </c>
      <c r="AD260" s="250" t="str">
        <f t="shared" si="13"/>
        <v>&amp;PAGE=EX_SHEET_ENTRY</v>
      </c>
      <c r="AE260" s="250" t="str">
        <f>IF(LEFT(tbl_TransDet_Exp[[#This Row],[Journal Id]],2)="EX",TEXT(tbl_TransDet_Exp[[#This Row],[Vch /Ex /PayId]],"0000000000"),"")</f>
        <v/>
      </c>
      <c r="AF260" s="250" t="b">
        <f>IF(tbl_TransDet_Exp[[#This Row],[ER Lookup and Format]]&lt;&gt;"",CONCATENATE(tbl_TransDet_Exp[[#This Row],[https://financials.omni.fsu.edu/psp/sprdfi/EMPLOYEE/ERP/c/AUDIT_EXPENSE_FUNCTIONS.TE_EXP_SHEET_INQ.GBL?SHEET_ID=]],AE260,tbl_TransDet_Exp[[#This Row],[&amp;PAGE=EX_SHEET_ENTRY]]))</f>
        <v>0</v>
      </c>
      <c r="AG260" s="250" t="str">
        <f t="shared" si="14"/>
        <v>https://docmgmt.its.fsu.edu/NolijWeb/public/apiLoginCheck.jsp?redir=../documentviewer/%3FdocumentId%3D</v>
      </c>
      <c r="AH2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" s="250" t="str">
        <f>tbl_TransDet_Exp[[#Headers],[&amp;TargetFrameName=None]]</f>
        <v>&amp;TargetFrameName=None</v>
      </c>
      <c r="AJ2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" s="71"/>
      <c r="AN260" s="22"/>
      <c r="AO260" s="22"/>
      <c r="AP260" s="208"/>
      <c r="AQ260" s="42" t="e">
        <f>IF(tbl_TransDet_Exp[[#This Row],[Custom SR Type]]="",INDEX(SR_Lookup[Section Name],MATCH(tbl_TransDet_Exp[[#This Row],[Account]],SR_Lookup[Account],0)),tbl_TransDet_Exp[[#This Row],[Custom SR Type]])</f>
        <v>#N/A</v>
      </c>
      <c r="AR260" s="42">
        <f>VALUE(CONCATENATE(C260,TEXT(tbl_TransDet_Exp[[#This Row],[Pd]],"00")))</f>
        <v>0</v>
      </c>
      <c r="AS260" s="42" t="str">
        <f>TEXT(tbl_TransDet_Exp[[#This Row],[Project Id]],"000000")</f>
        <v>000000</v>
      </c>
      <c r="AT260" s="42" t="e">
        <f>INDEX(Table11[Description],MATCH(tbl_TransDet_Exp[[#This Row],[Account]],Table11[GL Account],0))</f>
        <v>#N/A</v>
      </c>
      <c r="AU2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" spans="2:47">
      <c r="B261" s="11"/>
      <c r="C261" s="243"/>
      <c r="D261" s="243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244"/>
      <c r="P261" s="11"/>
      <c r="Q261" s="245"/>
      <c r="R261" s="11"/>
      <c r="S261" s="11"/>
      <c r="T261" s="11"/>
      <c r="U261" s="11"/>
      <c r="V261" s="11"/>
      <c r="W261" s="11"/>
      <c r="X261" s="11"/>
      <c r="Y261" s="11"/>
      <c r="Z261" s="246"/>
      <c r="AA2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" s="250" t="e">
        <f>IF(tbl_TransDet_Exp[[#This Row],[+/-  (HR GL Detail)]]&lt;&gt;"",tbl_TransDet_Exp[[#This Row],[+/-  (HR GL Detail)]],IF(#REF!&lt;&gt;"",#REF!,""))</f>
        <v>#REF!</v>
      </c>
      <c r="AC261" s="250" t="str">
        <f t="shared" si="12"/>
        <v>https://financials.omni.fsu.edu/psp/sprdfi/EMPLOYEE/ERP/c/AUDIT_EXPENSE_FUNCTIONS.TE_EXP_SHEET_INQ.GBL?SHEET_ID=</v>
      </c>
      <c r="AD261" s="250" t="str">
        <f t="shared" si="13"/>
        <v>&amp;PAGE=EX_SHEET_ENTRY</v>
      </c>
      <c r="AE261" s="250" t="str">
        <f>IF(LEFT(tbl_TransDet_Exp[[#This Row],[Journal Id]],2)="EX",TEXT(tbl_TransDet_Exp[[#This Row],[Vch /Ex /PayId]],"0000000000"),"")</f>
        <v/>
      </c>
      <c r="AF261" s="250" t="b">
        <f>IF(tbl_TransDet_Exp[[#This Row],[ER Lookup and Format]]&lt;&gt;"",CONCATENATE(tbl_TransDet_Exp[[#This Row],[https://financials.omni.fsu.edu/psp/sprdfi/EMPLOYEE/ERP/c/AUDIT_EXPENSE_FUNCTIONS.TE_EXP_SHEET_INQ.GBL?SHEET_ID=]],AE261,tbl_TransDet_Exp[[#This Row],[&amp;PAGE=EX_SHEET_ENTRY]]))</f>
        <v>0</v>
      </c>
      <c r="AG261" s="250" t="str">
        <f t="shared" si="14"/>
        <v>https://docmgmt.its.fsu.edu/NolijWeb/public/apiLoginCheck.jsp?redir=../documentviewer/%3FdocumentId%3D</v>
      </c>
      <c r="AH2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" s="250" t="str">
        <f>tbl_TransDet_Exp[[#Headers],[&amp;TargetFrameName=None]]</f>
        <v>&amp;TargetFrameName=None</v>
      </c>
      <c r="AJ2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" s="71"/>
      <c r="AN261" s="22"/>
      <c r="AO261" s="22"/>
      <c r="AP261" s="208"/>
      <c r="AQ261" s="42" t="e">
        <f>IF(tbl_TransDet_Exp[[#This Row],[Custom SR Type]]="",INDEX(SR_Lookup[Section Name],MATCH(tbl_TransDet_Exp[[#This Row],[Account]],SR_Lookup[Account],0)),tbl_TransDet_Exp[[#This Row],[Custom SR Type]])</f>
        <v>#N/A</v>
      </c>
      <c r="AR261" s="42">
        <f>VALUE(CONCATENATE(C261,TEXT(tbl_TransDet_Exp[[#This Row],[Pd]],"00")))</f>
        <v>0</v>
      </c>
      <c r="AS261" s="42" t="str">
        <f>TEXT(tbl_TransDet_Exp[[#This Row],[Project Id]],"000000")</f>
        <v>000000</v>
      </c>
      <c r="AT261" s="42" t="e">
        <f>INDEX(Table11[Description],MATCH(tbl_TransDet_Exp[[#This Row],[Account]],Table11[GL Account],0))</f>
        <v>#N/A</v>
      </c>
      <c r="AU2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" spans="2:47">
      <c r="B262" s="11"/>
      <c r="C262" s="243"/>
      <c r="D262" s="243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244"/>
      <c r="P262" s="11"/>
      <c r="Q262" s="245"/>
      <c r="R262" s="11"/>
      <c r="S262" s="11"/>
      <c r="T262" s="11"/>
      <c r="U262" s="11"/>
      <c r="V262" s="11"/>
      <c r="W262" s="11"/>
      <c r="X262" s="11"/>
      <c r="Y262" s="11"/>
      <c r="Z262" s="246"/>
      <c r="AA2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" s="250" t="e">
        <f>IF(tbl_TransDet_Exp[[#This Row],[+/-  (HR GL Detail)]]&lt;&gt;"",tbl_TransDet_Exp[[#This Row],[+/-  (HR GL Detail)]],IF(#REF!&lt;&gt;"",#REF!,""))</f>
        <v>#REF!</v>
      </c>
      <c r="AC262" s="250" t="str">
        <f t="shared" si="12"/>
        <v>https://financials.omni.fsu.edu/psp/sprdfi/EMPLOYEE/ERP/c/AUDIT_EXPENSE_FUNCTIONS.TE_EXP_SHEET_INQ.GBL?SHEET_ID=</v>
      </c>
      <c r="AD262" s="250" t="str">
        <f t="shared" si="13"/>
        <v>&amp;PAGE=EX_SHEET_ENTRY</v>
      </c>
      <c r="AE262" s="250" t="str">
        <f>IF(LEFT(tbl_TransDet_Exp[[#This Row],[Journal Id]],2)="EX",TEXT(tbl_TransDet_Exp[[#This Row],[Vch /Ex /PayId]],"0000000000"),"")</f>
        <v/>
      </c>
      <c r="AF262" s="250" t="b">
        <f>IF(tbl_TransDet_Exp[[#This Row],[ER Lookup and Format]]&lt;&gt;"",CONCATENATE(tbl_TransDet_Exp[[#This Row],[https://financials.omni.fsu.edu/psp/sprdfi/EMPLOYEE/ERP/c/AUDIT_EXPENSE_FUNCTIONS.TE_EXP_SHEET_INQ.GBL?SHEET_ID=]],AE262,tbl_TransDet_Exp[[#This Row],[&amp;PAGE=EX_SHEET_ENTRY]]))</f>
        <v>0</v>
      </c>
      <c r="AG262" s="250" t="str">
        <f t="shared" si="14"/>
        <v>https://docmgmt.its.fsu.edu/NolijWeb/public/apiLoginCheck.jsp?redir=../documentviewer/%3FdocumentId%3D</v>
      </c>
      <c r="AH2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" s="250" t="str">
        <f>tbl_TransDet_Exp[[#Headers],[&amp;TargetFrameName=None]]</f>
        <v>&amp;TargetFrameName=None</v>
      </c>
      <c r="AJ2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" s="71"/>
      <c r="AN262" s="22"/>
      <c r="AO262" s="22"/>
      <c r="AP262" s="208"/>
      <c r="AQ262" s="42" t="e">
        <f>IF(tbl_TransDet_Exp[[#This Row],[Custom SR Type]]="",INDEX(SR_Lookup[Section Name],MATCH(tbl_TransDet_Exp[[#This Row],[Account]],SR_Lookup[Account],0)),tbl_TransDet_Exp[[#This Row],[Custom SR Type]])</f>
        <v>#N/A</v>
      </c>
      <c r="AR262" s="42">
        <f>VALUE(CONCATENATE(C262,TEXT(tbl_TransDet_Exp[[#This Row],[Pd]],"00")))</f>
        <v>0</v>
      </c>
      <c r="AS262" s="42" t="str">
        <f>TEXT(tbl_TransDet_Exp[[#This Row],[Project Id]],"000000")</f>
        <v>000000</v>
      </c>
      <c r="AT262" s="42" t="e">
        <f>INDEX(Table11[Description],MATCH(tbl_TransDet_Exp[[#This Row],[Account]],Table11[GL Account],0))</f>
        <v>#N/A</v>
      </c>
      <c r="AU2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" spans="2:47">
      <c r="B263" s="11"/>
      <c r="C263" s="243"/>
      <c r="D263" s="243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244"/>
      <c r="P263" s="11"/>
      <c r="Q263" s="245"/>
      <c r="R263" s="11"/>
      <c r="S263" s="11"/>
      <c r="T263" s="11"/>
      <c r="U263" s="11"/>
      <c r="V263" s="11"/>
      <c r="W263" s="11"/>
      <c r="X263" s="11"/>
      <c r="Y263" s="11"/>
      <c r="Z263" s="246"/>
      <c r="AA2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" s="250" t="e">
        <f>IF(tbl_TransDet_Exp[[#This Row],[+/-  (HR GL Detail)]]&lt;&gt;"",tbl_TransDet_Exp[[#This Row],[+/-  (HR GL Detail)]],IF(#REF!&lt;&gt;"",#REF!,""))</f>
        <v>#REF!</v>
      </c>
      <c r="AC263" s="250" t="str">
        <f t="shared" si="12"/>
        <v>https://financials.omni.fsu.edu/psp/sprdfi/EMPLOYEE/ERP/c/AUDIT_EXPENSE_FUNCTIONS.TE_EXP_SHEET_INQ.GBL?SHEET_ID=</v>
      </c>
      <c r="AD263" s="250" t="str">
        <f t="shared" si="13"/>
        <v>&amp;PAGE=EX_SHEET_ENTRY</v>
      </c>
      <c r="AE263" s="250" t="str">
        <f>IF(LEFT(tbl_TransDet_Exp[[#This Row],[Journal Id]],2)="EX",TEXT(tbl_TransDet_Exp[[#This Row],[Vch /Ex /PayId]],"0000000000"),"")</f>
        <v/>
      </c>
      <c r="AF263" s="250" t="b">
        <f>IF(tbl_TransDet_Exp[[#This Row],[ER Lookup and Format]]&lt;&gt;"",CONCATENATE(tbl_TransDet_Exp[[#This Row],[https://financials.omni.fsu.edu/psp/sprdfi/EMPLOYEE/ERP/c/AUDIT_EXPENSE_FUNCTIONS.TE_EXP_SHEET_INQ.GBL?SHEET_ID=]],AE263,tbl_TransDet_Exp[[#This Row],[&amp;PAGE=EX_SHEET_ENTRY]]))</f>
        <v>0</v>
      </c>
      <c r="AG263" s="250" t="str">
        <f t="shared" si="14"/>
        <v>https://docmgmt.its.fsu.edu/NolijWeb/public/apiLoginCheck.jsp?redir=../documentviewer/%3FdocumentId%3D</v>
      </c>
      <c r="AH2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" s="250" t="str">
        <f>tbl_TransDet_Exp[[#Headers],[&amp;TargetFrameName=None]]</f>
        <v>&amp;TargetFrameName=None</v>
      </c>
      <c r="AJ2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" s="71"/>
      <c r="AN263" s="22"/>
      <c r="AO263" s="22"/>
      <c r="AP263" s="208"/>
      <c r="AQ263" s="42" t="e">
        <f>IF(tbl_TransDet_Exp[[#This Row],[Custom SR Type]]="",INDEX(SR_Lookup[Section Name],MATCH(tbl_TransDet_Exp[[#This Row],[Account]],SR_Lookup[Account],0)),tbl_TransDet_Exp[[#This Row],[Custom SR Type]])</f>
        <v>#N/A</v>
      </c>
      <c r="AR263" s="42">
        <f>VALUE(CONCATENATE(C263,TEXT(tbl_TransDet_Exp[[#This Row],[Pd]],"00")))</f>
        <v>0</v>
      </c>
      <c r="AS263" s="42" t="str">
        <f>TEXT(tbl_TransDet_Exp[[#This Row],[Project Id]],"000000")</f>
        <v>000000</v>
      </c>
      <c r="AT263" s="42" t="e">
        <f>INDEX(Table11[Description],MATCH(tbl_TransDet_Exp[[#This Row],[Account]],Table11[GL Account],0))</f>
        <v>#N/A</v>
      </c>
      <c r="AU2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" spans="2:47">
      <c r="B264" s="11"/>
      <c r="C264" s="243"/>
      <c r="D264" s="243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244"/>
      <c r="P264" s="11"/>
      <c r="Q264" s="245"/>
      <c r="R264" s="11"/>
      <c r="S264" s="11"/>
      <c r="T264" s="11"/>
      <c r="U264" s="11"/>
      <c r="V264" s="11"/>
      <c r="W264" s="11"/>
      <c r="X264" s="11"/>
      <c r="Y264" s="11"/>
      <c r="Z264" s="246"/>
      <c r="AA2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" s="250" t="e">
        <f>IF(tbl_TransDet_Exp[[#This Row],[+/-  (HR GL Detail)]]&lt;&gt;"",tbl_TransDet_Exp[[#This Row],[+/-  (HR GL Detail)]],IF(#REF!&lt;&gt;"",#REF!,""))</f>
        <v>#REF!</v>
      </c>
      <c r="AC264" s="250" t="str">
        <f t="shared" si="12"/>
        <v>https://financials.omni.fsu.edu/psp/sprdfi/EMPLOYEE/ERP/c/AUDIT_EXPENSE_FUNCTIONS.TE_EXP_SHEET_INQ.GBL?SHEET_ID=</v>
      </c>
      <c r="AD264" s="250" t="str">
        <f t="shared" si="13"/>
        <v>&amp;PAGE=EX_SHEET_ENTRY</v>
      </c>
      <c r="AE264" s="250" t="str">
        <f>IF(LEFT(tbl_TransDet_Exp[[#This Row],[Journal Id]],2)="EX",TEXT(tbl_TransDet_Exp[[#This Row],[Vch /Ex /PayId]],"0000000000"),"")</f>
        <v/>
      </c>
      <c r="AF264" s="250" t="b">
        <f>IF(tbl_TransDet_Exp[[#This Row],[ER Lookup and Format]]&lt;&gt;"",CONCATENATE(tbl_TransDet_Exp[[#This Row],[https://financials.omni.fsu.edu/psp/sprdfi/EMPLOYEE/ERP/c/AUDIT_EXPENSE_FUNCTIONS.TE_EXP_SHEET_INQ.GBL?SHEET_ID=]],AE264,tbl_TransDet_Exp[[#This Row],[&amp;PAGE=EX_SHEET_ENTRY]]))</f>
        <v>0</v>
      </c>
      <c r="AG264" s="250" t="str">
        <f t="shared" si="14"/>
        <v>https://docmgmt.its.fsu.edu/NolijWeb/public/apiLoginCheck.jsp?redir=../documentviewer/%3FdocumentId%3D</v>
      </c>
      <c r="AH2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" s="250" t="str">
        <f>tbl_TransDet_Exp[[#Headers],[&amp;TargetFrameName=None]]</f>
        <v>&amp;TargetFrameName=None</v>
      </c>
      <c r="AJ2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" s="71"/>
      <c r="AN264" s="22"/>
      <c r="AO264" s="22"/>
      <c r="AP264" s="208"/>
      <c r="AQ264" s="42" t="e">
        <f>IF(tbl_TransDet_Exp[[#This Row],[Custom SR Type]]="",INDEX(SR_Lookup[Section Name],MATCH(tbl_TransDet_Exp[[#This Row],[Account]],SR_Lookup[Account],0)),tbl_TransDet_Exp[[#This Row],[Custom SR Type]])</f>
        <v>#N/A</v>
      </c>
      <c r="AR264" s="42">
        <f>VALUE(CONCATENATE(C264,TEXT(tbl_TransDet_Exp[[#This Row],[Pd]],"00")))</f>
        <v>0</v>
      </c>
      <c r="AS264" s="42" t="str">
        <f>TEXT(tbl_TransDet_Exp[[#This Row],[Project Id]],"000000")</f>
        <v>000000</v>
      </c>
      <c r="AT264" s="42" t="e">
        <f>INDEX(Table11[Description],MATCH(tbl_TransDet_Exp[[#This Row],[Account]],Table11[GL Account],0))</f>
        <v>#N/A</v>
      </c>
      <c r="AU2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" spans="2:47">
      <c r="B265" s="11"/>
      <c r="C265" s="243"/>
      <c r="D265" s="243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244"/>
      <c r="P265" s="11"/>
      <c r="Q265" s="245"/>
      <c r="R265" s="11"/>
      <c r="S265" s="11"/>
      <c r="T265" s="11"/>
      <c r="U265" s="11"/>
      <c r="V265" s="11"/>
      <c r="W265" s="11"/>
      <c r="X265" s="11"/>
      <c r="Y265" s="11"/>
      <c r="Z265" s="246"/>
      <c r="AA2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" s="250" t="e">
        <f>IF(tbl_TransDet_Exp[[#This Row],[+/-  (HR GL Detail)]]&lt;&gt;"",tbl_TransDet_Exp[[#This Row],[+/-  (HR GL Detail)]],IF(#REF!&lt;&gt;"",#REF!,""))</f>
        <v>#REF!</v>
      </c>
      <c r="AC265" s="250" t="str">
        <f t="shared" si="12"/>
        <v>https://financials.omni.fsu.edu/psp/sprdfi/EMPLOYEE/ERP/c/AUDIT_EXPENSE_FUNCTIONS.TE_EXP_SHEET_INQ.GBL?SHEET_ID=</v>
      </c>
      <c r="AD265" s="250" t="str">
        <f t="shared" si="13"/>
        <v>&amp;PAGE=EX_SHEET_ENTRY</v>
      </c>
      <c r="AE265" s="250" t="str">
        <f>IF(LEFT(tbl_TransDet_Exp[[#This Row],[Journal Id]],2)="EX",TEXT(tbl_TransDet_Exp[[#This Row],[Vch /Ex /PayId]],"0000000000"),"")</f>
        <v/>
      </c>
      <c r="AF265" s="250" t="b">
        <f>IF(tbl_TransDet_Exp[[#This Row],[ER Lookup and Format]]&lt;&gt;"",CONCATENATE(tbl_TransDet_Exp[[#This Row],[https://financials.omni.fsu.edu/psp/sprdfi/EMPLOYEE/ERP/c/AUDIT_EXPENSE_FUNCTIONS.TE_EXP_SHEET_INQ.GBL?SHEET_ID=]],AE265,tbl_TransDet_Exp[[#This Row],[&amp;PAGE=EX_SHEET_ENTRY]]))</f>
        <v>0</v>
      </c>
      <c r="AG265" s="250" t="str">
        <f t="shared" si="14"/>
        <v>https://docmgmt.its.fsu.edu/NolijWeb/public/apiLoginCheck.jsp?redir=../documentviewer/%3FdocumentId%3D</v>
      </c>
      <c r="AH2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" s="250" t="str">
        <f>tbl_TransDet_Exp[[#Headers],[&amp;TargetFrameName=None]]</f>
        <v>&amp;TargetFrameName=None</v>
      </c>
      <c r="AJ2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" s="71"/>
      <c r="AN265" s="22"/>
      <c r="AO265" s="22"/>
      <c r="AP265" s="208"/>
      <c r="AQ265" s="42" t="e">
        <f>IF(tbl_TransDet_Exp[[#This Row],[Custom SR Type]]="",INDEX(SR_Lookup[Section Name],MATCH(tbl_TransDet_Exp[[#This Row],[Account]],SR_Lookup[Account],0)),tbl_TransDet_Exp[[#This Row],[Custom SR Type]])</f>
        <v>#N/A</v>
      </c>
      <c r="AR265" s="42">
        <f>VALUE(CONCATENATE(C265,TEXT(tbl_TransDet_Exp[[#This Row],[Pd]],"00")))</f>
        <v>0</v>
      </c>
      <c r="AS265" s="42" t="str">
        <f>TEXT(tbl_TransDet_Exp[[#This Row],[Project Id]],"000000")</f>
        <v>000000</v>
      </c>
      <c r="AT265" s="42" t="e">
        <f>INDEX(Table11[Description],MATCH(tbl_TransDet_Exp[[#This Row],[Account]],Table11[GL Account],0))</f>
        <v>#N/A</v>
      </c>
      <c r="AU2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" spans="2:47">
      <c r="B266" s="11"/>
      <c r="C266" s="243"/>
      <c r="D266" s="243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244"/>
      <c r="P266" s="11"/>
      <c r="Q266" s="245"/>
      <c r="R266" s="11"/>
      <c r="S266" s="11"/>
      <c r="T266" s="11"/>
      <c r="U266" s="11"/>
      <c r="V266" s="11"/>
      <c r="W266" s="11"/>
      <c r="X266" s="11"/>
      <c r="Y266" s="11"/>
      <c r="Z266" s="246"/>
      <c r="AA2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" s="250" t="e">
        <f>IF(tbl_TransDet_Exp[[#This Row],[+/-  (HR GL Detail)]]&lt;&gt;"",tbl_TransDet_Exp[[#This Row],[+/-  (HR GL Detail)]],IF(#REF!&lt;&gt;"",#REF!,""))</f>
        <v>#REF!</v>
      </c>
      <c r="AC266" s="250" t="str">
        <f t="shared" ref="AC266:AC329" si="15">$AC$2</f>
        <v>https://financials.omni.fsu.edu/psp/sprdfi/EMPLOYEE/ERP/c/AUDIT_EXPENSE_FUNCTIONS.TE_EXP_SHEET_INQ.GBL?SHEET_ID=</v>
      </c>
      <c r="AD266" s="250" t="str">
        <f t="shared" ref="AD266:AD329" si="16">$AD$2</f>
        <v>&amp;PAGE=EX_SHEET_ENTRY</v>
      </c>
      <c r="AE266" s="250" t="str">
        <f>IF(LEFT(tbl_TransDet_Exp[[#This Row],[Journal Id]],2)="EX",TEXT(tbl_TransDet_Exp[[#This Row],[Vch /Ex /PayId]],"0000000000"),"")</f>
        <v/>
      </c>
      <c r="AF266" s="250" t="b">
        <f>IF(tbl_TransDet_Exp[[#This Row],[ER Lookup and Format]]&lt;&gt;"",CONCATENATE(tbl_TransDet_Exp[[#This Row],[https://financials.omni.fsu.edu/psp/sprdfi/EMPLOYEE/ERP/c/AUDIT_EXPENSE_FUNCTIONS.TE_EXP_SHEET_INQ.GBL?SHEET_ID=]],AE266,tbl_TransDet_Exp[[#This Row],[&amp;PAGE=EX_SHEET_ENTRY]]))</f>
        <v>0</v>
      </c>
      <c r="AG266" s="250" t="str">
        <f t="shared" ref="AG266:AG329" si="17">$AG$2</f>
        <v>https://docmgmt.its.fsu.edu/NolijWeb/public/apiLoginCheck.jsp?redir=../documentviewer/%3FdocumentId%3D</v>
      </c>
      <c r="AH2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" s="250" t="str">
        <f>tbl_TransDet_Exp[[#Headers],[&amp;TargetFrameName=None]]</f>
        <v>&amp;TargetFrameName=None</v>
      </c>
      <c r="AJ2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" s="71"/>
      <c r="AN266" s="22"/>
      <c r="AO266" s="22"/>
      <c r="AP266" s="208"/>
      <c r="AQ266" s="42" t="e">
        <f>IF(tbl_TransDet_Exp[[#This Row],[Custom SR Type]]="",INDEX(SR_Lookup[Section Name],MATCH(tbl_TransDet_Exp[[#This Row],[Account]],SR_Lookup[Account],0)),tbl_TransDet_Exp[[#This Row],[Custom SR Type]])</f>
        <v>#N/A</v>
      </c>
      <c r="AR266" s="42">
        <f>VALUE(CONCATENATE(C266,TEXT(tbl_TransDet_Exp[[#This Row],[Pd]],"00")))</f>
        <v>0</v>
      </c>
      <c r="AS266" s="42" t="str">
        <f>TEXT(tbl_TransDet_Exp[[#This Row],[Project Id]],"000000")</f>
        <v>000000</v>
      </c>
      <c r="AT266" s="42" t="e">
        <f>INDEX(Table11[Description],MATCH(tbl_TransDet_Exp[[#This Row],[Account]],Table11[GL Account],0))</f>
        <v>#N/A</v>
      </c>
      <c r="AU2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" spans="2:47">
      <c r="B267" s="11"/>
      <c r="C267" s="243"/>
      <c r="D267" s="243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244"/>
      <c r="P267" s="11"/>
      <c r="Q267" s="245"/>
      <c r="R267" s="11"/>
      <c r="S267" s="11"/>
      <c r="T267" s="11"/>
      <c r="U267" s="11"/>
      <c r="V267" s="11"/>
      <c r="W267" s="11"/>
      <c r="X267" s="11"/>
      <c r="Y267" s="11"/>
      <c r="Z267" s="246"/>
      <c r="AA2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" s="250" t="e">
        <f>IF(tbl_TransDet_Exp[[#This Row],[+/-  (HR GL Detail)]]&lt;&gt;"",tbl_TransDet_Exp[[#This Row],[+/-  (HR GL Detail)]],IF(#REF!&lt;&gt;"",#REF!,""))</f>
        <v>#REF!</v>
      </c>
      <c r="AC267" s="250" t="str">
        <f t="shared" si="15"/>
        <v>https://financials.omni.fsu.edu/psp/sprdfi/EMPLOYEE/ERP/c/AUDIT_EXPENSE_FUNCTIONS.TE_EXP_SHEET_INQ.GBL?SHEET_ID=</v>
      </c>
      <c r="AD267" s="250" t="str">
        <f t="shared" si="16"/>
        <v>&amp;PAGE=EX_SHEET_ENTRY</v>
      </c>
      <c r="AE267" s="250" t="str">
        <f>IF(LEFT(tbl_TransDet_Exp[[#This Row],[Journal Id]],2)="EX",TEXT(tbl_TransDet_Exp[[#This Row],[Vch /Ex /PayId]],"0000000000"),"")</f>
        <v/>
      </c>
      <c r="AF267" s="250" t="b">
        <f>IF(tbl_TransDet_Exp[[#This Row],[ER Lookup and Format]]&lt;&gt;"",CONCATENATE(tbl_TransDet_Exp[[#This Row],[https://financials.omni.fsu.edu/psp/sprdfi/EMPLOYEE/ERP/c/AUDIT_EXPENSE_FUNCTIONS.TE_EXP_SHEET_INQ.GBL?SHEET_ID=]],AE267,tbl_TransDet_Exp[[#This Row],[&amp;PAGE=EX_SHEET_ENTRY]]))</f>
        <v>0</v>
      </c>
      <c r="AG267" s="250" t="str">
        <f t="shared" si="17"/>
        <v>https://docmgmt.its.fsu.edu/NolijWeb/public/apiLoginCheck.jsp?redir=../documentviewer/%3FdocumentId%3D</v>
      </c>
      <c r="AH2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" s="250" t="str">
        <f>tbl_TransDet_Exp[[#Headers],[&amp;TargetFrameName=None]]</f>
        <v>&amp;TargetFrameName=None</v>
      </c>
      <c r="AJ2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" s="71"/>
      <c r="AN267" s="22"/>
      <c r="AO267" s="22"/>
      <c r="AP267" s="208"/>
      <c r="AQ267" s="42" t="e">
        <f>IF(tbl_TransDet_Exp[[#This Row],[Custom SR Type]]="",INDEX(SR_Lookup[Section Name],MATCH(tbl_TransDet_Exp[[#This Row],[Account]],SR_Lookup[Account],0)),tbl_TransDet_Exp[[#This Row],[Custom SR Type]])</f>
        <v>#N/A</v>
      </c>
      <c r="AR267" s="42">
        <f>VALUE(CONCATENATE(C267,TEXT(tbl_TransDet_Exp[[#This Row],[Pd]],"00")))</f>
        <v>0</v>
      </c>
      <c r="AS267" s="42" t="str">
        <f>TEXT(tbl_TransDet_Exp[[#This Row],[Project Id]],"000000")</f>
        <v>000000</v>
      </c>
      <c r="AT267" s="42" t="e">
        <f>INDEX(Table11[Description],MATCH(tbl_TransDet_Exp[[#This Row],[Account]],Table11[GL Account],0))</f>
        <v>#N/A</v>
      </c>
      <c r="AU2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" spans="2:47">
      <c r="B268" s="11"/>
      <c r="C268" s="243"/>
      <c r="D268" s="243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244"/>
      <c r="P268" s="11"/>
      <c r="Q268" s="245"/>
      <c r="R268" s="11"/>
      <c r="S268" s="11"/>
      <c r="T268" s="11"/>
      <c r="U268" s="11"/>
      <c r="V268" s="11"/>
      <c r="W268" s="11"/>
      <c r="X268" s="11"/>
      <c r="Y268" s="11"/>
      <c r="Z268" s="246"/>
      <c r="AA2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" s="250" t="e">
        <f>IF(tbl_TransDet_Exp[[#This Row],[+/-  (HR GL Detail)]]&lt;&gt;"",tbl_TransDet_Exp[[#This Row],[+/-  (HR GL Detail)]],IF(#REF!&lt;&gt;"",#REF!,""))</f>
        <v>#REF!</v>
      </c>
      <c r="AC268" s="250" t="str">
        <f t="shared" si="15"/>
        <v>https://financials.omni.fsu.edu/psp/sprdfi/EMPLOYEE/ERP/c/AUDIT_EXPENSE_FUNCTIONS.TE_EXP_SHEET_INQ.GBL?SHEET_ID=</v>
      </c>
      <c r="AD268" s="250" t="str">
        <f t="shared" si="16"/>
        <v>&amp;PAGE=EX_SHEET_ENTRY</v>
      </c>
      <c r="AE268" s="250" t="str">
        <f>IF(LEFT(tbl_TransDet_Exp[[#This Row],[Journal Id]],2)="EX",TEXT(tbl_TransDet_Exp[[#This Row],[Vch /Ex /PayId]],"0000000000"),"")</f>
        <v/>
      </c>
      <c r="AF268" s="250" t="b">
        <f>IF(tbl_TransDet_Exp[[#This Row],[ER Lookup and Format]]&lt;&gt;"",CONCATENATE(tbl_TransDet_Exp[[#This Row],[https://financials.omni.fsu.edu/psp/sprdfi/EMPLOYEE/ERP/c/AUDIT_EXPENSE_FUNCTIONS.TE_EXP_SHEET_INQ.GBL?SHEET_ID=]],AE268,tbl_TransDet_Exp[[#This Row],[&amp;PAGE=EX_SHEET_ENTRY]]))</f>
        <v>0</v>
      </c>
      <c r="AG268" s="250" t="str">
        <f t="shared" si="17"/>
        <v>https://docmgmt.its.fsu.edu/NolijWeb/public/apiLoginCheck.jsp?redir=../documentviewer/%3FdocumentId%3D</v>
      </c>
      <c r="AH2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" s="250" t="str">
        <f>tbl_TransDet_Exp[[#Headers],[&amp;TargetFrameName=None]]</f>
        <v>&amp;TargetFrameName=None</v>
      </c>
      <c r="AJ2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" s="71"/>
      <c r="AN268" s="22"/>
      <c r="AO268" s="22"/>
      <c r="AP268" s="208"/>
      <c r="AQ268" s="42" t="e">
        <f>IF(tbl_TransDet_Exp[[#This Row],[Custom SR Type]]="",INDEX(SR_Lookup[Section Name],MATCH(tbl_TransDet_Exp[[#This Row],[Account]],SR_Lookup[Account],0)),tbl_TransDet_Exp[[#This Row],[Custom SR Type]])</f>
        <v>#N/A</v>
      </c>
      <c r="AR268" s="42">
        <f>VALUE(CONCATENATE(C268,TEXT(tbl_TransDet_Exp[[#This Row],[Pd]],"00")))</f>
        <v>0</v>
      </c>
      <c r="AS268" s="42" t="str">
        <f>TEXT(tbl_TransDet_Exp[[#This Row],[Project Id]],"000000")</f>
        <v>000000</v>
      </c>
      <c r="AT268" s="42" t="e">
        <f>INDEX(Table11[Description],MATCH(tbl_TransDet_Exp[[#This Row],[Account]],Table11[GL Account],0))</f>
        <v>#N/A</v>
      </c>
      <c r="AU2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" spans="2:47">
      <c r="B269" s="11"/>
      <c r="C269" s="243"/>
      <c r="D269" s="243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244"/>
      <c r="P269" s="11"/>
      <c r="Q269" s="245"/>
      <c r="R269" s="11"/>
      <c r="S269" s="11"/>
      <c r="T269" s="11"/>
      <c r="U269" s="11"/>
      <c r="V269" s="11"/>
      <c r="W269" s="11"/>
      <c r="X269" s="11"/>
      <c r="Y269" s="11"/>
      <c r="Z269" s="246"/>
      <c r="AA2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" s="250" t="e">
        <f>IF(tbl_TransDet_Exp[[#This Row],[+/-  (HR GL Detail)]]&lt;&gt;"",tbl_TransDet_Exp[[#This Row],[+/-  (HR GL Detail)]],IF(#REF!&lt;&gt;"",#REF!,""))</f>
        <v>#REF!</v>
      </c>
      <c r="AC269" s="250" t="str">
        <f t="shared" si="15"/>
        <v>https://financials.omni.fsu.edu/psp/sprdfi/EMPLOYEE/ERP/c/AUDIT_EXPENSE_FUNCTIONS.TE_EXP_SHEET_INQ.GBL?SHEET_ID=</v>
      </c>
      <c r="AD269" s="250" t="str">
        <f t="shared" si="16"/>
        <v>&amp;PAGE=EX_SHEET_ENTRY</v>
      </c>
      <c r="AE269" s="250" t="str">
        <f>IF(LEFT(tbl_TransDet_Exp[[#This Row],[Journal Id]],2)="EX",TEXT(tbl_TransDet_Exp[[#This Row],[Vch /Ex /PayId]],"0000000000"),"")</f>
        <v/>
      </c>
      <c r="AF269" s="250" t="b">
        <f>IF(tbl_TransDet_Exp[[#This Row],[ER Lookup and Format]]&lt;&gt;"",CONCATENATE(tbl_TransDet_Exp[[#This Row],[https://financials.omni.fsu.edu/psp/sprdfi/EMPLOYEE/ERP/c/AUDIT_EXPENSE_FUNCTIONS.TE_EXP_SHEET_INQ.GBL?SHEET_ID=]],AE269,tbl_TransDet_Exp[[#This Row],[&amp;PAGE=EX_SHEET_ENTRY]]))</f>
        <v>0</v>
      </c>
      <c r="AG269" s="250" t="str">
        <f t="shared" si="17"/>
        <v>https://docmgmt.its.fsu.edu/NolijWeb/public/apiLoginCheck.jsp?redir=../documentviewer/%3FdocumentId%3D</v>
      </c>
      <c r="AH2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" s="250" t="str">
        <f>tbl_TransDet_Exp[[#Headers],[&amp;TargetFrameName=None]]</f>
        <v>&amp;TargetFrameName=None</v>
      </c>
      <c r="AJ2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" s="71"/>
      <c r="AN269" s="22"/>
      <c r="AO269" s="22"/>
      <c r="AP269" s="208"/>
      <c r="AQ269" s="42" t="e">
        <f>IF(tbl_TransDet_Exp[[#This Row],[Custom SR Type]]="",INDEX(SR_Lookup[Section Name],MATCH(tbl_TransDet_Exp[[#This Row],[Account]],SR_Lookup[Account],0)),tbl_TransDet_Exp[[#This Row],[Custom SR Type]])</f>
        <v>#N/A</v>
      </c>
      <c r="AR269" s="42">
        <f>VALUE(CONCATENATE(C269,TEXT(tbl_TransDet_Exp[[#This Row],[Pd]],"00")))</f>
        <v>0</v>
      </c>
      <c r="AS269" s="42" t="str">
        <f>TEXT(tbl_TransDet_Exp[[#This Row],[Project Id]],"000000")</f>
        <v>000000</v>
      </c>
      <c r="AT269" s="42" t="e">
        <f>INDEX(Table11[Description],MATCH(tbl_TransDet_Exp[[#This Row],[Account]],Table11[GL Account],0))</f>
        <v>#N/A</v>
      </c>
      <c r="AU2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" spans="2:47">
      <c r="B270" s="11"/>
      <c r="C270" s="243"/>
      <c r="D270" s="243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244"/>
      <c r="P270" s="11"/>
      <c r="Q270" s="245"/>
      <c r="R270" s="11"/>
      <c r="S270" s="11"/>
      <c r="T270" s="11"/>
      <c r="U270" s="11"/>
      <c r="V270" s="11"/>
      <c r="W270" s="11"/>
      <c r="X270" s="11"/>
      <c r="Y270" s="11"/>
      <c r="Z270" s="246"/>
      <c r="AA2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" s="250" t="e">
        <f>IF(tbl_TransDet_Exp[[#This Row],[+/-  (HR GL Detail)]]&lt;&gt;"",tbl_TransDet_Exp[[#This Row],[+/-  (HR GL Detail)]],IF(#REF!&lt;&gt;"",#REF!,""))</f>
        <v>#REF!</v>
      </c>
      <c r="AC270" s="250" t="str">
        <f t="shared" si="15"/>
        <v>https://financials.omni.fsu.edu/psp/sprdfi/EMPLOYEE/ERP/c/AUDIT_EXPENSE_FUNCTIONS.TE_EXP_SHEET_INQ.GBL?SHEET_ID=</v>
      </c>
      <c r="AD270" s="250" t="str">
        <f t="shared" si="16"/>
        <v>&amp;PAGE=EX_SHEET_ENTRY</v>
      </c>
      <c r="AE270" s="250" t="str">
        <f>IF(LEFT(tbl_TransDet_Exp[[#This Row],[Journal Id]],2)="EX",TEXT(tbl_TransDet_Exp[[#This Row],[Vch /Ex /PayId]],"0000000000"),"")</f>
        <v/>
      </c>
      <c r="AF270" s="250" t="b">
        <f>IF(tbl_TransDet_Exp[[#This Row],[ER Lookup and Format]]&lt;&gt;"",CONCATENATE(tbl_TransDet_Exp[[#This Row],[https://financials.omni.fsu.edu/psp/sprdfi/EMPLOYEE/ERP/c/AUDIT_EXPENSE_FUNCTIONS.TE_EXP_SHEET_INQ.GBL?SHEET_ID=]],AE270,tbl_TransDet_Exp[[#This Row],[&amp;PAGE=EX_SHEET_ENTRY]]))</f>
        <v>0</v>
      </c>
      <c r="AG270" s="250" t="str">
        <f t="shared" si="17"/>
        <v>https://docmgmt.its.fsu.edu/NolijWeb/public/apiLoginCheck.jsp?redir=../documentviewer/%3FdocumentId%3D</v>
      </c>
      <c r="AH2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" s="250" t="str">
        <f>tbl_TransDet_Exp[[#Headers],[&amp;TargetFrameName=None]]</f>
        <v>&amp;TargetFrameName=None</v>
      </c>
      <c r="AJ2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" s="71"/>
      <c r="AN270" s="22"/>
      <c r="AO270" s="22"/>
      <c r="AP270" s="208"/>
      <c r="AQ270" s="42" t="e">
        <f>IF(tbl_TransDet_Exp[[#This Row],[Custom SR Type]]="",INDEX(SR_Lookup[Section Name],MATCH(tbl_TransDet_Exp[[#This Row],[Account]],SR_Lookup[Account],0)),tbl_TransDet_Exp[[#This Row],[Custom SR Type]])</f>
        <v>#N/A</v>
      </c>
      <c r="AR270" s="42">
        <f>VALUE(CONCATENATE(C270,TEXT(tbl_TransDet_Exp[[#This Row],[Pd]],"00")))</f>
        <v>0</v>
      </c>
      <c r="AS270" s="42" t="str">
        <f>TEXT(tbl_TransDet_Exp[[#This Row],[Project Id]],"000000")</f>
        <v>000000</v>
      </c>
      <c r="AT270" s="42" t="e">
        <f>INDEX(Table11[Description],MATCH(tbl_TransDet_Exp[[#This Row],[Account]],Table11[GL Account],0))</f>
        <v>#N/A</v>
      </c>
      <c r="AU2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" spans="2:47">
      <c r="B271" s="11"/>
      <c r="C271" s="243"/>
      <c r="D271" s="243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244"/>
      <c r="P271" s="11"/>
      <c r="Q271" s="245"/>
      <c r="R271" s="11"/>
      <c r="S271" s="11"/>
      <c r="T271" s="11"/>
      <c r="U271" s="11"/>
      <c r="V271" s="11"/>
      <c r="W271" s="11"/>
      <c r="X271" s="11"/>
      <c r="Y271" s="11"/>
      <c r="Z271" s="246"/>
      <c r="AA2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" s="250" t="e">
        <f>IF(tbl_TransDet_Exp[[#This Row],[+/-  (HR GL Detail)]]&lt;&gt;"",tbl_TransDet_Exp[[#This Row],[+/-  (HR GL Detail)]],IF(#REF!&lt;&gt;"",#REF!,""))</f>
        <v>#REF!</v>
      </c>
      <c r="AC271" s="250" t="str">
        <f t="shared" si="15"/>
        <v>https://financials.omni.fsu.edu/psp/sprdfi/EMPLOYEE/ERP/c/AUDIT_EXPENSE_FUNCTIONS.TE_EXP_SHEET_INQ.GBL?SHEET_ID=</v>
      </c>
      <c r="AD271" s="250" t="str">
        <f t="shared" si="16"/>
        <v>&amp;PAGE=EX_SHEET_ENTRY</v>
      </c>
      <c r="AE271" s="250" t="str">
        <f>IF(LEFT(tbl_TransDet_Exp[[#This Row],[Journal Id]],2)="EX",TEXT(tbl_TransDet_Exp[[#This Row],[Vch /Ex /PayId]],"0000000000"),"")</f>
        <v/>
      </c>
      <c r="AF271" s="250" t="b">
        <f>IF(tbl_TransDet_Exp[[#This Row],[ER Lookup and Format]]&lt;&gt;"",CONCATENATE(tbl_TransDet_Exp[[#This Row],[https://financials.omni.fsu.edu/psp/sprdfi/EMPLOYEE/ERP/c/AUDIT_EXPENSE_FUNCTIONS.TE_EXP_SHEET_INQ.GBL?SHEET_ID=]],AE271,tbl_TransDet_Exp[[#This Row],[&amp;PAGE=EX_SHEET_ENTRY]]))</f>
        <v>0</v>
      </c>
      <c r="AG271" s="250" t="str">
        <f t="shared" si="17"/>
        <v>https://docmgmt.its.fsu.edu/NolijWeb/public/apiLoginCheck.jsp?redir=../documentviewer/%3FdocumentId%3D</v>
      </c>
      <c r="AH2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" s="250" t="str">
        <f>tbl_TransDet_Exp[[#Headers],[&amp;TargetFrameName=None]]</f>
        <v>&amp;TargetFrameName=None</v>
      </c>
      <c r="AJ2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" s="71"/>
      <c r="AN271" s="22"/>
      <c r="AO271" s="22"/>
      <c r="AP271" s="208"/>
      <c r="AQ271" s="42" t="e">
        <f>IF(tbl_TransDet_Exp[[#This Row],[Custom SR Type]]="",INDEX(SR_Lookup[Section Name],MATCH(tbl_TransDet_Exp[[#This Row],[Account]],SR_Lookup[Account],0)),tbl_TransDet_Exp[[#This Row],[Custom SR Type]])</f>
        <v>#N/A</v>
      </c>
      <c r="AR271" s="42">
        <f>VALUE(CONCATENATE(C271,TEXT(tbl_TransDet_Exp[[#This Row],[Pd]],"00")))</f>
        <v>0</v>
      </c>
      <c r="AS271" s="42" t="str">
        <f>TEXT(tbl_TransDet_Exp[[#This Row],[Project Id]],"000000")</f>
        <v>000000</v>
      </c>
      <c r="AT271" s="42" t="e">
        <f>INDEX(Table11[Description],MATCH(tbl_TransDet_Exp[[#This Row],[Account]],Table11[GL Account],0))</f>
        <v>#N/A</v>
      </c>
      <c r="AU2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" spans="2:47">
      <c r="B272" s="11"/>
      <c r="C272" s="243"/>
      <c r="D272" s="243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244"/>
      <c r="P272" s="11"/>
      <c r="Q272" s="245"/>
      <c r="R272" s="11"/>
      <c r="S272" s="11"/>
      <c r="T272" s="11"/>
      <c r="U272" s="11"/>
      <c r="V272" s="11"/>
      <c r="W272" s="11"/>
      <c r="X272" s="11"/>
      <c r="Y272" s="11"/>
      <c r="Z272" s="246"/>
      <c r="AA2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" s="250" t="e">
        <f>IF(tbl_TransDet_Exp[[#This Row],[+/-  (HR GL Detail)]]&lt;&gt;"",tbl_TransDet_Exp[[#This Row],[+/-  (HR GL Detail)]],IF(#REF!&lt;&gt;"",#REF!,""))</f>
        <v>#REF!</v>
      </c>
      <c r="AC272" s="250" t="str">
        <f t="shared" si="15"/>
        <v>https://financials.omni.fsu.edu/psp/sprdfi/EMPLOYEE/ERP/c/AUDIT_EXPENSE_FUNCTIONS.TE_EXP_SHEET_INQ.GBL?SHEET_ID=</v>
      </c>
      <c r="AD272" s="250" t="str">
        <f t="shared" si="16"/>
        <v>&amp;PAGE=EX_SHEET_ENTRY</v>
      </c>
      <c r="AE272" s="250" t="str">
        <f>IF(LEFT(tbl_TransDet_Exp[[#This Row],[Journal Id]],2)="EX",TEXT(tbl_TransDet_Exp[[#This Row],[Vch /Ex /PayId]],"0000000000"),"")</f>
        <v/>
      </c>
      <c r="AF272" s="250" t="b">
        <f>IF(tbl_TransDet_Exp[[#This Row],[ER Lookup and Format]]&lt;&gt;"",CONCATENATE(tbl_TransDet_Exp[[#This Row],[https://financials.omni.fsu.edu/psp/sprdfi/EMPLOYEE/ERP/c/AUDIT_EXPENSE_FUNCTIONS.TE_EXP_SHEET_INQ.GBL?SHEET_ID=]],AE272,tbl_TransDet_Exp[[#This Row],[&amp;PAGE=EX_SHEET_ENTRY]]))</f>
        <v>0</v>
      </c>
      <c r="AG272" s="250" t="str">
        <f t="shared" si="17"/>
        <v>https://docmgmt.its.fsu.edu/NolijWeb/public/apiLoginCheck.jsp?redir=../documentviewer/%3FdocumentId%3D</v>
      </c>
      <c r="AH2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" s="250" t="str">
        <f>tbl_TransDet_Exp[[#Headers],[&amp;TargetFrameName=None]]</f>
        <v>&amp;TargetFrameName=None</v>
      </c>
      <c r="AJ2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" s="71"/>
      <c r="AN272" s="22"/>
      <c r="AO272" s="22"/>
      <c r="AP272" s="208"/>
      <c r="AQ272" s="42" t="e">
        <f>IF(tbl_TransDet_Exp[[#This Row],[Custom SR Type]]="",INDEX(SR_Lookup[Section Name],MATCH(tbl_TransDet_Exp[[#This Row],[Account]],SR_Lookup[Account],0)),tbl_TransDet_Exp[[#This Row],[Custom SR Type]])</f>
        <v>#N/A</v>
      </c>
      <c r="AR272" s="42">
        <f>VALUE(CONCATENATE(C272,TEXT(tbl_TransDet_Exp[[#This Row],[Pd]],"00")))</f>
        <v>0</v>
      </c>
      <c r="AS272" s="42" t="str">
        <f>TEXT(tbl_TransDet_Exp[[#This Row],[Project Id]],"000000")</f>
        <v>000000</v>
      </c>
      <c r="AT272" s="42" t="e">
        <f>INDEX(Table11[Description],MATCH(tbl_TransDet_Exp[[#This Row],[Account]],Table11[GL Account],0))</f>
        <v>#N/A</v>
      </c>
      <c r="AU2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" spans="2:47">
      <c r="B273" s="11"/>
      <c r="C273" s="243"/>
      <c r="D273" s="243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244"/>
      <c r="P273" s="11"/>
      <c r="Q273" s="245"/>
      <c r="R273" s="11"/>
      <c r="S273" s="11"/>
      <c r="T273" s="11"/>
      <c r="U273" s="11"/>
      <c r="V273" s="11"/>
      <c r="W273" s="11"/>
      <c r="X273" s="11"/>
      <c r="Y273" s="11"/>
      <c r="Z273" s="246"/>
      <c r="AA2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" s="250" t="e">
        <f>IF(tbl_TransDet_Exp[[#This Row],[+/-  (HR GL Detail)]]&lt;&gt;"",tbl_TransDet_Exp[[#This Row],[+/-  (HR GL Detail)]],IF(#REF!&lt;&gt;"",#REF!,""))</f>
        <v>#REF!</v>
      </c>
      <c r="AC273" s="250" t="str">
        <f t="shared" si="15"/>
        <v>https://financials.omni.fsu.edu/psp/sprdfi/EMPLOYEE/ERP/c/AUDIT_EXPENSE_FUNCTIONS.TE_EXP_SHEET_INQ.GBL?SHEET_ID=</v>
      </c>
      <c r="AD273" s="250" t="str">
        <f t="shared" si="16"/>
        <v>&amp;PAGE=EX_SHEET_ENTRY</v>
      </c>
      <c r="AE273" s="250" t="str">
        <f>IF(LEFT(tbl_TransDet_Exp[[#This Row],[Journal Id]],2)="EX",TEXT(tbl_TransDet_Exp[[#This Row],[Vch /Ex /PayId]],"0000000000"),"")</f>
        <v/>
      </c>
      <c r="AF273" s="250" t="b">
        <f>IF(tbl_TransDet_Exp[[#This Row],[ER Lookup and Format]]&lt;&gt;"",CONCATENATE(tbl_TransDet_Exp[[#This Row],[https://financials.omni.fsu.edu/psp/sprdfi/EMPLOYEE/ERP/c/AUDIT_EXPENSE_FUNCTIONS.TE_EXP_SHEET_INQ.GBL?SHEET_ID=]],AE273,tbl_TransDet_Exp[[#This Row],[&amp;PAGE=EX_SHEET_ENTRY]]))</f>
        <v>0</v>
      </c>
      <c r="AG273" s="250" t="str">
        <f t="shared" si="17"/>
        <v>https://docmgmt.its.fsu.edu/NolijWeb/public/apiLoginCheck.jsp?redir=../documentviewer/%3FdocumentId%3D</v>
      </c>
      <c r="AH2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" s="250" t="str">
        <f>tbl_TransDet_Exp[[#Headers],[&amp;TargetFrameName=None]]</f>
        <v>&amp;TargetFrameName=None</v>
      </c>
      <c r="AJ2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" s="71"/>
      <c r="AN273" s="22"/>
      <c r="AO273" s="22"/>
      <c r="AP273" s="208"/>
      <c r="AQ273" s="42" t="e">
        <f>IF(tbl_TransDet_Exp[[#This Row],[Custom SR Type]]="",INDEX(SR_Lookup[Section Name],MATCH(tbl_TransDet_Exp[[#This Row],[Account]],SR_Lookup[Account],0)),tbl_TransDet_Exp[[#This Row],[Custom SR Type]])</f>
        <v>#N/A</v>
      </c>
      <c r="AR273" s="42">
        <f>VALUE(CONCATENATE(C273,TEXT(tbl_TransDet_Exp[[#This Row],[Pd]],"00")))</f>
        <v>0</v>
      </c>
      <c r="AS273" s="42" t="str">
        <f>TEXT(tbl_TransDet_Exp[[#This Row],[Project Id]],"000000")</f>
        <v>000000</v>
      </c>
      <c r="AT273" s="42" t="e">
        <f>INDEX(Table11[Description],MATCH(tbl_TransDet_Exp[[#This Row],[Account]],Table11[GL Account],0))</f>
        <v>#N/A</v>
      </c>
      <c r="AU2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" spans="2:47">
      <c r="B274" s="11"/>
      <c r="C274" s="243"/>
      <c r="D274" s="243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244"/>
      <c r="P274" s="11"/>
      <c r="Q274" s="245"/>
      <c r="R274" s="11"/>
      <c r="S274" s="11"/>
      <c r="T274" s="11"/>
      <c r="U274" s="11"/>
      <c r="V274" s="11"/>
      <c r="W274" s="11"/>
      <c r="X274" s="11"/>
      <c r="Y274" s="11"/>
      <c r="Z274" s="246"/>
      <c r="AA2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" s="250" t="e">
        <f>IF(tbl_TransDet_Exp[[#This Row],[+/-  (HR GL Detail)]]&lt;&gt;"",tbl_TransDet_Exp[[#This Row],[+/-  (HR GL Detail)]],IF(#REF!&lt;&gt;"",#REF!,""))</f>
        <v>#REF!</v>
      </c>
      <c r="AC274" s="250" t="str">
        <f t="shared" si="15"/>
        <v>https://financials.omni.fsu.edu/psp/sprdfi/EMPLOYEE/ERP/c/AUDIT_EXPENSE_FUNCTIONS.TE_EXP_SHEET_INQ.GBL?SHEET_ID=</v>
      </c>
      <c r="AD274" s="250" t="str">
        <f t="shared" si="16"/>
        <v>&amp;PAGE=EX_SHEET_ENTRY</v>
      </c>
      <c r="AE274" s="250" t="str">
        <f>IF(LEFT(tbl_TransDet_Exp[[#This Row],[Journal Id]],2)="EX",TEXT(tbl_TransDet_Exp[[#This Row],[Vch /Ex /PayId]],"0000000000"),"")</f>
        <v/>
      </c>
      <c r="AF274" s="250" t="b">
        <f>IF(tbl_TransDet_Exp[[#This Row],[ER Lookup and Format]]&lt;&gt;"",CONCATENATE(tbl_TransDet_Exp[[#This Row],[https://financials.omni.fsu.edu/psp/sprdfi/EMPLOYEE/ERP/c/AUDIT_EXPENSE_FUNCTIONS.TE_EXP_SHEET_INQ.GBL?SHEET_ID=]],AE274,tbl_TransDet_Exp[[#This Row],[&amp;PAGE=EX_SHEET_ENTRY]]))</f>
        <v>0</v>
      </c>
      <c r="AG274" s="250" t="str">
        <f t="shared" si="17"/>
        <v>https://docmgmt.its.fsu.edu/NolijWeb/public/apiLoginCheck.jsp?redir=../documentviewer/%3FdocumentId%3D</v>
      </c>
      <c r="AH2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" s="250" t="str">
        <f>tbl_TransDet_Exp[[#Headers],[&amp;TargetFrameName=None]]</f>
        <v>&amp;TargetFrameName=None</v>
      </c>
      <c r="AJ2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" s="71"/>
      <c r="AN274" s="22"/>
      <c r="AO274" s="22"/>
      <c r="AP274" s="208"/>
      <c r="AQ274" s="42" t="e">
        <f>IF(tbl_TransDet_Exp[[#This Row],[Custom SR Type]]="",INDEX(SR_Lookup[Section Name],MATCH(tbl_TransDet_Exp[[#This Row],[Account]],SR_Lookup[Account],0)),tbl_TransDet_Exp[[#This Row],[Custom SR Type]])</f>
        <v>#N/A</v>
      </c>
      <c r="AR274" s="42">
        <f>VALUE(CONCATENATE(C274,TEXT(tbl_TransDet_Exp[[#This Row],[Pd]],"00")))</f>
        <v>0</v>
      </c>
      <c r="AS274" s="42" t="str">
        <f>TEXT(tbl_TransDet_Exp[[#This Row],[Project Id]],"000000")</f>
        <v>000000</v>
      </c>
      <c r="AT274" s="42" t="e">
        <f>INDEX(Table11[Description],MATCH(tbl_TransDet_Exp[[#This Row],[Account]],Table11[GL Account],0))</f>
        <v>#N/A</v>
      </c>
      <c r="AU2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" spans="2:47">
      <c r="B275" s="11"/>
      <c r="C275" s="243"/>
      <c r="D275" s="243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244"/>
      <c r="P275" s="11"/>
      <c r="Q275" s="245"/>
      <c r="R275" s="11"/>
      <c r="S275" s="11"/>
      <c r="T275" s="11"/>
      <c r="U275" s="11"/>
      <c r="V275" s="11"/>
      <c r="W275" s="11"/>
      <c r="X275" s="11"/>
      <c r="Y275" s="11"/>
      <c r="Z275" s="246"/>
      <c r="AA2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" s="250" t="e">
        <f>IF(tbl_TransDet_Exp[[#This Row],[+/-  (HR GL Detail)]]&lt;&gt;"",tbl_TransDet_Exp[[#This Row],[+/-  (HR GL Detail)]],IF(#REF!&lt;&gt;"",#REF!,""))</f>
        <v>#REF!</v>
      </c>
      <c r="AC275" s="250" t="str">
        <f t="shared" si="15"/>
        <v>https://financials.omni.fsu.edu/psp/sprdfi/EMPLOYEE/ERP/c/AUDIT_EXPENSE_FUNCTIONS.TE_EXP_SHEET_INQ.GBL?SHEET_ID=</v>
      </c>
      <c r="AD275" s="250" t="str">
        <f t="shared" si="16"/>
        <v>&amp;PAGE=EX_SHEET_ENTRY</v>
      </c>
      <c r="AE275" s="250" t="str">
        <f>IF(LEFT(tbl_TransDet_Exp[[#This Row],[Journal Id]],2)="EX",TEXT(tbl_TransDet_Exp[[#This Row],[Vch /Ex /PayId]],"0000000000"),"")</f>
        <v/>
      </c>
      <c r="AF275" s="250" t="b">
        <f>IF(tbl_TransDet_Exp[[#This Row],[ER Lookup and Format]]&lt;&gt;"",CONCATENATE(tbl_TransDet_Exp[[#This Row],[https://financials.omni.fsu.edu/psp/sprdfi/EMPLOYEE/ERP/c/AUDIT_EXPENSE_FUNCTIONS.TE_EXP_SHEET_INQ.GBL?SHEET_ID=]],AE275,tbl_TransDet_Exp[[#This Row],[&amp;PAGE=EX_SHEET_ENTRY]]))</f>
        <v>0</v>
      </c>
      <c r="AG275" s="250" t="str">
        <f t="shared" si="17"/>
        <v>https://docmgmt.its.fsu.edu/NolijWeb/public/apiLoginCheck.jsp?redir=../documentviewer/%3FdocumentId%3D</v>
      </c>
      <c r="AH2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" s="250" t="str">
        <f>tbl_TransDet_Exp[[#Headers],[&amp;TargetFrameName=None]]</f>
        <v>&amp;TargetFrameName=None</v>
      </c>
      <c r="AJ2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" s="71"/>
      <c r="AN275" s="22"/>
      <c r="AO275" s="22"/>
      <c r="AP275" s="208"/>
      <c r="AQ275" s="42" t="e">
        <f>IF(tbl_TransDet_Exp[[#This Row],[Custom SR Type]]="",INDEX(SR_Lookup[Section Name],MATCH(tbl_TransDet_Exp[[#This Row],[Account]],SR_Lookup[Account],0)),tbl_TransDet_Exp[[#This Row],[Custom SR Type]])</f>
        <v>#N/A</v>
      </c>
      <c r="AR275" s="42">
        <f>VALUE(CONCATENATE(C275,TEXT(tbl_TransDet_Exp[[#This Row],[Pd]],"00")))</f>
        <v>0</v>
      </c>
      <c r="AS275" s="42" t="str">
        <f>TEXT(tbl_TransDet_Exp[[#This Row],[Project Id]],"000000")</f>
        <v>000000</v>
      </c>
      <c r="AT275" s="42" t="e">
        <f>INDEX(Table11[Description],MATCH(tbl_TransDet_Exp[[#This Row],[Account]],Table11[GL Account],0))</f>
        <v>#N/A</v>
      </c>
      <c r="AU2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" spans="2:47">
      <c r="B276" s="11"/>
      <c r="C276" s="243"/>
      <c r="D276" s="243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244"/>
      <c r="P276" s="11"/>
      <c r="Q276" s="245"/>
      <c r="R276" s="11"/>
      <c r="S276" s="11"/>
      <c r="T276" s="11"/>
      <c r="U276" s="11"/>
      <c r="V276" s="11"/>
      <c r="W276" s="11"/>
      <c r="X276" s="11"/>
      <c r="Y276" s="11"/>
      <c r="Z276" s="246"/>
      <c r="AA2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" s="250" t="e">
        <f>IF(tbl_TransDet_Exp[[#This Row],[+/-  (HR GL Detail)]]&lt;&gt;"",tbl_TransDet_Exp[[#This Row],[+/-  (HR GL Detail)]],IF(#REF!&lt;&gt;"",#REF!,""))</f>
        <v>#REF!</v>
      </c>
      <c r="AC276" s="250" t="str">
        <f t="shared" si="15"/>
        <v>https://financials.omni.fsu.edu/psp/sprdfi/EMPLOYEE/ERP/c/AUDIT_EXPENSE_FUNCTIONS.TE_EXP_SHEET_INQ.GBL?SHEET_ID=</v>
      </c>
      <c r="AD276" s="250" t="str">
        <f t="shared" si="16"/>
        <v>&amp;PAGE=EX_SHEET_ENTRY</v>
      </c>
      <c r="AE276" s="250" t="str">
        <f>IF(LEFT(tbl_TransDet_Exp[[#This Row],[Journal Id]],2)="EX",TEXT(tbl_TransDet_Exp[[#This Row],[Vch /Ex /PayId]],"0000000000"),"")</f>
        <v/>
      </c>
      <c r="AF276" s="250" t="b">
        <f>IF(tbl_TransDet_Exp[[#This Row],[ER Lookup and Format]]&lt;&gt;"",CONCATENATE(tbl_TransDet_Exp[[#This Row],[https://financials.omni.fsu.edu/psp/sprdfi/EMPLOYEE/ERP/c/AUDIT_EXPENSE_FUNCTIONS.TE_EXP_SHEET_INQ.GBL?SHEET_ID=]],AE276,tbl_TransDet_Exp[[#This Row],[&amp;PAGE=EX_SHEET_ENTRY]]))</f>
        <v>0</v>
      </c>
      <c r="AG276" s="250" t="str">
        <f t="shared" si="17"/>
        <v>https://docmgmt.its.fsu.edu/NolijWeb/public/apiLoginCheck.jsp?redir=../documentviewer/%3FdocumentId%3D</v>
      </c>
      <c r="AH2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" s="250" t="str">
        <f>tbl_TransDet_Exp[[#Headers],[&amp;TargetFrameName=None]]</f>
        <v>&amp;TargetFrameName=None</v>
      </c>
      <c r="AJ2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" s="71"/>
      <c r="AN276" s="22"/>
      <c r="AO276" s="22"/>
      <c r="AP276" s="208"/>
      <c r="AQ276" s="42" t="e">
        <f>IF(tbl_TransDet_Exp[[#This Row],[Custom SR Type]]="",INDEX(SR_Lookup[Section Name],MATCH(tbl_TransDet_Exp[[#This Row],[Account]],SR_Lookup[Account],0)),tbl_TransDet_Exp[[#This Row],[Custom SR Type]])</f>
        <v>#N/A</v>
      </c>
      <c r="AR276" s="42">
        <f>VALUE(CONCATENATE(C276,TEXT(tbl_TransDet_Exp[[#This Row],[Pd]],"00")))</f>
        <v>0</v>
      </c>
      <c r="AS276" s="42" t="str">
        <f>TEXT(tbl_TransDet_Exp[[#This Row],[Project Id]],"000000")</f>
        <v>000000</v>
      </c>
      <c r="AT276" s="42" t="e">
        <f>INDEX(Table11[Description],MATCH(tbl_TransDet_Exp[[#This Row],[Account]],Table11[GL Account],0))</f>
        <v>#N/A</v>
      </c>
      <c r="AU2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" spans="2:47">
      <c r="B277" s="11"/>
      <c r="C277" s="243"/>
      <c r="D277" s="243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244"/>
      <c r="P277" s="11"/>
      <c r="Q277" s="245"/>
      <c r="R277" s="11"/>
      <c r="S277" s="11"/>
      <c r="T277" s="11"/>
      <c r="U277" s="11"/>
      <c r="V277" s="11"/>
      <c r="W277" s="11"/>
      <c r="X277" s="11"/>
      <c r="Y277" s="11"/>
      <c r="Z277" s="246"/>
      <c r="AA2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" s="250" t="e">
        <f>IF(tbl_TransDet_Exp[[#This Row],[+/-  (HR GL Detail)]]&lt;&gt;"",tbl_TransDet_Exp[[#This Row],[+/-  (HR GL Detail)]],IF(#REF!&lt;&gt;"",#REF!,""))</f>
        <v>#REF!</v>
      </c>
      <c r="AC277" s="250" t="str">
        <f t="shared" si="15"/>
        <v>https://financials.omni.fsu.edu/psp/sprdfi/EMPLOYEE/ERP/c/AUDIT_EXPENSE_FUNCTIONS.TE_EXP_SHEET_INQ.GBL?SHEET_ID=</v>
      </c>
      <c r="AD277" s="250" t="str">
        <f t="shared" si="16"/>
        <v>&amp;PAGE=EX_SHEET_ENTRY</v>
      </c>
      <c r="AE277" s="250" t="str">
        <f>IF(LEFT(tbl_TransDet_Exp[[#This Row],[Journal Id]],2)="EX",TEXT(tbl_TransDet_Exp[[#This Row],[Vch /Ex /PayId]],"0000000000"),"")</f>
        <v/>
      </c>
      <c r="AF277" s="250" t="b">
        <f>IF(tbl_TransDet_Exp[[#This Row],[ER Lookup and Format]]&lt;&gt;"",CONCATENATE(tbl_TransDet_Exp[[#This Row],[https://financials.omni.fsu.edu/psp/sprdfi/EMPLOYEE/ERP/c/AUDIT_EXPENSE_FUNCTIONS.TE_EXP_SHEET_INQ.GBL?SHEET_ID=]],AE277,tbl_TransDet_Exp[[#This Row],[&amp;PAGE=EX_SHEET_ENTRY]]))</f>
        <v>0</v>
      </c>
      <c r="AG277" s="250" t="str">
        <f t="shared" si="17"/>
        <v>https://docmgmt.its.fsu.edu/NolijWeb/public/apiLoginCheck.jsp?redir=../documentviewer/%3FdocumentId%3D</v>
      </c>
      <c r="AH2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" s="250" t="str">
        <f>tbl_TransDet_Exp[[#Headers],[&amp;TargetFrameName=None]]</f>
        <v>&amp;TargetFrameName=None</v>
      </c>
      <c r="AJ2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" s="71"/>
      <c r="AN277" s="22"/>
      <c r="AO277" s="22"/>
      <c r="AP277" s="208"/>
      <c r="AQ277" s="42" t="e">
        <f>IF(tbl_TransDet_Exp[[#This Row],[Custom SR Type]]="",INDEX(SR_Lookup[Section Name],MATCH(tbl_TransDet_Exp[[#This Row],[Account]],SR_Lookup[Account],0)),tbl_TransDet_Exp[[#This Row],[Custom SR Type]])</f>
        <v>#N/A</v>
      </c>
      <c r="AR277" s="42">
        <f>VALUE(CONCATENATE(C277,TEXT(tbl_TransDet_Exp[[#This Row],[Pd]],"00")))</f>
        <v>0</v>
      </c>
      <c r="AS277" s="42" t="str">
        <f>TEXT(tbl_TransDet_Exp[[#This Row],[Project Id]],"000000")</f>
        <v>000000</v>
      </c>
      <c r="AT277" s="42" t="e">
        <f>INDEX(Table11[Description],MATCH(tbl_TransDet_Exp[[#This Row],[Account]],Table11[GL Account],0))</f>
        <v>#N/A</v>
      </c>
      <c r="AU2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" spans="2:47">
      <c r="B278" s="11"/>
      <c r="C278" s="243"/>
      <c r="D278" s="243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244"/>
      <c r="P278" s="11"/>
      <c r="Q278" s="245"/>
      <c r="R278" s="11"/>
      <c r="S278" s="11"/>
      <c r="T278" s="11"/>
      <c r="U278" s="11"/>
      <c r="V278" s="11"/>
      <c r="W278" s="11"/>
      <c r="X278" s="11"/>
      <c r="Y278" s="11"/>
      <c r="Z278" s="246"/>
      <c r="AA2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" s="250" t="e">
        <f>IF(tbl_TransDet_Exp[[#This Row],[+/-  (HR GL Detail)]]&lt;&gt;"",tbl_TransDet_Exp[[#This Row],[+/-  (HR GL Detail)]],IF(#REF!&lt;&gt;"",#REF!,""))</f>
        <v>#REF!</v>
      </c>
      <c r="AC278" s="250" t="str">
        <f t="shared" si="15"/>
        <v>https://financials.omni.fsu.edu/psp/sprdfi/EMPLOYEE/ERP/c/AUDIT_EXPENSE_FUNCTIONS.TE_EXP_SHEET_INQ.GBL?SHEET_ID=</v>
      </c>
      <c r="AD278" s="250" t="str">
        <f t="shared" si="16"/>
        <v>&amp;PAGE=EX_SHEET_ENTRY</v>
      </c>
      <c r="AE278" s="250" t="str">
        <f>IF(LEFT(tbl_TransDet_Exp[[#This Row],[Journal Id]],2)="EX",TEXT(tbl_TransDet_Exp[[#This Row],[Vch /Ex /PayId]],"0000000000"),"")</f>
        <v/>
      </c>
      <c r="AF278" s="250" t="b">
        <f>IF(tbl_TransDet_Exp[[#This Row],[ER Lookup and Format]]&lt;&gt;"",CONCATENATE(tbl_TransDet_Exp[[#This Row],[https://financials.omni.fsu.edu/psp/sprdfi/EMPLOYEE/ERP/c/AUDIT_EXPENSE_FUNCTIONS.TE_EXP_SHEET_INQ.GBL?SHEET_ID=]],AE278,tbl_TransDet_Exp[[#This Row],[&amp;PAGE=EX_SHEET_ENTRY]]))</f>
        <v>0</v>
      </c>
      <c r="AG278" s="250" t="str">
        <f t="shared" si="17"/>
        <v>https://docmgmt.its.fsu.edu/NolijWeb/public/apiLoginCheck.jsp?redir=../documentviewer/%3FdocumentId%3D</v>
      </c>
      <c r="AH2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" s="250" t="str">
        <f>tbl_TransDet_Exp[[#Headers],[&amp;TargetFrameName=None]]</f>
        <v>&amp;TargetFrameName=None</v>
      </c>
      <c r="AJ2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" s="71"/>
      <c r="AN278" s="22"/>
      <c r="AO278" s="22"/>
      <c r="AP278" s="208"/>
      <c r="AQ278" s="42" t="e">
        <f>IF(tbl_TransDet_Exp[[#This Row],[Custom SR Type]]="",INDEX(SR_Lookup[Section Name],MATCH(tbl_TransDet_Exp[[#This Row],[Account]],SR_Lookup[Account],0)),tbl_TransDet_Exp[[#This Row],[Custom SR Type]])</f>
        <v>#N/A</v>
      </c>
      <c r="AR278" s="42">
        <f>VALUE(CONCATENATE(C278,TEXT(tbl_TransDet_Exp[[#This Row],[Pd]],"00")))</f>
        <v>0</v>
      </c>
      <c r="AS278" s="42" t="str">
        <f>TEXT(tbl_TransDet_Exp[[#This Row],[Project Id]],"000000")</f>
        <v>000000</v>
      </c>
      <c r="AT278" s="42" t="e">
        <f>INDEX(Table11[Description],MATCH(tbl_TransDet_Exp[[#This Row],[Account]],Table11[GL Account],0))</f>
        <v>#N/A</v>
      </c>
      <c r="AU2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" spans="2:47">
      <c r="B279" s="11"/>
      <c r="C279" s="243"/>
      <c r="D279" s="243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244"/>
      <c r="P279" s="11"/>
      <c r="Q279" s="245"/>
      <c r="R279" s="11"/>
      <c r="S279" s="11"/>
      <c r="T279" s="11"/>
      <c r="U279" s="11"/>
      <c r="V279" s="11"/>
      <c r="W279" s="11"/>
      <c r="X279" s="11"/>
      <c r="Y279" s="11"/>
      <c r="Z279" s="246"/>
      <c r="AA2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" s="250" t="e">
        <f>IF(tbl_TransDet_Exp[[#This Row],[+/-  (HR GL Detail)]]&lt;&gt;"",tbl_TransDet_Exp[[#This Row],[+/-  (HR GL Detail)]],IF(#REF!&lt;&gt;"",#REF!,""))</f>
        <v>#REF!</v>
      </c>
      <c r="AC279" s="250" t="str">
        <f t="shared" si="15"/>
        <v>https://financials.omni.fsu.edu/psp/sprdfi/EMPLOYEE/ERP/c/AUDIT_EXPENSE_FUNCTIONS.TE_EXP_SHEET_INQ.GBL?SHEET_ID=</v>
      </c>
      <c r="AD279" s="250" t="str">
        <f t="shared" si="16"/>
        <v>&amp;PAGE=EX_SHEET_ENTRY</v>
      </c>
      <c r="AE279" s="250" t="str">
        <f>IF(LEFT(tbl_TransDet_Exp[[#This Row],[Journal Id]],2)="EX",TEXT(tbl_TransDet_Exp[[#This Row],[Vch /Ex /PayId]],"0000000000"),"")</f>
        <v/>
      </c>
      <c r="AF279" s="250" t="b">
        <f>IF(tbl_TransDet_Exp[[#This Row],[ER Lookup and Format]]&lt;&gt;"",CONCATENATE(tbl_TransDet_Exp[[#This Row],[https://financials.omni.fsu.edu/psp/sprdfi/EMPLOYEE/ERP/c/AUDIT_EXPENSE_FUNCTIONS.TE_EXP_SHEET_INQ.GBL?SHEET_ID=]],AE279,tbl_TransDet_Exp[[#This Row],[&amp;PAGE=EX_SHEET_ENTRY]]))</f>
        <v>0</v>
      </c>
      <c r="AG279" s="250" t="str">
        <f t="shared" si="17"/>
        <v>https://docmgmt.its.fsu.edu/NolijWeb/public/apiLoginCheck.jsp?redir=../documentviewer/%3FdocumentId%3D</v>
      </c>
      <c r="AH2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" s="250" t="str">
        <f>tbl_TransDet_Exp[[#Headers],[&amp;TargetFrameName=None]]</f>
        <v>&amp;TargetFrameName=None</v>
      </c>
      <c r="AJ2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" s="71"/>
      <c r="AN279" s="22"/>
      <c r="AO279" s="22"/>
      <c r="AP279" s="208"/>
      <c r="AQ279" s="42" t="e">
        <f>IF(tbl_TransDet_Exp[[#This Row],[Custom SR Type]]="",INDEX(SR_Lookup[Section Name],MATCH(tbl_TransDet_Exp[[#This Row],[Account]],SR_Lookup[Account],0)),tbl_TransDet_Exp[[#This Row],[Custom SR Type]])</f>
        <v>#N/A</v>
      </c>
      <c r="AR279" s="42">
        <f>VALUE(CONCATENATE(C279,TEXT(tbl_TransDet_Exp[[#This Row],[Pd]],"00")))</f>
        <v>0</v>
      </c>
      <c r="AS279" s="42" t="str">
        <f>TEXT(tbl_TransDet_Exp[[#This Row],[Project Id]],"000000")</f>
        <v>000000</v>
      </c>
      <c r="AT279" s="42" t="e">
        <f>INDEX(Table11[Description],MATCH(tbl_TransDet_Exp[[#This Row],[Account]],Table11[GL Account],0))</f>
        <v>#N/A</v>
      </c>
      <c r="AU2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" spans="2:47">
      <c r="B280" s="11"/>
      <c r="C280" s="243"/>
      <c r="D280" s="243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244"/>
      <c r="P280" s="11"/>
      <c r="Q280" s="245"/>
      <c r="R280" s="11"/>
      <c r="S280" s="11"/>
      <c r="T280" s="11"/>
      <c r="U280" s="11"/>
      <c r="V280" s="11"/>
      <c r="W280" s="11"/>
      <c r="X280" s="11"/>
      <c r="Y280" s="11"/>
      <c r="Z280" s="246"/>
      <c r="AA2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" s="250" t="e">
        <f>IF(tbl_TransDet_Exp[[#This Row],[+/-  (HR GL Detail)]]&lt;&gt;"",tbl_TransDet_Exp[[#This Row],[+/-  (HR GL Detail)]],IF(#REF!&lt;&gt;"",#REF!,""))</f>
        <v>#REF!</v>
      </c>
      <c r="AC280" s="250" t="str">
        <f t="shared" si="15"/>
        <v>https://financials.omni.fsu.edu/psp/sprdfi/EMPLOYEE/ERP/c/AUDIT_EXPENSE_FUNCTIONS.TE_EXP_SHEET_INQ.GBL?SHEET_ID=</v>
      </c>
      <c r="AD280" s="250" t="str">
        <f t="shared" si="16"/>
        <v>&amp;PAGE=EX_SHEET_ENTRY</v>
      </c>
      <c r="AE280" s="250" t="str">
        <f>IF(LEFT(tbl_TransDet_Exp[[#This Row],[Journal Id]],2)="EX",TEXT(tbl_TransDet_Exp[[#This Row],[Vch /Ex /PayId]],"0000000000"),"")</f>
        <v/>
      </c>
      <c r="AF280" s="250" t="b">
        <f>IF(tbl_TransDet_Exp[[#This Row],[ER Lookup and Format]]&lt;&gt;"",CONCATENATE(tbl_TransDet_Exp[[#This Row],[https://financials.omni.fsu.edu/psp/sprdfi/EMPLOYEE/ERP/c/AUDIT_EXPENSE_FUNCTIONS.TE_EXP_SHEET_INQ.GBL?SHEET_ID=]],AE280,tbl_TransDet_Exp[[#This Row],[&amp;PAGE=EX_SHEET_ENTRY]]))</f>
        <v>0</v>
      </c>
      <c r="AG280" s="250" t="str">
        <f t="shared" si="17"/>
        <v>https://docmgmt.its.fsu.edu/NolijWeb/public/apiLoginCheck.jsp?redir=../documentviewer/%3FdocumentId%3D</v>
      </c>
      <c r="AH2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" s="250" t="str">
        <f>tbl_TransDet_Exp[[#Headers],[&amp;TargetFrameName=None]]</f>
        <v>&amp;TargetFrameName=None</v>
      </c>
      <c r="AJ2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" s="71"/>
      <c r="AN280" s="22"/>
      <c r="AO280" s="22"/>
      <c r="AP280" s="208"/>
      <c r="AQ280" s="42" t="e">
        <f>IF(tbl_TransDet_Exp[[#This Row],[Custom SR Type]]="",INDEX(SR_Lookup[Section Name],MATCH(tbl_TransDet_Exp[[#This Row],[Account]],SR_Lookup[Account],0)),tbl_TransDet_Exp[[#This Row],[Custom SR Type]])</f>
        <v>#N/A</v>
      </c>
      <c r="AR280" s="42">
        <f>VALUE(CONCATENATE(C280,TEXT(tbl_TransDet_Exp[[#This Row],[Pd]],"00")))</f>
        <v>0</v>
      </c>
      <c r="AS280" s="42" t="str">
        <f>TEXT(tbl_TransDet_Exp[[#This Row],[Project Id]],"000000")</f>
        <v>000000</v>
      </c>
      <c r="AT280" s="42" t="e">
        <f>INDEX(Table11[Description],MATCH(tbl_TransDet_Exp[[#This Row],[Account]],Table11[GL Account],0))</f>
        <v>#N/A</v>
      </c>
      <c r="AU2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" spans="2:47">
      <c r="B281" s="11"/>
      <c r="C281" s="243"/>
      <c r="D281" s="243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244"/>
      <c r="P281" s="11"/>
      <c r="Q281" s="245"/>
      <c r="R281" s="11"/>
      <c r="S281" s="11"/>
      <c r="T281" s="11"/>
      <c r="U281" s="11"/>
      <c r="V281" s="11"/>
      <c r="W281" s="11"/>
      <c r="X281" s="11"/>
      <c r="Y281" s="11"/>
      <c r="Z281" s="246"/>
      <c r="AA2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" s="250" t="e">
        <f>IF(tbl_TransDet_Exp[[#This Row],[+/-  (HR GL Detail)]]&lt;&gt;"",tbl_TransDet_Exp[[#This Row],[+/-  (HR GL Detail)]],IF(#REF!&lt;&gt;"",#REF!,""))</f>
        <v>#REF!</v>
      </c>
      <c r="AC281" s="250" t="str">
        <f t="shared" si="15"/>
        <v>https://financials.omni.fsu.edu/psp/sprdfi/EMPLOYEE/ERP/c/AUDIT_EXPENSE_FUNCTIONS.TE_EXP_SHEET_INQ.GBL?SHEET_ID=</v>
      </c>
      <c r="AD281" s="250" t="str">
        <f t="shared" si="16"/>
        <v>&amp;PAGE=EX_SHEET_ENTRY</v>
      </c>
      <c r="AE281" s="250" t="str">
        <f>IF(LEFT(tbl_TransDet_Exp[[#This Row],[Journal Id]],2)="EX",TEXT(tbl_TransDet_Exp[[#This Row],[Vch /Ex /PayId]],"0000000000"),"")</f>
        <v/>
      </c>
      <c r="AF281" s="250" t="b">
        <f>IF(tbl_TransDet_Exp[[#This Row],[ER Lookup and Format]]&lt;&gt;"",CONCATENATE(tbl_TransDet_Exp[[#This Row],[https://financials.omni.fsu.edu/psp/sprdfi/EMPLOYEE/ERP/c/AUDIT_EXPENSE_FUNCTIONS.TE_EXP_SHEET_INQ.GBL?SHEET_ID=]],AE281,tbl_TransDet_Exp[[#This Row],[&amp;PAGE=EX_SHEET_ENTRY]]))</f>
        <v>0</v>
      </c>
      <c r="AG281" s="250" t="str">
        <f t="shared" si="17"/>
        <v>https://docmgmt.its.fsu.edu/NolijWeb/public/apiLoginCheck.jsp?redir=../documentviewer/%3FdocumentId%3D</v>
      </c>
      <c r="AH2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" s="250" t="str">
        <f>tbl_TransDet_Exp[[#Headers],[&amp;TargetFrameName=None]]</f>
        <v>&amp;TargetFrameName=None</v>
      </c>
      <c r="AJ2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" s="71"/>
      <c r="AN281" s="22"/>
      <c r="AO281" s="22"/>
      <c r="AP281" s="208"/>
      <c r="AQ281" s="42" t="e">
        <f>IF(tbl_TransDet_Exp[[#This Row],[Custom SR Type]]="",INDEX(SR_Lookup[Section Name],MATCH(tbl_TransDet_Exp[[#This Row],[Account]],SR_Lookup[Account],0)),tbl_TransDet_Exp[[#This Row],[Custom SR Type]])</f>
        <v>#N/A</v>
      </c>
      <c r="AR281" s="42">
        <f>VALUE(CONCATENATE(C281,TEXT(tbl_TransDet_Exp[[#This Row],[Pd]],"00")))</f>
        <v>0</v>
      </c>
      <c r="AS281" s="42" t="str">
        <f>TEXT(tbl_TransDet_Exp[[#This Row],[Project Id]],"000000")</f>
        <v>000000</v>
      </c>
      <c r="AT281" s="42" t="e">
        <f>INDEX(Table11[Description],MATCH(tbl_TransDet_Exp[[#This Row],[Account]],Table11[GL Account],0))</f>
        <v>#N/A</v>
      </c>
      <c r="AU2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" spans="2:47">
      <c r="B282" s="11"/>
      <c r="C282" s="243"/>
      <c r="D282" s="243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244"/>
      <c r="P282" s="11"/>
      <c r="Q282" s="245"/>
      <c r="R282" s="11"/>
      <c r="S282" s="11"/>
      <c r="T282" s="11"/>
      <c r="U282" s="11"/>
      <c r="V282" s="11"/>
      <c r="W282" s="11"/>
      <c r="X282" s="11"/>
      <c r="Y282" s="11"/>
      <c r="Z282" s="246"/>
      <c r="AA2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" s="250" t="e">
        <f>IF(tbl_TransDet_Exp[[#This Row],[+/-  (HR GL Detail)]]&lt;&gt;"",tbl_TransDet_Exp[[#This Row],[+/-  (HR GL Detail)]],IF(#REF!&lt;&gt;"",#REF!,""))</f>
        <v>#REF!</v>
      </c>
      <c r="AC282" s="250" t="str">
        <f t="shared" si="15"/>
        <v>https://financials.omni.fsu.edu/psp/sprdfi/EMPLOYEE/ERP/c/AUDIT_EXPENSE_FUNCTIONS.TE_EXP_SHEET_INQ.GBL?SHEET_ID=</v>
      </c>
      <c r="AD282" s="250" t="str">
        <f t="shared" si="16"/>
        <v>&amp;PAGE=EX_SHEET_ENTRY</v>
      </c>
      <c r="AE282" s="250" t="str">
        <f>IF(LEFT(tbl_TransDet_Exp[[#This Row],[Journal Id]],2)="EX",TEXT(tbl_TransDet_Exp[[#This Row],[Vch /Ex /PayId]],"0000000000"),"")</f>
        <v/>
      </c>
      <c r="AF282" s="250" t="b">
        <f>IF(tbl_TransDet_Exp[[#This Row],[ER Lookup and Format]]&lt;&gt;"",CONCATENATE(tbl_TransDet_Exp[[#This Row],[https://financials.omni.fsu.edu/psp/sprdfi/EMPLOYEE/ERP/c/AUDIT_EXPENSE_FUNCTIONS.TE_EXP_SHEET_INQ.GBL?SHEET_ID=]],AE282,tbl_TransDet_Exp[[#This Row],[&amp;PAGE=EX_SHEET_ENTRY]]))</f>
        <v>0</v>
      </c>
      <c r="AG282" s="250" t="str">
        <f t="shared" si="17"/>
        <v>https://docmgmt.its.fsu.edu/NolijWeb/public/apiLoginCheck.jsp?redir=../documentviewer/%3FdocumentId%3D</v>
      </c>
      <c r="AH2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" s="250" t="str">
        <f>tbl_TransDet_Exp[[#Headers],[&amp;TargetFrameName=None]]</f>
        <v>&amp;TargetFrameName=None</v>
      </c>
      <c r="AJ2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" s="71"/>
      <c r="AN282" s="22"/>
      <c r="AO282" s="22"/>
      <c r="AP282" s="208"/>
      <c r="AQ282" s="42" t="e">
        <f>IF(tbl_TransDet_Exp[[#This Row],[Custom SR Type]]="",INDEX(SR_Lookup[Section Name],MATCH(tbl_TransDet_Exp[[#This Row],[Account]],SR_Lookup[Account],0)),tbl_TransDet_Exp[[#This Row],[Custom SR Type]])</f>
        <v>#N/A</v>
      </c>
      <c r="AR282" s="42">
        <f>VALUE(CONCATENATE(C282,TEXT(tbl_TransDet_Exp[[#This Row],[Pd]],"00")))</f>
        <v>0</v>
      </c>
      <c r="AS282" s="42" t="str">
        <f>TEXT(tbl_TransDet_Exp[[#This Row],[Project Id]],"000000")</f>
        <v>000000</v>
      </c>
      <c r="AT282" s="42" t="e">
        <f>INDEX(Table11[Description],MATCH(tbl_TransDet_Exp[[#This Row],[Account]],Table11[GL Account],0))</f>
        <v>#N/A</v>
      </c>
      <c r="AU2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" spans="2:47">
      <c r="B283" s="11"/>
      <c r="C283" s="243"/>
      <c r="D283" s="243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244"/>
      <c r="P283" s="11"/>
      <c r="Q283" s="245"/>
      <c r="R283" s="11"/>
      <c r="S283" s="11"/>
      <c r="T283" s="11"/>
      <c r="U283" s="11"/>
      <c r="V283" s="11"/>
      <c r="W283" s="11"/>
      <c r="X283" s="11"/>
      <c r="Y283" s="11"/>
      <c r="Z283" s="246"/>
      <c r="AA2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" s="250" t="e">
        <f>IF(tbl_TransDet_Exp[[#This Row],[+/-  (HR GL Detail)]]&lt;&gt;"",tbl_TransDet_Exp[[#This Row],[+/-  (HR GL Detail)]],IF(#REF!&lt;&gt;"",#REF!,""))</f>
        <v>#REF!</v>
      </c>
      <c r="AC283" s="250" t="str">
        <f t="shared" si="15"/>
        <v>https://financials.omni.fsu.edu/psp/sprdfi/EMPLOYEE/ERP/c/AUDIT_EXPENSE_FUNCTIONS.TE_EXP_SHEET_INQ.GBL?SHEET_ID=</v>
      </c>
      <c r="AD283" s="250" t="str">
        <f t="shared" si="16"/>
        <v>&amp;PAGE=EX_SHEET_ENTRY</v>
      </c>
      <c r="AE283" s="250" t="str">
        <f>IF(LEFT(tbl_TransDet_Exp[[#This Row],[Journal Id]],2)="EX",TEXT(tbl_TransDet_Exp[[#This Row],[Vch /Ex /PayId]],"0000000000"),"")</f>
        <v/>
      </c>
      <c r="AF283" s="250" t="b">
        <f>IF(tbl_TransDet_Exp[[#This Row],[ER Lookup and Format]]&lt;&gt;"",CONCATENATE(tbl_TransDet_Exp[[#This Row],[https://financials.omni.fsu.edu/psp/sprdfi/EMPLOYEE/ERP/c/AUDIT_EXPENSE_FUNCTIONS.TE_EXP_SHEET_INQ.GBL?SHEET_ID=]],AE283,tbl_TransDet_Exp[[#This Row],[&amp;PAGE=EX_SHEET_ENTRY]]))</f>
        <v>0</v>
      </c>
      <c r="AG283" s="250" t="str">
        <f t="shared" si="17"/>
        <v>https://docmgmt.its.fsu.edu/NolijWeb/public/apiLoginCheck.jsp?redir=../documentviewer/%3FdocumentId%3D</v>
      </c>
      <c r="AH2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" s="250" t="str">
        <f>tbl_TransDet_Exp[[#Headers],[&amp;TargetFrameName=None]]</f>
        <v>&amp;TargetFrameName=None</v>
      </c>
      <c r="AJ2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" s="71"/>
      <c r="AN283" s="22"/>
      <c r="AO283" s="22"/>
      <c r="AP283" s="208"/>
      <c r="AQ283" s="42" t="e">
        <f>IF(tbl_TransDet_Exp[[#This Row],[Custom SR Type]]="",INDEX(SR_Lookup[Section Name],MATCH(tbl_TransDet_Exp[[#This Row],[Account]],SR_Lookup[Account],0)),tbl_TransDet_Exp[[#This Row],[Custom SR Type]])</f>
        <v>#N/A</v>
      </c>
      <c r="AR283" s="42">
        <f>VALUE(CONCATENATE(C283,TEXT(tbl_TransDet_Exp[[#This Row],[Pd]],"00")))</f>
        <v>0</v>
      </c>
      <c r="AS283" s="42" t="str">
        <f>TEXT(tbl_TransDet_Exp[[#This Row],[Project Id]],"000000")</f>
        <v>000000</v>
      </c>
      <c r="AT283" s="42" t="e">
        <f>INDEX(Table11[Description],MATCH(tbl_TransDet_Exp[[#This Row],[Account]],Table11[GL Account],0))</f>
        <v>#N/A</v>
      </c>
      <c r="AU2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" spans="2:47">
      <c r="B284" s="11"/>
      <c r="C284" s="243"/>
      <c r="D284" s="243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244"/>
      <c r="P284" s="11"/>
      <c r="Q284" s="245"/>
      <c r="R284" s="11"/>
      <c r="S284" s="11"/>
      <c r="T284" s="11"/>
      <c r="U284" s="11"/>
      <c r="V284" s="11"/>
      <c r="W284" s="11"/>
      <c r="X284" s="11"/>
      <c r="Y284" s="11"/>
      <c r="Z284" s="246"/>
      <c r="AA2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" s="250" t="e">
        <f>IF(tbl_TransDet_Exp[[#This Row],[+/-  (HR GL Detail)]]&lt;&gt;"",tbl_TransDet_Exp[[#This Row],[+/-  (HR GL Detail)]],IF(#REF!&lt;&gt;"",#REF!,""))</f>
        <v>#REF!</v>
      </c>
      <c r="AC284" s="250" t="str">
        <f t="shared" si="15"/>
        <v>https://financials.omni.fsu.edu/psp/sprdfi/EMPLOYEE/ERP/c/AUDIT_EXPENSE_FUNCTIONS.TE_EXP_SHEET_INQ.GBL?SHEET_ID=</v>
      </c>
      <c r="AD284" s="250" t="str">
        <f t="shared" si="16"/>
        <v>&amp;PAGE=EX_SHEET_ENTRY</v>
      </c>
      <c r="AE284" s="250" t="str">
        <f>IF(LEFT(tbl_TransDet_Exp[[#This Row],[Journal Id]],2)="EX",TEXT(tbl_TransDet_Exp[[#This Row],[Vch /Ex /PayId]],"0000000000"),"")</f>
        <v/>
      </c>
      <c r="AF284" s="250" t="b">
        <f>IF(tbl_TransDet_Exp[[#This Row],[ER Lookup and Format]]&lt;&gt;"",CONCATENATE(tbl_TransDet_Exp[[#This Row],[https://financials.omni.fsu.edu/psp/sprdfi/EMPLOYEE/ERP/c/AUDIT_EXPENSE_FUNCTIONS.TE_EXP_SHEET_INQ.GBL?SHEET_ID=]],AE284,tbl_TransDet_Exp[[#This Row],[&amp;PAGE=EX_SHEET_ENTRY]]))</f>
        <v>0</v>
      </c>
      <c r="AG284" s="250" t="str">
        <f t="shared" si="17"/>
        <v>https://docmgmt.its.fsu.edu/NolijWeb/public/apiLoginCheck.jsp?redir=../documentviewer/%3FdocumentId%3D</v>
      </c>
      <c r="AH2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" s="250" t="str">
        <f>tbl_TransDet_Exp[[#Headers],[&amp;TargetFrameName=None]]</f>
        <v>&amp;TargetFrameName=None</v>
      </c>
      <c r="AJ2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" s="71"/>
      <c r="AN284" s="22"/>
      <c r="AO284" s="22"/>
      <c r="AP284" s="208"/>
      <c r="AQ284" s="42" t="e">
        <f>IF(tbl_TransDet_Exp[[#This Row],[Custom SR Type]]="",INDEX(SR_Lookup[Section Name],MATCH(tbl_TransDet_Exp[[#This Row],[Account]],SR_Lookup[Account],0)),tbl_TransDet_Exp[[#This Row],[Custom SR Type]])</f>
        <v>#N/A</v>
      </c>
      <c r="AR284" s="42">
        <f>VALUE(CONCATENATE(C284,TEXT(tbl_TransDet_Exp[[#This Row],[Pd]],"00")))</f>
        <v>0</v>
      </c>
      <c r="AS284" s="42" t="str">
        <f>TEXT(tbl_TransDet_Exp[[#This Row],[Project Id]],"000000")</f>
        <v>000000</v>
      </c>
      <c r="AT284" s="42" t="e">
        <f>INDEX(Table11[Description],MATCH(tbl_TransDet_Exp[[#This Row],[Account]],Table11[GL Account],0))</f>
        <v>#N/A</v>
      </c>
      <c r="AU2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" spans="2:47">
      <c r="B285" s="11"/>
      <c r="C285" s="243"/>
      <c r="D285" s="243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244"/>
      <c r="P285" s="11"/>
      <c r="Q285" s="245"/>
      <c r="R285" s="11"/>
      <c r="S285" s="11"/>
      <c r="T285" s="11"/>
      <c r="U285" s="11"/>
      <c r="V285" s="11"/>
      <c r="W285" s="11"/>
      <c r="X285" s="11"/>
      <c r="Y285" s="11"/>
      <c r="Z285" s="246"/>
      <c r="AA2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" s="250" t="e">
        <f>IF(tbl_TransDet_Exp[[#This Row],[+/-  (HR GL Detail)]]&lt;&gt;"",tbl_TransDet_Exp[[#This Row],[+/-  (HR GL Detail)]],IF(#REF!&lt;&gt;"",#REF!,""))</f>
        <v>#REF!</v>
      </c>
      <c r="AC285" s="250" t="str">
        <f t="shared" si="15"/>
        <v>https://financials.omni.fsu.edu/psp/sprdfi/EMPLOYEE/ERP/c/AUDIT_EXPENSE_FUNCTIONS.TE_EXP_SHEET_INQ.GBL?SHEET_ID=</v>
      </c>
      <c r="AD285" s="250" t="str">
        <f t="shared" si="16"/>
        <v>&amp;PAGE=EX_SHEET_ENTRY</v>
      </c>
      <c r="AE285" s="250" t="str">
        <f>IF(LEFT(tbl_TransDet_Exp[[#This Row],[Journal Id]],2)="EX",TEXT(tbl_TransDet_Exp[[#This Row],[Vch /Ex /PayId]],"0000000000"),"")</f>
        <v/>
      </c>
      <c r="AF285" s="250" t="b">
        <f>IF(tbl_TransDet_Exp[[#This Row],[ER Lookup and Format]]&lt;&gt;"",CONCATENATE(tbl_TransDet_Exp[[#This Row],[https://financials.omni.fsu.edu/psp/sprdfi/EMPLOYEE/ERP/c/AUDIT_EXPENSE_FUNCTIONS.TE_EXP_SHEET_INQ.GBL?SHEET_ID=]],AE285,tbl_TransDet_Exp[[#This Row],[&amp;PAGE=EX_SHEET_ENTRY]]))</f>
        <v>0</v>
      </c>
      <c r="AG285" s="250" t="str">
        <f t="shared" si="17"/>
        <v>https://docmgmt.its.fsu.edu/NolijWeb/public/apiLoginCheck.jsp?redir=../documentviewer/%3FdocumentId%3D</v>
      </c>
      <c r="AH2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" s="250" t="str">
        <f>tbl_TransDet_Exp[[#Headers],[&amp;TargetFrameName=None]]</f>
        <v>&amp;TargetFrameName=None</v>
      </c>
      <c r="AJ2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" s="71"/>
      <c r="AN285" s="22"/>
      <c r="AO285" s="22"/>
      <c r="AP285" s="208"/>
      <c r="AQ285" s="42" t="e">
        <f>IF(tbl_TransDet_Exp[[#This Row],[Custom SR Type]]="",INDEX(SR_Lookup[Section Name],MATCH(tbl_TransDet_Exp[[#This Row],[Account]],SR_Lookup[Account],0)),tbl_TransDet_Exp[[#This Row],[Custom SR Type]])</f>
        <v>#N/A</v>
      </c>
      <c r="AR285" s="42">
        <f>VALUE(CONCATENATE(C285,TEXT(tbl_TransDet_Exp[[#This Row],[Pd]],"00")))</f>
        <v>0</v>
      </c>
      <c r="AS285" s="42" t="str">
        <f>TEXT(tbl_TransDet_Exp[[#This Row],[Project Id]],"000000")</f>
        <v>000000</v>
      </c>
      <c r="AT285" s="42" t="e">
        <f>INDEX(Table11[Description],MATCH(tbl_TransDet_Exp[[#This Row],[Account]],Table11[GL Account],0))</f>
        <v>#N/A</v>
      </c>
      <c r="AU2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" spans="2:47">
      <c r="B286" s="11"/>
      <c r="C286" s="243"/>
      <c r="D286" s="243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244"/>
      <c r="P286" s="11"/>
      <c r="Q286" s="245"/>
      <c r="R286" s="11"/>
      <c r="S286" s="11"/>
      <c r="T286" s="11"/>
      <c r="U286" s="11"/>
      <c r="V286" s="11"/>
      <c r="W286" s="11"/>
      <c r="X286" s="11"/>
      <c r="Y286" s="11"/>
      <c r="Z286" s="246"/>
      <c r="AA2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" s="250" t="e">
        <f>IF(tbl_TransDet_Exp[[#This Row],[+/-  (HR GL Detail)]]&lt;&gt;"",tbl_TransDet_Exp[[#This Row],[+/-  (HR GL Detail)]],IF(#REF!&lt;&gt;"",#REF!,""))</f>
        <v>#REF!</v>
      </c>
      <c r="AC286" s="250" t="str">
        <f t="shared" si="15"/>
        <v>https://financials.omni.fsu.edu/psp/sprdfi/EMPLOYEE/ERP/c/AUDIT_EXPENSE_FUNCTIONS.TE_EXP_SHEET_INQ.GBL?SHEET_ID=</v>
      </c>
      <c r="AD286" s="250" t="str">
        <f t="shared" si="16"/>
        <v>&amp;PAGE=EX_SHEET_ENTRY</v>
      </c>
      <c r="AE286" s="250" t="str">
        <f>IF(LEFT(tbl_TransDet_Exp[[#This Row],[Journal Id]],2)="EX",TEXT(tbl_TransDet_Exp[[#This Row],[Vch /Ex /PayId]],"0000000000"),"")</f>
        <v/>
      </c>
      <c r="AF286" s="250" t="b">
        <f>IF(tbl_TransDet_Exp[[#This Row],[ER Lookup and Format]]&lt;&gt;"",CONCATENATE(tbl_TransDet_Exp[[#This Row],[https://financials.omni.fsu.edu/psp/sprdfi/EMPLOYEE/ERP/c/AUDIT_EXPENSE_FUNCTIONS.TE_EXP_SHEET_INQ.GBL?SHEET_ID=]],AE286,tbl_TransDet_Exp[[#This Row],[&amp;PAGE=EX_SHEET_ENTRY]]))</f>
        <v>0</v>
      </c>
      <c r="AG286" s="250" t="str">
        <f t="shared" si="17"/>
        <v>https://docmgmt.its.fsu.edu/NolijWeb/public/apiLoginCheck.jsp?redir=../documentviewer/%3FdocumentId%3D</v>
      </c>
      <c r="AH2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" s="250" t="str">
        <f>tbl_TransDet_Exp[[#Headers],[&amp;TargetFrameName=None]]</f>
        <v>&amp;TargetFrameName=None</v>
      </c>
      <c r="AJ2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" s="71"/>
      <c r="AN286" s="22"/>
      <c r="AO286" s="22"/>
      <c r="AP286" s="208"/>
      <c r="AQ286" s="42" t="e">
        <f>IF(tbl_TransDet_Exp[[#This Row],[Custom SR Type]]="",INDEX(SR_Lookup[Section Name],MATCH(tbl_TransDet_Exp[[#This Row],[Account]],SR_Lookup[Account],0)),tbl_TransDet_Exp[[#This Row],[Custom SR Type]])</f>
        <v>#N/A</v>
      </c>
      <c r="AR286" s="42">
        <f>VALUE(CONCATENATE(C286,TEXT(tbl_TransDet_Exp[[#This Row],[Pd]],"00")))</f>
        <v>0</v>
      </c>
      <c r="AS286" s="42" t="str">
        <f>TEXT(tbl_TransDet_Exp[[#This Row],[Project Id]],"000000")</f>
        <v>000000</v>
      </c>
      <c r="AT286" s="42" t="e">
        <f>INDEX(Table11[Description],MATCH(tbl_TransDet_Exp[[#This Row],[Account]],Table11[GL Account],0))</f>
        <v>#N/A</v>
      </c>
      <c r="AU2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" spans="2:47">
      <c r="B287" s="11"/>
      <c r="C287" s="243"/>
      <c r="D287" s="243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244"/>
      <c r="P287" s="11"/>
      <c r="Q287" s="245"/>
      <c r="R287" s="11"/>
      <c r="S287" s="11"/>
      <c r="T287" s="11"/>
      <c r="U287" s="11"/>
      <c r="V287" s="11"/>
      <c r="W287" s="11"/>
      <c r="X287" s="11"/>
      <c r="Y287" s="11"/>
      <c r="Z287" s="246"/>
      <c r="AA2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" s="250" t="e">
        <f>IF(tbl_TransDet_Exp[[#This Row],[+/-  (HR GL Detail)]]&lt;&gt;"",tbl_TransDet_Exp[[#This Row],[+/-  (HR GL Detail)]],IF(#REF!&lt;&gt;"",#REF!,""))</f>
        <v>#REF!</v>
      </c>
      <c r="AC287" s="250" t="str">
        <f t="shared" si="15"/>
        <v>https://financials.omni.fsu.edu/psp/sprdfi/EMPLOYEE/ERP/c/AUDIT_EXPENSE_FUNCTIONS.TE_EXP_SHEET_INQ.GBL?SHEET_ID=</v>
      </c>
      <c r="AD287" s="250" t="str">
        <f t="shared" si="16"/>
        <v>&amp;PAGE=EX_SHEET_ENTRY</v>
      </c>
      <c r="AE287" s="250" t="str">
        <f>IF(LEFT(tbl_TransDet_Exp[[#This Row],[Journal Id]],2)="EX",TEXT(tbl_TransDet_Exp[[#This Row],[Vch /Ex /PayId]],"0000000000"),"")</f>
        <v/>
      </c>
      <c r="AF287" s="250" t="b">
        <f>IF(tbl_TransDet_Exp[[#This Row],[ER Lookup and Format]]&lt;&gt;"",CONCATENATE(tbl_TransDet_Exp[[#This Row],[https://financials.omni.fsu.edu/psp/sprdfi/EMPLOYEE/ERP/c/AUDIT_EXPENSE_FUNCTIONS.TE_EXP_SHEET_INQ.GBL?SHEET_ID=]],AE287,tbl_TransDet_Exp[[#This Row],[&amp;PAGE=EX_SHEET_ENTRY]]))</f>
        <v>0</v>
      </c>
      <c r="AG287" s="250" t="str">
        <f t="shared" si="17"/>
        <v>https://docmgmt.its.fsu.edu/NolijWeb/public/apiLoginCheck.jsp?redir=../documentviewer/%3FdocumentId%3D</v>
      </c>
      <c r="AH2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" s="250" t="str">
        <f>tbl_TransDet_Exp[[#Headers],[&amp;TargetFrameName=None]]</f>
        <v>&amp;TargetFrameName=None</v>
      </c>
      <c r="AJ2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" s="71"/>
      <c r="AN287" s="22"/>
      <c r="AO287" s="22"/>
      <c r="AP287" s="208"/>
      <c r="AQ287" s="42" t="e">
        <f>IF(tbl_TransDet_Exp[[#This Row],[Custom SR Type]]="",INDEX(SR_Lookup[Section Name],MATCH(tbl_TransDet_Exp[[#This Row],[Account]],SR_Lookup[Account],0)),tbl_TransDet_Exp[[#This Row],[Custom SR Type]])</f>
        <v>#N/A</v>
      </c>
      <c r="AR287" s="42">
        <f>VALUE(CONCATENATE(C287,TEXT(tbl_TransDet_Exp[[#This Row],[Pd]],"00")))</f>
        <v>0</v>
      </c>
      <c r="AS287" s="42" t="str">
        <f>TEXT(tbl_TransDet_Exp[[#This Row],[Project Id]],"000000")</f>
        <v>000000</v>
      </c>
      <c r="AT287" s="42" t="e">
        <f>INDEX(Table11[Description],MATCH(tbl_TransDet_Exp[[#This Row],[Account]],Table11[GL Account],0))</f>
        <v>#N/A</v>
      </c>
      <c r="AU2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" spans="2:47">
      <c r="B288" s="11"/>
      <c r="C288" s="243"/>
      <c r="D288" s="243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244"/>
      <c r="P288" s="11"/>
      <c r="Q288" s="245"/>
      <c r="R288" s="11"/>
      <c r="S288" s="11"/>
      <c r="T288" s="11"/>
      <c r="U288" s="11"/>
      <c r="V288" s="11"/>
      <c r="W288" s="11"/>
      <c r="X288" s="11"/>
      <c r="Y288" s="11"/>
      <c r="Z288" s="246"/>
      <c r="AA2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" s="250" t="e">
        <f>IF(tbl_TransDet_Exp[[#This Row],[+/-  (HR GL Detail)]]&lt;&gt;"",tbl_TransDet_Exp[[#This Row],[+/-  (HR GL Detail)]],IF(#REF!&lt;&gt;"",#REF!,""))</f>
        <v>#REF!</v>
      </c>
      <c r="AC288" s="250" t="str">
        <f t="shared" si="15"/>
        <v>https://financials.omni.fsu.edu/psp/sprdfi/EMPLOYEE/ERP/c/AUDIT_EXPENSE_FUNCTIONS.TE_EXP_SHEET_INQ.GBL?SHEET_ID=</v>
      </c>
      <c r="AD288" s="250" t="str">
        <f t="shared" si="16"/>
        <v>&amp;PAGE=EX_SHEET_ENTRY</v>
      </c>
      <c r="AE288" s="250" t="str">
        <f>IF(LEFT(tbl_TransDet_Exp[[#This Row],[Journal Id]],2)="EX",TEXT(tbl_TransDet_Exp[[#This Row],[Vch /Ex /PayId]],"0000000000"),"")</f>
        <v/>
      </c>
      <c r="AF288" s="250" t="b">
        <f>IF(tbl_TransDet_Exp[[#This Row],[ER Lookup and Format]]&lt;&gt;"",CONCATENATE(tbl_TransDet_Exp[[#This Row],[https://financials.omni.fsu.edu/psp/sprdfi/EMPLOYEE/ERP/c/AUDIT_EXPENSE_FUNCTIONS.TE_EXP_SHEET_INQ.GBL?SHEET_ID=]],AE288,tbl_TransDet_Exp[[#This Row],[&amp;PAGE=EX_SHEET_ENTRY]]))</f>
        <v>0</v>
      </c>
      <c r="AG288" s="250" t="str">
        <f t="shared" si="17"/>
        <v>https://docmgmt.its.fsu.edu/NolijWeb/public/apiLoginCheck.jsp?redir=../documentviewer/%3FdocumentId%3D</v>
      </c>
      <c r="AH2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" s="250" t="str">
        <f>tbl_TransDet_Exp[[#Headers],[&amp;TargetFrameName=None]]</f>
        <v>&amp;TargetFrameName=None</v>
      </c>
      <c r="AJ2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" s="71"/>
      <c r="AN288" s="22"/>
      <c r="AO288" s="22"/>
      <c r="AP288" s="208"/>
      <c r="AQ288" s="42" t="e">
        <f>IF(tbl_TransDet_Exp[[#This Row],[Custom SR Type]]="",INDEX(SR_Lookup[Section Name],MATCH(tbl_TransDet_Exp[[#This Row],[Account]],SR_Lookup[Account],0)),tbl_TransDet_Exp[[#This Row],[Custom SR Type]])</f>
        <v>#N/A</v>
      </c>
      <c r="AR288" s="42">
        <f>VALUE(CONCATENATE(C288,TEXT(tbl_TransDet_Exp[[#This Row],[Pd]],"00")))</f>
        <v>0</v>
      </c>
      <c r="AS288" s="42" t="str">
        <f>TEXT(tbl_TransDet_Exp[[#This Row],[Project Id]],"000000")</f>
        <v>000000</v>
      </c>
      <c r="AT288" s="42" t="e">
        <f>INDEX(Table11[Description],MATCH(tbl_TransDet_Exp[[#This Row],[Account]],Table11[GL Account],0))</f>
        <v>#N/A</v>
      </c>
      <c r="AU2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" spans="2:47">
      <c r="B289" s="11"/>
      <c r="C289" s="243"/>
      <c r="D289" s="243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244"/>
      <c r="P289" s="11"/>
      <c r="Q289" s="245"/>
      <c r="R289" s="11"/>
      <c r="S289" s="11"/>
      <c r="T289" s="11"/>
      <c r="U289" s="11"/>
      <c r="V289" s="11"/>
      <c r="W289" s="11"/>
      <c r="X289" s="11"/>
      <c r="Y289" s="11"/>
      <c r="Z289" s="246"/>
      <c r="AA2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" s="250" t="e">
        <f>IF(tbl_TransDet_Exp[[#This Row],[+/-  (HR GL Detail)]]&lt;&gt;"",tbl_TransDet_Exp[[#This Row],[+/-  (HR GL Detail)]],IF(#REF!&lt;&gt;"",#REF!,""))</f>
        <v>#REF!</v>
      </c>
      <c r="AC289" s="250" t="str">
        <f t="shared" si="15"/>
        <v>https://financials.omni.fsu.edu/psp/sprdfi/EMPLOYEE/ERP/c/AUDIT_EXPENSE_FUNCTIONS.TE_EXP_SHEET_INQ.GBL?SHEET_ID=</v>
      </c>
      <c r="AD289" s="250" t="str">
        <f t="shared" si="16"/>
        <v>&amp;PAGE=EX_SHEET_ENTRY</v>
      </c>
      <c r="AE289" s="250" t="str">
        <f>IF(LEFT(tbl_TransDet_Exp[[#This Row],[Journal Id]],2)="EX",TEXT(tbl_TransDet_Exp[[#This Row],[Vch /Ex /PayId]],"0000000000"),"")</f>
        <v/>
      </c>
      <c r="AF289" s="250" t="b">
        <f>IF(tbl_TransDet_Exp[[#This Row],[ER Lookup and Format]]&lt;&gt;"",CONCATENATE(tbl_TransDet_Exp[[#This Row],[https://financials.omni.fsu.edu/psp/sprdfi/EMPLOYEE/ERP/c/AUDIT_EXPENSE_FUNCTIONS.TE_EXP_SHEET_INQ.GBL?SHEET_ID=]],AE289,tbl_TransDet_Exp[[#This Row],[&amp;PAGE=EX_SHEET_ENTRY]]))</f>
        <v>0</v>
      </c>
      <c r="AG289" s="250" t="str">
        <f t="shared" si="17"/>
        <v>https://docmgmt.its.fsu.edu/NolijWeb/public/apiLoginCheck.jsp?redir=../documentviewer/%3FdocumentId%3D</v>
      </c>
      <c r="AH2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" s="250" t="str">
        <f>tbl_TransDet_Exp[[#Headers],[&amp;TargetFrameName=None]]</f>
        <v>&amp;TargetFrameName=None</v>
      </c>
      <c r="AJ2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" s="71"/>
      <c r="AN289" s="22"/>
      <c r="AO289" s="22"/>
      <c r="AP289" s="208"/>
      <c r="AQ289" s="42" t="e">
        <f>IF(tbl_TransDet_Exp[[#This Row],[Custom SR Type]]="",INDEX(SR_Lookup[Section Name],MATCH(tbl_TransDet_Exp[[#This Row],[Account]],SR_Lookup[Account],0)),tbl_TransDet_Exp[[#This Row],[Custom SR Type]])</f>
        <v>#N/A</v>
      </c>
      <c r="AR289" s="42">
        <f>VALUE(CONCATENATE(C289,TEXT(tbl_TransDet_Exp[[#This Row],[Pd]],"00")))</f>
        <v>0</v>
      </c>
      <c r="AS289" s="42" t="str">
        <f>TEXT(tbl_TransDet_Exp[[#This Row],[Project Id]],"000000")</f>
        <v>000000</v>
      </c>
      <c r="AT289" s="42" t="e">
        <f>INDEX(Table11[Description],MATCH(tbl_TransDet_Exp[[#This Row],[Account]],Table11[GL Account],0))</f>
        <v>#N/A</v>
      </c>
      <c r="AU2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" spans="2:47">
      <c r="B290" s="11"/>
      <c r="C290" s="243"/>
      <c r="D290" s="243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244"/>
      <c r="P290" s="11"/>
      <c r="Q290" s="245"/>
      <c r="R290" s="11"/>
      <c r="S290" s="11"/>
      <c r="T290" s="11"/>
      <c r="U290" s="11"/>
      <c r="V290" s="11"/>
      <c r="W290" s="11"/>
      <c r="X290" s="11"/>
      <c r="Y290" s="11"/>
      <c r="Z290" s="246"/>
      <c r="AA2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" s="250" t="e">
        <f>IF(tbl_TransDet_Exp[[#This Row],[+/-  (HR GL Detail)]]&lt;&gt;"",tbl_TransDet_Exp[[#This Row],[+/-  (HR GL Detail)]],IF(#REF!&lt;&gt;"",#REF!,""))</f>
        <v>#REF!</v>
      </c>
      <c r="AC290" s="250" t="str">
        <f t="shared" si="15"/>
        <v>https://financials.omni.fsu.edu/psp/sprdfi/EMPLOYEE/ERP/c/AUDIT_EXPENSE_FUNCTIONS.TE_EXP_SHEET_INQ.GBL?SHEET_ID=</v>
      </c>
      <c r="AD290" s="250" t="str">
        <f t="shared" si="16"/>
        <v>&amp;PAGE=EX_SHEET_ENTRY</v>
      </c>
      <c r="AE290" s="250" t="str">
        <f>IF(LEFT(tbl_TransDet_Exp[[#This Row],[Journal Id]],2)="EX",TEXT(tbl_TransDet_Exp[[#This Row],[Vch /Ex /PayId]],"0000000000"),"")</f>
        <v/>
      </c>
      <c r="AF290" s="250" t="b">
        <f>IF(tbl_TransDet_Exp[[#This Row],[ER Lookup and Format]]&lt;&gt;"",CONCATENATE(tbl_TransDet_Exp[[#This Row],[https://financials.omni.fsu.edu/psp/sprdfi/EMPLOYEE/ERP/c/AUDIT_EXPENSE_FUNCTIONS.TE_EXP_SHEET_INQ.GBL?SHEET_ID=]],AE290,tbl_TransDet_Exp[[#This Row],[&amp;PAGE=EX_SHEET_ENTRY]]))</f>
        <v>0</v>
      </c>
      <c r="AG290" s="250" t="str">
        <f t="shared" si="17"/>
        <v>https://docmgmt.its.fsu.edu/NolijWeb/public/apiLoginCheck.jsp?redir=../documentviewer/%3FdocumentId%3D</v>
      </c>
      <c r="AH2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" s="250" t="str">
        <f>tbl_TransDet_Exp[[#Headers],[&amp;TargetFrameName=None]]</f>
        <v>&amp;TargetFrameName=None</v>
      </c>
      <c r="AJ2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" s="71"/>
      <c r="AN290" s="22"/>
      <c r="AO290" s="22"/>
      <c r="AP290" s="208"/>
      <c r="AQ290" s="42" t="e">
        <f>IF(tbl_TransDet_Exp[[#This Row],[Custom SR Type]]="",INDEX(SR_Lookup[Section Name],MATCH(tbl_TransDet_Exp[[#This Row],[Account]],SR_Lookup[Account],0)),tbl_TransDet_Exp[[#This Row],[Custom SR Type]])</f>
        <v>#N/A</v>
      </c>
      <c r="AR290" s="42">
        <f>VALUE(CONCATENATE(C290,TEXT(tbl_TransDet_Exp[[#This Row],[Pd]],"00")))</f>
        <v>0</v>
      </c>
      <c r="AS290" s="42" t="str">
        <f>TEXT(tbl_TransDet_Exp[[#This Row],[Project Id]],"000000")</f>
        <v>000000</v>
      </c>
      <c r="AT290" s="42" t="e">
        <f>INDEX(Table11[Description],MATCH(tbl_TransDet_Exp[[#This Row],[Account]],Table11[GL Account],0))</f>
        <v>#N/A</v>
      </c>
      <c r="AU2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" spans="2:47">
      <c r="B291" s="11"/>
      <c r="C291" s="243"/>
      <c r="D291" s="243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244"/>
      <c r="P291" s="11"/>
      <c r="Q291" s="245"/>
      <c r="R291" s="11"/>
      <c r="S291" s="11"/>
      <c r="T291" s="11"/>
      <c r="U291" s="11"/>
      <c r="V291" s="11"/>
      <c r="W291" s="11"/>
      <c r="X291" s="11"/>
      <c r="Y291" s="11"/>
      <c r="Z291" s="246"/>
      <c r="AA2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" s="250" t="e">
        <f>IF(tbl_TransDet_Exp[[#This Row],[+/-  (HR GL Detail)]]&lt;&gt;"",tbl_TransDet_Exp[[#This Row],[+/-  (HR GL Detail)]],IF(#REF!&lt;&gt;"",#REF!,""))</f>
        <v>#REF!</v>
      </c>
      <c r="AC291" s="250" t="str">
        <f t="shared" si="15"/>
        <v>https://financials.omni.fsu.edu/psp/sprdfi/EMPLOYEE/ERP/c/AUDIT_EXPENSE_FUNCTIONS.TE_EXP_SHEET_INQ.GBL?SHEET_ID=</v>
      </c>
      <c r="AD291" s="250" t="str">
        <f t="shared" si="16"/>
        <v>&amp;PAGE=EX_SHEET_ENTRY</v>
      </c>
      <c r="AE291" s="250" t="str">
        <f>IF(LEFT(tbl_TransDet_Exp[[#This Row],[Journal Id]],2)="EX",TEXT(tbl_TransDet_Exp[[#This Row],[Vch /Ex /PayId]],"0000000000"),"")</f>
        <v/>
      </c>
      <c r="AF291" s="250" t="b">
        <f>IF(tbl_TransDet_Exp[[#This Row],[ER Lookup and Format]]&lt;&gt;"",CONCATENATE(tbl_TransDet_Exp[[#This Row],[https://financials.omni.fsu.edu/psp/sprdfi/EMPLOYEE/ERP/c/AUDIT_EXPENSE_FUNCTIONS.TE_EXP_SHEET_INQ.GBL?SHEET_ID=]],AE291,tbl_TransDet_Exp[[#This Row],[&amp;PAGE=EX_SHEET_ENTRY]]))</f>
        <v>0</v>
      </c>
      <c r="AG291" s="250" t="str">
        <f t="shared" si="17"/>
        <v>https://docmgmt.its.fsu.edu/NolijWeb/public/apiLoginCheck.jsp?redir=../documentviewer/%3FdocumentId%3D</v>
      </c>
      <c r="AH2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" s="250" t="str">
        <f>tbl_TransDet_Exp[[#Headers],[&amp;TargetFrameName=None]]</f>
        <v>&amp;TargetFrameName=None</v>
      </c>
      <c r="AJ2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" s="71"/>
      <c r="AN291" s="22"/>
      <c r="AO291" s="22"/>
      <c r="AP291" s="208"/>
      <c r="AQ291" s="42" t="e">
        <f>IF(tbl_TransDet_Exp[[#This Row],[Custom SR Type]]="",INDEX(SR_Lookup[Section Name],MATCH(tbl_TransDet_Exp[[#This Row],[Account]],SR_Lookup[Account],0)),tbl_TransDet_Exp[[#This Row],[Custom SR Type]])</f>
        <v>#N/A</v>
      </c>
      <c r="AR291" s="42">
        <f>VALUE(CONCATENATE(C291,TEXT(tbl_TransDet_Exp[[#This Row],[Pd]],"00")))</f>
        <v>0</v>
      </c>
      <c r="AS291" s="42" t="str">
        <f>TEXT(tbl_TransDet_Exp[[#This Row],[Project Id]],"000000")</f>
        <v>000000</v>
      </c>
      <c r="AT291" s="42" t="e">
        <f>INDEX(Table11[Description],MATCH(tbl_TransDet_Exp[[#This Row],[Account]],Table11[GL Account],0))</f>
        <v>#N/A</v>
      </c>
      <c r="AU2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" spans="2:47">
      <c r="B292" s="11"/>
      <c r="C292" s="243"/>
      <c r="D292" s="243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244"/>
      <c r="P292" s="11"/>
      <c r="Q292" s="245"/>
      <c r="R292" s="11"/>
      <c r="S292" s="11"/>
      <c r="T292" s="11"/>
      <c r="U292" s="11"/>
      <c r="V292" s="11"/>
      <c r="W292" s="11"/>
      <c r="X292" s="11"/>
      <c r="Y292" s="11"/>
      <c r="Z292" s="246"/>
      <c r="AA2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" s="250" t="e">
        <f>IF(tbl_TransDet_Exp[[#This Row],[+/-  (HR GL Detail)]]&lt;&gt;"",tbl_TransDet_Exp[[#This Row],[+/-  (HR GL Detail)]],IF(#REF!&lt;&gt;"",#REF!,""))</f>
        <v>#REF!</v>
      </c>
      <c r="AC292" s="250" t="str">
        <f t="shared" si="15"/>
        <v>https://financials.omni.fsu.edu/psp/sprdfi/EMPLOYEE/ERP/c/AUDIT_EXPENSE_FUNCTIONS.TE_EXP_SHEET_INQ.GBL?SHEET_ID=</v>
      </c>
      <c r="AD292" s="250" t="str">
        <f t="shared" si="16"/>
        <v>&amp;PAGE=EX_SHEET_ENTRY</v>
      </c>
      <c r="AE292" s="250" t="str">
        <f>IF(LEFT(tbl_TransDet_Exp[[#This Row],[Journal Id]],2)="EX",TEXT(tbl_TransDet_Exp[[#This Row],[Vch /Ex /PayId]],"0000000000"),"")</f>
        <v/>
      </c>
      <c r="AF292" s="250" t="b">
        <f>IF(tbl_TransDet_Exp[[#This Row],[ER Lookup and Format]]&lt;&gt;"",CONCATENATE(tbl_TransDet_Exp[[#This Row],[https://financials.omni.fsu.edu/psp/sprdfi/EMPLOYEE/ERP/c/AUDIT_EXPENSE_FUNCTIONS.TE_EXP_SHEET_INQ.GBL?SHEET_ID=]],AE292,tbl_TransDet_Exp[[#This Row],[&amp;PAGE=EX_SHEET_ENTRY]]))</f>
        <v>0</v>
      </c>
      <c r="AG292" s="250" t="str">
        <f t="shared" si="17"/>
        <v>https://docmgmt.its.fsu.edu/NolijWeb/public/apiLoginCheck.jsp?redir=../documentviewer/%3FdocumentId%3D</v>
      </c>
      <c r="AH2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" s="250" t="str">
        <f>tbl_TransDet_Exp[[#Headers],[&amp;TargetFrameName=None]]</f>
        <v>&amp;TargetFrameName=None</v>
      </c>
      <c r="AJ2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" s="71"/>
      <c r="AN292" s="22"/>
      <c r="AO292" s="22"/>
      <c r="AP292" s="208"/>
      <c r="AQ292" s="42" t="e">
        <f>IF(tbl_TransDet_Exp[[#This Row],[Custom SR Type]]="",INDEX(SR_Lookup[Section Name],MATCH(tbl_TransDet_Exp[[#This Row],[Account]],SR_Lookup[Account],0)),tbl_TransDet_Exp[[#This Row],[Custom SR Type]])</f>
        <v>#N/A</v>
      </c>
      <c r="AR292" s="42">
        <f>VALUE(CONCATENATE(C292,TEXT(tbl_TransDet_Exp[[#This Row],[Pd]],"00")))</f>
        <v>0</v>
      </c>
      <c r="AS292" s="42" t="str">
        <f>TEXT(tbl_TransDet_Exp[[#This Row],[Project Id]],"000000")</f>
        <v>000000</v>
      </c>
      <c r="AT292" s="42" t="e">
        <f>INDEX(Table11[Description],MATCH(tbl_TransDet_Exp[[#This Row],[Account]],Table11[GL Account],0))</f>
        <v>#N/A</v>
      </c>
      <c r="AU2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" spans="2:47">
      <c r="B293" s="11"/>
      <c r="C293" s="243"/>
      <c r="D293" s="243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244"/>
      <c r="P293" s="11"/>
      <c r="Q293" s="245"/>
      <c r="R293" s="11"/>
      <c r="S293" s="11"/>
      <c r="T293" s="11"/>
      <c r="U293" s="11"/>
      <c r="V293" s="11"/>
      <c r="W293" s="11"/>
      <c r="X293" s="11"/>
      <c r="Y293" s="11"/>
      <c r="Z293" s="246"/>
      <c r="AA2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" s="250" t="e">
        <f>IF(tbl_TransDet_Exp[[#This Row],[+/-  (HR GL Detail)]]&lt;&gt;"",tbl_TransDet_Exp[[#This Row],[+/-  (HR GL Detail)]],IF(#REF!&lt;&gt;"",#REF!,""))</f>
        <v>#REF!</v>
      </c>
      <c r="AC293" s="250" t="str">
        <f t="shared" si="15"/>
        <v>https://financials.omni.fsu.edu/psp/sprdfi/EMPLOYEE/ERP/c/AUDIT_EXPENSE_FUNCTIONS.TE_EXP_SHEET_INQ.GBL?SHEET_ID=</v>
      </c>
      <c r="AD293" s="250" t="str">
        <f t="shared" si="16"/>
        <v>&amp;PAGE=EX_SHEET_ENTRY</v>
      </c>
      <c r="AE293" s="250" t="str">
        <f>IF(LEFT(tbl_TransDet_Exp[[#This Row],[Journal Id]],2)="EX",TEXT(tbl_TransDet_Exp[[#This Row],[Vch /Ex /PayId]],"0000000000"),"")</f>
        <v/>
      </c>
      <c r="AF293" s="250" t="b">
        <f>IF(tbl_TransDet_Exp[[#This Row],[ER Lookup and Format]]&lt;&gt;"",CONCATENATE(tbl_TransDet_Exp[[#This Row],[https://financials.omni.fsu.edu/psp/sprdfi/EMPLOYEE/ERP/c/AUDIT_EXPENSE_FUNCTIONS.TE_EXP_SHEET_INQ.GBL?SHEET_ID=]],AE293,tbl_TransDet_Exp[[#This Row],[&amp;PAGE=EX_SHEET_ENTRY]]))</f>
        <v>0</v>
      </c>
      <c r="AG293" s="250" t="str">
        <f t="shared" si="17"/>
        <v>https://docmgmt.its.fsu.edu/NolijWeb/public/apiLoginCheck.jsp?redir=../documentviewer/%3FdocumentId%3D</v>
      </c>
      <c r="AH2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" s="250" t="str">
        <f>tbl_TransDet_Exp[[#Headers],[&amp;TargetFrameName=None]]</f>
        <v>&amp;TargetFrameName=None</v>
      </c>
      <c r="AJ2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" s="71"/>
      <c r="AN293" s="22"/>
      <c r="AO293" s="22"/>
      <c r="AP293" s="208"/>
      <c r="AQ293" s="42" t="e">
        <f>IF(tbl_TransDet_Exp[[#This Row],[Custom SR Type]]="",INDEX(SR_Lookup[Section Name],MATCH(tbl_TransDet_Exp[[#This Row],[Account]],SR_Lookup[Account],0)),tbl_TransDet_Exp[[#This Row],[Custom SR Type]])</f>
        <v>#N/A</v>
      </c>
      <c r="AR293" s="42">
        <f>VALUE(CONCATENATE(C293,TEXT(tbl_TransDet_Exp[[#This Row],[Pd]],"00")))</f>
        <v>0</v>
      </c>
      <c r="AS293" s="42" t="str">
        <f>TEXT(tbl_TransDet_Exp[[#This Row],[Project Id]],"000000")</f>
        <v>000000</v>
      </c>
      <c r="AT293" s="42" t="e">
        <f>INDEX(Table11[Description],MATCH(tbl_TransDet_Exp[[#This Row],[Account]],Table11[GL Account],0))</f>
        <v>#N/A</v>
      </c>
      <c r="AU2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" spans="2:47">
      <c r="B294" s="11"/>
      <c r="C294" s="243"/>
      <c r="D294" s="243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244"/>
      <c r="P294" s="11"/>
      <c r="Q294" s="245"/>
      <c r="R294" s="11"/>
      <c r="S294" s="11"/>
      <c r="T294" s="11"/>
      <c r="U294" s="11"/>
      <c r="V294" s="11"/>
      <c r="W294" s="11"/>
      <c r="X294" s="11"/>
      <c r="Y294" s="11"/>
      <c r="Z294" s="246"/>
      <c r="AA2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" s="250" t="e">
        <f>IF(tbl_TransDet_Exp[[#This Row],[+/-  (HR GL Detail)]]&lt;&gt;"",tbl_TransDet_Exp[[#This Row],[+/-  (HR GL Detail)]],IF(#REF!&lt;&gt;"",#REF!,""))</f>
        <v>#REF!</v>
      </c>
      <c r="AC294" s="250" t="str">
        <f t="shared" si="15"/>
        <v>https://financials.omni.fsu.edu/psp/sprdfi/EMPLOYEE/ERP/c/AUDIT_EXPENSE_FUNCTIONS.TE_EXP_SHEET_INQ.GBL?SHEET_ID=</v>
      </c>
      <c r="AD294" s="250" t="str">
        <f t="shared" si="16"/>
        <v>&amp;PAGE=EX_SHEET_ENTRY</v>
      </c>
      <c r="AE294" s="250" t="str">
        <f>IF(LEFT(tbl_TransDet_Exp[[#This Row],[Journal Id]],2)="EX",TEXT(tbl_TransDet_Exp[[#This Row],[Vch /Ex /PayId]],"0000000000"),"")</f>
        <v/>
      </c>
      <c r="AF294" s="250" t="b">
        <f>IF(tbl_TransDet_Exp[[#This Row],[ER Lookup and Format]]&lt;&gt;"",CONCATENATE(tbl_TransDet_Exp[[#This Row],[https://financials.omni.fsu.edu/psp/sprdfi/EMPLOYEE/ERP/c/AUDIT_EXPENSE_FUNCTIONS.TE_EXP_SHEET_INQ.GBL?SHEET_ID=]],AE294,tbl_TransDet_Exp[[#This Row],[&amp;PAGE=EX_SHEET_ENTRY]]))</f>
        <v>0</v>
      </c>
      <c r="AG294" s="250" t="str">
        <f t="shared" si="17"/>
        <v>https://docmgmt.its.fsu.edu/NolijWeb/public/apiLoginCheck.jsp?redir=../documentviewer/%3FdocumentId%3D</v>
      </c>
      <c r="AH2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" s="250" t="str">
        <f>tbl_TransDet_Exp[[#Headers],[&amp;TargetFrameName=None]]</f>
        <v>&amp;TargetFrameName=None</v>
      </c>
      <c r="AJ2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" s="71"/>
      <c r="AN294" s="22"/>
      <c r="AO294" s="22"/>
      <c r="AP294" s="208"/>
      <c r="AQ294" s="42" t="e">
        <f>IF(tbl_TransDet_Exp[[#This Row],[Custom SR Type]]="",INDEX(SR_Lookup[Section Name],MATCH(tbl_TransDet_Exp[[#This Row],[Account]],SR_Lookup[Account],0)),tbl_TransDet_Exp[[#This Row],[Custom SR Type]])</f>
        <v>#N/A</v>
      </c>
      <c r="AR294" s="42">
        <f>VALUE(CONCATENATE(C294,TEXT(tbl_TransDet_Exp[[#This Row],[Pd]],"00")))</f>
        <v>0</v>
      </c>
      <c r="AS294" s="42" t="str">
        <f>TEXT(tbl_TransDet_Exp[[#This Row],[Project Id]],"000000")</f>
        <v>000000</v>
      </c>
      <c r="AT294" s="42" t="e">
        <f>INDEX(Table11[Description],MATCH(tbl_TransDet_Exp[[#This Row],[Account]],Table11[GL Account],0))</f>
        <v>#N/A</v>
      </c>
      <c r="AU2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" spans="2:47">
      <c r="B295" s="11"/>
      <c r="C295" s="243"/>
      <c r="D295" s="243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244"/>
      <c r="P295" s="11"/>
      <c r="Q295" s="245"/>
      <c r="R295" s="11"/>
      <c r="S295" s="11"/>
      <c r="T295" s="11"/>
      <c r="U295" s="11"/>
      <c r="V295" s="11"/>
      <c r="W295" s="11"/>
      <c r="X295" s="11"/>
      <c r="Y295" s="11"/>
      <c r="Z295" s="246"/>
      <c r="AA2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" s="250" t="e">
        <f>IF(tbl_TransDet_Exp[[#This Row],[+/-  (HR GL Detail)]]&lt;&gt;"",tbl_TransDet_Exp[[#This Row],[+/-  (HR GL Detail)]],IF(#REF!&lt;&gt;"",#REF!,""))</f>
        <v>#REF!</v>
      </c>
      <c r="AC295" s="250" t="str">
        <f t="shared" si="15"/>
        <v>https://financials.omni.fsu.edu/psp/sprdfi/EMPLOYEE/ERP/c/AUDIT_EXPENSE_FUNCTIONS.TE_EXP_SHEET_INQ.GBL?SHEET_ID=</v>
      </c>
      <c r="AD295" s="250" t="str">
        <f t="shared" si="16"/>
        <v>&amp;PAGE=EX_SHEET_ENTRY</v>
      </c>
      <c r="AE295" s="250" t="str">
        <f>IF(LEFT(tbl_TransDet_Exp[[#This Row],[Journal Id]],2)="EX",TEXT(tbl_TransDet_Exp[[#This Row],[Vch /Ex /PayId]],"0000000000"),"")</f>
        <v/>
      </c>
      <c r="AF295" s="250" t="b">
        <f>IF(tbl_TransDet_Exp[[#This Row],[ER Lookup and Format]]&lt;&gt;"",CONCATENATE(tbl_TransDet_Exp[[#This Row],[https://financials.omni.fsu.edu/psp/sprdfi/EMPLOYEE/ERP/c/AUDIT_EXPENSE_FUNCTIONS.TE_EXP_SHEET_INQ.GBL?SHEET_ID=]],AE295,tbl_TransDet_Exp[[#This Row],[&amp;PAGE=EX_SHEET_ENTRY]]))</f>
        <v>0</v>
      </c>
      <c r="AG295" s="250" t="str">
        <f t="shared" si="17"/>
        <v>https://docmgmt.its.fsu.edu/NolijWeb/public/apiLoginCheck.jsp?redir=../documentviewer/%3FdocumentId%3D</v>
      </c>
      <c r="AH2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" s="250" t="str">
        <f>tbl_TransDet_Exp[[#Headers],[&amp;TargetFrameName=None]]</f>
        <v>&amp;TargetFrameName=None</v>
      </c>
      <c r="AJ2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" s="71"/>
      <c r="AN295" s="22"/>
      <c r="AO295" s="22"/>
      <c r="AP295" s="208"/>
      <c r="AQ295" s="42" t="e">
        <f>IF(tbl_TransDet_Exp[[#This Row],[Custom SR Type]]="",INDEX(SR_Lookup[Section Name],MATCH(tbl_TransDet_Exp[[#This Row],[Account]],SR_Lookup[Account],0)),tbl_TransDet_Exp[[#This Row],[Custom SR Type]])</f>
        <v>#N/A</v>
      </c>
      <c r="AR295" s="42">
        <f>VALUE(CONCATENATE(C295,TEXT(tbl_TransDet_Exp[[#This Row],[Pd]],"00")))</f>
        <v>0</v>
      </c>
      <c r="AS295" s="42" t="str">
        <f>TEXT(tbl_TransDet_Exp[[#This Row],[Project Id]],"000000")</f>
        <v>000000</v>
      </c>
      <c r="AT295" s="42" t="e">
        <f>INDEX(Table11[Description],MATCH(tbl_TransDet_Exp[[#This Row],[Account]],Table11[GL Account],0))</f>
        <v>#N/A</v>
      </c>
      <c r="AU2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" spans="2:47">
      <c r="B296" s="11"/>
      <c r="C296" s="243"/>
      <c r="D296" s="243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244"/>
      <c r="P296" s="11"/>
      <c r="Q296" s="245"/>
      <c r="R296" s="11"/>
      <c r="S296" s="11"/>
      <c r="T296" s="11"/>
      <c r="U296" s="11"/>
      <c r="V296" s="11"/>
      <c r="W296" s="11"/>
      <c r="X296" s="11"/>
      <c r="Y296" s="11"/>
      <c r="Z296" s="246"/>
      <c r="AA2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" s="250" t="e">
        <f>IF(tbl_TransDet_Exp[[#This Row],[+/-  (HR GL Detail)]]&lt;&gt;"",tbl_TransDet_Exp[[#This Row],[+/-  (HR GL Detail)]],IF(#REF!&lt;&gt;"",#REF!,""))</f>
        <v>#REF!</v>
      </c>
      <c r="AC296" s="250" t="str">
        <f t="shared" si="15"/>
        <v>https://financials.omni.fsu.edu/psp/sprdfi/EMPLOYEE/ERP/c/AUDIT_EXPENSE_FUNCTIONS.TE_EXP_SHEET_INQ.GBL?SHEET_ID=</v>
      </c>
      <c r="AD296" s="250" t="str">
        <f t="shared" si="16"/>
        <v>&amp;PAGE=EX_SHEET_ENTRY</v>
      </c>
      <c r="AE296" s="250" t="str">
        <f>IF(LEFT(tbl_TransDet_Exp[[#This Row],[Journal Id]],2)="EX",TEXT(tbl_TransDet_Exp[[#This Row],[Vch /Ex /PayId]],"0000000000"),"")</f>
        <v/>
      </c>
      <c r="AF296" s="250" t="b">
        <f>IF(tbl_TransDet_Exp[[#This Row],[ER Lookup and Format]]&lt;&gt;"",CONCATENATE(tbl_TransDet_Exp[[#This Row],[https://financials.omni.fsu.edu/psp/sprdfi/EMPLOYEE/ERP/c/AUDIT_EXPENSE_FUNCTIONS.TE_EXP_SHEET_INQ.GBL?SHEET_ID=]],AE296,tbl_TransDet_Exp[[#This Row],[&amp;PAGE=EX_SHEET_ENTRY]]))</f>
        <v>0</v>
      </c>
      <c r="AG296" s="250" t="str">
        <f t="shared" si="17"/>
        <v>https://docmgmt.its.fsu.edu/NolijWeb/public/apiLoginCheck.jsp?redir=../documentviewer/%3FdocumentId%3D</v>
      </c>
      <c r="AH2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" s="250" t="str">
        <f>tbl_TransDet_Exp[[#Headers],[&amp;TargetFrameName=None]]</f>
        <v>&amp;TargetFrameName=None</v>
      </c>
      <c r="AJ2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" s="71"/>
      <c r="AN296" s="22"/>
      <c r="AO296" s="22"/>
      <c r="AP296" s="208"/>
      <c r="AQ296" s="42" t="e">
        <f>IF(tbl_TransDet_Exp[[#This Row],[Custom SR Type]]="",INDEX(SR_Lookup[Section Name],MATCH(tbl_TransDet_Exp[[#This Row],[Account]],SR_Lookup[Account],0)),tbl_TransDet_Exp[[#This Row],[Custom SR Type]])</f>
        <v>#N/A</v>
      </c>
      <c r="AR296" s="42">
        <f>VALUE(CONCATENATE(C296,TEXT(tbl_TransDet_Exp[[#This Row],[Pd]],"00")))</f>
        <v>0</v>
      </c>
      <c r="AS296" s="42" t="str">
        <f>TEXT(tbl_TransDet_Exp[[#This Row],[Project Id]],"000000")</f>
        <v>000000</v>
      </c>
      <c r="AT296" s="42" t="e">
        <f>INDEX(Table11[Description],MATCH(tbl_TransDet_Exp[[#This Row],[Account]],Table11[GL Account],0))</f>
        <v>#N/A</v>
      </c>
      <c r="AU2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" spans="2:47">
      <c r="B297" s="11"/>
      <c r="C297" s="243"/>
      <c r="D297" s="243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244"/>
      <c r="P297" s="11"/>
      <c r="Q297" s="245"/>
      <c r="R297" s="11"/>
      <c r="S297" s="11"/>
      <c r="T297" s="11"/>
      <c r="U297" s="11"/>
      <c r="V297" s="11"/>
      <c r="W297" s="11"/>
      <c r="X297" s="11"/>
      <c r="Y297" s="11"/>
      <c r="Z297" s="246"/>
      <c r="AA2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" s="250" t="e">
        <f>IF(tbl_TransDet_Exp[[#This Row],[+/-  (HR GL Detail)]]&lt;&gt;"",tbl_TransDet_Exp[[#This Row],[+/-  (HR GL Detail)]],IF(#REF!&lt;&gt;"",#REF!,""))</f>
        <v>#REF!</v>
      </c>
      <c r="AC297" s="250" t="str">
        <f t="shared" si="15"/>
        <v>https://financials.omni.fsu.edu/psp/sprdfi/EMPLOYEE/ERP/c/AUDIT_EXPENSE_FUNCTIONS.TE_EXP_SHEET_INQ.GBL?SHEET_ID=</v>
      </c>
      <c r="AD297" s="250" t="str">
        <f t="shared" si="16"/>
        <v>&amp;PAGE=EX_SHEET_ENTRY</v>
      </c>
      <c r="AE297" s="250" t="str">
        <f>IF(LEFT(tbl_TransDet_Exp[[#This Row],[Journal Id]],2)="EX",TEXT(tbl_TransDet_Exp[[#This Row],[Vch /Ex /PayId]],"0000000000"),"")</f>
        <v/>
      </c>
      <c r="AF297" s="250" t="b">
        <f>IF(tbl_TransDet_Exp[[#This Row],[ER Lookup and Format]]&lt;&gt;"",CONCATENATE(tbl_TransDet_Exp[[#This Row],[https://financials.omni.fsu.edu/psp/sprdfi/EMPLOYEE/ERP/c/AUDIT_EXPENSE_FUNCTIONS.TE_EXP_SHEET_INQ.GBL?SHEET_ID=]],AE297,tbl_TransDet_Exp[[#This Row],[&amp;PAGE=EX_SHEET_ENTRY]]))</f>
        <v>0</v>
      </c>
      <c r="AG297" s="250" t="str">
        <f t="shared" si="17"/>
        <v>https://docmgmt.its.fsu.edu/NolijWeb/public/apiLoginCheck.jsp?redir=../documentviewer/%3FdocumentId%3D</v>
      </c>
      <c r="AH2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" s="250" t="str">
        <f>tbl_TransDet_Exp[[#Headers],[&amp;TargetFrameName=None]]</f>
        <v>&amp;TargetFrameName=None</v>
      </c>
      <c r="AJ2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" s="71"/>
      <c r="AN297" s="22"/>
      <c r="AO297" s="22"/>
      <c r="AP297" s="208"/>
      <c r="AQ297" s="42" t="e">
        <f>IF(tbl_TransDet_Exp[[#This Row],[Custom SR Type]]="",INDEX(SR_Lookup[Section Name],MATCH(tbl_TransDet_Exp[[#This Row],[Account]],SR_Lookup[Account],0)),tbl_TransDet_Exp[[#This Row],[Custom SR Type]])</f>
        <v>#N/A</v>
      </c>
      <c r="AR297" s="42">
        <f>VALUE(CONCATENATE(C297,TEXT(tbl_TransDet_Exp[[#This Row],[Pd]],"00")))</f>
        <v>0</v>
      </c>
      <c r="AS297" s="42" t="str">
        <f>TEXT(tbl_TransDet_Exp[[#This Row],[Project Id]],"000000")</f>
        <v>000000</v>
      </c>
      <c r="AT297" s="42" t="e">
        <f>INDEX(Table11[Description],MATCH(tbl_TransDet_Exp[[#This Row],[Account]],Table11[GL Account],0))</f>
        <v>#N/A</v>
      </c>
      <c r="AU2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" spans="2:47">
      <c r="B298" s="11"/>
      <c r="C298" s="243"/>
      <c r="D298" s="243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244"/>
      <c r="P298" s="11"/>
      <c r="Q298" s="245"/>
      <c r="R298" s="11"/>
      <c r="S298" s="11"/>
      <c r="T298" s="11"/>
      <c r="U298" s="11"/>
      <c r="V298" s="11"/>
      <c r="W298" s="11"/>
      <c r="X298" s="11"/>
      <c r="Y298" s="11"/>
      <c r="Z298" s="246"/>
      <c r="AA2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" s="250" t="e">
        <f>IF(tbl_TransDet_Exp[[#This Row],[+/-  (HR GL Detail)]]&lt;&gt;"",tbl_TransDet_Exp[[#This Row],[+/-  (HR GL Detail)]],IF(#REF!&lt;&gt;"",#REF!,""))</f>
        <v>#REF!</v>
      </c>
      <c r="AC298" s="250" t="str">
        <f t="shared" si="15"/>
        <v>https://financials.omni.fsu.edu/psp/sprdfi/EMPLOYEE/ERP/c/AUDIT_EXPENSE_FUNCTIONS.TE_EXP_SHEET_INQ.GBL?SHEET_ID=</v>
      </c>
      <c r="AD298" s="250" t="str">
        <f t="shared" si="16"/>
        <v>&amp;PAGE=EX_SHEET_ENTRY</v>
      </c>
      <c r="AE298" s="250" t="str">
        <f>IF(LEFT(tbl_TransDet_Exp[[#This Row],[Journal Id]],2)="EX",TEXT(tbl_TransDet_Exp[[#This Row],[Vch /Ex /PayId]],"0000000000"),"")</f>
        <v/>
      </c>
      <c r="AF298" s="250" t="b">
        <f>IF(tbl_TransDet_Exp[[#This Row],[ER Lookup and Format]]&lt;&gt;"",CONCATENATE(tbl_TransDet_Exp[[#This Row],[https://financials.omni.fsu.edu/psp/sprdfi/EMPLOYEE/ERP/c/AUDIT_EXPENSE_FUNCTIONS.TE_EXP_SHEET_INQ.GBL?SHEET_ID=]],AE298,tbl_TransDet_Exp[[#This Row],[&amp;PAGE=EX_SHEET_ENTRY]]))</f>
        <v>0</v>
      </c>
      <c r="AG298" s="250" t="str">
        <f t="shared" si="17"/>
        <v>https://docmgmt.its.fsu.edu/NolijWeb/public/apiLoginCheck.jsp?redir=../documentviewer/%3FdocumentId%3D</v>
      </c>
      <c r="AH2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" s="250" t="str">
        <f>tbl_TransDet_Exp[[#Headers],[&amp;TargetFrameName=None]]</f>
        <v>&amp;TargetFrameName=None</v>
      </c>
      <c r="AJ2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" s="71"/>
      <c r="AN298" s="22"/>
      <c r="AO298" s="22"/>
      <c r="AP298" s="208"/>
      <c r="AQ298" s="42" t="e">
        <f>IF(tbl_TransDet_Exp[[#This Row],[Custom SR Type]]="",INDEX(SR_Lookup[Section Name],MATCH(tbl_TransDet_Exp[[#This Row],[Account]],SR_Lookup[Account],0)),tbl_TransDet_Exp[[#This Row],[Custom SR Type]])</f>
        <v>#N/A</v>
      </c>
      <c r="AR298" s="42">
        <f>VALUE(CONCATENATE(C298,TEXT(tbl_TransDet_Exp[[#This Row],[Pd]],"00")))</f>
        <v>0</v>
      </c>
      <c r="AS298" s="42" t="str">
        <f>TEXT(tbl_TransDet_Exp[[#This Row],[Project Id]],"000000")</f>
        <v>000000</v>
      </c>
      <c r="AT298" s="42" t="e">
        <f>INDEX(Table11[Description],MATCH(tbl_TransDet_Exp[[#This Row],[Account]],Table11[GL Account],0))</f>
        <v>#N/A</v>
      </c>
      <c r="AU2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" spans="2:47">
      <c r="B299" s="11"/>
      <c r="C299" s="243"/>
      <c r="D299" s="243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244"/>
      <c r="P299" s="11"/>
      <c r="Q299" s="245"/>
      <c r="R299" s="11"/>
      <c r="S299" s="11"/>
      <c r="T299" s="11"/>
      <c r="U299" s="11"/>
      <c r="V299" s="11"/>
      <c r="W299" s="11"/>
      <c r="X299" s="11"/>
      <c r="Y299" s="11"/>
      <c r="Z299" s="246"/>
      <c r="AA2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" s="250" t="e">
        <f>IF(tbl_TransDet_Exp[[#This Row],[+/-  (HR GL Detail)]]&lt;&gt;"",tbl_TransDet_Exp[[#This Row],[+/-  (HR GL Detail)]],IF(#REF!&lt;&gt;"",#REF!,""))</f>
        <v>#REF!</v>
      </c>
      <c r="AC299" s="250" t="str">
        <f t="shared" si="15"/>
        <v>https://financials.omni.fsu.edu/psp/sprdfi/EMPLOYEE/ERP/c/AUDIT_EXPENSE_FUNCTIONS.TE_EXP_SHEET_INQ.GBL?SHEET_ID=</v>
      </c>
      <c r="AD299" s="250" t="str">
        <f t="shared" si="16"/>
        <v>&amp;PAGE=EX_SHEET_ENTRY</v>
      </c>
      <c r="AE299" s="250" t="str">
        <f>IF(LEFT(tbl_TransDet_Exp[[#This Row],[Journal Id]],2)="EX",TEXT(tbl_TransDet_Exp[[#This Row],[Vch /Ex /PayId]],"0000000000"),"")</f>
        <v/>
      </c>
      <c r="AF299" s="250" t="b">
        <f>IF(tbl_TransDet_Exp[[#This Row],[ER Lookup and Format]]&lt;&gt;"",CONCATENATE(tbl_TransDet_Exp[[#This Row],[https://financials.omni.fsu.edu/psp/sprdfi/EMPLOYEE/ERP/c/AUDIT_EXPENSE_FUNCTIONS.TE_EXP_SHEET_INQ.GBL?SHEET_ID=]],AE299,tbl_TransDet_Exp[[#This Row],[&amp;PAGE=EX_SHEET_ENTRY]]))</f>
        <v>0</v>
      </c>
      <c r="AG299" s="250" t="str">
        <f t="shared" si="17"/>
        <v>https://docmgmt.its.fsu.edu/NolijWeb/public/apiLoginCheck.jsp?redir=../documentviewer/%3FdocumentId%3D</v>
      </c>
      <c r="AH2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" s="250" t="str">
        <f>tbl_TransDet_Exp[[#Headers],[&amp;TargetFrameName=None]]</f>
        <v>&amp;TargetFrameName=None</v>
      </c>
      <c r="AJ2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" s="71"/>
      <c r="AN299" s="22"/>
      <c r="AO299" s="22"/>
      <c r="AP299" s="208"/>
      <c r="AQ299" s="42" t="e">
        <f>IF(tbl_TransDet_Exp[[#This Row],[Custom SR Type]]="",INDEX(SR_Lookup[Section Name],MATCH(tbl_TransDet_Exp[[#This Row],[Account]],SR_Lookup[Account],0)),tbl_TransDet_Exp[[#This Row],[Custom SR Type]])</f>
        <v>#N/A</v>
      </c>
      <c r="AR299" s="42">
        <f>VALUE(CONCATENATE(C299,TEXT(tbl_TransDet_Exp[[#This Row],[Pd]],"00")))</f>
        <v>0</v>
      </c>
      <c r="AS299" s="42" t="str">
        <f>TEXT(tbl_TransDet_Exp[[#This Row],[Project Id]],"000000")</f>
        <v>000000</v>
      </c>
      <c r="AT299" s="42" t="e">
        <f>INDEX(Table11[Description],MATCH(tbl_TransDet_Exp[[#This Row],[Account]],Table11[GL Account],0))</f>
        <v>#N/A</v>
      </c>
      <c r="AU2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" spans="2:47">
      <c r="B300" s="11"/>
      <c r="C300" s="243"/>
      <c r="D300" s="243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244"/>
      <c r="P300" s="11"/>
      <c r="Q300" s="245"/>
      <c r="R300" s="11"/>
      <c r="S300" s="11"/>
      <c r="T300" s="11"/>
      <c r="U300" s="11"/>
      <c r="V300" s="11"/>
      <c r="W300" s="11"/>
      <c r="X300" s="11"/>
      <c r="Y300" s="11"/>
      <c r="Z300" s="246"/>
      <c r="AA3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" s="250" t="e">
        <f>IF(tbl_TransDet_Exp[[#This Row],[+/-  (HR GL Detail)]]&lt;&gt;"",tbl_TransDet_Exp[[#This Row],[+/-  (HR GL Detail)]],IF(#REF!&lt;&gt;"",#REF!,""))</f>
        <v>#REF!</v>
      </c>
      <c r="AC300" s="250" t="str">
        <f t="shared" si="15"/>
        <v>https://financials.omni.fsu.edu/psp/sprdfi/EMPLOYEE/ERP/c/AUDIT_EXPENSE_FUNCTIONS.TE_EXP_SHEET_INQ.GBL?SHEET_ID=</v>
      </c>
      <c r="AD300" s="250" t="str">
        <f t="shared" si="16"/>
        <v>&amp;PAGE=EX_SHEET_ENTRY</v>
      </c>
      <c r="AE300" s="250" t="str">
        <f>IF(LEFT(tbl_TransDet_Exp[[#This Row],[Journal Id]],2)="EX",TEXT(tbl_TransDet_Exp[[#This Row],[Vch /Ex /PayId]],"0000000000"),"")</f>
        <v/>
      </c>
      <c r="AF300" s="250" t="b">
        <f>IF(tbl_TransDet_Exp[[#This Row],[ER Lookup and Format]]&lt;&gt;"",CONCATENATE(tbl_TransDet_Exp[[#This Row],[https://financials.omni.fsu.edu/psp/sprdfi/EMPLOYEE/ERP/c/AUDIT_EXPENSE_FUNCTIONS.TE_EXP_SHEET_INQ.GBL?SHEET_ID=]],AE300,tbl_TransDet_Exp[[#This Row],[&amp;PAGE=EX_SHEET_ENTRY]]))</f>
        <v>0</v>
      </c>
      <c r="AG300" s="250" t="str">
        <f t="shared" si="17"/>
        <v>https://docmgmt.its.fsu.edu/NolijWeb/public/apiLoginCheck.jsp?redir=../documentviewer/%3FdocumentId%3D</v>
      </c>
      <c r="AH3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" s="250" t="str">
        <f>tbl_TransDet_Exp[[#Headers],[&amp;TargetFrameName=None]]</f>
        <v>&amp;TargetFrameName=None</v>
      </c>
      <c r="AJ3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" s="71"/>
      <c r="AN300" s="22"/>
      <c r="AO300" s="22"/>
      <c r="AP300" s="208"/>
      <c r="AQ300" s="42" t="e">
        <f>IF(tbl_TransDet_Exp[[#This Row],[Custom SR Type]]="",INDEX(SR_Lookup[Section Name],MATCH(tbl_TransDet_Exp[[#This Row],[Account]],SR_Lookup[Account],0)),tbl_TransDet_Exp[[#This Row],[Custom SR Type]])</f>
        <v>#N/A</v>
      </c>
      <c r="AR300" s="42">
        <f>VALUE(CONCATENATE(C300,TEXT(tbl_TransDet_Exp[[#This Row],[Pd]],"00")))</f>
        <v>0</v>
      </c>
      <c r="AS300" s="42" t="str">
        <f>TEXT(tbl_TransDet_Exp[[#This Row],[Project Id]],"000000")</f>
        <v>000000</v>
      </c>
      <c r="AT300" s="42" t="e">
        <f>INDEX(Table11[Description],MATCH(tbl_TransDet_Exp[[#This Row],[Account]],Table11[GL Account],0))</f>
        <v>#N/A</v>
      </c>
      <c r="AU3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" spans="2:47">
      <c r="B301" s="11"/>
      <c r="C301" s="243"/>
      <c r="D301" s="243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244"/>
      <c r="P301" s="11"/>
      <c r="Q301" s="245"/>
      <c r="R301" s="11"/>
      <c r="S301" s="11"/>
      <c r="T301" s="11"/>
      <c r="U301" s="11"/>
      <c r="V301" s="11"/>
      <c r="W301" s="11"/>
      <c r="X301" s="11"/>
      <c r="Y301" s="11"/>
      <c r="Z301" s="246"/>
      <c r="AA3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" s="250" t="e">
        <f>IF(tbl_TransDet_Exp[[#This Row],[+/-  (HR GL Detail)]]&lt;&gt;"",tbl_TransDet_Exp[[#This Row],[+/-  (HR GL Detail)]],IF(#REF!&lt;&gt;"",#REF!,""))</f>
        <v>#REF!</v>
      </c>
      <c r="AC301" s="250" t="str">
        <f t="shared" si="15"/>
        <v>https://financials.omni.fsu.edu/psp/sprdfi/EMPLOYEE/ERP/c/AUDIT_EXPENSE_FUNCTIONS.TE_EXP_SHEET_INQ.GBL?SHEET_ID=</v>
      </c>
      <c r="AD301" s="250" t="str">
        <f t="shared" si="16"/>
        <v>&amp;PAGE=EX_SHEET_ENTRY</v>
      </c>
      <c r="AE301" s="250" t="str">
        <f>IF(LEFT(tbl_TransDet_Exp[[#This Row],[Journal Id]],2)="EX",TEXT(tbl_TransDet_Exp[[#This Row],[Vch /Ex /PayId]],"0000000000"),"")</f>
        <v/>
      </c>
      <c r="AF301" s="250" t="b">
        <f>IF(tbl_TransDet_Exp[[#This Row],[ER Lookup and Format]]&lt;&gt;"",CONCATENATE(tbl_TransDet_Exp[[#This Row],[https://financials.omni.fsu.edu/psp/sprdfi/EMPLOYEE/ERP/c/AUDIT_EXPENSE_FUNCTIONS.TE_EXP_SHEET_INQ.GBL?SHEET_ID=]],AE301,tbl_TransDet_Exp[[#This Row],[&amp;PAGE=EX_SHEET_ENTRY]]))</f>
        <v>0</v>
      </c>
      <c r="AG301" s="250" t="str">
        <f t="shared" si="17"/>
        <v>https://docmgmt.its.fsu.edu/NolijWeb/public/apiLoginCheck.jsp?redir=../documentviewer/%3FdocumentId%3D</v>
      </c>
      <c r="AH3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" s="250" t="str">
        <f>tbl_TransDet_Exp[[#Headers],[&amp;TargetFrameName=None]]</f>
        <v>&amp;TargetFrameName=None</v>
      </c>
      <c r="AJ3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" s="71"/>
      <c r="AN301" s="22"/>
      <c r="AO301" s="22"/>
      <c r="AP301" s="208"/>
      <c r="AQ301" s="42" t="e">
        <f>IF(tbl_TransDet_Exp[[#This Row],[Custom SR Type]]="",INDEX(SR_Lookup[Section Name],MATCH(tbl_TransDet_Exp[[#This Row],[Account]],SR_Lookup[Account],0)),tbl_TransDet_Exp[[#This Row],[Custom SR Type]])</f>
        <v>#N/A</v>
      </c>
      <c r="AR301" s="42">
        <f>VALUE(CONCATENATE(C301,TEXT(tbl_TransDet_Exp[[#This Row],[Pd]],"00")))</f>
        <v>0</v>
      </c>
      <c r="AS301" s="42" t="str">
        <f>TEXT(tbl_TransDet_Exp[[#This Row],[Project Id]],"000000")</f>
        <v>000000</v>
      </c>
      <c r="AT301" s="42" t="e">
        <f>INDEX(Table11[Description],MATCH(tbl_TransDet_Exp[[#This Row],[Account]],Table11[GL Account],0))</f>
        <v>#N/A</v>
      </c>
      <c r="AU3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" spans="2:47">
      <c r="B302" s="11"/>
      <c r="C302" s="243"/>
      <c r="D302" s="243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244"/>
      <c r="P302" s="11"/>
      <c r="Q302" s="245"/>
      <c r="R302" s="11"/>
      <c r="S302" s="11"/>
      <c r="T302" s="11"/>
      <c r="U302" s="11"/>
      <c r="V302" s="11"/>
      <c r="W302" s="11"/>
      <c r="X302" s="11"/>
      <c r="Y302" s="11"/>
      <c r="Z302" s="246"/>
      <c r="AA3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" s="250" t="e">
        <f>IF(tbl_TransDet_Exp[[#This Row],[+/-  (HR GL Detail)]]&lt;&gt;"",tbl_TransDet_Exp[[#This Row],[+/-  (HR GL Detail)]],IF(#REF!&lt;&gt;"",#REF!,""))</f>
        <v>#REF!</v>
      </c>
      <c r="AC302" s="250" t="str">
        <f t="shared" si="15"/>
        <v>https://financials.omni.fsu.edu/psp/sprdfi/EMPLOYEE/ERP/c/AUDIT_EXPENSE_FUNCTIONS.TE_EXP_SHEET_INQ.GBL?SHEET_ID=</v>
      </c>
      <c r="AD302" s="250" t="str">
        <f t="shared" si="16"/>
        <v>&amp;PAGE=EX_SHEET_ENTRY</v>
      </c>
      <c r="AE302" s="250" t="str">
        <f>IF(LEFT(tbl_TransDet_Exp[[#This Row],[Journal Id]],2)="EX",TEXT(tbl_TransDet_Exp[[#This Row],[Vch /Ex /PayId]],"0000000000"),"")</f>
        <v/>
      </c>
      <c r="AF302" s="250" t="b">
        <f>IF(tbl_TransDet_Exp[[#This Row],[ER Lookup and Format]]&lt;&gt;"",CONCATENATE(tbl_TransDet_Exp[[#This Row],[https://financials.omni.fsu.edu/psp/sprdfi/EMPLOYEE/ERP/c/AUDIT_EXPENSE_FUNCTIONS.TE_EXP_SHEET_INQ.GBL?SHEET_ID=]],AE302,tbl_TransDet_Exp[[#This Row],[&amp;PAGE=EX_SHEET_ENTRY]]))</f>
        <v>0</v>
      </c>
      <c r="AG302" s="250" t="str">
        <f t="shared" si="17"/>
        <v>https://docmgmt.its.fsu.edu/NolijWeb/public/apiLoginCheck.jsp?redir=../documentviewer/%3FdocumentId%3D</v>
      </c>
      <c r="AH3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" s="250" t="str">
        <f>tbl_TransDet_Exp[[#Headers],[&amp;TargetFrameName=None]]</f>
        <v>&amp;TargetFrameName=None</v>
      </c>
      <c r="AJ3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" s="71"/>
      <c r="AN302" s="22"/>
      <c r="AO302" s="22"/>
      <c r="AP302" s="208"/>
      <c r="AQ302" s="42" t="e">
        <f>IF(tbl_TransDet_Exp[[#This Row],[Custom SR Type]]="",INDEX(SR_Lookup[Section Name],MATCH(tbl_TransDet_Exp[[#This Row],[Account]],SR_Lookup[Account],0)),tbl_TransDet_Exp[[#This Row],[Custom SR Type]])</f>
        <v>#N/A</v>
      </c>
      <c r="AR302" s="42">
        <f>VALUE(CONCATENATE(C302,TEXT(tbl_TransDet_Exp[[#This Row],[Pd]],"00")))</f>
        <v>0</v>
      </c>
      <c r="AS302" s="42" t="str">
        <f>TEXT(tbl_TransDet_Exp[[#This Row],[Project Id]],"000000")</f>
        <v>000000</v>
      </c>
      <c r="AT302" s="42" t="e">
        <f>INDEX(Table11[Description],MATCH(tbl_TransDet_Exp[[#This Row],[Account]],Table11[GL Account],0))</f>
        <v>#N/A</v>
      </c>
      <c r="AU3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" spans="2:47">
      <c r="B303" s="11"/>
      <c r="C303" s="243"/>
      <c r="D303" s="243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244"/>
      <c r="P303" s="11"/>
      <c r="Q303" s="245"/>
      <c r="R303" s="11"/>
      <c r="S303" s="11"/>
      <c r="T303" s="11"/>
      <c r="U303" s="11"/>
      <c r="V303" s="11"/>
      <c r="W303" s="11"/>
      <c r="X303" s="11"/>
      <c r="Y303" s="11"/>
      <c r="Z303" s="246"/>
      <c r="AA3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" s="250" t="e">
        <f>IF(tbl_TransDet_Exp[[#This Row],[+/-  (HR GL Detail)]]&lt;&gt;"",tbl_TransDet_Exp[[#This Row],[+/-  (HR GL Detail)]],IF(#REF!&lt;&gt;"",#REF!,""))</f>
        <v>#REF!</v>
      </c>
      <c r="AC303" s="250" t="str">
        <f t="shared" si="15"/>
        <v>https://financials.omni.fsu.edu/psp/sprdfi/EMPLOYEE/ERP/c/AUDIT_EXPENSE_FUNCTIONS.TE_EXP_SHEET_INQ.GBL?SHEET_ID=</v>
      </c>
      <c r="AD303" s="250" t="str">
        <f t="shared" si="16"/>
        <v>&amp;PAGE=EX_SHEET_ENTRY</v>
      </c>
      <c r="AE303" s="250" t="str">
        <f>IF(LEFT(tbl_TransDet_Exp[[#This Row],[Journal Id]],2)="EX",TEXT(tbl_TransDet_Exp[[#This Row],[Vch /Ex /PayId]],"0000000000"),"")</f>
        <v/>
      </c>
      <c r="AF303" s="250" t="b">
        <f>IF(tbl_TransDet_Exp[[#This Row],[ER Lookup and Format]]&lt;&gt;"",CONCATENATE(tbl_TransDet_Exp[[#This Row],[https://financials.omni.fsu.edu/psp/sprdfi/EMPLOYEE/ERP/c/AUDIT_EXPENSE_FUNCTIONS.TE_EXP_SHEET_INQ.GBL?SHEET_ID=]],AE303,tbl_TransDet_Exp[[#This Row],[&amp;PAGE=EX_SHEET_ENTRY]]))</f>
        <v>0</v>
      </c>
      <c r="AG303" s="250" t="str">
        <f t="shared" si="17"/>
        <v>https://docmgmt.its.fsu.edu/NolijWeb/public/apiLoginCheck.jsp?redir=../documentviewer/%3FdocumentId%3D</v>
      </c>
      <c r="AH3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" s="250" t="str">
        <f>tbl_TransDet_Exp[[#Headers],[&amp;TargetFrameName=None]]</f>
        <v>&amp;TargetFrameName=None</v>
      </c>
      <c r="AJ3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" s="71"/>
      <c r="AN303" s="22"/>
      <c r="AO303" s="22"/>
      <c r="AP303" s="208"/>
      <c r="AQ303" s="42" t="e">
        <f>IF(tbl_TransDet_Exp[[#This Row],[Custom SR Type]]="",INDEX(SR_Lookup[Section Name],MATCH(tbl_TransDet_Exp[[#This Row],[Account]],SR_Lookup[Account],0)),tbl_TransDet_Exp[[#This Row],[Custom SR Type]])</f>
        <v>#N/A</v>
      </c>
      <c r="AR303" s="42">
        <f>VALUE(CONCATENATE(C303,TEXT(tbl_TransDet_Exp[[#This Row],[Pd]],"00")))</f>
        <v>0</v>
      </c>
      <c r="AS303" s="42" t="str">
        <f>TEXT(tbl_TransDet_Exp[[#This Row],[Project Id]],"000000")</f>
        <v>000000</v>
      </c>
      <c r="AT303" s="42" t="e">
        <f>INDEX(Table11[Description],MATCH(tbl_TransDet_Exp[[#This Row],[Account]],Table11[GL Account],0))</f>
        <v>#N/A</v>
      </c>
      <c r="AU3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" spans="2:47">
      <c r="B304" s="11"/>
      <c r="C304" s="243"/>
      <c r="D304" s="243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244"/>
      <c r="P304" s="11"/>
      <c r="Q304" s="245"/>
      <c r="R304" s="11"/>
      <c r="S304" s="11"/>
      <c r="T304" s="11"/>
      <c r="U304" s="11"/>
      <c r="V304" s="11"/>
      <c r="W304" s="11"/>
      <c r="X304" s="11"/>
      <c r="Y304" s="11"/>
      <c r="Z304" s="246"/>
      <c r="AA3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" s="250" t="e">
        <f>IF(tbl_TransDet_Exp[[#This Row],[+/-  (HR GL Detail)]]&lt;&gt;"",tbl_TransDet_Exp[[#This Row],[+/-  (HR GL Detail)]],IF(#REF!&lt;&gt;"",#REF!,""))</f>
        <v>#REF!</v>
      </c>
      <c r="AC304" s="250" t="str">
        <f t="shared" si="15"/>
        <v>https://financials.omni.fsu.edu/psp/sprdfi/EMPLOYEE/ERP/c/AUDIT_EXPENSE_FUNCTIONS.TE_EXP_SHEET_INQ.GBL?SHEET_ID=</v>
      </c>
      <c r="AD304" s="250" t="str">
        <f t="shared" si="16"/>
        <v>&amp;PAGE=EX_SHEET_ENTRY</v>
      </c>
      <c r="AE304" s="250" t="str">
        <f>IF(LEFT(tbl_TransDet_Exp[[#This Row],[Journal Id]],2)="EX",TEXT(tbl_TransDet_Exp[[#This Row],[Vch /Ex /PayId]],"0000000000"),"")</f>
        <v/>
      </c>
      <c r="AF304" s="250" t="b">
        <f>IF(tbl_TransDet_Exp[[#This Row],[ER Lookup and Format]]&lt;&gt;"",CONCATENATE(tbl_TransDet_Exp[[#This Row],[https://financials.omni.fsu.edu/psp/sprdfi/EMPLOYEE/ERP/c/AUDIT_EXPENSE_FUNCTIONS.TE_EXP_SHEET_INQ.GBL?SHEET_ID=]],AE304,tbl_TransDet_Exp[[#This Row],[&amp;PAGE=EX_SHEET_ENTRY]]))</f>
        <v>0</v>
      </c>
      <c r="AG304" s="250" t="str">
        <f t="shared" si="17"/>
        <v>https://docmgmt.its.fsu.edu/NolijWeb/public/apiLoginCheck.jsp?redir=../documentviewer/%3FdocumentId%3D</v>
      </c>
      <c r="AH3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" s="250" t="str">
        <f>tbl_TransDet_Exp[[#Headers],[&amp;TargetFrameName=None]]</f>
        <v>&amp;TargetFrameName=None</v>
      </c>
      <c r="AJ3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" s="71"/>
      <c r="AN304" s="22"/>
      <c r="AO304" s="22"/>
      <c r="AP304" s="208"/>
      <c r="AQ304" s="42" t="e">
        <f>IF(tbl_TransDet_Exp[[#This Row],[Custom SR Type]]="",INDEX(SR_Lookup[Section Name],MATCH(tbl_TransDet_Exp[[#This Row],[Account]],SR_Lookup[Account],0)),tbl_TransDet_Exp[[#This Row],[Custom SR Type]])</f>
        <v>#N/A</v>
      </c>
      <c r="AR304" s="42">
        <f>VALUE(CONCATENATE(C304,TEXT(tbl_TransDet_Exp[[#This Row],[Pd]],"00")))</f>
        <v>0</v>
      </c>
      <c r="AS304" s="42" t="str">
        <f>TEXT(tbl_TransDet_Exp[[#This Row],[Project Id]],"000000")</f>
        <v>000000</v>
      </c>
      <c r="AT304" s="42" t="e">
        <f>INDEX(Table11[Description],MATCH(tbl_TransDet_Exp[[#This Row],[Account]],Table11[GL Account],0))</f>
        <v>#N/A</v>
      </c>
      <c r="AU3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" spans="2:47">
      <c r="B305" s="11"/>
      <c r="C305" s="243"/>
      <c r="D305" s="243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244"/>
      <c r="P305" s="11"/>
      <c r="Q305" s="245"/>
      <c r="R305" s="11"/>
      <c r="S305" s="11"/>
      <c r="T305" s="11"/>
      <c r="U305" s="11"/>
      <c r="V305" s="11"/>
      <c r="W305" s="11"/>
      <c r="X305" s="11"/>
      <c r="Y305" s="11"/>
      <c r="Z305" s="246"/>
      <c r="AA3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" s="250" t="e">
        <f>IF(tbl_TransDet_Exp[[#This Row],[+/-  (HR GL Detail)]]&lt;&gt;"",tbl_TransDet_Exp[[#This Row],[+/-  (HR GL Detail)]],IF(#REF!&lt;&gt;"",#REF!,""))</f>
        <v>#REF!</v>
      </c>
      <c r="AC305" s="250" t="str">
        <f t="shared" si="15"/>
        <v>https://financials.omni.fsu.edu/psp/sprdfi/EMPLOYEE/ERP/c/AUDIT_EXPENSE_FUNCTIONS.TE_EXP_SHEET_INQ.GBL?SHEET_ID=</v>
      </c>
      <c r="AD305" s="250" t="str">
        <f t="shared" si="16"/>
        <v>&amp;PAGE=EX_SHEET_ENTRY</v>
      </c>
      <c r="AE305" s="250" t="str">
        <f>IF(LEFT(tbl_TransDet_Exp[[#This Row],[Journal Id]],2)="EX",TEXT(tbl_TransDet_Exp[[#This Row],[Vch /Ex /PayId]],"0000000000"),"")</f>
        <v/>
      </c>
      <c r="AF305" s="250" t="b">
        <f>IF(tbl_TransDet_Exp[[#This Row],[ER Lookup and Format]]&lt;&gt;"",CONCATENATE(tbl_TransDet_Exp[[#This Row],[https://financials.omni.fsu.edu/psp/sprdfi/EMPLOYEE/ERP/c/AUDIT_EXPENSE_FUNCTIONS.TE_EXP_SHEET_INQ.GBL?SHEET_ID=]],AE305,tbl_TransDet_Exp[[#This Row],[&amp;PAGE=EX_SHEET_ENTRY]]))</f>
        <v>0</v>
      </c>
      <c r="AG305" s="250" t="str">
        <f t="shared" si="17"/>
        <v>https://docmgmt.its.fsu.edu/NolijWeb/public/apiLoginCheck.jsp?redir=../documentviewer/%3FdocumentId%3D</v>
      </c>
      <c r="AH3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" s="250" t="str">
        <f>tbl_TransDet_Exp[[#Headers],[&amp;TargetFrameName=None]]</f>
        <v>&amp;TargetFrameName=None</v>
      </c>
      <c r="AJ3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" s="71"/>
      <c r="AN305" s="22"/>
      <c r="AO305" s="22"/>
      <c r="AP305" s="208"/>
      <c r="AQ305" s="42" t="e">
        <f>IF(tbl_TransDet_Exp[[#This Row],[Custom SR Type]]="",INDEX(SR_Lookup[Section Name],MATCH(tbl_TransDet_Exp[[#This Row],[Account]],SR_Lookup[Account],0)),tbl_TransDet_Exp[[#This Row],[Custom SR Type]])</f>
        <v>#N/A</v>
      </c>
      <c r="AR305" s="42">
        <f>VALUE(CONCATENATE(C305,TEXT(tbl_TransDet_Exp[[#This Row],[Pd]],"00")))</f>
        <v>0</v>
      </c>
      <c r="AS305" s="42" t="str">
        <f>TEXT(tbl_TransDet_Exp[[#This Row],[Project Id]],"000000")</f>
        <v>000000</v>
      </c>
      <c r="AT305" s="42" t="e">
        <f>INDEX(Table11[Description],MATCH(tbl_TransDet_Exp[[#This Row],[Account]],Table11[GL Account],0))</f>
        <v>#N/A</v>
      </c>
      <c r="AU3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" spans="2:47">
      <c r="B306" s="11"/>
      <c r="C306" s="243"/>
      <c r="D306" s="243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244"/>
      <c r="P306" s="11"/>
      <c r="Q306" s="245"/>
      <c r="R306" s="11"/>
      <c r="S306" s="11"/>
      <c r="T306" s="11"/>
      <c r="U306" s="11"/>
      <c r="V306" s="11"/>
      <c r="W306" s="11"/>
      <c r="X306" s="11"/>
      <c r="Y306" s="11"/>
      <c r="Z306" s="246"/>
      <c r="AA3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" s="250" t="e">
        <f>IF(tbl_TransDet_Exp[[#This Row],[+/-  (HR GL Detail)]]&lt;&gt;"",tbl_TransDet_Exp[[#This Row],[+/-  (HR GL Detail)]],IF(#REF!&lt;&gt;"",#REF!,""))</f>
        <v>#REF!</v>
      </c>
      <c r="AC306" s="250" t="str">
        <f t="shared" si="15"/>
        <v>https://financials.omni.fsu.edu/psp/sprdfi/EMPLOYEE/ERP/c/AUDIT_EXPENSE_FUNCTIONS.TE_EXP_SHEET_INQ.GBL?SHEET_ID=</v>
      </c>
      <c r="AD306" s="250" t="str">
        <f t="shared" si="16"/>
        <v>&amp;PAGE=EX_SHEET_ENTRY</v>
      </c>
      <c r="AE306" s="250" t="str">
        <f>IF(LEFT(tbl_TransDet_Exp[[#This Row],[Journal Id]],2)="EX",TEXT(tbl_TransDet_Exp[[#This Row],[Vch /Ex /PayId]],"0000000000"),"")</f>
        <v/>
      </c>
      <c r="AF306" s="250" t="b">
        <f>IF(tbl_TransDet_Exp[[#This Row],[ER Lookup and Format]]&lt;&gt;"",CONCATENATE(tbl_TransDet_Exp[[#This Row],[https://financials.omni.fsu.edu/psp/sprdfi/EMPLOYEE/ERP/c/AUDIT_EXPENSE_FUNCTIONS.TE_EXP_SHEET_INQ.GBL?SHEET_ID=]],AE306,tbl_TransDet_Exp[[#This Row],[&amp;PAGE=EX_SHEET_ENTRY]]))</f>
        <v>0</v>
      </c>
      <c r="AG306" s="250" t="str">
        <f t="shared" si="17"/>
        <v>https://docmgmt.its.fsu.edu/NolijWeb/public/apiLoginCheck.jsp?redir=../documentviewer/%3FdocumentId%3D</v>
      </c>
      <c r="AH3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" s="250" t="str">
        <f>tbl_TransDet_Exp[[#Headers],[&amp;TargetFrameName=None]]</f>
        <v>&amp;TargetFrameName=None</v>
      </c>
      <c r="AJ3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" s="71"/>
      <c r="AN306" s="22"/>
      <c r="AO306" s="22"/>
      <c r="AP306" s="208"/>
      <c r="AQ306" s="42" t="e">
        <f>IF(tbl_TransDet_Exp[[#This Row],[Custom SR Type]]="",INDEX(SR_Lookup[Section Name],MATCH(tbl_TransDet_Exp[[#This Row],[Account]],SR_Lookup[Account],0)),tbl_TransDet_Exp[[#This Row],[Custom SR Type]])</f>
        <v>#N/A</v>
      </c>
      <c r="AR306" s="42">
        <f>VALUE(CONCATENATE(C306,TEXT(tbl_TransDet_Exp[[#This Row],[Pd]],"00")))</f>
        <v>0</v>
      </c>
      <c r="AS306" s="42" t="str">
        <f>TEXT(tbl_TransDet_Exp[[#This Row],[Project Id]],"000000")</f>
        <v>000000</v>
      </c>
      <c r="AT306" s="42" t="e">
        <f>INDEX(Table11[Description],MATCH(tbl_TransDet_Exp[[#This Row],[Account]],Table11[GL Account],0))</f>
        <v>#N/A</v>
      </c>
      <c r="AU3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" spans="2:47">
      <c r="B307" s="11"/>
      <c r="C307" s="243"/>
      <c r="D307" s="243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244"/>
      <c r="P307" s="11"/>
      <c r="Q307" s="245"/>
      <c r="R307" s="11"/>
      <c r="S307" s="11"/>
      <c r="T307" s="11"/>
      <c r="U307" s="11"/>
      <c r="V307" s="11"/>
      <c r="W307" s="11"/>
      <c r="X307" s="11"/>
      <c r="Y307" s="11"/>
      <c r="Z307" s="246"/>
      <c r="AA3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" s="250" t="e">
        <f>IF(tbl_TransDet_Exp[[#This Row],[+/-  (HR GL Detail)]]&lt;&gt;"",tbl_TransDet_Exp[[#This Row],[+/-  (HR GL Detail)]],IF(#REF!&lt;&gt;"",#REF!,""))</f>
        <v>#REF!</v>
      </c>
      <c r="AC307" s="250" t="str">
        <f t="shared" si="15"/>
        <v>https://financials.omni.fsu.edu/psp/sprdfi/EMPLOYEE/ERP/c/AUDIT_EXPENSE_FUNCTIONS.TE_EXP_SHEET_INQ.GBL?SHEET_ID=</v>
      </c>
      <c r="AD307" s="250" t="str">
        <f t="shared" si="16"/>
        <v>&amp;PAGE=EX_SHEET_ENTRY</v>
      </c>
      <c r="AE307" s="250" t="str">
        <f>IF(LEFT(tbl_TransDet_Exp[[#This Row],[Journal Id]],2)="EX",TEXT(tbl_TransDet_Exp[[#This Row],[Vch /Ex /PayId]],"0000000000"),"")</f>
        <v/>
      </c>
      <c r="AF307" s="250" t="b">
        <f>IF(tbl_TransDet_Exp[[#This Row],[ER Lookup and Format]]&lt;&gt;"",CONCATENATE(tbl_TransDet_Exp[[#This Row],[https://financials.omni.fsu.edu/psp/sprdfi/EMPLOYEE/ERP/c/AUDIT_EXPENSE_FUNCTIONS.TE_EXP_SHEET_INQ.GBL?SHEET_ID=]],AE307,tbl_TransDet_Exp[[#This Row],[&amp;PAGE=EX_SHEET_ENTRY]]))</f>
        <v>0</v>
      </c>
      <c r="AG307" s="250" t="str">
        <f t="shared" si="17"/>
        <v>https://docmgmt.its.fsu.edu/NolijWeb/public/apiLoginCheck.jsp?redir=../documentviewer/%3FdocumentId%3D</v>
      </c>
      <c r="AH3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" s="250" t="str">
        <f>tbl_TransDet_Exp[[#Headers],[&amp;TargetFrameName=None]]</f>
        <v>&amp;TargetFrameName=None</v>
      </c>
      <c r="AJ3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" s="71"/>
      <c r="AN307" s="22"/>
      <c r="AO307" s="22"/>
      <c r="AP307" s="208"/>
      <c r="AQ307" s="42" t="e">
        <f>IF(tbl_TransDet_Exp[[#This Row],[Custom SR Type]]="",INDEX(SR_Lookup[Section Name],MATCH(tbl_TransDet_Exp[[#This Row],[Account]],SR_Lookup[Account],0)),tbl_TransDet_Exp[[#This Row],[Custom SR Type]])</f>
        <v>#N/A</v>
      </c>
      <c r="AR307" s="42">
        <f>VALUE(CONCATENATE(C307,TEXT(tbl_TransDet_Exp[[#This Row],[Pd]],"00")))</f>
        <v>0</v>
      </c>
      <c r="AS307" s="42" t="str">
        <f>TEXT(tbl_TransDet_Exp[[#This Row],[Project Id]],"000000")</f>
        <v>000000</v>
      </c>
      <c r="AT307" s="42" t="e">
        <f>INDEX(Table11[Description],MATCH(tbl_TransDet_Exp[[#This Row],[Account]],Table11[GL Account],0))</f>
        <v>#N/A</v>
      </c>
      <c r="AU3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" spans="2:47">
      <c r="B308" s="11"/>
      <c r="C308" s="243"/>
      <c r="D308" s="243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244"/>
      <c r="P308" s="11"/>
      <c r="Q308" s="245"/>
      <c r="R308" s="11"/>
      <c r="S308" s="11"/>
      <c r="T308" s="11"/>
      <c r="U308" s="11"/>
      <c r="V308" s="11"/>
      <c r="W308" s="11"/>
      <c r="X308" s="11"/>
      <c r="Y308" s="11"/>
      <c r="Z308" s="246"/>
      <c r="AA3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" s="250" t="e">
        <f>IF(tbl_TransDet_Exp[[#This Row],[+/-  (HR GL Detail)]]&lt;&gt;"",tbl_TransDet_Exp[[#This Row],[+/-  (HR GL Detail)]],IF(#REF!&lt;&gt;"",#REF!,""))</f>
        <v>#REF!</v>
      </c>
      <c r="AC308" s="250" t="str">
        <f t="shared" si="15"/>
        <v>https://financials.omni.fsu.edu/psp/sprdfi/EMPLOYEE/ERP/c/AUDIT_EXPENSE_FUNCTIONS.TE_EXP_SHEET_INQ.GBL?SHEET_ID=</v>
      </c>
      <c r="AD308" s="250" t="str">
        <f t="shared" si="16"/>
        <v>&amp;PAGE=EX_SHEET_ENTRY</v>
      </c>
      <c r="AE308" s="250" t="str">
        <f>IF(LEFT(tbl_TransDet_Exp[[#This Row],[Journal Id]],2)="EX",TEXT(tbl_TransDet_Exp[[#This Row],[Vch /Ex /PayId]],"0000000000"),"")</f>
        <v/>
      </c>
      <c r="AF308" s="250" t="b">
        <f>IF(tbl_TransDet_Exp[[#This Row],[ER Lookup and Format]]&lt;&gt;"",CONCATENATE(tbl_TransDet_Exp[[#This Row],[https://financials.omni.fsu.edu/psp/sprdfi/EMPLOYEE/ERP/c/AUDIT_EXPENSE_FUNCTIONS.TE_EXP_SHEET_INQ.GBL?SHEET_ID=]],AE308,tbl_TransDet_Exp[[#This Row],[&amp;PAGE=EX_SHEET_ENTRY]]))</f>
        <v>0</v>
      </c>
      <c r="AG308" s="250" t="str">
        <f t="shared" si="17"/>
        <v>https://docmgmt.its.fsu.edu/NolijWeb/public/apiLoginCheck.jsp?redir=../documentviewer/%3FdocumentId%3D</v>
      </c>
      <c r="AH3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" s="250" t="str">
        <f>tbl_TransDet_Exp[[#Headers],[&amp;TargetFrameName=None]]</f>
        <v>&amp;TargetFrameName=None</v>
      </c>
      <c r="AJ3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" s="71"/>
      <c r="AN308" s="22"/>
      <c r="AO308" s="22"/>
      <c r="AP308" s="208"/>
      <c r="AQ308" s="42" t="e">
        <f>IF(tbl_TransDet_Exp[[#This Row],[Custom SR Type]]="",INDEX(SR_Lookup[Section Name],MATCH(tbl_TransDet_Exp[[#This Row],[Account]],SR_Lookup[Account],0)),tbl_TransDet_Exp[[#This Row],[Custom SR Type]])</f>
        <v>#N/A</v>
      </c>
      <c r="AR308" s="42">
        <f>VALUE(CONCATENATE(C308,TEXT(tbl_TransDet_Exp[[#This Row],[Pd]],"00")))</f>
        <v>0</v>
      </c>
      <c r="AS308" s="42" t="str">
        <f>TEXT(tbl_TransDet_Exp[[#This Row],[Project Id]],"000000")</f>
        <v>000000</v>
      </c>
      <c r="AT308" s="42" t="e">
        <f>INDEX(Table11[Description],MATCH(tbl_TransDet_Exp[[#This Row],[Account]],Table11[GL Account],0))</f>
        <v>#N/A</v>
      </c>
      <c r="AU3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" spans="2:47">
      <c r="B309" s="11"/>
      <c r="C309" s="243"/>
      <c r="D309" s="243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244"/>
      <c r="P309" s="11"/>
      <c r="Q309" s="245"/>
      <c r="R309" s="11"/>
      <c r="S309" s="11"/>
      <c r="T309" s="11"/>
      <c r="U309" s="11"/>
      <c r="V309" s="11"/>
      <c r="W309" s="11"/>
      <c r="X309" s="11"/>
      <c r="Y309" s="11"/>
      <c r="Z309" s="246"/>
      <c r="AA3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" s="250" t="e">
        <f>IF(tbl_TransDet_Exp[[#This Row],[+/-  (HR GL Detail)]]&lt;&gt;"",tbl_TransDet_Exp[[#This Row],[+/-  (HR GL Detail)]],IF(#REF!&lt;&gt;"",#REF!,""))</f>
        <v>#REF!</v>
      </c>
      <c r="AC309" s="250" t="str">
        <f t="shared" si="15"/>
        <v>https://financials.omni.fsu.edu/psp/sprdfi/EMPLOYEE/ERP/c/AUDIT_EXPENSE_FUNCTIONS.TE_EXP_SHEET_INQ.GBL?SHEET_ID=</v>
      </c>
      <c r="AD309" s="250" t="str">
        <f t="shared" si="16"/>
        <v>&amp;PAGE=EX_SHEET_ENTRY</v>
      </c>
      <c r="AE309" s="250" t="str">
        <f>IF(LEFT(tbl_TransDet_Exp[[#This Row],[Journal Id]],2)="EX",TEXT(tbl_TransDet_Exp[[#This Row],[Vch /Ex /PayId]],"0000000000"),"")</f>
        <v/>
      </c>
      <c r="AF309" s="250" t="b">
        <f>IF(tbl_TransDet_Exp[[#This Row],[ER Lookup and Format]]&lt;&gt;"",CONCATENATE(tbl_TransDet_Exp[[#This Row],[https://financials.omni.fsu.edu/psp/sprdfi/EMPLOYEE/ERP/c/AUDIT_EXPENSE_FUNCTIONS.TE_EXP_SHEET_INQ.GBL?SHEET_ID=]],AE309,tbl_TransDet_Exp[[#This Row],[&amp;PAGE=EX_SHEET_ENTRY]]))</f>
        <v>0</v>
      </c>
      <c r="AG309" s="250" t="str">
        <f t="shared" si="17"/>
        <v>https://docmgmt.its.fsu.edu/NolijWeb/public/apiLoginCheck.jsp?redir=../documentviewer/%3FdocumentId%3D</v>
      </c>
      <c r="AH3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" s="250" t="str">
        <f>tbl_TransDet_Exp[[#Headers],[&amp;TargetFrameName=None]]</f>
        <v>&amp;TargetFrameName=None</v>
      </c>
      <c r="AJ3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" s="71"/>
      <c r="AN309" s="22"/>
      <c r="AO309" s="22"/>
      <c r="AP309" s="208"/>
      <c r="AQ309" s="42" t="e">
        <f>IF(tbl_TransDet_Exp[[#This Row],[Custom SR Type]]="",INDEX(SR_Lookup[Section Name],MATCH(tbl_TransDet_Exp[[#This Row],[Account]],SR_Lookup[Account],0)),tbl_TransDet_Exp[[#This Row],[Custom SR Type]])</f>
        <v>#N/A</v>
      </c>
      <c r="AR309" s="42">
        <f>VALUE(CONCATENATE(C309,TEXT(tbl_TransDet_Exp[[#This Row],[Pd]],"00")))</f>
        <v>0</v>
      </c>
      <c r="AS309" s="42" t="str">
        <f>TEXT(tbl_TransDet_Exp[[#This Row],[Project Id]],"000000")</f>
        <v>000000</v>
      </c>
      <c r="AT309" s="42" t="e">
        <f>INDEX(Table11[Description],MATCH(tbl_TransDet_Exp[[#This Row],[Account]],Table11[GL Account],0))</f>
        <v>#N/A</v>
      </c>
      <c r="AU3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" spans="2:47">
      <c r="B310" s="11"/>
      <c r="C310" s="243"/>
      <c r="D310" s="243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244"/>
      <c r="P310" s="11"/>
      <c r="Q310" s="245"/>
      <c r="R310" s="11"/>
      <c r="S310" s="11"/>
      <c r="T310" s="11"/>
      <c r="U310" s="11"/>
      <c r="V310" s="11"/>
      <c r="W310" s="11"/>
      <c r="X310" s="11"/>
      <c r="Y310" s="11"/>
      <c r="Z310" s="246"/>
      <c r="AA3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" s="250" t="e">
        <f>IF(tbl_TransDet_Exp[[#This Row],[+/-  (HR GL Detail)]]&lt;&gt;"",tbl_TransDet_Exp[[#This Row],[+/-  (HR GL Detail)]],IF(#REF!&lt;&gt;"",#REF!,""))</f>
        <v>#REF!</v>
      </c>
      <c r="AC310" s="250" t="str">
        <f t="shared" si="15"/>
        <v>https://financials.omni.fsu.edu/psp/sprdfi/EMPLOYEE/ERP/c/AUDIT_EXPENSE_FUNCTIONS.TE_EXP_SHEET_INQ.GBL?SHEET_ID=</v>
      </c>
      <c r="AD310" s="250" t="str">
        <f t="shared" si="16"/>
        <v>&amp;PAGE=EX_SHEET_ENTRY</v>
      </c>
      <c r="AE310" s="250" t="str">
        <f>IF(LEFT(tbl_TransDet_Exp[[#This Row],[Journal Id]],2)="EX",TEXT(tbl_TransDet_Exp[[#This Row],[Vch /Ex /PayId]],"0000000000"),"")</f>
        <v/>
      </c>
      <c r="AF310" s="250" t="b">
        <f>IF(tbl_TransDet_Exp[[#This Row],[ER Lookup and Format]]&lt;&gt;"",CONCATENATE(tbl_TransDet_Exp[[#This Row],[https://financials.omni.fsu.edu/psp/sprdfi/EMPLOYEE/ERP/c/AUDIT_EXPENSE_FUNCTIONS.TE_EXP_SHEET_INQ.GBL?SHEET_ID=]],AE310,tbl_TransDet_Exp[[#This Row],[&amp;PAGE=EX_SHEET_ENTRY]]))</f>
        <v>0</v>
      </c>
      <c r="AG310" s="250" t="str">
        <f t="shared" si="17"/>
        <v>https://docmgmt.its.fsu.edu/NolijWeb/public/apiLoginCheck.jsp?redir=../documentviewer/%3FdocumentId%3D</v>
      </c>
      <c r="AH3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" s="250" t="str">
        <f>tbl_TransDet_Exp[[#Headers],[&amp;TargetFrameName=None]]</f>
        <v>&amp;TargetFrameName=None</v>
      </c>
      <c r="AJ3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" s="71"/>
      <c r="AN310" s="22"/>
      <c r="AO310" s="22"/>
      <c r="AP310" s="208"/>
      <c r="AQ310" s="42" t="e">
        <f>IF(tbl_TransDet_Exp[[#This Row],[Custom SR Type]]="",INDEX(SR_Lookup[Section Name],MATCH(tbl_TransDet_Exp[[#This Row],[Account]],SR_Lookup[Account],0)),tbl_TransDet_Exp[[#This Row],[Custom SR Type]])</f>
        <v>#N/A</v>
      </c>
      <c r="AR310" s="42">
        <f>VALUE(CONCATENATE(C310,TEXT(tbl_TransDet_Exp[[#This Row],[Pd]],"00")))</f>
        <v>0</v>
      </c>
      <c r="AS310" s="42" t="str">
        <f>TEXT(tbl_TransDet_Exp[[#This Row],[Project Id]],"000000")</f>
        <v>000000</v>
      </c>
      <c r="AT310" s="42" t="e">
        <f>INDEX(Table11[Description],MATCH(tbl_TransDet_Exp[[#This Row],[Account]],Table11[GL Account],0))</f>
        <v>#N/A</v>
      </c>
      <c r="AU3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" spans="2:47">
      <c r="B311" s="11"/>
      <c r="C311" s="243"/>
      <c r="D311" s="243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244"/>
      <c r="P311" s="11"/>
      <c r="Q311" s="245"/>
      <c r="R311" s="11"/>
      <c r="S311" s="11"/>
      <c r="T311" s="11"/>
      <c r="U311" s="11"/>
      <c r="V311" s="11"/>
      <c r="W311" s="11"/>
      <c r="X311" s="11"/>
      <c r="Y311" s="11"/>
      <c r="Z311" s="246"/>
      <c r="AA3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" s="250" t="e">
        <f>IF(tbl_TransDet_Exp[[#This Row],[+/-  (HR GL Detail)]]&lt;&gt;"",tbl_TransDet_Exp[[#This Row],[+/-  (HR GL Detail)]],IF(#REF!&lt;&gt;"",#REF!,""))</f>
        <v>#REF!</v>
      </c>
      <c r="AC311" s="250" t="str">
        <f t="shared" si="15"/>
        <v>https://financials.omni.fsu.edu/psp/sprdfi/EMPLOYEE/ERP/c/AUDIT_EXPENSE_FUNCTIONS.TE_EXP_SHEET_INQ.GBL?SHEET_ID=</v>
      </c>
      <c r="AD311" s="250" t="str">
        <f t="shared" si="16"/>
        <v>&amp;PAGE=EX_SHEET_ENTRY</v>
      </c>
      <c r="AE311" s="250" t="str">
        <f>IF(LEFT(tbl_TransDet_Exp[[#This Row],[Journal Id]],2)="EX",TEXT(tbl_TransDet_Exp[[#This Row],[Vch /Ex /PayId]],"0000000000"),"")</f>
        <v/>
      </c>
      <c r="AF311" s="250" t="b">
        <f>IF(tbl_TransDet_Exp[[#This Row],[ER Lookup and Format]]&lt;&gt;"",CONCATENATE(tbl_TransDet_Exp[[#This Row],[https://financials.omni.fsu.edu/psp/sprdfi/EMPLOYEE/ERP/c/AUDIT_EXPENSE_FUNCTIONS.TE_EXP_SHEET_INQ.GBL?SHEET_ID=]],AE311,tbl_TransDet_Exp[[#This Row],[&amp;PAGE=EX_SHEET_ENTRY]]))</f>
        <v>0</v>
      </c>
      <c r="AG311" s="250" t="str">
        <f t="shared" si="17"/>
        <v>https://docmgmt.its.fsu.edu/NolijWeb/public/apiLoginCheck.jsp?redir=../documentviewer/%3FdocumentId%3D</v>
      </c>
      <c r="AH3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" s="250" t="str">
        <f>tbl_TransDet_Exp[[#Headers],[&amp;TargetFrameName=None]]</f>
        <v>&amp;TargetFrameName=None</v>
      </c>
      <c r="AJ3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" s="71"/>
      <c r="AN311" s="22"/>
      <c r="AO311" s="22"/>
      <c r="AP311" s="208"/>
      <c r="AQ311" s="42" t="e">
        <f>IF(tbl_TransDet_Exp[[#This Row],[Custom SR Type]]="",INDEX(SR_Lookup[Section Name],MATCH(tbl_TransDet_Exp[[#This Row],[Account]],SR_Lookup[Account],0)),tbl_TransDet_Exp[[#This Row],[Custom SR Type]])</f>
        <v>#N/A</v>
      </c>
      <c r="AR311" s="42">
        <f>VALUE(CONCATENATE(C311,TEXT(tbl_TransDet_Exp[[#This Row],[Pd]],"00")))</f>
        <v>0</v>
      </c>
      <c r="AS311" s="42" t="str">
        <f>TEXT(tbl_TransDet_Exp[[#This Row],[Project Id]],"000000")</f>
        <v>000000</v>
      </c>
      <c r="AT311" s="42" t="e">
        <f>INDEX(Table11[Description],MATCH(tbl_TransDet_Exp[[#This Row],[Account]],Table11[GL Account],0))</f>
        <v>#N/A</v>
      </c>
      <c r="AU3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" spans="2:47">
      <c r="B312" s="11"/>
      <c r="C312" s="243"/>
      <c r="D312" s="243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244"/>
      <c r="P312" s="11"/>
      <c r="Q312" s="245"/>
      <c r="R312" s="11"/>
      <c r="S312" s="11"/>
      <c r="T312" s="11"/>
      <c r="U312" s="11"/>
      <c r="V312" s="11"/>
      <c r="W312" s="11"/>
      <c r="X312" s="11"/>
      <c r="Y312" s="11"/>
      <c r="Z312" s="246"/>
      <c r="AA3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" s="250" t="e">
        <f>IF(tbl_TransDet_Exp[[#This Row],[+/-  (HR GL Detail)]]&lt;&gt;"",tbl_TransDet_Exp[[#This Row],[+/-  (HR GL Detail)]],IF(#REF!&lt;&gt;"",#REF!,""))</f>
        <v>#REF!</v>
      </c>
      <c r="AC312" s="250" t="str">
        <f t="shared" si="15"/>
        <v>https://financials.omni.fsu.edu/psp/sprdfi/EMPLOYEE/ERP/c/AUDIT_EXPENSE_FUNCTIONS.TE_EXP_SHEET_INQ.GBL?SHEET_ID=</v>
      </c>
      <c r="AD312" s="250" t="str">
        <f t="shared" si="16"/>
        <v>&amp;PAGE=EX_SHEET_ENTRY</v>
      </c>
      <c r="AE312" s="250" t="str">
        <f>IF(LEFT(tbl_TransDet_Exp[[#This Row],[Journal Id]],2)="EX",TEXT(tbl_TransDet_Exp[[#This Row],[Vch /Ex /PayId]],"0000000000"),"")</f>
        <v/>
      </c>
      <c r="AF312" s="250" t="b">
        <f>IF(tbl_TransDet_Exp[[#This Row],[ER Lookup and Format]]&lt;&gt;"",CONCATENATE(tbl_TransDet_Exp[[#This Row],[https://financials.omni.fsu.edu/psp/sprdfi/EMPLOYEE/ERP/c/AUDIT_EXPENSE_FUNCTIONS.TE_EXP_SHEET_INQ.GBL?SHEET_ID=]],AE312,tbl_TransDet_Exp[[#This Row],[&amp;PAGE=EX_SHEET_ENTRY]]))</f>
        <v>0</v>
      </c>
      <c r="AG312" s="250" t="str">
        <f t="shared" si="17"/>
        <v>https://docmgmt.its.fsu.edu/NolijWeb/public/apiLoginCheck.jsp?redir=../documentviewer/%3FdocumentId%3D</v>
      </c>
      <c r="AH3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" s="250" t="str">
        <f>tbl_TransDet_Exp[[#Headers],[&amp;TargetFrameName=None]]</f>
        <v>&amp;TargetFrameName=None</v>
      </c>
      <c r="AJ3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" s="71"/>
      <c r="AN312" s="22"/>
      <c r="AO312" s="22"/>
      <c r="AP312" s="208"/>
      <c r="AQ312" s="42" t="e">
        <f>IF(tbl_TransDet_Exp[[#This Row],[Custom SR Type]]="",INDEX(SR_Lookup[Section Name],MATCH(tbl_TransDet_Exp[[#This Row],[Account]],SR_Lookup[Account],0)),tbl_TransDet_Exp[[#This Row],[Custom SR Type]])</f>
        <v>#N/A</v>
      </c>
      <c r="AR312" s="42">
        <f>VALUE(CONCATENATE(C312,TEXT(tbl_TransDet_Exp[[#This Row],[Pd]],"00")))</f>
        <v>0</v>
      </c>
      <c r="AS312" s="42" t="str">
        <f>TEXT(tbl_TransDet_Exp[[#This Row],[Project Id]],"000000")</f>
        <v>000000</v>
      </c>
      <c r="AT312" s="42" t="e">
        <f>INDEX(Table11[Description],MATCH(tbl_TransDet_Exp[[#This Row],[Account]],Table11[GL Account],0))</f>
        <v>#N/A</v>
      </c>
      <c r="AU3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" spans="2:47">
      <c r="B313" s="11"/>
      <c r="C313" s="243"/>
      <c r="D313" s="243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244"/>
      <c r="P313" s="11"/>
      <c r="Q313" s="245"/>
      <c r="R313" s="11"/>
      <c r="S313" s="11"/>
      <c r="T313" s="11"/>
      <c r="U313" s="11"/>
      <c r="V313" s="11"/>
      <c r="W313" s="11"/>
      <c r="X313" s="11"/>
      <c r="Y313" s="11"/>
      <c r="Z313" s="246"/>
      <c r="AA3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" s="250" t="e">
        <f>IF(tbl_TransDet_Exp[[#This Row],[+/-  (HR GL Detail)]]&lt;&gt;"",tbl_TransDet_Exp[[#This Row],[+/-  (HR GL Detail)]],IF(#REF!&lt;&gt;"",#REF!,""))</f>
        <v>#REF!</v>
      </c>
      <c r="AC313" s="250" t="str">
        <f t="shared" si="15"/>
        <v>https://financials.omni.fsu.edu/psp/sprdfi/EMPLOYEE/ERP/c/AUDIT_EXPENSE_FUNCTIONS.TE_EXP_SHEET_INQ.GBL?SHEET_ID=</v>
      </c>
      <c r="AD313" s="250" t="str">
        <f t="shared" si="16"/>
        <v>&amp;PAGE=EX_SHEET_ENTRY</v>
      </c>
      <c r="AE313" s="250" t="str">
        <f>IF(LEFT(tbl_TransDet_Exp[[#This Row],[Journal Id]],2)="EX",TEXT(tbl_TransDet_Exp[[#This Row],[Vch /Ex /PayId]],"0000000000"),"")</f>
        <v/>
      </c>
      <c r="AF313" s="250" t="b">
        <f>IF(tbl_TransDet_Exp[[#This Row],[ER Lookup and Format]]&lt;&gt;"",CONCATENATE(tbl_TransDet_Exp[[#This Row],[https://financials.omni.fsu.edu/psp/sprdfi/EMPLOYEE/ERP/c/AUDIT_EXPENSE_FUNCTIONS.TE_EXP_SHEET_INQ.GBL?SHEET_ID=]],AE313,tbl_TransDet_Exp[[#This Row],[&amp;PAGE=EX_SHEET_ENTRY]]))</f>
        <v>0</v>
      </c>
      <c r="AG313" s="250" t="str">
        <f t="shared" si="17"/>
        <v>https://docmgmt.its.fsu.edu/NolijWeb/public/apiLoginCheck.jsp?redir=../documentviewer/%3FdocumentId%3D</v>
      </c>
      <c r="AH3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" s="250" t="str">
        <f>tbl_TransDet_Exp[[#Headers],[&amp;TargetFrameName=None]]</f>
        <v>&amp;TargetFrameName=None</v>
      </c>
      <c r="AJ3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" s="71"/>
      <c r="AN313" s="22"/>
      <c r="AO313" s="22"/>
      <c r="AP313" s="208"/>
      <c r="AQ313" s="42" t="e">
        <f>IF(tbl_TransDet_Exp[[#This Row],[Custom SR Type]]="",INDEX(SR_Lookup[Section Name],MATCH(tbl_TransDet_Exp[[#This Row],[Account]],SR_Lookup[Account],0)),tbl_TransDet_Exp[[#This Row],[Custom SR Type]])</f>
        <v>#N/A</v>
      </c>
      <c r="AR313" s="42">
        <f>VALUE(CONCATENATE(C313,TEXT(tbl_TransDet_Exp[[#This Row],[Pd]],"00")))</f>
        <v>0</v>
      </c>
      <c r="AS313" s="42" t="str">
        <f>TEXT(tbl_TransDet_Exp[[#This Row],[Project Id]],"000000")</f>
        <v>000000</v>
      </c>
      <c r="AT313" s="42" t="e">
        <f>INDEX(Table11[Description],MATCH(tbl_TransDet_Exp[[#This Row],[Account]],Table11[GL Account],0))</f>
        <v>#N/A</v>
      </c>
      <c r="AU3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" spans="2:47">
      <c r="B314" s="11"/>
      <c r="C314" s="243"/>
      <c r="D314" s="243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244"/>
      <c r="P314" s="11"/>
      <c r="Q314" s="245"/>
      <c r="R314" s="11"/>
      <c r="S314" s="11"/>
      <c r="T314" s="11"/>
      <c r="U314" s="11"/>
      <c r="V314" s="11"/>
      <c r="W314" s="11"/>
      <c r="X314" s="11"/>
      <c r="Y314" s="11"/>
      <c r="Z314" s="246"/>
      <c r="AA3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" s="250" t="e">
        <f>IF(tbl_TransDet_Exp[[#This Row],[+/-  (HR GL Detail)]]&lt;&gt;"",tbl_TransDet_Exp[[#This Row],[+/-  (HR GL Detail)]],IF(#REF!&lt;&gt;"",#REF!,""))</f>
        <v>#REF!</v>
      </c>
      <c r="AC314" s="250" t="str">
        <f t="shared" si="15"/>
        <v>https://financials.omni.fsu.edu/psp/sprdfi/EMPLOYEE/ERP/c/AUDIT_EXPENSE_FUNCTIONS.TE_EXP_SHEET_INQ.GBL?SHEET_ID=</v>
      </c>
      <c r="AD314" s="250" t="str">
        <f t="shared" si="16"/>
        <v>&amp;PAGE=EX_SHEET_ENTRY</v>
      </c>
      <c r="AE314" s="250" t="str">
        <f>IF(LEFT(tbl_TransDet_Exp[[#This Row],[Journal Id]],2)="EX",TEXT(tbl_TransDet_Exp[[#This Row],[Vch /Ex /PayId]],"0000000000"),"")</f>
        <v/>
      </c>
      <c r="AF314" s="250" t="b">
        <f>IF(tbl_TransDet_Exp[[#This Row],[ER Lookup and Format]]&lt;&gt;"",CONCATENATE(tbl_TransDet_Exp[[#This Row],[https://financials.omni.fsu.edu/psp/sprdfi/EMPLOYEE/ERP/c/AUDIT_EXPENSE_FUNCTIONS.TE_EXP_SHEET_INQ.GBL?SHEET_ID=]],AE314,tbl_TransDet_Exp[[#This Row],[&amp;PAGE=EX_SHEET_ENTRY]]))</f>
        <v>0</v>
      </c>
      <c r="AG314" s="250" t="str">
        <f t="shared" si="17"/>
        <v>https://docmgmt.its.fsu.edu/NolijWeb/public/apiLoginCheck.jsp?redir=../documentviewer/%3FdocumentId%3D</v>
      </c>
      <c r="AH3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" s="250" t="str">
        <f>tbl_TransDet_Exp[[#Headers],[&amp;TargetFrameName=None]]</f>
        <v>&amp;TargetFrameName=None</v>
      </c>
      <c r="AJ3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" s="71"/>
      <c r="AN314" s="22"/>
      <c r="AO314" s="22"/>
      <c r="AP314" s="208"/>
      <c r="AQ314" s="42" t="e">
        <f>IF(tbl_TransDet_Exp[[#This Row],[Custom SR Type]]="",INDEX(SR_Lookup[Section Name],MATCH(tbl_TransDet_Exp[[#This Row],[Account]],SR_Lookup[Account],0)),tbl_TransDet_Exp[[#This Row],[Custom SR Type]])</f>
        <v>#N/A</v>
      </c>
      <c r="AR314" s="42">
        <f>VALUE(CONCATENATE(C314,TEXT(tbl_TransDet_Exp[[#This Row],[Pd]],"00")))</f>
        <v>0</v>
      </c>
      <c r="AS314" s="42" t="str">
        <f>TEXT(tbl_TransDet_Exp[[#This Row],[Project Id]],"000000")</f>
        <v>000000</v>
      </c>
      <c r="AT314" s="42" t="e">
        <f>INDEX(Table11[Description],MATCH(tbl_TransDet_Exp[[#This Row],[Account]],Table11[GL Account],0))</f>
        <v>#N/A</v>
      </c>
      <c r="AU3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" spans="2:47">
      <c r="B315" s="11"/>
      <c r="C315" s="243"/>
      <c r="D315" s="243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244"/>
      <c r="P315" s="11"/>
      <c r="Q315" s="245"/>
      <c r="R315" s="11"/>
      <c r="S315" s="11"/>
      <c r="T315" s="11"/>
      <c r="U315" s="11"/>
      <c r="V315" s="11"/>
      <c r="W315" s="11"/>
      <c r="X315" s="11"/>
      <c r="Y315" s="11"/>
      <c r="Z315" s="246"/>
      <c r="AA3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" s="250" t="e">
        <f>IF(tbl_TransDet_Exp[[#This Row],[+/-  (HR GL Detail)]]&lt;&gt;"",tbl_TransDet_Exp[[#This Row],[+/-  (HR GL Detail)]],IF(#REF!&lt;&gt;"",#REF!,""))</f>
        <v>#REF!</v>
      </c>
      <c r="AC315" s="250" t="str">
        <f t="shared" si="15"/>
        <v>https://financials.omni.fsu.edu/psp/sprdfi/EMPLOYEE/ERP/c/AUDIT_EXPENSE_FUNCTIONS.TE_EXP_SHEET_INQ.GBL?SHEET_ID=</v>
      </c>
      <c r="AD315" s="250" t="str">
        <f t="shared" si="16"/>
        <v>&amp;PAGE=EX_SHEET_ENTRY</v>
      </c>
      <c r="AE315" s="250" t="str">
        <f>IF(LEFT(tbl_TransDet_Exp[[#This Row],[Journal Id]],2)="EX",TEXT(tbl_TransDet_Exp[[#This Row],[Vch /Ex /PayId]],"0000000000"),"")</f>
        <v/>
      </c>
      <c r="AF315" s="250" t="b">
        <f>IF(tbl_TransDet_Exp[[#This Row],[ER Lookup and Format]]&lt;&gt;"",CONCATENATE(tbl_TransDet_Exp[[#This Row],[https://financials.omni.fsu.edu/psp/sprdfi/EMPLOYEE/ERP/c/AUDIT_EXPENSE_FUNCTIONS.TE_EXP_SHEET_INQ.GBL?SHEET_ID=]],AE315,tbl_TransDet_Exp[[#This Row],[&amp;PAGE=EX_SHEET_ENTRY]]))</f>
        <v>0</v>
      </c>
      <c r="AG315" s="250" t="str">
        <f t="shared" si="17"/>
        <v>https://docmgmt.its.fsu.edu/NolijWeb/public/apiLoginCheck.jsp?redir=../documentviewer/%3FdocumentId%3D</v>
      </c>
      <c r="AH3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" s="250" t="str">
        <f>tbl_TransDet_Exp[[#Headers],[&amp;TargetFrameName=None]]</f>
        <v>&amp;TargetFrameName=None</v>
      </c>
      <c r="AJ3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" s="71"/>
      <c r="AN315" s="22"/>
      <c r="AO315" s="22"/>
      <c r="AP315" s="208"/>
      <c r="AQ315" s="42" t="e">
        <f>IF(tbl_TransDet_Exp[[#This Row],[Custom SR Type]]="",INDEX(SR_Lookup[Section Name],MATCH(tbl_TransDet_Exp[[#This Row],[Account]],SR_Lookup[Account],0)),tbl_TransDet_Exp[[#This Row],[Custom SR Type]])</f>
        <v>#N/A</v>
      </c>
      <c r="AR315" s="42">
        <f>VALUE(CONCATENATE(C315,TEXT(tbl_TransDet_Exp[[#This Row],[Pd]],"00")))</f>
        <v>0</v>
      </c>
      <c r="AS315" s="42" t="str">
        <f>TEXT(tbl_TransDet_Exp[[#This Row],[Project Id]],"000000")</f>
        <v>000000</v>
      </c>
      <c r="AT315" s="42" t="e">
        <f>INDEX(Table11[Description],MATCH(tbl_TransDet_Exp[[#This Row],[Account]],Table11[GL Account],0))</f>
        <v>#N/A</v>
      </c>
      <c r="AU3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" spans="2:47">
      <c r="B316" s="11"/>
      <c r="C316" s="243"/>
      <c r="D316" s="243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244"/>
      <c r="P316" s="11"/>
      <c r="Q316" s="245"/>
      <c r="R316" s="11"/>
      <c r="S316" s="11"/>
      <c r="T316" s="11"/>
      <c r="U316" s="11"/>
      <c r="V316" s="11"/>
      <c r="W316" s="11"/>
      <c r="X316" s="11"/>
      <c r="Y316" s="11"/>
      <c r="Z316" s="246"/>
      <c r="AA3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" s="250" t="e">
        <f>IF(tbl_TransDet_Exp[[#This Row],[+/-  (HR GL Detail)]]&lt;&gt;"",tbl_TransDet_Exp[[#This Row],[+/-  (HR GL Detail)]],IF(#REF!&lt;&gt;"",#REF!,""))</f>
        <v>#REF!</v>
      </c>
      <c r="AC316" s="250" t="str">
        <f t="shared" si="15"/>
        <v>https://financials.omni.fsu.edu/psp/sprdfi/EMPLOYEE/ERP/c/AUDIT_EXPENSE_FUNCTIONS.TE_EXP_SHEET_INQ.GBL?SHEET_ID=</v>
      </c>
      <c r="AD316" s="250" t="str">
        <f t="shared" si="16"/>
        <v>&amp;PAGE=EX_SHEET_ENTRY</v>
      </c>
      <c r="AE316" s="250" t="str">
        <f>IF(LEFT(tbl_TransDet_Exp[[#This Row],[Journal Id]],2)="EX",TEXT(tbl_TransDet_Exp[[#This Row],[Vch /Ex /PayId]],"0000000000"),"")</f>
        <v/>
      </c>
      <c r="AF316" s="250" t="b">
        <f>IF(tbl_TransDet_Exp[[#This Row],[ER Lookup and Format]]&lt;&gt;"",CONCATENATE(tbl_TransDet_Exp[[#This Row],[https://financials.omni.fsu.edu/psp/sprdfi/EMPLOYEE/ERP/c/AUDIT_EXPENSE_FUNCTIONS.TE_EXP_SHEET_INQ.GBL?SHEET_ID=]],AE316,tbl_TransDet_Exp[[#This Row],[&amp;PAGE=EX_SHEET_ENTRY]]))</f>
        <v>0</v>
      </c>
      <c r="AG316" s="250" t="str">
        <f t="shared" si="17"/>
        <v>https://docmgmt.its.fsu.edu/NolijWeb/public/apiLoginCheck.jsp?redir=../documentviewer/%3FdocumentId%3D</v>
      </c>
      <c r="AH3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" s="250" t="str">
        <f>tbl_TransDet_Exp[[#Headers],[&amp;TargetFrameName=None]]</f>
        <v>&amp;TargetFrameName=None</v>
      </c>
      <c r="AJ3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" s="71"/>
      <c r="AN316" s="22"/>
      <c r="AO316" s="22"/>
      <c r="AP316" s="208"/>
      <c r="AQ316" s="42" t="e">
        <f>IF(tbl_TransDet_Exp[[#This Row],[Custom SR Type]]="",INDEX(SR_Lookup[Section Name],MATCH(tbl_TransDet_Exp[[#This Row],[Account]],SR_Lookup[Account],0)),tbl_TransDet_Exp[[#This Row],[Custom SR Type]])</f>
        <v>#N/A</v>
      </c>
      <c r="AR316" s="42">
        <f>VALUE(CONCATENATE(C316,TEXT(tbl_TransDet_Exp[[#This Row],[Pd]],"00")))</f>
        <v>0</v>
      </c>
      <c r="AS316" s="42" t="str">
        <f>TEXT(tbl_TransDet_Exp[[#This Row],[Project Id]],"000000")</f>
        <v>000000</v>
      </c>
      <c r="AT316" s="42" t="e">
        <f>INDEX(Table11[Description],MATCH(tbl_TransDet_Exp[[#This Row],[Account]],Table11[GL Account],0))</f>
        <v>#N/A</v>
      </c>
      <c r="AU3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" spans="2:47">
      <c r="B317" s="11"/>
      <c r="C317" s="243"/>
      <c r="D317" s="243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244"/>
      <c r="P317" s="11"/>
      <c r="Q317" s="245"/>
      <c r="R317" s="11"/>
      <c r="S317" s="11"/>
      <c r="T317" s="11"/>
      <c r="U317" s="11"/>
      <c r="V317" s="11"/>
      <c r="W317" s="11"/>
      <c r="X317" s="11"/>
      <c r="Y317" s="11"/>
      <c r="Z317" s="246"/>
      <c r="AA3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" s="250" t="e">
        <f>IF(tbl_TransDet_Exp[[#This Row],[+/-  (HR GL Detail)]]&lt;&gt;"",tbl_TransDet_Exp[[#This Row],[+/-  (HR GL Detail)]],IF(#REF!&lt;&gt;"",#REF!,""))</f>
        <v>#REF!</v>
      </c>
      <c r="AC317" s="250" t="str">
        <f t="shared" si="15"/>
        <v>https://financials.omni.fsu.edu/psp/sprdfi/EMPLOYEE/ERP/c/AUDIT_EXPENSE_FUNCTIONS.TE_EXP_SHEET_INQ.GBL?SHEET_ID=</v>
      </c>
      <c r="AD317" s="250" t="str">
        <f t="shared" si="16"/>
        <v>&amp;PAGE=EX_SHEET_ENTRY</v>
      </c>
      <c r="AE317" s="250" t="str">
        <f>IF(LEFT(tbl_TransDet_Exp[[#This Row],[Journal Id]],2)="EX",TEXT(tbl_TransDet_Exp[[#This Row],[Vch /Ex /PayId]],"0000000000"),"")</f>
        <v/>
      </c>
      <c r="AF317" s="250" t="b">
        <f>IF(tbl_TransDet_Exp[[#This Row],[ER Lookup and Format]]&lt;&gt;"",CONCATENATE(tbl_TransDet_Exp[[#This Row],[https://financials.omni.fsu.edu/psp/sprdfi/EMPLOYEE/ERP/c/AUDIT_EXPENSE_FUNCTIONS.TE_EXP_SHEET_INQ.GBL?SHEET_ID=]],AE317,tbl_TransDet_Exp[[#This Row],[&amp;PAGE=EX_SHEET_ENTRY]]))</f>
        <v>0</v>
      </c>
      <c r="AG317" s="250" t="str">
        <f t="shared" si="17"/>
        <v>https://docmgmt.its.fsu.edu/NolijWeb/public/apiLoginCheck.jsp?redir=../documentviewer/%3FdocumentId%3D</v>
      </c>
      <c r="AH3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" s="250" t="str">
        <f>tbl_TransDet_Exp[[#Headers],[&amp;TargetFrameName=None]]</f>
        <v>&amp;TargetFrameName=None</v>
      </c>
      <c r="AJ3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" s="71"/>
      <c r="AN317" s="22"/>
      <c r="AO317" s="22"/>
      <c r="AP317" s="208"/>
      <c r="AQ317" s="42" t="e">
        <f>IF(tbl_TransDet_Exp[[#This Row],[Custom SR Type]]="",INDEX(SR_Lookup[Section Name],MATCH(tbl_TransDet_Exp[[#This Row],[Account]],SR_Lookup[Account],0)),tbl_TransDet_Exp[[#This Row],[Custom SR Type]])</f>
        <v>#N/A</v>
      </c>
      <c r="AR317" s="42">
        <f>VALUE(CONCATENATE(C317,TEXT(tbl_TransDet_Exp[[#This Row],[Pd]],"00")))</f>
        <v>0</v>
      </c>
      <c r="AS317" s="42" t="str">
        <f>TEXT(tbl_TransDet_Exp[[#This Row],[Project Id]],"000000")</f>
        <v>000000</v>
      </c>
      <c r="AT317" s="42" t="e">
        <f>INDEX(Table11[Description],MATCH(tbl_TransDet_Exp[[#This Row],[Account]],Table11[GL Account],0))</f>
        <v>#N/A</v>
      </c>
      <c r="AU3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" spans="2:47">
      <c r="B318" s="11"/>
      <c r="C318" s="243"/>
      <c r="D318" s="243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244"/>
      <c r="P318" s="11"/>
      <c r="Q318" s="245"/>
      <c r="R318" s="11"/>
      <c r="S318" s="11"/>
      <c r="T318" s="11"/>
      <c r="U318" s="11"/>
      <c r="V318" s="11"/>
      <c r="W318" s="11"/>
      <c r="X318" s="11"/>
      <c r="Y318" s="11"/>
      <c r="Z318" s="246"/>
      <c r="AA3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" s="250" t="e">
        <f>IF(tbl_TransDet_Exp[[#This Row],[+/-  (HR GL Detail)]]&lt;&gt;"",tbl_TransDet_Exp[[#This Row],[+/-  (HR GL Detail)]],IF(#REF!&lt;&gt;"",#REF!,""))</f>
        <v>#REF!</v>
      </c>
      <c r="AC318" s="250" t="str">
        <f t="shared" si="15"/>
        <v>https://financials.omni.fsu.edu/psp/sprdfi/EMPLOYEE/ERP/c/AUDIT_EXPENSE_FUNCTIONS.TE_EXP_SHEET_INQ.GBL?SHEET_ID=</v>
      </c>
      <c r="AD318" s="250" t="str">
        <f t="shared" si="16"/>
        <v>&amp;PAGE=EX_SHEET_ENTRY</v>
      </c>
      <c r="AE318" s="250" t="str">
        <f>IF(LEFT(tbl_TransDet_Exp[[#This Row],[Journal Id]],2)="EX",TEXT(tbl_TransDet_Exp[[#This Row],[Vch /Ex /PayId]],"0000000000"),"")</f>
        <v/>
      </c>
      <c r="AF318" s="250" t="b">
        <f>IF(tbl_TransDet_Exp[[#This Row],[ER Lookup and Format]]&lt;&gt;"",CONCATENATE(tbl_TransDet_Exp[[#This Row],[https://financials.omni.fsu.edu/psp/sprdfi/EMPLOYEE/ERP/c/AUDIT_EXPENSE_FUNCTIONS.TE_EXP_SHEET_INQ.GBL?SHEET_ID=]],AE318,tbl_TransDet_Exp[[#This Row],[&amp;PAGE=EX_SHEET_ENTRY]]))</f>
        <v>0</v>
      </c>
      <c r="AG318" s="250" t="str">
        <f t="shared" si="17"/>
        <v>https://docmgmt.its.fsu.edu/NolijWeb/public/apiLoginCheck.jsp?redir=../documentviewer/%3FdocumentId%3D</v>
      </c>
      <c r="AH3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" s="250" t="str">
        <f>tbl_TransDet_Exp[[#Headers],[&amp;TargetFrameName=None]]</f>
        <v>&amp;TargetFrameName=None</v>
      </c>
      <c r="AJ3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" s="71"/>
      <c r="AN318" s="22"/>
      <c r="AO318" s="22"/>
      <c r="AP318" s="208"/>
      <c r="AQ318" s="42" t="e">
        <f>IF(tbl_TransDet_Exp[[#This Row],[Custom SR Type]]="",INDEX(SR_Lookup[Section Name],MATCH(tbl_TransDet_Exp[[#This Row],[Account]],SR_Lookup[Account],0)),tbl_TransDet_Exp[[#This Row],[Custom SR Type]])</f>
        <v>#N/A</v>
      </c>
      <c r="AR318" s="42">
        <f>VALUE(CONCATENATE(C318,TEXT(tbl_TransDet_Exp[[#This Row],[Pd]],"00")))</f>
        <v>0</v>
      </c>
      <c r="AS318" s="42" t="str">
        <f>TEXT(tbl_TransDet_Exp[[#This Row],[Project Id]],"000000")</f>
        <v>000000</v>
      </c>
      <c r="AT318" s="42" t="e">
        <f>INDEX(Table11[Description],MATCH(tbl_TransDet_Exp[[#This Row],[Account]],Table11[GL Account],0))</f>
        <v>#N/A</v>
      </c>
      <c r="AU3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" spans="2:47">
      <c r="B319" s="11"/>
      <c r="C319" s="243"/>
      <c r="D319" s="243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244"/>
      <c r="P319" s="11"/>
      <c r="Q319" s="245"/>
      <c r="R319" s="11"/>
      <c r="S319" s="11"/>
      <c r="T319" s="11"/>
      <c r="U319" s="11"/>
      <c r="V319" s="11"/>
      <c r="W319" s="11"/>
      <c r="X319" s="11"/>
      <c r="Y319" s="11"/>
      <c r="Z319" s="246"/>
      <c r="AA3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" s="250" t="e">
        <f>IF(tbl_TransDet_Exp[[#This Row],[+/-  (HR GL Detail)]]&lt;&gt;"",tbl_TransDet_Exp[[#This Row],[+/-  (HR GL Detail)]],IF(#REF!&lt;&gt;"",#REF!,""))</f>
        <v>#REF!</v>
      </c>
      <c r="AC319" s="250" t="str">
        <f t="shared" si="15"/>
        <v>https://financials.omni.fsu.edu/psp/sprdfi/EMPLOYEE/ERP/c/AUDIT_EXPENSE_FUNCTIONS.TE_EXP_SHEET_INQ.GBL?SHEET_ID=</v>
      </c>
      <c r="AD319" s="250" t="str">
        <f t="shared" si="16"/>
        <v>&amp;PAGE=EX_SHEET_ENTRY</v>
      </c>
      <c r="AE319" s="250" t="str">
        <f>IF(LEFT(tbl_TransDet_Exp[[#This Row],[Journal Id]],2)="EX",TEXT(tbl_TransDet_Exp[[#This Row],[Vch /Ex /PayId]],"0000000000"),"")</f>
        <v/>
      </c>
      <c r="AF319" s="250" t="b">
        <f>IF(tbl_TransDet_Exp[[#This Row],[ER Lookup and Format]]&lt;&gt;"",CONCATENATE(tbl_TransDet_Exp[[#This Row],[https://financials.omni.fsu.edu/psp/sprdfi/EMPLOYEE/ERP/c/AUDIT_EXPENSE_FUNCTIONS.TE_EXP_SHEET_INQ.GBL?SHEET_ID=]],AE319,tbl_TransDet_Exp[[#This Row],[&amp;PAGE=EX_SHEET_ENTRY]]))</f>
        <v>0</v>
      </c>
      <c r="AG319" s="250" t="str">
        <f t="shared" si="17"/>
        <v>https://docmgmt.its.fsu.edu/NolijWeb/public/apiLoginCheck.jsp?redir=../documentviewer/%3FdocumentId%3D</v>
      </c>
      <c r="AH3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" s="250" t="str">
        <f>tbl_TransDet_Exp[[#Headers],[&amp;TargetFrameName=None]]</f>
        <v>&amp;TargetFrameName=None</v>
      </c>
      <c r="AJ3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" s="71"/>
      <c r="AN319" s="22"/>
      <c r="AO319" s="22"/>
      <c r="AP319" s="208"/>
      <c r="AQ319" s="42" t="e">
        <f>IF(tbl_TransDet_Exp[[#This Row],[Custom SR Type]]="",INDEX(SR_Lookup[Section Name],MATCH(tbl_TransDet_Exp[[#This Row],[Account]],SR_Lookup[Account],0)),tbl_TransDet_Exp[[#This Row],[Custom SR Type]])</f>
        <v>#N/A</v>
      </c>
      <c r="AR319" s="42">
        <f>VALUE(CONCATENATE(C319,TEXT(tbl_TransDet_Exp[[#This Row],[Pd]],"00")))</f>
        <v>0</v>
      </c>
      <c r="AS319" s="42" t="str">
        <f>TEXT(tbl_TransDet_Exp[[#This Row],[Project Id]],"000000")</f>
        <v>000000</v>
      </c>
      <c r="AT319" s="42" t="e">
        <f>INDEX(Table11[Description],MATCH(tbl_TransDet_Exp[[#This Row],[Account]],Table11[GL Account],0))</f>
        <v>#N/A</v>
      </c>
      <c r="AU3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" spans="2:47">
      <c r="B320" s="11"/>
      <c r="C320" s="243"/>
      <c r="D320" s="243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244"/>
      <c r="P320" s="11"/>
      <c r="Q320" s="245"/>
      <c r="R320" s="11"/>
      <c r="S320" s="11"/>
      <c r="T320" s="11"/>
      <c r="U320" s="11"/>
      <c r="V320" s="11"/>
      <c r="W320" s="11"/>
      <c r="X320" s="11"/>
      <c r="Y320" s="11"/>
      <c r="Z320" s="246"/>
      <c r="AA3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" s="250" t="e">
        <f>IF(tbl_TransDet_Exp[[#This Row],[+/-  (HR GL Detail)]]&lt;&gt;"",tbl_TransDet_Exp[[#This Row],[+/-  (HR GL Detail)]],IF(#REF!&lt;&gt;"",#REF!,""))</f>
        <v>#REF!</v>
      </c>
      <c r="AC320" s="250" t="str">
        <f t="shared" si="15"/>
        <v>https://financials.omni.fsu.edu/psp/sprdfi/EMPLOYEE/ERP/c/AUDIT_EXPENSE_FUNCTIONS.TE_EXP_SHEET_INQ.GBL?SHEET_ID=</v>
      </c>
      <c r="AD320" s="250" t="str">
        <f t="shared" si="16"/>
        <v>&amp;PAGE=EX_SHEET_ENTRY</v>
      </c>
      <c r="AE320" s="250" t="str">
        <f>IF(LEFT(tbl_TransDet_Exp[[#This Row],[Journal Id]],2)="EX",TEXT(tbl_TransDet_Exp[[#This Row],[Vch /Ex /PayId]],"0000000000"),"")</f>
        <v/>
      </c>
      <c r="AF320" s="250" t="b">
        <f>IF(tbl_TransDet_Exp[[#This Row],[ER Lookup and Format]]&lt;&gt;"",CONCATENATE(tbl_TransDet_Exp[[#This Row],[https://financials.omni.fsu.edu/psp/sprdfi/EMPLOYEE/ERP/c/AUDIT_EXPENSE_FUNCTIONS.TE_EXP_SHEET_INQ.GBL?SHEET_ID=]],AE320,tbl_TransDet_Exp[[#This Row],[&amp;PAGE=EX_SHEET_ENTRY]]))</f>
        <v>0</v>
      </c>
      <c r="AG320" s="250" t="str">
        <f t="shared" si="17"/>
        <v>https://docmgmt.its.fsu.edu/NolijWeb/public/apiLoginCheck.jsp?redir=../documentviewer/%3FdocumentId%3D</v>
      </c>
      <c r="AH3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" s="250" t="str">
        <f>tbl_TransDet_Exp[[#Headers],[&amp;TargetFrameName=None]]</f>
        <v>&amp;TargetFrameName=None</v>
      </c>
      <c r="AJ3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" s="71"/>
      <c r="AN320" s="22"/>
      <c r="AO320" s="22"/>
      <c r="AP320" s="208"/>
      <c r="AQ320" s="42" t="e">
        <f>IF(tbl_TransDet_Exp[[#This Row],[Custom SR Type]]="",INDEX(SR_Lookup[Section Name],MATCH(tbl_TransDet_Exp[[#This Row],[Account]],SR_Lookup[Account],0)),tbl_TransDet_Exp[[#This Row],[Custom SR Type]])</f>
        <v>#N/A</v>
      </c>
      <c r="AR320" s="42">
        <f>VALUE(CONCATENATE(C320,TEXT(tbl_TransDet_Exp[[#This Row],[Pd]],"00")))</f>
        <v>0</v>
      </c>
      <c r="AS320" s="42" t="str">
        <f>TEXT(tbl_TransDet_Exp[[#This Row],[Project Id]],"000000")</f>
        <v>000000</v>
      </c>
      <c r="AT320" s="42" t="e">
        <f>INDEX(Table11[Description],MATCH(tbl_TransDet_Exp[[#This Row],[Account]],Table11[GL Account],0))</f>
        <v>#N/A</v>
      </c>
      <c r="AU3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" spans="2:47">
      <c r="B321" s="11"/>
      <c r="C321" s="243"/>
      <c r="D321" s="243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244"/>
      <c r="P321" s="11"/>
      <c r="Q321" s="245"/>
      <c r="R321" s="11"/>
      <c r="S321" s="11"/>
      <c r="T321" s="11"/>
      <c r="U321" s="11"/>
      <c r="V321" s="11"/>
      <c r="W321" s="11"/>
      <c r="X321" s="11"/>
      <c r="Y321" s="11"/>
      <c r="Z321" s="246"/>
      <c r="AA3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" s="250" t="e">
        <f>IF(tbl_TransDet_Exp[[#This Row],[+/-  (HR GL Detail)]]&lt;&gt;"",tbl_TransDet_Exp[[#This Row],[+/-  (HR GL Detail)]],IF(#REF!&lt;&gt;"",#REF!,""))</f>
        <v>#REF!</v>
      </c>
      <c r="AC321" s="250" t="str">
        <f t="shared" si="15"/>
        <v>https://financials.omni.fsu.edu/psp/sprdfi/EMPLOYEE/ERP/c/AUDIT_EXPENSE_FUNCTIONS.TE_EXP_SHEET_INQ.GBL?SHEET_ID=</v>
      </c>
      <c r="AD321" s="250" t="str">
        <f t="shared" si="16"/>
        <v>&amp;PAGE=EX_SHEET_ENTRY</v>
      </c>
      <c r="AE321" s="250" t="str">
        <f>IF(LEFT(tbl_TransDet_Exp[[#This Row],[Journal Id]],2)="EX",TEXT(tbl_TransDet_Exp[[#This Row],[Vch /Ex /PayId]],"0000000000"),"")</f>
        <v/>
      </c>
      <c r="AF321" s="250" t="b">
        <f>IF(tbl_TransDet_Exp[[#This Row],[ER Lookup and Format]]&lt;&gt;"",CONCATENATE(tbl_TransDet_Exp[[#This Row],[https://financials.omni.fsu.edu/psp/sprdfi/EMPLOYEE/ERP/c/AUDIT_EXPENSE_FUNCTIONS.TE_EXP_SHEET_INQ.GBL?SHEET_ID=]],AE321,tbl_TransDet_Exp[[#This Row],[&amp;PAGE=EX_SHEET_ENTRY]]))</f>
        <v>0</v>
      </c>
      <c r="AG321" s="250" t="str">
        <f t="shared" si="17"/>
        <v>https://docmgmt.its.fsu.edu/NolijWeb/public/apiLoginCheck.jsp?redir=../documentviewer/%3FdocumentId%3D</v>
      </c>
      <c r="AH3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" s="250" t="str">
        <f>tbl_TransDet_Exp[[#Headers],[&amp;TargetFrameName=None]]</f>
        <v>&amp;TargetFrameName=None</v>
      </c>
      <c r="AJ3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" s="71"/>
      <c r="AN321" s="22"/>
      <c r="AO321" s="22"/>
      <c r="AP321" s="208"/>
      <c r="AQ321" s="42" t="e">
        <f>IF(tbl_TransDet_Exp[[#This Row],[Custom SR Type]]="",INDEX(SR_Lookup[Section Name],MATCH(tbl_TransDet_Exp[[#This Row],[Account]],SR_Lookup[Account],0)),tbl_TransDet_Exp[[#This Row],[Custom SR Type]])</f>
        <v>#N/A</v>
      </c>
      <c r="AR321" s="42">
        <f>VALUE(CONCATENATE(C321,TEXT(tbl_TransDet_Exp[[#This Row],[Pd]],"00")))</f>
        <v>0</v>
      </c>
      <c r="AS321" s="42" t="str">
        <f>TEXT(tbl_TransDet_Exp[[#This Row],[Project Id]],"000000")</f>
        <v>000000</v>
      </c>
      <c r="AT321" s="42" t="e">
        <f>INDEX(Table11[Description],MATCH(tbl_TransDet_Exp[[#This Row],[Account]],Table11[GL Account],0))</f>
        <v>#N/A</v>
      </c>
      <c r="AU3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" spans="2:47">
      <c r="B322" s="11"/>
      <c r="C322" s="243"/>
      <c r="D322" s="243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244"/>
      <c r="P322" s="11"/>
      <c r="Q322" s="245"/>
      <c r="R322" s="11"/>
      <c r="S322" s="11"/>
      <c r="T322" s="11"/>
      <c r="U322" s="11"/>
      <c r="V322" s="11"/>
      <c r="W322" s="11"/>
      <c r="X322" s="11"/>
      <c r="Y322" s="11"/>
      <c r="Z322" s="246"/>
      <c r="AA3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" s="250" t="e">
        <f>IF(tbl_TransDet_Exp[[#This Row],[+/-  (HR GL Detail)]]&lt;&gt;"",tbl_TransDet_Exp[[#This Row],[+/-  (HR GL Detail)]],IF(#REF!&lt;&gt;"",#REF!,""))</f>
        <v>#REF!</v>
      </c>
      <c r="AC322" s="250" t="str">
        <f t="shared" si="15"/>
        <v>https://financials.omni.fsu.edu/psp/sprdfi/EMPLOYEE/ERP/c/AUDIT_EXPENSE_FUNCTIONS.TE_EXP_SHEET_INQ.GBL?SHEET_ID=</v>
      </c>
      <c r="AD322" s="250" t="str">
        <f t="shared" si="16"/>
        <v>&amp;PAGE=EX_SHEET_ENTRY</v>
      </c>
      <c r="AE322" s="250" t="str">
        <f>IF(LEFT(tbl_TransDet_Exp[[#This Row],[Journal Id]],2)="EX",TEXT(tbl_TransDet_Exp[[#This Row],[Vch /Ex /PayId]],"0000000000"),"")</f>
        <v/>
      </c>
      <c r="AF322" s="250" t="b">
        <f>IF(tbl_TransDet_Exp[[#This Row],[ER Lookup and Format]]&lt;&gt;"",CONCATENATE(tbl_TransDet_Exp[[#This Row],[https://financials.omni.fsu.edu/psp/sprdfi/EMPLOYEE/ERP/c/AUDIT_EXPENSE_FUNCTIONS.TE_EXP_SHEET_INQ.GBL?SHEET_ID=]],AE322,tbl_TransDet_Exp[[#This Row],[&amp;PAGE=EX_SHEET_ENTRY]]))</f>
        <v>0</v>
      </c>
      <c r="AG322" s="250" t="str">
        <f t="shared" si="17"/>
        <v>https://docmgmt.its.fsu.edu/NolijWeb/public/apiLoginCheck.jsp?redir=../documentviewer/%3FdocumentId%3D</v>
      </c>
      <c r="AH3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" s="250" t="str">
        <f>tbl_TransDet_Exp[[#Headers],[&amp;TargetFrameName=None]]</f>
        <v>&amp;TargetFrameName=None</v>
      </c>
      <c r="AJ3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" s="71"/>
      <c r="AN322" s="22"/>
      <c r="AO322" s="22"/>
      <c r="AP322" s="208"/>
      <c r="AQ322" s="42" t="e">
        <f>IF(tbl_TransDet_Exp[[#This Row],[Custom SR Type]]="",INDEX(SR_Lookup[Section Name],MATCH(tbl_TransDet_Exp[[#This Row],[Account]],SR_Lookup[Account],0)),tbl_TransDet_Exp[[#This Row],[Custom SR Type]])</f>
        <v>#N/A</v>
      </c>
      <c r="AR322" s="42">
        <f>VALUE(CONCATENATE(C322,TEXT(tbl_TransDet_Exp[[#This Row],[Pd]],"00")))</f>
        <v>0</v>
      </c>
      <c r="AS322" s="42" t="str">
        <f>TEXT(tbl_TransDet_Exp[[#This Row],[Project Id]],"000000")</f>
        <v>000000</v>
      </c>
      <c r="AT322" s="42" t="e">
        <f>INDEX(Table11[Description],MATCH(tbl_TransDet_Exp[[#This Row],[Account]],Table11[GL Account],0))</f>
        <v>#N/A</v>
      </c>
      <c r="AU3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" spans="2:47">
      <c r="B323" s="11"/>
      <c r="C323" s="243"/>
      <c r="D323" s="243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244"/>
      <c r="P323" s="11"/>
      <c r="Q323" s="245"/>
      <c r="R323" s="11"/>
      <c r="S323" s="11"/>
      <c r="T323" s="11"/>
      <c r="U323" s="11"/>
      <c r="V323" s="11"/>
      <c r="W323" s="11"/>
      <c r="X323" s="11"/>
      <c r="Y323" s="11"/>
      <c r="Z323" s="246"/>
      <c r="AA323" s="41"/>
      <c r="AB323" s="250" t="e">
        <f>IF(tbl_TransDet_Exp[[#This Row],[+/-  (HR GL Detail)]]&lt;&gt;"",tbl_TransDet_Exp[[#This Row],[+/-  (HR GL Detail)]],IF(#REF!&lt;&gt;"",#REF!,""))</f>
        <v>#REF!</v>
      </c>
      <c r="AC323" s="250" t="str">
        <f t="shared" si="15"/>
        <v>https://financials.omni.fsu.edu/psp/sprdfi/EMPLOYEE/ERP/c/AUDIT_EXPENSE_FUNCTIONS.TE_EXP_SHEET_INQ.GBL?SHEET_ID=</v>
      </c>
      <c r="AD323" s="250" t="str">
        <f t="shared" si="16"/>
        <v>&amp;PAGE=EX_SHEET_ENTRY</v>
      </c>
      <c r="AE323" s="250" t="str">
        <f>IF(LEFT(tbl_TransDet_Exp[[#This Row],[Journal Id]],2)="EX",TEXT(tbl_TransDet_Exp[[#This Row],[Vch /Ex /PayId]],"0000000000"),"")</f>
        <v/>
      </c>
      <c r="AF323" s="250" t="b">
        <f>IF(tbl_TransDet_Exp[[#This Row],[ER Lookup and Format]]&lt;&gt;"",CONCATENATE(tbl_TransDet_Exp[[#This Row],[https://financials.omni.fsu.edu/psp/sprdfi/EMPLOYEE/ERP/c/AUDIT_EXPENSE_FUNCTIONS.TE_EXP_SHEET_INQ.GBL?SHEET_ID=]],AE323,tbl_TransDet_Exp[[#This Row],[&amp;PAGE=EX_SHEET_ENTRY]]))</f>
        <v>0</v>
      </c>
      <c r="AG323" s="250" t="str">
        <f t="shared" si="17"/>
        <v>https://docmgmt.its.fsu.edu/NolijWeb/public/apiLoginCheck.jsp?redir=../documentviewer/%3FdocumentId%3D</v>
      </c>
      <c r="AH3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" s="250" t="str">
        <f>tbl_TransDet_Exp[[#Headers],[&amp;TargetFrameName=None]]</f>
        <v>&amp;TargetFrameName=None</v>
      </c>
      <c r="AJ3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" s="241"/>
      <c r="AM323" s="71"/>
      <c r="AN323" s="22"/>
      <c r="AO323" s="22"/>
      <c r="AP323" s="208"/>
      <c r="AQ323" s="42"/>
      <c r="AR323" s="42">
        <f>VALUE(CONCATENATE(C323,TEXT(tbl_TransDet_Exp[[#This Row],[Pd]],"00")))</f>
        <v>0</v>
      </c>
      <c r="AS323" s="42" t="str">
        <f>TEXT(tbl_TransDet_Exp[[#This Row],[Project Id]],"000000")</f>
        <v>000000</v>
      </c>
      <c r="AT323" s="42" t="e">
        <f>INDEX(Table11[Description],MATCH(tbl_TransDet_Exp[[#This Row],[Account]],Table11[GL Account],0))</f>
        <v>#N/A</v>
      </c>
      <c r="AU3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" spans="2:47">
      <c r="B324" s="11"/>
      <c r="C324" s="243"/>
      <c r="D324" s="243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244"/>
      <c r="P324" s="11"/>
      <c r="Q324" s="245"/>
      <c r="R324" s="11"/>
      <c r="S324" s="11"/>
      <c r="T324" s="11"/>
      <c r="U324" s="11"/>
      <c r="V324" s="11"/>
      <c r="W324" s="11"/>
      <c r="X324" s="11"/>
      <c r="Y324" s="11"/>
      <c r="Z324" s="246"/>
      <c r="AA324" s="41"/>
      <c r="AB324" s="250" t="e">
        <f>IF(tbl_TransDet_Exp[[#This Row],[+/-  (HR GL Detail)]]&lt;&gt;"",tbl_TransDet_Exp[[#This Row],[+/-  (HR GL Detail)]],IF(#REF!&lt;&gt;"",#REF!,""))</f>
        <v>#REF!</v>
      </c>
      <c r="AC324" s="250" t="str">
        <f t="shared" si="15"/>
        <v>https://financials.omni.fsu.edu/psp/sprdfi/EMPLOYEE/ERP/c/AUDIT_EXPENSE_FUNCTIONS.TE_EXP_SHEET_INQ.GBL?SHEET_ID=</v>
      </c>
      <c r="AD324" s="250" t="str">
        <f t="shared" si="16"/>
        <v>&amp;PAGE=EX_SHEET_ENTRY</v>
      </c>
      <c r="AE324" s="250" t="str">
        <f>IF(LEFT(tbl_TransDet_Exp[[#This Row],[Journal Id]],2)="EX",TEXT(tbl_TransDet_Exp[[#This Row],[Vch /Ex /PayId]],"0000000000"),"")</f>
        <v/>
      </c>
      <c r="AF324" s="250" t="b">
        <f>IF(tbl_TransDet_Exp[[#This Row],[ER Lookup and Format]]&lt;&gt;"",CONCATENATE(tbl_TransDet_Exp[[#This Row],[https://financials.omni.fsu.edu/psp/sprdfi/EMPLOYEE/ERP/c/AUDIT_EXPENSE_FUNCTIONS.TE_EXP_SHEET_INQ.GBL?SHEET_ID=]],AE324,tbl_TransDet_Exp[[#This Row],[&amp;PAGE=EX_SHEET_ENTRY]]))</f>
        <v>0</v>
      </c>
      <c r="AG324" s="250" t="str">
        <f t="shared" si="17"/>
        <v>https://docmgmt.its.fsu.edu/NolijWeb/public/apiLoginCheck.jsp?redir=../documentviewer/%3FdocumentId%3D</v>
      </c>
      <c r="AH3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" s="250" t="str">
        <f>tbl_TransDet_Exp[[#Headers],[&amp;TargetFrameName=None]]</f>
        <v>&amp;TargetFrameName=None</v>
      </c>
      <c r="AJ3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" s="241"/>
      <c r="AM324" s="71"/>
      <c r="AN324" s="22"/>
      <c r="AO324" s="22"/>
      <c r="AP324" s="208"/>
      <c r="AQ324" s="42"/>
      <c r="AR324" s="42">
        <f>VALUE(CONCATENATE(C324,TEXT(tbl_TransDet_Exp[[#This Row],[Pd]],"00")))</f>
        <v>0</v>
      </c>
      <c r="AS324" s="42" t="str">
        <f>TEXT(tbl_TransDet_Exp[[#This Row],[Project Id]],"000000")</f>
        <v>000000</v>
      </c>
      <c r="AT324" s="42" t="e">
        <f>INDEX(Table11[Description],MATCH(tbl_TransDet_Exp[[#This Row],[Account]],Table11[GL Account],0))</f>
        <v>#N/A</v>
      </c>
      <c r="AU3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" spans="2:47">
      <c r="B325" s="11"/>
      <c r="C325" s="243"/>
      <c r="D325" s="243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244"/>
      <c r="P325" s="11"/>
      <c r="Q325" s="245"/>
      <c r="R325" s="11"/>
      <c r="S325" s="11"/>
      <c r="T325" s="11"/>
      <c r="U325" s="11"/>
      <c r="V325" s="11"/>
      <c r="W325" s="11"/>
      <c r="X325" s="11"/>
      <c r="Y325" s="11"/>
      <c r="Z325" s="246"/>
      <c r="AA325" s="41"/>
      <c r="AB325" s="250" t="e">
        <f>IF(tbl_TransDet_Exp[[#This Row],[+/-  (HR GL Detail)]]&lt;&gt;"",tbl_TransDet_Exp[[#This Row],[+/-  (HR GL Detail)]],IF(#REF!&lt;&gt;"",#REF!,""))</f>
        <v>#REF!</v>
      </c>
      <c r="AC325" s="250" t="str">
        <f t="shared" si="15"/>
        <v>https://financials.omni.fsu.edu/psp/sprdfi/EMPLOYEE/ERP/c/AUDIT_EXPENSE_FUNCTIONS.TE_EXP_SHEET_INQ.GBL?SHEET_ID=</v>
      </c>
      <c r="AD325" s="250" t="str">
        <f t="shared" si="16"/>
        <v>&amp;PAGE=EX_SHEET_ENTRY</v>
      </c>
      <c r="AE325" s="250" t="str">
        <f>IF(LEFT(tbl_TransDet_Exp[[#This Row],[Journal Id]],2)="EX",TEXT(tbl_TransDet_Exp[[#This Row],[Vch /Ex /PayId]],"0000000000"),"")</f>
        <v/>
      </c>
      <c r="AF325" s="250" t="b">
        <f>IF(tbl_TransDet_Exp[[#This Row],[ER Lookup and Format]]&lt;&gt;"",CONCATENATE(tbl_TransDet_Exp[[#This Row],[https://financials.omni.fsu.edu/psp/sprdfi/EMPLOYEE/ERP/c/AUDIT_EXPENSE_FUNCTIONS.TE_EXP_SHEET_INQ.GBL?SHEET_ID=]],AE325,tbl_TransDet_Exp[[#This Row],[&amp;PAGE=EX_SHEET_ENTRY]]))</f>
        <v>0</v>
      </c>
      <c r="AG325" s="250" t="str">
        <f t="shared" si="17"/>
        <v>https://docmgmt.its.fsu.edu/NolijWeb/public/apiLoginCheck.jsp?redir=../documentviewer/%3FdocumentId%3D</v>
      </c>
      <c r="AH3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" s="250" t="str">
        <f>tbl_TransDet_Exp[[#Headers],[&amp;TargetFrameName=None]]</f>
        <v>&amp;TargetFrameName=None</v>
      </c>
      <c r="AJ3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" s="241"/>
      <c r="AM325" s="71"/>
      <c r="AN325" s="22"/>
      <c r="AO325" s="22"/>
      <c r="AP325" s="208"/>
      <c r="AQ325" s="42"/>
      <c r="AR325" s="42">
        <f>VALUE(CONCATENATE(C325,TEXT(tbl_TransDet_Exp[[#This Row],[Pd]],"00")))</f>
        <v>0</v>
      </c>
      <c r="AS325" s="42" t="str">
        <f>TEXT(tbl_TransDet_Exp[[#This Row],[Project Id]],"000000")</f>
        <v>000000</v>
      </c>
      <c r="AT325" s="42" t="e">
        <f>INDEX(Table11[Description],MATCH(tbl_TransDet_Exp[[#This Row],[Account]],Table11[GL Account],0))</f>
        <v>#N/A</v>
      </c>
      <c r="AU3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" spans="2:47">
      <c r="B326" s="11"/>
      <c r="C326" s="243"/>
      <c r="D326" s="243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244"/>
      <c r="P326" s="11"/>
      <c r="Q326" s="245"/>
      <c r="R326" s="11"/>
      <c r="S326" s="11"/>
      <c r="T326" s="11"/>
      <c r="U326" s="11"/>
      <c r="V326" s="11"/>
      <c r="W326" s="11"/>
      <c r="X326" s="11"/>
      <c r="Y326" s="11"/>
      <c r="Z326" s="246"/>
      <c r="AA326" s="41"/>
      <c r="AB326" s="250" t="e">
        <f>IF(tbl_TransDet_Exp[[#This Row],[+/-  (HR GL Detail)]]&lt;&gt;"",tbl_TransDet_Exp[[#This Row],[+/-  (HR GL Detail)]],IF(#REF!&lt;&gt;"",#REF!,""))</f>
        <v>#REF!</v>
      </c>
      <c r="AC326" s="250" t="str">
        <f t="shared" si="15"/>
        <v>https://financials.omni.fsu.edu/psp/sprdfi/EMPLOYEE/ERP/c/AUDIT_EXPENSE_FUNCTIONS.TE_EXP_SHEET_INQ.GBL?SHEET_ID=</v>
      </c>
      <c r="AD326" s="250" t="str">
        <f t="shared" si="16"/>
        <v>&amp;PAGE=EX_SHEET_ENTRY</v>
      </c>
      <c r="AE326" s="250" t="str">
        <f>IF(LEFT(tbl_TransDet_Exp[[#This Row],[Journal Id]],2)="EX",TEXT(tbl_TransDet_Exp[[#This Row],[Vch /Ex /PayId]],"0000000000"),"")</f>
        <v/>
      </c>
      <c r="AF326" s="250" t="b">
        <f>IF(tbl_TransDet_Exp[[#This Row],[ER Lookup and Format]]&lt;&gt;"",CONCATENATE(tbl_TransDet_Exp[[#This Row],[https://financials.omni.fsu.edu/psp/sprdfi/EMPLOYEE/ERP/c/AUDIT_EXPENSE_FUNCTIONS.TE_EXP_SHEET_INQ.GBL?SHEET_ID=]],AE326,tbl_TransDet_Exp[[#This Row],[&amp;PAGE=EX_SHEET_ENTRY]]))</f>
        <v>0</v>
      </c>
      <c r="AG326" s="250" t="str">
        <f t="shared" si="17"/>
        <v>https://docmgmt.its.fsu.edu/NolijWeb/public/apiLoginCheck.jsp?redir=../documentviewer/%3FdocumentId%3D</v>
      </c>
      <c r="AH3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" s="250" t="str">
        <f>tbl_TransDet_Exp[[#Headers],[&amp;TargetFrameName=None]]</f>
        <v>&amp;TargetFrameName=None</v>
      </c>
      <c r="AJ3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" s="241"/>
      <c r="AM326" s="71"/>
      <c r="AN326" s="22"/>
      <c r="AO326" s="22"/>
      <c r="AP326" s="208"/>
      <c r="AQ326" s="42"/>
      <c r="AR326" s="42">
        <f>VALUE(CONCATENATE(C326,TEXT(tbl_TransDet_Exp[[#This Row],[Pd]],"00")))</f>
        <v>0</v>
      </c>
      <c r="AS326" s="42" t="str">
        <f>TEXT(tbl_TransDet_Exp[[#This Row],[Project Id]],"000000")</f>
        <v>000000</v>
      </c>
      <c r="AT326" s="42" t="e">
        <f>INDEX(Table11[Description],MATCH(tbl_TransDet_Exp[[#This Row],[Account]],Table11[GL Account],0))</f>
        <v>#N/A</v>
      </c>
      <c r="AU3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" spans="2:47">
      <c r="B327" s="11"/>
      <c r="C327" s="243"/>
      <c r="D327" s="243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244"/>
      <c r="P327" s="11"/>
      <c r="Q327" s="245"/>
      <c r="R327" s="11"/>
      <c r="S327" s="11"/>
      <c r="T327" s="11"/>
      <c r="U327" s="11"/>
      <c r="V327" s="11"/>
      <c r="W327" s="11"/>
      <c r="X327" s="11"/>
      <c r="Y327" s="11"/>
      <c r="Z327" s="246"/>
      <c r="AA327" s="41"/>
      <c r="AB327" s="250" t="e">
        <f>IF(tbl_TransDet_Exp[[#This Row],[+/-  (HR GL Detail)]]&lt;&gt;"",tbl_TransDet_Exp[[#This Row],[+/-  (HR GL Detail)]],IF(#REF!&lt;&gt;"",#REF!,""))</f>
        <v>#REF!</v>
      </c>
      <c r="AC327" s="250" t="str">
        <f t="shared" si="15"/>
        <v>https://financials.omni.fsu.edu/psp/sprdfi/EMPLOYEE/ERP/c/AUDIT_EXPENSE_FUNCTIONS.TE_EXP_SHEET_INQ.GBL?SHEET_ID=</v>
      </c>
      <c r="AD327" s="250" t="str">
        <f t="shared" si="16"/>
        <v>&amp;PAGE=EX_SHEET_ENTRY</v>
      </c>
      <c r="AE327" s="250" t="str">
        <f>IF(LEFT(tbl_TransDet_Exp[[#This Row],[Journal Id]],2)="EX",TEXT(tbl_TransDet_Exp[[#This Row],[Vch /Ex /PayId]],"0000000000"),"")</f>
        <v/>
      </c>
      <c r="AF327" s="250" t="b">
        <f>IF(tbl_TransDet_Exp[[#This Row],[ER Lookup and Format]]&lt;&gt;"",CONCATENATE(tbl_TransDet_Exp[[#This Row],[https://financials.omni.fsu.edu/psp/sprdfi/EMPLOYEE/ERP/c/AUDIT_EXPENSE_FUNCTIONS.TE_EXP_SHEET_INQ.GBL?SHEET_ID=]],AE327,tbl_TransDet_Exp[[#This Row],[&amp;PAGE=EX_SHEET_ENTRY]]))</f>
        <v>0</v>
      </c>
      <c r="AG327" s="250" t="str">
        <f t="shared" si="17"/>
        <v>https://docmgmt.its.fsu.edu/NolijWeb/public/apiLoginCheck.jsp?redir=../documentviewer/%3FdocumentId%3D</v>
      </c>
      <c r="AH3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" s="250" t="str">
        <f>tbl_TransDet_Exp[[#Headers],[&amp;TargetFrameName=None]]</f>
        <v>&amp;TargetFrameName=None</v>
      </c>
      <c r="AJ3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" s="241"/>
      <c r="AM327" s="71"/>
      <c r="AN327" s="22"/>
      <c r="AO327" s="22"/>
      <c r="AP327" s="208"/>
      <c r="AQ327" s="42"/>
      <c r="AR327" s="42">
        <f>VALUE(CONCATENATE(C327,TEXT(tbl_TransDet_Exp[[#This Row],[Pd]],"00")))</f>
        <v>0</v>
      </c>
      <c r="AS327" s="42" t="str">
        <f>TEXT(tbl_TransDet_Exp[[#This Row],[Project Id]],"000000")</f>
        <v>000000</v>
      </c>
      <c r="AT327" s="42" t="e">
        <f>INDEX(Table11[Description],MATCH(tbl_TransDet_Exp[[#This Row],[Account]],Table11[GL Account],0))</f>
        <v>#N/A</v>
      </c>
      <c r="AU3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" spans="2:47">
      <c r="B328" s="11"/>
      <c r="C328" s="243"/>
      <c r="D328" s="243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244"/>
      <c r="P328" s="11"/>
      <c r="Q328" s="245"/>
      <c r="R328" s="11"/>
      <c r="S328" s="11"/>
      <c r="T328" s="11"/>
      <c r="U328" s="11"/>
      <c r="V328" s="11"/>
      <c r="W328" s="11"/>
      <c r="X328" s="11"/>
      <c r="Y328" s="11"/>
      <c r="Z328" s="246"/>
      <c r="AA328" s="41"/>
      <c r="AB328" s="250" t="e">
        <f>IF(tbl_TransDet_Exp[[#This Row],[+/-  (HR GL Detail)]]&lt;&gt;"",tbl_TransDet_Exp[[#This Row],[+/-  (HR GL Detail)]],IF(#REF!&lt;&gt;"",#REF!,""))</f>
        <v>#REF!</v>
      </c>
      <c r="AC328" s="250" t="str">
        <f t="shared" si="15"/>
        <v>https://financials.omni.fsu.edu/psp/sprdfi/EMPLOYEE/ERP/c/AUDIT_EXPENSE_FUNCTIONS.TE_EXP_SHEET_INQ.GBL?SHEET_ID=</v>
      </c>
      <c r="AD328" s="250" t="str">
        <f t="shared" si="16"/>
        <v>&amp;PAGE=EX_SHEET_ENTRY</v>
      </c>
      <c r="AE328" s="250" t="str">
        <f>IF(LEFT(tbl_TransDet_Exp[[#This Row],[Journal Id]],2)="EX",TEXT(tbl_TransDet_Exp[[#This Row],[Vch /Ex /PayId]],"0000000000"),"")</f>
        <v/>
      </c>
      <c r="AF328" s="250" t="b">
        <f>IF(tbl_TransDet_Exp[[#This Row],[ER Lookup and Format]]&lt;&gt;"",CONCATENATE(tbl_TransDet_Exp[[#This Row],[https://financials.omni.fsu.edu/psp/sprdfi/EMPLOYEE/ERP/c/AUDIT_EXPENSE_FUNCTIONS.TE_EXP_SHEET_INQ.GBL?SHEET_ID=]],AE328,tbl_TransDet_Exp[[#This Row],[&amp;PAGE=EX_SHEET_ENTRY]]))</f>
        <v>0</v>
      </c>
      <c r="AG328" s="250" t="str">
        <f t="shared" si="17"/>
        <v>https://docmgmt.its.fsu.edu/NolijWeb/public/apiLoginCheck.jsp?redir=../documentviewer/%3FdocumentId%3D</v>
      </c>
      <c r="AH3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" s="250" t="str">
        <f>tbl_TransDet_Exp[[#Headers],[&amp;TargetFrameName=None]]</f>
        <v>&amp;TargetFrameName=None</v>
      </c>
      <c r="AJ3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" s="241"/>
      <c r="AM328" s="71"/>
      <c r="AN328" s="22"/>
      <c r="AO328" s="22"/>
      <c r="AP328" s="208"/>
      <c r="AQ328" s="42"/>
      <c r="AR328" s="42">
        <f>VALUE(CONCATENATE(C328,TEXT(tbl_TransDet_Exp[[#This Row],[Pd]],"00")))</f>
        <v>0</v>
      </c>
      <c r="AS328" s="42" t="str">
        <f>TEXT(tbl_TransDet_Exp[[#This Row],[Project Id]],"000000")</f>
        <v>000000</v>
      </c>
      <c r="AT328" s="42" t="e">
        <f>INDEX(Table11[Description],MATCH(tbl_TransDet_Exp[[#This Row],[Account]],Table11[GL Account],0))</f>
        <v>#N/A</v>
      </c>
      <c r="AU3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" spans="2:47">
      <c r="B329" s="11"/>
      <c r="C329" s="243"/>
      <c r="D329" s="243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244"/>
      <c r="P329" s="11"/>
      <c r="Q329" s="245"/>
      <c r="R329" s="11"/>
      <c r="S329" s="11"/>
      <c r="T329" s="11"/>
      <c r="U329" s="11"/>
      <c r="V329" s="11"/>
      <c r="W329" s="11"/>
      <c r="X329" s="11"/>
      <c r="Y329" s="11"/>
      <c r="Z329" s="246"/>
      <c r="AA329" s="41"/>
      <c r="AB329" s="250" t="e">
        <f>IF(tbl_TransDet_Exp[[#This Row],[+/-  (HR GL Detail)]]&lt;&gt;"",tbl_TransDet_Exp[[#This Row],[+/-  (HR GL Detail)]],IF(#REF!&lt;&gt;"",#REF!,""))</f>
        <v>#REF!</v>
      </c>
      <c r="AC329" s="250" t="str">
        <f t="shared" si="15"/>
        <v>https://financials.omni.fsu.edu/psp/sprdfi/EMPLOYEE/ERP/c/AUDIT_EXPENSE_FUNCTIONS.TE_EXP_SHEET_INQ.GBL?SHEET_ID=</v>
      </c>
      <c r="AD329" s="250" t="str">
        <f t="shared" si="16"/>
        <v>&amp;PAGE=EX_SHEET_ENTRY</v>
      </c>
      <c r="AE329" s="250" t="str">
        <f>IF(LEFT(tbl_TransDet_Exp[[#This Row],[Journal Id]],2)="EX",TEXT(tbl_TransDet_Exp[[#This Row],[Vch /Ex /PayId]],"0000000000"),"")</f>
        <v/>
      </c>
      <c r="AF329" s="250" t="b">
        <f>IF(tbl_TransDet_Exp[[#This Row],[ER Lookup and Format]]&lt;&gt;"",CONCATENATE(tbl_TransDet_Exp[[#This Row],[https://financials.omni.fsu.edu/psp/sprdfi/EMPLOYEE/ERP/c/AUDIT_EXPENSE_FUNCTIONS.TE_EXP_SHEET_INQ.GBL?SHEET_ID=]],AE329,tbl_TransDet_Exp[[#This Row],[&amp;PAGE=EX_SHEET_ENTRY]]))</f>
        <v>0</v>
      </c>
      <c r="AG329" s="250" t="str">
        <f t="shared" si="17"/>
        <v>https://docmgmt.its.fsu.edu/NolijWeb/public/apiLoginCheck.jsp?redir=../documentviewer/%3FdocumentId%3D</v>
      </c>
      <c r="AH3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" s="250" t="str">
        <f>tbl_TransDet_Exp[[#Headers],[&amp;TargetFrameName=None]]</f>
        <v>&amp;TargetFrameName=None</v>
      </c>
      <c r="AJ3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" s="241"/>
      <c r="AM329" s="71"/>
      <c r="AN329" s="22"/>
      <c r="AO329" s="22"/>
      <c r="AP329" s="208"/>
      <c r="AQ329" s="42"/>
      <c r="AR329" s="42">
        <f>VALUE(CONCATENATE(C329,TEXT(tbl_TransDet_Exp[[#This Row],[Pd]],"00")))</f>
        <v>0</v>
      </c>
      <c r="AS329" s="42" t="str">
        <f>TEXT(tbl_TransDet_Exp[[#This Row],[Project Id]],"000000")</f>
        <v>000000</v>
      </c>
      <c r="AT329" s="42" t="e">
        <f>INDEX(Table11[Description],MATCH(tbl_TransDet_Exp[[#This Row],[Account]],Table11[GL Account],0))</f>
        <v>#N/A</v>
      </c>
      <c r="AU3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0" spans="2:47">
      <c r="B330" s="11"/>
      <c r="C330" s="243"/>
      <c r="D330" s="243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244"/>
      <c r="P330" s="11"/>
      <c r="Q330" s="245"/>
      <c r="R330" s="11"/>
      <c r="S330" s="11"/>
      <c r="T330" s="11"/>
      <c r="U330" s="11"/>
      <c r="V330" s="11"/>
      <c r="W330" s="11"/>
      <c r="X330" s="11"/>
      <c r="Y330" s="11"/>
      <c r="Z330" s="246"/>
      <c r="AA330" s="41"/>
      <c r="AB330" s="250" t="e">
        <f>IF(tbl_TransDet_Exp[[#This Row],[+/-  (HR GL Detail)]]&lt;&gt;"",tbl_TransDet_Exp[[#This Row],[+/-  (HR GL Detail)]],IF(#REF!&lt;&gt;"",#REF!,""))</f>
        <v>#REF!</v>
      </c>
      <c r="AC330" s="250" t="str">
        <f t="shared" ref="AC330:AC393" si="18">$AC$2</f>
        <v>https://financials.omni.fsu.edu/psp/sprdfi/EMPLOYEE/ERP/c/AUDIT_EXPENSE_FUNCTIONS.TE_EXP_SHEET_INQ.GBL?SHEET_ID=</v>
      </c>
      <c r="AD330" s="250" t="str">
        <f t="shared" ref="AD330:AD393" si="19">$AD$2</f>
        <v>&amp;PAGE=EX_SHEET_ENTRY</v>
      </c>
      <c r="AE330" s="250" t="str">
        <f>IF(LEFT(tbl_TransDet_Exp[[#This Row],[Journal Id]],2)="EX",TEXT(tbl_TransDet_Exp[[#This Row],[Vch /Ex /PayId]],"0000000000"),"")</f>
        <v/>
      </c>
      <c r="AF330" s="250" t="b">
        <f>IF(tbl_TransDet_Exp[[#This Row],[ER Lookup and Format]]&lt;&gt;"",CONCATENATE(tbl_TransDet_Exp[[#This Row],[https://financials.omni.fsu.edu/psp/sprdfi/EMPLOYEE/ERP/c/AUDIT_EXPENSE_FUNCTIONS.TE_EXP_SHEET_INQ.GBL?SHEET_ID=]],AE330,tbl_TransDet_Exp[[#This Row],[&amp;PAGE=EX_SHEET_ENTRY]]))</f>
        <v>0</v>
      </c>
      <c r="AG330" s="250" t="str">
        <f t="shared" ref="AG330:AG393" si="20">$AG$2</f>
        <v>https://docmgmt.its.fsu.edu/NolijWeb/public/apiLoginCheck.jsp?redir=../documentviewer/%3FdocumentId%3D</v>
      </c>
      <c r="AH3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0" s="250" t="str">
        <f>tbl_TransDet_Exp[[#Headers],[&amp;TargetFrameName=None]]</f>
        <v>&amp;TargetFrameName=None</v>
      </c>
      <c r="AJ3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0" s="241"/>
      <c r="AM330" s="71"/>
      <c r="AN330" s="22"/>
      <c r="AO330" s="22"/>
      <c r="AP330" s="208"/>
      <c r="AQ330" s="42"/>
      <c r="AR330" s="42">
        <f>VALUE(CONCATENATE(C330,TEXT(tbl_TransDet_Exp[[#This Row],[Pd]],"00")))</f>
        <v>0</v>
      </c>
      <c r="AS330" s="42" t="str">
        <f>TEXT(tbl_TransDet_Exp[[#This Row],[Project Id]],"000000")</f>
        <v>000000</v>
      </c>
      <c r="AT330" s="42" t="e">
        <f>INDEX(Table11[Description],MATCH(tbl_TransDet_Exp[[#This Row],[Account]],Table11[GL Account],0))</f>
        <v>#N/A</v>
      </c>
      <c r="AU3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1" spans="2:47">
      <c r="B331" s="11"/>
      <c r="C331" s="243"/>
      <c r="D331" s="243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244"/>
      <c r="P331" s="11"/>
      <c r="Q331" s="245"/>
      <c r="R331" s="11"/>
      <c r="S331" s="11"/>
      <c r="T331" s="11"/>
      <c r="U331" s="11"/>
      <c r="V331" s="11"/>
      <c r="W331" s="11"/>
      <c r="X331" s="11"/>
      <c r="Y331" s="11"/>
      <c r="Z331" s="246"/>
      <c r="AA331" s="41"/>
      <c r="AB331" s="250" t="e">
        <f>IF(tbl_TransDet_Exp[[#This Row],[+/-  (HR GL Detail)]]&lt;&gt;"",tbl_TransDet_Exp[[#This Row],[+/-  (HR GL Detail)]],IF(#REF!&lt;&gt;"",#REF!,""))</f>
        <v>#REF!</v>
      </c>
      <c r="AC331" s="250" t="str">
        <f t="shared" si="18"/>
        <v>https://financials.omni.fsu.edu/psp/sprdfi/EMPLOYEE/ERP/c/AUDIT_EXPENSE_FUNCTIONS.TE_EXP_SHEET_INQ.GBL?SHEET_ID=</v>
      </c>
      <c r="AD331" s="250" t="str">
        <f t="shared" si="19"/>
        <v>&amp;PAGE=EX_SHEET_ENTRY</v>
      </c>
      <c r="AE331" s="250" t="str">
        <f>IF(LEFT(tbl_TransDet_Exp[[#This Row],[Journal Id]],2)="EX",TEXT(tbl_TransDet_Exp[[#This Row],[Vch /Ex /PayId]],"0000000000"),"")</f>
        <v/>
      </c>
      <c r="AF331" s="250" t="b">
        <f>IF(tbl_TransDet_Exp[[#This Row],[ER Lookup and Format]]&lt;&gt;"",CONCATENATE(tbl_TransDet_Exp[[#This Row],[https://financials.omni.fsu.edu/psp/sprdfi/EMPLOYEE/ERP/c/AUDIT_EXPENSE_FUNCTIONS.TE_EXP_SHEET_INQ.GBL?SHEET_ID=]],AE331,tbl_TransDet_Exp[[#This Row],[&amp;PAGE=EX_SHEET_ENTRY]]))</f>
        <v>0</v>
      </c>
      <c r="AG331" s="250" t="str">
        <f t="shared" si="20"/>
        <v>https://docmgmt.its.fsu.edu/NolijWeb/public/apiLoginCheck.jsp?redir=../documentviewer/%3FdocumentId%3D</v>
      </c>
      <c r="AH3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1" s="250" t="str">
        <f>tbl_TransDet_Exp[[#Headers],[&amp;TargetFrameName=None]]</f>
        <v>&amp;TargetFrameName=None</v>
      </c>
      <c r="AJ3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1" s="241"/>
      <c r="AM331" s="71"/>
      <c r="AN331" s="22"/>
      <c r="AO331" s="22"/>
      <c r="AP331" s="208"/>
      <c r="AQ331" s="42"/>
      <c r="AR331" s="42">
        <f>VALUE(CONCATENATE(C331,TEXT(tbl_TransDet_Exp[[#This Row],[Pd]],"00")))</f>
        <v>0</v>
      </c>
      <c r="AS331" s="42" t="str">
        <f>TEXT(tbl_TransDet_Exp[[#This Row],[Project Id]],"000000")</f>
        <v>000000</v>
      </c>
      <c r="AT331" s="42" t="e">
        <f>INDEX(Table11[Description],MATCH(tbl_TransDet_Exp[[#This Row],[Account]],Table11[GL Account],0))</f>
        <v>#N/A</v>
      </c>
      <c r="AU3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2" spans="2:47">
      <c r="B332" s="11"/>
      <c r="C332" s="243"/>
      <c r="D332" s="243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244"/>
      <c r="P332" s="11"/>
      <c r="Q332" s="245"/>
      <c r="R332" s="11"/>
      <c r="S332" s="11"/>
      <c r="T332" s="11"/>
      <c r="U332" s="11"/>
      <c r="V332" s="11"/>
      <c r="W332" s="11"/>
      <c r="X332" s="11"/>
      <c r="Y332" s="11"/>
      <c r="Z332" s="246"/>
      <c r="AA332" s="41"/>
      <c r="AB332" s="250" t="e">
        <f>IF(tbl_TransDet_Exp[[#This Row],[+/-  (HR GL Detail)]]&lt;&gt;"",tbl_TransDet_Exp[[#This Row],[+/-  (HR GL Detail)]],IF(#REF!&lt;&gt;"",#REF!,""))</f>
        <v>#REF!</v>
      </c>
      <c r="AC332" s="250" t="str">
        <f t="shared" si="18"/>
        <v>https://financials.omni.fsu.edu/psp/sprdfi/EMPLOYEE/ERP/c/AUDIT_EXPENSE_FUNCTIONS.TE_EXP_SHEET_INQ.GBL?SHEET_ID=</v>
      </c>
      <c r="AD332" s="250" t="str">
        <f t="shared" si="19"/>
        <v>&amp;PAGE=EX_SHEET_ENTRY</v>
      </c>
      <c r="AE332" s="250" t="str">
        <f>IF(LEFT(tbl_TransDet_Exp[[#This Row],[Journal Id]],2)="EX",TEXT(tbl_TransDet_Exp[[#This Row],[Vch /Ex /PayId]],"0000000000"),"")</f>
        <v/>
      </c>
      <c r="AF332" s="250" t="b">
        <f>IF(tbl_TransDet_Exp[[#This Row],[ER Lookup and Format]]&lt;&gt;"",CONCATENATE(tbl_TransDet_Exp[[#This Row],[https://financials.omni.fsu.edu/psp/sprdfi/EMPLOYEE/ERP/c/AUDIT_EXPENSE_FUNCTIONS.TE_EXP_SHEET_INQ.GBL?SHEET_ID=]],AE332,tbl_TransDet_Exp[[#This Row],[&amp;PAGE=EX_SHEET_ENTRY]]))</f>
        <v>0</v>
      </c>
      <c r="AG332" s="250" t="str">
        <f t="shared" si="20"/>
        <v>https://docmgmt.its.fsu.edu/NolijWeb/public/apiLoginCheck.jsp?redir=../documentviewer/%3FdocumentId%3D</v>
      </c>
      <c r="AH3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2" s="250" t="str">
        <f>tbl_TransDet_Exp[[#Headers],[&amp;TargetFrameName=None]]</f>
        <v>&amp;TargetFrameName=None</v>
      </c>
      <c r="AJ3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2" s="241"/>
      <c r="AM332" s="71"/>
      <c r="AN332" s="22"/>
      <c r="AO332" s="22"/>
      <c r="AP332" s="208"/>
      <c r="AQ332" s="42"/>
      <c r="AR332" s="42">
        <f>VALUE(CONCATENATE(C332,TEXT(tbl_TransDet_Exp[[#This Row],[Pd]],"00")))</f>
        <v>0</v>
      </c>
      <c r="AS332" s="42" t="str">
        <f>TEXT(tbl_TransDet_Exp[[#This Row],[Project Id]],"000000")</f>
        <v>000000</v>
      </c>
      <c r="AT332" s="42" t="e">
        <f>INDEX(Table11[Description],MATCH(tbl_TransDet_Exp[[#This Row],[Account]],Table11[GL Account],0))</f>
        <v>#N/A</v>
      </c>
      <c r="AU3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3" spans="2:47">
      <c r="B333" s="11"/>
      <c r="C333" s="243"/>
      <c r="D333" s="243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244"/>
      <c r="P333" s="11"/>
      <c r="Q333" s="245"/>
      <c r="R333" s="11"/>
      <c r="S333" s="11"/>
      <c r="T333" s="11"/>
      <c r="U333" s="11"/>
      <c r="V333" s="11"/>
      <c r="W333" s="11"/>
      <c r="X333" s="11"/>
      <c r="Y333" s="11"/>
      <c r="Z333" s="246"/>
      <c r="AA333" s="41"/>
      <c r="AB333" s="250" t="e">
        <f>IF(tbl_TransDet_Exp[[#This Row],[+/-  (HR GL Detail)]]&lt;&gt;"",tbl_TransDet_Exp[[#This Row],[+/-  (HR GL Detail)]],IF(#REF!&lt;&gt;"",#REF!,""))</f>
        <v>#REF!</v>
      </c>
      <c r="AC333" s="250" t="str">
        <f t="shared" si="18"/>
        <v>https://financials.omni.fsu.edu/psp/sprdfi/EMPLOYEE/ERP/c/AUDIT_EXPENSE_FUNCTIONS.TE_EXP_SHEET_INQ.GBL?SHEET_ID=</v>
      </c>
      <c r="AD333" s="250" t="str">
        <f t="shared" si="19"/>
        <v>&amp;PAGE=EX_SHEET_ENTRY</v>
      </c>
      <c r="AE333" s="250" t="str">
        <f>IF(LEFT(tbl_TransDet_Exp[[#This Row],[Journal Id]],2)="EX",TEXT(tbl_TransDet_Exp[[#This Row],[Vch /Ex /PayId]],"0000000000"),"")</f>
        <v/>
      </c>
      <c r="AF333" s="250" t="b">
        <f>IF(tbl_TransDet_Exp[[#This Row],[ER Lookup and Format]]&lt;&gt;"",CONCATENATE(tbl_TransDet_Exp[[#This Row],[https://financials.omni.fsu.edu/psp/sprdfi/EMPLOYEE/ERP/c/AUDIT_EXPENSE_FUNCTIONS.TE_EXP_SHEET_INQ.GBL?SHEET_ID=]],AE333,tbl_TransDet_Exp[[#This Row],[&amp;PAGE=EX_SHEET_ENTRY]]))</f>
        <v>0</v>
      </c>
      <c r="AG333" s="250" t="str">
        <f t="shared" si="20"/>
        <v>https://docmgmt.its.fsu.edu/NolijWeb/public/apiLoginCheck.jsp?redir=../documentviewer/%3FdocumentId%3D</v>
      </c>
      <c r="AH3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3" s="250" t="str">
        <f>tbl_TransDet_Exp[[#Headers],[&amp;TargetFrameName=None]]</f>
        <v>&amp;TargetFrameName=None</v>
      </c>
      <c r="AJ3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3" s="241"/>
      <c r="AM333" s="71"/>
      <c r="AN333" s="22"/>
      <c r="AO333" s="22"/>
      <c r="AP333" s="208"/>
      <c r="AQ333" s="42"/>
      <c r="AR333" s="42">
        <f>VALUE(CONCATENATE(C333,TEXT(tbl_TransDet_Exp[[#This Row],[Pd]],"00")))</f>
        <v>0</v>
      </c>
      <c r="AS333" s="42" t="str">
        <f>TEXT(tbl_TransDet_Exp[[#This Row],[Project Id]],"000000")</f>
        <v>000000</v>
      </c>
      <c r="AT333" s="42" t="e">
        <f>INDEX(Table11[Description],MATCH(tbl_TransDet_Exp[[#This Row],[Account]],Table11[GL Account],0))</f>
        <v>#N/A</v>
      </c>
      <c r="AU3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4" spans="2:47">
      <c r="B334" s="11"/>
      <c r="C334" s="243"/>
      <c r="D334" s="243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244"/>
      <c r="P334" s="11"/>
      <c r="Q334" s="245"/>
      <c r="R334" s="11"/>
      <c r="S334" s="11"/>
      <c r="T334" s="11"/>
      <c r="U334" s="11"/>
      <c r="V334" s="11"/>
      <c r="W334" s="11"/>
      <c r="X334" s="11"/>
      <c r="Y334" s="11"/>
      <c r="Z334" s="246"/>
      <c r="AA334" s="41"/>
      <c r="AB334" s="250" t="e">
        <f>IF(tbl_TransDet_Exp[[#This Row],[+/-  (HR GL Detail)]]&lt;&gt;"",tbl_TransDet_Exp[[#This Row],[+/-  (HR GL Detail)]],IF(#REF!&lt;&gt;"",#REF!,""))</f>
        <v>#REF!</v>
      </c>
      <c r="AC334" s="250" t="str">
        <f t="shared" si="18"/>
        <v>https://financials.omni.fsu.edu/psp/sprdfi/EMPLOYEE/ERP/c/AUDIT_EXPENSE_FUNCTIONS.TE_EXP_SHEET_INQ.GBL?SHEET_ID=</v>
      </c>
      <c r="AD334" s="250" t="str">
        <f t="shared" si="19"/>
        <v>&amp;PAGE=EX_SHEET_ENTRY</v>
      </c>
      <c r="AE334" s="250" t="str">
        <f>IF(LEFT(tbl_TransDet_Exp[[#This Row],[Journal Id]],2)="EX",TEXT(tbl_TransDet_Exp[[#This Row],[Vch /Ex /PayId]],"0000000000"),"")</f>
        <v/>
      </c>
      <c r="AF334" s="250" t="b">
        <f>IF(tbl_TransDet_Exp[[#This Row],[ER Lookup and Format]]&lt;&gt;"",CONCATENATE(tbl_TransDet_Exp[[#This Row],[https://financials.omni.fsu.edu/psp/sprdfi/EMPLOYEE/ERP/c/AUDIT_EXPENSE_FUNCTIONS.TE_EXP_SHEET_INQ.GBL?SHEET_ID=]],AE334,tbl_TransDet_Exp[[#This Row],[&amp;PAGE=EX_SHEET_ENTRY]]))</f>
        <v>0</v>
      </c>
      <c r="AG334" s="250" t="str">
        <f t="shared" si="20"/>
        <v>https://docmgmt.its.fsu.edu/NolijWeb/public/apiLoginCheck.jsp?redir=../documentviewer/%3FdocumentId%3D</v>
      </c>
      <c r="AH3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4" s="250" t="str">
        <f>tbl_TransDet_Exp[[#Headers],[&amp;TargetFrameName=None]]</f>
        <v>&amp;TargetFrameName=None</v>
      </c>
      <c r="AJ3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4" s="241"/>
      <c r="AM334" s="71"/>
      <c r="AN334" s="22"/>
      <c r="AO334" s="22"/>
      <c r="AP334" s="208"/>
      <c r="AQ334" s="42"/>
      <c r="AR334" s="42">
        <f>VALUE(CONCATENATE(C334,TEXT(tbl_TransDet_Exp[[#This Row],[Pd]],"00")))</f>
        <v>0</v>
      </c>
      <c r="AS334" s="42" t="str">
        <f>TEXT(tbl_TransDet_Exp[[#This Row],[Project Id]],"000000")</f>
        <v>000000</v>
      </c>
      <c r="AT334" s="42" t="e">
        <f>INDEX(Table11[Description],MATCH(tbl_TransDet_Exp[[#This Row],[Account]],Table11[GL Account],0))</f>
        <v>#N/A</v>
      </c>
      <c r="AU3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5" spans="2:47">
      <c r="B335" s="11"/>
      <c r="C335" s="243"/>
      <c r="D335" s="243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244"/>
      <c r="P335" s="11"/>
      <c r="Q335" s="245"/>
      <c r="R335" s="11"/>
      <c r="S335" s="11"/>
      <c r="T335" s="11"/>
      <c r="U335" s="11"/>
      <c r="V335" s="11"/>
      <c r="W335" s="11"/>
      <c r="X335" s="11"/>
      <c r="Y335" s="11"/>
      <c r="Z335" s="246"/>
      <c r="AA335" s="41"/>
      <c r="AB335" s="250" t="e">
        <f>IF(tbl_TransDet_Exp[[#This Row],[+/-  (HR GL Detail)]]&lt;&gt;"",tbl_TransDet_Exp[[#This Row],[+/-  (HR GL Detail)]],IF(#REF!&lt;&gt;"",#REF!,""))</f>
        <v>#REF!</v>
      </c>
      <c r="AC335" s="250" t="str">
        <f t="shared" si="18"/>
        <v>https://financials.omni.fsu.edu/psp/sprdfi/EMPLOYEE/ERP/c/AUDIT_EXPENSE_FUNCTIONS.TE_EXP_SHEET_INQ.GBL?SHEET_ID=</v>
      </c>
      <c r="AD335" s="250" t="str">
        <f t="shared" si="19"/>
        <v>&amp;PAGE=EX_SHEET_ENTRY</v>
      </c>
      <c r="AE335" s="250" t="str">
        <f>IF(LEFT(tbl_TransDet_Exp[[#This Row],[Journal Id]],2)="EX",TEXT(tbl_TransDet_Exp[[#This Row],[Vch /Ex /PayId]],"0000000000"),"")</f>
        <v/>
      </c>
      <c r="AF335" s="250" t="b">
        <f>IF(tbl_TransDet_Exp[[#This Row],[ER Lookup and Format]]&lt;&gt;"",CONCATENATE(tbl_TransDet_Exp[[#This Row],[https://financials.omni.fsu.edu/psp/sprdfi/EMPLOYEE/ERP/c/AUDIT_EXPENSE_FUNCTIONS.TE_EXP_SHEET_INQ.GBL?SHEET_ID=]],AE335,tbl_TransDet_Exp[[#This Row],[&amp;PAGE=EX_SHEET_ENTRY]]))</f>
        <v>0</v>
      </c>
      <c r="AG335" s="250" t="str">
        <f t="shared" si="20"/>
        <v>https://docmgmt.its.fsu.edu/NolijWeb/public/apiLoginCheck.jsp?redir=../documentviewer/%3FdocumentId%3D</v>
      </c>
      <c r="AH3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5" s="250" t="str">
        <f>tbl_TransDet_Exp[[#Headers],[&amp;TargetFrameName=None]]</f>
        <v>&amp;TargetFrameName=None</v>
      </c>
      <c r="AJ3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5" s="241"/>
      <c r="AM335" s="71"/>
      <c r="AN335" s="22"/>
      <c r="AO335" s="22"/>
      <c r="AP335" s="208"/>
      <c r="AQ335" s="42"/>
      <c r="AR335" s="42">
        <f>VALUE(CONCATENATE(C335,TEXT(tbl_TransDet_Exp[[#This Row],[Pd]],"00")))</f>
        <v>0</v>
      </c>
      <c r="AS335" s="42" t="str">
        <f>TEXT(tbl_TransDet_Exp[[#This Row],[Project Id]],"000000")</f>
        <v>000000</v>
      </c>
      <c r="AT335" s="42" t="e">
        <f>INDEX(Table11[Description],MATCH(tbl_TransDet_Exp[[#This Row],[Account]],Table11[GL Account],0))</f>
        <v>#N/A</v>
      </c>
      <c r="AU3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6" spans="2:47">
      <c r="B336" s="11"/>
      <c r="C336" s="243"/>
      <c r="D336" s="243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244"/>
      <c r="P336" s="11"/>
      <c r="Q336" s="245"/>
      <c r="R336" s="11"/>
      <c r="S336" s="11"/>
      <c r="T336" s="11"/>
      <c r="U336" s="11"/>
      <c r="V336" s="11"/>
      <c r="W336" s="11"/>
      <c r="X336" s="11"/>
      <c r="Y336" s="11"/>
      <c r="Z336" s="246"/>
      <c r="AA336" s="41"/>
      <c r="AB336" s="250" t="e">
        <f>IF(tbl_TransDet_Exp[[#This Row],[+/-  (HR GL Detail)]]&lt;&gt;"",tbl_TransDet_Exp[[#This Row],[+/-  (HR GL Detail)]],IF(#REF!&lt;&gt;"",#REF!,""))</f>
        <v>#REF!</v>
      </c>
      <c r="AC336" s="250" t="str">
        <f t="shared" si="18"/>
        <v>https://financials.omni.fsu.edu/psp/sprdfi/EMPLOYEE/ERP/c/AUDIT_EXPENSE_FUNCTIONS.TE_EXP_SHEET_INQ.GBL?SHEET_ID=</v>
      </c>
      <c r="AD336" s="250" t="str">
        <f t="shared" si="19"/>
        <v>&amp;PAGE=EX_SHEET_ENTRY</v>
      </c>
      <c r="AE336" s="250" t="str">
        <f>IF(LEFT(tbl_TransDet_Exp[[#This Row],[Journal Id]],2)="EX",TEXT(tbl_TransDet_Exp[[#This Row],[Vch /Ex /PayId]],"0000000000"),"")</f>
        <v/>
      </c>
      <c r="AF336" s="250" t="b">
        <f>IF(tbl_TransDet_Exp[[#This Row],[ER Lookup and Format]]&lt;&gt;"",CONCATENATE(tbl_TransDet_Exp[[#This Row],[https://financials.omni.fsu.edu/psp/sprdfi/EMPLOYEE/ERP/c/AUDIT_EXPENSE_FUNCTIONS.TE_EXP_SHEET_INQ.GBL?SHEET_ID=]],AE336,tbl_TransDet_Exp[[#This Row],[&amp;PAGE=EX_SHEET_ENTRY]]))</f>
        <v>0</v>
      </c>
      <c r="AG336" s="250" t="str">
        <f t="shared" si="20"/>
        <v>https://docmgmt.its.fsu.edu/NolijWeb/public/apiLoginCheck.jsp?redir=../documentviewer/%3FdocumentId%3D</v>
      </c>
      <c r="AH3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6" s="250" t="str">
        <f>tbl_TransDet_Exp[[#Headers],[&amp;TargetFrameName=None]]</f>
        <v>&amp;TargetFrameName=None</v>
      </c>
      <c r="AJ3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6" s="241"/>
      <c r="AM336" s="71"/>
      <c r="AN336" s="22"/>
      <c r="AO336" s="22"/>
      <c r="AP336" s="208"/>
      <c r="AQ336" s="42"/>
      <c r="AR336" s="42">
        <f>VALUE(CONCATENATE(C336,TEXT(tbl_TransDet_Exp[[#This Row],[Pd]],"00")))</f>
        <v>0</v>
      </c>
      <c r="AS336" s="42" t="str">
        <f>TEXT(tbl_TransDet_Exp[[#This Row],[Project Id]],"000000")</f>
        <v>000000</v>
      </c>
      <c r="AT336" s="42" t="e">
        <f>INDEX(Table11[Description],MATCH(tbl_TransDet_Exp[[#This Row],[Account]],Table11[GL Account],0))</f>
        <v>#N/A</v>
      </c>
      <c r="AU3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7" spans="2:47">
      <c r="B337" s="11"/>
      <c r="C337" s="243"/>
      <c r="D337" s="243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244"/>
      <c r="P337" s="11"/>
      <c r="Q337" s="245"/>
      <c r="R337" s="11"/>
      <c r="S337" s="11"/>
      <c r="T337" s="11"/>
      <c r="U337" s="11"/>
      <c r="V337" s="11"/>
      <c r="W337" s="11"/>
      <c r="X337" s="11"/>
      <c r="Y337" s="11"/>
      <c r="Z337" s="246"/>
      <c r="AA337" s="41"/>
      <c r="AB337" s="250" t="e">
        <f>IF(tbl_TransDet_Exp[[#This Row],[+/-  (HR GL Detail)]]&lt;&gt;"",tbl_TransDet_Exp[[#This Row],[+/-  (HR GL Detail)]],IF(#REF!&lt;&gt;"",#REF!,""))</f>
        <v>#REF!</v>
      </c>
      <c r="AC337" s="250" t="str">
        <f t="shared" si="18"/>
        <v>https://financials.omni.fsu.edu/psp/sprdfi/EMPLOYEE/ERP/c/AUDIT_EXPENSE_FUNCTIONS.TE_EXP_SHEET_INQ.GBL?SHEET_ID=</v>
      </c>
      <c r="AD337" s="250" t="str">
        <f t="shared" si="19"/>
        <v>&amp;PAGE=EX_SHEET_ENTRY</v>
      </c>
      <c r="AE337" s="250" t="str">
        <f>IF(LEFT(tbl_TransDet_Exp[[#This Row],[Journal Id]],2)="EX",TEXT(tbl_TransDet_Exp[[#This Row],[Vch /Ex /PayId]],"0000000000"),"")</f>
        <v/>
      </c>
      <c r="AF337" s="250" t="b">
        <f>IF(tbl_TransDet_Exp[[#This Row],[ER Lookup and Format]]&lt;&gt;"",CONCATENATE(tbl_TransDet_Exp[[#This Row],[https://financials.omni.fsu.edu/psp/sprdfi/EMPLOYEE/ERP/c/AUDIT_EXPENSE_FUNCTIONS.TE_EXP_SHEET_INQ.GBL?SHEET_ID=]],AE337,tbl_TransDet_Exp[[#This Row],[&amp;PAGE=EX_SHEET_ENTRY]]))</f>
        <v>0</v>
      </c>
      <c r="AG337" s="250" t="str">
        <f t="shared" si="20"/>
        <v>https://docmgmt.its.fsu.edu/NolijWeb/public/apiLoginCheck.jsp?redir=../documentviewer/%3FdocumentId%3D</v>
      </c>
      <c r="AH3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7" s="250" t="str">
        <f>tbl_TransDet_Exp[[#Headers],[&amp;TargetFrameName=None]]</f>
        <v>&amp;TargetFrameName=None</v>
      </c>
      <c r="AJ3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7" s="241"/>
      <c r="AM337" s="71"/>
      <c r="AN337" s="22"/>
      <c r="AO337" s="22"/>
      <c r="AP337" s="208"/>
      <c r="AQ337" s="42"/>
      <c r="AR337" s="42">
        <f>VALUE(CONCATENATE(C337,TEXT(tbl_TransDet_Exp[[#This Row],[Pd]],"00")))</f>
        <v>0</v>
      </c>
      <c r="AS337" s="42" t="str">
        <f>TEXT(tbl_TransDet_Exp[[#This Row],[Project Id]],"000000")</f>
        <v>000000</v>
      </c>
      <c r="AT337" s="42" t="e">
        <f>INDEX(Table11[Description],MATCH(tbl_TransDet_Exp[[#This Row],[Account]],Table11[GL Account],0))</f>
        <v>#N/A</v>
      </c>
      <c r="AU3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8" spans="2:47">
      <c r="B338" s="11"/>
      <c r="C338" s="243"/>
      <c r="D338" s="243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244"/>
      <c r="P338" s="11"/>
      <c r="Q338" s="245"/>
      <c r="R338" s="11"/>
      <c r="S338" s="11"/>
      <c r="T338" s="11"/>
      <c r="U338" s="11"/>
      <c r="V338" s="11"/>
      <c r="W338" s="11"/>
      <c r="X338" s="11"/>
      <c r="Y338" s="11"/>
      <c r="Z338" s="246"/>
      <c r="AA338" s="41"/>
      <c r="AB338" s="250" t="e">
        <f>IF(tbl_TransDet_Exp[[#This Row],[+/-  (HR GL Detail)]]&lt;&gt;"",tbl_TransDet_Exp[[#This Row],[+/-  (HR GL Detail)]],IF(#REF!&lt;&gt;"",#REF!,""))</f>
        <v>#REF!</v>
      </c>
      <c r="AC338" s="250" t="str">
        <f t="shared" si="18"/>
        <v>https://financials.omni.fsu.edu/psp/sprdfi/EMPLOYEE/ERP/c/AUDIT_EXPENSE_FUNCTIONS.TE_EXP_SHEET_INQ.GBL?SHEET_ID=</v>
      </c>
      <c r="AD338" s="250" t="str">
        <f t="shared" si="19"/>
        <v>&amp;PAGE=EX_SHEET_ENTRY</v>
      </c>
      <c r="AE338" s="250" t="str">
        <f>IF(LEFT(tbl_TransDet_Exp[[#This Row],[Journal Id]],2)="EX",TEXT(tbl_TransDet_Exp[[#This Row],[Vch /Ex /PayId]],"0000000000"),"")</f>
        <v/>
      </c>
      <c r="AF338" s="250" t="b">
        <f>IF(tbl_TransDet_Exp[[#This Row],[ER Lookup and Format]]&lt;&gt;"",CONCATENATE(tbl_TransDet_Exp[[#This Row],[https://financials.omni.fsu.edu/psp/sprdfi/EMPLOYEE/ERP/c/AUDIT_EXPENSE_FUNCTIONS.TE_EXP_SHEET_INQ.GBL?SHEET_ID=]],AE338,tbl_TransDet_Exp[[#This Row],[&amp;PAGE=EX_SHEET_ENTRY]]))</f>
        <v>0</v>
      </c>
      <c r="AG338" s="250" t="str">
        <f t="shared" si="20"/>
        <v>https://docmgmt.its.fsu.edu/NolijWeb/public/apiLoginCheck.jsp?redir=../documentviewer/%3FdocumentId%3D</v>
      </c>
      <c r="AH3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8" s="250" t="str">
        <f>tbl_TransDet_Exp[[#Headers],[&amp;TargetFrameName=None]]</f>
        <v>&amp;TargetFrameName=None</v>
      </c>
      <c r="AJ3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8" s="241"/>
      <c r="AM338" s="71"/>
      <c r="AN338" s="22"/>
      <c r="AO338" s="22"/>
      <c r="AP338" s="208"/>
      <c r="AQ338" s="42"/>
      <c r="AR338" s="42">
        <f>VALUE(CONCATENATE(C338,TEXT(tbl_TransDet_Exp[[#This Row],[Pd]],"00")))</f>
        <v>0</v>
      </c>
      <c r="AS338" s="42" t="str">
        <f>TEXT(tbl_TransDet_Exp[[#This Row],[Project Id]],"000000")</f>
        <v>000000</v>
      </c>
      <c r="AT338" s="42" t="e">
        <f>INDEX(Table11[Description],MATCH(tbl_TransDet_Exp[[#This Row],[Account]],Table11[GL Account],0))</f>
        <v>#N/A</v>
      </c>
      <c r="AU3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9" spans="2:47">
      <c r="B339" s="11"/>
      <c r="C339" s="243"/>
      <c r="D339" s="243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244"/>
      <c r="P339" s="11"/>
      <c r="Q339" s="245"/>
      <c r="R339" s="11"/>
      <c r="S339" s="11"/>
      <c r="T339" s="11"/>
      <c r="U339" s="11"/>
      <c r="V339" s="11"/>
      <c r="W339" s="11"/>
      <c r="X339" s="11"/>
      <c r="Y339" s="11"/>
      <c r="Z339" s="246"/>
      <c r="AA339" s="41"/>
      <c r="AB339" s="250" t="e">
        <f>IF(tbl_TransDet_Exp[[#This Row],[+/-  (HR GL Detail)]]&lt;&gt;"",tbl_TransDet_Exp[[#This Row],[+/-  (HR GL Detail)]],IF(#REF!&lt;&gt;"",#REF!,""))</f>
        <v>#REF!</v>
      </c>
      <c r="AC339" s="250" t="str">
        <f t="shared" si="18"/>
        <v>https://financials.omni.fsu.edu/psp/sprdfi/EMPLOYEE/ERP/c/AUDIT_EXPENSE_FUNCTIONS.TE_EXP_SHEET_INQ.GBL?SHEET_ID=</v>
      </c>
      <c r="AD339" s="250" t="str">
        <f t="shared" si="19"/>
        <v>&amp;PAGE=EX_SHEET_ENTRY</v>
      </c>
      <c r="AE339" s="250" t="str">
        <f>IF(LEFT(tbl_TransDet_Exp[[#This Row],[Journal Id]],2)="EX",TEXT(tbl_TransDet_Exp[[#This Row],[Vch /Ex /PayId]],"0000000000"),"")</f>
        <v/>
      </c>
      <c r="AF339" s="250" t="b">
        <f>IF(tbl_TransDet_Exp[[#This Row],[ER Lookup and Format]]&lt;&gt;"",CONCATENATE(tbl_TransDet_Exp[[#This Row],[https://financials.omni.fsu.edu/psp/sprdfi/EMPLOYEE/ERP/c/AUDIT_EXPENSE_FUNCTIONS.TE_EXP_SHEET_INQ.GBL?SHEET_ID=]],AE339,tbl_TransDet_Exp[[#This Row],[&amp;PAGE=EX_SHEET_ENTRY]]))</f>
        <v>0</v>
      </c>
      <c r="AG339" s="250" t="str">
        <f t="shared" si="20"/>
        <v>https://docmgmt.its.fsu.edu/NolijWeb/public/apiLoginCheck.jsp?redir=../documentviewer/%3FdocumentId%3D</v>
      </c>
      <c r="AH3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9" s="250" t="str">
        <f>tbl_TransDet_Exp[[#Headers],[&amp;TargetFrameName=None]]</f>
        <v>&amp;TargetFrameName=None</v>
      </c>
      <c r="AJ3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9" s="241"/>
      <c r="AM339" s="71"/>
      <c r="AN339" s="22"/>
      <c r="AO339" s="22"/>
      <c r="AP339" s="208"/>
      <c r="AQ339" s="42"/>
      <c r="AR339" s="42">
        <f>VALUE(CONCATENATE(C339,TEXT(tbl_TransDet_Exp[[#This Row],[Pd]],"00")))</f>
        <v>0</v>
      </c>
      <c r="AS339" s="42" t="str">
        <f>TEXT(tbl_TransDet_Exp[[#This Row],[Project Id]],"000000")</f>
        <v>000000</v>
      </c>
      <c r="AT339" s="42" t="e">
        <f>INDEX(Table11[Description],MATCH(tbl_TransDet_Exp[[#This Row],[Account]],Table11[GL Account],0))</f>
        <v>#N/A</v>
      </c>
      <c r="AU3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0" spans="2:47">
      <c r="B340" s="11"/>
      <c r="C340" s="243"/>
      <c r="D340" s="243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244"/>
      <c r="P340" s="11"/>
      <c r="Q340" s="245"/>
      <c r="R340" s="11"/>
      <c r="S340" s="11"/>
      <c r="T340" s="11"/>
      <c r="U340" s="11"/>
      <c r="V340" s="11"/>
      <c r="W340" s="11"/>
      <c r="X340" s="11"/>
      <c r="Y340" s="11"/>
      <c r="Z340" s="246"/>
      <c r="AA340" s="41"/>
      <c r="AB340" s="250" t="e">
        <f>IF(tbl_TransDet_Exp[[#This Row],[+/-  (HR GL Detail)]]&lt;&gt;"",tbl_TransDet_Exp[[#This Row],[+/-  (HR GL Detail)]],IF(#REF!&lt;&gt;"",#REF!,""))</f>
        <v>#REF!</v>
      </c>
      <c r="AC340" s="250" t="str">
        <f t="shared" si="18"/>
        <v>https://financials.omni.fsu.edu/psp/sprdfi/EMPLOYEE/ERP/c/AUDIT_EXPENSE_FUNCTIONS.TE_EXP_SHEET_INQ.GBL?SHEET_ID=</v>
      </c>
      <c r="AD340" s="250" t="str">
        <f t="shared" si="19"/>
        <v>&amp;PAGE=EX_SHEET_ENTRY</v>
      </c>
      <c r="AE340" s="250" t="str">
        <f>IF(LEFT(tbl_TransDet_Exp[[#This Row],[Journal Id]],2)="EX",TEXT(tbl_TransDet_Exp[[#This Row],[Vch /Ex /PayId]],"0000000000"),"")</f>
        <v/>
      </c>
      <c r="AF340" s="250" t="b">
        <f>IF(tbl_TransDet_Exp[[#This Row],[ER Lookup and Format]]&lt;&gt;"",CONCATENATE(tbl_TransDet_Exp[[#This Row],[https://financials.omni.fsu.edu/psp/sprdfi/EMPLOYEE/ERP/c/AUDIT_EXPENSE_FUNCTIONS.TE_EXP_SHEET_INQ.GBL?SHEET_ID=]],AE340,tbl_TransDet_Exp[[#This Row],[&amp;PAGE=EX_SHEET_ENTRY]]))</f>
        <v>0</v>
      </c>
      <c r="AG340" s="250" t="str">
        <f t="shared" si="20"/>
        <v>https://docmgmt.its.fsu.edu/NolijWeb/public/apiLoginCheck.jsp?redir=../documentviewer/%3FdocumentId%3D</v>
      </c>
      <c r="AH3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0" s="250" t="str">
        <f>tbl_TransDet_Exp[[#Headers],[&amp;TargetFrameName=None]]</f>
        <v>&amp;TargetFrameName=None</v>
      </c>
      <c r="AJ3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0" s="241"/>
      <c r="AM340" s="71"/>
      <c r="AN340" s="22"/>
      <c r="AO340" s="22"/>
      <c r="AP340" s="208"/>
      <c r="AQ340" s="42"/>
      <c r="AR340" s="42">
        <f>VALUE(CONCATENATE(C340,TEXT(tbl_TransDet_Exp[[#This Row],[Pd]],"00")))</f>
        <v>0</v>
      </c>
      <c r="AS340" s="42" t="str">
        <f>TEXT(tbl_TransDet_Exp[[#This Row],[Project Id]],"000000")</f>
        <v>000000</v>
      </c>
      <c r="AT340" s="42" t="e">
        <f>INDEX(Table11[Description],MATCH(tbl_TransDet_Exp[[#This Row],[Account]],Table11[GL Account],0))</f>
        <v>#N/A</v>
      </c>
      <c r="AU3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1" spans="2:47">
      <c r="B341" s="11"/>
      <c r="C341" s="243"/>
      <c r="D341" s="243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244"/>
      <c r="P341" s="11"/>
      <c r="Q341" s="245"/>
      <c r="R341" s="11"/>
      <c r="S341" s="11"/>
      <c r="T341" s="11"/>
      <c r="U341" s="11"/>
      <c r="V341" s="11"/>
      <c r="W341" s="11"/>
      <c r="X341" s="11"/>
      <c r="Y341" s="11"/>
      <c r="Z341" s="246"/>
      <c r="AA341" s="41"/>
      <c r="AB341" s="250" t="e">
        <f>IF(tbl_TransDet_Exp[[#This Row],[+/-  (HR GL Detail)]]&lt;&gt;"",tbl_TransDet_Exp[[#This Row],[+/-  (HR GL Detail)]],IF(#REF!&lt;&gt;"",#REF!,""))</f>
        <v>#REF!</v>
      </c>
      <c r="AC341" s="250" t="str">
        <f t="shared" si="18"/>
        <v>https://financials.omni.fsu.edu/psp/sprdfi/EMPLOYEE/ERP/c/AUDIT_EXPENSE_FUNCTIONS.TE_EXP_SHEET_INQ.GBL?SHEET_ID=</v>
      </c>
      <c r="AD341" s="250" t="str">
        <f t="shared" si="19"/>
        <v>&amp;PAGE=EX_SHEET_ENTRY</v>
      </c>
      <c r="AE341" s="250" t="str">
        <f>IF(LEFT(tbl_TransDet_Exp[[#This Row],[Journal Id]],2)="EX",TEXT(tbl_TransDet_Exp[[#This Row],[Vch /Ex /PayId]],"0000000000"),"")</f>
        <v/>
      </c>
      <c r="AF341" s="250" t="b">
        <f>IF(tbl_TransDet_Exp[[#This Row],[ER Lookup and Format]]&lt;&gt;"",CONCATENATE(tbl_TransDet_Exp[[#This Row],[https://financials.omni.fsu.edu/psp/sprdfi/EMPLOYEE/ERP/c/AUDIT_EXPENSE_FUNCTIONS.TE_EXP_SHEET_INQ.GBL?SHEET_ID=]],AE341,tbl_TransDet_Exp[[#This Row],[&amp;PAGE=EX_SHEET_ENTRY]]))</f>
        <v>0</v>
      </c>
      <c r="AG341" s="250" t="str">
        <f t="shared" si="20"/>
        <v>https://docmgmt.its.fsu.edu/NolijWeb/public/apiLoginCheck.jsp?redir=../documentviewer/%3FdocumentId%3D</v>
      </c>
      <c r="AH3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1" s="250" t="str">
        <f>tbl_TransDet_Exp[[#Headers],[&amp;TargetFrameName=None]]</f>
        <v>&amp;TargetFrameName=None</v>
      </c>
      <c r="AJ3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1" s="241"/>
      <c r="AM341" s="71"/>
      <c r="AN341" s="22"/>
      <c r="AO341" s="22"/>
      <c r="AP341" s="208"/>
      <c r="AQ341" s="42"/>
      <c r="AR341" s="42">
        <f>VALUE(CONCATENATE(C341,TEXT(tbl_TransDet_Exp[[#This Row],[Pd]],"00")))</f>
        <v>0</v>
      </c>
      <c r="AS341" s="42" t="str">
        <f>TEXT(tbl_TransDet_Exp[[#This Row],[Project Id]],"000000")</f>
        <v>000000</v>
      </c>
      <c r="AT341" s="42" t="e">
        <f>INDEX(Table11[Description],MATCH(tbl_TransDet_Exp[[#This Row],[Account]],Table11[GL Account],0))</f>
        <v>#N/A</v>
      </c>
      <c r="AU3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2" spans="2:47">
      <c r="B342" s="11"/>
      <c r="C342" s="243"/>
      <c r="D342" s="243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244"/>
      <c r="P342" s="11"/>
      <c r="Q342" s="245"/>
      <c r="R342" s="11"/>
      <c r="S342" s="11"/>
      <c r="T342" s="11"/>
      <c r="U342" s="11"/>
      <c r="V342" s="11"/>
      <c r="W342" s="11"/>
      <c r="X342" s="11"/>
      <c r="Y342" s="11"/>
      <c r="Z342" s="246"/>
      <c r="AA342" s="41"/>
      <c r="AB342" s="250" t="e">
        <f>IF(tbl_TransDet_Exp[[#This Row],[+/-  (HR GL Detail)]]&lt;&gt;"",tbl_TransDet_Exp[[#This Row],[+/-  (HR GL Detail)]],IF(#REF!&lt;&gt;"",#REF!,""))</f>
        <v>#REF!</v>
      </c>
      <c r="AC342" s="250" t="str">
        <f t="shared" si="18"/>
        <v>https://financials.omni.fsu.edu/psp/sprdfi/EMPLOYEE/ERP/c/AUDIT_EXPENSE_FUNCTIONS.TE_EXP_SHEET_INQ.GBL?SHEET_ID=</v>
      </c>
      <c r="AD342" s="250" t="str">
        <f t="shared" si="19"/>
        <v>&amp;PAGE=EX_SHEET_ENTRY</v>
      </c>
      <c r="AE342" s="250" t="str">
        <f>IF(LEFT(tbl_TransDet_Exp[[#This Row],[Journal Id]],2)="EX",TEXT(tbl_TransDet_Exp[[#This Row],[Vch /Ex /PayId]],"0000000000"),"")</f>
        <v/>
      </c>
      <c r="AF342" s="250" t="b">
        <f>IF(tbl_TransDet_Exp[[#This Row],[ER Lookup and Format]]&lt;&gt;"",CONCATENATE(tbl_TransDet_Exp[[#This Row],[https://financials.omni.fsu.edu/psp/sprdfi/EMPLOYEE/ERP/c/AUDIT_EXPENSE_FUNCTIONS.TE_EXP_SHEET_INQ.GBL?SHEET_ID=]],AE342,tbl_TransDet_Exp[[#This Row],[&amp;PAGE=EX_SHEET_ENTRY]]))</f>
        <v>0</v>
      </c>
      <c r="AG342" s="250" t="str">
        <f t="shared" si="20"/>
        <v>https://docmgmt.its.fsu.edu/NolijWeb/public/apiLoginCheck.jsp?redir=../documentviewer/%3FdocumentId%3D</v>
      </c>
      <c r="AH3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2" s="250" t="str">
        <f>tbl_TransDet_Exp[[#Headers],[&amp;TargetFrameName=None]]</f>
        <v>&amp;TargetFrameName=None</v>
      </c>
      <c r="AJ3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2" s="241"/>
      <c r="AM342" s="71"/>
      <c r="AN342" s="22"/>
      <c r="AO342" s="22"/>
      <c r="AP342" s="208"/>
      <c r="AQ342" s="42"/>
      <c r="AR342" s="42">
        <f>VALUE(CONCATENATE(C342,TEXT(tbl_TransDet_Exp[[#This Row],[Pd]],"00")))</f>
        <v>0</v>
      </c>
      <c r="AS342" s="42" t="str">
        <f>TEXT(tbl_TransDet_Exp[[#This Row],[Project Id]],"000000")</f>
        <v>000000</v>
      </c>
      <c r="AT342" s="42" t="e">
        <f>INDEX(Table11[Description],MATCH(tbl_TransDet_Exp[[#This Row],[Account]],Table11[GL Account],0))</f>
        <v>#N/A</v>
      </c>
      <c r="AU3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3" spans="2:47">
      <c r="B343" s="11"/>
      <c r="C343" s="243"/>
      <c r="D343" s="243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244"/>
      <c r="P343" s="11"/>
      <c r="Q343" s="245"/>
      <c r="R343" s="11"/>
      <c r="S343" s="11"/>
      <c r="T343" s="11"/>
      <c r="U343" s="11"/>
      <c r="V343" s="11"/>
      <c r="W343" s="11"/>
      <c r="X343" s="11"/>
      <c r="Y343" s="11"/>
      <c r="Z343" s="246"/>
      <c r="AA343" s="41"/>
      <c r="AB343" s="250" t="e">
        <f>IF(tbl_TransDet_Exp[[#This Row],[+/-  (HR GL Detail)]]&lt;&gt;"",tbl_TransDet_Exp[[#This Row],[+/-  (HR GL Detail)]],IF(#REF!&lt;&gt;"",#REF!,""))</f>
        <v>#REF!</v>
      </c>
      <c r="AC343" s="250" t="str">
        <f t="shared" si="18"/>
        <v>https://financials.omni.fsu.edu/psp/sprdfi/EMPLOYEE/ERP/c/AUDIT_EXPENSE_FUNCTIONS.TE_EXP_SHEET_INQ.GBL?SHEET_ID=</v>
      </c>
      <c r="AD343" s="250" t="str">
        <f t="shared" si="19"/>
        <v>&amp;PAGE=EX_SHEET_ENTRY</v>
      </c>
      <c r="AE343" s="250" t="str">
        <f>IF(LEFT(tbl_TransDet_Exp[[#This Row],[Journal Id]],2)="EX",TEXT(tbl_TransDet_Exp[[#This Row],[Vch /Ex /PayId]],"0000000000"),"")</f>
        <v/>
      </c>
      <c r="AF343" s="250" t="b">
        <f>IF(tbl_TransDet_Exp[[#This Row],[ER Lookup and Format]]&lt;&gt;"",CONCATENATE(tbl_TransDet_Exp[[#This Row],[https://financials.omni.fsu.edu/psp/sprdfi/EMPLOYEE/ERP/c/AUDIT_EXPENSE_FUNCTIONS.TE_EXP_SHEET_INQ.GBL?SHEET_ID=]],AE343,tbl_TransDet_Exp[[#This Row],[&amp;PAGE=EX_SHEET_ENTRY]]))</f>
        <v>0</v>
      </c>
      <c r="AG343" s="250" t="str">
        <f t="shared" si="20"/>
        <v>https://docmgmt.its.fsu.edu/NolijWeb/public/apiLoginCheck.jsp?redir=../documentviewer/%3FdocumentId%3D</v>
      </c>
      <c r="AH3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3" s="250" t="str">
        <f>tbl_TransDet_Exp[[#Headers],[&amp;TargetFrameName=None]]</f>
        <v>&amp;TargetFrameName=None</v>
      </c>
      <c r="AJ3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3" s="241"/>
      <c r="AM343" s="71"/>
      <c r="AN343" s="22"/>
      <c r="AO343" s="22"/>
      <c r="AP343" s="208"/>
      <c r="AQ343" s="42"/>
      <c r="AR343" s="42">
        <f>VALUE(CONCATENATE(C343,TEXT(tbl_TransDet_Exp[[#This Row],[Pd]],"00")))</f>
        <v>0</v>
      </c>
      <c r="AS343" s="42" t="str">
        <f>TEXT(tbl_TransDet_Exp[[#This Row],[Project Id]],"000000")</f>
        <v>000000</v>
      </c>
      <c r="AT343" s="42" t="e">
        <f>INDEX(Table11[Description],MATCH(tbl_TransDet_Exp[[#This Row],[Account]],Table11[GL Account],0))</f>
        <v>#N/A</v>
      </c>
      <c r="AU3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4" spans="2:47">
      <c r="B344" s="11"/>
      <c r="C344" s="243"/>
      <c r="D344" s="243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244"/>
      <c r="P344" s="11"/>
      <c r="Q344" s="245"/>
      <c r="R344" s="11"/>
      <c r="S344" s="11"/>
      <c r="T344" s="11"/>
      <c r="U344" s="11"/>
      <c r="V344" s="11"/>
      <c r="W344" s="11"/>
      <c r="X344" s="11"/>
      <c r="Y344" s="11"/>
      <c r="Z344" s="246"/>
      <c r="AA344" s="41"/>
      <c r="AB344" s="250" t="e">
        <f>IF(tbl_TransDet_Exp[[#This Row],[+/-  (HR GL Detail)]]&lt;&gt;"",tbl_TransDet_Exp[[#This Row],[+/-  (HR GL Detail)]],IF(#REF!&lt;&gt;"",#REF!,""))</f>
        <v>#REF!</v>
      </c>
      <c r="AC344" s="250" t="str">
        <f t="shared" si="18"/>
        <v>https://financials.omni.fsu.edu/psp/sprdfi/EMPLOYEE/ERP/c/AUDIT_EXPENSE_FUNCTIONS.TE_EXP_SHEET_INQ.GBL?SHEET_ID=</v>
      </c>
      <c r="AD344" s="250" t="str">
        <f t="shared" si="19"/>
        <v>&amp;PAGE=EX_SHEET_ENTRY</v>
      </c>
      <c r="AE344" s="250" t="str">
        <f>IF(LEFT(tbl_TransDet_Exp[[#This Row],[Journal Id]],2)="EX",TEXT(tbl_TransDet_Exp[[#This Row],[Vch /Ex /PayId]],"0000000000"),"")</f>
        <v/>
      </c>
      <c r="AF344" s="250" t="b">
        <f>IF(tbl_TransDet_Exp[[#This Row],[ER Lookup and Format]]&lt;&gt;"",CONCATENATE(tbl_TransDet_Exp[[#This Row],[https://financials.omni.fsu.edu/psp/sprdfi/EMPLOYEE/ERP/c/AUDIT_EXPENSE_FUNCTIONS.TE_EXP_SHEET_INQ.GBL?SHEET_ID=]],AE344,tbl_TransDet_Exp[[#This Row],[&amp;PAGE=EX_SHEET_ENTRY]]))</f>
        <v>0</v>
      </c>
      <c r="AG344" s="250" t="str">
        <f t="shared" si="20"/>
        <v>https://docmgmt.its.fsu.edu/NolijWeb/public/apiLoginCheck.jsp?redir=../documentviewer/%3FdocumentId%3D</v>
      </c>
      <c r="AH3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4" s="250" t="str">
        <f>tbl_TransDet_Exp[[#Headers],[&amp;TargetFrameName=None]]</f>
        <v>&amp;TargetFrameName=None</v>
      </c>
      <c r="AJ3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4" s="241"/>
      <c r="AM344" s="71"/>
      <c r="AN344" s="22"/>
      <c r="AO344" s="22"/>
      <c r="AP344" s="208"/>
      <c r="AQ344" s="42"/>
      <c r="AR344" s="42">
        <f>VALUE(CONCATENATE(C344,TEXT(tbl_TransDet_Exp[[#This Row],[Pd]],"00")))</f>
        <v>0</v>
      </c>
      <c r="AS344" s="42" t="str">
        <f>TEXT(tbl_TransDet_Exp[[#This Row],[Project Id]],"000000")</f>
        <v>000000</v>
      </c>
      <c r="AT344" s="42" t="e">
        <f>INDEX(Table11[Description],MATCH(tbl_TransDet_Exp[[#This Row],[Account]],Table11[GL Account],0))</f>
        <v>#N/A</v>
      </c>
      <c r="AU3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5" spans="2:47">
      <c r="B345" s="11"/>
      <c r="C345" s="243"/>
      <c r="D345" s="243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244"/>
      <c r="P345" s="11"/>
      <c r="Q345" s="245"/>
      <c r="R345" s="11"/>
      <c r="S345" s="11"/>
      <c r="T345" s="11"/>
      <c r="U345" s="11"/>
      <c r="V345" s="11"/>
      <c r="W345" s="11"/>
      <c r="X345" s="11"/>
      <c r="Y345" s="11"/>
      <c r="Z345" s="246"/>
      <c r="AA345" s="41"/>
      <c r="AB345" s="250" t="e">
        <f>IF(tbl_TransDet_Exp[[#This Row],[+/-  (HR GL Detail)]]&lt;&gt;"",tbl_TransDet_Exp[[#This Row],[+/-  (HR GL Detail)]],IF(#REF!&lt;&gt;"",#REF!,""))</f>
        <v>#REF!</v>
      </c>
      <c r="AC345" s="250" t="str">
        <f t="shared" si="18"/>
        <v>https://financials.omni.fsu.edu/psp/sprdfi/EMPLOYEE/ERP/c/AUDIT_EXPENSE_FUNCTIONS.TE_EXP_SHEET_INQ.GBL?SHEET_ID=</v>
      </c>
      <c r="AD345" s="250" t="str">
        <f t="shared" si="19"/>
        <v>&amp;PAGE=EX_SHEET_ENTRY</v>
      </c>
      <c r="AE345" s="250" t="str">
        <f>IF(LEFT(tbl_TransDet_Exp[[#This Row],[Journal Id]],2)="EX",TEXT(tbl_TransDet_Exp[[#This Row],[Vch /Ex /PayId]],"0000000000"),"")</f>
        <v/>
      </c>
      <c r="AF345" s="250" t="b">
        <f>IF(tbl_TransDet_Exp[[#This Row],[ER Lookup and Format]]&lt;&gt;"",CONCATENATE(tbl_TransDet_Exp[[#This Row],[https://financials.omni.fsu.edu/psp/sprdfi/EMPLOYEE/ERP/c/AUDIT_EXPENSE_FUNCTIONS.TE_EXP_SHEET_INQ.GBL?SHEET_ID=]],AE345,tbl_TransDet_Exp[[#This Row],[&amp;PAGE=EX_SHEET_ENTRY]]))</f>
        <v>0</v>
      </c>
      <c r="AG345" s="250" t="str">
        <f t="shared" si="20"/>
        <v>https://docmgmt.its.fsu.edu/NolijWeb/public/apiLoginCheck.jsp?redir=../documentviewer/%3FdocumentId%3D</v>
      </c>
      <c r="AH3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5" s="250" t="str">
        <f>tbl_TransDet_Exp[[#Headers],[&amp;TargetFrameName=None]]</f>
        <v>&amp;TargetFrameName=None</v>
      </c>
      <c r="AJ3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5" s="241"/>
      <c r="AM345" s="71"/>
      <c r="AN345" s="22"/>
      <c r="AO345" s="22"/>
      <c r="AP345" s="208"/>
      <c r="AQ345" s="42"/>
      <c r="AR345" s="42">
        <f>VALUE(CONCATENATE(C345,TEXT(tbl_TransDet_Exp[[#This Row],[Pd]],"00")))</f>
        <v>0</v>
      </c>
      <c r="AS345" s="42" t="str">
        <f>TEXT(tbl_TransDet_Exp[[#This Row],[Project Id]],"000000")</f>
        <v>000000</v>
      </c>
      <c r="AT345" s="42" t="e">
        <f>INDEX(Table11[Description],MATCH(tbl_TransDet_Exp[[#This Row],[Account]],Table11[GL Account],0))</f>
        <v>#N/A</v>
      </c>
      <c r="AU3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6" spans="2:47">
      <c r="B346" s="11"/>
      <c r="C346" s="243"/>
      <c r="D346" s="243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244"/>
      <c r="P346" s="11"/>
      <c r="Q346" s="245"/>
      <c r="R346" s="11"/>
      <c r="S346" s="11"/>
      <c r="T346" s="11"/>
      <c r="U346" s="11"/>
      <c r="V346" s="11"/>
      <c r="W346" s="11"/>
      <c r="X346" s="11"/>
      <c r="Y346" s="11"/>
      <c r="Z346" s="246"/>
      <c r="AA346" s="41"/>
      <c r="AB346" s="250" t="e">
        <f>IF(tbl_TransDet_Exp[[#This Row],[+/-  (HR GL Detail)]]&lt;&gt;"",tbl_TransDet_Exp[[#This Row],[+/-  (HR GL Detail)]],IF(#REF!&lt;&gt;"",#REF!,""))</f>
        <v>#REF!</v>
      </c>
      <c r="AC346" s="250" t="str">
        <f t="shared" si="18"/>
        <v>https://financials.omni.fsu.edu/psp/sprdfi/EMPLOYEE/ERP/c/AUDIT_EXPENSE_FUNCTIONS.TE_EXP_SHEET_INQ.GBL?SHEET_ID=</v>
      </c>
      <c r="AD346" s="250" t="str">
        <f t="shared" si="19"/>
        <v>&amp;PAGE=EX_SHEET_ENTRY</v>
      </c>
      <c r="AE346" s="250" t="str">
        <f>IF(LEFT(tbl_TransDet_Exp[[#This Row],[Journal Id]],2)="EX",TEXT(tbl_TransDet_Exp[[#This Row],[Vch /Ex /PayId]],"0000000000"),"")</f>
        <v/>
      </c>
      <c r="AF346" s="250" t="b">
        <f>IF(tbl_TransDet_Exp[[#This Row],[ER Lookup and Format]]&lt;&gt;"",CONCATENATE(tbl_TransDet_Exp[[#This Row],[https://financials.omni.fsu.edu/psp/sprdfi/EMPLOYEE/ERP/c/AUDIT_EXPENSE_FUNCTIONS.TE_EXP_SHEET_INQ.GBL?SHEET_ID=]],AE346,tbl_TransDet_Exp[[#This Row],[&amp;PAGE=EX_SHEET_ENTRY]]))</f>
        <v>0</v>
      </c>
      <c r="AG346" s="250" t="str">
        <f t="shared" si="20"/>
        <v>https://docmgmt.its.fsu.edu/NolijWeb/public/apiLoginCheck.jsp?redir=../documentviewer/%3FdocumentId%3D</v>
      </c>
      <c r="AH3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6" s="250" t="str">
        <f>tbl_TransDet_Exp[[#Headers],[&amp;TargetFrameName=None]]</f>
        <v>&amp;TargetFrameName=None</v>
      </c>
      <c r="AJ3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6" s="241"/>
      <c r="AM346" s="71"/>
      <c r="AN346" s="22"/>
      <c r="AO346" s="22"/>
      <c r="AP346" s="208"/>
      <c r="AQ346" s="42"/>
      <c r="AR346" s="42">
        <f>VALUE(CONCATENATE(C346,TEXT(tbl_TransDet_Exp[[#This Row],[Pd]],"00")))</f>
        <v>0</v>
      </c>
      <c r="AS346" s="42" t="str">
        <f>TEXT(tbl_TransDet_Exp[[#This Row],[Project Id]],"000000")</f>
        <v>000000</v>
      </c>
      <c r="AT346" s="42" t="e">
        <f>INDEX(Table11[Description],MATCH(tbl_TransDet_Exp[[#This Row],[Account]],Table11[GL Account],0))</f>
        <v>#N/A</v>
      </c>
      <c r="AU3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7" spans="2:47">
      <c r="B347" s="11"/>
      <c r="C347" s="243"/>
      <c r="D347" s="243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244"/>
      <c r="P347" s="11"/>
      <c r="Q347" s="245"/>
      <c r="R347" s="11"/>
      <c r="S347" s="11"/>
      <c r="T347" s="11"/>
      <c r="U347" s="11"/>
      <c r="V347" s="11"/>
      <c r="W347" s="11"/>
      <c r="X347" s="11"/>
      <c r="Y347" s="11"/>
      <c r="Z347" s="246"/>
      <c r="AA347" s="41"/>
      <c r="AB347" s="250" t="e">
        <f>IF(tbl_TransDet_Exp[[#This Row],[+/-  (HR GL Detail)]]&lt;&gt;"",tbl_TransDet_Exp[[#This Row],[+/-  (HR GL Detail)]],IF(#REF!&lt;&gt;"",#REF!,""))</f>
        <v>#REF!</v>
      </c>
      <c r="AC347" s="250" t="str">
        <f t="shared" si="18"/>
        <v>https://financials.omni.fsu.edu/psp/sprdfi/EMPLOYEE/ERP/c/AUDIT_EXPENSE_FUNCTIONS.TE_EXP_SHEET_INQ.GBL?SHEET_ID=</v>
      </c>
      <c r="AD347" s="250" t="str">
        <f t="shared" si="19"/>
        <v>&amp;PAGE=EX_SHEET_ENTRY</v>
      </c>
      <c r="AE347" s="250" t="str">
        <f>IF(LEFT(tbl_TransDet_Exp[[#This Row],[Journal Id]],2)="EX",TEXT(tbl_TransDet_Exp[[#This Row],[Vch /Ex /PayId]],"0000000000"),"")</f>
        <v/>
      </c>
      <c r="AF347" s="250" t="b">
        <f>IF(tbl_TransDet_Exp[[#This Row],[ER Lookup and Format]]&lt;&gt;"",CONCATENATE(tbl_TransDet_Exp[[#This Row],[https://financials.omni.fsu.edu/psp/sprdfi/EMPLOYEE/ERP/c/AUDIT_EXPENSE_FUNCTIONS.TE_EXP_SHEET_INQ.GBL?SHEET_ID=]],AE347,tbl_TransDet_Exp[[#This Row],[&amp;PAGE=EX_SHEET_ENTRY]]))</f>
        <v>0</v>
      </c>
      <c r="AG347" s="250" t="str">
        <f t="shared" si="20"/>
        <v>https://docmgmt.its.fsu.edu/NolijWeb/public/apiLoginCheck.jsp?redir=../documentviewer/%3FdocumentId%3D</v>
      </c>
      <c r="AH3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7" s="250" t="str">
        <f>tbl_TransDet_Exp[[#Headers],[&amp;TargetFrameName=None]]</f>
        <v>&amp;TargetFrameName=None</v>
      </c>
      <c r="AJ3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7" s="241"/>
      <c r="AM347" s="71"/>
      <c r="AN347" s="22"/>
      <c r="AO347" s="22"/>
      <c r="AP347" s="208"/>
      <c r="AQ347" s="42"/>
      <c r="AR347" s="42">
        <f>VALUE(CONCATENATE(C347,TEXT(tbl_TransDet_Exp[[#This Row],[Pd]],"00")))</f>
        <v>0</v>
      </c>
      <c r="AS347" s="42" t="str">
        <f>TEXT(tbl_TransDet_Exp[[#This Row],[Project Id]],"000000")</f>
        <v>000000</v>
      </c>
      <c r="AT347" s="42" t="e">
        <f>INDEX(Table11[Description],MATCH(tbl_TransDet_Exp[[#This Row],[Account]],Table11[GL Account],0))</f>
        <v>#N/A</v>
      </c>
      <c r="AU3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8" spans="2:47">
      <c r="B348" s="11"/>
      <c r="C348" s="243"/>
      <c r="D348" s="243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244"/>
      <c r="P348" s="11"/>
      <c r="Q348" s="245"/>
      <c r="R348" s="11"/>
      <c r="S348" s="11"/>
      <c r="T348" s="11"/>
      <c r="U348" s="11"/>
      <c r="V348" s="11"/>
      <c r="W348" s="11"/>
      <c r="X348" s="11"/>
      <c r="Y348" s="11"/>
      <c r="Z348" s="246"/>
      <c r="AA348" s="41"/>
      <c r="AB348" s="250" t="e">
        <f>IF(tbl_TransDet_Exp[[#This Row],[+/-  (HR GL Detail)]]&lt;&gt;"",tbl_TransDet_Exp[[#This Row],[+/-  (HR GL Detail)]],IF(#REF!&lt;&gt;"",#REF!,""))</f>
        <v>#REF!</v>
      </c>
      <c r="AC348" s="250" t="str">
        <f t="shared" si="18"/>
        <v>https://financials.omni.fsu.edu/psp/sprdfi/EMPLOYEE/ERP/c/AUDIT_EXPENSE_FUNCTIONS.TE_EXP_SHEET_INQ.GBL?SHEET_ID=</v>
      </c>
      <c r="AD348" s="250" t="str">
        <f t="shared" si="19"/>
        <v>&amp;PAGE=EX_SHEET_ENTRY</v>
      </c>
      <c r="AE348" s="250" t="str">
        <f>IF(LEFT(tbl_TransDet_Exp[[#This Row],[Journal Id]],2)="EX",TEXT(tbl_TransDet_Exp[[#This Row],[Vch /Ex /PayId]],"0000000000"),"")</f>
        <v/>
      </c>
      <c r="AF348" s="250" t="b">
        <f>IF(tbl_TransDet_Exp[[#This Row],[ER Lookup and Format]]&lt;&gt;"",CONCATENATE(tbl_TransDet_Exp[[#This Row],[https://financials.omni.fsu.edu/psp/sprdfi/EMPLOYEE/ERP/c/AUDIT_EXPENSE_FUNCTIONS.TE_EXP_SHEET_INQ.GBL?SHEET_ID=]],AE348,tbl_TransDet_Exp[[#This Row],[&amp;PAGE=EX_SHEET_ENTRY]]))</f>
        <v>0</v>
      </c>
      <c r="AG348" s="250" t="str">
        <f t="shared" si="20"/>
        <v>https://docmgmt.its.fsu.edu/NolijWeb/public/apiLoginCheck.jsp?redir=../documentviewer/%3FdocumentId%3D</v>
      </c>
      <c r="AH3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8" s="250" t="str">
        <f>tbl_TransDet_Exp[[#Headers],[&amp;TargetFrameName=None]]</f>
        <v>&amp;TargetFrameName=None</v>
      </c>
      <c r="AJ3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8" s="241"/>
      <c r="AM348" s="71"/>
      <c r="AN348" s="22"/>
      <c r="AO348" s="22"/>
      <c r="AP348" s="208"/>
      <c r="AQ348" s="42"/>
      <c r="AR348" s="42">
        <f>VALUE(CONCATENATE(C348,TEXT(tbl_TransDet_Exp[[#This Row],[Pd]],"00")))</f>
        <v>0</v>
      </c>
      <c r="AS348" s="42" t="str">
        <f>TEXT(tbl_TransDet_Exp[[#This Row],[Project Id]],"000000")</f>
        <v>000000</v>
      </c>
      <c r="AT348" s="42" t="e">
        <f>INDEX(Table11[Description],MATCH(tbl_TransDet_Exp[[#This Row],[Account]],Table11[GL Account],0))</f>
        <v>#N/A</v>
      </c>
      <c r="AU3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49" spans="2:47">
      <c r="B349" s="11"/>
      <c r="C349" s="243"/>
      <c r="D349" s="243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244"/>
      <c r="P349" s="11"/>
      <c r="Q349" s="245"/>
      <c r="R349" s="11"/>
      <c r="S349" s="11"/>
      <c r="T349" s="11"/>
      <c r="U349" s="11"/>
      <c r="V349" s="11"/>
      <c r="W349" s="11"/>
      <c r="X349" s="11"/>
      <c r="Y349" s="11"/>
      <c r="Z349" s="246"/>
      <c r="AA349" s="41"/>
      <c r="AB349" s="250" t="e">
        <f>IF(tbl_TransDet_Exp[[#This Row],[+/-  (HR GL Detail)]]&lt;&gt;"",tbl_TransDet_Exp[[#This Row],[+/-  (HR GL Detail)]],IF(#REF!&lt;&gt;"",#REF!,""))</f>
        <v>#REF!</v>
      </c>
      <c r="AC349" s="250" t="str">
        <f t="shared" si="18"/>
        <v>https://financials.omni.fsu.edu/psp/sprdfi/EMPLOYEE/ERP/c/AUDIT_EXPENSE_FUNCTIONS.TE_EXP_SHEET_INQ.GBL?SHEET_ID=</v>
      </c>
      <c r="AD349" s="250" t="str">
        <f t="shared" si="19"/>
        <v>&amp;PAGE=EX_SHEET_ENTRY</v>
      </c>
      <c r="AE349" s="250" t="str">
        <f>IF(LEFT(tbl_TransDet_Exp[[#This Row],[Journal Id]],2)="EX",TEXT(tbl_TransDet_Exp[[#This Row],[Vch /Ex /PayId]],"0000000000"),"")</f>
        <v/>
      </c>
      <c r="AF349" s="250" t="b">
        <f>IF(tbl_TransDet_Exp[[#This Row],[ER Lookup and Format]]&lt;&gt;"",CONCATENATE(tbl_TransDet_Exp[[#This Row],[https://financials.omni.fsu.edu/psp/sprdfi/EMPLOYEE/ERP/c/AUDIT_EXPENSE_FUNCTIONS.TE_EXP_SHEET_INQ.GBL?SHEET_ID=]],AE349,tbl_TransDet_Exp[[#This Row],[&amp;PAGE=EX_SHEET_ENTRY]]))</f>
        <v>0</v>
      </c>
      <c r="AG349" s="250" t="str">
        <f t="shared" si="20"/>
        <v>https://docmgmt.its.fsu.edu/NolijWeb/public/apiLoginCheck.jsp?redir=../documentviewer/%3FdocumentId%3D</v>
      </c>
      <c r="AH3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49" s="250" t="str">
        <f>tbl_TransDet_Exp[[#Headers],[&amp;TargetFrameName=None]]</f>
        <v>&amp;TargetFrameName=None</v>
      </c>
      <c r="AJ3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49" s="241"/>
      <c r="AM349" s="71"/>
      <c r="AN349" s="22"/>
      <c r="AO349" s="22"/>
      <c r="AP349" s="208"/>
      <c r="AQ349" s="42"/>
      <c r="AR349" s="42">
        <f>VALUE(CONCATENATE(C349,TEXT(tbl_TransDet_Exp[[#This Row],[Pd]],"00")))</f>
        <v>0</v>
      </c>
      <c r="AS349" s="42" t="str">
        <f>TEXT(tbl_TransDet_Exp[[#This Row],[Project Id]],"000000")</f>
        <v>000000</v>
      </c>
      <c r="AT349" s="42" t="e">
        <f>INDEX(Table11[Description],MATCH(tbl_TransDet_Exp[[#This Row],[Account]],Table11[GL Account],0))</f>
        <v>#N/A</v>
      </c>
      <c r="AU3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0" spans="2:47">
      <c r="B350" s="11"/>
      <c r="C350" s="243"/>
      <c r="D350" s="243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244"/>
      <c r="P350" s="11"/>
      <c r="Q350" s="245"/>
      <c r="R350" s="11"/>
      <c r="S350" s="11"/>
      <c r="T350" s="11"/>
      <c r="U350" s="11"/>
      <c r="V350" s="11"/>
      <c r="W350" s="11"/>
      <c r="X350" s="11"/>
      <c r="Y350" s="11"/>
      <c r="Z350" s="246"/>
      <c r="AA350" s="41"/>
      <c r="AB350" s="250" t="e">
        <f>IF(tbl_TransDet_Exp[[#This Row],[+/-  (HR GL Detail)]]&lt;&gt;"",tbl_TransDet_Exp[[#This Row],[+/-  (HR GL Detail)]],IF(#REF!&lt;&gt;"",#REF!,""))</f>
        <v>#REF!</v>
      </c>
      <c r="AC350" s="250" t="str">
        <f t="shared" si="18"/>
        <v>https://financials.omni.fsu.edu/psp/sprdfi/EMPLOYEE/ERP/c/AUDIT_EXPENSE_FUNCTIONS.TE_EXP_SHEET_INQ.GBL?SHEET_ID=</v>
      </c>
      <c r="AD350" s="250" t="str">
        <f t="shared" si="19"/>
        <v>&amp;PAGE=EX_SHEET_ENTRY</v>
      </c>
      <c r="AE350" s="250" t="str">
        <f>IF(LEFT(tbl_TransDet_Exp[[#This Row],[Journal Id]],2)="EX",TEXT(tbl_TransDet_Exp[[#This Row],[Vch /Ex /PayId]],"0000000000"),"")</f>
        <v/>
      </c>
      <c r="AF350" s="250" t="b">
        <f>IF(tbl_TransDet_Exp[[#This Row],[ER Lookup and Format]]&lt;&gt;"",CONCATENATE(tbl_TransDet_Exp[[#This Row],[https://financials.omni.fsu.edu/psp/sprdfi/EMPLOYEE/ERP/c/AUDIT_EXPENSE_FUNCTIONS.TE_EXP_SHEET_INQ.GBL?SHEET_ID=]],AE350,tbl_TransDet_Exp[[#This Row],[&amp;PAGE=EX_SHEET_ENTRY]]))</f>
        <v>0</v>
      </c>
      <c r="AG350" s="250" t="str">
        <f t="shared" si="20"/>
        <v>https://docmgmt.its.fsu.edu/NolijWeb/public/apiLoginCheck.jsp?redir=../documentviewer/%3FdocumentId%3D</v>
      </c>
      <c r="AH3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0" s="250" t="str">
        <f>tbl_TransDet_Exp[[#Headers],[&amp;TargetFrameName=None]]</f>
        <v>&amp;TargetFrameName=None</v>
      </c>
      <c r="AJ3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0" s="241"/>
      <c r="AM350" s="71"/>
      <c r="AN350" s="22"/>
      <c r="AO350" s="22"/>
      <c r="AP350" s="208"/>
      <c r="AQ350" s="42"/>
      <c r="AR350" s="42">
        <f>VALUE(CONCATENATE(C350,TEXT(tbl_TransDet_Exp[[#This Row],[Pd]],"00")))</f>
        <v>0</v>
      </c>
      <c r="AS350" s="42" t="str">
        <f>TEXT(tbl_TransDet_Exp[[#This Row],[Project Id]],"000000")</f>
        <v>000000</v>
      </c>
      <c r="AT350" s="42" t="e">
        <f>INDEX(Table11[Description],MATCH(tbl_TransDet_Exp[[#This Row],[Account]],Table11[GL Account],0))</f>
        <v>#N/A</v>
      </c>
      <c r="AU3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1" spans="2:47">
      <c r="B351" s="11"/>
      <c r="C351" s="243"/>
      <c r="D351" s="243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244"/>
      <c r="P351" s="11"/>
      <c r="Q351" s="245"/>
      <c r="R351" s="11"/>
      <c r="S351" s="11"/>
      <c r="T351" s="11"/>
      <c r="U351" s="11"/>
      <c r="V351" s="11"/>
      <c r="W351" s="11"/>
      <c r="X351" s="11"/>
      <c r="Y351" s="11"/>
      <c r="Z351" s="246"/>
      <c r="AA351" s="41"/>
      <c r="AB351" s="250" t="e">
        <f>IF(tbl_TransDet_Exp[[#This Row],[+/-  (HR GL Detail)]]&lt;&gt;"",tbl_TransDet_Exp[[#This Row],[+/-  (HR GL Detail)]],IF(#REF!&lt;&gt;"",#REF!,""))</f>
        <v>#REF!</v>
      </c>
      <c r="AC351" s="250" t="str">
        <f t="shared" si="18"/>
        <v>https://financials.omni.fsu.edu/psp/sprdfi/EMPLOYEE/ERP/c/AUDIT_EXPENSE_FUNCTIONS.TE_EXP_SHEET_INQ.GBL?SHEET_ID=</v>
      </c>
      <c r="AD351" s="250" t="str">
        <f t="shared" si="19"/>
        <v>&amp;PAGE=EX_SHEET_ENTRY</v>
      </c>
      <c r="AE351" s="250" t="str">
        <f>IF(LEFT(tbl_TransDet_Exp[[#This Row],[Journal Id]],2)="EX",TEXT(tbl_TransDet_Exp[[#This Row],[Vch /Ex /PayId]],"0000000000"),"")</f>
        <v/>
      </c>
      <c r="AF351" s="250" t="b">
        <f>IF(tbl_TransDet_Exp[[#This Row],[ER Lookup and Format]]&lt;&gt;"",CONCATENATE(tbl_TransDet_Exp[[#This Row],[https://financials.omni.fsu.edu/psp/sprdfi/EMPLOYEE/ERP/c/AUDIT_EXPENSE_FUNCTIONS.TE_EXP_SHEET_INQ.GBL?SHEET_ID=]],AE351,tbl_TransDet_Exp[[#This Row],[&amp;PAGE=EX_SHEET_ENTRY]]))</f>
        <v>0</v>
      </c>
      <c r="AG351" s="250" t="str">
        <f t="shared" si="20"/>
        <v>https://docmgmt.its.fsu.edu/NolijWeb/public/apiLoginCheck.jsp?redir=../documentviewer/%3FdocumentId%3D</v>
      </c>
      <c r="AH3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1" s="250" t="str">
        <f>tbl_TransDet_Exp[[#Headers],[&amp;TargetFrameName=None]]</f>
        <v>&amp;TargetFrameName=None</v>
      </c>
      <c r="AJ3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1" s="241"/>
      <c r="AM351" s="71"/>
      <c r="AN351" s="22"/>
      <c r="AO351" s="22"/>
      <c r="AP351" s="208"/>
      <c r="AQ351" s="42"/>
      <c r="AR351" s="42">
        <f>VALUE(CONCATENATE(C351,TEXT(tbl_TransDet_Exp[[#This Row],[Pd]],"00")))</f>
        <v>0</v>
      </c>
      <c r="AS351" s="42" t="str">
        <f>TEXT(tbl_TransDet_Exp[[#This Row],[Project Id]],"000000")</f>
        <v>000000</v>
      </c>
      <c r="AT351" s="42" t="e">
        <f>INDEX(Table11[Description],MATCH(tbl_TransDet_Exp[[#This Row],[Account]],Table11[GL Account],0))</f>
        <v>#N/A</v>
      </c>
      <c r="AU3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2" spans="2:47">
      <c r="B352" s="11"/>
      <c r="C352" s="243"/>
      <c r="D352" s="243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244"/>
      <c r="P352" s="11"/>
      <c r="Q352" s="245"/>
      <c r="R352" s="11"/>
      <c r="S352" s="11"/>
      <c r="T352" s="11"/>
      <c r="U352" s="11"/>
      <c r="V352" s="11"/>
      <c r="W352" s="11"/>
      <c r="X352" s="11"/>
      <c r="Y352" s="11"/>
      <c r="Z352" s="246"/>
      <c r="AA352" s="41"/>
      <c r="AB352" s="250" t="e">
        <f>IF(tbl_TransDet_Exp[[#This Row],[+/-  (HR GL Detail)]]&lt;&gt;"",tbl_TransDet_Exp[[#This Row],[+/-  (HR GL Detail)]],IF(#REF!&lt;&gt;"",#REF!,""))</f>
        <v>#REF!</v>
      </c>
      <c r="AC352" s="250" t="str">
        <f t="shared" si="18"/>
        <v>https://financials.omni.fsu.edu/psp/sprdfi/EMPLOYEE/ERP/c/AUDIT_EXPENSE_FUNCTIONS.TE_EXP_SHEET_INQ.GBL?SHEET_ID=</v>
      </c>
      <c r="AD352" s="250" t="str">
        <f t="shared" si="19"/>
        <v>&amp;PAGE=EX_SHEET_ENTRY</v>
      </c>
      <c r="AE352" s="250" t="str">
        <f>IF(LEFT(tbl_TransDet_Exp[[#This Row],[Journal Id]],2)="EX",TEXT(tbl_TransDet_Exp[[#This Row],[Vch /Ex /PayId]],"0000000000"),"")</f>
        <v/>
      </c>
      <c r="AF352" s="250" t="b">
        <f>IF(tbl_TransDet_Exp[[#This Row],[ER Lookup and Format]]&lt;&gt;"",CONCATENATE(tbl_TransDet_Exp[[#This Row],[https://financials.omni.fsu.edu/psp/sprdfi/EMPLOYEE/ERP/c/AUDIT_EXPENSE_FUNCTIONS.TE_EXP_SHEET_INQ.GBL?SHEET_ID=]],AE352,tbl_TransDet_Exp[[#This Row],[&amp;PAGE=EX_SHEET_ENTRY]]))</f>
        <v>0</v>
      </c>
      <c r="AG352" s="250" t="str">
        <f t="shared" si="20"/>
        <v>https://docmgmt.its.fsu.edu/NolijWeb/public/apiLoginCheck.jsp?redir=../documentviewer/%3FdocumentId%3D</v>
      </c>
      <c r="AH3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2" s="250" t="str">
        <f>tbl_TransDet_Exp[[#Headers],[&amp;TargetFrameName=None]]</f>
        <v>&amp;TargetFrameName=None</v>
      </c>
      <c r="AJ3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2" s="241"/>
      <c r="AM352" s="71"/>
      <c r="AN352" s="22"/>
      <c r="AO352" s="22"/>
      <c r="AP352" s="208"/>
      <c r="AQ352" s="42"/>
      <c r="AR352" s="42">
        <f>VALUE(CONCATENATE(C352,TEXT(tbl_TransDet_Exp[[#This Row],[Pd]],"00")))</f>
        <v>0</v>
      </c>
      <c r="AS352" s="42" t="str">
        <f>TEXT(tbl_TransDet_Exp[[#This Row],[Project Id]],"000000")</f>
        <v>000000</v>
      </c>
      <c r="AT352" s="42" t="e">
        <f>INDEX(Table11[Description],MATCH(tbl_TransDet_Exp[[#This Row],[Account]],Table11[GL Account],0))</f>
        <v>#N/A</v>
      </c>
      <c r="AU3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3" spans="2:47">
      <c r="B353" s="11"/>
      <c r="C353" s="243"/>
      <c r="D353" s="243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244"/>
      <c r="P353" s="11"/>
      <c r="Q353" s="245"/>
      <c r="R353" s="11"/>
      <c r="S353" s="11"/>
      <c r="T353" s="11"/>
      <c r="U353" s="11"/>
      <c r="V353" s="11"/>
      <c r="W353" s="11"/>
      <c r="X353" s="11"/>
      <c r="Y353" s="11"/>
      <c r="Z353" s="246"/>
      <c r="AA353" s="41"/>
      <c r="AB353" s="250" t="e">
        <f>IF(tbl_TransDet_Exp[[#This Row],[+/-  (HR GL Detail)]]&lt;&gt;"",tbl_TransDet_Exp[[#This Row],[+/-  (HR GL Detail)]],IF(#REF!&lt;&gt;"",#REF!,""))</f>
        <v>#REF!</v>
      </c>
      <c r="AC353" s="250" t="str">
        <f t="shared" si="18"/>
        <v>https://financials.omni.fsu.edu/psp/sprdfi/EMPLOYEE/ERP/c/AUDIT_EXPENSE_FUNCTIONS.TE_EXP_SHEET_INQ.GBL?SHEET_ID=</v>
      </c>
      <c r="AD353" s="250" t="str">
        <f t="shared" si="19"/>
        <v>&amp;PAGE=EX_SHEET_ENTRY</v>
      </c>
      <c r="AE353" s="250" t="str">
        <f>IF(LEFT(tbl_TransDet_Exp[[#This Row],[Journal Id]],2)="EX",TEXT(tbl_TransDet_Exp[[#This Row],[Vch /Ex /PayId]],"0000000000"),"")</f>
        <v/>
      </c>
      <c r="AF353" s="250" t="b">
        <f>IF(tbl_TransDet_Exp[[#This Row],[ER Lookup and Format]]&lt;&gt;"",CONCATENATE(tbl_TransDet_Exp[[#This Row],[https://financials.omni.fsu.edu/psp/sprdfi/EMPLOYEE/ERP/c/AUDIT_EXPENSE_FUNCTIONS.TE_EXP_SHEET_INQ.GBL?SHEET_ID=]],AE353,tbl_TransDet_Exp[[#This Row],[&amp;PAGE=EX_SHEET_ENTRY]]))</f>
        <v>0</v>
      </c>
      <c r="AG353" s="250" t="str">
        <f t="shared" si="20"/>
        <v>https://docmgmt.its.fsu.edu/NolijWeb/public/apiLoginCheck.jsp?redir=../documentviewer/%3FdocumentId%3D</v>
      </c>
      <c r="AH3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3" s="250" t="str">
        <f>tbl_TransDet_Exp[[#Headers],[&amp;TargetFrameName=None]]</f>
        <v>&amp;TargetFrameName=None</v>
      </c>
      <c r="AJ3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3" s="241"/>
      <c r="AM353" s="71"/>
      <c r="AN353" s="22"/>
      <c r="AO353" s="22"/>
      <c r="AP353" s="208"/>
      <c r="AQ353" s="42"/>
      <c r="AR353" s="42">
        <f>VALUE(CONCATENATE(C353,TEXT(tbl_TransDet_Exp[[#This Row],[Pd]],"00")))</f>
        <v>0</v>
      </c>
      <c r="AS353" s="42" t="str">
        <f>TEXT(tbl_TransDet_Exp[[#This Row],[Project Id]],"000000")</f>
        <v>000000</v>
      </c>
      <c r="AT353" s="42" t="e">
        <f>INDEX(Table11[Description],MATCH(tbl_TransDet_Exp[[#This Row],[Account]],Table11[GL Account],0))</f>
        <v>#N/A</v>
      </c>
      <c r="AU3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4" spans="2:47">
      <c r="B354" s="11"/>
      <c r="C354" s="243"/>
      <c r="D354" s="243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244"/>
      <c r="P354" s="11"/>
      <c r="Q354" s="245"/>
      <c r="R354" s="11"/>
      <c r="S354" s="11"/>
      <c r="T354" s="11"/>
      <c r="U354" s="11"/>
      <c r="V354" s="11"/>
      <c r="W354" s="11"/>
      <c r="X354" s="11"/>
      <c r="Y354" s="11"/>
      <c r="Z354" s="246"/>
      <c r="AA354" s="41"/>
      <c r="AB354" s="250" t="e">
        <f>IF(tbl_TransDet_Exp[[#This Row],[+/-  (HR GL Detail)]]&lt;&gt;"",tbl_TransDet_Exp[[#This Row],[+/-  (HR GL Detail)]],IF(#REF!&lt;&gt;"",#REF!,""))</f>
        <v>#REF!</v>
      </c>
      <c r="AC354" s="250" t="str">
        <f t="shared" si="18"/>
        <v>https://financials.omni.fsu.edu/psp/sprdfi/EMPLOYEE/ERP/c/AUDIT_EXPENSE_FUNCTIONS.TE_EXP_SHEET_INQ.GBL?SHEET_ID=</v>
      </c>
      <c r="AD354" s="250" t="str">
        <f t="shared" si="19"/>
        <v>&amp;PAGE=EX_SHEET_ENTRY</v>
      </c>
      <c r="AE354" s="250" t="str">
        <f>IF(LEFT(tbl_TransDet_Exp[[#This Row],[Journal Id]],2)="EX",TEXT(tbl_TransDet_Exp[[#This Row],[Vch /Ex /PayId]],"0000000000"),"")</f>
        <v/>
      </c>
      <c r="AF354" s="250" t="b">
        <f>IF(tbl_TransDet_Exp[[#This Row],[ER Lookup and Format]]&lt;&gt;"",CONCATENATE(tbl_TransDet_Exp[[#This Row],[https://financials.omni.fsu.edu/psp/sprdfi/EMPLOYEE/ERP/c/AUDIT_EXPENSE_FUNCTIONS.TE_EXP_SHEET_INQ.GBL?SHEET_ID=]],AE354,tbl_TransDet_Exp[[#This Row],[&amp;PAGE=EX_SHEET_ENTRY]]))</f>
        <v>0</v>
      </c>
      <c r="AG354" s="250" t="str">
        <f t="shared" si="20"/>
        <v>https://docmgmt.its.fsu.edu/NolijWeb/public/apiLoginCheck.jsp?redir=../documentviewer/%3FdocumentId%3D</v>
      </c>
      <c r="AH3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4" s="250" t="str">
        <f>tbl_TransDet_Exp[[#Headers],[&amp;TargetFrameName=None]]</f>
        <v>&amp;TargetFrameName=None</v>
      </c>
      <c r="AJ3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4" s="241"/>
      <c r="AM354" s="71"/>
      <c r="AN354" s="22"/>
      <c r="AO354" s="22"/>
      <c r="AP354" s="208"/>
      <c r="AQ354" s="42"/>
      <c r="AR354" s="42">
        <f>VALUE(CONCATENATE(C354,TEXT(tbl_TransDet_Exp[[#This Row],[Pd]],"00")))</f>
        <v>0</v>
      </c>
      <c r="AS354" s="42" t="str">
        <f>TEXT(tbl_TransDet_Exp[[#This Row],[Project Id]],"000000")</f>
        <v>000000</v>
      </c>
      <c r="AT354" s="42" t="e">
        <f>INDEX(Table11[Description],MATCH(tbl_TransDet_Exp[[#This Row],[Account]],Table11[GL Account],0))</f>
        <v>#N/A</v>
      </c>
      <c r="AU3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5" spans="2:47">
      <c r="B355" s="11"/>
      <c r="C355" s="243"/>
      <c r="D355" s="243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244"/>
      <c r="P355" s="11"/>
      <c r="Q355" s="245"/>
      <c r="R355" s="11"/>
      <c r="S355" s="11"/>
      <c r="T355" s="11"/>
      <c r="U355" s="11"/>
      <c r="V355" s="11"/>
      <c r="W355" s="11"/>
      <c r="X355" s="11"/>
      <c r="Y355" s="11"/>
      <c r="Z355" s="246"/>
      <c r="AA355" s="41"/>
      <c r="AB355" s="250" t="e">
        <f>IF(tbl_TransDet_Exp[[#This Row],[+/-  (HR GL Detail)]]&lt;&gt;"",tbl_TransDet_Exp[[#This Row],[+/-  (HR GL Detail)]],IF(#REF!&lt;&gt;"",#REF!,""))</f>
        <v>#REF!</v>
      </c>
      <c r="AC355" s="250" t="str">
        <f t="shared" si="18"/>
        <v>https://financials.omni.fsu.edu/psp/sprdfi/EMPLOYEE/ERP/c/AUDIT_EXPENSE_FUNCTIONS.TE_EXP_SHEET_INQ.GBL?SHEET_ID=</v>
      </c>
      <c r="AD355" s="250" t="str">
        <f t="shared" si="19"/>
        <v>&amp;PAGE=EX_SHEET_ENTRY</v>
      </c>
      <c r="AE355" s="250" t="str">
        <f>IF(LEFT(tbl_TransDet_Exp[[#This Row],[Journal Id]],2)="EX",TEXT(tbl_TransDet_Exp[[#This Row],[Vch /Ex /PayId]],"0000000000"),"")</f>
        <v/>
      </c>
      <c r="AF355" s="250" t="b">
        <f>IF(tbl_TransDet_Exp[[#This Row],[ER Lookup and Format]]&lt;&gt;"",CONCATENATE(tbl_TransDet_Exp[[#This Row],[https://financials.omni.fsu.edu/psp/sprdfi/EMPLOYEE/ERP/c/AUDIT_EXPENSE_FUNCTIONS.TE_EXP_SHEET_INQ.GBL?SHEET_ID=]],AE355,tbl_TransDet_Exp[[#This Row],[&amp;PAGE=EX_SHEET_ENTRY]]))</f>
        <v>0</v>
      </c>
      <c r="AG355" s="250" t="str">
        <f t="shared" si="20"/>
        <v>https://docmgmt.its.fsu.edu/NolijWeb/public/apiLoginCheck.jsp?redir=../documentviewer/%3FdocumentId%3D</v>
      </c>
      <c r="AH3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5" s="250" t="str">
        <f>tbl_TransDet_Exp[[#Headers],[&amp;TargetFrameName=None]]</f>
        <v>&amp;TargetFrameName=None</v>
      </c>
      <c r="AJ3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5" s="241"/>
      <c r="AM355" s="71"/>
      <c r="AN355" s="22"/>
      <c r="AO355" s="22"/>
      <c r="AP355" s="208"/>
      <c r="AQ355" s="42"/>
      <c r="AR355" s="42">
        <f>VALUE(CONCATENATE(C355,TEXT(tbl_TransDet_Exp[[#This Row],[Pd]],"00")))</f>
        <v>0</v>
      </c>
      <c r="AS355" s="42" t="str">
        <f>TEXT(tbl_TransDet_Exp[[#This Row],[Project Id]],"000000")</f>
        <v>000000</v>
      </c>
      <c r="AT355" s="42" t="e">
        <f>INDEX(Table11[Description],MATCH(tbl_TransDet_Exp[[#This Row],[Account]],Table11[GL Account],0))</f>
        <v>#N/A</v>
      </c>
      <c r="AU3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6" spans="2:47">
      <c r="B356" s="11"/>
      <c r="C356" s="243"/>
      <c r="D356" s="243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244"/>
      <c r="P356" s="11"/>
      <c r="Q356" s="245"/>
      <c r="R356" s="11"/>
      <c r="S356" s="11"/>
      <c r="T356" s="11"/>
      <c r="U356" s="11"/>
      <c r="V356" s="11"/>
      <c r="W356" s="11"/>
      <c r="X356" s="11"/>
      <c r="Y356" s="11"/>
      <c r="Z356" s="246"/>
      <c r="AA356" s="41"/>
      <c r="AB356" s="250" t="e">
        <f>IF(tbl_TransDet_Exp[[#This Row],[+/-  (HR GL Detail)]]&lt;&gt;"",tbl_TransDet_Exp[[#This Row],[+/-  (HR GL Detail)]],IF(#REF!&lt;&gt;"",#REF!,""))</f>
        <v>#REF!</v>
      </c>
      <c r="AC356" s="250" t="str">
        <f t="shared" si="18"/>
        <v>https://financials.omni.fsu.edu/psp/sprdfi/EMPLOYEE/ERP/c/AUDIT_EXPENSE_FUNCTIONS.TE_EXP_SHEET_INQ.GBL?SHEET_ID=</v>
      </c>
      <c r="AD356" s="250" t="str">
        <f t="shared" si="19"/>
        <v>&amp;PAGE=EX_SHEET_ENTRY</v>
      </c>
      <c r="AE356" s="250" t="str">
        <f>IF(LEFT(tbl_TransDet_Exp[[#This Row],[Journal Id]],2)="EX",TEXT(tbl_TransDet_Exp[[#This Row],[Vch /Ex /PayId]],"0000000000"),"")</f>
        <v/>
      </c>
      <c r="AF356" s="250" t="b">
        <f>IF(tbl_TransDet_Exp[[#This Row],[ER Lookup and Format]]&lt;&gt;"",CONCATENATE(tbl_TransDet_Exp[[#This Row],[https://financials.omni.fsu.edu/psp/sprdfi/EMPLOYEE/ERP/c/AUDIT_EXPENSE_FUNCTIONS.TE_EXP_SHEET_INQ.GBL?SHEET_ID=]],AE356,tbl_TransDet_Exp[[#This Row],[&amp;PAGE=EX_SHEET_ENTRY]]))</f>
        <v>0</v>
      </c>
      <c r="AG356" s="250" t="str">
        <f t="shared" si="20"/>
        <v>https://docmgmt.its.fsu.edu/NolijWeb/public/apiLoginCheck.jsp?redir=../documentviewer/%3FdocumentId%3D</v>
      </c>
      <c r="AH3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6" s="250" t="str">
        <f>tbl_TransDet_Exp[[#Headers],[&amp;TargetFrameName=None]]</f>
        <v>&amp;TargetFrameName=None</v>
      </c>
      <c r="AJ3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6" s="241"/>
      <c r="AM356" s="71"/>
      <c r="AN356" s="22"/>
      <c r="AO356" s="22"/>
      <c r="AP356" s="208"/>
      <c r="AQ356" s="42"/>
      <c r="AR356" s="42">
        <f>VALUE(CONCATENATE(C356,TEXT(tbl_TransDet_Exp[[#This Row],[Pd]],"00")))</f>
        <v>0</v>
      </c>
      <c r="AS356" s="42" t="str">
        <f>TEXT(tbl_TransDet_Exp[[#This Row],[Project Id]],"000000")</f>
        <v>000000</v>
      </c>
      <c r="AT356" s="42" t="e">
        <f>INDEX(Table11[Description],MATCH(tbl_TransDet_Exp[[#This Row],[Account]],Table11[GL Account],0))</f>
        <v>#N/A</v>
      </c>
      <c r="AU3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7" spans="2:47">
      <c r="B357" s="11"/>
      <c r="C357" s="243"/>
      <c r="D357" s="243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244"/>
      <c r="P357" s="11"/>
      <c r="Q357" s="245"/>
      <c r="R357" s="11"/>
      <c r="S357" s="11"/>
      <c r="T357" s="11"/>
      <c r="U357" s="11"/>
      <c r="V357" s="11"/>
      <c r="W357" s="11"/>
      <c r="X357" s="11"/>
      <c r="Y357" s="11"/>
      <c r="Z357" s="246"/>
      <c r="AA357" s="41"/>
      <c r="AB357" s="250" t="e">
        <f>IF(tbl_TransDet_Exp[[#This Row],[+/-  (HR GL Detail)]]&lt;&gt;"",tbl_TransDet_Exp[[#This Row],[+/-  (HR GL Detail)]],IF(#REF!&lt;&gt;"",#REF!,""))</f>
        <v>#REF!</v>
      </c>
      <c r="AC357" s="250" t="str">
        <f t="shared" si="18"/>
        <v>https://financials.omni.fsu.edu/psp/sprdfi/EMPLOYEE/ERP/c/AUDIT_EXPENSE_FUNCTIONS.TE_EXP_SHEET_INQ.GBL?SHEET_ID=</v>
      </c>
      <c r="AD357" s="250" t="str">
        <f t="shared" si="19"/>
        <v>&amp;PAGE=EX_SHEET_ENTRY</v>
      </c>
      <c r="AE357" s="250" t="str">
        <f>IF(LEFT(tbl_TransDet_Exp[[#This Row],[Journal Id]],2)="EX",TEXT(tbl_TransDet_Exp[[#This Row],[Vch /Ex /PayId]],"0000000000"),"")</f>
        <v/>
      </c>
      <c r="AF357" s="250" t="b">
        <f>IF(tbl_TransDet_Exp[[#This Row],[ER Lookup and Format]]&lt;&gt;"",CONCATENATE(tbl_TransDet_Exp[[#This Row],[https://financials.omni.fsu.edu/psp/sprdfi/EMPLOYEE/ERP/c/AUDIT_EXPENSE_FUNCTIONS.TE_EXP_SHEET_INQ.GBL?SHEET_ID=]],AE357,tbl_TransDet_Exp[[#This Row],[&amp;PAGE=EX_SHEET_ENTRY]]))</f>
        <v>0</v>
      </c>
      <c r="AG357" s="250" t="str">
        <f t="shared" si="20"/>
        <v>https://docmgmt.its.fsu.edu/NolijWeb/public/apiLoginCheck.jsp?redir=../documentviewer/%3FdocumentId%3D</v>
      </c>
      <c r="AH3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7" s="250" t="str">
        <f>tbl_TransDet_Exp[[#Headers],[&amp;TargetFrameName=None]]</f>
        <v>&amp;TargetFrameName=None</v>
      </c>
      <c r="AJ3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7" s="241"/>
      <c r="AM357" s="71"/>
      <c r="AN357" s="22"/>
      <c r="AO357" s="22"/>
      <c r="AP357" s="208"/>
      <c r="AQ357" s="42"/>
      <c r="AR357" s="42">
        <f>VALUE(CONCATENATE(C357,TEXT(tbl_TransDet_Exp[[#This Row],[Pd]],"00")))</f>
        <v>0</v>
      </c>
      <c r="AS357" s="42" t="str">
        <f>TEXT(tbl_TransDet_Exp[[#This Row],[Project Id]],"000000")</f>
        <v>000000</v>
      </c>
      <c r="AT357" s="42" t="e">
        <f>INDEX(Table11[Description],MATCH(tbl_TransDet_Exp[[#This Row],[Account]],Table11[GL Account],0))</f>
        <v>#N/A</v>
      </c>
      <c r="AU3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8" spans="2:47">
      <c r="B358" s="11"/>
      <c r="C358" s="243"/>
      <c r="D358" s="243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244"/>
      <c r="P358" s="11"/>
      <c r="Q358" s="245"/>
      <c r="R358" s="11"/>
      <c r="S358" s="11"/>
      <c r="T358" s="11"/>
      <c r="U358" s="11"/>
      <c r="V358" s="11"/>
      <c r="W358" s="11"/>
      <c r="X358" s="11"/>
      <c r="Y358" s="11"/>
      <c r="Z358" s="246"/>
      <c r="AA358" s="41"/>
      <c r="AB358" s="250" t="e">
        <f>IF(tbl_TransDet_Exp[[#This Row],[+/-  (HR GL Detail)]]&lt;&gt;"",tbl_TransDet_Exp[[#This Row],[+/-  (HR GL Detail)]],IF(#REF!&lt;&gt;"",#REF!,""))</f>
        <v>#REF!</v>
      </c>
      <c r="AC358" s="250" t="str">
        <f t="shared" si="18"/>
        <v>https://financials.omni.fsu.edu/psp/sprdfi/EMPLOYEE/ERP/c/AUDIT_EXPENSE_FUNCTIONS.TE_EXP_SHEET_INQ.GBL?SHEET_ID=</v>
      </c>
      <c r="AD358" s="250" t="str">
        <f t="shared" si="19"/>
        <v>&amp;PAGE=EX_SHEET_ENTRY</v>
      </c>
      <c r="AE358" s="250" t="str">
        <f>IF(LEFT(tbl_TransDet_Exp[[#This Row],[Journal Id]],2)="EX",TEXT(tbl_TransDet_Exp[[#This Row],[Vch /Ex /PayId]],"0000000000"),"")</f>
        <v/>
      </c>
      <c r="AF358" s="250" t="b">
        <f>IF(tbl_TransDet_Exp[[#This Row],[ER Lookup and Format]]&lt;&gt;"",CONCATENATE(tbl_TransDet_Exp[[#This Row],[https://financials.omni.fsu.edu/psp/sprdfi/EMPLOYEE/ERP/c/AUDIT_EXPENSE_FUNCTIONS.TE_EXP_SHEET_INQ.GBL?SHEET_ID=]],AE358,tbl_TransDet_Exp[[#This Row],[&amp;PAGE=EX_SHEET_ENTRY]]))</f>
        <v>0</v>
      </c>
      <c r="AG358" s="250" t="str">
        <f t="shared" si="20"/>
        <v>https://docmgmt.its.fsu.edu/NolijWeb/public/apiLoginCheck.jsp?redir=../documentviewer/%3FdocumentId%3D</v>
      </c>
      <c r="AH3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8" s="250" t="str">
        <f>tbl_TransDet_Exp[[#Headers],[&amp;TargetFrameName=None]]</f>
        <v>&amp;TargetFrameName=None</v>
      </c>
      <c r="AJ3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8" s="241"/>
      <c r="AM358" s="71"/>
      <c r="AN358" s="22"/>
      <c r="AO358" s="22"/>
      <c r="AP358" s="208"/>
      <c r="AQ358" s="42"/>
      <c r="AR358" s="42">
        <f>VALUE(CONCATENATE(C358,TEXT(tbl_TransDet_Exp[[#This Row],[Pd]],"00")))</f>
        <v>0</v>
      </c>
      <c r="AS358" s="42" t="str">
        <f>TEXT(tbl_TransDet_Exp[[#This Row],[Project Id]],"000000")</f>
        <v>000000</v>
      </c>
      <c r="AT358" s="42" t="e">
        <f>INDEX(Table11[Description],MATCH(tbl_TransDet_Exp[[#This Row],[Account]],Table11[GL Account],0))</f>
        <v>#N/A</v>
      </c>
      <c r="AU3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59" spans="2:47">
      <c r="B359" s="11"/>
      <c r="C359" s="243"/>
      <c r="D359" s="243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244"/>
      <c r="P359" s="11"/>
      <c r="Q359" s="245"/>
      <c r="R359" s="11"/>
      <c r="S359" s="11"/>
      <c r="T359" s="11"/>
      <c r="U359" s="11"/>
      <c r="V359" s="11"/>
      <c r="W359" s="11"/>
      <c r="X359" s="11"/>
      <c r="Y359" s="11"/>
      <c r="Z359" s="246"/>
      <c r="AA359" s="41"/>
      <c r="AB359" s="250" t="e">
        <f>IF(tbl_TransDet_Exp[[#This Row],[+/-  (HR GL Detail)]]&lt;&gt;"",tbl_TransDet_Exp[[#This Row],[+/-  (HR GL Detail)]],IF(#REF!&lt;&gt;"",#REF!,""))</f>
        <v>#REF!</v>
      </c>
      <c r="AC359" s="250" t="str">
        <f t="shared" si="18"/>
        <v>https://financials.omni.fsu.edu/psp/sprdfi/EMPLOYEE/ERP/c/AUDIT_EXPENSE_FUNCTIONS.TE_EXP_SHEET_INQ.GBL?SHEET_ID=</v>
      </c>
      <c r="AD359" s="250" t="str">
        <f t="shared" si="19"/>
        <v>&amp;PAGE=EX_SHEET_ENTRY</v>
      </c>
      <c r="AE359" s="250" t="str">
        <f>IF(LEFT(tbl_TransDet_Exp[[#This Row],[Journal Id]],2)="EX",TEXT(tbl_TransDet_Exp[[#This Row],[Vch /Ex /PayId]],"0000000000"),"")</f>
        <v/>
      </c>
      <c r="AF359" s="250" t="b">
        <f>IF(tbl_TransDet_Exp[[#This Row],[ER Lookup and Format]]&lt;&gt;"",CONCATENATE(tbl_TransDet_Exp[[#This Row],[https://financials.omni.fsu.edu/psp/sprdfi/EMPLOYEE/ERP/c/AUDIT_EXPENSE_FUNCTIONS.TE_EXP_SHEET_INQ.GBL?SHEET_ID=]],AE359,tbl_TransDet_Exp[[#This Row],[&amp;PAGE=EX_SHEET_ENTRY]]))</f>
        <v>0</v>
      </c>
      <c r="AG359" s="250" t="str">
        <f t="shared" si="20"/>
        <v>https://docmgmt.its.fsu.edu/NolijWeb/public/apiLoginCheck.jsp?redir=../documentviewer/%3FdocumentId%3D</v>
      </c>
      <c r="AH3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59" s="250" t="str">
        <f>tbl_TransDet_Exp[[#Headers],[&amp;TargetFrameName=None]]</f>
        <v>&amp;TargetFrameName=None</v>
      </c>
      <c r="AJ3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59" s="241"/>
      <c r="AM359" s="71"/>
      <c r="AN359" s="22"/>
      <c r="AO359" s="22"/>
      <c r="AP359" s="208"/>
      <c r="AQ359" s="42"/>
      <c r="AR359" s="42">
        <f>VALUE(CONCATENATE(C359,TEXT(tbl_TransDet_Exp[[#This Row],[Pd]],"00")))</f>
        <v>0</v>
      </c>
      <c r="AS359" s="42" t="str">
        <f>TEXT(tbl_TransDet_Exp[[#This Row],[Project Id]],"000000")</f>
        <v>000000</v>
      </c>
      <c r="AT359" s="42" t="e">
        <f>INDEX(Table11[Description],MATCH(tbl_TransDet_Exp[[#This Row],[Account]],Table11[GL Account],0))</f>
        <v>#N/A</v>
      </c>
      <c r="AU3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0" spans="2:47">
      <c r="B360" s="11"/>
      <c r="C360" s="243"/>
      <c r="D360" s="243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244"/>
      <c r="P360" s="11"/>
      <c r="Q360" s="245"/>
      <c r="R360" s="11"/>
      <c r="S360" s="11"/>
      <c r="T360" s="11"/>
      <c r="U360" s="11"/>
      <c r="V360" s="11"/>
      <c r="W360" s="11"/>
      <c r="X360" s="11"/>
      <c r="Y360" s="11"/>
      <c r="Z360" s="246"/>
      <c r="AA360" s="41"/>
      <c r="AB360" s="250" t="e">
        <f>IF(tbl_TransDet_Exp[[#This Row],[+/-  (HR GL Detail)]]&lt;&gt;"",tbl_TransDet_Exp[[#This Row],[+/-  (HR GL Detail)]],IF(#REF!&lt;&gt;"",#REF!,""))</f>
        <v>#REF!</v>
      </c>
      <c r="AC360" s="250" t="str">
        <f t="shared" si="18"/>
        <v>https://financials.omni.fsu.edu/psp/sprdfi/EMPLOYEE/ERP/c/AUDIT_EXPENSE_FUNCTIONS.TE_EXP_SHEET_INQ.GBL?SHEET_ID=</v>
      </c>
      <c r="AD360" s="250" t="str">
        <f t="shared" si="19"/>
        <v>&amp;PAGE=EX_SHEET_ENTRY</v>
      </c>
      <c r="AE360" s="250" t="str">
        <f>IF(LEFT(tbl_TransDet_Exp[[#This Row],[Journal Id]],2)="EX",TEXT(tbl_TransDet_Exp[[#This Row],[Vch /Ex /PayId]],"0000000000"),"")</f>
        <v/>
      </c>
      <c r="AF360" s="250" t="b">
        <f>IF(tbl_TransDet_Exp[[#This Row],[ER Lookup and Format]]&lt;&gt;"",CONCATENATE(tbl_TransDet_Exp[[#This Row],[https://financials.omni.fsu.edu/psp/sprdfi/EMPLOYEE/ERP/c/AUDIT_EXPENSE_FUNCTIONS.TE_EXP_SHEET_INQ.GBL?SHEET_ID=]],AE360,tbl_TransDet_Exp[[#This Row],[&amp;PAGE=EX_SHEET_ENTRY]]))</f>
        <v>0</v>
      </c>
      <c r="AG360" s="250" t="str">
        <f t="shared" si="20"/>
        <v>https://docmgmt.its.fsu.edu/NolijWeb/public/apiLoginCheck.jsp?redir=../documentviewer/%3FdocumentId%3D</v>
      </c>
      <c r="AH3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0" s="250" t="str">
        <f>tbl_TransDet_Exp[[#Headers],[&amp;TargetFrameName=None]]</f>
        <v>&amp;TargetFrameName=None</v>
      </c>
      <c r="AJ3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0" s="241"/>
      <c r="AM360" s="71"/>
      <c r="AN360" s="22"/>
      <c r="AO360" s="22"/>
      <c r="AP360" s="208"/>
      <c r="AQ360" s="42"/>
      <c r="AR360" s="42">
        <f>VALUE(CONCATENATE(C360,TEXT(tbl_TransDet_Exp[[#This Row],[Pd]],"00")))</f>
        <v>0</v>
      </c>
      <c r="AS360" s="42" t="str">
        <f>TEXT(tbl_TransDet_Exp[[#This Row],[Project Id]],"000000")</f>
        <v>000000</v>
      </c>
      <c r="AT360" s="42" t="e">
        <f>INDEX(Table11[Description],MATCH(tbl_TransDet_Exp[[#This Row],[Account]],Table11[GL Account],0))</f>
        <v>#N/A</v>
      </c>
      <c r="AU3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1" spans="2:47">
      <c r="B361" s="11"/>
      <c r="C361" s="243"/>
      <c r="D361" s="243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244"/>
      <c r="P361" s="11"/>
      <c r="Q361" s="245"/>
      <c r="R361" s="11"/>
      <c r="S361" s="11"/>
      <c r="T361" s="11"/>
      <c r="U361" s="11"/>
      <c r="V361" s="11"/>
      <c r="W361" s="11"/>
      <c r="X361" s="11"/>
      <c r="Y361" s="11"/>
      <c r="Z361" s="246"/>
      <c r="AA361" s="41"/>
      <c r="AB361" s="250" t="e">
        <f>IF(tbl_TransDet_Exp[[#This Row],[+/-  (HR GL Detail)]]&lt;&gt;"",tbl_TransDet_Exp[[#This Row],[+/-  (HR GL Detail)]],IF(#REF!&lt;&gt;"",#REF!,""))</f>
        <v>#REF!</v>
      </c>
      <c r="AC361" s="250" t="str">
        <f t="shared" si="18"/>
        <v>https://financials.omni.fsu.edu/psp/sprdfi/EMPLOYEE/ERP/c/AUDIT_EXPENSE_FUNCTIONS.TE_EXP_SHEET_INQ.GBL?SHEET_ID=</v>
      </c>
      <c r="AD361" s="250" t="str">
        <f t="shared" si="19"/>
        <v>&amp;PAGE=EX_SHEET_ENTRY</v>
      </c>
      <c r="AE361" s="250" t="str">
        <f>IF(LEFT(tbl_TransDet_Exp[[#This Row],[Journal Id]],2)="EX",TEXT(tbl_TransDet_Exp[[#This Row],[Vch /Ex /PayId]],"0000000000"),"")</f>
        <v/>
      </c>
      <c r="AF361" s="250" t="b">
        <f>IF(tbl_TransDet_Exp[[#This Row],[ER Lookup and Format]]&lt;&gt;"",CONCATENATE(tbl_TransDet_Exp[[#This Row],[https://financials.omni.fsu.edu/psp/sprdfi/EMPLOYEE/ERP/c/AUDIT_EXPENSE_FUNCTIONS.TE_EXP_SHEET_INQ.GBL?SHEET_ID=]],AE361,tbl_TransDet_Exp[[#This Row],[&amp;PAGE=EX_SHEET_ENTRY]]))</f>
        <v>0</v>
      </c>
      <c r="AG361" s="250" t="str">
        <f t="shared" si="20"/>
        <v>https://docmgmt.its.fsu.edu/NolijWeb/public/apiLoginCheck.jsp?redir=../documentviewer/%3FdocumentId%3D</v>
      </c>
      <c r="AH3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1" s="250" t="str">
        <f>tbl_TransDet_Exp[[#Headers],[&amp;TargetFrameName=None]]</f>
        <v>&amp;TargetFrameName=None</v>
      </c>
      <c r="AJ3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1" s="241"/>
      <c r="AM361" s="71"/>
      <c r="AN361" s="22"/>
      <c r="AO361" s="22"/>
      <c r="AP361" s="208"/>
      <c r="AQ361" s="42"/>
      <c r="AR361" s="42">
        <f>VALUE(CONCATENATE(C361,TEXT(tbl_TransDet_Exp[[#This Row],[Pd]],"00")))</f>
        <v>0</v>
      </c>
      <c r="AS361" s="42" t="str">
        <f>TEXT(tbl_TransDet_Exp[[#This Row],[Project Id]],"000000")</f>
        <v>000000</v>
      </c>
      <c r="AT361" s="42" t="e">
        <f>INDEX(Table11[Description],MATCH(tbl_TransDet_Exp[[#This Row],[Account]],Table11[GL Account],0))</f>
        <v>#N/A</v>
      </c>
      <c r="AU3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2" spans="2:47">
      <c r="B362" s="11"/>
      <c r="C362" s="243"/>
      <c r="D362" s="243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244"/>
      <c r="P362" s="11"/>
      <c r="Q362" s="245"/>
      <c r="R362" s="11"/>
      <c r="S362" s="11"/>
      <c r="T362" s="11"/>
      <c r="U362" s="11"/>
      <c r="V362" s="11"/>
      <c r="W362" s="11"/>
      <c r="X362" s="11"/>
      <c r="Y362" s="11"/>
      <c r="Z362" s="246"/>
      <c r="AA362" s="41"/>
      <c r="AB362" s="250" t="e">
        <f>IF(tbl_TransDet_Exp[[#This Row],[+/-  (HR GL Detail)]]&lt;&gt;"",tbl_TransDet_Exp[[#This Row],[+/-  (HR GL Detail)]],IF(#REF!&lt;&gt;"",#REF!,""))</f>
        <v>#REF!</v>
      </c>
      <c r="AC362" s="250" t="str">
        <f t="shared" si="18"/>
        <v>https://financials.omni.fsu.edu/psp/sprdfi/EMPLOYEE/ERP/c/AUDIT_EXPENSE_FUNCTIONS.TE_EXP_SHEET_INQ.GBL?SHEET_ID=</v>
      </c>
      <c r="AD362" s="250" t="str">
        <f t="shared" si="19"/>
        <v>&amp;PAGE=EX_SHEET_ENTRY</v>
      </c>
      <c r="AE362" s="250" t="str">
        <f>IF(LEFT(tbl_TransDet_Exp[[#This Row],[Journal Id]],2)="EX",TEXT(tbl_TransDet_Exp[[#This Row],[Vch /Ex /PayId]],"0000000000"),"")</f>
        <v/>
      </c>
      <c r="AF362" s="250" t="b">
        <f>IF(tbl_TransDet_Exp[[#This Row],[ER Lookup and Format]]&lt;&gt;"",CONCATENATE(tbl_TransDet_Exp[[#This Row],[https://financials.omni.fsu.edu/psp/sprdfi/EMPLOYEE/ERP/c/AUDIT_EXPENSE_FUNCTIONS.TE_EXP_SHEET_INQ.GBL?SHEET_ID=]],AE362,tbl_TransDet_Exp[[#This Row],[&amp;PAGE=EX_SHEET_ENTRY]]))</f>
        <v>0</v>
      </c>
      <c r="AG362" s="250" t="str">
        <f t="shared" si="20"/>
        <v>https://docmgmt.its.fsu.edu/NolijWeb/public/apiLoginCheck.jsp?redir=../documentviewer/%3FdocumentId%3D</v>
      </c>
      <c r="AH3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2" s="250" t="str">
        <f>tbl_TransDet_Exp[[#Headers],[&amp;TargetFrameName=None]]</f>
        <v>&amp;TargetFrameName=None</v>
      </c>
      <c r="AJ3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2" s="241"/>
      <c r="AM362" s="71"/>
      <c r="AN362" s="22"/>
      <c r="AO362" s="22"/>
      <c r="AP362" s="208"/>
      <c r="AQ362" s="42"/>
      <c r="AR362" s="42">
        <f>VALUE(CONCATENATE(C362,TEXT(tbl_TransDet_Exp[[#This Row],[Pd]],"00")))</f>
        <v>0</v>
      </c>
      <c r="AS362" s="42" t="str">
        <f>TEXT(tbl_TransDet_Exp[[#This Row],[Project Id]],"000000")</f>
        <v>000000</v>
      </c>
      <c r="AT362" s="42" t="e">
        <f>INDEX(Table11[Description],MATCH(tbl_TransDet_Exp[[#This Row],[Account]],Table11[GL Account],0))</f>
        <v>#N/A</v>
      </c>
      <c r="AU3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3" spans="2:47">
      <c r="B363" s="11"/>
      <c r="C363" s="243"/>
      <c r="D363" s="243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244"/>
      <c r="P363" s="11"/>
      <c r="Q363" s="245"/>
      <c r="R363" s="11"/>
      <c r="S363" s="11"/>
      <c r="T363" s="11"/>
      <c r="U363" s="11"/>
      <c r="V363" s="11"/>
      <c r="W363" s="11"/>
      <c r="X363" s="11"/>
      <c r="Y363" s="11"/>
      <c r="Z363" s="246"/>
      <c r="AA363" s="41"/>
      <c r="AB363" s="250" t="e">
        <f>IF(tbl_TransDet_Exp[[#This Row],[+/-  (HR GL Detail)]]&lt;&gt;"",tbl_TransDet_Exp[[#This Row],[+/-  (HR GL Detail)]],IF(#REF!&lt;&gt;"",#REF!,""))</f>
        <v>#REF!</v>
      </c>
      <c r="AC363" s="250" t="str">
        <f t="shared" si="18"/>
        <v>https://financials.omni.fsu.edu/psp/sprdfi/EMPLOYEE/ERP/c/AUDIT_EXPENSE_FUNCTIONS.TE_EXP_SHEET_INQ.GBL?SHEET_ID=</v>
      </c>
      <c r="AD363" s="250" t="str">
        <f t="shared" si="19"/>
        <v>&amp;PAGE=EX_SHEET_ENTRY</v>
      </c>
      <c r="AE363" s="250" t="str">
        <f>IF(LEFT(tbl_TransDet_Exp[[#This Row],[Journal Id]],2)="EX",TEXT(tbl_TransDet_Exp[[#This Row],[Vch /Ex /PayId]],"0000000000"),"")</f>
        <v/>
      </c>
      <c r="AF363" s="250" t="b">
        <f>IF(tbl_TransDet_Exp[[#This Row],[ER Lookup and Format]]&lt;&gt;"",CONCATENATE(tbl_TransDet_Exp[[#This Row],[https://financials.omni.fsu.edu/psp/sprdfi/EMPLOYEE/ERP/c/AUDIT_EXPENSE_FUNCTIONS.TE_EXP_SHEET_INQ.GBL?SHEET_ID=]],AE363,tbl_TransDet_Exp[[#This Row],[&amp;PAGE=EX_SHEET_ENTRY]]))</f>
        <v>0</v>
      </c>
      <c r="AG363" s="250" t="str">
        <f t="shared" si="20"/>
        <v>https://docmgmt.its.fsu.edu/NolijWeb/public/apiLoginCheck.jsp?redir=../documentviewer/%3FdocumentId%3D</v>
      </c>
      <c r="AH3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3" s="250" t="str">
        <f>tbl_TransDet_Exp[[#Headers],[&amp;TargetFrameName=None]]</f>
        <v>&amp;TargetFrameName=None</v>
      </c>
      <c r="AJ3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3" s="241"/>
      <c r="AM363" s="71"/>
      <c r="AN363" s="22"/>
      <c r="AO363" s="22"/>
      <c r="AP363" s="208"/>
      <c r="AQ363" s="42"/>
      <c r="AR363" s="42">
        <f>VALUE(CONCATENATE(C363,TEXT(tbl_TransDet_Exp[[#This Row],[Pd]],"00")))</f>
        <v>0</v>
      </c>
      <c r="AS363" s="42" t="str">
        <f>TEXT(tbl_TransDet_Exp[[#This Row],[Project Id]],"000000")</f>
        <v>000000</v>
      </c>
      <c r="AT363" s="42" t="e">
        <f>INDEX(Table11[Description],MATCH(tbl_TransDet_Exp[[#This Row],[Account]],Table11[GL Account],0))</f>
        <v>#N/A</v>
      </c>
      <c r="AU3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4" spans="2:47">
      <c r="B364" s="11"/>
      <c r="C364" s="243"/>
      <c r="D364" s="243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244"/>
      <c r="P364" s="11"/>
      <c r="Q364" s="245"/>
      <c r="R364" s="11"/>
      <c r="S364" s="11"/>
      <c r="T364" s="11"/>
      <c r="U364" s="11"/>
      <c r="V364" s="11"/>
      <c r="W364" s="11"/>
      <c r="X364" s="11"/>
      <c r="Y364" s="11"/>
      <c r="Z364" s="246"/>
      <c r="AA364" s="41"/>
      <c r="AB364" s="250" t="e">
        <f>IF(tbl_TransDet_Exp[[#This Row],[+/-  (HR GL Detail)]]&lt;&gt;"",tbl_TransDet_Exp[[#This Row],[+/-  (HR GL Detail)]],IF(#REF!&lt;&gt;"",#REF!,""))</f>
        <v>#REF!</v>
      </c>
      <c r="AC364" s="250" t="str">
        <f t="shared" si="18"/>
        <v>https://financials.omni.fsu.edu/psp/sprdfi/EMPLOYEE/ERP/c/AUDIT_EXPENSE_FUNCTIONS.TE_EXP_SHEET_INQ.GBL?SHEET_ID=</v>
      </c>
      <c r="AD364" s="250" t="str">
        <f t="shared" si="19"/>
        <v>&amp;PAGE=EX_SHEET_ENTRY</v>
      </c>
      <c r="AE364" s="250" t="str">
        <f>IF(LEFT(tbl_TransDet_Exp[[#This Row],[Journal Id]],2)="EX",TEXT(tbl_TransDet_Exp[[#This Row],[Vch /Ex /PayId]],"0000000000"),"")</f>
        <v/>
      </c>
      <c r="AF364" s="250" t="b">
        <f>IF(tbl_TransDet_Exp[[#This Row],[ER Lookup and Format]]&lt;&gt;"",CONCATENATE(tbl_TransDet_Exp[[#This Row],[https://financials.omni.fsu.edu/psp/sprdfi/EMPLOYEE/ERP/c/AUDIT_EXPENSE_FUNCTIONS.TE_EXP_SHEET_INQ.GBL?SHEET_ID=]],AE364,tbl_TransDet_Exp[[#This Row],[&amp;PAGE=EX_SHEET_ENTRY]]))</f>
        <v>0</v>
      </c>
      <c r="AG364" s="250" t="str">
        <f t="shared" si="20"/>
        <v>https://docmgmt.its.fsu.edu/NolijWeb/public/apiLoginCheck.jsp?redir=../documentviewer/%3FdocumentId%3D</v>
      </c>
      <c r="AH3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4" s="250" t="str">
        <f>tbl_TransDet_Exp[[#Headers],[&amp;TargetFrameName=None]]</f>
        <v>&amp;TargetFrameName=None</v>
      </c>
      <c r="AJ3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4" s="241"/>
      <c r="AM364" s="71"/>
      <c r="AN364" s="22"/>
      <c r="AO364" s="22"/>
      <c r="AP364" s="208"/>
      <c r="AQ364" s="42"/>
      <c r="AR364" s="42">
        <f>VALUE(CONCATENATE(C364,TEXT(tbl_TransDet_Exp[[#This Row],[Pd]],"00")))</f>
        <v>0</v>
      </c>
      <c r="AS364" s="42" t="str">
        <f>TEXT(tbl_TransDet_Exp[[#This Row],[Project Id]],"000000")</f>
        <v>000000</v>
      </c>
      <c r="AT364" s="42" t="e">
        <f>INDEX(Table11[Description],MATCH(tbl_TransDet_Exp[[#This Row],[Account]],Table11[GL Account],0))</f>
        <v>#N/A</v>
      </c>
      <c r="AU3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5" spans="2:47">
      <c r="B365" s="11"/>
      <c r="C365" s="243"/>
      <c r="D365" s="243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244"/>
      <c r="P365" s="11"/>
      <c r="Q365" s="245"/>
      <c r="R365" s="11"/>
      <c r="S365" s="11"/>
      <c r="T365" s="11"/>
      <c r="U365" s="11"/>
      <c r="V365" s="11"/>
      <c r="W365" s="11"/>
      <c r="X365" s="11"/>
      <c r="Y365" s="11"/>
      <c r="Z365" s="246"/>
      <c r="AA365" s="41"/>
      <c r="AB365" s="250" t="e">
        <f>IF(tbl_TransDet_Exp[[#This Row],[+/-  (HR GL Detail)]]&lt;&gt;"",tbl_TransDet_Exp[[#This Row],[+/-  (HR GL Detail)]],IF(#REF!&lt;&gt;"",#REF!,""))</f>
        <v>#REF!</v>
      </c>
      <c r="AC365" s="250" t="str">
        <f t="shared" si="18"/>
        <v>https://financials.omni.fsu.edu/psp/sprdfi/EMPLOYEE/ERP/c/AUDIT_EXPENSE_FUNCTIONS.TE_EXP_SHEET_INQ.GBL?SHEET_ID=</v>
      </c>
      <c r="AD365" s="250" t="str">
        <f t="shared" si="19"/>
        <v>&amp;PAGE=EX_SHEET_ENTRY</v>
      </c>
      <c r="AE365" s="250" t="str">
        <f>IF(LEFT(tbl_TransDet_Exp[[#This Row],[Journal Id]],2)="EX",TEXT(tbl_TransDet_Exp[[#This Row],[Vch /Ex /PayId]],"0000000000"),"")</f>
        <v/>
      </c>
      <c r="AF365" s="250" t="b">
        <f>IF(tbl_TransDet_Exp[[#This Row],[ER Lookup and Format]]&lt;&gt;"",CONCATENATE(tbl_TransDet_Exp[[#This Row],[https://financials.omni.fsu.edu/psp/sprdfi/EMPLOYEE/ERP/c/AUDIT_EXPENSE_FUNCTIONS.TE_EXP_SHEET_INQ.GBL?SHEET_ID=]],AE365,tbl_TransDet_Exp[[#This Row],[&amp;PAGE=EX_SHEET_ENTRY]]))</f>
        <v>0</v>
      </c>
      <c r="AG365" s="250" t="str">
        <f t="shared" si="20"/>
        <v>https://docmgmt.its.fsu.edu/NolijWeb/public/apiLoginCheck.jsp?redir=../documentviewer/%3FdocumentId%3D</v>
      </c>
      <c r="AH3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5" s="250" t="str">
        <f>tbl_TransDet_Exp[[#Headers],[&amp;TargetFrameName=None]]</f>
        <v>&amp;TargetFrameName=None</v>
      </c>
      <c r="AJ3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5" s="241"/>
      <c r="AM365" s="71"/>
      <c r="AN365" s="22"/>
      <c r="AO365" s="22"/>
      <c r="AP365" s="208"/>
      <c r="AQ365" s="42"/>
      <c r="AR365" s="42">
        <f>VALUE(CONCATENATE(C365,TEXT(tbl_TransDet_Exp[[#This Row],[Pd]],"00")))</f>
        <v>0</v>
      </c>
      <c r="AS365" s="42" t="str">
        <f>TEXT(tbl_TransDet_Exp[[#This Row],[Project Id]],"000000")</f>
        <v>000000</v>
      </c>
      <c r="AT365" s="42" t="e">
        <f>INDEX(Table11[Description],MATCH(tbl_TransDet_Exp[[#This Row],[Account]],Table11[GL Account],0))</f>
        <v>#N/A</v>
      </c>
      <c r="AU3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6" spans="2:47">
      <c r="B366" s="11"/>
      <c r="C366" s="243"/>
      <c r="D366" s="243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244"/>
      <c r="P366" s="11"/>
      <c r="Q366" s="245"/>
      <c r="R366" s="11"/>
      <c r="S366" s="11"/>
      <c r="T366" s="11"/>
      <c r="U366" s="11"/>
      <c r="V366" s="11"/>
      <c r="W366" s="11"/>
      <c r="X366" s="11"/>
      <c r="Y366" s="11"/>
      <c r="Z366" s="246"/>
      <c r="AA366" s="41"/>
      <c r="AB366" s="250" t="e">
        <f>IF(tbl_TransDet_Exp[[#This Row],[+/-  (HR GL Detail)]]&lt;&gt;"",tbl_TransDet_Exp[[#This Row],[+/-  (HR GL Detail)]],IF(#REF!&lt;&gt;"",#REF!,""))</f>
        <v>#REF!</v>
      </c>
      <c r="AC366" s="250" t="str">
        <f t="shared" si="18"/>
        <v>https://financials.omni.fsu.edu/psp/sprdfi/EMPLOYEE/ERP/c/AUDIT_EXPENSE_FUNCTIONS.TE_EXP_SHEET_INQ.GBL?SHEET_ID=</v>
      </c>
      <c r="AD366" s="250" t="str">
        <f t="shared" si="19"/>
        <v>&amp;PAGE=EX_SHEET_ENTRY</v>
      </c>
      <c r="AE366" s="250" t="str">
        <f>IF(LEFT(tbl_TransDet_Exp[[#This Row],[Journal Id]],2)="EX",TEXT(tbl_TransDet_Exp[[#This Row],[Vch /Ex /PayId]],"0000000000"),"")</f>
        <v/>
      </c>
      <c r="AF366" s="250" t="b">
        <f>IF(tbl_TransDet_Exp[[#This Row],[ER Lookup and Format]]&lt;&gt;"",CONCATENATE(tbl_TransDet_Exp[[#This Row],[https://financials.omni.fsu.edu/psp/sprdfi/EMPLOYEE/ERP/c/AUDIT_EXPENSE_FUNCTIONS.TE_EXP_SHEET_INQ.GBL?SHEET_ID=]],AE366,tbl_TransDet_Exp[[#This Row],[&amp;PAGE=EX_SHEET_ENTRY]]))</f>
        <v>0</v>
      </c>
      <c r="AG366" s="250" t="str">
        <f t="shared" si="20"/>
        <v>https://docmgmt.its.fsu.edu/NolijWeb/public/apiLoginCheck.jsp?redir=../documentviewer/%3FdocumentId%3D</v>
      </c>
      <c r="AH3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6" s="250" t="str">
        <f>tbl_TransDet_Exp[[#Headers],[&amp;TargetFrameName=None]]</f>
        <v>&amp;TargetFrameName=None</v>
      </c>
      <c r="AJ3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6" s="241"/>
      <c r="AM366" s="71"/>
      <c r="AN366" s="22"/>
      <c r="AO366" s="22"/>
      <c r="AP366" s="208"/>
      <c r="AQ366" s="42"/>
      <c r="AR366" s="42">
        <f>VALUE(CONCATENATE(C366,TEXT(tbl_TransDet_Exp[[#This Row],[Pd]],"00")))</f>
        <v>0</v>
      </c>
      <c r="AS366" s="42" t="str">
        <f>TEXT(tbl_TransDet_Exp[[#This Row],[Project Id]],"000000")</f>
        <v>000000</v>
      </c>
      <c r="AT366" s="42" t="e">
        <f>INDEX(Table11[Description],MATCH(tbl_TransDet_Exp[[#This Row],[Account]],Table11[GL Account],0))</f>
        <v>#N/A</v>
      </c>
      <c r="AU3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7" spans="2:47">
      <c r="B367" s="11"/>
      <c r="C367" s="243"/>
      <c r="D367" s="243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244"/>
      <c r="P367" s="11"/>
      <c r="Q367" s="245"/>
      <c r="R367" s="11"/>
      <c r="S367" s="11"/>
      <c r="T367" s="11"/>
      <c r="U367" s="11"/>
      <c r="V367" s="11"/>
      <c r="W367" s="11"/>
      <c r="X367" s="11"/>
      <c r="Y367" s="11"/>
      <c r="Z367" s="246"/>
      <c r="AA367" s="41"/>
      <c r="AB367" s="250" t="e">
        <f>IF(tbl_TransDet_Exp[[#This Row],[+/-  (HR GL Detail)]]&lt;&gt;"",tbl_TransDet_Exp[[#This Row],[+/-  (HR GL Detail)]],IF(#REF!&lt;&gt;"",#REF!,""))</f>
        <v>#REF!</v>
      </c>
      <c r="AC367" s="250" t="str">
        <f t="shared" si="18"/>
        <v>https://financials.omni.fsu.edu/psp/sprdfi/EMPLOYEE/ERP/c/AUDIT_EXPENSE_FUNCTIONS.TE_EXP_SHEET_INQ.GBL?SHEET_ID=</v>
      </c>
      <c r="AD367" s="250" t="str">
        <f t="shared" si="19"/>
        <v>&amp;PAGE=EX_SHEET_ENTRY</v>
      </c>
      <c r="AE367" s="250" t="str">
        <f>IF(LEFT(tbl_TransDet_Exp[[#This Row],[Journal Id]],2)="EX",TEXT(tbl_TransDet_Exp[[#This Row],[Vch /Ex /PayId]],"0000000000"),"")</f>
        <v/>
      </c>
      <c r="AF367" s="250" t="b">
        <f>IF(tbl_TransDet_Exp[[#This Row],[ER Lookup and Format]]&lt;&gt;"",CONCATENATE(tbl_TransDet_Exp[[#This Row],[https://financials.omni.fsu.edu/psp/sprdfi/EMPLOYEE/ERP/c/AUDIT_EXPENSE_FUNCTIONS.TE_EXP_SHEET_INQ.GBL?SHEET_ID=]],AE367,tbl_TransDet_Exp[[#This Row],[&amp;PAGE=EX_SHEET_ENTRY]]))</f>
        <v>0</v>
      </c>
      <c r="AG367" s="250" t="str">
        <f t="shared" si="20"/>
        <v>https://docmgmt.its.fsu.edu/NolijWeb/public/apiLoginCheck.jsp?redir=../documentviewer/%3FdocumentId%3D</v>
      </c>
      <c r="AH3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7" s="250" t="str">
        <f>tbl_TransDet_Exp[[#Headers],[&amp;TargetFrameName=None]]</f>
        <v>&amp;TargetFrameName=None</v>
      </c>
      <c r="AJ3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7" s="241"/>
      <c r="AM367" s="71"/>
      <c r="AN367" s="22"/>
      <c r="AO367" s="22"/>
      <c r="AP367" s="208"/>
      <c r="AQ367" s="42"/>
      <c r="AR367" s="42">
        <f>VALUE(CONCATENATE(C367,TEXT(tbl_TransDet_Exp[[#This Row],[Pd]],"00")))</f>
        <v>0</v>
      </c>
      <c r="AS367" s="42" t="str">
        <f>TEXT(tbl_TransDet_Exp[[#This Row],[Project Id]],"000000")</f>
        <v>000000</v>
      </c>
      <c r="AT367" s="42" t="e">
        <f>INDEX(Table11[Description],MATCH(tbl_TransDet_Exp[[#This Row],[Account]],Table11[GL Account],0))</f>
        <v>#N/A</v>
      </c>
      <c r="AU3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8" spans="2:47">
      <c r="B368" s="11"/>
      <c r="C368" s="243"/>
      <c r="D368" s="243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244"/>
      <c r="P368" s="11"/>
      <c r="Q368" s="245"/>
      <c r="R368" s="11"/>
      <c r="S368" s="11"/>
      <c r="T368" s="11"/>
      <c r="U368" s="11"/>
      <c r="V368" s="11"/>
      <c r="W368" s="11"/>
      <c r="X368" s="11"/>
      <c r="Y368" s="11"/>
      <c r="Z368" s="246"/>
      <c r="AA368" s="41"/>
      <c r="AB368" s="250" t="e">
        <f>IF(tbl_TransDet_Exp[[#This Row],[+/-  (HR GL Detail)]]&lt;&gt;"",tbl_TransDet_Exp[[#This Row],[+/-  (HR GL Detail)]],IF(#REF!&lt;&gt;"",#REF!,""))</f>
        <v>#REF!</v>
      </c>
      <c r="AC368" s="250" t="str">
        <f t="shared" si="18"/>
        <v>https://financials.omni.fsu.edu/psp/sprdfi/EMPLOYEE/ERP/c/AUDIT_EXPENSE_FUNCTIONS.TE_EXP_SHEET_INQ.GBL?SHEET_ID=</v>
      </c>
      <c r="AD368" s="250" t="str">
        <f t="shared" si="19"/>
        <v>&amp;PAGE=EX_SHEET_ENTRY</v>
      </c>
      <c r="AE368" s="250" t="str">
        <f>IF(LEFT(tbl_TransDet_Exp[[#This Row],[Journal Id]],2)="EX",TEXT(tbl_TransDet_Exp[[#This Row],[Vch /Ex /PayId]],"0000000000"),"")</f>
        <v/>
      </c>
      <c r="AF368" s="250" t="b">
        <f>IF(tbl_TransDet_Exp[[#This Row],[ER Lookup and Format]]&lt;&gt;"",CONCATENATE(tbl_TransDet_Exp[[#This Row],[https://financials.omni.fsu.edu/psp/sprdfi/EMPLOYEE/ERP/c/AUDIT_EXPENSE_FUNCTIONS.TE_EXP_SHEET_INQ.GBL?SHEET_ID=]],AE368,tbl_TransDet_Exp[[#This Row],[&amp;PAGE=EX_SHEET_ENTRY]]))</f>
        <v>0</v>
      </c>
      <c r="AG368" s="250" t="str">
        <f t="shared" si="20"/>
        <v>https://docmgmt.its.fsu.edu/NolijWeb/public/apiLoginCheck.jsp?redir=../documentviewer/%3FdocumentId%3D</v>
      </c>
      <c r="AH3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8" s="250" t="str">
        <f>tbl_TransDet_Exp[[#Headers],[&amp;TargetFrameName=None]]</f>
        <v>&amp;TargetFrameName=None</v>
      </c>
      <c r="AJ3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8" s="241"/>
      <c r="AM368" s="71"/>
      <c r="AN368" s="22"/>
      <c r="AO368" s="22"/>
      <c r="AP368" s="208"/>
      <c r="AQ368" s="42"/>
      <c r="AR368" s="42">
        <f>VALUE(CONCATENATE(C368,TEXT(tbl_TransDet_Exp[[#This Row],[Pd]],"00")))</f>
        <v>0</v>
      </c>
      <c r="AS368" s="42" t="str">
        <f>TEXT(tbl_TransDet_Exp[[#This Row],[Project Id]],"000000")</f>
        <v>000000</v>
      </c>
      <c r="AT368" s="42" t="e">
        <f>INDEX(Table11[Description],MATCH(tbl_TransDet_Exp[[#This Row],[Account]],Table11[GL Account],0))</f>
        <v>#N/A</v>
      </c>
      <c r="AU3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69" spans="2:47">
      <c r="B369" s="11"/>
      <c r="C369" s="243"/>
      <c r="D369" s="243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244"/>
      <c r="P369" s="11"/>
      <c r="Q369" s="245"/>
      <c r="R369" s="11"/>
      <c r="S369" s="11"/>
      <c r="T369" s="11"/>
      <c r="U369" s="11"/>
      <c r="V369" s="11"/>
      <c r="W369" s="11"/>
      <c r="X369" s="11"/>
      <c r="Y369" s="11"/>
      <c r="Z369" s="246"/>
      <c r="AA369" s="41"/>
      <c r="AB369" s="250" t="e">
        <f>IF(tbl_TransDet_Exp[[#This Row],[+/-  (HR GL Detail)]]&lt;&gt;"",tbl_TransDet_Exp[[#This Row],[+/-  (HR GL Detail)]],IF(#REF!&lt;&gt;"",#REF!,""))</f>
        <v>#REF!</v>
      </c>
      <c r="AC369" s="250" t="str">
        <f t="shared" si="18"/>
        <v>https://financials.omni.fsu.edu/psp/sprdfi/EMPLOYEE/ERP/c/AUDIT_EXPENSE_FUNCTIONS.TE_EXP_SHEET_INQ.GBL?SHEET_ID=</v>
      </c>
      <c r="AD369" s="250" t="str">
        <f t="shared" si="19"/>
        <v>&amp;PAGE=EX_SHEET_ENTRY</v>
      </c>
      <c r="AE369" s="250" t="str">
        <f>IF(LEFT(tbl_TransDet_Exp[[#This Row],[Journal Id]],2)="EX",TEXT(tbl_TransDet_Exp[[#This Row],[Vch /Ex /PayId]],"0000000000"),"")</f>
        <v/>
      </c>
      <c r="AF369" s="250" t="b">
        <f>IF(tbl_TransDet_Exp[[#This Row],[ER Lookup and Format]]&lt;&gt;"",CONCATENATE(tbl_TransDet_Exp[[#This Row],[https://financials.omni.fsu.edu/psp/sprdfi/EMPLOYEE/ERP/c/AUDIT_EXPENSE_FUNCTIONS.TE_EXP_SHEET_INQ.GBL?SHEET_ID=]],AE369,tbl_TransDet_Exp[[#This Row],[&amp;PAGE=EX_SHEET_ENTRY]]))</f>
        <v>0</v>
      </c>
      <c r="AG369" s="250" t="str">
        <f t="shared" si="20"/>
        <v>https://docmgmt.its.fsu.edu/NolijWeb/public/apiLoginCheck.jsp?redir=../documentviewer/%3FdocumentId%3D</v>
      </c>
      <c r="AH3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69" s="250" t="str">
        <f>tbl_TransDet_Exp[[#Headers],[&amp;TargetFrameName=None]]</f>
        <v>&amp;TargetFrameName=None</v>
      </c>
      <c r="AJ3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69" s="241"/>
      <c r="AM369" s="71"/>
      <c r="AN369" s="22"/>
      <c r="AO369" s="22"/>
      <c r="AP369" s="208"/>
      <c r="AQ369" s="42"/>
      <c r="AR369" s="42">
        <f>VALUE(CONCATENATE(C369,TEXT(tbl_TransDet_Exp[[#This Row],[Pd]],"00")))</f>
        <v>0</v>
      </c>
      <c r="AS369" s="42" t="str">
        <f>TEXT(tbl_TransDet_Exp[[#This Row],[Project Id]],"000000")</f>
        <v>000000</v>
      </c>
      <c r="AT369" s="42" t="e">
        <f>INDEX(Table11[Description],MATCH(tbl_TransDet_Exp[[#This Row],[Account]],Table11[GL Account],0))</f>
        <v>#N/A</v>
      </c>
      <c r="AU3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0" spans="2:47">
      <c r="B370" s="11"/>
      <c r="C370" s="243"/>
      <c r="D370" s="243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244"/>
      <c r="P370" s="11"/>
      <c r="Q370" s="245"/>
      <c r="R370" s="11"/>
      <c r="S370" s="11"/>
      <c r="T370" s="11"/>
      <c r="U370" s="11"/>
      <c r="V370" s="11"/>
      <c r="W370" s="11"/>
      <c r="X370" s="11"/>
      <c r="Y370" s="11"/>
      <c r="Z370" s="246"/>
      <c r="AA3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0" s="250" t="e">
        <f>IF(tbl_TransDet_Exp[[#This Row],[+/-  (HR GL Detail)]]&lt;&gt;"",tbl_TransDet_Exp[[#This Row],[+/-  (HR GL Detail)]],IF(#REF!&lt;&gt;"",#REF!,""))</f>
        <v>#REF!</v>
      </c>
      <c r="AC370" s="250" t="str">
        <f t="shared" si="18"/>
        <v>https://financials.omni.fsu.edu/psp/sprdfi/EMPLOYEE/ERP/c/AUDIT_EXPENSE_FUNCTIONS.TE_EXP_SHEET_INQ.GBL?SHEET_ID=</v>
      </c>
      <c r="AD370" s="250" t="str">
        <f t="shared" si="19"/>
        <v>&amp;PAGE=EX_SHEET_ENTRY</v>
      </c>
      <c r="AE370" s="250" t="str">
        <f>IF(LEFT(tbl_TransDet_Exp[[#This Row],[Journal Id]],2)="EX",TEXT(tbl_TransDet_Exp[[#This Row],[Vch /Ex /PayId]],"0000000000"),"")</f>
        <v/>
      </c>
      <c r="AF370" s="250" t="b">
        <f>IF(tbl_TransDet_Exp[[#This Row],[ER Lookup and Format]]&lt;&gt;"",CONCATENATE(tbl_TransDet_Exp[[#This Row],[https://financials.omni.fsu.edu/psp/sprdfi/EMPLOYEE/ERP/c/AUDIT_EXPENSE_FUNCTIONS.TE_EXP_SHEET_INQ.GBL?SHEET_ID=]],AE370,tbl_TransDet_Exp[[#This Row],[&amp;PAGE=EX_SHEET_ENTRY]]))</f>
        <v>0</v>
      </c>
      <c r="AG370" s="250" t="str">
        <f t="shared" si="20"/>
        <v>https://docmgmt.its.fsu.edu/NolijWeb/public/apiLoginCheck.jsp?redir=../documentviewer/%3FdocumentId%3D</v>
      </c>
      <c r="AH3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0" s="250" t="str">
        <f>tbl_TransDet_Exp[[#Headers],[&amp;TargetFrameName=None]]</f>
        <v>&amp;TargetFrameName=None</v>
      </c>
      <c r="AJ3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0" s="71"/>
      <c r="AN370" s="22"/>
      <c r="AO370" s="22"/>
      <c r="AP370" s="208"/>
      <c r="AQ370" s="42" t="e">
        <f>IF(tbl_TransDet_Exp[[#This Row],[Custom SR Type]]="",INDEX(SR_Lookup[Section Name],MATCH(tbl_TransDet_Exp[[#This Row],[Account]],SR_Lookup[Account],0)),tbl_TransDet_Exp[[#This Row],[Custom SR Type]])</f>
        <v>#N/A</v>
      </c>
      <c r="AR370" s="42">
        <f>VALUE(CONCATENATE(C370,TEXT(tbl_TransDet_Exp[[#This Row],[Pd]],"00")))</f>
        <v>0</v>
      </c>
      <c r="AS370" s="42" t="str">
        <f>TEXT(tbl_TransDet_Exp[[#This Row],[Project Id]],"000000")</f>
        <v>000000</v>
      </c>
      <c r="AT370" s="42" t="e">
        <f>INDEX(Table11[Description],MATCH(tbl_TransDet_Exp[[#This Row],[Account]],Table11[GL Account],0))</f>
        <v>#N/A</v>
      </c>
      <c r="AU3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1" spans="2:47">
      <c r="B371" s="11"/>
      <c r="C371" s="243"/>
      <c r="D371" s="243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244"/>
      <c r="P371" s="11"/>
      <c r="Q371" s="245"/>
      <c r="R371" s="11"/>
      <c r="S371" s="11"/>
      <c r="T371" s="11"/>
      <c r="U371" s="11"/>
      <c r="V371" s="11"/>
      <c r="W371" s="11"/>
      <c r="X371" s="11"/>
      <c r="Y371" s="11"/>
      <c r="Z371" s="246"/>
      <c r="AA3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1" s="250" t="e">
        <f>IF(tbl_TransDet_Exp[[#This Row],[+/-  (HR GL Detail)]]&lt;&gt;"",tbl_TransDet_Exp[[#This Row],[+/-  (HR GL Detail)]],IF(#REF!&lt;&gt;"",#REF!,""))</f>
        <v>#REF!</v>
      </c>
      <c r="AC371" s="250" t="str">
        <f t="shared" si="18"/>
        <v>https://financials.omni.fsu.edu/psp/sprdfi/EMPLOYEE/ERP/c/AUDIT_EXPENSE_FUNCTIONS.TE_EXP_SHEET_INQ.GBL?SHEET_ID=</v>
      </c>
      <c r="AD371" s="250" t="str">
        <f t="shared" si="19"/>
        <v>&amp;PAGE=EX_SHEET_ENTRY</v>
      </c>
      <c r="AE371" s="250" t="str">
        <f>IF(LEFT(tbl_TransDet_Exp[[#This Row],[Journal Id]],2)="EX",TEXT(tbl_TransDet_Exp[[#This Row],[Vch /Ex /PayId]],"0000000000"),"")</f>
        <v/>
      </c>
      <c r="AF371" s="250" t="b">
        <f>IF(tbl_TransDet_Exp[[#This Row],[ER Lookup and Format]]&lt;&gt;"",CONCATENATE(tbl_TransDet_Exp[[#This Row],[https://financials.omni.fsu.edu/psp/sprdfi/EMPLOYEE/ERP/c/AUDIT_EXPENSE_FUNCTIONS.TE_EXP_SHEET_INQ.GBL?SHEET_ID=]],AE371,tbl_TransDet_Exp[[#This Row],[&amp;PAGE=EX_SHEET_ENTRY]]))</f>
        <v>0</v>
      </c>
      <c r="AG371" s="250" t="str">
        <f t="shared" si="20"/>
        <v>https://docmgmt.its.fsu.edu/NolijWeb/public/apiLoginCheck.jsp?redir=../documentviewer/%3FdocumentId%3D</v>
      </c>
      <c r="AH3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1" s="250" t="str">
        <f>tbl_TransDet_Exp[[#Headers],[&amp;TargetFrameName=None]]</f>
        <v>&amp;TargetFrameName=None</v>
      </c>
      <c r="AJ3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1" s="71"/>
      <c r="AN371" s="22"/>
      <c r="AO371" s="22"/>
      <c r="AP371" s="208"/>
      <c r="AQ371" s="42" t="e">
        <f>IF(tbl_TransDet_Exp[[#This Row],[Custom SR Type]]="",INDEX(SR_Lookup[Section Name],MATCH(tbl_TransDet_Exp[[#This Row],[Account]],SR_Lookup[Account],0)),tbl_TransDet_Exp[[#This Row],[Custom SR Type]])</f>
        <v>#N/A</v>
      </c>
      <c r="AR371" s="42">
        <f>VALUE(CONCATENATE(C371,TEXT(tbl_TransDet_Exp[[#This Row],[Pd]],"00")))</f>
        <v>0</v>
      </c>
      <c r="AS371" s="42" t="str">
        <f>TEXT(tbl_TransDet_Exp[[#This Row],[Project Id]],"000000")</f>
        <v>000000</v>
      </c>
      <c r="AT371" s="42" t="e">
        <f>INDEX(Table11[Description],MATCH(tbl_TransDet_Exp[[#This Row],[Account]],Table11[GL Account],0))</f>
        <v>#N/A</v>
      </c>
      <c r="AU3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2" spans="2:47">
      <c r="B372" s="11"/>
      <c r="C372" s="243"/>
      <c r="D372" s="243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244"/>
      <c r="P372" s="11"/>
      <c r="Q372" s="245"/>
      <c r="R372" s="11"/>
      <c r="S372" s="11"/>
      <c r="T372" s="11"/>
      <c r="U372" s="11"/>
      <c r="V372" s="11"/>
      <c r="W372" s="11"/>
      <c r="X372" s="11"/>
      <c r="Y372" s="11"/>
      <c r="Z372" s="246"/>
      <c r="AA3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2" s="250" t="e">
        <f>IF(tbl_TransDet_Exp[[#This Row],[+/-  (HR GL Detail)]]&lt;&gt;"",tbl_TransDet_Exp[[#This Row],[+/-  (HR GL Detail)]],IF(#REF!&lt;&gt;"",#REF!,""))</f>
        <v>#REF!</v>
      </c>
      <c r="AC372" s="250" t="str">
        <f t="shared" si="18"/>
        <v>https://financials.omni.fsu.edu/psp/sprdfi/EMPLOYEE/ERP/c/AUDIT_EXPENSE_FUNCTIONS.TE_EXP_SHEET_INQ.GBL?SHEET_ID=</v>
      </c>
      <c r="AD372" s="250" t="str">
        <f t="shared" si="19"/>
        <v>&amp;PAGE=EX_SHEET_ENTRY</v>
      </c>
      <c r="AE372" s="250" t="str">
        <f>IF(LEFT(tbl_TransDet_Exp[[#This Row],[Journal Id]],2)="EX",TEXT(tbl_TransDet_Exp[[#This Row],[Vch /Ex /PayId]],"0000000000"),"")</f>
        <v/>
      </c>
      <c r="AF372" s="250" t="b">
        <f>IF(tbl_TransDet_Exp[[#This Row],[ER Lookup and Format]]&lt;&gt;"",CONCATENATE(tbl_TransDet_Exp[[#This Row],[https://financials.omni.fsu.edu/psp/sprdfi/EMPLOYEE/ERP/c/AUDIT_EXPENSE_FUNCTIONS.TE_EXP_SHEET_INQ.GBL?SHEET_ID=]],AE372,tbl_TransDet_Exp[[#This Row],[&amp;PAGE=EX_SHEET_ENTRY]]))</f>
        <v>0</v>
      </c>
      <c r="AG372" s="250" t="str">
        <f t="shared" si="20"/>
        <v>https://docmgmt.its.fsu.edu/NolijWeb/public/apiLoginCheck.jsp?redir=../documentviewer/%3FdocumentId%3D</v>
      </c>
      <c r="AH3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2" s="250" t="str">
        <f>tbl_TransDet_Exp[[#Headers],[&amp;TargetFrameName=None]]</f>
        <v>&amp;TargetFrameName=None</v>
      </c>
      <c r="AJ3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2" s="71"/>
      <c r="AN372" s="22"/>
      <c r="AO372" s="22"/>
      <c r="AP372" s="208"/>
      <c r="AQ372" s="42" t="e">
        <f>IF(tbl_TransDet_Exp[[#This Row],[Custom SR Type]]="",INDEX(SR_Lookup[Section Name],MATCH(tbl_TransDet_Exp[[#This Row],[Account]],SR_Lookup[Account],0)),tbl_TransDet_Exp[[#This Row],[Custom SR Type]])</f>
        <v>#N/A</v>
      </c>
      <c r="AR372" s="42">
        <f>VALUE(CONCATENATE(C372,TEXT(tbl_TransDet_Exp[[#This Row],[Pd]],"00")))</f>
        <v>0</v>
      </c>
      <c r="AS372" s="42" t="str">
        <f>TEXT(tbl_TransDet_Exp[[#This Row],[Project Id]],"000000")</f>
        <v>000000</v>
      </c>
      <c r="AT372" s="42" t="e">
        <f>INDEX(Table11[Description],MATCH(tbl_TransDet_Exp[[#This Row],[Account]],Table11[GL Account],0))</f>
        <v>#N/A</v>
      </c>
      <c r="AU3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3" spans="2:47">
      <c r="B373" s="11"/>
      <c r="C373" s="243"/>
      <c r="D373" s="243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244"/>
      <c r="P373" s="11"/>
      <c r="Q373" s="245"/>
      <c r="R373" s="11"/>
      <c r="S373" s="11"/>
      <c r="T373" s="11"/>
      <c r="U373" s="11"/>
      <c r="V373" s="11"/>
      <c r="W373" s="11"/>
      <c r="X373" s="11"/>
      <c r="Y373" s="11"/>
      <c r="Z373" s="246"/>
      <c r="AA3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3" s="250" t="e">
        <f>IF(tbl_TransDet_Exp[[#This Row],[+/-  (HR GL Detail)]]&lt;&gt;"",tbl_TransDet_Exp[[#This Row],[+/-  (HR GL Detail)]],IF(#REF!&lt;&gt;"",#REF!,""))</f>
        <v>#REF!</v>
      </c>
      <c r="AC373" s="250" t="str">
        <f t="shared" si="18"/>
        <v>https://financials.omni.fsu.edu/psp/sprdfi/EMPLOYEE/ERP/c/AUDIT_EXPENSE_FUNCTIONS.TE_EXP_SHEET_INQ.GBL?SHEET_ID=</v>
      </c>
      <c r="AD373" s="250" t="str">
        <f t="shared" si="19"/>
        <v>&amp;PAGE=EX_SHEET_ENTRY</v>
      </c>
      <c r="AE373" s="250" t="str">
        <f>IF(LEFT(tbl_TransDet_Exp[[#This Row],[Journal Id]],2)="EX",TEXT(tbl_TransDet_Exp[[#This Row],[Vch /Ex /PayId]],"0000000000"),"")</f>
        <v/>
      </c>
      <c r="AF373" s="250" t="b">
        <f>IF(tbl_TransDet_Exp[[#This Row],[ER Lookup and Format]]&lt;&gt;"",CONCATENATE(tbl_TransDet_Exp[[#This Row],[https://financials.omni.fsu.edu/psp/sprdfi/EMPLOYEE/ERP/c/AUDIT_EXPENSE_FUNCTIONS.TE_EXP_SHEET_INQ.GBL?SHEET_ID=]],AE373,tbl_TransDet_Exp[[#This Row],[&amp;PAGE=EX_SHEET_ENTRY]]))</f>
        <v>0</v>
      </c>
      <c r="AG373" s="250" t="str">
        <f t="shared" si="20"/>
        <v>https://docmgmt.its.fsu.edu/NolijWeb/public/apiLoginCheck.jsp?redir=../documentviewer/%3FdocumentId%3D</v>
      </c>
      <c r="AH3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3" s="250" t="str">
        <f>tbl_TransDet_Exp[[#Headers],[&amp;TargetFrameName=None]]</f>
        <v>&amp;TargetFrameName=None</v>
      </c>
      <c r="AJ3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3" s="71"/>
      <c r="AN373" s="22"/>
      <c r="AO373" s="22"/>
      <c r="AP373" s="208"/>
      <c r="AQ373" s="42" t="e">
        <f>IF(tbl_TransDet_Exp[[#This Row],[Custom SR Type]]="",INDEX(SR_Lookup[Section Name],MATCH(tbl_TransDet_Exp[[#This Row],[Account]],SR_Lookup[Account],0)),tbl_TransDet_Exp[[#This Row],[Custom SR Type]])</f>
        <v>#N/A</v>
      </c>
      <c r="AR373" s="42">
        <f>VALUE(CONCATENATE(C373,TEXT(tbl_TransDet_Exp[[#This Row],[Pd]],"00")))</f>
        <v>0</v>
      </c>
      <c r="AS373" s="42" t="str">
        <f>TEXT(tbl_TransDet_Exp[[#This Row],[Project Id]],"000000")</f>
        <v>000000</v>
      </c>
      <c r="AT373" s="42" t="e">
        <f>INDEX(Table11[Description],MATCH(tbl_TransDet_Exp[[#This Row],[Account]],Table11[GL Account],0))</f>
        <v>#N/A</v>
      </c>
      <c r="AU3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4" spans="2:47">
      <c r="B374" s="11"/>
      <c r="C374" s="243"/>
      <c r="D374" s="243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244"/>
      <c r="P374" s="11"/>
      <c r="Q374" s="245"/>
      <c r="R374" s="11"/>
      <c r="S374" s="11"/>
      <c r="T374" s="11"/>
      <c r="U374" s="11"/>
      <c r="V374" s="11"/>
      <c r="W374" s="11"/>
      <c r="X374" s="11"/>
      <c r="Y374" s="11"/>
      <c r="Z374" s="246"/>
      <c r="AA3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4" s="250" t="e">
        <f>IF(tbl_TransDet_Exp[[#This Row],[+/-  (HR GL Detail)]]&lt;&gt;"",tbl_TransDet_Exp[[#This Row],[+/-  (HR GL Detail)]],IF(#REF!&lt;&gt;"",#REF!,""))</f>
        <v>#REF!</v>
      </c>
      <c r="AC374" s="250" t="str">
        <f t="shared" si="18"/>
        <v>https://financials.omni.fsu.edu/psp/sprdfi/EMPLOYEE/ERP/c/AUDIT_EXPENSE_FUNCTIONS.TE_EXP_SHEET_INQ.GBL?SHEET_ID=</v>
      </c>
      <c r="AD374" s="250" t="str">
        <f t="shared" si="19"/>
        <v>&amp;PAGE=EX_SHEET_ENTRY</v>
      </c>
      <c r="AE374" s="250" t="str">
        <f>IF(LEFT(tbl_TransDet_Exp[[#This Row],[Journal Id]],2)="EX",TEXT(tbl_TransDet_Exp[[#This Row],[Vch /Ex /PayId]],"0000000000"),"")</f>
        <v/>
      </c>
      <c r="AF374" s="250" t="b">
        <f>IF(tbl_TransDet_Exp[[#This Row],[ER Lookup and Format]]&lt;&gt;"",CONCATENATE(tbl_TransDet_Exp[[#This Row],[https://financials.omni.fsu.edu/psp/sprdfi/EMPLOYEE/ERP/c/AUDIT_EXPENSE_FUNCTIONS.TE_EXP_SHEET_INQ.GBL?SHEET_ID=]],AE374,tbl_TransDet_Exp[[#This Row],[&amp;PAGE=EX_SHEET_ENTRY]]))</f>
        <v>0</v>
      </c>
      <c r="AG374" s="250" t="str">
        <f t="shared" si="20"/>
        <v>https://docmgmt.its.fsu.edu/NolijWeb/public/apiLoginCheck.jsp?redir=../documentviewer/%3FdocumentId%3D</v>
      </c>
      <c r="AH3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4" s="250" t="str">
        <f>tbl_TransDet_Exp[[#Headers],[&amp;TargetFrameName=None]]</f>
        <v>&amp;TargetFrameName=None</v>
      </c>
      <c r="AJ3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4" s="71"/>
      <c r="AN374" s="22"/>
      <c r="AO374" s="22"/>
      <c r="AP374" s="208"/>
      <c r="AQ374" s="42" t="e">
        <f>IF(tbl_TransDet_Exp[[#This Row],[Custom SR Type]]="",INDEX(SR_Lookup[Section Name],MATCH(tbl_TransDet_Exp[[#This Row],[Account]],SR_Lookup[Account],0)),tbl_TransDet_Exp[[#This Row],[Custom SR Type]])</f>
        <v>#N/A</v>
      </c>
      <c r="AR374" s="42">
        <f>VALUE(CONCATENATE(C374,TEXT(tbl_TransDet_Exp[[#This Row],[Pd]],"00")))</f>
        <v>0</v>
      </c>
      <c r="AS374" s="42" t="str">
        <f>TEXT(tbl_TransDet_Exp[[#This Row],[Project Id]],"000000")</f>
        <v>000000</v>
      </c>
      <c r="AT374" s="42" t="e">
        <f>INDEX(Table11[Description],MATCH(tbl_TransDet_Exp[[#This Row],[Account]],Table11[GL Account],0))</f>
        <v>#N/A</v>
      </c>
      <c r="AU3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5" spans="2:47">
      <c r="B375" s="11"/>
      <c r="C375" s="243"/>
      <c r="D375" s="243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244"/>
      <c r="P375" s="11"/>
      <c r="Q375" s="245"/>
      <c r="R375" s="11"/>
      <c r="S375" s="11"/>
      <c r="T375" s="11"/>
      <c r="U375" s="11"/>
      <c r="V375" s="11"/>
      <c r="W375" s="11"/>
      <c r="X375" s="11"/>
      <c r="Y375" s="11"/>
      <c r="Z375" s="246"/>
      <c r="AA3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5" s="250" t="e">
        <f>IF(tbl_TransDet_Exp[[#This Row],[+/-  (HR GL Detail)]]&lt;&gt;"",tbl_TransDet_Exp[[#This Row],[+/-  (HR GL Detail)]],IF(#REF!&lt;&gt;"",#REF!,""))</f>
        <v>#REF!</v>
      </c>
      <c r="AC375" s="250" t="str">
        <f t="shared" si="18"/>
        <v>https://financials.omni.fsu.edu/psp/sprdfi/EMPLOYEE/ERP/c/AUDIT_EXPENSE_FUNCTIONS.TE_EXP_SHEET_INQ.GBL?SHEET_ID=</v>
      </c>
      <c r="AD375" s="250" t="str">
        <f t="shared" si="19"/>
        <v>&amp;PAGE=EX_SHEET_ENTRY</v>
      </c>
      <c r="AE375" s="250" t="str">
        <f>IF(LEFT(tbl_TransDet_Exp[[#This Row],[Journal Id]],2)="EX",TEXT(tbl_TransDet_Exp[[#This Row],[Vch /Ex /PayId]],"0000000000"),"")</f>
        <v/>
      </c>
      <c r="AF375" s="250" t="b">
        <f>IF(tbl_TransDet_Exp[[#This Row],[ER Lookup and Format]]&lt;&gt;"",CONCATENATE(tbl_TransDet_Exp[[#This Row],[https://financials.omni.fsu.edu/psp/sprdfi/EMPLOYEE/ERP/c/AUDIT_EXPENSE_FUNCTIONS.TE_EXP_SHEET_INQ.GBL?SHEET_ID=]],AE375,tbl_TransDet_Exp[[#This Row],[&amp;PAGE=EX_SHEET_ENTRY]]))</f>
        <v>0</v>
      </c>
      <c r="AG375" s="250" t="str">
        <f t="shared" si="20"/>
        <v>https://docmgmt.its.fsu.edu/NolijWeb/public/apiLoginCheck.jsp?redir=../documentviewer/%3FdocumentId%3D</v>
      </c>
      <c r="AH3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5" s="250" t="str">
        <f>tbl_TransDet_Exp[[#Headers],[&amp;TargetFrameName=None]]</f>
        <v>&amp;TargetFrameName=None</v>
      </c>
      <c r="AJ3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5" s="71"/>
      <c r="AN375" s="22"/>
      <c r="AO375" s="22"/>
      <c r="AP375" s="208"/>
      <c r="AQ375" s="42" t="e">
        <f>IF(tbl_TransDet_Exp[[#This Row],[Custom SR Type]]="",INDEX(SR_Lookup[Section Name],MATCH(tbl_TransDet_Exp[[#This Row],[Account]],SR_Lookup[Account],0)),tbl_TransDet_Exp[[#This Row],[Custom SR Type]])</f>
        <v>#N/A</v>
      </c>
      <c r="AR375" s="42">
        <f>VALUE(CONCATENATE(C375,TEXT(tbl_TransDet_Exp[[#This Row],[Pd]],"00")))</f>
        <v>0</v>
      </c>
      <c r="AS375" s="42" t="str">
        <f>TEXT(tbl_TransDet_Exp[[#This Row],[Project Id]],"000000")</f>
        <v>000000</v>
      </c>
      <c r="AT375" s="42" t="e">
        <f>INDEX(Table11[Description],MATCH(tbl_TransDet_Exp[[#This Row],[Account]],Table11[GL Account],0))</f>
        <v>#N/A</v>
      </c>
      <c r="AU3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6" spans="2:47">
      <c r="B376" s="11"/>
      <c r="C376" s="243"/>
      <c r="D376" s="243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244"/>
      <c r="P376" s="11"/>
      <c r="Q376" s="245"/>
      <c r="R376" s="11"/>
      <c r="S376" s="11"/>
      <c r="T376" s="11"/>
      <c r="U376" s="11"/>
      <c r="V376" s="11"/>
      <c r="W376" s="11"/>
      <c r="X376" s="11"/>
      <c r="Y376" s="11"/>
      <c r="Z376" s="246"/>
      <c r="AA3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6" s="250" t="e">
        <f>IF(tbl_TransDet_Exp[[#This Row],[+/-  (HR GL Detail)]]&lt;&gt;"",tbl_TransDet_Exp[[#This Row],[+/-  (HR GL Detail)]],IF(#REF!&lt;&gt;"",#REF!,""))</f>
        <v>#REF!</v>
      </c>
      <c r="AC376" s="250" t="str">
        <f t="shared" si="18"/>
        <v>https://financials.omni.fsu.edu/psp/sprdfi/EMPLOYEE/ERP/c/AUDIT_EXPENSE_FUNCTIONS.TE_EXP_SHEET_INQ.GBL?SHEET_ID=</v>
      </c>
      <c r="AD376" s="250" t="str">
        <f t="shared" si="19"/>
        <v>&amp;PAGE=EX_SHEET_ENTRY</v>
      </c>
      <c r="AE376" s="250" t="str">
        <f>IF(LEFT(tbl_TransDet_Exp[[#This Row],[Journal Id]],2)="EX",TEXT(tbl_TransDet_Exp[[#This Row],[Vch /Ex /PayId]],"0000000000"),"")</f>
        <v/>
      </c>
      <c r="AF376" s="250" t="b">
        <f>IF(tbl_TransDet_Exp[[#This Row],[ER Lookup and Format]]&lt;&gt;"",CONCATENATE(tbl_TransDet_Exp[[#This Row],[https://financials.omni.fsu.edu/psp/sprdfi/EMPLOYEE/ERP/c/AUDIT_EXPENSE_FUNCTIONS.TE_EXP_SHEET_INQ.GBL?SHEET_ID=]],AE376,tbl_TransDet_Exp[[#This Row],[&amp;PAGE=EX_SHEET_ENTRY]]))</f>
        <v>0</v>
      </c>
      <c r="AG376" s="250" t="str">
        <f t="shared" si="20"/>
        <v>https://docmgmt.its.fsu.edu/NolijWeb/public/apiLoginCheck.jsp?redir=../documentviewer/%3FdocumentId%3D</v>
      </c>
      <c r="AH3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6" s="250" t="str">
        <f>tbl_TransDet_Exp[[#Headers],[&amp;TargetFrameName=None]]</f>
        <v>&amp;TargetFrameName=None</v>
      </c>
      <c r="AJ3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6" s="71"/>
      <c r="AN376" s="22"/>
      <c r="AO376" s="22"/>
      <c r="AP376" s="208"/>
      <c r="AQ376" s="42" t="e">
        <f>IF(tbl_TransDet_Exp[[#This Row],[Custom SR Type]]="",INDEX(SR_Lookup[Section Name],MATCH(tbl_TransDet_Exp[[#This Row],[Account]],SR_Lookup[Account],0)),tbl_TransDet_Exp[[#This Row],[Custom SR Type]])</f>
        <v>#N/A</v>
      </c>
      <c r="AR376" s="42">
        <f>VALUE(CONCATENATE(C376,TEXT(tbl_TransDet_Exp[[#This Row],[Pd]],"00")))</f>
        <v>0</v>
      </c>
      <c r="AS376" s="42" t="str">
        <f>TEXT(tbl_TransDet_Exp[[#This Row],[Project Id]],"000000")</f>
        <v>000000</v>
      </c>
      <c r="AT376" s="42" t="e">
        <f>INDEX(Table11[Description],MATCH(tbl_TransDet_Exp[[#This Row],[Account]],Table11[GL Account],0))</f>
        <v>#N/A</v>
      </c>
      <c r="AU3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7" spans="2:47">
      <c r="B377" s="11"/>
      <c r="C377" s="243"/>
      <c r="D377" s="243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244"/>
      <c r="P377" s="11"/>
      <c r="Q377" s="245"/>
      <c r="R377" s="11"/>
      <c r="S377" s="11"/>
      <c r="T377" s="11"/>
      <c r="U377" s="11"/>
      <c r="V377" s="11"/>
      <c r="W377" s="11"/>
      <c r="X377" s="11"/>
      <c r="Y377" s="11"/>
      <c r="Z377" s="246"/>
      <c r="AA3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7" s="250" t="e">
        <f>IF(tbl_TransDet_Exp[[#This Row],[+/-  (HR GL Detail)]]&lt;&gt;"",tbl_TransDet_Exp[[#This Row],[+/-  (HR GL Detail)]],IF(#REF!&lt;&gt;"",#REF!,""))</f>
        <v>#REF!</v>
      </c>
      <c r="AC377" s="250" t="str">
        <f t="shared" si="18"/>
        <v>https://financials.omni.fsu.edu/psp/sprdfi/EMPLOYEE/ERP/c/AUDIT_EXPENSE_FUNCTIONS.TE_EXP_SHEET_INQ.GBL?SHEET_ID=</v>
      </c>
      <c r="AD377" s="250" t="str">
        <f t="shared" si="19"/>
        <v>&amp;PAGE=EX_SHEET_ENTRY</v>
      </c>
      <c r="AE377" s="250" t="str">
        <f>IF(LEFT(tbl_TransDet_Exp[[#This Row],[Journal Id]],2)="EX",TEXT(tbl_TransDet_Exp[[#This Row],[Vch /Ex /PayId]],"0000000000"),"")</f>
        <v/>
      </c>
      <c r="AF377" s="250" t="b">
        <f>IF(tbl_TransDet_Exp[[#This Row],[ER Lookup and Format]]&lt;&gt;"",CONCATENATE(tbl_TransDet_Exp[[#This Row],[https://financials.omni.fsu.edu/psp/sprdfi/EMPLOYEE/ERP/c/AUDIT_EXPENSE_FUNCTIONS.TE_EXP_SHEET_INQ.GBL?SHEET_ID=]],AE377,tbl_TransDet_Exp[[#This Row],[&amp;PAGE=EX_SHEET_ENTRY]]))</f>
        <v>0</v>
      </c>
      <c r="AG377" s="250" t="str">
        <f t="shared" si="20"/>
        <v>https://docmgmt.its.fsu.edu/NolijWeb/public/apiLoginCheck.jsp?redir=../documentviewer/%3FdocumentId%3D</v>
      </c>
      <c r="AH3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7" s="250" t="str">
        <f>tbl_TransDet_Exp[[#Headers],[&amp;TargetFrameName=None]]</f>
        <v>&amp;TargetFrameName=None</v>
      </c>
      <c r="AJ3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7" s="71"/>
      <c r="AN377" s="22"/>
      <c r="AO377" s="22"/>
      <c r="AP377" s="208"/>
      <c r="AQ377" s="42" t="e">
        <f>IF(tbl_TransDet_Exp[[#This Row],[Custom SR Type]]="",INDEX(SR_Lookup[Section Name],MATCH(tbl_TransDet_Exp[[#This Row],[Account]],SR_Lookup[Account],0)),tbl_TransDet_Exp[[#This Row],[Custom SR Type]])</f>
        <v>#N/A</v>
      </c>
      <c r="AR377" s="42">
        <f>VALUE(CONCATENATE(C377,TEXT(tbl_TransDet_Exp[[#This Row],[Pd]],"00")))</f>
        <v>0</v>
      </c>
      <c r="AS377" s="42" t="str">
        <f>TEXT(tbl_TransDet_Exp[[#This Row],[Project Id]],"000000")</f>
        <v>000000</v>
      </c>
      <c r="AT377" s="42" t="e">
        <f>INDEX(Table11[Description],MATCH(tbl_TransDet_Exp[[#This Row],[Account]],Table11[GL Account],0))</f>
        <v>#N/A</v>
      </c>
      <c r="AU3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8" spans="2:47">
      <c r="B378" s="11"/>
      <c r="C378" s="243"/>
      <c r="D378" s="243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244"/>
      <c r="P378" s="11"/>
      <c r="Q378" s="245"/>
      <c r="R378" s="11"/>
      <c r="S378" s="11"/>
      <c r="T378" s="11"/>
      <c r="U378" s="11"/>
      <c r="V378" s="11"/>
      <c r="W378" s="11"/>
      <c r="X378" s="11"/>
      <c r="Y378" s="11"/>
      <c r="Z378" s="246"/>
      <c r="AA3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8" s="250" t="e">
        <f>IF(tbl_TransDet_Exp[[#This Row],[+/-  (HR GL Detail)]]&lt;&gt;"",tbl_TransDet_Exp[[#This Row],[+/-  (HR GL Detail)]],IF(#REF!&lt;&gt;"",#REF!,""))</f>
        <v>#REF!</v>
      </c>
      <c r="AC378" s="250" t="str">
        <f t="shared" si="18"/>
        <v>https://financials.omni.fsu.edu/psp/sprdfi/EMPLOYEE/ERP/c/AUDIT_EXPENSE_FUNCTIONS.TE_EXP_SHEET_INQ.GBL?SHEET_ID=</v>
      </c>
      <c r="AD378" s="250" t="str">
        <f t="shared" si="19"/>
        <v>&amp;PAGE=EX_SHEET_ENTRY</v>
      </c>
      <c r="AE378" s="250" t="str">
        <f>IF(LEFT(tbl_TransDet_Exp[[#This Row],[Journal Id]],2)="EX",TEXT(tbl_TransDet_Exp[[#This Row],[Vch /Ex /PayId]],"0000000000"),"")</f>
        <v/>
      </c>
      <c r="AF378" s="250" t="b">
        <f>IF(tbl_TransDet_Exp[[#This Row],[ER Lookup and Format]]&lt;&gt;"",CONCATENATE(tbl_TransDet_Exp[[#This Row],[https://financials.omni.fsu.edu/psp/sprdfi/EMPLOYEE/ERP/c/AUDIT_EXPENSE_FUNCTIONS.TE_EXP_SHEET_INQ.GBL?SHEET_ID=]],AE378,tbl_TransDet_Exp[[#This Row],[&amp;PAGE=EX_SHEET_ENTRY]]))</f>
        <v>0</v>
      </c>
      <c r="AG378" s="250" t="str">
        <f t="shared" si="20"/>
        <v>https://docmgmt.its.fsu.edu/NolijWeb/public/apiLoginCheck.jsp?redir=../documentviewer/%3FdocumentId%3D</v>
      </c>
      <c r="AH3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8" s="250" t="str">
        <f>tbl_TransDet_Exp[[#Headers],[&amp;TargetFrameName=None]]</f>
        <v>&amp;TargetFrameName=None</v>
      </c>
      <c r="AJ3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8" s="71"/>
      <c r="AN378" s="22"/>
      <c r="AO378" s="22"/>
      <c r="AP378" s="208"/>
      <c r="AQ378" s="42" t="e">
        <f>IF(tbl_TransDet_Exp[[#This Row],[Custom SR Type]]="",INDEX(SR_Lookup[Section Name],MATCH(tbl_TransDet_Exp[[#This Row],[Account]],SR_Lookup[Account],0)),tbl_TransDet_Exp[[#This Row],[Custom SR Type]])</f>
        <v>#N/A</v>
      </c>
      <c r="AR378" s="42">
        <f>VALUE(CONCATENATE(C378,TEXT(tbl_TransDet_Exp[[#This Row],[Pd]],"00")))</f>
        <v>0</v>
      </c>
      <c r="AS378" s="42" t="str">
        <f>TEXT(tbl_TransDet_Exp[[#This Row],[Project Id]],"000000")</f>
        <v>000000</v>
      </c>
      <c r="AT378" s="42" t="e">
        <f>INDEX(Table11[Description],MATCH(tbl_TransDet_Exp[[#This Row],[Account]],Table11[GL Account],0))</f>
        <v>#N/A</v>
      </c>
      <c r="AU3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79" spans="2:47">
      <c r="B379" s="11"/>
      <c r="C379" s="243"/>
      <c r="D379" s="243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244"/>
      <c r="P379" s="11"/>
      <c r="Q379" s="245"/>
      <c r="R379" s="11"/>
      <c r="S379" s="11"/>
      <c r="T379" s="11"/>
      <c r="U379" s="11"/>
      <c r="V379" s="11"/>
      <c r="W379" s="11"/>
      <c r="X379" s="11"/>
      <c r="Y379" s="11"/>
      <c r="Z379" s="246"/>
      <c r="AA3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79" s="250" t="e">
        <f>IF(tbl_TransDet_Exp[[#This Row],[+/-  (HR GL Detail)]]&lt;&gt;"",tbl_TransDet_Exp[[#This Row],[+/-  (HR GL Detail)]],IF(#REF!&lt;&gt;"",#REF!,""))</f>
        <v>#REF!</v>
      </c>
      <c r="AC379" s="250" t="str">
        <f t="shared" si="18"/>
        <v>https://financials.omni.fsu.edu/psp/sprdfi/EMPLOYEE/ERP/c/AUDIT_EXPENSE_FUNCTIONS.TE_EXP_SHEET_INQ.GBL?SHEET_ID=</v>
      </c>
      <c r="AD379" s="250" t="str">
        <f t="shared" si="19"/>
        <v>&amp;PAGE=EX_SHEET_ENTRY</v>
      </c>
      <c r="AE379" s="250" t="str">
        <f>IF(LEFT(tbl_TransDet_Exp[[#This Row],[Journal Id]],2)="EX",TEXT(tbl_TransDet_Exp[[#This Row],[Vch /Ex /PayId]],"0000000000"),"")</f>
        <v/>
      </c>
      <c r="AF379" s="250" t="b">
        <f>IF(tbl_TransDet_Exp[[#This Row],[ER Lookup and Format]]&lt;&gt;"",CONCATENATE(tbl_TransDet_Exp[[#This Row],[https://financials.omni.fsu.edu/psp/sprdfi/EMPLOYEE/ERP/c/AUDIT_EXPENSE_FUNCTIONS.TE_EXP_SHEET_INQ.GBL?SHEET_ID=]],AE379,tbl_TransDet_Exp[[#This Row],[&amp;PAGE=EX_SHEET_ENTRY]]))</f>
        <v>0</v>
      </c>
      <c r="AG379" s="250" t="str">
        <f t="shared" si="20"/>
        <v>https://docmgmt.its.fsu.edu/NolijWeb/public/apiLoginCheck.jsp?redir=../documentviewer/%3FdocumentId%3D</v>
      </c>
      <c r="AH3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79" s="250" t="str">
        <f>tbl_TransDet_Exp[[#Headers],[&amp;TargetFrameName=None]]</f>
        <v>&amp;TargetFrameName=None</v>
      </c>
      <c r="AJ3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79" s="71"/>
      <c r="AN379" s="22"/>
      <c r="AO379" s="22"/>
      <c r="AP379" s="208"/>
      <c r="AQ379" s="42" t="e">
        <f>IF(tbl_TransDet_Exp[[#This Row],[Custom SR Type]]="",INDEX(SR_Lookup[Section Name],MATCH(tbl_TransDet_Exp[[#This Row],[Account]],SR_Lookup[Account],0)),tbl_TransDet_Exp[[#This Row],[Custom SR Type]])</f>
        <v>#N/A</v>
      </c>
      <c r="AR379" s="42">
        <f>VALUE(CONCATENATE(C379,TEXT(tbl_TransDet_Exp[[#This Row],[Pd]],"00")))</f>
        <v>0</v>
      </c>
      <c r="AS379" s="42" t="str">
        <f>TEXT(tbl_TransDet_Exp[[#This Row],[Project Id]],"000000")</f>
        <v>000000</v>
      </c>
      <c r="AT379" s="42" t="e">
        <f>INDEX(Table11[Description],MATCH(tbl_TransDet_Exp[[#This Row],[Account]],Table11[GL Account],0))</f>
        <v>#N/A</v>
      </c>
      <c r="AU3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0" spans="2:47">
      <c r="B380" s="11"/>
      <c r="C380" s="243"/>
      <c r="D380" s="243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244"/>
      <c r="P380" s="11"/>
      <c r="Q380" s="245"/>
      <c r="R380" s="11"/>
      <c r="S380" s="11"/>
      <c r="T380" s="11"/>
      <c r="U380" s="11"/>
      <c r="V380" s="11"/>
      <c r="W380" s="11"/>
      <c r="X380" s="11"/>
      <c r="Y380" s="11"/>
      <c r="Z380" s="246"/>
      <c r="AA3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0" s="250" t="e">
        <f>IF(tbl_TransDet_Exp[[#This Row],[+/-  (HR GL Detail)]]&lt;&gt;"",tbl_TransDet_Exp[[#This Row],[+/-  (HR GL Detail)]],IF(#REF!&lt;&gt;"",#REF!,""))</f>
        <v>#REF!</v>
      </c>
      <c r="AC380" s="250" t="str">
        <f t="shared" si="18"/>
        <v>https://financials.omni.fsu.edu/psp/sprdfi/EMPLOYEE/ERP/c/AUDIT_EXPENSE_FUNCTIONS.TE_EXP_SHEET_INQ.GBL?SHEET_ID=</v>
      </c>
      <c r="AD380" s="250" t="str">
        <f t="shared" si="19"/>
        <v>&amp;PAGE=EX_SHEET_ENTRY</v>
      </c>
      <c r="AE380" s="250" t="str">
        <f>IF(LEFT(tbl_TransDet_Exp[[#This Row],[Journal Id]],2)="EX",TEXT(tbl_TransDet_Exp[[#This Row],[Vch /Ex /PayId]],"0000000000"),"")</f>
        <v/>
      </c>
      <c r="AF380" s="250" t="b">
        <f>IF(tbl_TransDet_Exp[[#This Row],[ER Lookup and Format]]&lt;&gt;"",CONCATENATE(tbl_TransDet_Exp[[#This Row],[https://financials.omni.fsu.edu/psp/sprdfi/EMPLOYEE/ERP/c/AUDIT_EXPENSE_FUNCTIONS.TE_EXP_SHEET_INQ.GBL?SHEET_ID=]],AE380,tbl_TransDet_Exp[[#This Row],[&amp;PAGE=EX_SHEET_ENTRY]]))</f>
        <v>0</v>
      </c>
      <c r="AG380" s="250" t="str">
        <f t="shared" si="20"/>
        <v>https://docmgmt.its.fsu.edu/NolijWeb/public/apiLoginCheck.jsp?redir=../documentviewer/%3FdocumentId%3D</v>
      </c>
      <c r="AH3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0" s="250" t="str">
        <f>tbl_TransDet_Exp[[#Headers],[&amp;TargetFrameName=None]]</f>
        <v>&amp;TargetFrameName=None</v>
      </c>
      <c r="AJ3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0" s="71"/>
      <c r="AN380" s="22"/>
      <c r="AO380" s="22"/>
      <c r="AP380" s="208"/>
      <c r="AQ380" s="42" t="e">
        <f>IF(tbl_TransDet_Exp[[#This Row],[Custom SR Type]]="",INDEX(SR_Lookup[Section Name],MATCH(tbl_TransDet_Exp[[#This Row],[Account]],SR_Lookup[Account],0)),tbl_TransDet_Exp[[#This Row],[Custom SR Type]])</f>
        <v>#N/A</v>
      </c>
      <c r="AR380" s="42">
        <f>VALUE(CONCATENATE(C380,TEXT(tbl_TransDet_Exp[[#This Row],[Pd]],"00")))</f>
        <v>0</v>
      </c>
      <c r="AS380" s="42" t="str">
        <f>TEXT(tbl_TransDet_Exp[[#This Row],[Project Id]],"000000")</f>
        <v>000000</v>
      </c>
      <c r="AT380" s="42" t="e">
        <f>INDEX(Table11[Description],MATCH(tbl_TransDet_Exp[[#This Row],[Account]],Table11[GL Account],0))</f>
        <v>#N/A</v>
      </c>
      <c r="AU3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1" spans="2:47">
      <c r="B381" s="11"/>
      <c r="C381" s="243"/>
      <c r="D381" s="243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244"/>
      <c r="P381" s="11"/>
      <c r="Q381" s="245"/>
      <c r="R381" s="11"/>
      <c r="S381" s="11"/>
      <c r="T381" s="11"/>
      <c r="U381" s="11"/>
      <c r="V381" s="11"/>
      <c r="W381" s="11"/>
      <c r="X381" s="11"/>
      <c r="Y381" s="11"/>
      <c r="Z381" s="246"/>
      <c r="AA3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1" s="250" t="e">
        <f>IF(tbl_TransDet_Exp[[#This Row],[+/-  (HR GL Detail)]]&lt;&gt;"",tbl_TransDet_Exp[[#This Row],[+/-  (HR GL Detail)]],IF(#REF!&lt;&gt;"",#REF!,""))</f>
        <v>#REF!</v>
      </c>
      <c r="AC381" s="250" t="str">
        <f t="shared" si="18"/>
        <v>https://financials.omni.fsu.edu/psp/sprdfi/EMPLOYEE/ERP/c/AUDIT_EXPENSE_FUNCTIONS.TE_EXP_SHEET_INQ.GBL?SHEET_ID=</v>
      </c>
      <c r="AD381" s="250" t="str">
        <f t="shared" si="19"/>
        <v>&amp;PAGE=EX_SHEET_ENTRY</v>
      </c>
      <c r="AE381" s="250" t="str">
        <f>IF(LEFT(tbl_TransDet_Exp[[#This Row],[Journal Id]],2)="EX",TEXT(tbl_TransDet_Exp[[#This Row],[Vch /Ex /PayId]],"0000000000"),"")</f>
        <v/>
      </c>
      <c r="AF381" s="250" t="b">
        <f>IF(tbl_TransDet_Exp[[#This Row],[ER Lookup and Format]]&lt;&gt;"",CONCATENATE(tbl_TransDet_Exp[[#This Row],[https://financials.omni.fsu.edu/psp/sprdfi/EMPLOYEE/ERP/c/AUDIT_EXPENSE_FUNCTIONS.TE_EXP_SHEET_INQ.GBL?SHEET_ID=]],AE381,tbl_TransDet_Exp[[#This Row],[&amp;PAGE=EX_SHEET_ENTRY]]))</f>
        <v>0</v>
      </c>
      <c r="AG381" s="250" t="str">
        <f t="shared" si="20"/>
        <v>https://docmgmt.its.fsu.edu/NolijWeb/public/apiLoginCheck.jsp?redir=../documentviewer/%3FdocumentId%3D</v>
      </c>
      <c r="AH3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1" s="250" t="str">
        <f>tbl_TransDet_Exp[[#Headers],[&amp;TargetFrameName=None]]</f>
        <v>&amp;TargetFrameName=None</v>
      </c>
      <c r="AJ3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1" s="71"/>
      <c r="AN381" s="22"/>
      <c r="AO381" s="22"/>
      <c r="AP381" s="208"/>
      <c r="AQ381" s="42" t="e">
        <f>IF(tbl_TransDet_Exp[[#This Row],[Custom SR Type]]="",INDEX(SR_Lookup[Section Name],MATCH(tbl_TransDet_Exp[[#This Row],[Account]],SR_Lookup[Account],0)),tbl_TransDet_Exp[[#This Row],[Custom SR Type]])</f>
        <v>#N/A</v>
      </c>
      <c r="AR381" s="42">
        <f>VALUE(CONCATENATE(C381,TEXT(tbl_TransDet_Exp[[#This Row],[Pd]],"00")))</f>
        <v>0</v>
      </c>
      <c r="AS381" s="42" t="str">
        <f>TEXT(tbl_TransDet_Exp[[#This Row],[Project Id]],"000000")</f>
        <v>000000</v>
      </c>
      <c r="AT381" s="42" t="e">
        <f>INDEX(Table11[Description],MATCH(tbl_TransDet_Exp[[#This Row],[Account]],Table11[GL Account],0))</f>
        <v>#N/A</v>
      </c>
      <c r="AU3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2" spans="2:47">
      <c r="B382" s="11"/>
      <c r="C382" s="243"/>
      <c r="D382" s="243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244"/>
      <c r="P382" s="11"/>
      <c r="Q382" s="245"/>
      <c r="R382" s="11"/>
      <c r="S382" s="11"/>
      <c r="T382" s="11"/>
      <c r="U382" s="11"/>
      <c r="V382" s="11"/>
      <c r="W382" s="11"/>
      <c r="X382" s="11"/>
      <c r="Y382" s="11"/>
      <c r="Z382" s="246"/>
      <c r="AA3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2" s="250" t="e">
        <f>IF(tbl_TransDet_Exp[[#This Row],[+/-  (HR GL Detail)]]&lt;&gt;"",tbl_TransDet_Exp[[#This Row],[+/-  (HR GL Detail)]],IF(#REF!&lt;&gt;"",#REF!,""))</f>
        <v>#REF!</v>
      </c>
      <c r="AC382" s="250" t="str">
        <f t="shared" si="18"/>
        <v>https://financials.omni.fsu.edu/psp/sprdfi/EMPLOYEE/ERP/c/AUDIT_EXPENSE_FUNCTIONS.TE_EXP_SHEET_INQ.GBL?SHEET_ID=</v>
      </c>
      <c r="AD382" s="250" t="str">
        <f t="shared" si="19"/>
        <v>&amp;PAGE=EX_SHEET_ENTRY</v>
      </c>
      <c r="AE382" s="250" t="str">
        <f>IF(LEFT(tbl_TransDet_Exp[[#This Row],[Journal Id]],2)="EX",TEXT(tbl_TransDet_Exp[[#This Row],[Vch /Ex /PayId]],"0000000000"),"")</f>
        <v/>
      </c>
      <c r="AF382" s="250" t="b">
        <f>IF(tbl_TransDet_Exp[[#This Row],[ER Lookup and Format]]&lt;&gt;"",CONCATENATE(tbl_TransDet_Exp[[#This Row],[https://financials.omni.fsu.edu/psp/sprdfi/EMPLOYEE/ERP/c/AUDIT_EXPENSE_FUNCTIONS.TE_EXP_SHEET_INQ.GBL?SHEET_ID=]],AE382,tbl_TransDet_Exp[[#This Row],[&amp;PAGE=EX_SHEET_ENTRY]]))</f>
        <v>0</v>
      </c>
      <c r="AG382" s="250" t="str">
        <f t="shared" si="20"/>
        <v>https://docmgmt.its.fsu.edu/NolijWeb/public/apiLoginCheck.jsp?redir=../documentviewer/%3FdocumentId%3D</v>
      </c>
      <c r="AH3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2" s="250" t="str">
        <f>tbl_TransDet_Exp[[#Headers],[&amp;TargetFrameName=None]]</f>
        <v>&amp;TargetFrameName=None</v>
      </c>
      <c r="AJ3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2" s="71"/>
      <c r="AN382" s="22"/>
      <c r="AO382" s="22"/>
      <c r="AP382" s="208"/>
      <c r="AQ382" s="42" t="e">
        <f>IF(tbl_TransDet_Exp[[#This Row],[Custom SR Type]]="",INDEX(SR_Lookup[Section Name],MATCH(tbl_TransDet_Exp[[#This Row],[Account]],SR_Lookup[Account],0)),tbl_TransDet_Exp[[#This Row],[Custom SR Type]])</f>
        <v>#N/A</v>
      </c>
      <c r="AR382" s="42">
        <f>VALUE(CONCATENATE(C382,TEXT(tbl_TransDet_Exp[[#This Row],[Pd]],"00")))</f>
        <v>0</v>
      </c>
      <c r="AS382" s="42" t="str">
        <f>TEXT(tbl_TransDet_Exp[[#This Row],[Project Id]],"000000")</f>
        <v>000000</v>
      </c>
      <c r="AT382" s="42" t="e">
        <f>INDEX(Table11[Description],MATCH(tbl_TransDet_Exp[[#This Row],[Account]],Table11[GL Account],0))</f>
        <v>#N/A</v>
      </c>
      <c r="AU3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3" spans="2:47">
      <c r="B383" s="11"/>
      <c r="C383" s="243"/>
      <c r="D383" s="243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244"/>
      <c r="P383" s="11"/>
      <c r="Q383" s="245"/>
      <c r="R383" s="11"/>
      <c r="S383" s="11"/>
      <c r="T383" s="11"/>
      <c r="U383" s="11"/>
      <c r="V383" s="11"/>
      <c r="W383" s="11"/>
      <c r="X383" s="11"/>
      <c r="Y383" s="11"/>
      <c r="Z383" s="246"/>
      <c r="AA3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3" s="250" t="e">
        <f>IF(tbl_TransDet_Exp[[#This Row],[+/-  (HR GL Detail)]]&lt;&gt;"",tbl_TransDet_Exp[[#This Row],[+/-  (HR GL Detail)]],IF(#REF!&lt;&gt;"",#REF!,""))</f>
        <v>#REF!</v>
      </c>
      <c r="AC383" s="250" t="str">
        <f t="shared" si="18"/>
        <v>https://financials.omni.fsu.edu/psp/sprdfi/EMPLOYEE/ERP/c/AUDIT_EXPENSE_FUNCTIONS.TE_EXP_SHEET_INQ.GBL?SHEET_ID=</v>
      </c>
      <c r="AD383" s="250" t="str">
        <f t="shared" si="19"/>
        <v>&amp;PAGE=EX_SHEET_ENTRY</v>
      </c>
      <c r="AE383" s="250" t="str">
        <f>IF(LEFT(tbl_TransDet_Exp[[#This Row],[Journal Id]],2)="EX",TEXT(tbl_TransDet_Exp[[#This Row],[Vch /Ex /PayId]],"0000000000"),"")</f>
        <v/>
      </c>
      <c r="AF383" s="250" t="b">
        <f>IF(tbl_TransDet_Exp[[#This Row],[ER Lookup and Format]]&lt;&gt;"",CONCATENATE(tbl_TransDet_Exp[[#This Row],[https://financials.omni.fsu.edu/psp/sprdfi/EMPLOYEE/ERP/c/AUDIT_EXPENSE_FUNCTIONS.TE_EXP_SHEET_INQ.GBL?SHEET_ID=]],AE383,tbl_TransDet_Exp[[#This Row],[&amp;PAGE=EX_SHEET_ENTRY]]))</f>
        <v>0</v>
      </c>
      <c r="AG383" s="250" t="str">
        <f t="shared" si="20"/>
        <v>https://docmgmt.its.fsu.edu/NolijWeb/public/apiLoginCheck.jsp?redir=../documentviewer/%3FdocumentId%3D</v>
      </c>
      <c r="AH3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3" s="250" t="str">
        <f>tbl_TransDet_Exp[[#Headers],[&amp;TargetFrameName=None]]</f>
        <v>&amp;TargetFrameName=None</v>
      </c>
      <c r="AJ3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3" s="71"/>
      <c r="AN383" s="22"/>
      <c r="AO383" s="22"/>
      <c r="AP383" s="208"/>
      <c r="AQ383" s="42" t="e">
        <f>IF(tbl_TransDet_Exp[[#This Row],[Custom SR Type]]="",INDEX(SR_Lookup[Section Name],MATCH(tbl_TransDet_Exp[[#This Row],[Account]],SR_Lookup[Account],0)),tbl_TransDet_Exp[[#This Row],[Custom SR Type]])</f>
        <v>#N/A</v>
      </c>
      <c r="AR383" s="42">
        <f>VALUE(CONCATENATE(C383,TEXT(tbl_TransDet_Exp[[#This Row],[Pd]],"00")))</f>
        <v>0</v>
      </c>
      <c r="AS383" s="42" t="str">
        <f>TEXT(tbl_TransDet_Exp[[#This Row],[Project Id]],"000000")</f>
        <v>000000</v>
      </c>
      <c r="AT383" s="42" t="e">
        <f>INDEX(Table11[Description],MATCH(tbl_TransDet_Exp[[#This Row],[Account]],Table11[GL Account],0))</f>
        <v>#N/A</v>
      </c>
      <c r="AU3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4" spans="2:47">
      <c r="B384" s="11"/>
      <c r="C384" s="243"/>
      <c r="D384" s="243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244"/>
      <c r="P384" s="11"/>
      <c r="Q384" s="245"/>
      <c r="R384" s="11"/>
      <c r="S384" s="11"/>
      <c r="T384" s="11"/>
      <c r="U384" s="11"/>
      <c r="V384" s="11"/>
      <c r="W384" s="11"/>
      <c r="X384" s="11"/>
      <c r="Y384" s="11"/>
      <c r="Z384" s="246"/>
      <c r="AA3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4" s="250" t="e">
        <f>IF(tbl_TransDet_Exp[[#This Row],[+/-  (HR GL Detail)]]&lt;&gt;"",tbl_TransDet_Exp[[#This Row],[+/-  (HR GL Detail)]],IF(#REF!&lt;&gt;"",#REF!,""))</f>
        <v>#REF!</v>
      </c>
      <c r="AC384" s="250" t="str">
        <f t="shared" si="18"/>
        <v>https://financials.omni.fsu.edu/psp/sprdfi/EMPLOYEE/ERP/c/AUDIT_EXPENSE_FUNCTIONS.TE_EXP_SHEET_INQ.GBL?SHEET_ID=</v>
      </c>
      <c r="AD384" s="250" t="str">
        <f t="shared" si="19"/>
        <v>&amp;PAGE=EX_SHEET_ENTRY</v>
      </c>
      <c r="AE384" s="250" t="str">
        <f>IF(LEFT(tbl_TransDet_Exp[[#This Row],[Journal Id]],2)="EX",TEXT(tbl_TransDet_Exp[[#This Row],[Vch /Ex /PayId]],"0000000000"),"")</f>
        <v/>
      </c>
      <c r="AF384" s="250" t="b">
        <f>IF(tbl_TransDet_Exp[[#This Row],[ER Lookup and Format]]&lt;&gt;"",CONCATENATE(tbl_TransDet_Exp[[#This Row],[https://financials.omni.fsu.edu/psp/sprdfi/EMPLOYEE/ERP/c/AUDIT_EXPENSE_FUNCTIONS.TE_EXP_SHEET_INQ.GBL?SHEET_ID=]],AE384,tbl_TransDet_Exp[[#This Row],[&amp;PAGE=EX_SHEET_ENTRY]]))</f>
        <v>0</v>
      </c>
      <c r="AG384" s="250" t="str">
        <f t="shared" si="20"/>
        <v>https://docmgmt.its.fsu.edu/NolijWeb/public/apiLoginCheck.jsp?redir=../documentviewer/%3FdocumentId%3D</v>
      </c>
      <c r="AH3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4" s="250" t="str">
        <f>tbl_TransDet_Exp[[#Headers],[&amp;TargetFrameName=None]]</f>
        <v>&amp;TargetFrameName=None</v>
      </c>
      <c r="AJ3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4" s="71"/>
      <c r="AN384" s="22"/>
      <c r="AO384" s="22"/>
      <c r="AP384" s="208"/>
      <c r="AQ384" s="42" t="e">
        <f>IF(tbl_TransDet_Exp[[#This Row],[Custom SR Type]]="",INDEX(SR_Lookup[Section Name],MATCH(tbl_TransDet_Exp[[#This Row],[Account]],SR_Lookup[Account],0)),tbl_TransDet_Exp[[#This Row],[Custom SR Type]])</f>
        <v>#N/A</v>
      </c>
      <c r="AR384" s="42">
        <f>VALUE(CONCATENATE(C384,TEXT(tbl_TransDet_Exp[[#This Row],[Pd]],"00")))</f>
        <v>0</v>
      </c>
      <c r="AS384" s="42" t="str">
        <f>TEXT(tbl_TransDet_Exp[[#This Row],[Project Id]],"000000")</f>
        <v>000000</v>
      </c>
      <c r="AT384" s="42" t="e">
        <f>INDEX(Table11[Description],MATCH(tbl_TransDet_Exp[[#This Row],[Account]],Table11[GL Account],0))</f>
        <v>#N/A</v>
      </c>
      <c r="AU3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5" spans="2:47">
      <c r="B385" s="11"/>
      <c r="C385" s="243"/>
      <c r="D385" s="243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244"/>
      <c r="P385" s="11"/>
      <c r="Q385" s="245"/>
      <c r="R385" s="11"/>
      <c r="S385" s="11"/>
      <c r="T385" s="11"/>
      <c r="U385" s="11"/>
      <c r="V385" s="11"/>
      <c r="W385" s="11"/>
      <c r="X385" s="11"/>
      <c r="Y385" s="11"/>
      <c r="Z385" s="246"/>
      <c r="AA3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5" s="250" t="e">
        <f>IF(tbl_TransDet_Exp[[#This Row],[+/-  (HR GL Detail)]]&lt;&gt;"",tbl_TransDet_Exp[[#This Row],[+/-  (HR GL Detail)]],IF(#REF!&lt;&gt;"",#REF!,""))</f>
        <v>#REF!</v>
      </c>
      <c r="AC385" s="250" t="str">
        <f t="shared" si="18"/>
        <v>https://financials.omni.fsu.edu/psp/sprdfi/EMPLOYEE/ERP/c/AUDIT_EXPENSE_FUNCTIONS.TE_EXP_SHEET_INQ.GBL?SHEET_ID=</v>
      </c>
      <c r="AD385" s="250" t="str">
        <f t="shared" si="19"/>
        <v>&amp;PAGE=EX_SHEET_ENTRY</v>
      </c>
      <c r="AE385" s="250" t="str">
        <f>IF(LEFT(tbl_TransDet_Exp[[#This Row],[Journal Id]],2)="EX",TEXT(tbl_TransDet_Exp[[#This Row],[Vch /Ex /PayId]],"0000000000"),"")</f>
        <v/>
      </c>
      <c r="AF385" s="250" t="b">
        <f>IF(tbl_TransDet_Exp[[#This Row],[ER Lookup and Format]]&lt;&gt;"",CONCATENATE(tbl_TransDet_Exp[[#This Row],[https://financials.omni.fsu.edu/psp/sprdfi/EMPLOYEE/ERP/c/AUDIT_EXPENSE_FUNCTIONS.TE_EXP_SHEET_INQ.GBL?SHEET_ID=]],AE385,tbl_TransDet_Exp[[#This Row],[&amp;PAGE=EX_SHEET_ENTRY]]))</f>
        <v>0</v>
      </c>
      <c r="AG385" s="250" t="str">
        <f t="shared" si="20"/>
        <v>https://docmgmt.its.fsu.edu/NolijWeb/public/apiLoginCheck.jsp?redir=../documentviewer/%3FdocumentId%3D</v>
      </c>
      <c r="AH3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5" s="250" t="str">
        <f>tbl_TransDet_Exp[[#Headers],[&amp;TargetFrameName=None]]</f>
        <v>&amp;TargetFrameName=None</v>
      </c>
      <c r="AJ3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5" s="71"/>
      <c r="AN385" s="22"/>
      <c r="AO385" s="22"/>
      <c r="AP385" s="208"/>
      <c r="AQ385" s="42" t="e">
        <f>IF(tbl_TransDet_Exp[[#This Row],[Custom SR Type]]="",INDEX(SR_Lookup[Section Name],MATCH(tbl_TransDet_Exp[[#This Row],[Account]],SR_Lookup[Account],0)),tbl_TransDet_Exp[[#This Row],[Custom SR Type]])</f>
        <v>#N/A</v>
      </c>
      <c r="AR385" s="42">
        <f>VALUE(CONCATENATE(C385,TEXT(tbl_TransDet_Exp[[#This Row],[Pd]],"00")))</f>
        <v>0</v>
      </c>
      <c r="AS385" s="42" t="str">
        <f>TEXT(tbl_TransDet_Exp[[#This Row],[Project Id]],"000000")</f>
        <v>000000</v>
      </c>
      <c r="AT385" s="42" t="e">
        <f>INDEX(Table11[Description],MATCH(tbl_TransDet_Exp[[#This Row],[Account]],Table11[GL Account],0))</f>
        <v>#N/A</v>
      </c>
      <c r="AU3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6" spans="2:47">
      <c r="B386" s="11"/>
      <c r="C386" s="243"/>
      <c r="D386" s="243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244"/>
      <c r="P386" s="11"/>
      <c r="Q386" s="245"/>
      <c r="R386" s="11"/>
      <c r="S386" s="11"/>
      <c r="T386" s="11"/>
      <c r="U386" s="11"/>
      <c r="V386" s="11"/>
      <c r="W386" s="11"/>
      <c r="X386" s="11"/>
      <c r="Y386" s="11"/>
      <c r="Z386" s="246"/>
      <c r="AA3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6" s="250" t="e">
        <f>IF(tbl_TransDet_Exp[[#This Row],[+/-  (HR GL Detail)]]&lt;&gt;"",tbl_TransDet_Exp[[#This Row],[+/-  (HR GL Detail)]],IF(#REF!&lt;&gt;"",#REF!,""))</f>
        <v>#REF!</v>
      </c>
      <c r="AC386" s="250" t="str">
        <f t="shared" si="18"/>
        <v>https://financials.omni.fsu.edu/psp/sprdfi/EMPLOYEE/ERP/c/AUDIT_EXPENSE_FUNCTIONS.TE_EXP_SHEET_INQ.GBL?SHEET_ID=</v>
      </c>
      <c r="AD386" s="250" t="str">
        <f t="shared" si="19"/>
        <v>&amp;PAGE=EX_SHEET_ENTRY</v>
      </c>
      <c r="AE386" s="250" t="str">
        <f>IF(LEFT(tbl_TransDet_Exp[[#This Row],[Journal Id]],2)="EX",TEXT(tbl_TransDet_Exp[[#This Row],[Vch /Ex /PayId]],"0000000000"),"")</f>
        <v/>
      </c>
      <c r="AF386" s="250" t="b">
        <f>IF(tbl_TransDet_Exp[[#This Row],[ER Lookup and Format]]&lt;&gt;"",CONCATENATE(tbl_TransDet_Exp[[#This Row],[https://financials.omni.fsu.edu/psp/sprdfi/EMPLOYEE/ERP/c/AUDIT_EXPENSE_FUNCTIONS.TE_EXP_SHEET_INQ.GBL?SHEET_ID=]],AE386,tbl_TransDet_Exp[[#This Row],[&amp;PAGE=EX_SHEET_ENTRY]]))</f>
        <v>0</v>
      </c>
      <c r="AG386" s="250" t="str">
        <f t="shared" si="20"/>
        <v>https://docmgmt.its.fsu.edu/NolijWeb/public/apiLoginCheck.jsp?redir=../documentviewer/%3FdocumentId%3D</v>
      </c>
      <c r="AH3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6" s="250" t="str">
        <f>tbl_TransDet_Exp[[#Headers],[&amp;TargetFrameName=None]]</f>
        <v>&amp;TargetFrameName=None</v>
      </c>
      <c r="AJ3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6" s="71"/>
      <c r="AN386" s="22"/>
      <c r="AO386" s="22"/>
      <c r="AP386" s="208"/>
      <c r="AQ386" s="42" t="e">
        <f>IF(tbl_TransDet_Exp[[#This Row],[Custom SR Type]]="",INDEX(SR_Lookup[Section Name],MATCH(tbl_TransDet_Exp[[#This Row],[Account]],SR_Lookup[Account],0)),tbl_TransDet_Exp[[#This Row],[Custom SR Type]])</f>
        <v>#N/A</v>
      </c>
      <c r="AR386" s="42">
        <f>VALUE(CONCATENATE(C386,TEXT(tbl_TransDet_Exp[[#This Row],[Pd]],"00")))</f>
        <v>0</v>
      </c>
      <c r="AS386" s="42" t="str">
        <f>TEXT(tbl_TransDet_Exp[[#This Row],[Project Id]],"000000")</f>
        <v>000000</v>
      </c>
      <c r="AT386" s="42" t="e">
        <f>INDEX(Table11[Description],MATCH(tbl_TransDet_Exp[[#This Row],[Account]],Table11[GL Account],0))</f>
        <v>#N/A</v>
      </c>
      <c r="AU3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7" spans="2:47">
      <c r="B387" s="11"/>
      <c r="C387" s="243"/>
      <c r="D387" s="243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244"/>
      <c r="P387" s="11"/>
      <c r="Q387" s="245"/>
      <c r="R387" s="11"/>
      <c r="S387" s="11"/>
      <c r="T387" s="11"/>
      <c r="U387" s="11"/>
      <c r="V387" s="11"/>
      <c r="W387" s="11"/>
      <c r="X387" s="11"/>
      <c r="Y387" s="11"/>
      <c r="Z387" s="246"/>
      <c r="AA3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7" s="250" t="e">
        <f>IF(tbl_TransDet_Exp[[#This Row],[+/-  (HR GL Detail)]]&lt;&gt;"",tbl_TransDet_Exp[[#This Row],[+/-  (HR GL Detail)]],IF(#REF!&lt;&gt;"",#REF!,""))</f>
        <v>#REF!</v>
      </c>
      <c r="AC387" s="250" t="str">
        <f t="shared" si="18"/>
        <v>https://financials.omni.fsu.edu/psp/sprdfi/EMPLOYEE/ERP/c/AUDIT_EXPENSE_FUNCTIONS.TE_EXP_SHEET_INQ.GBL?SHEET_ID=</v>
      </c>
      <c r="AD387" s="250" t="str">
        <f t="shared" si="19"/>
        <v>&amp;PAGE=EX_SHEET_ENTRY</v>
      </c>
      <c r="AE387" s="250" t="str">
        <f>IF(LEFT(tbl_TransDet_Exp[[#This Row],[Journal Id]],2)="EX",TEXT(tbl_TransDet_Exp[[#This Row],[Vch /Ex /PayId]],"0000000000"),"")</f>
        <v/>
      </c>
      <c r="AF387" s="250" t="b">
        <f>IF(tbl_TransDet_Exp[[#This Row],[ER Lookup and Format]]&lt;&gt;"",CONCATENATE(tbl_TransDet_Exp[[#This Row],[https://financials.omni.fsu.edu/psp/sprdfi/EMPLOYEE/ERP/c/AUDIT_EXPENSE_FUNCTIONS.TE_EXP_SHEET_INQ.GBL?SHEET_ID=]],AE387,tbl_TransDet_Exp[[#This Row],[&amp;PAGE=EX_SHEET_ENTRY]]))</f>
        <v>0</v>
      </c>
      <c r="AG387" s="250" t="str">
        <f t="shared" si="20"/>
        <v>https://docmgmt.its.fsu.edu/NolijWeb/public/apiLoginCheck.jsp?redir=../documentviewer/%3FdocumentId%3D</v>
      </c>
      <c r="AH3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7" s="250" t="str">
        <f>tbl_TransDet_Exp[[#Headers],[&amp;TargetFrameName=None]]</f>
        <v>&amp;TargetFrameName=None</v>
      </c>
      <c r="AJ3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7" s="71"/>
      <c r="AN387" s="22"/>
      <c r="AO387" s="22"/>
      <c r="AP387" s="208"/>
      <c r="AQ387" s="42" t="e">
        <f>IF(tbl_TransDet_Exp[[#This Row],[Custom SR Type]]="",INDEX(SR_Lookup[Section Name],MATCH(tbl_TransDet_Exp[[#This Row],[Account]],SR_Lookup[Account],0)),tbl_TransDet_Exp[[#This Row],[Custom SR Type]])</f>
        <v>#N/A</v>
      </c>
      <c r="AR387" s="42">
        <f>VALUE(CONCATENATE(C387,TEXT(tbl_TransDet_Exp[[#This Row],[Pd]],"00")))</f>
        <v>0</v>
      </c>
      <c r="AS387" s="42" t="str">
        <f>TEXT(tbl_TransDet_Exp[[#This Row],[Project Id]],"000000")</f>
        <v>000000</v>
      </c>
      <c r="AT387" s="42" t="e">
        <f>INDEX(Table11[Description],MATCH(tbl_TransDet_Exp[[#This Row],[Account]],Table11[GL Account],0))</f>
        <v>#N/A</v>
      </c>
      <c r="AU3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8" spans="2:47">
      <c r="B388" s="11"/>
      <c r="C388" s="243"/>
      <c r="D388" s="243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244"/>
      <c r="P388" s="11"/>
      <c r="Q388" s="245"/>
      <c r="R388" s="11"/>
      <c r="S388" s="11"/>
      <c r="T388" s="11"/>
      <c r="U388" s="11"/>
      <c r="V388" s="11"/>
      <c r="W388" s="11"/>
      <c r="X388" s="11"/>
      <c r="Y388" s="11"/>
      <c r="Z388" s="246"/>
      <c r="AA3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8" s="250" t="e">
        <f>IF(tbl_TransDet_Exp[[#This Row],[+/-  (HR GL Detail)]]&lt;&gt;"",tbl_TransDet_Exp[[#This Row],[+/-  (HR GL Detail)]],IF(#REF!&lt;&gt;"",#REF!,""))</f>
        <v>#REF!</v>
      </c>
      <c r="AC388" s="250" t="str">
        <f t="shared" si="18"/>
        <v>https://financials.omni.fsu.edu/psp/sprdfi/EMPLOYEE/ERP/c/AUDIT_EXPENSE_FUNCTIONS.TE_EXP_SHEET_INQ.GBL?SHEET_ID=</v>
      </c>
      <c r="AD388" s="250" t="str">
        <f t="shared" si="19"/>
        <v>&amp;PAGE=EX_SHEET_ENTRY</v>
      </c>
      <c r="AE388" s="250" t="str">
        <f>IF(LEFT(tbl_TransDet_Exp[[#This Row],[Journal Id]],2)="EX",TEXT(tbl_TransDet_Exp[[#This Row],[Vch /Ex /PayId]],"0000000000"),"")</f>
        <v/>
      </c>
      <c r="AF388" s="250" t="b">
        <f>IF(tbl_TransDet_Exp[[#This Row],[ER Lookup and Format]]&lt;&gt;"",CONCATENATE(tbl_TransDet_Exp[[#This Row],[https://financials.omni.fsu.edu/psp/sprdfi/EMPLOYEE/ERP/c/AUDIT_EXPENSE_FUNCTIONS.TE_EXP_SHEET_INQ.GBL?SHEET_ID=]],AE388,tbl_TransDet_Exp[[#This Row],[&amp;PAGE=EX_SHEET_ENTRY]]))</f>
        <v>0</v>
      </c>
      <c r="AG388" s="250" t="str">
        <f t="shared" si="20"/>
        <v>https://docmgmt.its.fsu.edu/NolijWeb/public/apiLoginCheck.jsp?redir=../documentviewer/%3FdocumentId%3D</v>
      </c>
      <c r="AH3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8" s="250" t="str">
        <f>tbl_TransDet_Exp[[#Headers],[&amp;TargetFrameName=None]]</f>
        <v>&amp;TargetFrameName=None</v>
      </c>
      <c r="AJ3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8" s="71"/>
      <c r="AN388" s="22"/>
      <c r="AO388" s="22"/>
      <c r="AP388" s="208"/>
      <c r="AQ388" s="42" t="e">
        <f>IF(tbl_TransDet_Exp[[#This Row],[Custom SR Type]]="",INDEX(SR_Lookup[Section Name],MATCH(tbl_TransDet_Exp[[#This Row],[Account]],SR_Lookup[Account],0)),tbl_TransDet_Exp[[#This Row],[Custom SR Type]])</f>
        <v>#N/A</v>
      </c>
      <c r="AR388" s="42">
        <f>VALUE(CONCATENATE(C388,TEXT(tbl_TransDet_Exp[[#This Row],[Pd]],"00")))</f>
        <v>0</v>
      </c>
      <c r="AS388" s="42" t="str">
        <f>TEXT(tbl_TransDet_Exp[[#This Row],[Project Id]],"000000")</f>
        <v>000000</v>
      </c>
      <c r="AT388" s="42" t="e">
        <f>INDEX(Table11[Description],MATCH(tbl_TransDet_Exp[[#This Row],[Account]],Table11[GL Account],0))</f>
        <v>#N/A</v>
      </c>
      <c r="AU3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89" spans="2:47">
      <c r="B389" s="11"/>
      <c r="C389" s="243"/>
      <c r="D389" s="243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244"/>
      <c r="P389" s="11"/>
      <c r="Q389" s="245"/>
      <c r="R389" s="11"/>
      <c r="S389" s="11"/>
      <c r="T389" s="11"/>
      <c r="U389" s="11"/>
      <c r="V389" s="11"/>
      <c r="W389" s="11"/>
      <c r="X389" s="11"/>
      <c r="Y389" s="11"/>
      <c r="Z389" s="246"/>
      <c r="AA3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89" s="250" t="e">
        <f>IF(tbl_TransDet_Exp[[#This Row],[+/-  (HR GL Detail)]]&lt;&gt;"",tbl_TransDet_Exp[[#This Row],[+/-  (HR GL Detail)]],IF(#REF!&lt;&gt;"",#REF!,""))</f>
        <v>#REF!</v>
      </c>
      <c r="AC389" s="250" t="str">
        <f t="shared" si="18"/>
        <v>https://financials.omni.fsu.edu/psp/sprdfi/EMPLOYEE/ERP/c/AUDIT_EXPENSE_FUNCTIONS.TE_EXP_SHEET_INQ.GBL?SHEET_ID=</v>
      </c>
      <c r="AD389" s="250" t="str">
        <f t="shared" si="19"/>
        <v>&amp;PAGE=EX_SHEET_ENTRY</v>
      </c>
      <c r="AE389" s="250" t="str">
        <f>IF(LEFT(tbl_TransDet_Exp[[#This Row],[Journal Id]],2)="EX",TEXT(tbl_TransDet_Exp[[#This Row],[Vch /Ex /PayId]],"0000000000"),"")</f>
        <v/>
      </c>
      <c r="AF389" s="250" t="b">
        <f>IF(tbl_TransDet_Exp[[#This Row],[ER Lookup and Format]]&lt;&gt;"",CONCATENATE(tbl_TransDet_Exp[[#This Row],[https://financials.omni.fsu.edu/psp/sprdfi/EMPLOYEE/ERP/c/AUDIT_EXPENSE_FUNCTIONS.TE_EXP_SHEET_INQ.GBL?SHEET_ID=]],AE389,tbl_TransDet_Exp[[#This Row],[&amp;PAGE=EX_SHEET_ENTRY]]))</f>
        <v>0</v>
      </c>
      <c r="AG389" s="250" t="str">
        <f t="shared" si="20"/>
        <v>https://docmgmt.its.fsu.edu/NolijWeb/public/apiLoginCheck.jsp?redir=../documentviewer/%3FdocumentId%3D</v>
      </c>
      <c r="AH3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89" s="250" t="str">
        <f>tbl_TransDet_Exp[[#Headers],[&amp;TargetFrameName=None]]</f>
        <v>&amp;TargetFrameName=None</v>
      </c>
      <c r="AJ3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89" s="71"/>
      <c r="AN389" s="22"/>
      <c r="AO389" s="22"/>
      <c r="AP389" s="208"/>
      <c r="AQ389" s="42" t="e">
        <f>IF(tbl_TransDet_Exp[[#This Row],[Custom SR Type]]="",INDEX(SR_Lookup[Section Name],MATCH(tbl_TransDet_Exp[[#This Row],[Account]],SR_Lookup[Account],0)),tbl_TransDet_Exp[[#This Row],[Custom SR Type]])</f>
        <v>#N/A</v>
      </c>
      <c r="AR389" s="42">
        <f>VALUE(CONCATENATE(C389,TEXT(tbl_TransDet_Exp[[#This Row],[Pd]],"00")))</f>
        <v>0</v>
      </c>
      <c r="AS389" s="42" t="str">
        <f>TEXT(tbl_TransDet_Exp[[#This Row],[Project Id]],"000000")</f>
        <v>000000</v>
      </c>
      <c r="AT389" s="42" t="e">
        <f>INDEX(Table11[Description],MATCH(tbl_TransDet_Exp[[#This Row],[Account]],Table11[GL Account],0))</f>
        <v>#N/A</v>
      </c>
      <c r="AU3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0" spans="2:47">
      <c r="B390" s="11"/>
      <c r="C390" s="243"/>
      <c r="D390" s="243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244"/>
      <c r="P390" s="11"/>
      <c r="Q390" s="245"/>
      <c r="R390" s="11"/>
      <c r="S390" s="11"/>
      <c r="T390" s="11"/>
      <c r="U390" s="11"/>
      <c r="V390" s="11"/>
      <c r="W390" s="11"/>
      <c r="X390" s="11"/>
      <c r="Y390" s="11"/>
      <c r="Z390" s="246"/>
      <c r="AA3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0" s="250" t="e">
        <f>IF(tbl_TransDet_Exp[[#This Row],[+/-  (HR GL Detail)]]&lt;&gt;"",tbl_TransDet_Exp[[#This Row],[+/-  (HR GL Detail)]],IF(#REF!&lt;&gt;"",#REF!,""))</f>
        <v>#REF!</v>
      </c>
      <c r="AC390" s="250" t="str">
        <f t="shared" si="18"/>
        <v>https://financials.omni.fsu.edu/psp/sprdfi/EMPLOYEE/ERP/c/AUDIT_EXPENSE_FUNCTIONS.TE_EXP_SHEET_INQ.GBL?SHEET_ID=</v>
      </c>
      <c r="AD390" s="250" t="str">
        <f t="shared" si="19"/>
        <v>&amp;PAGE=EX_SHEET_ENTRY</v>
      </c>
      <c r="AE390" s="250" t="str">
        <f>IF(LEFT(tbl_TransDet_Exp[[#This Row],[Journal Id]],2)="EX",TEXT(tbl_TransDet_Exp[[#This Row],[Vch /Ex /PayId]],"0000000000"),"")</f>
        <v/>
      </c>
      <c r="AF390" s="250" t="b">
        <f>IF(tbl_TransDet_Exp[[#This Row],[ER Lookup and Format]]&lt;&gt;"",CONCATENATE(tbl_TransDet_Exp[[#This Row],[https://financials.omni.fsu.edu/psp/sprdfi/EMPLOYEE/ERP/c/AUDIT_EXPENSE_FUNCTIONS.TE_EXP_SHEET_INQ.GBL?SHEET_ID=]],AE390,tbl_TransDet_Exp[[#This Row],[&amp;PAGE=EX_SHEET_ENTRY]]))</f>
        <v>0</v>
      </c>
      <c r="AG390" s="250" t="str">
        <f t="shared" si="20"/>
        <v>https://docmgmt.its.fsu.edu/NolijWeb/public/apiLoginCheck.jsp?redir=../documentviewer/%3FdocumentId%3D</v>
      </c>
      <c r="AH3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0" s="250" t="str">
        <f>tbl_TransDet_Exp[[#Headers],[&amp;TargetFrameName=None]]</f>
        <v>&amp;TargetFrameName=None</v>
      </c>
      <c r="AJ3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0" s="71"/>
      <c r="AN390" s="22"/>
      <c r="AO390" s="22"/>
      <c r="AP390" s="208"/>
      <c r="AQ390" s="42" t="e">
        <f>IF(tbl_TransDet_Exp[[#This Row],[Custom SR Type]]="",INDEX(SR_Lookup[Section Name],MATCH(tbl_TransDet_Exp[[#This Row],[Account]],SR_Lookup[Account],0)),tbl_TransDet_Exp[[#This Row],[Custom SR Type]])</f>
        <v>#N/A</v>
      </c>
      <c r="AR390" s="42">
        <f>VALUE(CONCATENATE(C390,TEXT(tbl_TransDet_Exp[[#This Row],[Pd]],"00")))</f>
        <v>0</v>
      </c>
      <c r="AS390" s="42" t="str">
        <f>TEXT(tbl_TransDet_Exp[[#This Row],[Project Id]],"000000")</f>
        <v>000000</v>
      </c>
      <c r="AT390" s="42" t="e">
        <f>INDEX(Table11[Description],MATCH(tbl_TransDet_Exp[[#This Row],[Account]],Table11[GL Account],0))</f>
        <v>#N/A</v>
      </c>
      <c r="AU3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1" spans="2:47">
      <c r="B391" s="11"/>
      <c r="C391" s="243"/>
      <c r="D391" s="243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244"/>
      <c r="P391" s="11"/>
      <c r="Q391" s="245"/>
      <c r="R391" s="11"/>
      <c r="S391" s="11"/>
      <c r="T391" s="11"/>
      <c r="U391" s="11"/>
      <c r="V391" s="11"/>
      <c r="W391" s="11"/>
      <c r="X391" s="11"/>
      <c r="Y391" s="11"/>
      <c r="Z391" s="246"/>
      <c r="AA3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1" s="250" t="e">
        <f>IF(tbl_TransDet_Exp[[#This Row],[+/-  (HR GL Detail)]]&lt;&gt;"",tbl_TransDet_Exp[[#This Row],[+/-  (HR GL Detail)]],IF(#REF!&lt;&gt;"",#REF!,""))</f>
        <v>#REF!</v>
      </c>
      <c r="AC391" s="250" t="str">
        <f t="shared" si="18"/>
        <v>https://financials.omni.fsu.edu/psp/sprdfi/EMPLOYEE/ERP/c/AUDIT_EXPENSE_FUNCTIONS.TE_EXP_SHEET_INQ.GBL?SHEET_ID=</v>
      </c>
      <c r="AD391" s="250" t="str">
        <f t="shared" si="19"/>
        <v>&amp;PAGE=EX_SHEET_ENTRY</v>
      </c>
      <c r="AE391" s="250" t="str">
        <f>IF(LEFT(tbl_TransDet_Exp[[#This Row],[Journal Id]],2)="EX",TEXT(tbl_TransDet_Exp[[#This Row],[Vch /Ex /PayId]],"0000000000"),"")</f>
        <v/>
      </c>
      <c r="AF391" s="250" t="b">
        <f>IF(tbl_TransDet_Exp[[#This Row],[ER Lookup and Format]]&lt;&gt;"",CONCATENATE(tbl_TransDet_Exp[[#This Row],[https://financials.omni.fsu.edu/psp/sprdfi/EMPLOYEE/ERP/c/AUDIT_EXPENSE_FUNCTIONS.TE_EXP_SHEET_INQ.GBL?SHEET_ID=]],AE391,tbl_TransDet_Exp[[#This Row],[&amp;PAGE=EX_SHEET_ENTRY]]))</f>
        <v>0</v>
      </c>
      <c r="AG391" s="250" t="str">
        <f t="shared" si="20"/>
        <v>https://docmgmt.its.fsu.edu/NolijWeb/public/apiLoginCheck.jsp?redir=../documentviewer/%3FdocumentId%3D</v>
      </c>
      <c r="AH3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1" s="250" t="str">
        <f>tbl_TransDet_Exp[[#Headers],[&amp;TargetFrameName=None]]</f>
        <v>&amp;TargetFrameName=None</v>
      </c>
      <c r="AJ3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1" s="71"/>
      <c r="AN391" s="22"/>
      <c r="AO391" s="22"/>
      <c r="AP391" s="208"/>
      <c r="AQ391" s="42" t="e">
        <f>IF(tbl_TransDet_Exp[[#This Row],[Custom SR Type]]="",INDEX(SR_Lookup[Section Name],MATCH(tbl_TransDet_Exp[[#This Row],[Account]],SR_Lookup[Account],0)),tbl_TransDet_Exp[[#This Row],[Custom SR Type]])</f>
        <v>#N/A</v>
      </c>
      <c r="AR391" s="42">
        <f>VALUE(CONCATENATE(C391,TEXT(tbl_TransDet_Exp[[#This Row],[Pd]],"00")))</f>
        <v>0</v>
      </c>
      <c r="AS391" s="42" t="str">
        <f>TEXT(tbl_TransDet_Exp[[#This Row],[Project Id]],"000000")</f>
        <v>000000</v>
      </c>
      <c r="AT391" s="42" t="e">
        <f>INDEX(Table11[Description],MATCH(tbl_TransDet_Exp[[#This Row],[Account]],Table11[GL Account],0))</f>
        <v>#N/A</v>
      </c>
      <c r="AU3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2" spans="2:47">
      <c r="B392" s="11"/>
      <c r="C392" s="243"/>
      <c r="D392" s="243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244"/>
      <c r="P392" s="11"/>
      <c r="Q392" s="245"/>
      <c r="R392" s="11"/>
      <c r="S392" s="11"/>
      <c r="T392" s="11"/>
      <c r="U392" s="11"/>
      <c r="V392" s="11"/>
      <c r="W392" s="11"/>
      <c r="X392" s="11"/>
      <c r="Y392" s="11"/>
      <c r="Z392" s="246"/>
      <c r="AA3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2" s="250" t="e">
        <f>IF(tbl_TransDet_Exp[[#This Row],[+/-  (HR GL Detail)]]&lt;&gt;"",tbl_TransDet_Exp[[#This Row],[+/-  (HR GL Detail)]],IF(#REF!&lt;&gt;"",#REF!,""))</f>
        <v>#REF!</v>
      </c>
      <c r="AC392" s="250" t="str">
        <f t="shared" si="18"/>
        <v>https://financials.omni.fsu.edu/psp/sprdfi/EMPLOYEE/ERP/c/AUDIT_EXPENSE_FUNCTIONS.TE_EXP_SHEET_INQ.GBL?SHEET_ID=</v>
      </c>
      <c r="AD392" s="250" t="str">
        <f t="shared" si="19"/>
        <v>&amp;PAGE=EX_SHEET_ENTRY</v>
      </c>
      <c r="AE392" s="250" t="str">
        <f>IF(LEFT(tbl_TransDet_Exp[[#This Row],[Journal Id]],2)="EX",TEXT(tbl_TransDet_Exp[[#This Row],[Vch /Ex /PayId]],"0000000000"),"")</f>
        <v/>
      </c>
      <c r="AF392" s="250" t="b">
        <f>IF(tbl_TransDet_Exp[[#This Row],[ER Lookup and Format]]&lt;&gt;"",CONCATENATE(tbl_TransDet_Exp[[#This Row],[https://financials.omni.fsu.edu/psp/sprdfi/EMPLOYEE/ERP/c/AUDIT_EXPENSE_FUNCTIONS.TE_EXP_SHEET_INQ.GBL?SHEET_ID=]],AE392,tbl_TransDet_Exp[[#This Row],[&amp;PAGE=EX_SHEET_ENTRY]]))</f>
        <v>0</v>
      </c>
      <c r="AG392" s="250" t="str">
        <f t="shared" si="20"/>
        <v>https://docmgmt.its.fsu.edu/NolijWeb/public/apiLoginCheck.jsp?redir=../documentviewer/%3FdocumentId%3D</v>
      </c>
      <c r="AH3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2" s="250" t="str">
        <f>tbl_TransDet_Exp[[#Headers],[&amp;TargetFrameName=None]]</f>
        <v>&amp;TargetFrameName=None</v>
      </c>
      <c r="AJ3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2" s="71"/>
      <c r="AN392" s="22"/>
      <c r="AO392" s="22"/>
      <c r="AP392" s="208"/>
      <c r="AQ392" s="42" t="e">
        <f>IF(tbl_TransDet_Exp[[#This Row],[Custom SR Type]]="",INDEX(SR_Lookup[Section Name],MATCH(tbl_TransDet_Exp[[#This Row],[Account]],SR_Lookup[Account],0)),tbl_TransDet_Exp[[#This Row],[Custom SR Type]])</f>
        <v>#N/A</v>
      </c>
      <c r="AR392" s="42">
        <f>VALUE(CONCATENATE(C392,TEXT(tbl_TransDet_Exp[[#This Row],[Pd]],"00")))</f>
        <v>0</v>
      </c>
      <c r="AS392" s="42" t="str">
        <f>TEXT(tbl_TransDet_Exp[[#This Row],[Project Id]],"000000")</f>
        <v>000000</v>
      </c>
      <c r="AT392" s="42" t="e">
        <f>INDEX(Table11[Description],MATCH(tbl_TransDet_Exp[[#This Row],[Account]],Table11[GL Account],0))</f>
        <v>#N/A</v>
      </c>
      <c r="AU3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3" spans="2:47">
      <c r="B393" s="11"/>
      <c r="C393" s="243"/>
      <c r="D393" s="243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244"/>
      <c r="P393" s="11"/>
      <c r="Q393" s="245"/>
      <c r="R393" s="11"/>
      <c r="S393" s="11"/>
      <c r="T393" s="11"/>
      <c r="U393" s="11"/>
      <c r="V393" s="11"/>
      <c r="W393" s="11"/>
      <c r="X393" s="11"/>
      <c r="Y393" s="11"/>
      <c r="Z393" s="246"/>
      <c r="AA3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3" s="250" t="e">
        <f>IF(tbl_TransDet_Exp[[#This Row],[+/-  (HR GL Detail)]]&lt;&gt;"",tbl_TransDet_Exp[[#This Row],[+/-  (HR GL Detail)]],IF(#REF!&lt;&gt;"",#REF!,""))</f>
        <v>#REF!</v>
      </c>
      <c r="AC393" s="250" t="str">
        <f t="shared" si="18"/>
        <v>https://financials.omni.fsu.edu/psp/sprdfi/EMPLOYEE/ERP/c/AUDIT_EXPENSE_FUNCTIONS.TE_EXP_SHEET_INQ.GBL?SHEET_ID=</v>
      </c>
      <c r="AD393" s="250" t="str">
        <f t="shared" si="19"/>
        <v>&amp;PAGE=EX_SHEET_ENTRY</v>
      </c>
      <c r="AE393" s="250" t="str">
        <f>IF(LEFT(tbl_TransDet_Exp[[#This Row],[Journal Id]],2)="EX",TEXT(tbl_TransDet_Exp[[#This Row],[Vch /Ex /PayId]],"0000000000"),"")</f>
        <v/>
      </c>
      <c r="AF393" s="250" t="b">
        <f>IF(tbl_TransDet_Exp[[#This Row],[ER Lookup and Format]]&lt;&gt;"",CONCATENATE(tbl_TransDet_Exp[[#This Row],[https://financials.omni.fsu.edu/psp/sprdfi/EMPLOYEE/ERP/c/AUDIT_EXPENSE_FUNCTIONS.TE_EXP_SHEET_INQ.GBL?SHEET_ID=]],AE393,tbl_TransDet_Exp[[#This Row],[&amp;PAGE=EX_SHEET_ENTRY]]))</f>
        <v>0</v>
      </c>
      <c r="AG393" s="250" t="str">
        <f t="shared" si="20"/>
        <v>https://docmgmt.its.fsu.edu/NolijWeb/public/apiLoginCheck.jsp?redir=../documentviewer/%3FdocumentId%3D</v>
      </c>
      <c r="AH3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3" s="250" t="str">
        <f>tbl_TransDet_Exp[[#Headers],[&amp;TargetFrameName=None]]</f>
        <v>&amp;TargetFrameName=None</v>
      </c>
      <c r="AJ3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3" s="71"/>
      <c r="AN393" s="22"/>
      <c r="AO393" s="22"/>
      <c r="AP393" s="208"/>
      <c r="AQ393" s="42" t="e">
        <f>IF(tbl_TransDet_Exp[[#This Row],[Custom SR Type]]="",INDEX(SR_Lookup[Section Name],MATCH(tbl_TransDet_Exp[[#This Row],[Account]],SR_Lookup[Account],0)),tbl_TransDet_Exp[[#This Row],[Custom SR Type]])</f>
        <v>#N/A</v>
      </c>
      <c r="AR393" s="42">
        <f>VALUE(CONCATENATE(C393,TEXT(tbl_TransDet_Exp[[#This Row],[Pd]],"00")))</f>
        <v>0</v>
      </c>
      <c r="AS393" s="42" t="str">
        <f>TEXT(tbl_TransDet_Exp[[#This Row],[Project Id]],"000000")</f>
        <v>000000</v>
      </c>
      <c r="AT393" s="42" t="e">
        <f>INDEX(Table11[Description],MATCH(tbl_TransDet_Exp[[#This Row],[Account]],Table11[GL Account],0))</f>
        <v>#N/A</v>
      </c>
      <c r="AU3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4" spans="2:47">
      <c r="B394" s="11"/>
      <c r="C394" s="243"/>
      <c r="D394" s="243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244"/>
      <c r="P394" s="11"/>
      <c r="Q394" s="245"/>
      <c r="R394" s="11"/>
      <c r="S394" s="11"/>
      <c r="T394" s="11"/>
      <c r="U394" s="11"/>
      <c r="V394" s="11"/>
      <c r="W394" s="11"/>
      <c r="X394" s="11"/>
      <c r="Y394" s="11"/>
      <c r="Z394" s="246"/>
      <c r="AA3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4" s="250" t="e">
        <f>IF(tbl_TransDet_Exp[[#This Row],[+/-  (HR GL Detail)]]&lt;&gt;"",tbl_TransDet_Exp[[#This Row],[+/-  (HR GL Detail)]],IF(#REF!&lt;&gt;"",#REF!,""))</f>
        <v>#REF!</v>
      </c>
      <c r="AC394" s="250" t="str">
        <f t="shared" ref="AC394:AC457" si="21">$AC$2</f>
        <v>https://financials.omni.fsu.edu/psp/sprdfi/EMPLOYEE/ERP/c/AUDIT_EXPENSE_FUNCTIONS.TE_EXP_SHEET_INQ.GBL?SHEET_ID=</v>
      </c>
      <c r="AD394" s="250" t="str">
        <f t="shared" ref="AD394:AD457" si="22">$AD$2</f>
        <v>&amp;PAGE=EX_SHEET_ENTRY</v>
      </c>
      <c r="AE394" s="250" t="str">
        <f>IF(LEFT(tbl_TransDet_Exp[[#This Row],[Journal Id]],2)="EX",TEXT(tbl_TransDet_Exp[[#This Row],[Vch /Ex /PayId]],"0000000000"),"")</f>
        <v/>
      </c>
      <c r="AF394" s="250" t="b">
        <f>IF(tbl_TransDet_Exp[[#This Row],[ER Lookup and Format]]&lt;&gt;"",CONCATENATE(tbl_TransDet_Exp[[#This Row],[https://financials.omni.fsu.edu/psp/sprdfi/EMPLOYEE/ERP/c/AUDIT_EXPENSE_FUNCTIONS.TE_EXP_SHEET_INQ.GBL?SHEET_ID=]],AE394,tbl_TransDet_Exp[[#This Row],[&amp;PAGE=EX_SHEET_ENTRY]]))</f>
        <v>0</v>
      </c>
      <c r="AG394" s="250" t="str">
        <f t="shared" ref="AG394:AG457" si="23">$AG$2</f>
        <v>https://docmgmt.its.fsu.edu/NolijWeb/public/apiLoginCheck.jsp?redir=../documentviewer/%3FdocumentId%3D</v>
      </c>
      <c r="AH3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4" s="250" t="str">
        <f>tbl_TransDet_Exp[[#Headers],[&amp;TargetFrameName=None]]</f>
        <v>&amp;TargetFrameName=None</v>
      </c>
      <c r="AJ3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4" s="71"/>
      <c r="AN394" s="22"/>
      <c r="AO394" s="22"/>
      <c r="AP394" s="208"/>
      <c r="AQ394" s="42" t="e">
        <f>IF(tbl_TransDet_Exp[[#This Row],[Custom SR Type]]="",INDEX(SR_Lookup[Section Name],MATCH(tbl_TransDet_Exp[[#This Row],[Account]],SR_Lookup[Account],0)),tbl_TransDet_Exp[[#This Row],[Custom SR Type]])</f>
        <v>#N/A</v>
      </c>
      <c r="AR394" s="42">
        <f>VALUE(CONCATENATE(C394,TEXT(tbl_TransDet_Exp[[#This Row],[Pd]],"00")))</f>
        <v>0</v>
      </c>
      <c r="AS394" s="42" t="str">
        <f>TEXT(tbl_TransDet_Exp[[#This Row],[Project Id]],"000000")</f>
        <v>000000</v>
      </c>
      <c r="AT394" s="42" t="e">
        <f>INDEX(Table11[Description],MATCH(tbl_TransDet_Exp[[#This Row],[Account]],Table11[GL Account],0))</f>
        <v>#N/A</v>
      </c>
      <c r="AU3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5" spans="2:47">
      <c r="B395" s="11"/>
      <c r="C395" s="243"/>
      <c r="D395" s="243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244"/>
      <c r="P395" s="11"/>
      <c r="Q395" s="245"/>
      <c r="R395" s="11"/>
      <c r="S395" s="11"/>
      <c r="T395" s="11"/>
      <c r="U395" s="11"/>
      <c r="V395" s="11"/>
      <c r="W395" s="11"/>
      <c r="X395" s="11"/>
      <c r="Y395" s="11"/>
      <c r="Z395" s="246"/>
      <c r="AA3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5" s="250" t="e">
        <f>IF(tbl_TransDet_Exp[[#This Row],[+/-  (HR GL Detail)]]&lt;&gt;"",tbl_TransDet_Exp[[#This Row],[+/-  (HR GL Detail)]],IF(#REF!&lt;&gt;"",#REF!,""))</f>
        <v>#REF!</v>
      </c>
      <c r="AC395" s="250" t="str">
        <f t="shared" si="21"/>
        <v>https://financials.omni.fsu.edu/psp/sprdfi/EMPLOYEE/ERP/c/AUDIT_EXPENSE_FUNCTIONS.TE_EXP_SHEET_INQ.GBL?SHEET_ID=</v>
      </c>
      <c r="AD395" s="250" t="str">
        <f t="shared" si="22"/>
        <v>&amp;PAGE=EX_SHEET_ENTRY</v>
      </c>
      <c r="AE395" s="250" t="str">
        <f>IF(LEFT(tbl_TransDet_Exp[[#This Row],[Journal Id]],2)="EX",TEXT(tbl_TransDet_Exp[[#This Row],[Vch /Ex /PayId]],"0000000000"),"")</f>
        <v/>
      </c>
      <c r="AF395" s="250" t="b">
        <f>IF(tbl_TransDet_Exp[[#This Row],[ER Lookup and Format]]&lt;&gt;"",CONCATENATE(tbl_TransDet_Exp[[#This Row],[https://financials.omni.fsu.edu/psp/sprdfi/EMPLOYEE/ERP/c/AUDIT_EXPENSE_FUNCTIONS.TE_EXP_SHEET_INQ.GBL?SHEET_ID=]],AE395,tbl_TransDet_Exp[[#This Row],[&amp;PAGE=EX_SHEET_ENTRY]]))</f>
        <v>0</v>
      </c>
      <c r="AG395" s="250" t="str">
        <f t="shared" si="23"/>
        <v>https://docmgmt.its.fsu.edu/NolijWeb/public/apiLoginCheck.jsp?redir=../documentviewer/%3FdocumentId%3D</v>
      </c>
      <c r="AH3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5" s="250" t="str">
        <f>tbl_TransDet_Exp[[#Headers],[&amp;TargetFrameName=None]]</f>
        <v>&amp;TargetFrameName=None</v>
      </c>
      <c r="AJ3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5" s="71"/>
      <c r="AN395" s="22"/>
      <c r="AO395" s="22"/>
      <c r="AP395" s="208"/>
      <c r="AQ395" s="42" t="e">
        <f>IF(tbl_TransDet_Exp[[#This Row],[Custom SR Type]]="",INDEX(SR_Lookup[Section Name],MATCH(tbl_TransDet_Exp[[#This Row],[Account]],SR_Lookup[Account],0)),tbl_TransDet_Exp[[#This Row],[Custom SR Type]])</f>
        <v>#N/A</v>
      </c>
      <c r="AR395" s="42">
        <f>VALUE(CONCATENATE(C395,TEXT(tbl_TransDet_Exp[[#This Row],[Pd]],"00")))</f>
        <v>0</v>
      </c>
      <c r="AS395" s="42" t="str">
        <f>TEXT(tbl_TransDet_Exp[[#This Row],[Project Id]],"000000")</f>
        <v>000000</v>
      </c>
      <c r="AT395" s="42" t="e">
        <f>INDEX(Table11[Description],MATCH(tbl_TransDet_Exp[[#This Row],[Account]],Table11[GL Account],0))</f>
        <v>#N/A</v>
      </c>
      <c r="AU3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6" spans="2:47">
      <c r="B396" s="11"/>
      <c r="C396" s="243"/>
      <c r="D396" s="243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244"/>
      <c r="P396" s="11"/>
      <c r="Q396" s="245"/>
      <c r="R396" s="11"/>
      <c r="S396" s="11"/>
      <c r="T396" s="11"/>
      <c r="U396" s="11"/>
      <c r="V396" s="11"/>
      <c r="W396" s="11"/>
      <c r="X396" s="11"/>
      <c r="Y396" s="11"/>
      <c r="Z396" s="246"/>
      <c r="AA3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6" s="250" t="e">
        <f>IF(tbl_TransDet_Exp[[#This Row],[+/-  (HR GL Detail)]]&lt;&gt;"",tbl_TransDet_Exp[[#This Row],[+/-  (HR GL Detail)]],IF(#REF!&lt;&gt;"",#REF!,""))</f>
        <v>#REF!</v>
      </c>
      <c r="AC396" s="250" t="str">
        <f t="shared" si="21"/>
        <v>https://financials.omni.fsu.edu/psp/sprdfi/EMPLOYEE/ERP/c/AUDIT_EXPENSE_FUNCTIONS.TE_EXP_SHEET_INQ.GBL?SHEET_ID=</v>
      </c>
      <c r="AD396" s="250" t="str">
        <f t="shared" si="22"/>
        <v>&amp;PAGE=EX_SHEET_ENTRY</v>
      </c>
      <c r="AE396" s="250" t="str">
        <f>IF(LEFT(tbl_TransDet_Exp[[#This Row],[Journal Id]],2)="EX",TEXT(tbl_TransDet_Exp[[#This Row],[Vch /Ex /PayId]],"0000000000"),"")</f>
        <v/>
      </c>
      <c r="AF396" s="250" t="b">
        <f>IF(tbl_TransDet_Exp[[#This Row],[ER Lookup and Format]]&lt;&gt;"",CONCATENATE(tbl_TransDet_Exp[[#This Row],[https://financials.omni.fsu.edu/psp/sprdfi/EMPLOYEE/ERP/c/AUDIT_EXPENSE_FUNCTIONS.TE_EXP_SHEET_INQ.GBL?SHEET_ID=]],AE396,tbl_TransDet_Exp[[#This Row],[&amp;PAGE=EX_SHEET_ENTRY]]))</f>
        <v>0</v>
      </c>
      <c r="AG396" s="250" t="str">
        <f t="shared" si="23"/>
        <v>https://docmgmt.its.fsu.edu/NolijWeb/public/apiLoginCheck.jsp?redir=../documentviewer/%3FdocumentId%3D</v>
      </c>
      <c r="AH3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6" s="250" t="str">
        <f>tbl_TransDet_Exp[[#Headers],[&amp;TargetFrameName=None]]</f>
        <v>&amp;TargetFrameName=None</v>
      </c>
      <c r="AJ3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6" s="71"/>
      <c r="AN396" s="22"/>
      <c r="AO396" s="22"/>
      <c r="AP396" s="208"/>
      <c r="AQ396" s="42" t="e">
        <f>IF(tbl_TransDet_Exp[[#This Row],[Custom SR Type]]="",INDEX(SR_Lookup[Section Name],MATCH(tbl_TransDet_Exp[[#This Row],[Account]],SR_Lookup[Account],0)),tbl_TransDet_Exp[[#This Row],[Custom SR Type]])</f>
        <v>#N/A</v>
      </c>
      <c r="AR396" s="42">
        <f>VALUE(CONCATENATE(C396,TEXT(tbl_TransDet_Exp[[#This Row],[Pd]],"00")))</f>
        <v>0</v>
      </c>
      <c r="AS396" s="42" t="str">
        <f>TEXT(tbl_TransDet_Exp[[#This Row],[Project Id]],"000000")</f>
        <v>000000</v>
      </c>
      <c r="AT396" s="42" t="e">
        <f>INDEX(Table11[Description],MATCH(tbl_TransDet_Exp[[#This Row],[Account]],Table11[GL Account],0))</f>
        <v>#N/A</v>
      </c>
      <c r="AU3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7" spans="2:47">
      <c r="B397" s="11"/>
      <c r="C397" s="243"/>
      <c r="D397" s="243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244"/>
      <c r="P397" s="11"/>
      <c r="Q397" s="245"/>
      <c r="R397" s="11"/>
      <c r="S397" s="11"/>
      <c r="T397" s="11"/>
      <c r="U397" s="11"/>
      <c r="V397" s="11"/>
      <c r="W397" s="11"/>
      <c r="X397" s="11"/>
      <c r="Y397" s="11"/>
      <c r="Z397" s="246"/>
      <c r="AA3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7" s="250" t="e">
        <f>IF(tbl_TransDet_Exp[[#This Row],[+/-  (HR GL Detail)]]&lt;&gt;"",tbl_TransDet_Exp[[#This Row],[+/-  (HR GL Detail)]],IF(#REF!&lt;&gt;"",#REF!,""))</f>
        <v>#REF!</v>
      </c>
      <c r="AC397" s="250" t="str">
        <f t="shared" si="21"/>
        <v>https://financials.omni.fsu.edu/psp/sprdfi/EMPLOYEE/ERP/c/AUDIT_EXPENSE_FUNCTIONS.TE_EXP_SHEET_INQ.GBL?SHEET_ID=</v>
      </c>
      <c r="AD397" s="250" t="str">
        <f t="shared" si="22"/>
        <v>&amp;PAGE=EX_SHEET_ENTRY</v>
      </c>
      <c r="AE397" s="250" t="str">
        <f>IF(LEFT(tbl_TransDet_Exp[[#This Row],[Journal Id]],2)="EX",TEXT(tbl_TransDet_Exp[[#This Row],[Vch /Ex /PayId]],"0000000000"),"")</f>
        <v/>
      </c>
      <c r="AF397" s="250" t="b">
        <f>IF(tbl_TransDet_Exp[[#This Row],[ER Lookup and Format]]&lt;&gt;"",CONCATENATE(tbl_TransDet_Exp[[#This Row],[https://financials.omni.fsu.edu/psp/sprdfi/EMPLOYEE/ERP/c/AUDIT_EXPENSE_FUNCTIONS.TE_EXP_SHEET_INQ.GBL?SHEET_ID=]],AE397,tbl_TransDet_Exp[[#This Row],[&amp;PAGE=EX_SHEET_ENTRY]]))</f>
        <v>0</v>
      </c>
      <c r="AG397" s="250" t="str">
        <f t="shared" si="23"/>
        <v>https://docmgmt.its.fsu.edu/NolijWeb/public/apiLoginCheck.jsp?redir=../documentviewer/%3FdocumentId%3D</v>
      </c>
      <c r="AH3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7" s="250" t="str">
        <f>tbl_TransDet_Exp[[#Headers],[&amp;TargetFrameName=None]]</f>
        <v>&amp;TargetFrameName=None</v>
      </c>
      <c r="AJ3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7" s="71"/>
      <c r="AN397" s="22"/>
      <c r="AO397" s="22"/>
      <c r="AP397" s="208"/>
      <c r="AQ397" s="42" t="e">
        <f>IF(tbl_TransDet_Exp[[#This Row],[Custom SR Type]]="",INDEX(SR_Lookup[Section Name],MATCH(tbl_TransDet_Exp[[#This Row],[Account]],SR_Lookup[Account],0)),tbl_TransDet_Exp[[#This Row],[Custom SR Type]])</f>
        <v>#N/A</v>
      </c>
      <c r="AR397" s="42">
        <f>VALUE(CONCATENATE(C397,TEXT(tbl_TransDet_Exp[[#This Row],[Pd]],"00")))</f>
        <v>0</v>
      </c>
      <c r="AS397" s="42" t="str">
        <f>TEXT(tbl_TransDet_Exp[[#This Row],[Project Id]],"000000")</f>
        <v>000000</v>
      </c>
      <c r="AT397" s="42" t="e">
        <f>INDEX(Table11[Description],MATCH(tbl_TransDet_Exp[[#This Row],[Account]],Table11[GL Account],0))</f>
        <v>#N/A</v>
      </c>
      <c r="AU3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8" spans="2:47">
      <c r="B398" s="11"/>
      <c r="C398" s="243"/>
      <c r="D398" s="243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244"/>
      <c r="P398" s="11"/>
      <c r="Q398" s="245"/>
      <c r="R398" s="11"/>
      <c r="S398" s="11"/>
      <c r="T398" s="11"/>
      <c r="U398" s="11"/>
      <c r="V398" s="11"/>
      <c r="W398" s="11"/>
      <c r="X398" s="11"/>
      <c r="Y398" s="11"/>
      <c r="Z398" s="246"/>
      <c r="AA3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8" s="250" t="e">
        <f>IF(tbl_TransDet_Exp[[#This Row],[+/-  (HR GL Detail)]]&lt;&gt;"",tbl_TransDet_Exp[[#This Row],[+/-  (HR GL Detail)]],IF(#REF!&lt;&gt;"",#REF!,""))</f>
        <v>#REF!</v>
      </c>
      <c r="AC398" s="250" t="str">
        <f t="shared" si="21"/>
        <v>https://financials.omni.fsu.edu/psp/sprdfi/EMPLOYEE/ERP/c/AUDIT_EXPENSE_FUNCTIONS.TE_EXP_SHEET_INQ.GBL?SHEET_ID=</v>
      </c>
      <c r="AD398" s="250" t="str">
        <f t="shared" si="22"/>
        <v>&amp;PAGE=EX_SHEET_ENTRY</v>
      </c>
      <c r="AE398" s="250" t="str">
        <f>IF(LEFT(tbl_TransDet_Exp[[#This Row],[Journal Id]],2)="EX",TEXT(tbl_TransDet_Exp[[#This Row],[Vch /Ex /PayId]],"0000000000"),"")</f>
        <v/>
      </c>
      <c r="AF398" s="250" t="b">
        <f>IF(tbl_TransDet_Exp[[#This Row],[ER Lookup and Format]]&lt;&gt;"",CONCATENATE(tbl_TransDet_Exp[[#This Row],[https://financials.omni.fsu.edu/psp/sprdfi/EMPLOYEE/ERP/c/AUDIT_EXPENSE_FUNCTIONS.TE_EXP_SHEET_INQ.GBL?SHEET_ID=]],AE398,tbl_TransDet_Exp[[#This Row],[&amp;PAGE=EX_SHEET_ENTRY]]))</f>
        <v>0</v>
      </c>
      <c r="AG398" s="250" t="str">
        <f t="shared" si="23"/>
        <v>https://docmgmt.its.fsu.edu/NolijWeb/public/apiLoginCheck.jsp?redir=../documentviewer/%3FdocumentId%3D</v>
      </c>
      <c r="AH3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8" s="250" t="str">
        <f>tbl_TransDet_Exp[[#Headers],[&amp;TargetFrameName=None]]</f>
        <v>&amp;TargetFrameName=None</v>
      </c>
      <c r="AJ3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8" s="71"/>
      <c r="AN398" s="22"/>
      <c r="AO398" s="22"/>
      <c r="AP398" s="208"/>
      <c r="AQ398" s="42" t="e">
        <f>IF(tbl_TransDet_Exp[[#This Row],[Custom SR Type]]="",INDEX(SR_Lookup[Section Name],MATCH(tbl_TransDet_Exp[[#This Row],[Account]],SR_Lookup[Account],0)),tbl_TransDet_Exp[[#This Row],[Custom SR Type]])</f>
        <v>#N/A</v>
      </c>
      <c r="AR398" s="42">
        <f>VALUE(CONCATENATE(C398,TEXT(tbl_TransDet_Exp[[#This Row],[Pd]],"00")))</f>
        <v>0</v>
      </c>
      <c r="AS398" s="42" t="str">
        <f>TEXT(tbl_TransDet_Exp[[#This Row],[Project Id]],"000000")</f>
        <v>000000</v>
      </c>
      <c r="AT398" s="42" t="e">
        <f>INDEX(Table11[Description],MATCH(tbl_TransDet_Exp[[#This Row],[Account]],Table11[GL Account],0))</f>
        <v>#N/A</v>
      </c>
      <c r="AU3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99" spans="2:47">
      <c r="B399" s="11"/>
      <c r="C399" s="243"/>
      <c r="D399" s="243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244"/>
      <c r="P399" s="11"/>
      <c r="Q399" s="245"/>
      <c r="R399" s="11"/>
      <c r="S399" s="11"/>
      <c r="T399" s="11"/>
      <c r="U399" s="11"/>
      <c r="V399" s="11"/>
      <c r="W399" s="11"/>
      <c r="X399" s="11"/>
      <c r="Y399" s="11"/>
      <c r="Z399" s="246"/>
      <c r="AA3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99" s="250" t="e">
        <f>IF(tbl_TransDet_Exp[[#This Row],[+/-  (HR GL Detail)]]&lt;&gt;"",tbl_TransDet_Exp[[#This Row],[+/-  (HR GL Detail)]],IF(#REF!&lt;&gt;"",#REF!,""))</f>
        <v>#REF!</v>
      </c>
      <c r="AC399" s="250" t="str">
        <f t="shared" si="21"/>
        <v>https://financials.omni.fsu.edu/psp/sprdfi/EMPLOYEE/ERP/c/AUDIT_EXPENSE_FUNCTIONS.TE_EXP_SHEET_INQ.GBL?SHEET_ID=</v>
      </c>
      <c r="AD399" s="250" t="str">
        <f t="shared" si="22"/>
        <v>&amp;PAGE=EX_SHEET_ENTRY</v>
      </c>
      <c r="AE399" s="250" t="str">
        <f>IF(LEFT(tbl_TransDet_Exp[[#This Row],[Journal Id]],2)="EX",TEXT(tbl_TransDet_Exp[[#This Row],[Vch /Ex /PayId]],"0000000000"),"")</f>
        <v/>
      </c>
      <c r="AF399" s="250" t="b">
        <f>IF(tbl_TransDet_Exp[[#This Row],[ER Lookup and Format]]&lt;&gt;"",CONCATENATE(tbl_TransDet_Exp[[#This Row],[https://financials.omni.fsu.edu/psp/sprdfi/EMPLOYEE/ERP/c/AUDIT_EXPENSE_FUNCTIONS.TE_EXP_SHEET_INQ.GBL?SHEET_ID=]],AE399,tbl_TransDet_Exp[[#This Row],[&amp;PAGE=EX_SHEET_ENTRY]]))</f>
        <v>0</v>
      </c>
      <c r="AG399" s="250" t="str">
        <f t="shared" si="23"/>
        <v>https://docmgmt.its.fsu.edu/NolijWeb/public/apiLoginCheck.jsp?redir=../documentviewer/%3FdocumentId%3D</v>
      </c>
      <c r="AH3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99" s="250" t="str">
        <f>tbl_TransDet_Exp[[#Headers],[&amp;TargetFrameName=None]]</f>
        <v>&amp;TargetFrameName=None</v>
      </c>
      <c r="AJ3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99" s="71"/>
      <c r="AN399" s="22"/>
      <c r="AO399" s="22"/>
      <c r="AP399" s="208"/>
      <c r="AQ399" s="42" t="e">
        <f>IF(tbl_TransDet_Exp[[#This Row],[Custom SR Type]]="",INDEX(SR_Lookup[Section Name],MATCH(tbl_TransDet_Exp[[#This Row],[Account]],SR_Lookup[Account],0)),tbl_TransDet_Exp[[#This Row],[Custom SR Type]])</f>
        <v>#N/A</v>
      </c>
      <c r="AR399" s="42">
        <f>VALUE(CONCATENATE(C399,TEXT(tbl_TransDet_Exp[[#This Row],[Pd]],"00")))</f>
        <v>0</v>
      </c>
      <c r="AS399" s="42" t="str">
        <f>TEXT(tbl_TransDet_Exp[[#This Row],[Project Id]],"000000")</f>
        <v>000000</v>
      </c>
      <c r="AT399" s="42" t="e">
        <f>INDEX(Table11[Description],MATCH(tbl_TransDet_Exp[[#This Row],[Account]],Table11[GL Account],0))</f>
        <v>#N/A</v>
      </c>
      <c r="AU3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0" spans="2:47">
      <c r="B400" s="11"/>
      <c r="C400" s="243"/>
      <c r="D400" s="243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244"/>
      <c r="P400" s="11"/>
      <c r="Q400" s="245"/>
      <c r="R400" s="11"/>
      <c r="S400" s="11"/>
      <c r="T400" s="11"/>
      <c r="U400" s="11"/>
      <c r="V400" s="11"/>
      <c r="W400" s="11"/>
      <c r="X400" s="11"/>
      <c r="Y400" s="11"/>
      <c r="Z400" s="246"/>
      <c r="AA4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0" s="250" t="e">
        <f>IF(tbl_TransDet_Exp[[#This Row],[+/-  (HR GL Detail)]]&lt;&gt;"",tbl_TransDet_Exp[[#This Row],[+/-  (HR GL Detail)]],IF(#REF!&lt;&gt;"",#REF!,""))</f>
        <v>#REF!</v>
      </c>
      <c r="AC400" s="250" t="str">
        <f t="shared" si="21"/>
        <v>https://financials.omni.fsu.edu/psp/sprdfi/EMPLOYEE/ERP/c/AUDIT_EXPENSE_FUNCTIONS.TE_EXP_SHEET_INQ.GBL?SHEET_ID=</v>
      </c>
      <c r="AD400" s="250" t="str">
        <f t="shared" si="22"/>
        <v>&amp;PAGE=EX_SHEET_ENTRY</v>
      </c>
      <c r="AE400" s="250" t="str">
        <f>IF(LEFT(tbl_TransDet_Exp[[#This Row],[Journal Id]],2)="EX",TEXT(tbl_TransDet_Exp[[#This Row],[Vch /Ex /PayId]],"0000000000"),"")</f>
        <v/>
      </c>
      <c r="AF400" s="250" t="b">
        <f>IF(tbl_TransDet_Exp[[#This Row],[ER Lookup and Format]]&lt;&gt;"",CONCATENATE(tbl_TransDet_Exp[[#This Row],[https://financials.omni.fsu.edu/psp/sprdfi/EMPLOYEE/ERP/c/AUDIT_EXPENSE_FUNCTIONS.TE_EXP_SHEET_INQ.GBL?SHEET_ID=]],AE400,tbl_TransDet_Exp[[#This Row],[&amp;PAGE=EX_SHEET_ENTRY]]))</f>
        <v>0</v>
      </c>
      <c r="AG400" s="250" t="str">
        <f t="shared" si="23"/>
        <v>https://docmgmt.its.fsu.edu/NolijWeb/public/apiLoginCheck.jsp?redir=../documentviewer/%3FdocumentId%3D</v>
      </c>
      <c r="AH4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0" s="250" t="str">
        <f>tbl_TransDet_Exp[[#Headers],[&amp;TargetFrameName=None]]</f>
        <v>&amp;TargetFrameName=None</v>
      </c>
      <c r="AJ4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0" s="71"/>
      <c r="AN400" s="22"/>
      <c r="AO400" s="22"/>
      <c r="AP400" s="208"/>
      <c r="AQ400" s="42" t="e">
        <f>IF(tbl_TransDet_Exp[[#This Row],[Custom SR Type]]="",INDEX(SR_Lookup[Section Name],MATCH(tbl_TransDet_Exp[[#This Row],[Account]],SR_Lookup[Account],0)),tbl_TransDet_Exp[[#This Row],[Custom SR Type]])</f>
        <v>#N/A</v>
      </c>
      <c r="AR400" s="42">
        <f>VALUE(CONCATENATE(C400,TEXT(tbl_TransDet_Exp[[#This Row],[Pd]],"00")))</f>
        <v>0</v>
      </c>
      <c r="AS400" s="42" t="str">
        <f>TEXT(tbl_TransDet_Exp[[#This Row],[Project Id]],"000000")</f>
        <v>000000</v>
      </c>
      <c r="AT400" s="42" t="e">
        <f>INDEX(Table11[Description],MATCH(tbl_TransDet_Exp[[#This Row],[Account]],Table11[GL Account],0))</f>
        <v>#N/A</v>
      </c>
      <c r="AU4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1" spans="2:47">
      <c r="B401" s="11"/>
      <c r="C401" s="243"/>
      <c r="D401" s="243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244"/>
      <c r="P401" s="11"/>
      <c r="Q401" s="245"/>
      <c r="R401" s="11"/>
      <c r="S401" s="11"/>
      <c r="T401" s="11"/>
      <c r="U401" s="11"/>
      <c r="V401" s="11"/>
      <c r="W401" s="11"/>
      <c r="X401" s="11"/>
      <c r="Y401" s="11"/>
      <c r="Z401" s="246"/>
      <c r="AA4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1" s="250" t="e">
        <f>IF(tbl_TransDet_Exp[[#This Row],[+/-  (HR GL Detail)]]&lt;&gt;"",tbl_TransDet_Exp[[#This Row],[+/-  (HR GL Detail)]],IF(#REF!&lt;&gt;"",#REF!,""))</f>
        <v>#REF!</v>
      </c>
      <c r="AC401" s="250" t="str">
        <f t="shared" si="21"/>
        <v>https://financials.omni.fsu.edu/psp/sprdfi/EMPLOYEE/ERP/c/AUDIT_EXPENSE_FUNCTIONS.TE_EXP_SHEET_INQ.GBL?SHEET_ID=</v>
      </c>
      <c r="AD401" s="250" t="str">
        <f t="shared" si="22"/>
        <v>&amp;PAGE=EX_SHEET_ENTRY</v>
      </c>
      <c r="AE401" s="250" t="str">
        <f>IF(LEFT(tbl_TransDet_Exp[[#This Row],[Journal Id]],2)="EX",TEXT(tbl_TransDet_Exp[[#This Row],[Vch /Ex /PayId]],"0000000000"),"")</f>
        <v/>
      </c>
      <c r="AF401" s="250" t="b">
        <f>IF(tbl_TransDet_Exp[[#This Row],[ER Lookup and Format]]&lt;&gt;"",CONCATENATE(tbl_TransDet_Exp[[#This Row],[https://financials.omni.fsu.edu/psp/sprdfi/EMPLOYEE/ERP/c/AUDIT_EXPENSE_FUNCTIONS.TE_EXP_SHEET_INQ.GBL?SHEET_ID=]],AE401,tbl_TransDet_Exp[[#This Row],[&amp;PAGE=EX_SHEET_ENTRY]]))</f>
        <v>0</v>
      </c>
      <c r="AG401" s="250" t="str">
        <f t="shared" si="23"/>
        <v>https://docmgmt.its.fsu.edu/NolijWeb/public/apiLoginCheck.jsp?redir=../documentviewer/%3FdocumentId%3D</v>
      </c>
      <c r="AH4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1" s="250" t="str">
        <f>tbl_TransDet_Exp[[#Headers],[&amp;TargetFrameName=None]]</f>
        <v>&amp;TargetFrameName=None</v>
      </c>
      <c r="AJ4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1" s="71"/>
      <c r="AN401" s="22"/>
      <c r="AO401" s="22"/>
      <c r="AP401" s="208"/>
      <c r="AQ401" s="42" t="e">
        <f>IF(tbl_TransDet_Exp[[#This Row],[Custom SR Type]]="",INDEX(SR_Lookup[Section Name],MATCH(tbl_TransDet_Exp[[#This Row],[Account]],SR_Lookup[Account],0)),tbl_TransDet_Exp[[#This Row],[Custom SR Type]])</f>
        <v>#N/A</v>
      </c>
      <c r="AR401" s="42">
        <f>VALUE(CONCATENATE(C401,TEXT(tbl_TransDet_Exp[[#This Row],[Pd]],"00")))</f>
        <v>0</v>
      </c>
      <c r="AS401" s="42" t="str">
        <f>TEXT(tbl_TransDet_Exp[[#This Row],[Project Id]],"000000")</f>
        <v>000000</v>
      </c>
      <c r="AT401" s="42" t="e">
        <f>INDEX(Table11[Description],MATCH(tbl_TransDet_Exp[[#This Row],[Account]],Table11[GL Account],0))</f>
        <v>#N/A</v>
      </c>
      <c r="AU4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2" spans="2:47">
      <c r="B402" s="11"/>
      <c r="C402" s="243"/>
      <c r="D402" s="243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244"/>
      <c r="P402" s="11"/>
      <c r="Q402" s="245"/>
      <c r="R402" s="11"/>
      <c r="S402" s="11"/>
      <c r="T402" s="11"/>
      <c r="U402" s="11"/>
      <c r="V402" s="11"/>
      <c r="W402" s="11"/>
      <c r="X402" s="11"/>
      <c r="Y402" s="11"/>
      <c r="Z402" s="246"/>
      <c r="AA4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2" s="250" t="e">
        <f>IF(tbl_TransDet_Exp[[#This Row],[+/-  (HR GL Detail)]]&lt;&gt;"",tbl_TransDet_Exp[[#This Row],[+/-  (HR GL Detail)]],IF(#REF!&lt;&gt;"",#REF!,""))</f>
        <v>#REF!</v>
      </c>
      <c r="AC402" s="250" t="str">
        <f t="shared" si="21"/>
        <v>https://financials.omni.fsu.edu/psp/sprdfi/EMPLOYEE/ERP/c/AUDIT_EXPENSE_FUNCTIONS.TE_EXP_SHEET_INQ.GBL?SHEET_ID=</v>
      </c>
      <c r="AD402" s="250" t="str">
        <f t="shared" si="22"/>
        <v>&amp;PAGE=EX_SHEET_ENTRY</v>
      </c>
      <c r="AE402" s="250" t="str">
        <f>IF(LEFT(tbl_TransDet_Exp[[#This Row],[Journal Id]],2)="EX",TEXT(tbl_TransDet_Exp[[#This Row],[Vch /Ex /PayId]],"0000000000"),"")</f>
        <v/>
      </c>
      <c r="AF402" s="250" t="b">
        <f>IF(tbl_TransDet_Exp[[#This Row],[ER Lookup and Format]]&lt;&gt;"",CONCATENATE(tbl_TransDet_Exp[[#This Row],[https://financials.omni.fsu.edu/psp/sprdfi/EMPLOYEE/ERP/c/AUDIT_EXPENSE_FUNCTIONS.TE_EXP_SHEET_INQ.GBL?SHEET_ID=]],AE402,tbl_TransDet_Exp[[#This Row],[&amp;PAGE=EX_SHEET_ENTRY]]))</f>
        <v>0</v>
      </c>
      <c r="AG402" s="250" t="str">
        <f t="shared" si="23"/>
        <v>https://docmgmt.its.fsu.edu/NolijWeb/public/apiLoginCheck.jsp?redir=../documentviewer/%3FdocumentId%3D</v>
      </c>
      <c r="AH4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2" s="250" t="str">
        <f>tbl_TransDet_Exp[[#Headers],[&amp;TargetFrameName=None]]</f>
        <v>&amp;TargetFrameName=None</v>
      </c>
      <c r="AJ4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2" s="71"/>
      <c r="AN402" s="22"/>
      <c r="AO402" s="22"/>
      <c r="AP402" s="208"/>
      <c r="AQ402" s="42" t="e">
        <f>IF(tbl_TransDet_Exp[[#This Row],[Custom SR Type]]="",INDEX(SR_Lookup[Section Name],MATCH(tbl_TransDet_Exp[[#This Row],[Account]],SR_Lookup[Account],0)),tbl_TransDet_Exp[[#This Row],[Custom SR Type]])</f>
        <v>#N/A</v>
      </c>
      <c r="AR402" s="42">
        <f>VALUE(CONCATENATE(C402,TEXT(tbl_TransDet_Exp[[#This Row],[Pd]],"00")))</f>
        <v>0</v>
      </c>
      <c r="AS402" s="42" t="str">
        <f>TEXT(tbl_TransDet_Exp[[#This Row],[Project Id]],"000000")</f>
        <v>000000</v>
      </c>
      <c r="AT402" s="42" t="e">
        <f>INDEX(Table11[Description],MATCH(tbl_TransDet_Exp[[#This Row],[Account]],Table11[GL Account],0))</f>
        <v>#N/A</v>
      </c>
      <c r="AU4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3" spans="2:47">
      <c r="B403" s="11"/>
      <c r="C403" s="243"/>
      <c r="D403" s="243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244"/>
      <c r="P403" s="11"/>
      <c r="Q403" s="245"/>
      <c r="R403" s="11"/>
      <c r="S403" s="11"/>
      <c r="T403" s="11"/>
      <c r="U403" s="11"/>
      <c r="V403" s="11"/>
      <c r="W403" s="11"/>
      <c r="X403" s="11"/>
      <c r="Y403" s="11"/>
      <c r="Z403" s="246"/>
      <c r="AA4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3" s="250" t="e">
        <f>IF(tbl_TransDet_Exp[[#This Row],[+/-  (HR GL Detail)]]&lt;&gt;"",tbl_TransDet_Exp[[#This Row],[+/-  (HR GL Detail)]],IF(#REF!&lt;&gt;"",#REF!,""))</f>
        <v>#REF!</v>
      </c>
      <c r="AC403" s="250" t="str">
        <f t="shared" si="21"/>
        <v>https://financials.omni.fsu.edu/psp/sprdfi/EMPLOYEE/ERP/c/AUDIT_EXPENSE_FUNCTIONS.TE_EXP_SHEET_INQ.GBL?SHEET_ID=</v>
      </c>
      <c r="AD403" s="250" t="str">
        <f t="shared" si="22"/>
        <v>&amp;PAGE=EX_SHEET_ENTRY</v>
      </c>
      <c r="AE403" s="250" t="str">
        <f>IF(LEFT(tbl_TransDet_Exp[[#This Row],[Journal Id]],2)="EX",TEXT(tbl_TransDet_Exp[[#This Row],[Vch /Ex /PayId]],"0000000000"),"")</f>
        <v/>
      </c>
      <c r="AF403" s="250" t="b">
        <f>IF(tbl_TransDet_Exp[[#This Row],[ER Lookup and Format]]&lt;&gt;"",CONCATENATE(tbl_TransDet_Exp[[#This Row],[https://financials.omni.fsu.edu/psp/sprdfi/EMPLOYEE/ERP/c/AUDIT_EXPENSE_FUNCTIONS.TE_EXP_SHEET_INQ.GBL?SHEET_ID=]],AE403,tbl_TransDet_Exp[[#This Row],[&amp;PAGE=EX_SHEET_ENTRY]]))</f>
        <v>0</v>
      </c>
      <c r="AG403" s="250" t="str">
        <f t="shared" si="23"/>
        <v>https://docmgmt.its.fsu.edu/NolijWeb/public/apiLoginCheck.jsp?redir=../documentviewer/%3FdocumentId%3D</v>
      </c>
      <c r="AH4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3" s="250" t="str">
        <f>tbl_TransDet_Exp[[#Headers],[&amp;TargetFrameName=None]]</f>
        <v>&amp;TargetFrameName=None</v>
      </c>
      <c r="AJ4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3" s="71"/>
      <c r="AN403" s="22"/>
      <c r="AO403" s="22"/>
      <c r="AP403" s="208"/>
      <c r="AQ403" s="42" t="e">
        <f>IF(tbl_TransDet_Exp[[#This Row],[Custom SR Type]]="",INDEX(SR_Lookup[Section Name],MATCH(tbl_TransDet_Exp[[#This Row],[Account]],SR_Lookup[Account],0)),tbl_TransDet_Exp[[#This Row],[Custom SR Type]])</f>
        <v>#N/A</v>
      </c>
      <c r="AR403" s="42">
        <f>VALUE(CONCATENATE(C403,TEXT(tbl_TransDet_Exp[[#This Row],[Pd]],"00")))</f>
        <v>0</v>
      </c>
      <c r="AS403" s="42" t="str">
        <f>TEXT(tbl_TransDet_Exp[[#This Row],[Project Id]],"000000")</f>
        <v>000000</v>
      </c>
      <c r="AT403" s="42" t="e">
        <f>INDEX(Table11[Description],MATCH(tbl_TransDet_Exp[[#This Row],[Account]],Table11[GL Account],0))</f>
        <v>#N/A</v>
      </c>
      <c r="AU4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4" spans="2:47">
      <c r="B404" s="11"/>
      <c r="C404" s="243"/>
      <c r="D404" s="243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244"/>
      <c r="P404" s="11"/>
      <c r="Q404" s="245"/>
      <c r="R404" s="11"/>
      <c r="S404" s="11"/>
      <c r="T404" s="11"/>
      <c r="U404" s="11"/>
      <c r="V404" s="11"/>
      <c r="W404" s="11"/>
      <c r="X404" s="11"/>
      <c r="Y404" s="11"/>
      <c r="Z404" s="246"/>
      <c r="AA4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4" s="250" t="e">
        <f>IF(tbl_TransDet_Exp[[#This Row],[+/-  (HR GL Detail)]]&lt;&gt;"",tbl_TransDet_Exp[[#This Row],[+/-  (HR GL Detail)]],IF(#REF!&lt;&gt;"",#REF!,""))</f>
        <v>#REF!</v>
      </c>
      <c r="AC404" s="250" t="str">
        <f t="shared" si="21"/>
        <v>https://financials.omni.fsu.edu/psp/sprdfi/EMPLOYEE/ERP/c/AUDIT_EXPENSE_FUNCTIONS.TE_EXP_SHEET_INQ.GBL?SHEET_ID=</v>
      </c>
      <c r="AD404" s="250" t="str">
        <f t="shared" si="22"/>
        <v>&amp;PAGE=EX_SHEET_ENTRY</v>
      </c>
      <c r="AE404" s="250" t="str">
        <f>IF(LEFT(tbl_TransDet_Exp[[#This Row],[Journal Id]],2)="EX",TEXT(tbl_TransDet_Exp[[#This Row],[Vch /Ex /PayId]],"0000000000"),"")</f>
        <v/>
      </c>
      <c r="AF404" s="250" t="b">
        <f>IF(tbl_TransDet_Exp[[#This Row],[ER Lookup and Format]]&lt;&gt;"",CONCATENATE(tbl_TransDet_Exp[[#This Row],[https://financials.omni.fsu.edu/psp/sprdfi/EMPLOYEE/ERP/c/AUDIT_EXPENSE_FUNCTIONS.TE_EXP_SHEET_INQ.GBL?SHEET_ID=]],AE404,tbl_TransDet_Exp[[#This Row],[&amp;PAGE=EX_SHEET_ENTRY]]))</f>
        <v>0</v>
      </c>
      <c r="AG404" s="250" t="str">
        <f t="shared" si="23"/>
        <v>https://docmgmt.its.fsu.edu/NolijWeb/public/apiLoginCheck.jsp?redir=../documentviewer/%3FdocumentId%3D</v>
      </c>
      <c r="AH4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4" s="250" t="str">
        <f>tbl_TransDet_Exp[[#Headers],[&amp;TargetFrameName=None]]</f>
        <v>&amp;TargetFrameName=None</v>
      </c>
      <c r="AJ4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4" s="71"/>
      <c r="AN404" s="22"/>
      <c r="AO404" s="22"/>
      <c r="AP404" s="208"/>
      <c r="AQ404" s="42" t="e">
        <f>IF(tbl_TransDet_Exp[[#This Row],[Custom SR Type]]="",INDEX(SR_Lookup[Section Name],MATCH(tbl_TransDet_Exp[[#This Row],[Account]],SR_Lookup[Account],0)),tbl_TransDet_Exp[[#This Row],[Custom SR Type]])</f>
        <v>#N/A</v>
      </c>
      <c r="AR404" s="42">
        <f>VALUE(CONCATENATE(C404,TEXT(tbl_TransDet_Exp[[#This Row],[Pd]],"00")))</f>
        <v>0</v>
      </c>
      <c r="AS404" s="42" t="str">
        <f>TEXT(tbl_TransDet_Exp[[#This Row],[Project Id]],"000000")</f>
        <v>000000</v>
      </c>
      <c r="AT404" s="42" t="e">
        <f>INDEX(Table11[Description],MATCH(tbl_TransDet_Exp[[#This Row],[Account]],Table11[GL Account],0))</f>
        <v>#N/A</v>
      </c>
      <c r="AU4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5" spans="2:47">
      <c r="B405" s="11"/>
      <c r="C405" s="243"/>
      <c r="D405" s="243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244"/>
      <c r="P405" s="11"/>
      <c r="Q405" s="245"/>
      <c r="R405" s="11"/>
      <c r="S405" s="11"/>
      <c r="T405" s="11"/>
      <c r="U405" s="11"/>
      <c r="V405" s="11"/>
      <c r="W405" s="11"/>
      <c r="X405" s="11"/>
      <c r="Y405" s="11"/>
      <c r="Z405" s="246"/>
      <c r="AA4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5" s="250" t="e">
        <f>IF(tbl_TransDet_Exp[[#This Row],[+/-  (HR GL Detail)]]&lt;&gt;"",tbl_TransDet_Exp[[#This Row],[+/-  (HR GL Detail)]],IF(#REF!&lt;&gt;"",#REF!,""))</f>
        <v>#REF!</v>
      </c>
      <c r="AC405" s="250" t="str">
        <f t="shared" si="21"/>
        <v>https://financials.omni.fsu.edu/psp/sprdfi/EMPLOYEE/ERP/c/AUDIT_EXPENSE_FUNCTIONS.TE_EXP_SHEET_INQ.GBL?SHEET_ID=</v>
      </c>
      <c r="AD405" s="250" t="str">
        <f t="shared" si="22"/>
        <v>&amp;PAGE=EX_SHEET_ENTRY</v>
      </c>
      <c r="AE405" s="250" t="str">
        <f>IF(LEFT(tbl_TransDet_Exp[[#This Row],[Journal Id]],2)="EX",TEXT(tbl_TransDet_Exp[[#This Row],[Vch /Ex /PayId]],"0000000000"),"")</f>
        <v/>
      </c>
      <c r="AF405" s="250" t="b">
        <f>IF(tbl_TransDet_Exp[[#This Row],[ER Lookup and Format]]&lt;&gt;"",CONCATENATE(tbl_TransDet_Exp[[#This Row],[https://financials.omni.fsu.edu/psp/sprdfi/EMPLOYEE/ERP/c/AUDIT_EXPENSE_FUNCTIONS.TE_EXP_SHEET_INQ.GBL?SHEET_ID=]],AE405,tbl_TransDet_Exp[[#This Row],[&amp;PAGE=EX_SHEET_ENTRY]]))</f>
        <v>0</v>
      </c>
      <c r="AG405" s="250" t="str">
        <f t="shared" si="23"/>
        <v>https://docmgmt.its.fsu.edu/NolijWeb/public/apiLoginCheck.jsp?redir=../documentviewer/%3FdocumentId%3D</v>
      </c>
      <c r="AH4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5" s="250" t="str">
        <f>tbl_TransDet_Exp[[#Headers],[&amp;TargetFrameName=None]]</f>
        <v>&amp;TargetFrameName=None</v>
      </c>
      <c r="AJ4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5" s="71"/>
      <c r="AN405" s="22"/>
      <c r="AO405" s="22"/>
      <c r="AP405" s="208"/>
      <c r="AQ405" s="42" t="e">
        <f>IF(tbl_TransDet_Exp[[#This Row],[Custom SR Type]]="",INDEX(SR_Lookup[Section Name],MATCH(tbl_TransDet_Exp[[#This Row],[Account]],SR_Lookup[Account],0)),tbl_TransDet_Exp[[#This Row],[Custom SR Type]])</f>
        <v>#N/A</v>
      </c>
      <c r="AR405" s="42">
        <f>VALUE(CONCATENATE(C405,TEXT(tbl_TransDet_Exp[[#This Row],[Pd]],"00")))</f>
        <v>0</v>
      </c>
      <c r="AS405" s="42" t="str">
        <f>TEXT(tbl_TransDet_Exp[[#This Row],[Project Id]],"000000")</f>
        <v>000000</v>
      </c>
      <c r="AT405" s="42" t="e">
        <f>INDEX(Table11[Description],MATCH(tbl_TransDet_Exp[[#This Row],[Account]],Table11[GL Account],0))</f>
        <v>#N/A</v>
      </c>
      <c r="AU4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6" spans="2:47">
      <c r="B406" s="11"/>
      <c r="C406" s="243"/>
      <c r="D406" s="243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244"/>
      <c r="P406" s="11"/>
      <c r="Q406" s="245"/>
      <c r="R406" s="11"/>
      <c r="S406" s="11"/>
      <c r="T406" s="11"/>
      <c r="U406" s="11"/>
      <c r="V406" s="11"/>
      <c r="W406" s="11"/>
      <c r="X406" s="11"/>
      <c r="Y406" s="11"/>
      <c r="Z406" s="246"/>
      <c r="AA4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6" s="250" t="e">
        <f>IF(tbl_TransDet_Exp[[#This Row],[+/-  (HR GL Detail)]]&lt;&gt;"",tbl_TransDet_Exp[[#This Row],[+/-  (HR GL Detail)]],IF(#REF!&lt;&gt;"",#REF!,""))</f>
        <v>#REF!</v>
      </c>
      <c r="AC406" s="250" t="str">
        <f t="shared" si="21"/>
        <v>https://financials.omni.fsu.edu/psp/sprdfi/EMPLOYEE/ERP/c/AUDIT_EXPENSE_FUNCTIONS.TE_EXP_SHEET_INQ.GBL?SHEET_ID=</v>
      </c>
      <c r="AD406" s="250" t="str">
        <f t="shared" si="22"/>
        <v>&amp;PAGE=EX_SHEET_ENTRY</v>
      </c>
      <c r="AE406" s="250" t="str">
        <f>IF(LEFT(tbl_TransDet_Exp[[#This Row],[Journal Id]],2)="EX",TEXT(tbl_TransDet_Exp[[#This Row],[Vch /Ex /PayId]],"0000000000"),"")</f>
        <v/>
      </c>
      <c r="AF406" s="250" t="b">
        <f>IF(tbl_TransDet_Exp[[#This Row],[ER Lookup and Format]]&lt;&gt;"",CONCATENATE(tbl_TransDet_Exp[[#This Row],[https://financials.omni.fsu.edu/psp/sprdfi/EMPLOYEE/ERP/c/AUDIT_EXPENSE_FUNCTIONS.TE_EXP_SHEET_INQ.GBL?SHEET_ID=]],AE406,tbl_TransDet_Exp[[#This Row],[&amp;PAGE=EX_SHEET_ENTRY]]))</f>
        <v>0</v>
      </c>
      <c r="AG406" s="250" t="str">
        <f t="shared" si="23"/>
        <v>https://docmgmt.its.fsu.edu/NolijWeb/public/apiLoginCheck.jsp?redir=../documentviewer/%3FdocumentId%3D</v>
      </c>
      <c r="AH4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6" s="250" t="str">
        <f>tbl_TransDet_Exp[[#Headers],[&amp;TargetFrameName=None]]</f>
        <v>&amp;TargetFrameName=None</v>
      </c>
      <c r="AJ4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6" s="71"/>
      <c r="AN406" s="22"/>
      <c r="AO406" s="22"/>
      <c r="AP406" s="208"/>
      <c r="AQ406" s="42" t="e">
        <f>IF(tbl_TransDet_Exp[[#This Row],[Custom SR Type]]="",INDEX(SR_Lookup[Section Name],MATCH(tbl_TransDet_Exp[[#This Row],[Account]],SR_Lookup[Account],0)),tbl_TransDet_Exp[[#This Row],[Custom SR Type]])</f>
        <v>#N/A</v>
      </c>
      <c r="AR406" s="42">
        <f>VALUE(CONCATENATE(C406,TEXT(tbl_TransDet_Exp[[#This Row],[Pd]],"00")))</f>
        <v>0</v>
      </c>
      <c r="AS406" s="42" t="str">
        <f>TEXT(tbl_TransDet_Exp[[#This Row],[Project Id]],"000000")</f>
        <v>000000</v>
      </c>
      <c r="AT406" s="42" t="e">
        <f>INDEX(Table11[Description],MATCH(tbl_TransDet_Exp[[#This Row],[Account]],Table11[GL Account],0))</f>
        <v>#N/A</v>
      </c>
      <c r="AU4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7" spans="2:47">
      <c r="B407" s="11"/>
      <c r="C407" s="243"/>
      <c r="D407" s="243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244"/>
      <c r="P407" s="11"/>
      <c r="Q407" s="245"/>
      <c r="R407" s="11"/>
      <c r="S407" s="11"/>
      <c r="T407" s="11"/>
      <c r="U407" s="11"/>
      <c r="V407" s="11"/>
      <c r="W407" s="11"/>
      <c r="X407" s="11"/>
      <c r="Y407" s="11"/>
      <c r="Z407" s="246"/>
      <c r="AA4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7" s="250" t="e">
        <f>IF(tbl_TransDet_Exp[[#This Row],[+/-  (HR GL Detail)]]&lt;&gt;"",tbl_TransDet_Exp[[#This Row],[+/-  (HR GL Detail)]],IF(#REF!&lt;&gt;"",#REF!,""))</f>
        <v>#REF!</v>
      </c>
      <c r="AC407" s="250" t="str">
        <f t="shared" si="21"/>
        <v>https://financials.omni.fsu.edu/psp/sprdfi/EMPLOYEE/ERP/c/AUDIT_EXPENSE_FUNCTIONS.TE_EXP_SHEET_INQ.GBL?SHEET_ID=</v>
      </c>
      <c r="AD407" s="250" t="str">
        <f t="shared" si="22"/>
        <v>&amp;PAGE=EX_SHEET_ENTRY</v>
      </c>
      <c r="AE407" s="250" t="str">
        <f>IF(LEFT(tbl_TransDet_Exp[[#This Row],[Journal Id]],2)="EX",TEXT(tbl_TransDet_Exp[[#This Row],[Vch /Ex /PayId]],"0000000000"),"")</f>
        <v/>
      </c>
      <c r="AF407" s="250" t="b">
        <f>IF(tbl_TransDet_Exp[[#This Row],[ER Lookup and Format]]&lt;&gt;"",CONCATENATE(tbl_TransDet_Exp[[#This Row],[https://financials.omni.fsu.edu/psp/sprdfi/EMPLOYEE/ERP/c/AUDIT_EXPENSE_FUNCTIONS.TE_EXP_SHEET_INQ.GBL?SHEET_ID=]],AE407,tbl_TransDet_Exp[[#This Row],[&amp;PAGE=EX_SHEET_ENTRY]]))</f>
        <v>0</v>
      </c>
      <c r="AG407" s="250" t="str">
        <f t="shared" si="23"/>
        <v>https://docmgmt.its.fsu.edu/NolijWeb/public/apiLoginCheck.jsp?redir=../documentviewer/%3FdocumentId%3D</v>
      </c>
      <c r="AH4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7" s="250" t="str">
        <f>tbl_TransDet_Exp[[#Headers],[&amp;TargetFrameName=None]]</f>
        <v>&amp;TargetFrameName=None</v>
      </c>
      <c r="AJ4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7" s="71"/>
      <c r="AN407" s="22"/>
      <c r="AO407" s="22"/>
      <c r="AP407" s="208"/>
      <c r="AQ407" s="42" t="e">
        <f>IF(tbl_TransDet_Exp[[#This Row],[Custom SR Type]]="",INDEX(SR_Lookup[Section Name],MATCH(tbl_TransDet_Exp[[#This Row],[Account]],SR_Lookup[Account],0)),tbl_TransDet_Exp[[#This Row],[Custom SR Type]])</f>
        <v>#N/A</v>
      </c>
      <c r="AR407" s="42">
        <f>VALUE(CONCATENATE(C407,TEXT(tbl_TransDet_Exp[[#This Row],[Pd]],"00")))</f>
        <v>0</v>
      </c>
      <c r="AS407" s="42" t="str">
        <f>TEXT(tbl_TransDet_Exp[[#This Row],[Project Id]],"000000")</f>
        <v>000000</v>
      </c>
      <c r="AT407" s="42" t="e">
        <f>INDEX(Table11[Description],MATCH(tbl_TransDet_Exp[[#This Row],[Account]],Table11[GL Account],0))</f>
        <v>#N/A</v>
      </c>
      <c r="AU4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8" spans="2:47">
      <c r="B408" s="11"/>
      <c r="C408" s="243"/>
      <c r="D408" s="243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244"/>
      <c r="P408" s="11"/>
      <c r="Q408" s="245"/>
      <c r="R408" s="11"/>
      <c r="S408" s="11"/>
      <c r="T408" s="11"/>
      <c r="U408" s="11"/>
      <c r="V408" s="11"/>
      <c r="W408" s="11"/>
      <c r="X408" s="11"/>
      <c r="Y408" s="11"/>
      <c r="Z408" s="246"/>
      <c r="AA4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8" s="250" t="e">
        <f>IF(tbl_TransDet_Exp[[#This Row],[+/-  (HR GL Detail)]]&lt;&gt;"",tbl_TransDet_Exp[[#This Row],[+/-  (HR GL Detail)]],IF(#REF!&lt;&gt;"",#REF!,""))</f>
        <v>#REF!</v>
      </c>
      <c r="AC408" s="250" t="str">
        <f t="shared" si="21"/>
        <v>https://financials.omni.fsu.edu/psp/sprdfi/EMPLOYEE/ERP/c/AUDIT_EXPENSE_FUNCTIONS.TE_EXP_SHEET_INQ.GBL?SHEET_ID=</v>
      </c>
      <c r="AD408" s="250" t="str">
        <f t="shared" si="22"/>
        <v>&amp;PAGE=EX_SHEET_ENTRY</v>
      </c>
      <c r="AE408" s="250" t="str">
        <f>IF(LEFT(tbl_TransDet_Exp[[#This Row],[Journal Id]],2)="EX",TEXT(tbl_TransDet_Exp[[#This Row],[Vch /Ex /PayId]],"0000000000"),"")</f>
        <v/>
      </c>
      <c r="AF408" s="250" t="b">
        <f>IF(tbl_TransDet_Exp[[#This Row],[ER Lookup and Format]]&lt;&gt;"",CONCATENATE(tbl_TransDet_Exp[[#This Row],[https://financials.omni.fsu.edu/psp/sprdfi/EMPLOYEE/ERP/c/AUDIT_EXPENSE_FUNCTIONS.TE_EXP_SHEET_INQ.GBL?SHEET_ID=]],AE408,tbl_TransDet_Exp[[#This Row],[&amp;PAGE=EX_SHEET_ENTRY]]))</f>
        <v>0</v>
      </c>
      <c r="AG408" s="250" t="str">
        <f t="shared" si="23"/>
        <v>https://docmgmt.its.fsu.edu/NolijWeb/public/apiLoginCheck.jsp?redir=../documentviewer/%3FdocumentId%3D</v>
      </c>
      <c r="AH4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8" s="250" t="str">
        <f>tbl_TransDet_Exp[[#Headers],[&amp;TargetFrameName=None]]</f>
        <v>&amp;TargetFrameName=None</v>
      </c>
      <c r="AJ4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8" s="71"/>
      <c r="AN408" s="22"/>
      <c r="AO408" s="22"/>
      <c r="AP408" s="208"/>
      <c r="AQ408" s="42" t="e">
        <f>IF(tbl_TransDet_Exp[[#This Row],[Custom SR Type]]="",INDEX(SR_Lookup[Section Name],MATCH(tbl_TransDet_Exp[[#This Row],[Account]],SR_Lookup[Account],0)),tbl_TransDet_Exp[[#This Row],[Custom SR Type]])</f>
        <v>#N/A</v>
      </c>
      <c r="AR408" s="42">
        <f>VALUE(CONCATENATE(C408,TEXT(tbl_TransDet_Exp[[#This Row],[Pd]],"00")))</f>
        <v>0</v>
      </c>
      <c r="AS408" s="42" t="str">
        <f>TEXT(tbl_TransDet_Exp[[#This Row],[Project Id]],"000000")</f>
        <v>000000</v>
      </c>
      <c r="AT408" s="42" t="e">
        <f>INDEX(Table11[Description],MATCH(tbl_TransDet_Exp[[#This Row],[Account]],Table11[GL Account],0))</f>
        <v>#N/A</v>
      </c>
      <c r="AU4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09" spans="2:47">
      <c r="B409" s="11"/>
      <c r="C409" s="243"/>
      <c r="D409" s="243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244"/>
      <c r="P409" s="11"/>
      <c r="Q409" s="245"/>
      <c r="R409" s="11"/>
      <c r="S409" s="11"/>
      <c r="T409" s="11"/>
      <c r="U409" s="11"/>
      <c r="V409" s="11"/>
      <c r="W409" s="11"/>
      <c r="X409" s="11"/>
      <c r="Y409" s="11"/>
      <c r="Z409" s="246"/>
      <c r="AA4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09" s="250" t="e">
        <f>IF(tbl_TransDet_Exp[[#This Row],[+/-  (HR GL Detail)]]&lt;&gt;"",tbl_TransDet_Exp[[#This Row],[+/-  (HR GL Detail)]],IF(#REF!&lt;&gt;"",#REF!,""))</f>
        <v>#REF!</v>
      </c>
      <c r="AC409" s="250" t="str">
        <f t="shared" si="21"/>
        <v>https://financials.omni.fsu.edu/psp/sprdfi/EMPLOYEE/ERP/c/AUDIT_EXPENSE_FUNCTIONS.TE_EXP_SHEET_INQ.GBL?SHEET_ID=</v>
      </c>
      <c r="AD409" s="250" t="str">
        <f t="shared" si="22"/>
        <v>&amp;PAGE=EX_SHEET_ENTRY</v>
      </c>
      <c r="AE409" s="250" t="str">
        <f>IF(LEFT(tbl_TransDet_Exp[[#This Row],[Journal Id]],2)="EX",TEXT(tbl_TransDet_Exp[[#This Row],[Vch /Ex /PayId]],"0000000000"),"")</f>
        <v/>
      </c>
      <c r="AF409" s="250" t="b">
        <f>IF(tbl_TransDet_Exp[[#This Row],[ER Lookup and Format]]&lt;&gt;"",CONCATENATE(tbl_TransDet_Exp[[#This Row],[https://financials.omni.fsu.edu/psp/sprdfi/EMPLOYEE/ERP/c/AUDIT_EXPENSE_FUNCTIONS.TE_EXP_SHEET_INQ.GBL?SHEET_ID=]],AE409,tbl_TransDet_Exp[[#This Row],[&amp;PAGE=EX_SHEET_ENTRY]]))</f>
        <v>0</v>
      </c>
      <c r="AG409" s="250" t="str">
        <f t="shared" si="23"/>
        <v>https://docmgmt.its.fsu.edu/NolijWeb/public/apiLoginCheck.jsp?redir=../documentviewer/%3FdocumentId%3D</v>
      </c>
      <c r="AH4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09" s="250" t="str">
        <f>tbl_TransDet_Exp[[#Headers],[&amp;TargetFrameName=None]]</f>
        <v>&amp;TargetFrameName=None</v>
      </c>
      <c r="AJ4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09" s="71"/>
      <c r="AN409" s="22"/>
      <c r="AO409" s="22"/>
      <c r="AP409" s="208"/>
      <c r="AQ409" s="42" t="e">
        <f>IF(tbl_TransDet_Exp[[#This Row],[Custom SR Type]]="",INDEX(SR_Lookup[Section Name],MATCH(tbl_TransDet_Exp[[#This Row],[Account]],SR_Lookup[Account],0)),tbl_TransDet_Exp[[#This Row],[Custom SR Type]])</f>
        <v>#N/A</v>
      </c>
      <c r="AR409" s="42">
        <f>VALUE(CONCATENATE(C409,TEXT(tbl_TransDet_Exp[[#This Row],[Pd]],"00")))</f>
        <v>0</v>
      </c>
      <c r="AS409" s="42" t="str">
        <f>TEXT(tbl_TransDet_Exp[[#This Row],[Project Id]],"000000")</f>
        <v>000000</v>
      </c>
      <c r="AT409" s="42" t="e">
        <f>INDEX(Table11[Description],MATCH(tbl_TransDet_Exp[[#This Row],[Account]],Table11[GL Account],0))</f>
        <v>#N/A</v>
      </c>
      <c r="AU4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0" spans="2:47">
      <c r="B410" s="11"/>
      <c r="C410" s="243"/>
      <c r="D410" s="243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244"/>
      <c r="P410" s="11"/>
      <c r="Q410" s="245"/>
      <c r="R410" s="11"/>
      <c r="S410" s="11"/>
      <c r="T410" s="11"/>
      <c r="U410" s="11"/>
      <c r="V410" s="11"/>
      <c r="W410" s="11"/>
      <c r="X410" s="11"/>
      <c r="Y410" s="11"/>
      <c r="Z410" s="246"/>
      <c r="AA4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0" s="250" t="e">
        <f>IF(tbl_TransDet_Exp[[#This Row],[+/-  (HR GL Detail)]]&lt;&gt;"",tbl_TransDet_Exp[[#This Row],[+/-  (HR GL Detail)]],IF(#REF!&lt;&gt;"",#REF!,""))</f>
        <v>#REF!</v>
      </c>
      <c r="AC410" s="250" t="str">
        <f t="shared" si="21"/>
        <v>https://financials.omni.fsu.edu/psp/sprdfi/EMPLOYEE/ERP/c/AUDIT_EXPENSE_FUNCTIONS.TE_EXP_SHEET_INQ.GBL?SHEET_ID=</v>
      </c>
      <c r="AD410" s="250" t="str">
        <f t="shared" si="22"/>
        <v>&amp;PAGE=EX_SHEET_ENTRY</v>
      </c>
      <c r="AE410" s="250" t="str">
        <f>IF(LEFT(tbl_TransDet_Exp[[#This Row],[Journal Id]],2)="EX",TEXT(tbl_TransDet_Exp[[#This Row],[Vch /Ex /PayId]],"0000000000"),"")</f>
        <v/>
      </c>
      <c r="AF410" s="250" t="b">
        <f>IF(tbl_TransDet_Exp[[#This Row],[ER Lookup and Format]]&lt;&gt;"",CONCATENATE(tbl_TransDet_Exp[[#This Row],[https://financials.omni.fsu.edu/psp/sprdfi/EMPLOYEE/ERP/c/AUDIT_EXPENSE_FUNCTIONS.TE_EXP_SHEET_INQ.GBL?SHEET_ID=]],AE410,tbl_TransDet_Exp[[#This Row],[&amp;PAGE=EX_SHEET_ENTRY]]))</f>
        <v>0</v>
      </c>
      <c r="AG410" s="250" t="str">
        <f t="shared" si="23"/>
        <v>https://docmgmt.its.fsu.edu/NolijWeb/public/apiLoginCheck.jsp?redir=../documentviewer/%3FdocumentId%3D</v>
      </c>
      <c r="AH4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0" s="250" t="str">
        <f>tbl_TransDet_Exp[[#Headers],[&amp;TargetFrameName=None]]</f>
        <v>&amp;TargetFrameName=None</v>
      </c>
      <c r="AJ4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0" s="71"/>
      <c r="AN410" s="22"/>
      <c r="AO410" s="22"/>
      <c r="AP410" s="208"/>
      <c r="AQ410" s="42" t="e">
        <f>IF(tbl_TransDet_Exp[[#This Row],[Custom SR Type]]="",INDEX(SR_Lookup[Section Name],MATCH(tbl_TransDet_Exp[[#This Row],[Account]],SR_Lookup[Account],0)),tbl_TransDet_Exp[[#This Row],[Custom SR Type]])</f>
        <v>#N/A</v>
      </c>
      <c r="AR410" s="42">
        <f>VALUE(CONCATENATE(C410,TEXT(tbl_TransDet_Exp[[#This Row],[Pd]],"00")))</f>
        <v>0</v>
      </c>
      <c r="AS410" s="42" t="str">
        <f>TEXT(tbl_TransDet_Exp[[#This Row],[Project Id]],"000000")</f>
        <v>000000</v>
      </c>
      <c r="AT410" s="42" t="e">
        <f>INDEX(Table11[Description],MATCH(tbl_TransDet_Exp[[#This Row],[Account]],Table11[GL Account],0))</f>
        <v>#N/A</v>
      </c>
      <c r="AU4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1" spans="2:47">
      <c r="B411" s="11"/>
      <c r="C411" s="243"/>
      <c r="D411" s="243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244"/>
      <c r="P411" s="11"/>
      <c r="Q411" s="245"/>
      <c r="R411" s="11"/>
      <c r="S411" s="11"/>
      <c r="T411" s="11"/>
      <c r="U411" s="11"/>
      <c r="V411" s="11"/>
      <c r="W411" s="11"/>
      <c r="X411" s="11"/>
      <c r="Y411" s="11"/>
      <c r="Z411" s="246"/>
      <c r="AA4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1" s="250" t="e">
        <f>IF(tbl_TransDet_Exp[[#This Row],[+/-  (HR GL Detail)]]&lt;&gt;"",tbl_TransDet_Exp[[#This Row],[+/-  (HR GL Detail)]],IF(#REF!&lt;&gt;"",#REF!,""))</f>
        <v>#REF!</v>
      </c>
      <c r="AC411" s="250" t="str">
        <f t="shared" si="21"/>
        <v>https://financials.omni.fsu.edu/psp/sprdfi/EMPLOYEE/ERP/c/AUDIT_EXPENSE_FUNCTIONS.TE_EXP_SHEET_INQ.GBL?SHEET_ID=</v>
      </c>
      <c r="AD411" s="250" t="str">
        <f t="shared" si="22"/>
        <v>&amp;PAGE=EX_SHEET_ENTRY</v>
      </c>
      <c r="AE411" s="250" t="str">
        <f>IF(LEFT(tbl_TransDet_Exp[[#This Row],[Journal Id]],2)="EX",TEXT(tbl_TransDet_Exp[[#This Row],[Vch /Ex /PayId]],"0000000000"),"")</f>
        <v/>
      </c>
      <c r="AF411" s="250" t="b">
        <f>IF(tbl_TransDet_Exp[[#This Row],[ER Lookup and Format]]&lt;&gt;"",CONCATENATE(tbl_TransDet_Exp[[#This Row],[https://financials.omni.fsu.edu/psp/sprdfi/EMPLOYEE/ERP/c/AUDIT_EXPENSE_FUNCTIONS.TE_EXP_SHEET_INQ.GBL?SHEET_ID=]],AE411,tbl_TransDet_Exp[[#This Row],[&amp;PAGE=EX_SHEET_ENTRY]]))</f>
        <v>0</v>
      </c>
      <c r="AG411" s="250" t="str">
        <f t="shared" si="23"/>
        <v>https://docmgmt.its.fsu.edu/NolijWeb/public/apiLoginCheck.jsp?redir=../documentviewer/%3FdocumentId%3D</v>
      </c>
      <c r="AH4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1" s="250" t="str">
        <f>tbl_TransDet_Exp[[#Headers],[&amp;TargetFrameName=None]]</f>
        <v>&amp;TargetFrameName=None</v>
      </c>
      <c r="AJ4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1" s="71"/>
      <c r="AN411" s="22"/>
      <c r="AO411" s="22"/>
      <c r="AP411" s="208"/>
      <c r="AQ411" s="42" t="e">
        <f>IF(tbl_TransDet_Exp[[#This Row],[Custom SR Type]]="",INDEX(SR_Lookup[Section Name],MATCH(tbl_TransDet_Exp[[#This Row],[Account]],SR_Lookup[Account],0)),tbl_TransDet_Exp[[#This Row],[Custom SR Type]])</f>
        <v>#N/A</v>
      </c>
      <c r="AR411" s="42">
        <f>VALUE(CONCATENATE(C411,TEXT(tbl_TransDet_Exp[[#This Row],[Pd]],"00")))</f>
        <v>0</v>
      </c>
      <c r="AS411" s="42" t="str">
        <f>TEXT(tbl_TransDet_Exp[[#This Row],[Project Id]],"000000")</f>
        <v>000000</v>
      </c>
      <c r="AT411" s="42" t="e">
        <f>INDEX(Table11[Description],MATCH(tbl_TransDet_Exp[[#This Row],[Account]],Table11[GL Account],0))</f>
        <v>#N/A</v>
      </c>
      <c r="AU4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2" spans="2:47">
      <c r="B412" s="11"/>
      <c r="C412" s="243"/>
      <c r="D412" s="243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244"/>
      <c r="P412" s="11"/>
      <c r="Q412" s="245"/>
      <c r="R412" s="11"/>
      <c r="S412" s="11"/>
      <c r="T412" s="11"/>
      <c r="U412" s="11"/>
      <c r="V412" s="11"/>
      <c r="W412" s="11"/>
      <c r="X412" s="11"/>
      <c r="Y412" s="11"/>
      <c r="Z412" s="246"/>
      <c r="AA4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2" s="250" t="e">
        <f>IF(tbl_TransDet_Exp[[#This Row],[+/-  (HR GL Detail)]]&lt;&gt;"",tbl_TransDet_Exp[[#This Row],[+/-  (HR GL Detail)]],IF(#REF!&lt;&gt;"",#REF!,""))</f>
        <v>#REF!</v>
      </c>
      <c r="AC412" s="250" t="str">
        <f t="shared" si="21"/>
        <v>https://financials.omni.fsu.edu/psp/sprdfi/EMPLOYEE/ERP/c/AUDIT_EXPENSE_FUNCTIONS.TE_EXP_SHEET_INQ.GBL?SHEET_ID=</v>
      </c>
      <c r="AD412" s="250" t="str">
        <f t="shared" si="22"/>
        <v>&amp;PAGE=EX_SHEET_ENTRY</v>
      </c>
      <c r="AE412" s="250" t="str">
        <f>IF(LEFT(tbl_TransDet_Exp[[#This Row],[Journal Id]],2)="EX",TEXT(tbl_TransDet_Exp[[#This Row],[Vch /Ex /PayId]],"0000000000"),"")</f>
        <v/>
      </c>
      <c r="AF412" s="250" t="b">
        <f>IF(tbl_TransDet_Exp[[#This Row],[ER Lookup and Format]]&lt;&gt;"",CONCATENATE(tbl_TransDet_Exp[[#This Row],[https://financials.omni.fsu.edu/psp/sprdfi/EMPLOYEE/ERP/c/AUDIT_EXPENSE_FUNCTIONS.TE_EXP_SHEET_INQ.GBL?SHEET_ID=]],AE412,tbl_TransDet_Exp[[#This Row],[&amp;PAGE=EX_SHEET_ENTRY]]))</f>
        <v>0</v>
      </c>
      <c r="AG412" s="250" t="str">
        <f t="shared" si="23"/>
        <v>https://docmgmt.its.fsu.edu/NolijWeb/public/apiLoginCheck.jsp?redir=../documentviewer/%3FdocumentId%3D</v>
      </c>
      <c r="AH4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2" s="250" t="str">
        <f>tbl_TransDet_Exp[[#Headers],[&amp;TargetFrameName=None]]</f>
        <v>&amp;TargetFrameName=None</v>
      </c>
      <c r="AJ4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2" s="71"/>
      <c r="AN412" s="22"/>
      <c r="AO412" s="22"/>
      <c r="AP412" s="208"/>
      <c r="AQ412" s="42" t="e">
        <f>IF(tbl_TransDet_Exp[[#This Row],[Custom SR Type]]="",INDEX(SR_Lookup[Section Name],MATCH(tbl_TransDet_Exp[[#This Row],[Account]],SR_Lookup[Account],0)),tbl_TransDet_Exp[[#This Row],[Custom SR Type]])</f>
        <v>#N/A</v>
      </c>
      <c r="AR412" s="42">
        <f>VALUE(CONCATENATE(C412,TEXT(tbl_TransDet_Exp[[#This Row],[Pd]],"00")))</f>
        <v>0</v>
      </c>
      <c r="AS412" s="42" t="str">
        <f>TEXT(tbl_TransDet_Exp[[#This Row],[Project Id]],"000000")</f>
        <v>000000</v>
      </c>
      <c r="AT412" s="42" t="e">
        <f>INDEX(Table11[Description],MATCH(tbl_TransDet_Exp[[#This Row],[Account]],Table11[GL Account],0))</f>
        <v>#N/A</v>
      </c>
      <c r="AU4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3" spans="2:47">
      <c r="B413" s="11"/>
      <c r="C413" s="243"/>
      <c r="D413" s="243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244"/>
      <c r="P413" s="11"/>
      <c r="Q413" s="245"/>
      <c r="R413" s="11"/>
      <c r="S413" s="11"/>
      <c r="T413" s="11"/>
      <c r="U413" s="11"/>
      <c r="V413" s="11"/>
      <c r="W413" s="11"/>
      <c r="X413" s="11"/>
      <c r="Y413" s="11"/>
      <c r="Z413" s="246"/>
      <c r="AA4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3" s="250" t="e">
        <f>IF(tbl_TransDet_Exp[[#This Row],[+/-  (HR GL Detail)]]&lt;&gt;"",tbl_TransDet_Exp[[#This Row],[+/-  (HR GL Detail)]],IF(#REF!&lt;&gt;"",#REF!,""))</f>
        <v>#REF!</v>
      </c>
      <c r="AC413" s="250" t="str">
        <f t="shared" si="21"/>
        <v>https://financials.omni.fsu.edu/psp/sprdfi/EMPLOYEE/ERP/c/AUDIT_EXPENSE_FUNCTIONS.TE_EXP_SHEET_INQ.GBL?SHEET_ID=</v>
      </c>
      <c r="AD413" s="250" t="str">
        <f t="shared" si="22"/>
        <v>&amp;PAGE=EX_SHEET_ENTRY</v>
      </c>
      <c r="AE413" s="250" t="str">
        <f>IF(LEFT(tbl_TransDet_Exp[[#This Row],[Journal Id]],2)="EX",TEXT(tbl_TransDet_Exp[[#This Row],[Vch /Ex /PayId]],"0000000000"),"")</f>
        <v/>
      </c>
      <c r="AF413" s="250" t="b">
        <f>IF(tbl_TransDet_Exp[[#This Row],[ER Lookup and Format]]&lt;&gt;"",CONCATENATE(tbl_TransDet_Exp[[#This Row],[https://financials.omni.fsu.edu/psp/sprdfi/EMPLOYEE/ERP/c/AUDIT_EXPENSE_FUNCTIONS.TE_EXP_SHEET_INQ.GBL?SHEET_ID=]],AE413,tbl_TransDet_Exp[[#This Row],[&amp;PAGE=EX_SHEET_ENTRY]]))</f>
        <v>0</v>
      </c>
      <c r="AG413" s="250" t="str">
        <f t="shared" si="23"/>
        <v>https://docmgmt.its.fsu.edu/NolijWeb/public/apiLoginCheck.jsp?redir=../documentviewer/%3FdocumentId%3D</v>
      </c>
      <c r="AH4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3" s="250" t="str">
        <f>tbl_TransDet_Exp[[#Headers],[&amp;TargetFrameName=None]]</f>
        <v>&amp;TargetFrameName=None</v>
      </c>
      <c r="AJ4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3" s="71"/>
      <c r="AN413" s="22"/>
      <c r="AO413" s="22"/>
      <c r="AP413" s="208"/>
      <c r="AQ413" s="42" t="e">
        <f>IF(tbl_TransDet_Exp[[#This Row],[Custom SR Type]]="",INDEX(SR_Lookup[Section Name],MATCH(tbl_TransDet_Exp[[#This Row],[Account]],SR_Lookup[Account],0)),tbl_TransDet_Exp[[#This Row],[Custom SR Type]])</f>
        <v>#N/A</v>
      </c>
      <c r="AR413" s="42">
        <f>VALUE(CONCATENATE(C413,TEXT(tbl_TransDet_Exp[[#This Row],[Pd]],"00")))</f>
        <v>0</v>
      </c>
      <c r="AS413" s="42" t="str">
        <f>TEXT(tbl_TransDet_Exp[[#This Row],[Project Id]],"000000")</f>
        <v>000000</v>
      </c>
      <c r="AT413" s="42" t="e">
        <f>INDEX(Table11[Description],MATCH(tbl_TransDet_Exp[[#This Row],[Account]],Table11[GL Account],0))</f>
        <v>#N/A</v>
      </c>
      <c r="AU4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4" spans="2:47">
      <c r="B414" s="11"/>
      <c r="C414" s="243"/>
      <c r="D414" s="243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244"/>
      <c r="P414" s="11"/>
      <c r="Q414" s="245"/>
      <c r="R414" s="11"/>
      <c r="S414" s="11"/>
      <c r="T414" s="11"/>
      <c r="U414" s="11"/>
      <c r="V414" s="11"/>
      <c r="W414" s="11"/>
      <c r="X414" s="11"/>
      <c r="Y414" s="11"/>
      <c r="Z414" s="246"/>
      <c r="AA4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4" s="250" t="e">
        <f>IF(tbl_TransDet_Exp[[#This Row],[+/-  (HR GL Detail)]]&lt;&gt;"",tbl_TransDet_Exp[[#This Row],[+/-  (HR GL Detail)]],IF(#REF!&lt;&gt;"",#REF!,""))</f>
        <v>#REF!</v>
      </c>
      <c r="AC414" s="250" t="str">
        <f t="shared" si="21"/>
        <v>https://financials.omni.fsu.edu/psp/sprdfi/EMPLOYEE/ERP/c/AUDIT_EXPENSE_FUNCTIONS.TE_EXP_SHEET_INQ.GBL?SHEET_ID=</v>
      </c>
      <c r="AD414" s="250" t="str">
        <f t="shared" si="22"/>
        <v>&amp;PAGE=EX_SHEET_ENTRY</v>
      </c>
      <c r="AE414" s="250" t="str">
        <f>IF(LEFT(tbl_TransDet_Exp[[#This Row],[Journal Id]],2)="EX",TEXT(tbl_TransDet_Exp[[#This Row],[Vch /Ex /PayId]],"0000000000"),"")</f>
        <v/>
      </c>
      <c r="AF414" s="250" t="b">
        <f>IF(tbl_TransDet_Exp[[#This Row],[ER Lookup and Format]]&lt;&gt;"",CONCATENATE(tbl_TransDet_Exp[[#This Row],[https://financials.omni.fsu.edu/psp/sprdfi/EMPLOYEE/ERP/c/AUDIT_EXPENSE_FUNCTIONS.TE_EXP_SHEET_INQ.GBL?SHEET_ID=]],AE414,tbl_TransDet_Exp[[#This Row],[&amp;PAGE=EX_SHEET_ENTRY]]))</f>
        <v>0</v>
      </c>
      <c r="AG414" s="250" t="str">
        <f t="shared" si="23"/>
        <v>https://docmgmt.its.fsu.edu/NolijWeb/public/apiLoginCheck.jsp?redir=../documentviewer/%3FdocumentId%3D</v>
      </c>
      <c r="AH4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4" s="250" t="str">
        <f>tbl_TransDet_Exp[[#Headers],[&amp;TargetFrameName=None]]</f>
        <v>&amp;TargetFrameName=None</v>
      </c>
      <c r="AJ4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4" s="71"/>
      <c r="AN414" s="22"/>
      <c r="AO414" s="22"/>
      <c r="AP414" s="208"/>
      <c r="AQ414" s="42" t="e">
        <f>IF(tbl_TransDet_Exp[[#This Row],[Custom SR Type]]="",INDEX(SR_Lookup[Section Name],MATCH(tbl_TransDet_Exp[[#This Row],[Account]],SR_Lookup[Account],0)),tbl_TransDet_Exp[[#This Row],[Custom SR Type]])</f>
        <v>#N/A</v>
      </c>
      <c r="AR414" s="42">
        <f>VALUE(CONCATENATE(C414,TEXT(tbl_TransDet_Exp[[#This Row],[Pd]],"00")))</f>
        <v>0</v>
      </c>
      <c r="AS414" s="42" t="str">
        <f>TEXT(tbl_TransDet_Exp[[#This Row],[Project Id]],"000000")</f>
        <v>000000</v>
      </c>
      <c r="AT414" s="42" t="e">
        <f>INDEX(Table11[Description],MATCH(tbl_TransDet_Exp[[#This Row],[Account]],Table11[GL Account],0))</f>
        <v>#N/A</v>
      </c>
      <c r="AU4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5" spans="2:47">
      <c r="B415" s="11"/>
      <c r="C415" s="243"/>
      <c r="D415" s="243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244"/>
      <c r="P415" s="11"/>
      <c r="Q415" s="245"/>
      <c r="R415" s="11"/>
      <c r="S415" s="11"/>
      <c r="T415" s="11"/>
      <c r="U415" s="11"/>
      <c r="V415" s="11"/>
      <c r="W415" s="11"/>
      <c r="X415" s="11"/>
      <c r="Y415" s="11"/>
      <c r="Z415" s="246"/>
      <c r="AA4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5" s="250" t="e">
        <f>IF(tbl_TransDet_Exp[[#This Row],[+/-  (HR GL Detail)]]&lt;&gt;"",tbl_TransDet_Exp[[#This Row],[+/-  (HR GL Detail)]],IF(#REF!&lt;&gt;"",#REF!,""))</f>
        <v>#REF!</v>
      </c>
      <c r="AC415" s="250" t="str">
        <f t="shared" si="21"/>
        <v>https://financials.omni.fsu.edu/psp/sprdfi/EMPLOYEE/ERP/c/AUDIT_EXPENSE_FUNCTIONS.TE_EXP_SHEET_INQ.GBL?SHEET_ID=</v>
      </c>
      <c r="AD415" s="250" t="str">
        <f t="shared" si="22"/>
        <v>&amp;PAGE=EX_SHEET_ENTRY</v>
      </c>
      <c r="AE415" s="250" t="str">
        <f>IF(LEFT(tbl_TransDet_Exp[[#This Row],[Journal Id]],2)="EX",TEXT(tbl_TransDet_Exp[[#This Row],[Vch /Ex /PayId]],"0000000000"),"")</f>
        <v/>
      </c>
      <c r="AF415" s="250" t="b">
        <f>IF(tbl_TransDet_Exp[[#This Row],[ER Lookup and Format]]&lt;&gt;"",CONCATENATE(tbl_TransDet_Exp[[#This Row],[https://financials.omni.fsu.edu/psp/sprdfi/EMPLOYEE/ERP/c/AUDIT_EXPENSE_FUNCTIONS.TE_EXP_SHEET_INQ.GBL?SHEET_ID=]],AE415,tbl_TransDet_Exp[[#This Row],[&amp;PAGE=EX_SHEET_ENTRY]]))</f>
        <v>0</v>
      </c>
      <c r="AG415" s="250" t="str">
        <f t="shared" si="23"/>
        <v>https://docmgmt.its.fsu.edu/NolijWeb/public/apiLoginCheck.jsp?redir=../documentviewer/%3FdocumentId%3D</v>
      </c>
      <c r="AH4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5" s="250" t="str">
        <f>tbl_TransDet_Exp[[#Headers],[&amp;TargetFrameName=None]]</f>
        <v>&amp;TargetFrameName=None</v>
      </c>
      <c r="AJ4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5" s="71"/>
      <c r="AN415" s="22"/>
      <c r="AO415" s="22"/>
      <c r="AP415" s="208"/>
      <c r="AQ415" s="42" t="e">
        <f>IF(tbl_TransDet_Exp[[#This Row],[Custom SR Type]]="",INDEX(SR_Lookup[Section Name],MATCH(tbl_TransDet_Exp[[#This Row],[Account]],SR_Lookup[Account],0)),tbl_TransDet_Exp[[#This Row],[Custom SR Type]])</f>
        <v>#N/A</v>
      </c>
      <c r="AR415" s="42">
        <f>VALUE(CONCATENATE(C415,TEXT(tbl_TransDet_Exp[[#This Row],[Pd]],"00")))</f>
        <v>0</v>
      </c>
      <c r="AS415" s="42" t="str">
        <f>TEXT(tbl_TransDet_Exp[[#This Row],[Project Id]],"000000")</f>
        <v>000000</v>
      </c>
      <c r="AT415" s="42" t="e">
        <f>INDEX(Table11[Description],MATCH(tbl_TransDet_Exp[[#This Row],[Account]],Table11[GL Account],0))</f>
        <v>#N/A</v>
      </c>
      <c r="AU4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6" spans="2:47">
      <c r="B416" s="11"/>
      <c r="C416" s="243"/>
      <c r="D416" s="243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244"/>
      <c r="P416" s="11"/>
      <c r="Q416" s="245"/>
      <c r="R416" s="11"/>
      <c r="S416" s="11"/>
      <c r="T416" s="11"/>
      <c r="U416" s="11"/>
      <c r="V416" s="11"/>
      <c r="W416" s="11"/>
      <c r="X416" s="11"/>
      <c r="Y416" s="11"/>
      <c r="Z416" s="246"/>
      <c r="AA4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6" s="250" t="e">
        <f>IF(tbl_TransDet_Exp[[#This Row],[+/-  (HR GL Detail)]]&lt;&gt;"",tbl_TransDet_Exp[[#This Row],[+/-  (HR GL Detail)]],IF(#REF!&lt;&gt;"",#REF!,""))</f>
        <v>#REF!</v>
      </c>
      <c r="AC416" s="250" t="str">
        <f t="shared" si="21"/>
        <v>https://financials.omni.fsu.edu/psp/sprdfi/EMPLOYEE/ERP/c/AUDIT_EXPENSE_FUNCTIONS.TE_EXP_SHEET_INQ.GBL?SHEET_ID=</v>
      </c>
      <c r="AD416" s="250" t="str">
        <f t="shared" si="22"/>
        <v>&amp;PAGE=EX_SHEET_ENTRY</v>
      </c>
      <c r="AE416" s="250" t="str">
        <f>IF(LEFT(tbl_TransDet_Exp[[#This Row],[Journal Id]],2)="EX",TEXT(tbl_TransDet_Exp[[#This Row],[Vch /Ex /PayId]],"0000000000"),"")</f>
        <v/>
      </c>
      <c r="AF416" s="250" t="b">
        <f>IF(tbl_TransDet_Exp[[#This Row],[ER Lookup and Format]]&lt;&gt;"",CONCATENATE(tbl_TransDet_Exp[[#This Row],[https://financials.omni.fsu.edu/psp/sprdfi/EMPLOYEE/ERP/c/AUDIT_EXPENSE_FUNCTIONS.TE_EXP_SHEET_INQ.GBL?SHEET_ID=]],AE416,tbl_TransDet_Exp[[#This Row],[&amp;PAGE=EX_SHEET_ENTRY]]))</f>
        <v>0</v>
      </c>
      <c r="AG416" s="250" t="str">
        <f t="shared" si="23"/>
        <v>https://docmgmt.its.fsu.edu/NolijWeb/public/apiLoginCheck.jsp?redir=../documentviewer/%3FdocumentId%3D</v>
      </c>
      <c r="AH4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6" s="250" t="str">
        <f>tbl_TransDet_Exp[[#Headers],[&amp;TargetFrameName=None]]</f>
        <v>&amp;TargetFrameName=None</v>
      </c>
      <c r="AJ4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6" s="71"/>
      <c r="AN416" s="22"/>
      <c r="AO416" s="22"/>
      <c r="AP416" s="208"/>
      <c r="AQ416" s="42" t="e">
        <f>IF(tbl_TransDet_Exp[[#This Row],[Custom SR Type]]="",INDEX(SR_Lookup[Section Name],MATCH(tbl_TransDet_Exp[[#This Row],[Account]],SR_Lookup[Account],0)),tbl_TransDet_Exp[[#This Row],[Custom SR Type]])</f>
        <v>#N/A</v>
      </c>
      <c r="AR416" s="42">
        <f>VALUE(CONCATENATE(C416,TEXT(tbl_TransDet_Exp[[#This Row],[Pd]],"00")))</f>
        <v>0</v>
      </c>
      <c r="AS416" s="42" t="str">
        <f>TEXT(tbl_TransDet_Exp[[#This Row],[Project Id]],"000000")</f>
        <v>000000</v>
      </c>
      <c r="AT416" s="42" t="e">
        <f>INDEX(Table11[Description],MATCH(tbl_TransDet_Exp[[#This Row],[Account]],Table11[GL Account],0))</f>
        <v>#N/A</v>
      </c>
      <c r="AU4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7" spans="2:47">
      <c r="B417" s="11"/>
      <c r="C417" s="243"/>
      <c r="D417" s="243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244"/>
      <c r="P417" s="11"/>
      <c r="Q417" s="245"/>
      <c r="R417" s="11"/>
      <c r="S417" s="11"/>
      <c r="T417" s="11"/>
      <c r="U417" s="11"/>
      <c r="V417" s="11"/>
      <c r="W417" s="11"/>
      <c r="X417" s="11"/>
      <c r="Y417" s="11"/>
      <c r="Z417" s="246"/>
      <c r="AA4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7" s="250" t="e">
        <f>IF(tbl_TransDet_Exp[[#This Row],[+/-  (HR GL Detail)]]&lt;&gt;"",tbl_TransDet_Exp[[#This Row],[+/-  (HR GL Detail)]],IF(#REF!&lt;&gt;"",#REF!,""))</f>
        <v>#REF!</v>
      </c>
      <c r="AC417" s="250" t="str">
        <f t="shared" si="21"/>
        <v>https://financials.omni.fsu.edu/psp/sprdfi/EMPLOYEE/ERP/c/AUDIT_EXPENSE_FUNCTIONS.TE_EXP_SHEET_INQ.GBL?SHEET_ID=</v>
      </c>
      <c r="AD417" s="250" t="str">
        <f t="shared" si="22"/>
        <v>&amp;PAGE=EX_SHEET_ENTRY</v>
      </c>
      <c r="AE417" s="250" t="str">
        <f>IF(LEFT(tbl_TransDet_Exp[[#This Row],[Journal Id]],2)="EX",TEXT(tbl_TransDet_Exp[[#This Row],[Vch /Ex /PayId]],"0000000000"),"")</f>
        <v/>
      </c>
      <c r="AF417" s="250" t="b">
        <f>IF(tbl_TransDet_Exp[[#This Row],[ER Lookup and Format]]&lt;&gt;"",CONCATENATE(tbl_TransDet_Exp[[#This Row],[https://financials.omni.fsu.edu/psp/sprdfi/EMPLOYEE/ERP/c/AUDIT_EXPENSE_FUNCTIONS.TE_EXP_SHEET_INQ.GBL?SHEET_ID=]],AE417,tbl_TransDet_Exp[[#This Row],[&amp;PAGE=EX_SHEET_ENTRY]]))</f>
        <v>0</v>
      </c>
      <c r="AG417" s="250" t="str">
        <f t="shared" si="23"/>
        <v>https://docmgmt.its.fsu.edu/NolijWeb/public/apiLoginCheck.jsp?redir=../documentviewer/%3FdocumentId%3D</v>
      </c>
      <c r="AH4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7" s="250" t="str">
        <f>tbl_TransDet_Exp[[#Headers],[&amp;TargetFrameName=None]]</f>
        <v>&amp;TargetFrameName=None</v>
      </c>
      <c r="AJ4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7" s="71"/>
      <c r="AN417" s="22"/>
      <c r="AO417" s="22"/>
      <c r="AP417" s="208"/>
      <c r="AQ417" s="42" t="e">
        <f>IF(tbl_TransDet_Exp[[#This Row],[Custom SR Type]]="",INDEX(SR_Lookup[Section Name],MATCH(tbl_TransDet_Exp[[#This Row],[Account]],SR_Lookup[Account],0)),tbl_TransDet_Exp[[#This Row],[Custom SR Type]])</f>
        <v>#N/A</v>
      </c>
      <c r="AR417" s="42">
        <f>VALUE(CONCATENATE(C417,TEXT(tbl_TransDet_Exp[[#This Row],[Pd]],"00")))</f>
        <v>0</v>
      </c>
      <c r="AS417" s="42" t="str">
        <f>TEXT(tbl_TransDet_Exp[[#This Row],[Project Id]],"000000")</f>
        <v>000000</v>
      </c>
      <c r="AT417" s="42" t="e">
        <f>INDEX(Table11[Description],MATCH(tbl_TransDet_Exp[[#This Row],[Account]],Table11[GL Account],0))</f>
        <v>#N/A</v>
      </c>
      <c r="AU4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8" spans="2:47">
      <c r="B418" s="11"/>
      <c r="C418" s="243"/>
      <c r="D418" s="243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244"/>
      <c r="P418" s="11"/>
      <c r="Q418" s="245"/>
      <c r="R418" s="11"/>
      <c r="S418" s="11"/>
      <c r="T418" s="11"/>
      <c r="U418" s="11"/>
      <c r="V418" s="11"/>
      <c r="W418" s="11"/>
      <c r="X418" s="11"/>
      <c r="Y418" s="11"/>
      <c r="Z418" s="246"/>
      <c r="AA4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8" s="250" t="e">
        <f>IF(tbl_TransDet_Exp[[#This Row],[+/-  (HR GL Detail)]]&lt;&gt;"",tbl_TransDet_Exp[[#This Row],[+/-  (HR GL Detail)]],IF(#REF!&lt;&gt;"",#REF!,""))</f>
        <v>#REF!</v>
      </c>
      <c r="AC418" s="250" t="str">
        <f t="shared" si="21"/>
        <v>https://financials.omni.fsu.edu/psp/sprdfi/EMPLOYEE/ERP/c/AUDIT_EXPENSE_FUNCTIONS.TE_EXP_SHEET_INQ.GBL?SHEET_ID=</v>
      </c>
      <c r="AD418" s="250" t="str">
        <f t="shared" si="22"/>
        <v>&amp;PAGE=EX_SHEET_ENTRY</v>
      </c>
      <c r="AE418" s="250" t="str">
        <f>IF(LEFT(tbl_TransDet_Exp[[#This Row],[Journal Id]],2)="EX",TEXT(tbl_TransDet_Exp[[#This Row],[Vch /Ex /PayId]],"0000000000"),"")</f>
        <v/>
      </c>
      <c r="AF418" s="250" t="b">
        <f>IF(tbl_TransDet_Exp[[#This Row],[ER Lookup and Format]]&lt;&gt;"",CONCATENATE(tbl_TransDet_Exp[[#This Row],[https://financials.omni.fsu.edu/psp/sprdfi/EMPLOYEE/ERP/c/AUDIT_EXPENSE_FUNCTIONS.TE_EXP_SHEET_INQ.GBL?SHEET_ID=]],AE418,tbl_TransDet_Exp[[#This Row],[&amp;PAGE=EX_SHEET_ENTRY]]))</f>
        <v>0</v>
      </c>
      <c r="AG418" s="250" t="str">
        <f t="shared" si="23"/>
        <v>https://docmgmt.its.fsu.edu/NolijWeb/public/apiLoginCheck.jsp?redir=../documentviewer/%3FdocumentId%3D</v>
      </c>
      <c r="AH4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8" s="250" t="str">
        <f>tbl_TransDet_Exp[[#Headers],[&amp;TargetFrameName=None]]</f>
        <v>&amp;TargetFrameName=None</v>
      </c>
      <c r="AJ4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8" s="71"/>
      <c r="AN418" s="22"/>
      <c r="AO418" s="22"/>
      <c r="AP418" s="208"/>
      <c r="AQ418" s="42" t="e">
        <f>IF(tbl_TransDet_Exp[[#This Row],[Custom SR Type]]="",INDEX(SR_Lookup[Section Name],MATCH(tbl_TransDet_Exp[[#This Row],[Account]],SR_Lookup[Account],0)),tbl_TransDet_Exp[[#This Row],[Custom SR Type]])</f>
        <v>#N/A</v>
      </c>
      <c r="AR418" s="42">
        <f>VALUE(CONCATENATE(C418,TEXT(tbl_TransDet_Exp[[#This Row],[Pd]],"00")))</f>
        <v>0</v>
      </c>
      <c r="AS418" s="42" t="str">
        <f>TEXT(tbl_TransDet_Exp[[#This Row],[Project Id]],"000000")</f>
        <v>000000</v>
      </c>
      <c r="AT418" s="42" t="e">
        <f>INDEX(Table11[Description],MATCH(tbl_TransDet_Exp[[#This Row],[Account]],Table11[GL Account],0))</f>
        <v>#N/A</v>
      </c>
      <c r="AU4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19" spans="2:47">
      <c r="B419" s="11"/>
      <c r="C419" s="243"/>
      <c r="D419" s="243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244"/>
      <c r="P419" s="11"/>
      <c r="Q419" s="245"/>
      <c r="R419" s="11"/>
      <c r="S419" s="11"/>
      <c r="T419" s="11"/>
      <c r="U419" s="11"/>
      <c r="V419" s="11"/>
      <c r="W419" s="11"/>
      <c r="X419" s="11"/>
      <c r="Y419" s="11"/>
      <c r="Z419" s="246"/>
      <c r="AA4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19" s="250" t="e">
        <f>IF(tbl_TransDet_Exp[[#This Row],[+/-  (HR GL Detail)]]&lt;&gt;"",tbl_TransDet_Exp[[#This Row],[+/-  (HR GL Detail)]],IF(#REF!&lt;&gt;"",#REF!,""))</f>
        <v>#REF!</v>
      </c>
      <c r="AC419" s="250" t="str">
        <f t="shared" si="21"/>
        <v>https://financials.omni.fsu.edu/psp/sprdfi/EMPLOYEE/ERP/c/AUDIT_EXPENSE_FUNCTIONS.TE_EXP_SHEET_INQ.GBL?SHEET_ID=</v>
      </c>
      <c r="AD419" s="250" t="str">
        <f t="shared" si="22"/>
        <v>&amp;PAGE=EX_SHEET_ENTRY</v>
      </c>
      <c r="AE419" s="250" t="str">
        <f>IF(LEFT(tbl_TransDet_Exp[[#This Row],[Journal Id]],2)="EX",TEXT(tbl_TransDet_Exp[[#This Row],[Vch /Ex /PayId]],"0000000000"),"")</f>
        <v/>
      </c>
      <c r="AF419" s="250" t="b">
        <f>IF(tbl_TransDet_Exp[[#This Row],[ER Lookup and Format]]&lt;&gt;"",CONCATENATE(tbl_TransDet_Exp[[#This Row],[https://financials.omni.fsu.edu/psp/sprdfi/EMPLOYEE/ERP/c/AUDIT_EXPENSE_FUNCTIONS.TE_EXP_SHEET_INQ.GBL?SHEET_ID=]],AE419,tbl_TransDet_Exp[[#This Row],[&amp;PAGE=EX_SHEET_ENTRY]]))</f>
        <v>0</v>
      </c>
      <c r="AG419" s="250" t="str">
        <f t="shared" si="23"/>
        <v>https://docmgmt.its.fsu.edu/NolijWeb/public/apiLoginCheck.jsp?redir=../documentviewer/%3FdocumentId%3D</v>
      </c>
      <c r="AH4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19" s="250" t="str">
        <f>tbl_TransDet_Exp[[#Headers],[&amp;TargetFrameName=None]]</f>
        <v>&amp;TargetFrameName=None</v>
      </c>
      <c r="AJ4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19" s="71"/>
      <c r="AN419" s="22"/>
      <c r="AO419" s="22"/>
      <c r="AP419" s="208"/>
      <c r="AQ419" s="42" t="e">
        <f>IF(tbl_TransDet_Exp[[#This Row],[Custom SR Type]]="",INDEX(SR_Lookup[Section Name],MATCH(tbl_TransDet_Exp[[#This Row],[Account]],SR_Lookup[Account],0)),tbl_TransDet_Exp[[#This Row],[Custom SR Type]])</f>
        <v>#N/A</v>
      </c>
      <c r="AR419" s="42">
        <f>VALUE(CONCATENATE(C419,TEXT(tbl_TransDet_Exp[[#This Row],[Pd]],"00")))</f>
        <v>0</v>
      </c>
      <c r="AS419" s="42" t="str">
        <f>TEXT(tbl_TransDet_Exp[[#This Row],[Project Id]],"000000")</f>
        <v>000000</v>
      </c>
      <c r="AT419" s="42" t="e">
        <f>INDEX(Table11[Description],MATCH(tbl_TransDet_Exp[[#This Row],[Account]],Table11[GL Account],0))</f>
        <v>#N/A</v>
      </c>
      <c r="AU4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0" spans="2:47">
      <c r="B420" s="11"/>
      <c r="C420" s="243"/>
      <c r="D420" s="243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244"/>
      <c r="P420" s="11"/>
      <c r="Q420" s="245"/>
      <c r="R420" s="11"/>
      <c r="S420" s="11"/>
      <c r="T420" s="11"/>
      <c r="U420" s="11"/>
      <c r="V420" s="11"/>
      <c r="W420" s="11"/>
      <c r="X420" s="11"/>
      <c r="Y420" s="11"/>
      <c r="Z420" s="246"/>
      <c r="AA4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0" s="250" t="e">
        <f>IF(tbl_TransDet_Exp[[#This Row],[+/-  (HR GL Detail)]]&lt;&gt;"",tbl_TransDet_Exp[[#This Row],[+/-  (HR GL Detail)]],IF(#REF!&lt;&gt;"",#REF!,""))</f>
        <v>#REF!</v>
      </c>
      <c r="AC420" s="250" t="str">
        <f t="shared" si="21"/>
        <v>https://financials.omni.fsu.edu/psp/sprdfi/EMPLOYEE/ERP/c/AUDIT_EXPENSE_FUNCTIONS.TE_EXP_SHEET_INQ.GBL?SHEET_ID=</v>
      </c>
      <c r="AD420" s="250" t="str">
        <f t="shared" si="22"/>
        <v>&amp;PAGE=EX_SHEET_ENTRY</v>
      </c>
      <c r="AE420" s="250" t="str">
        <f>IF(LEFT(tbl_TransDet_Exp[[#This Row],[Journal Id]],2)="EX",TEXT(tbl_TransDet_Exp[[#This Row],[Vch /Ex /PayId]],"0000000000"),"")</f>
        <v/>
      </c>
      <c r="AF420" s="250" t="b">
        <f>IF(tbl_TransDet_Exp[[#This Row],[ER Lookup and Format]]&lt;&gt;"",CONCATENATE(tbl_TransDet_Exp[[#This Row],[https://financials.omni.fsu.edu/psp/sprdfi/EMPLOYEE/ERP/c/AUDIT_EXPENSE_FUNCTIONS.TE_EXP_SHEET_INQ.GBL?SHEET_ID=]],AE420,tbl_TransDet_Exp[[#This Row],[&amp;PAGE=EX_SHEET_ENTRY]]))</f>
        <v>0</v>
      </c>
      <c r="AG420" s="250" t="str">
        <f t="shared" si="23"/>
        <v>https://docmgmt.its.fsu.edu/NolijWeb/public/apiLoginCheck.jsp?redir=../documentviewer/%3FdocumentId%3D</v>
      </c>
      <c r="AH4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0" s="250" t="str">
        <f>tbl_TransDet_Exp[[#Headers],[&amp;TargetFrameName=None]]</f>
        <v>&amp;TargetFrameName=None</v>
      </c>
      <c r="AJ4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0" s="71"/>
      <c r="AN420" s="22"/>
      <c r="AO420" s="22"/>
      <c r="AP420" s="208"/>
      <c r="AQ420" s="42" t="e">
        <f>IF(tbl_TransDet_Exp[[#This Row],[Custom SR Type]]="",INDEX(SR_Lookup[Section Name],MATCH(tbl_TransDet_Exp[[#This Row],[Account]],SR_Lookup[Account],0)),tbl_TransDet_Exp[[#This Row],[Custom SR Type]])</f>
        <v>#N/A</v>
      </c>
      <c r="AR420" s="42">
        <f>VALUE(CONCATENATE(C420,TEXT(tbl_TransDet_Exp[[#This Row],[Pd]],"00")))</f>
        <v>0</v>
      </c>
      <c r="AS420" s="42" t="str">
        <f>TEXT(tbl_TransDet_Exp[[#This Row],[Project Id]],"000000")</f>
        <v>000000</v>
      </c>
      <c r="AT420" s="42" t="e">
        <f>INDEX(Table11[Description],MATCH(tbl_TransDet_Exp[[#This Row],[Account]],Table11[GL Account],0))</f>
        <v>#N/A</v>
      </c>
      <c r="AU4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1" spans="2:47">
      <c r="B421" s="11"/>
      <c r="C421" s="243"/>
      <c r="D421" s="243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244"/>
      <c r="P421" s="11"/>
      <c r="Q421" s="245"/>
      <c r="R421" s="11"/>
      <c r="S421" s="11"/>
      <c r="T421" s="11"/>
      <c r="U421" s="11"/>
      <c r="V421" s="11"/>
      <c r="W421" s="11"/>
      <c r="X421" s="11"/>
      <c r="Y421" s="11"/>
      <c r="Z421" s="246"/>
      <c r="AA4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1" s="250" t="e">
        <f>IF(tbl_TransDet_Exp[[#This Row],[+/-  (HR GL Detail)]]&lt;&gt;"",tbl_TransDet_Exp[[#This Row],[+/-  (HR GL Detail)]],IF(#REF!&lt;&gt;"",#REF!,""))</f>
        <v>#REF!</v>
      </c>
      <c r="AC421" s="250" t="str">
        <f t="shared" si="21"/>
        <v>https://financials.omni.fsu.edu/psp/sprdfi/EMPLOYEE/ERP/c/AUDIT_EXPENSE_FUNCTIONS.TE_EXP_SHEET_INQ.GBL?SHEET_ID=</v>
      </c>
      <c r="AD421" s="250" t="str">
        <f t="shared" si="22"/>
        <v>&amp;PAGE=EX_SHEET_ENTRY</v>
      </c>
      <c r="AE421" s="250" t="str">
        <f>IF(LEFT(tbl_TransDet_Exp[[#This Row],[Journal Id]],2)="EX",TEXT(tbl_TransDet_Exp[[#This Row],[Vch /Ex /PayId]],"0000000000"),"")</f>
        <v/>
      </c>
      <c r="AF421" s="250" t="b">
        <f>IF(tbl_TransDet_Exp[[#This Row],[ER Lookup and Format]]&lt;&gt;"",CONCATENATE(tbl_TransDet_Exp[[#This Row],[https://financials.omni.fsu.edu/psp/sprdfi/EMPLOYEE/ERP/c/AUDIT_EXPENSE_FUNCTIONS.TE_EXP_SHEET_INQ.GBL?SHEET_ID=]],AE421,tbl_TransDet_Exp[[#This Row],[&amp;PAGE=EX_SHEET_ENTRY]]))</f>
        <v>0</v>
      </c>
      <c r="AG421" s="250" t="str">
        <f t="shared" si="23"/>
        <v>https://docmgmt.its.fsu.edu/NolijWeb/public/apiLoginCheck.jsp?redir=../documentviewer/%3FdocumentId%3D</v>
      </c>
      <c r="AH4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1" s="250" t="str">
        <f>tbl_TransDet_Exp[[#Headers],[&amp;TargetFrameName=None]]</f>
        <v>&amp;TargetFrameName=None</v>
      </c>
      <c r="AJ4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1" s="71"/>
      <c r="AN421" s="22"/>
      <c r="AO421" s="22"/>
      <c r="AP421" s="208"/>
      <c r="AQ421" s="42" t="e">
        <f>IF(tbl_TransDet_Exp[[#This Row],[Custom SR Type]]="",INDEX(SR_Lookup[Section Name],MATCH(tbl_TransDet_Exp[[#This Row],[Account]],SR_Lookup[Account],0)),tbl_TransDet_Exp[[#This Row],[Custom SR Type]])</f>
        <v>#N/A</v>
      </c>
      <c r="AR421" s="42">
        <f>VALUE(CONCATENATE(C421,TEXT(tbl_TransDet_Exp[[#This Row],[Pd]],"00")))</f>
        <v>0</v>
      </c>
      <c r="AS421" s="42" t="str">
        <f>TEXT(tbl_TransDet_Exp[[#This Row],[Project Id]],"000000")</f>
        <v>000000</v>
      </c>
      <c r="AT421" s="42" t="e">
        <f>INDEX(Table11[Description],MATCH(tbl_TransDet_Exp[[#This Row],[Account]],Table11[GL Account],0))</f>
        <v>#N/A</v>
      </c>
      <c r="AU4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2" spans="2:47">
      <c r="B422" s="11"/>
      <c r="C422" s="243"/>
      <c r="D422" s="243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244"/>
      <c r="P422" s="11"/>
      <c r="Q422" s="245"/>
      <c r="R422" s="11"/>
      <c r="S422" s="11"/>
      <c r="T422" s="11"/>
      <c r="U422" s="11"/>
      <c r="V422" s="11"/>
      <c r="W422" s="11"/>
      <c r="X422" s="11"/>
      <c r="Y422" s="11"/>
      <c r="Z422" s="246"/>
      <c r="AA4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2" s="250" t="e">
        <f>IF(tbl_TransDet_Exp[[#This Row],[+/-  (HR GL Detail)]]&lt;&gt;"",tbl_TransDet_Exp[[#This Row],[+/-  (HR GL Detail)]],IF(#REF!&lt;&gt;"",#REF!,""))</f>
        <v>#REF!</v>
      </c>
      <c r="AC422" s="250" t="str">
        <f t="shared" si="21"/>
        <v>https://financials.omni.fsu.edu/psp/sprdfi/EMPLOYEE/ERP/c/AUDIT_EXPENSE_FUNCTIONS.TE_EXP_SHEET_INQ.GBL?SHEET_ID=</v>
      </c>
      <c r="AD422" s="250" t="str">
        <f t="shared" si="22"/>
        <v>&amp;PAGE=EX_SHEET_ENTRY</v>
      </c>
      <c r="AE422" s="250" t="str">
        <f>IF(LEFT(tbl_TransDet_Exp[[#This Row],[Journal Id]],2)="EX",TEXT(tbl_TransDet_Exp[[#This Row],[Vch /Ex /PayId]],"0000000000"),"")</f>
        <v/>
      </c>
      <c r="AF422" s="250" t="b">
        <f>IF(tbl_TransDet_Exp[[#This Row],[ER Lookup and Format]]&lt;&gt;"",CONCATENATE(tbl_TransDet_Exp[[#This Row],[https://financials.omni.fsu.edu/psp/sprdfi/EMPLOYEE/ERP/c/AUDIT_EXPENSE_FUNCTIONS.TE_EXP_SHEET_INQ.GBL?SHEET_ID=]],AE422,tbl_TransDet_Exp[[#This Row],[&amp;PAGE=EX_SHEET_ENTRY]]))</f>
        <v>0</v>
      </c>
      <c r="AG422" s="250" t="str">
        <f t="shared" si="23"/>
        <v>https://docmgmt.its.fsu.edu/NolijWeb/public/apiLoginCheck.jsp?redir=../documentviewer/%3FdocumentId%3D</v>
      </c>
      <c r="AH4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2" s="250" t="str">
        <f>tbl_TransDet_Exp[[#Headers],[&amp;TargetFrameName=None]]</f>
        <v>&amp;TargetFrameName=None</v>
      </c>
      <c r="AJ4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2" s="71"/>
      <c r="AN422" s="22"/>
      <c r="AO422" s="22"/>
      <c r="AP422" s="208"/>
      <c r="AQ422" s="42" t="e">
        <f>IF(tbl_TransDet_Exp[[#This Row],[Custom SR Type]]="",INDEX(SR_Lookup[Section Name],MATCH(tbl_TransDet_Exp[[#This Row],[Account]],SR_Lookup[Account],0)),tbl_TransDet_Exp[[#This Row],[Custom SR Type]])</f>
        <v>#N/A</v>
      </c>
      <c r="AR422" s="42">
        <f>VALUE(CONCATENATE(C422,TEXT(tbl_TransDet_Exp[[#This Row],[Pd]],"00")))</f>
        <v>0</v>
      </c>
      <c r="AS422" s="42" t="str">
        <f>TEXT(tbl_TransDet_Exp[[#This Row],[Project Id]],"000000")</f>
        <v>000000</v>
      </c>
      <c r="AT422" s="42" t="e">
        <f>INDEX(Table11[Description],MATCH(tbl_TransDet_Exp[[#This Row],[Account]],Table11[GL Account],0))</f>
        <v>#N/A</v>
      </c>
      <c r="AU4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3" spans="2:47">
      <c r="B423" s="11"/>
      <c r="C423" s="243"/>
      <c r="D423" s="243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244"/>
      <c r="P423" s="11"/>
      <c r="Q423" s="245"/>
      <c r="R423" s="11"/>
      <c r="S423" s="11"/>
      <c r="T423" s="11"/>
      <c r="U423" s="11"/>
      <c r="V423" s="11"/>
      <c r="W423" s="11"/>
      <c r="X423" s="11"/>
      <c r="Y423" s="11"/>
      <c r="Z423" s="246"/>
      <c r="AA4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3" s="250" t="e">
        <f>IF(tbl_TransDet_Exp[[#This Row],[+/-  (HR GL Detail)]]&lt;&gt;"",tbl_TransDet_Exp[[#This Row],[+/-  (HR GL Detail)]],IF(#REF!&lt;&gt;"",#REF!,""))</f>
        <v>#REF!</v>
      </c>
      <c r="AC423" s="250" t="str">
        <f t="shared" si="21"/>
        <v>https://financials.omni.fsu.edu/psp/sprdfi/EMPLOYEE/ERP/c/AUDIT_EXPENSE_FUNCTIONS.TE_EXP_SHEET_INQ.GBL?SHEET_ID=</v>
      </c>
      <c r="AD423" s="250" t="str">
        <f t="shared" si="22"/>
        <v>&amp;PAGE=EX_SHEET_ENTRY</v>
      </c>
      <c r="AE423" s="250" t="str">
        <f>IF(LEFT(tbl_TransDet_Exp[[#This Row],[Journal Id]],2)="EX",TEXT(tbl_TransDet_Exp[[#This Row],[Vch /Ex /PayId]],"0000000000"),"")</f>
        <v/>
      </c>
      <c r="AF423" s="250" t="b">
        <f>IF(tbl_TransDet_Exp[[#This Row],[ER Lookup and Format]]&lt;&gt;"",CONCATENATE(tbl_TransDet_Exp[[#This Row],[https://financials.omni.fsu.edu/psp/sprdfi/EMPLOYEE/ERP/c/AUDIT_EXPENSE_FUNCTIONS.TE_EXP_SHEET_INQ.GBL?SHEET_ID=]],AE423,tbl_TransDet_Exp[[#This Row],[&amp;PAGE=EX_SHEET_ENTRY]]))</f>
        <v>0</v>
      </c>
      <c r="AG423" s="250" t="str">
        <f t="shared" si="23"/>
        <v>https://docmgmt.its.fsu.edu/NolijWeb/public/apiLoginCheck.jsp?redir=../documentviewer/%3FdocumentId%3D</v>
      </c>
      <c r="AH4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3" s="250" t="str">
        <f>tbl_TransDet_Exp[[#Headers],[&amp;TargetFrameName=None]]</f>
        <v>&amp;TargetFrameName=None</v>
      </c>
      <c r="AJ4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3" s="71"/>
      <c r="AN423" s="22"/>
      <c r="AO423" s="22"/>
      <c r="AP423" s="208"/>
      <c r="AQ423" s="42" t="e">
        <f>IF(tbl_TransDet_Exp[[#This Row],[Custom SR Type]]="",INDEX(SR_Lookup[Section Name],MATCH(tbl_TransDet_Exp[[#This Row],[Account]],SR_Lookup[Account],0)),tbl_TransDet_Exp[[#This Row],[Custom SR Type]])</f>
        <v>#N/A</v>
      </c>
      <c r="AR423" s="42">
        <f>VALUE(CONCATENATE(C423,TEXT(tbl_TransDet_Exp[[#This Row],[Pd]],"00")))</f>
        <v>0</v>
      </c>
      <c r="AS423" s="42" t="str">
        <f>TEXT(tbl_TransDet_Exp[[#This Row],[Project Id]],"000000")</f>
        <v>000000</v>
      </c>
      <c r="AT423" s="42" t="e">
        <f>INDEX(Table11[Description],MATCH(tbl_TransDet_Exp[[#This Row],[Account]],Table11[GL Account],0))</f>
        <v>#N/A</v>
      </c>
      <c r="AU4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4" spans="2:47">
      <c r="B424" s="11"/>
      <c r="C424" s="243"/>
      <c r="D424" s="243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244"/>
      <c r="P424" s="11"/>
      <c r="Q424" s="245"/>
      <c r="R424" s="11"/>
      <c r="S424" s="11"/>
      <c r="T424" s="11"/>
      <c r="U424" s="11"/>
      <c r="V424" s="11"/>
      <c r="W424" s="11"/>
      <c r="X424" s="11"/>
      <c r="Y424" s="11"/>
      <c r="Z424" s="246"/>
      <c r="AA4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4" s="250" t="e">
        <f>IF(tbl_TransDet_Exp[[#This Row],[+/-  (HR GL Detail)]]&lt;&gt;"",tbl_TransDet_Exp[[#This Row],[+/-  (HR GL Detail)]],IF(#REF!&lt;&gt;"",#REF!,""))</f>
        <v>#REF!</v>
      </c>
      <c r="AC424" s="250" t="str">
        <f t="shared" si="21"/>
        <v>https://financials.omni.fsu.edu/psp/sprdfi/EMPLOYEE/ERP/c/AUDIT_EXPENSE_FUNCTIONS.TE_EXP_SHEET_INQ.GBL?SHEET_ID=</v>
      </c>
      <c r="AD424" s="250" t="str">
        <f t="shared" si="22"/>
        <v>&amp;PAGE=EX_SHEET_ENTRY</v>
      </c>
      <c r="AE424" s="250" t="str">
        <f>IF(LEFT(tbl_TransDet_Exp[[#This Row],[Journal Id]],2)="EX",TEXT(tbl_TransDet_Exp[[#This Row],[Vch /Ex /PayId]],"0000000000"),"")</f>
        <v/>
      </c>
      <c r="AF424" s="250" t="b">
        <f>IF(tbl_TransDet_Exp[[#This Row],[ER Lookup and Format]]&lt;&gt;"",CONCATENATE(tbl_TransDet_Exp[[#This Row],[https://financials.omni.fsu.edu/psp/sprdfi/EMPLOYEE/ERP/c/AUDIT_EXPENSE_FUNCTIONS.TE_EXP_SHEET_INQ.GBL?SHEET_ID=]],AE424,tbl_TransDet_Exp[[#This Row],[&amp;PAGE=EX_SHEET_ENTRY]]))</f>
        <v>0</v>
      </c>
      <c r="AG424" s="250" t="str">
        <f t="shared" si="23"/>
        <v>https://docmgmt.its.fsu.edu/NolijWeb/public/apiLoginCheck.jsp?redir=../documentviewer/%3FdocumentId%3D</v>
      </c>
      <c r="AH4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4" s="250" t="str">
        <f>tbl_TransDet_Exp[[#Headers],[&amp;TargetFrameName=None]]</f>
        <v>&amp;TargetFrameName=None</v>
      </c>
      <c r="AJ4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4" s="71"/>
      <c r="AN424" s="22"/>
      <c r="AO424" s="22"/>
      <c r="AP424" s="208"/>
      <c r="AQ424" s="42" t="e">
        <f>IF(tbl_TransDet_Exp[[#This Row],[Custom SR Type]]="",INDEX(SR_Lookup[Section Name],MATCH(tbl_TransDet_Exp[[#This Row],[Account]],SR_Lookup[Account],0)),tbl_TransDet_Exp[[#This Row],[Custom SR Type]])</f>
        <v>#N/A</v>
      </c>
      <c r="AR424" s="42">
        <f>VALUE(CONCATENATE(C424,TEXT(tbl_TransDet_Exp[[#This Row],[Pd]],"00")))</f>
        <v>0</v>
      </c>
      <c r="AS424" s="42" t="str">
        <f>TEXT(tbl_TransDet_Exp[[#This Row],[Project Id]],"000000")</f>
        <v>000000</v>
      </c>
      <c r="AT424" s="42" t="e">
        <f>INDEX(Table11[Description],MATCH(tbl_TransDet_Exp[[#This Row],[Account]],Table11[GL Account],0))</f>
        <v>#N/A</v>
      </c>
      <c r="AU4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5" spans="2:47">
      <c r="B425" s="11"/>
      <c r="C425" s="243"/>
      <c r="D425" s="243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244"/>
      <c r="P425" s="11"/>
      <c r="Q425" s="245"/>
      <c r="R425" s="11"/>
      <c r="S425" s="11"/>
      <c r="T425" s="11"/>
      <c r="U425" s="11"/>
      <c r="V425" s="11"/>
      <c r="W425" s="11"/>
      <c r="X425" s="11"/>
      <c r="Y425" s="11"/>
      <c r="Z425" s="246"/>
      <c r="AA4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5" s="250" t="e">
        <f>IF(tbl_TransDet_Exp[[#This Row],[+/-  (HR GL Detail)]]&lt;&gt;"",tbl_TransDet_Exp[[#This Row],[+/-  (HR GL Detail)]],IF(#REF!&lt;&gt;"",#REF!,""))</f>
        <v>#REF!</v>
      </c>
      <c r="AC425" s="250" t="str">
        <f t="shared" si="21"/>
        <v>https://financials.omni.fsu.edu/psp/sprdfi/EMPLOYEE/ERP/c/AUDIT_EXPENSE_FUNCTIONS.TE_EXP_SHEET_INQ.GBL?SHEET_ID=</v>
      </c>
      <c r="AD425" s="250" t="str">
        <f t="shared" si="22"/>
        <v>&amp;PAGE=EX_SHEET_ENTRY</v>
      </c>
      <c r="AE425" s="250" t="str">
        <f>IF(LEFT(tbl_TransDet_Exp[[#This Row],[Journal Id]],2)="EX",TEXT(tbl_TransDet_Exp[[#This Row],[Vch /Ex /PayId]],"0000000000"),"")</f>
        <v/>
      </c>
      <c r="AF425" s="250" t="b">
        <f>IF(tbl_TransDet_Exp[[#This Row],[ER Lookup and Format]]&lt;&gt;"",CONCATENATE(tbl_TransDet_Exp[[#This Row],[https://financials.omni.fsu.edu/psp/sprdfi/EMPLOYEE/ERP/c/AUDIT_EXPENSE_FUNCTIONS.TE_EXP_SHEET_INQ.GBL?SHEET_ID=]],AE425,tbl_TransDet_Exp[[#This Row],[&amp;PAGE=EX_SHEET_ENTRY]]))</f>
        <v>0</v>
      </c>
      <c r="AG425" s="250" t="str">
        <f t="shared" si="23"/>
        <v>https://docmgmt.its.fsu.edu/NolijWeb/public/apiLoginCheck.jsp?redir=../documentviewer/%3FdocumentId%3D</v>
      </c>
      <c r="AH4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5" s="250" t="str">
        <f>tbl_TransDet_Exp[[#Headers],[&amp;TargetFrameName=None]]</f>
        <v>&amp;TargetFrameName=None</v>
      </c>
      <c r="AJ4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5" s="71"/>
      <c r="AN425" s="22"/>
      <c r="AO425" s="22"/>
      <c r="AP425" s="208"/>
      <c r="AQ425" s="42" t="e">
        <f>IF(tbl_TransDet_Exp[[#This Row],[Custom SR Type]]="",INDEX(SR_Lookup[Section Name],MATCH(tbl_TransDet_Exp[[#This Row],[Account]],SR_Lookup[Account],0)),tbl_TransDet_Exp[[#This Row],[Custom SR Type]])</f>
        <v>#N/A</v>
      </c>
      <c r="AR425" s="42">
        <f>VALUE(CONCATENATE(C425,TEXT(tbl_TransDet_Exp[[#This Row],[Pd]],"00")))</f>
        <v>0</v>
      </c>
      <c r="AS425" s="42" t="str">
        <f>TEXT(tbl_TransDet_Exp[[#This Row],[Project Id]],"000000")</f>
        <v>000000</v>
      </c>
      <c r="AT425" s="42" t="e">
        <f>INDEX(Table11[Description],MATCH(tbl_TransDet_Exp[[#This Row],[Account]],Table11[GL Account],0))</f>
        <v>#N/A</v>
      </c>
      <c r="AU4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6" spans="2:47">
      <c r="B426" s="11"/>
      <c r="C426" s="243"/>
      <c r="D426" s="243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244"/>
      <c r="P426" s="11"/>
      <c r="Q426" s="245"/>
      <c r="R426" s="11"/>
      <c r="S426" s="11"/>
      <c r="T426" s="11"/>
      <c r="U426" s="11"/>
      <c r="V426" s="11"/>
      <c r="W426" s="11"/>
      <c r="X426" s="11"/>
      <c r="Y426" s="11"/>
      <c r="Z426" s="246"/>
      <c r="AA4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6" s="250" t="e">
        <f>IF(tbl_TransDet_Exp[[#This Row],[+/-  (HR GL Detail)]]&lt;&gt;"",tbl_TransDet_Exp[[#This Row],[+/-  (HR GL Detail)]],IF(#REF!&lt;&gt;"",#REF!,""))</f>
        <v>#REF!</v>
      </c>
      <c r="AC426" s="250" t="str">
        <f t="shared" si="21"/>
        <v>https://financials.omni.fsu.edu/psp/sprdfi/EMPLOYEE/ERP/c/AUDIT_EXPENSE_FUNCTIONS.TE_EXP_SHEET_INQ.GBL?SHEET_ID=</v>
      </c>
      <c r="AD426" s="250" t="str">
        <f t="shared" si="22"/>
        <v>&amp;PAGE=EX_SHEET_ENTRY</v>
      </c>
      <c r="AE426" s="250" t="str">
        <f>IF(LEFT(tbl_TransDet_Exp[[#This Row],[Journal Id]],2)="EX",TEXT(tbl_TransDet_Exp[[#This Row],[Vch /Ex /PayId]],"0000000000"),"")</f>
        <v/>
      </c>
      <c r="AF426" s="250" t="b">
        <f>IF(tbl_TransDet_Exp[[#This Row],[ER Lookup and Format]]&lt;&gt;"",CONCATENATE(tbl_TransDet_Exp[[#This Row],[https://financials.omni.fsu.edu/psp/sprdfi/EMPLOYEE/ERP/c/AUDIT_EXPENSE_FUNCTIONS.TE_EXP_SHEET_INQ.GBL?SHEET_ID=]],AE426,tbl_TransDet_Exp[[#This Row],[&amp;PAGE=EX_SHEET_ENTRY]]))</f>
        <v>0</v>
      </c>
      <c r="AG426" s="250" t="str">
        <f t="shared" si="23"/>
        <v>https://docmgmt.its.fsu.edu/NolijWeb/public/apiLoginCheck.jsp?redir=../documentviewer/%3FdocumentId%3D</v>
      </c>
      <c r="AH4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6" s="250" t="str">
        <f>tbl_TransDet_Exp[[#Headers],[&amp;TargetFrameName=None]]</f>
        <v>&amp;TargetFrameName=None</v>
      </c>
      <c r="AJ4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6" s="71"/>
      <c r="AN426" s="22"/>
      <c r="AO426" s="22"/>
      <c r="AP426" s="208"/>
      <c r="AQ426" s="42" t="e">
        <f>IF(tbl_TransDet_Exp[[#This Row],[Custom SR Type]]="",INDEX(SR_Lookup[Section Name],MATCH(tbl_TransDet_Exp[[#This Row],[Account]],SR_Lookup[Account],0)),tbl_TransDet_Exp[[#This Row],[Custom SR Type]])</f>
        <v>#N/A</v>
      </c>
      <c r="AR426" s="42">
        <f>VALUE(CONCATENATE(C426,TEXT(tbl_TransDet_Exp[[#This Row],[Pd]],"00")))</f>
        <v>0</v>
      </c>
      <c r="AS426" s="42" t="str">
        <f>TEXT(tbl_TransDet_Exp[[#This Row],[Project Id]],"000000")</f>
        <v>000000</v>
      </c>
      <c r="AT426" s="42" t="e">
        <f>INDEX(Table11[Description],MATCH(tbl_TransDet_Exp[[#This Row],[Account]],Table11[GL Account],0))</f>
        <v>#N/A</v>
      </c>
      <c r="AU4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7" spans="2:47">
      <c r="B427" s="11"/>
      <c r="C427" s="243"/>
      <c r="D427" s="243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244"/>
      <c r="P427" s="11"/>
      <c r="Q427" s="245"/>
      <c r="R427" s="11"/>
      <c r="S427" s="11"/>
      <c r="T427" s="11"/>
      <c r="U427" s="11"/>
      <c r="V427" s="11"/>
      <c r="W427" s="11"/>
      <c r="X427" s="11"/>
      <c r="Y427" s="11"/>
      <c r="Z427" s="246"/>
      <c r="AA4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7" s="250" t="e">
        <f>IF(tbl_TransDet_Exp[[#This Row],[+/-  (HR GL Detail)]]&lt;&gt;"",tbl_TransDet_Exp[[#This Row],[+/-  (HR GL Detail)]],IF(#REF!&lt;&gt;"",#REF!,""))</f>
        <v>#REF!</v>
      </c>
      <c r="AC427" s="250" t="str">
        <f t="shared" si="21"/>
        <v>https://financials.omni.fsu.edu/psp/sprdfi/EMPLOYEE/ERP/c/AUDIT_EXPENSE_FUNCTIONS.TE_EXP_SHEET_INQ.GBL?SHEET_ID=</v>
      </c>
      <c r="AD427" s="250" t="str">
        <f t="shared" si="22"/>
        <v>&amp;PAGE=EX_SHEET_ENTRY</v>
      </c>
      <c r="AE427" s="250" t="str">
        <f>IF(LEFT(tbl_TransDet_Exp[[#This Row],[Journal Id]],2)="EX",TEXT(tbl_TransDet_Exp[[#This Row],[Vch /Ex /PayId]],"0000000000"),"")</f>
        <v/>
      </c>
      <c r="AF427" s="250" t="b">
        <f>IF(tbl_TransDet_Exp[[#This Row],[ER Lookup and Format]]&lt;&gt;"",CONCATENATE(tbl_TransDet_Exp[[#This Row],[https://financials.omni.fsu.edu/psp/sprdfi/EMPLOYEE/ERP/c/AUDIT_EXPENSE_FUNCTIONS.TE_EXP_SHEET_INQ.GBL?SHEET_ID=]],AE427,tbl_TransDet_Exp[[#This Row],[&amp;PAGE=EX_SHEET_ENTRY]]))</f>
        <v>0</v>
      </c>
      <c r="AG427" s="250" t="str">
        <f t="shared" si="23"/>
        <v>https://docmgmt.its.fsu.edu/NolijWeb/public/apiLoginCheck.jsp?redir=../documentviewer/%3FdocumentId%3D</v>
      </c>
      <c r="AH4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7" s="250" t="str">
        <f>tbl_TransDet_Exp[[#Headers],[&amp;TargetFrameName=None]]</f>
        <v>&amp;TargetFrameName=None</v>
      </c>
      <c r="AJ4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7" s="71"/>
      <c r="AN427" s="22"/>
      <c r="AO427" s="22"/>
      <c r="AP427" s="208"/>
      <c r="AQ427" s="42" t="e">
        <f>IF(tbl_TransDet_Exp[[#This Row],[Custom SR Type]]="",INDEX(SR_Lookup[Section Name],MATCH(tbl_TransDet_Exp[[#This Row],[Account]],SR_Lookup[Account],0)),tbl_TransDet_Exp[[#This Row],[Custom SR Type]])</f>
        <v>#N/A</v>
      </c>
      <c r="AR427" s="42">
        <f>VALUE(CONCATENATE(C427,TEXT(tbl_TransDet_Exp[[#This Row],[Pd]],"00")))</f>
        <v>0</v>
      </c>
      <c r="AS427" s="42" t="str">
        <f>TEXT(tbl_TransDet_Exp[[#This Row],[Project Id]],"000000")</f>
        <v>000000</v>
      </c>
      <c r="AT427" s="42" t="e">
        <f>INDEX(Table11[Description],MATCH(tbl_TransDet_Exp[[#This Row],[Account]],Table11[GL Account],0))</f>
        <v>#N/A</v>
      </c>
      <c r="AU4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8" spans="2:47">
      <c r="B428" s="11"/>
      <c r="C428" s="243"/>
      <c r="D428" s="243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244"/>
      <c r="P428" s="11"/>
      <c r="Q428" s="245"/>
      <c r="R428" s="11"/>
      <c r="S428" s="11"/>
      <c r="T428" s="11"/>
      <c r="U428" s="11"/>
      <c r="V428" s="11"/>
      <c r="W428" s="11"/>
      <c r="X428" s="11"/>
      <c r="Y428" s="11"/>
      <c r="Z428" s="246"/>
      <c r="AA4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8" s="250" t="e">
        <f>IF(tbl_TransDet_Exp[[#This Row],[+/-  (HR GL Detail)]]&lt;&gt;"",tbl_TransDet_Exp[[#This Row],[+/-  (HR GL Detail)]],IF(#REF!&lt;&gt;"",#REF!,""))</f>
        <v>#REF!</v>
      </c>
      <c r="AC428" s="250" t="str">
        <f t="shared" si="21"/>
        <v>https://financials.omni.fsu.edu/psp/sprdfi/EMPLOYEE/ERP/c/AUDIT_EXPENSE_FUNCTIONS.TE_EXP_SHEET_INQ.GBL?SHEET_ID=</v>
      </c>
      <c r="AD428" s="250" t="str">
        <f t="shared" si="22"/>
        <v>&amp;PAGE=EX_SHEET_ENTRY</v>
      </c>
      <c r="AE428" s="250" t="str">
        <f>IF(LEFT(tbl_TransDet_Exp[[#This Row],[Journal Id]],2)="EX",TEXT(tbl_TransDet_Exp[[#This Row],[Vch /Ex /PayId]],"0000000000"),"")</f>
        <v/>
      </c>
      <c r="AF428" s="250" t="b">
        <f>IF(tbl_TransDet_Exp[[#This Row],[ER Lookup and Format]]&lt;&gt;"",CONCATENATE(tbl_TransDet_Exp[[#This Row],[https://financials.omni.fsu.edu/psp/sprdfi/EMPLOYEE/ERP/c/AUDIT_EXPENSE_FUNCTIONS.TE_EXP_SHEET_INQ.GBL?SHEET_ID=]],AE428,tbl_TransDet_Exp[[#This Row],[&amp;PAGE=EX_SHEET_ENTRY]]))</f>
        <v>0</v>
      </c>
      <c r="AG428" s="250" t="str">
        <f t="shared" si="23"/>
        <v>https://docmgmt.its.fsu.edu/NolijWeb/public/apiLoginCheck.jsp?redir=../documentviewer/%3FdocumentId%3D</v>
      </c>
      <c r="AH4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8" s="250" t="str">
        <f>tbl_TransDet_Exp[[#Headers],[&amp;TargetFrameName=None]]</f>
        <v>&amp;TargetFrameName=None</v>
      </c>
      <c r="AJ4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8" s="71"/>
      <c r="AN428" s="22"/>
      <c r="AO428" s="22"/>
      <c r="AP428" s="208"/>
      <c r="AQ428" s="42" t="e">
        <f>IF(tbl_TransDet_Exp[[#This Row],[Custom SR Type]]="",INDEX(SR_Lookup[Section Name],MATCH(tbl_TransDet_Exp[[#This Row],[Account]],SR_Lookup[Account],0)),tbl_TransDet_Exp[[#This Row],[Custom SR Type]])</f>
        <v>#N/A</v>
      </c>
      <c r="AR428" s="42">
        <f>VALUE(CONCATENATE(C428,TEXT(tbl_TransDet_Exp[[#This Row],[Pd]],"00")))</f>
        <v>0</v>
      </c>
      <c r="AS428" s="42" t="str">
        <f>TEXT(tbl_TransDet_Exp[[#This Row],[Project Id]],"000000")</f>
        <v>000000</v>
      </c>
      <c r="AT428" s="42" t="e">
        <f>INDEX(Table11[Description],MATCH(tbl_TransDet_Exp[[#This Row],[Account]],Table11[GL Account],0))</f>
        <v>#N/A</v>
      </c>
      <c r="AU4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29" spans="2:47">
      <c r="B429" s="11"/>
      <c r="C429" s="243"/>
      <c r="D429" s="243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244"/>
      <c r="P429" s="11"/>
      <c r="Q429" s="245"/>
      <c r="R429" s="11"/>
      <c r="S429" s="11"/>
      <c r="T429" s="11"/>
      <c r="U429" s="11"/>
      <c r="V429" s="11"/>
      <c r="W429" s="11"/>
      <c r="X429" s="11"/>
      <c r="Y429" s="11"/>
      <c r="Z429" s="246"/>
      <c r="AA4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29" s="250" t="e">
        <f>IF(tbl_TransDet_Exp[[#This Row],[+/-  (HR GL Detail)]]&lt;&gt;"",tbl_TransDet_Exp[[#This Row],[+/-  (HR GL Detail)]],IF(#REF!&lt;&gt;"",#REF!,""))</f>
        <v>#REF!</v>
      </c>
      <c r="AC429" s="250" t="str">
        <f t="shared" si="21"/>
        <v>https://financials.omni.fsu.edu/psp/sprdfi/EMPLOYEE/ERP/c/AUDIT_EXPENSE_FUNCTIONS.TE_EXP_SHEET_INQ.GBL?SHEET_ID=</v>
      </c>
      <c r="AD429" s="250" t="str">
        <f t="shared" si="22"/>
        <v>&amp;PAGE=EX_SHEET_ENTRY</v>
      </c>
      <c r="AE429" s="250" t="str">
        <f>IF(LEFT(tbl_TransDet_Exp[[#This Row],[Journal Id]],2)="EX",TEXT(tbl_TransDet_Exp[[#This Row],[Vch /Ex /PayId]],"0000000000"),"")</f>
        <v/>
      </c>
      <c r="AF429" s="250" t="b">
        <f>IF(tbl_TransDet_Exp[[#This Row],[ER Lookup and Format]]&lt;&gt;"",CONCATENATE(tbl_TransDet_Exp[[#This Row],[https://financials.omni.fsu.edu/psp/sprdfi/EMPLOYEE/ERP/c/AUDIT_EXPENSE_FUNCTIONS.TE_EXP_SHEET_INQ.GBL?SHEET_ID=]],AE429,tbl_TransDet_Exp[[#This Row],[&amp;PAGE=EX_SHEET_ENTRY]]))</f>
        <v>0</v>
      </c>
      <c r="AG429" s="250" t="str">
        <f t="shared" si="23"/>
        <v>https://docmgmt.its.fsu.edu/NolijWeb/public/apiLoginCheck.jsp?redir=../documentviewer/%3FdocumentId%3D</v>
      </c>
      <c r="AH4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29" s="250" t="str">
        <f>tbl_TransDet_Exp[[#Headers],[&amp;TargetFrameName=None]]</f>
        <v>&amp;TargetFrameName=None</v>
      </c>
      <c r="AJ4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29" s="71"/>
      <c r="AN429" s="22"/>
      <c r="AO429" s="22"/>
      <c r="AP429" s="208"/>
      <c r="AQ429" s="42" t="e">
        <f>IF(tbl_TransDet_Exp[[#This Row],[Custom SR Type]]="",INDEX(SR_Lookup[Section Name],MATCH(tbl_TransDet_Exp[[#This Row],[Account]],SR_Lookup[Account],0)),tbl_TransDet_Exp[[#This Row],[Custom SR Type]])</f>
        <v>#N/A</v>
      </c>
      <c r="AR429" s="42">
        <f>VALUE(CONCATENATE(C429,TEXT(tbl_TransDet_Exp[[#This Row],[Pd]],"00")))</f>
        <v>0</v>
      </c>
      <c r="AS429" s="42" t="str">
        <f>TEXT(tbl_TransDet_Exp[[#This Row],[Project Id]],"000000")</f>
        <v>000000</v>
      </c>
      <c r="AT429" s="42" t="e">
        <f>INDEX(Table11[Description],MATCH(tbl_TransDet_Exp[[#This Row],[Account]],Table11[GL Account],0))</f>
        <v>#N/A</v>
      </c>
      <c r="AU4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0" spans="2:47">
      <c r="B430" s="11"/>
      <c r="C430" s="243"/>
      <c r="D430" s="243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244"/>
      <c r="P430" s="11"/>
      <c r="Q430" s="245"/>
      <c r="R430" s="11"/>
      <c r="S430" s="11"/>
      <c r="T430" s="11"/>
      <c r="U430" s="11"/>
      <c r="V430" s="11"/>
      <c r="W430" s="11"/>
      <c r="X430" s="11"/>
      <c r="Y430" s="11"/>
      <c r="Z430" s="246"/>
      <c r="AA4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0" s="250" t="e">
        <f>IF(tbl_TransDet_Exp[[#This Row],[+/-  (HR GL Detail)]]&lt;&gt;"",tbl_TransDet_Exp[[#This Row],[+/-  (HR GL Detail)]],IF(#REF!&lt;&gt;"",#REF!,""))</f>
        <v>#REF!</v>
      </c>
      <c r="AC430" s="250" t="str">
        <f t="shared" si="21"/>
        <v>https://financials.omni.fsu.edu/psp/sprdfi/EMPLOYEE/ERP/c/AUDIT_EXPENSE_FUNCTIONS.TE_EXP_SHEET_INQ.GBL?SHEET_ID=</v>
      </c>
      <c r="AD430" s="250" t="str">
        <f t="shared" si="22"/>
        <v>&amp;PAGE=EX_SHEET_ENTRY</v>
      </c>
      <c r="AE430" s="250" t="str">
        <f>IF(LEFT(tbl_TransDet_Exp[[#This Row],[Journal Id]],2)="EX",TEXT(tbl_TransDet_Exp[[#This Row],[Vch /Ex /PayId]],"0000000000"),"")</f>
        <v/>
      </c>
      <c r="AF430" s="250" t="b">
        <f>IF(tbl_TransDet_Exp[[#This Row],[ER Lookup and Format]]&lt;&gt;"",CONCATENATE(tbl_TransDet_Exp[[#This Row],[https://financials.omni.fsu.edu/psp/sprdfi/EMPLOYEE/ERP/c/AUDIT_EXPENSE_FUNCTIONS.TE_EXP_SHEET_INQ.GBL?SHEET_ID=]],AE430,tbl_TransDet_Exp[[#This Row],[&amp;PAGE=EX_SHEET_ENTRY]]))</f>
        <v>0</v>
      </c>
      <c r="AG430" s="250" t="str">
        <f t="shared" si="23"/>
        <v>https://docmgmt.its.fsu.edu/NolijWeb/public/apiLoginCheck.jsp?redir=../documentviewer/%3FdocumentId%3D</v>
      </c>
      <c r="AH4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0" s="250" t="str">
        <f>tbl_TransDet_Exp[[#Headers],[&amp;TargetFrameName=None]]</f>
        <v>&amp;TargetFrameName=None</v>
      </c>
      <c r="AJ4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0" s="71"/>
      <c r="AN430" s="22"/>
      <c r="AO430" s="22"/>
      <c r="AP430" s="208"/>
      <c r="AQ430" s="42" t="e">
        <f>IF(tbl_TransDet_Exp[[#This Row],[Custom SR Type]]="",INDEX(SR_Lookup[Section Name],MATCH(tbl_TransDet_Exp[[#This Row],[Account]],SR_Lookup[Account],0)),tbl_TransDet_Exp[[#This Row],[Custom SR Type]])</f>
        <v>#N/A</v>
      </c>
      <c r="AR430" s="42">
        <f>VALUE(CONCATENATE(C430,TEXT(tbl_TransDet_Exp[[#This Row],[Pd]],"00")))</f>
        <v>0</v>
      </c>
      <c r="AS430" s="42" t="str">
        <f>TEXT(tbl_TransDet_Exp[[#This Row],[Project Id]],"000000")</f>
        <v>000000</v>
      </c>
      <c r="AT430" s="42" t="e">
        <f>INDEX(Table11[Description],MATCH(tbl_TransDet_Exp[[#This Row],[Account]],Table11[GL Account],0))</f>
        <v>#N/A</v>
      </c>
      <c r="AU4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1" spans="2:47">
      <c r="B431" s="11"/>
      <c r="C431" s="243"/>
      <c r="D431" s="243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244"/>
      <c r="P431" s="11"/>
      <c r="Q431" s="245"/>
      <c r="R431" s="11"/>
      <c r="S431" s="11"/>
      <c r="T431" s="11"/>
      <c r="U431" s="11"/>
      <c r="V431" s="11"/>
      <c r="W431" s="11"/>
      <c r="X431" s="11"/>
      <c r="Y431" s="11"/>
      <c r="Z431" s="246"/>
      <c r="AA4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1" s="250" t="e">
        <f>IF(tbl_TransDet_Exp[[#This Row],[+/-  (HR GL Detail)]]&lt;&gt;"",tbl_TransDet_Exp[[#This Row],[+/-  (HR GL Detail)]],IF(#REF!&lt;&gt;"",#REF!,""))</f>
        <v>#REF!</v>
      </c>
      <c r="AC431" s="250" t="str">
        <f t="shared" si="21"/>
        <v>https://financials.omni.fsu.edu/psp/sprdfi/EMPLOYEE/ERP/c/AUDIT_EXPENSE_FUNCTIONS.TE_EXP_SHEET_INQ.GBL?SHEET_ID=</v>
      </c>
      <c r="AD431" s="250" t="str">
        <f t="shared" si="22"/>
        <v>&amp;PAGE=EX_SHEET_ENTRY</v>
      </c>
      <c r="AE431" s="250" t="str">
        <f>IF(LEFT(tbl_TransDet_Exp[[#This Row],[Journal Id]],2)="EX",TEXT(tbl_TransDet_Exp[[#This Row],[Vch /Ex /PayId]],"0000000000"),"")</f>
        <v/>
      </c>
      <c r="AF431" s="250" t="b">
        <f>IF(tbl_TransDet_Exp[[#This Row],[ER Lookup and Format]]&lt;&gt;"",CONCATENATE(tbl_TransDet_Exp[[#This Row],[https://financials.omni.fsu.edu/psp/sprdfi/EMPLOYEE/ERP/c/AUDIT_EXPENSE_FUNCTIONS.TE_EXP_SHEET_INQ.GBL?SHEET_ID=]],AE431,tbl_TransDet_Exp[[#This Row],[&amp;PAGE=EX_SHEET_ENTRY]]))</f>
        <v>0</v>
      </c>
      <c r="AG431" s="250" t="str">
        <f t="shared" si="23"/>
        <v>https://docmgmt.its.fsu.edu/NolijWeb/public/apiLoginCheck.jsp?redir=../documentviewer/%3FdocumentId%3D</v>
      </c>
      <c r="AH4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1" s="250" t="str">
        <f>tbl_TransDet_Exp[[#Headers],[&amp;TargetFrameName=None]]</f>
        <v>&amp;TargetFrameName=None</v>
      </c>
      <c r="AJ4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1" s="71"/>
      <c r="AN431" s="22"/>
      <c r="AO431" s="22"/>
      <c r="AP431" s="208"/>
      <c r="AQ431" s="42" t="e">
        <f>IF(tbl_TransDet_Exp[[#This Row],[Custom SR Type]]="",INDEX(SR_Lookup[Section Name],MATCH(tbl_TransDet_Exp[[#This Row],[Account]],SR_Lookup[Account],0)),tbl_TransDet_Exp[[#This Row],[Custom SR Type]])</f>
        <v>#N/A</v>
      </c>
      <c r="AR431" s="42">
        <f>VALUE(CONCATENATE(C431,TEXT(tbl_TransDet_Exp[[#This Row],[Pd]],"00")))</f>
        <v>0</v>
      </c>
      <c r="AS431" s="42" t="str">
        <f>TEXT(tbl_TransDet_Exp[[#This Row],[Project Id]],"000000")</f>
        <v>000000</v>
      </c>
      <c r="AT431" s="42" t="e">
        <f>INDEX(Table11[Description],MATCH(tbl_TransDet_Exp[[#This Row],[Account]],Table11[GL Account],0))</f>
        <v>#N/A</v>
      </c>
      <c r="AU4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2" spans="2:47">
      <c r="B432" s="11"/>
      <c r="C432" s="243"/>
      <c r="D432" s="243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244"/>
      <c r="P432" s="11"/>
      <c r="Q432" s="245"/>
      <c r="R432" s="11"/>
      <c r="S432" s="11"/>
      <c r="T432" s="11"/>
      <c r="U432" s="11"/>
      <c r="V432" s="11"/>
      <c r="W432" s="11"/>
      <c r="X432" s="11"/>
      <c r="Y432" s="11"/>
      <c r="Z432" s="246"/>
      <c r="AA4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2" s="250" t="e">
        <f>IF(tbl_TransDet_Exp[[#This Row],[+/-  (HR GL Detail)]]&lt;&gt;"",tbl_TransDet_Exp[[#This Row],[+/-  (HR GL Detail)]],IF(#REF!&lt;&gt;"",#REF!,""))</f>
        <v>#REF!</v>
      </c>
      <c r="AC432" s="250" t="str">
        <f t="shared" si="21"/>
        <v>https://financials.omni.fsu.edu/psp/sprdfi/EMPLOYEE/ERP/c/AUDIT_EXPENSE_FUNCTIONS.TE_EXP_SHEET_INQ.GBL?SHEET_ID=</v>
      </c>
      <c r="AD432" s="250" t="str">
        <f t="shared" si="22"/>
        <v>&amp;PAGE=EX_SHEET_ENTRY</v>
      </c>
      <c r="AE432" s="250" t="str">
        <f>IF(LEFT(tbl_TransDet_Exp[[#This Row],[Journal Id]],2)="EX",TEXT(tbl_TransDet_Exp[[#This Row],[Vch /Ex /PayId]],"0000000000"),"")</f>
        <v/>
      </c>
      <c r="AF432" s="250" t="b">
        <f>IF(tbl_TransDet_Exp[[#This Row],[ER Lookup and Format]]&lt;&gt;"",CONCATENATE(tbl_TransDet_Exp[[#This Row],[https://financials.omni.fsu.edu/psp/sprdfi/EMPLOYEE/ERP/c/AUDIT_EXPENSE_FUNCTIONS.TE_EXP_SHEET_INQ.GBL?SHEET_ID=]],AE432,tbl_TransDet_Exp[[#This Row],[&amp;PAGE=EX_SHEET_ENTRY]]))</f>
        <v>0</v>
      </c>
      <c r="AG432" s="250" t="str">
        <f t="shared" si="23"/>
        <v>https://docmgmt.its.fsu.edu/NolijWeb/public/apiLoginCheck.jsp?redir=../documentviewer/%3FdocumentId%3D</v>
      </c>
      <c r="AH4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2" s="250" t="str">
        <f>tbl_TransDet_Exp[[#Headers],[&amp;TargetFrameName=None]]</f>
        <v>&amp;TargetFrameName=None</v>
      </c>
      <c r="AJ4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2" s="71"/>
      <c r="AN432" s="22"/>
      <c r="AO432" s="22"/>
      <c r="AP432" s="208"/>
      <c r="AQ432" s="42" t="e">
        <f>IF(tbl_TransDet_Exp[[#This Row],[Custom SR Type]]="",INDEX(SR_Lookup[Section Name],MATCH(tbl_TransDet_Exp[[#This Row],[Account]],SR_Lookup[Account],0)),tbl_TransDet_Exp[[#This Row],[Custom SR Type]])</f>
        <v>#N/A</v>
      </c>
      <c r="AR432" s="42">
        <f>VALUE(CONCATENATE(C432,TEXT(tbl_TransDet_Exp[[#This Row],[Pd]],"00")))</f>
        <v>0</v>
      </c>
      <c r="AS432" s="42" t="str">
        <f>TEXT(tbl_TransDet_Exp[[#This Row],[Project Id]],"000000")</f>
        <v>000000</v>
      </c>
      <c r="AT432" s="42" t="e">
        <f>INDEX(Table11[Description],MATCH(tbl_TransDet_Exp[[#This Row],[Account]],Table11[GL Account],0))</f>
        <v>#N/A</v>
      </c>
      <c r="AU4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3" spans="2:47">
      <c r="B433" s="11"/>
      <c r="C433" s="243"/>
      <c r="D433" s="243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244"/>
      <c r="P433" s="11"/>
      <c r="Q433" s="245"/>
      <c r="R433" s="11"/>
      <c r="S433" s="11"/>
      <c r="T433" s="11"/>
      <c r="U433" s="11"/>
      <c r="V433" s="11"/>
      <c r="W433" s="11"/>
      <c r="X433" s="11"/>
      <c r="Y433" s="11"/>
      <c r="Z433" s="246"/>
      <c r="AA4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3" s="250" t="e">
        <f>IF(tbl_TransDet_Exp[[#This Row],[+/-  (HR GL Detail)]]&lt;&gt;"",tbl_TransDet_Exp[[#This Row],[+/-  (HR GL Detail)]],IF(#REF!&lt;&gt;"",#REF!,""))</f>
        <v>#REF!</v>
      </c>
      <c r="AC433" s="250" t="str">
        <f t="shared" si="21"/>
        <v>https://financials.omni.fsu.edu/psp/sprdfi/EMPLOYEE/ERP/c/AUDIT_EXPENSE_FUNCTIONS.TE_EXP_SHEET_INQ.GBL?SHEET_ID=</v>
      </c>
      <c r="AD433" s="250" t="str">
        <f t="shared" si="22"/>
        <v>&amp;PAGE=EX_SHEET_ENTRY</v>
      </c>
      <c r="AE433" s="250" t="str">
        <f>IF(LEFT(tbl_TransDet_Exp[[#This Row],[Journal Id]],2)="EX",TEXT(tbl_TransDet_Exp[[#This Row],[Vch /Ex /PayId]],"0000000000"),"")</f>
        <v/>
      </c>
      <c r="AF433" s="250" t="b">
        <f>IF(tbl_TransDet_Exp[[#This Row],[ER Lookup and Format]]&lt;&gt;"",CONCATENATE(tbl_TransDet_Exp[[#This Row],[https://financials.omni.fsu.edu/psp/sprdfi/EMPLOYEE/ERP/c/AUDIT_EXPENSE_FUNCTIONS.TE_EXP_SHEET_INQ.GBL?SHEET_ID=]],AE433,tbl_TransDet_Exp[[#This Row],[&amp;PAGE=EX_SHEET_ENTRY]]))</f>
        <v>0</v>
      </c>
      <c r="AG433" s="250" t="str">
        <f t="shared" si="23"/>
        <v>https://docmgmt.its.fsu.edu/NolijWeb/public/apiLoginCheck.jsp?redir=../documentviewer/%3FdocumentId%3D</v>
      </c>
      <c r="AH4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3" s="250" t="str">
        <f>tbl_TransDet_Exp[[#Headers],[&amp;TargetFrameName=None]]</f>
        <v>&amp;TargetFrameName=None</v>
      </c>
      <c r="AJ4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3" s="71"/>
      <c r="AN433" s="22"/>
      <c r="AO433" s="22"/>
      <c r="AP433" s="208"/>
      <c r="AQ433" s="42" t="e">
        <f>IF(tbl_TransDet_Exp[[#This Row],[Custom SR Type]]="",INDEX(SR_Lookup[Section Name],MATCH(tbl_TransDet_Exp[[#This Row],[Account]],SR_Lookup[Account],0)),tbl_TransDet_Exp[[#This Row],[Custom SR Type]])</f>
        <v>#N/A</v>
      </c>
      <c r="AR433" s="42">
        <f>VALUE(CONCATENATE(C433,TEXT(tbl_TransDet_Exp[[#This Row],[Pd]],"00")))</f>
        <v>0</v>
      </c>
      <c r="AS433" s="42" t="str">
        <f>TEXT(tbl_TransDet_Exp[[#This Row],[Project Id]],"000000")</f>
        <v>000000</v>
      </c>
      <c r="AT433" s="42" t="e">
        <f>INDEX(Table11[Description],MATCH(tbl_TransDet_Exp[[#This Row],[Account]],Table11[GL Account],0))</f>
        <v>#N/A</v>
      </c>
      <c r="AU4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4" spans="2:47">
      <c r="B434" s="11"/>
      <c r="C434" s="243"/>
      <c r="D434" s="243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244"/>
      <c r="P434" s="11"/>
      <c r="Q434" s="245"/>
      <c r="R434" s="11"/>
      <c r="S434" s="11"/>
      <c r="T434" s="11"/>
      <c r="U434" s="11"/>
      <c r="V434" s="11"/>
      <c r="W434" s="11"/>
      <c r="X434" s="11"/>
      <c r="Y434" s="11"/>
      <c r="Z434" s="246"/>
      <c r="AA4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4" s="250" t="e">
        <f>IF(tbl_TransDet_Exp[[#This Row],[+/-  (HR GL Detail)]]&lt;&gt;"",tbl_TransDet_Exp[[#This Row],[+/-  (HR GL Detail)]],IF(#REF!&lt;&gt;"",#REF!,""))</f>
        <v>#REF!</v>
      </c>
      <c r="AC434" s="250" t="str">
        <f t="shared" si="21"/>
        <v>https://financials.omni.fsu.edu/psp/sprdfi/EMPLOYEE/ERP/c/AUDIT_EXPENSE_FUNCTIONS.TE_EXP_SHEET_INQ.GBL?SHEET_ID=</v>
      </c>
      <c r="AD434" s="250" t="str">
        <f t="shared" si="22"/>
        <v>&amp;PAGE=EX_SHEET_ENTRY</v>
      </c>
      <c r="AE434" s="250" t="str">
        <f>IF(LEFT(tbl_TransDet_Exp[[#This Row],[Journal Id]],2)="EX",TEXT(tbl_TransDet_Exp[[#This Row],[Vch /Ex /PayId]],"0000000000"),"")</f>
        <v/>
      </c>
      <c r="AF434" s="250" t="b">
        <f>IF(tbl_TransDet_Exp[[#This Row],[ER Lookup and Format]]&lt;&gt;"",CONCATENATE(tbl_TransDet_Exp[[#This Row],[https://financials.omni.fsu.edu/psp/sprdfi/EMPLOYEE/ERP/c/AUDIT_EXPENSE_FUNCTIONS.TE_EXP_SHEET_INQ.GBL?SHEET_ID=]],AE434,tbl_TransDet_Exp[[#This Row],[&amp;PAGE=EX_SHEET_ENTRY]]))</f>
        <v>0</v>
      </c>
      <c r="AG434" s="250" t="str">
        <f t="shared" si="23"/>
        <v>https://docmgmt.its.fsu.edu/NolijWeb/public/apiLoginCheck.jsp?redir=../documentviewer/%3FdocumentId%3D</v>
      </c>
      <c r="AH4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4" s="250" t="str">
        <f>tbl_TransDet_Exp[[#Headers],[&amp;TargetFrameName=None]]</f>
        <v>&amp;TargetFrameName=None</v>
      </c>
      <c r="AJ4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4" s="71"/>
      <c r="AN434" s="22"/>
      <c r="AO434" s="22"/>
      <c r="AP434" s="208"/>
      <c r="AQ434" s="42" t="e">
        <f>IF(tbl_TransDet_Exp[[#This Row],[Custom SR Type]]="",INDEX(SR_Lookup[Section Name],MATCH(tbl_TransDet_Exp[[#This Row],[Account]],SR_Lookup[Account],0)),tbl_TransDet_Exp[[#This Row],[Custom SR Type]])</f>
        <v>#N/A</v>
      </c>
      <c r="AR434" s="42">
        <f>VALUE(CONCATENATE(C434,TEXT(tbl_TransDet_Exp[[#This Row],[Pd]],"00")))</f>
        <v>0</v>
      </c>
      <c r="AS434" s="42" t="str">
        <f>TEXT(tbl_TransDet_Exp[[#This Row],[Project Id]],"000000")</f>
        <v>000000</v>
      </c>
      <c r="AT434" s="42" t="e">
        <f>INDEX(Table11[Description],MATCH(tbl_TransDet_Exp[[#This Row],[Account]],Table11[GL Account],0))</f>
        <v>#N/A</v>
      </c>
      <c r="AU4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5" spans="2:47">
      <c r="B435" s="11"/>
      <c r="C435" s="243"/>
      <c r="D435" s="243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244"/>
      <c r="P435" s="11"/>
      <c r="Q435" s="245"/>
      <c r="R435" s="11"/>
      <c r="S435" s="11"/>
      <c r="T435" s="11"/>
      <c r="U435" s="11"/>
      <c r="V435" s="11"/>
      <c r="W435" s="11"/>
      <c r="X435" s="11"/>
      <c r="Y435" s="11"/>
      <c r="Z435" s="246"/>
      <c r="AA4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5" s="250" t="e">
        <f>IF(tbl_TransDet_Exp[[#This Row],[+/-  (HR GL Detail)]]&lt;&gt;"",tbl_TransDet_Exp[[#This Row],[+/-  (HR GL Detail)]],IF(#REF!&lt;&gt;"",#REF!,""))</f>
        <v>#REF!</v>
      </c>
      <c r="AC435" s="250" t="str">
        <f t="shared" si="21"/>
        <v>https://financials.omni.fsu.edu/psp/sprdfi/EMPLOYEE/ERP/c/AUDIT_EXPENSE_FUNCTIONS.TE_EXP_SHEET_INQ.GBL?SHEET_ID=</v>
      </c>
      <c r="AD435" s="250" t="str">
        <f t="shared" si="22"/>
        <v>&amp;PAGE=EX_SHEET_ENTRY</v>
      </c>
      <c r="AE435" s="250" t="str">
        <f>IF(LEFT(tbl_TransDet_Exp[[#This Row],[Journal Id]],2)="EX",TEXT(tbl_TransDet_Exp[[#This Row],[Vch /Ex /PayId]],"0000000000"),"")</f>
        <v/>
      </c>
      <c r="AF435" s="250" t="b">
        <f>IF(tbl_TransDet_Exp[[#This Row],[ER Lookup and Format]]&lt;&gt;"",CONCATENATE(tbl_TransDet_Exp[[#This Row],[https://financials.omni.fsu.edu/psp/sprdfi/EMPLOYEE/ERP/c/AUDIT_EXPENSE_FUNCTIONS.TE_EXP_SHEET_INQ.GBL?SHEET_ID=]],AE435,tbl_TransDet_Exp[[#This Row],[&amp;PAGE=EX_SHEET_ENTRY]]))</f>
        <v>0</v>
      </c>
      <c r="AG435" s="250" t="str">
        <f t="shared" si="23"/>
        <v>https://docmgmt.its.fsu.edu/NolijWeb/public/apiLoginCheck.jsp?redir=../documentviewer/%3FdocumentId%3D</v>
      </c>
      <c r="AH4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5" s="250" t="str">
        <f>tbl_TransDet_Exp[[#Headers],[&amp;TargetFrameName=None]]</f>
        <v>&amp;TargetFrameName=None</v>
      </c>
      <c r="AJ4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5" s="71"/>
      <c r="AN435" s="22"/>
      <c r="AO435" s="22"/>
      <c r="AP435" s="208"/>
      <c r="AQ435" s="42" t="e">
        <f>IF(tbl_TransDet_Exp[[#This Row],[Custom SR Type]]="",INDEX(SR_Lookup[Section Name],MATCH(tbl_TransDet_Exp[[#This Row],[Account]],SR_Lookup[Account],0)),tbl_TransDet_Exp[[#This Row],[Custom SR Type]])</f>
        <v>#N/A</v>
      </c>
      <c r="AR435" s="42">
        <f>VALUE(CONCATENATE(C435,TEXT(tbl_TransDet_Exp[[#This Row],[Pd]],"00")))</f>
        <v>0</v>
      </c>
      <c r="AS435" s="42" t="str">
        <f>TEXT(tbl_TransDet_Exp[[#This Row],[Project Id]],"000000")</f>
        <v>000000</v>
      </c>
      <c r="AT435" s="42" t="e">
        <f>INDEX(Table11[Description],MATCH(tbl_TransDet_Exp[[#This Row],[Account]],Table11[GL Account],0))</f>
        <v>#N/A</v>
      </c>
      <c r="AU4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6" spans="2:47">
      <c r="B436" s="11"/>
      <c r="C436" s="243"/>
      <c r="D436" s="243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244"/>
      <c r="P436" s="11"/>
      <c r="Q436" s="245"/>
      <c r="R436" s="11"/>
      <c r="S436" s="11"/>
      <c r="T436" s="11"/>
      <c r="U436" s="11"/>
      <c r="V436" s="11"/>
      <c r="W436" s="11"/>
      <c r="X436" s="11"/>
      <c r="Y436" s="11"/>
      <c r="Z436" s="246"/>
      <c r="AA4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6" s="250" t="e">
        <f>IF(tbl_TransDet_Exp[[#This Row],[+/-  (HR GL Detail)]]&lt;&gt;"",tbl_TransDet_Exp[[#This Row],[+/-  (HR GL Detail)]],IF(#REF!&lt;&gt;"",#REF!,""))</f>
        <v>#REF!</v>
      </c>
      <c r="AC436" s="250" t="str">
        <f t="shared" si="21"/>
        <v>https://financials.omni.fsu.edu/psp/sprdfi/EMPLOYEE/ERP/c/AUDIT_EXPENSE_FUNCTIONS.TE_EXP_SHEET_INQ.GBL?SHEET_ID=</v>
      </c>
      <c r="AD436" s="250" t="str">
        <f t="shared" si="22"/>
        <v>&amp;PAGE=EX_SHEET_ENTRY</v>
      </c>
      <c r="AE436" s="250" t="str">
        <f>IF(LEFT(tbl_TransDet_Exp[[#This Row],[Journal Id]],2)="EX",TEXT(tbl_TransDet_Exp[[#This Row],[Vch /Ex /PayId]],"0000000000"),"")</f>
        <v/>
      </c>
      <c r="AF436" s="250" t="b">
        <f>IF(tbl_TransDet_Exp[[#This Row],[ER Lookup and Format]]&lt;&gt;"",CONCATENATE(tbl_TransDet_Exp[[#This Row],[https://financials.omni.fsu.edu/psp/sprdfi/EMPLOYEE/ERP/c/AUDIT_EXPENSE_FUNCTIONS.TE_EXP_SHEET_INQ.GBL?SHEET_ID=]],AE436,tbl_TransDet_Exp[[#This Row],[&amp;PAGE=EX_SHEET_ENTRY]]))</f>
        <v>0</v>
      </c>
      <c r="AG436" s="250" t="str">
        <f t="shared" si="23"/>
        <v>https://docmgmt.its.fsu.edu/NolijWeb/public/apiLoginCheck.jsp?redir=../documentviewer/%3FdocumentId%3D</v>
      </c>
      <c r="AH4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6" s="250" t="str">
        <f>tbl_TransDet_Exp[[#Headers],[&amp;TargetFrameName=None]]</f>
        <v>&amp;TargetFrameName=None</v>
      </c>
      <c r="AJ4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6" s="71"/>
      <c r="AN436" s="22"/>
      <c r="AO436" s="22"/>
      <c r="AP436" s="208"/>
      <c r="AQ436" s="42" t="e">
        <f>IF(tbl_TransDet_Exp[[#This Row],[Custom SR Type]]="",INDEX(SR_Lookup[Section Name],MATCH(tbl_TransDet_Exp[[#This Row],[Account]],SR_Lookup[Account],0)),tbl_TransDet_Exp[[#This Row],[Custom SR Type]])</f>
        <v>#N/A</v>
      </c>
      <c r="AR436" s="42">
        <f>VALUE(CONCATENATE(C436,TEXT(tbl_TransDet_Exp[[#This Row],[Pd]],"00")))</f>
        <v>0</v>
      </c>
      <c r="AS436" s="42" t="str">
        <f>TEXT(tbl_TransDet_Exp[[#This Row],[Project Id]],"000000")</f>
        <v>000000</v>
      </c>
      <c r="AT436" s="42" t="e">
        <f>INDEX(Table11[Description],MATCH(tbl_TransDet_Exp[[#This Row],[Account]],Table11[GL Account],0))</f>
        <v>#N/A</v>
      </c>
      <c r="AU4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7" spans="2:47">
      <c r="B437" s="11"/>
      <c r="C437" s="243"/>
      <c r="D437" s="243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244"/>
      <c r="P437" s="11"/>
      <c r="Q437" s="245"/>
      <c r="R437" s="11"/>
      <c r="S437" s="11"/>
      <c r="T437" s="11"/>
      <c r="U437" s="11"/>
      <c r="V437" s="11"/>
      <c r="W437" s="11"/>
      <c r="X437" s="11"/>
      <c r="Y437" s="11"/>
      <c r="Z437" s="246"/>
      <c r="AA4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7" s="250" t="e">
        <f>IF(tbl_TransDet_Exp[[#This Row],[+/-  (HR GL Detail)]]&lt;&gt;"",tbl_TransDet_Exp[[#This Row],[+/-  (HR GL Detail)]],IF(#REF!&lt;&gt;"",#REF!,""))</f>
        <v>#REF!</v>
      </c>
      <c r="AC437" s="250" t="str">
        <f t="shared" si="21"/>
        <v>https://financials.omni.fsu.edu/psp/sprdfi/EMPLOYEE/ERP/c/AUDIT_EXPENSE_FUNCTIONS.TE_EXP_SHEET_INQ.GBL?SHEET_ID=</v>
      </c>
      <c r="AD437" s="250" t="str">
        <f t="shared" si="22"/>
        <v>&amp;PAGE=EX_SHEET_ENTRY</v>
      </c>
      <c r="AE437" s="250" t="str">
        <f>IF(LEFT(tbl_TransDet_Exp[[#This Row],[Journal Id]],2)="EX",TEXT(tbl_TransDet_Exp[[#This Row],[Vch /Ex /PayId]],"0000000000"),"")</f>
        <v/>
      </c>
      <c r="AF437" s="250" t="b">
        <f>IF(tbl_TransDet_Exp[[#This Row],[ER Lookup and Format]]&lt;&gt;"",CONCATENATE(tbl_TransDet_Exp[[#This Row],[https://financials.omni.fsu.edu/psp/sprdfi/EMPLOYEE/ERP/c/AUDIT_EXPENSE_FUNCTIONS.TE_EXP_SHEET_INQ.GBL?SHEET_ID=]],AE437,tbl_TransDet_Exp[[#This Row],[&amp;PAGE=EX_SHEET_ENTRY]]))</f>
        <v>0</v>
      </c>
      <c r="AG437" s="250" t="str">
        <f t="shared" si="23"/>
        <v>https://docmgmt.its.fsu.edu/NolijWeb/public/apiLoginCheck.jsp?redir=../documentviewer/%3FdocumentId%3D</v>
      </c>
      <c r="AH4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7" s="250" t="str">
        <f>tbl_TransDet_Exp[[#Headers],[&amp;TargetFrameName=None]]</f>
        <v>&amp;TargetFrameName=None</v>
      </c>
      <c r="AJ4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7" s="71"/>
      <c r="AN437" s="22"/>
      <c r="AO437" s="22"/>
      <c r="AP437" s="208"/>
      <c r="AQ437" s="42" t="e">
        <f>IF(tbl_TransDet_Exp[[#This Row],[Custom SR Type]]="",INDEX(SR_Lookup[Section Name],MATCH(tbl_TransDet_Exp[[#This Row],[Account]],SR_Lookup[Account],0)),tbl_TransDet_Exp[[#This Row],[Custom SR Type]])</f>
        <v>#N/A</v>
      </c>
      <c r="AR437" s="42">
        <f>VALUE(CONCATENATE(C437,TEXT(tbl_TransDet_Exp[[#This Row],[Pd]],"00")))</f>
        <v>0</v>
      </c>
      <c r="AS437" s="42" t="str">
        <f>TEXT(tbl_TransDet_Exp[[#This Row],[Project Id]],"000000")</f>
        <v>000000</v>
      </c>
      <c r="AT437" s="42" t="e">
        <f>INDEX(Table11[Description],MATCH(tbl_TransDet_Exp[[#This Row],[Account]],Table11[GL Account],0))</f>
        <v>#N/A</v>
      </c>
      <c r="AU4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8" spans="2:47">
      <c r="B438" s="11"/>
      <c r="C438" s="243"/>
      <c r="D438" s="243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244"/>
      <c r="P438" s="11"/>
      <c r="Q438" s="245"/>
      <c r="R438" s="11"/>
      <c r="S438" s="11"/>
      <c r="T438" s="11"/>
      <c r="U438" s="11"/>
      <c r="V438" s="11"/>
      <c r="W438" s="11"/>
      <c r="X438" s="11"/>
      <c r="Y438" s="11"/>
      <c r="Z438" s="246"/>
      <c r="AA4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8" s="250" t="e">
        <f>IF(tbl_TransDet_Exp[[#This Row],[+/-  (HR GL Detail)]]&lt;&gt;"",tbl_TransDet_Exp[[#This Row],[+/-  (HR GL Detail)]],IF(#REF!&lt;&gt;"",#REF!,""))</f>
        <v>#REF!</v>
      </c>
      <c r="AC438" s="250" t="str">
        <f t="shared" si="21"/>
        <v>https://financials.omni.fsu.edu/psp/sprdfi/EMPLOYEE/ERP/c/AUDIT_EXPENSE_FUNCTIONS.TE_EXP_SHEET_INQ.GBL?SHEET_ID=</v>
      </c>
      <c r="AD438" s="250" t="str">
        <f t="shared" si="22"/>
        <v>&amp;PAGE=EX_SHEET_ENTRY</v>
      </c>
      <c r="AE438" s="250" t="str">
        <f>IF(LEFT(tbl_TransDet_Exp[[#This Row],[Journal Id]],2)="EX",TEXT(tbl_TransDet_Exp[[#This Row],[Vch /Ex /PayId]],"0000000000"),"")</f>
        <v/>
      </c>
      <c r="AF438" s="250" t="b">
        <f>IF(tbl_TransDet_Exp[[#This Row],[ER Lookup and Format]]&lt;&gt;"",CONCATENATE(tbl_TransDet_Exp[[#This Row],[https://financials.omni.fsu.edu/psp/sprdfi/EMPLOYEE/ERP/c/AUDIT_EXPENSE_FUNCTIONS.TE_EXP_SHEET_INQ.GBL?SHEET_ID=]],AE438,tbl_TransDet_Exp[[#This Row],[&amp;PAGE=EX_SHEET_ENTRY]]))</f>
        <v>0</v>
      </c>
      <c r="AG438" s="250" t="str">
        <f t="shared" si="23"/>
        <v>https://docmgmt.its.fsu.edu/NolijWeb/public/apiLoginCheck.jsp?redir=../documentviewer/%3FdocumentId%3D</v>
      </c>
      <c r="AH4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8" s="250" t="str">
        <f>tbl_TransDet_Exp[[#Headers],[&amp;TargetFrameName=None]]</f>
        <v>&amp;TargetFrameName=None</v>
      </c>
      <c r="AJ4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8" s="71"/>
      <c r="AN438" s="22"/>
      <c r="AO438" s="22"/>
      <c r="AP438" s="208"/>
      <c r="AQ438" s="42" t="e">
        <f>IF(tbl_TransDet_Exp[[#This Row],[Custom SR Type]]="",INDEX(SR_Lookup[Section Name],MATCH(tbl_TransDet_Exp[[#This Row],[Account]],SR_Lookup[Account],0)),tbl_TransDet_Exp[[#This Row],[Custom SR Type]])</f>
        <v>#N/A</v>
      </c>
      <c r="AR438" s="42">
        <f>VALUE(CONCATENATE(C438,TEXT(tbl_TransDet_Exp[[#This Row],[Pd]],"00")))</f>
        <v>0</v>
      </c>
      <c r="AS438" s="42" t="str">
        <f>TEXT(tbl_TransDet_Exp[[#This Row],[Project Id]],"000000")</f>
        <v>000000</v>
      </c>
      <c r="AT438" s="42" t="e">
        <f>INDEX(Table11[Description],MATCH(tbl_TransDet_Exp[[#This Row],[Account]],Table11[GL Account],0))</f>
        <v>#N/A</v>
      </c>
      <c r="AU4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39" spans="2:47">
      <c r="B439" s="11"/>
      <c r="C439" s="243"/>
      <c r="D439" s="243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244"/>
      <c r="P439" s="11"/>
      <c r="Q439" s="245"/>
      <c r="R439" s="11"/>
      <c r="S439" s="11"/>
      <c r="T439" s="11"/>
      <c r="U439" s="11"/>
      <c r="V439" s="11"/>
      <c r="W439" s="11"/>
      <c r="X439" s="11"/>
      <c r="Y439" s="11"/>
      <c r="Z439" s="246"/>
      <c r="AA4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39" s="250" t="e">
        <f>IF(tbl_TransDet_Exp[[#This Row],[+/-  (HR GL Detail)]]&lt;&gt;"",tbl_TransDet_Exp[[#This Row],[+/-  (HR GL Detail)]],IF(#REF!&lt;&gt;"",#REF!,""))</f>
        <v>#REF!</v>
      </c>
      <c r="AC439" s="250" t="str">
        <f t="shared" si="21"/>
        <v>https://financials.omni.fsu.edu/psp/sprdfi/EMPLOYEE/ERP/c/AUDIT_EXPENSE_FUNCTIONS.TE_EXP_SHEET_INQ.GBL?SHEET_ID=</v>
      </c>
      <c r="AD439" s="250" t="str">
        <f t="shared" si="22"/>
        <v>&amp;PAGE=EX_SHEET_ENTRY</v>
      </c>
      <c r="AE439" s="250" t="str">
        <f>IF(LEFT(tbl_TransDet_Exp[[#This Row],[Journal Id]],2)="EX",TEXT(tbl_TransDet_Exp[[#This Row],[Vch /Ex /PayId]],"0000000000"),"")</f>
        <v/>
      </c>
      <c r="AF439" s="250" t="b">
        <f>IF(tbl_TransDet_Exp[[#This Row],[ER Lookup and Format]]&lt;&gt;"",CONCATENATE(tbl_TransDet_Exp[[#This Row],[https://financials.omni.fsu.edu/psp/sprdfi/EMPLOYEE/ERP/c/AUDIT_EXPENSE_FUNCTIONS.TE_EXP_SHEET_INQ.GBL?SHEET_ID=]],AE439,tbl_TransDet_Exp[[#This Row],[&amp;PAGE=EX_SHEET_ENTRY]]))</f>
        <v>0</v>
      </c>
      <c r="AG439" s="250" t="str">
        <f t="shared" si="23"/>
        <v>https://docmgmt.its.fsu.edu/NolijWeb/public/apiLoginCheck.jsp?redir=../documentviewer/%3FdocumentId%3D</v>
      </c>
      <c r="AH4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39" s="250" t="str">
        <f>tbl_TransDet_Exp[[#Headers],[&amp;TargetFrameName=None]]</f>
        <v>&amp;TargetFrameName=None</v>
      </c>
      <c r="AJ4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39" s="71"/>
      <c r="AN439" s="22"/>
      <c r="AO439" s="22"/>
      <c r="AP439" s="208"/>
      <c r="AQ439" s="42" t="e">
        <f>IF(tbl_TransDet_Exp[[#This Row],[Custom SR Type]]="",INDEX(SR_Lookup[Section Name],MATCH(tbl_TransDet_Exp[[#This Row],[Account]],SR_Lookup[Account],0)),tbl_TransDet_Exp[[#This Row],[Custom SR Type]])</f>
        <v>#N/A</v>
      </c>
      <c r="AR439" s="42">
        <f>VALUE(CONCATENATE(C439,TEXT(tbl_TransDet_Exp[[#This Row],[Pd]],"00")))</f>
        <v>0</v>
      </c>
      <c r="AS439" s="42" t="str">
        <f>TEXT(tbl_TransDet_Exp[[#This Row],[Project Id]],"000000")</f>
        <v>000000</v>
      </c>
      <c r="AT439" s="42" t="e">
        <f>INDEX(Table11[Description],MATCH(tbl_TransDet_Exp[[#This Row],[Account]],Table11[GL Account],0))</f>
        <v>#N/A</v>
      </c>
      <c r="AU4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0" spans="2:47">
      <c r="B440" s="11"/>
      <c r="C440" s="243"/>
      <c r="D440" s="243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244"/>
      <c r="P440" s="11"/>
      <c r="Q440" s="245"/>
      <c r="R440" s="11"/>
      <c r="S440" s="11"/>
      <c r="T440" s="11"/>
      <c r="U440" s="11"/>
      <c r="V440" s="11"/>
      <c r="W440" s="11"/>
      <c r="X440" s="11"/>
      <c r="Y440" s="11"/>
      <c r="Z440" s="246"/>
      <c r="AA4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0" s="250" t="e">
        <f>IF(tbl_TransDet_Exp[[#This Row],[+/-  (HR GL Detail)]]&lt;&gt;"",tbl_TransDet_Exp[[#This Row],[+/-  (HR GL Detail)]],IF(#REF!&lt;&gt;"",#REF!,""))</f>
        <v>#REF!</v>
      </c>
      <c r="AC440" s="250" t="str">
        <f t="shared" si="21"/>
        <v>https://financials.omni.fsu.edu/psp/sprdfi/EMPLOYEE/ERP/c/AUDIT_EXPENSE_FUNCTIONS.TE_EXP_SHEET_INQ.GBL?SHEET_ID=</v>
      </c>
      <c r="AD440" s="250" t="str">
        <f t="shared" si="22"/>
        <v>&amp;PAGE=EX_SHEET_ENTRY</v>
      </c>
      <c r="AE440" s="250" t="str">
        <f>IF(LEFT(tbl_TransDet_Exp[[#This Row],[Journal Id]],2)="EX",TEXT(tbl_TransDet_Exp[[#This Row],[Vch /Ex /PayId]],"0000000000"),"")</f>
        <v/>
      </c>
      <c r="AF440" s="250" t="b">
        <f>IF(tbl_TransDet_Exp[[#This Row],[ER Lookup and Format]]&lt;&gt;"",CONCATENATE(tbl_TransDet_Exp[[#This Row],[https://financials.omni.fsu.edu/psp/sprdfi/EMPLOYEE/ERP/c/AUDIT_EXPENSE_FUNCTIONS.TE_EXP_SHEET_INQ.GBL?SHEET_ID=]],AE440,tbl_TransDet_Exp[[#This Row],[&amp;PAGE=EX_SHEET_ENTRY]]))</f>
        <v>0</v>
      </c>
      <c r="AG440" s="250" t="str">
        <f t="shared" si="23"/>
        <v>https://docmgmt.its.fsu.edu/NolijWeb/public/apiLoginCheck.jsp?redir=../documentviewer/%3FdocumentId%3D</v>
      </c>
      <c r="AH4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0" s="250" t="str">
        <f>tbl_TransDet_Exp[[#Headers],[&amp;TargetFrameName=None]]</f>
        <v>&amp;TargetFrameName=None</v>
      </c>
      <c r="AJ4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0" s="71"/>
      <c r="AN440" s="22"/>
      <c r="AO440" s="22"/>
      <c r="AP440" s="208"/>
      <c r="AQ440" s="42" t="e">
        <f>IF(tbl_TransDet_Exp[[#This Row],[Custom SR Type]]="",INDEX(SR_Lookup[Section Name],MATCH(tbl_TransDet_Exp[[#This Row],[Account]],SR_Lookup[Account],0)),tbl_TransDet_Exp[[#This Row],[Custom SR Type]])</f>
        <v>#N/A</v>
      </c>
      <c r="AR440" s="42">
        <f>VALUE(CONCATENATE(C440,TEXT(tbl_TransDet_Exp[[#This Row],[Pd]],"00")))</f>
        <v>0</v>
      </c>
      <c r="AS440" s="42" t="str">
        <f>TEXT(tbl_TransDet_Exp[[#This Row],[Project Id]],"000000")</f>
        <v>000000</v>
      </c>
      <c r="AT440" s="42" t="e">
        <f>INDEX(Table11[Description],MATCH(tbl_TransDet_Exp[[#This Row],[Account]],Table11[GL Account],0))</f>
        <v>#N/A</v>
      </c>
      <c r="AU4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1" spans="2:47">
      <c r="B441" s="11"/>
      <c r="C441" s="243"/>
      <c r="D441" s="243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244"/>
      <c r="P441" s="11"/>
      <c r="Q441" s="245"/>
      <c r="R441" s="11"/>
      <c r="S441" s="11"/>
      <c r="T441" s="11"/>
      <c r="U441" s="11"/>
      <c r="V441" s="11"/>
      <c r="W441" s="11"/>
      <c r="X441" s="11"/>
      <c r="Y441" s="11"/>
      <c r="Z441" s="246"/>
      <c r="AA4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1" s="250" t="e">
        <f>IF(tbl_TransDet_Exp[[#This Row],[+/-  (HR GL Detail)]]&lt;&gt;"",tbl_TransDet_Exp[[#This Row],[+/-  (HR GL Detail)]],IF(#REF!&lt;&gt;"",#REF!,""))</f>
        <v>#REF!</v>
      </c>
      <c r="AC441" s="250" t="str">
        <f t="shared" si="21"/>
        <v>https://financials.omni.fsu.edu/psp/sprdfi/EMPLOYEE/ERP/c/AUDIT_EXPENSE_FUNCTIONS.TE_EXP_SHEET_INQ.GBL?SHEET_ID=</v>
      </c>
      <c r="AD441" s="250" t="str">
        <f t="shared" si="22"/>
        <v>&amp;PAGE=EX_SHEET_ENTRY</v>
      </c>
      <c r="AE441" s="250" t="str">
        <f>IF(LEFT(tbl_TransDet_Exp[[#This Row],[Journal Id]],2)="EX",TEXT(tbl_TransDet_Exp[[#This Row],[Vch /Ex /PayId]],"0000000000"),"")</f>
        <v/>
      </c>
      <c r="AF441" s="250" t="b">
        <f>IF(tbl_TransDet_Exp[[#This Row],[ER Lookup and Format]]&lt;&gt;"",CONCATENATE(tbl_TransDet_Exp[[#This Row],[https://financials.omni.fsu.edu/psp/sprdfi/EMPLOYEE/ERP/c/AUDIT_EXPENSE_FUNCTIONS.TE_EXP_SHEET_INQ.GBL?SHEET_ID=]],AE441,tbl_TransDet_Exp[[#This Row],[&amp;PAGE=EX_SHEET_ENTRY]]))</f>
        <v>0</v>
      </c>
      <c r="AG441" s="250" t="str">
        <f t="shared" si="23"/>
        <v>https://docmgmt.its.fsu.edu/NolijWeb/public/apiLoginCheck.jsp?redir=../documentviewer/%3FdocumentId%3D</v>
      </c>
      <c r="AH4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1" s="250" t="str">
        <f>tbl_TransDet_Exp[[#Headers],[&amp;TargetFrameName=None]]</f>
        <v>&amp;TargetFrameName=None</v>
      </c>
      <c r="AJ4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1" s="71"/>
      <c r="AN441" s="22"/>
      <c r="AO441" s="22"/>
      <c r="AP441" s="208"/>
      <c r="AQ441" s="42" t="e">
        <f>IF(tbl_TransDet_Exp[[#This Row],[Custom SR Type]]="",INDEX(SR_Lookup[Section Name],MATCH(tbl_TransDet_Exp[[#This Row],[Account]],SR_Lookup[Account],0)),tbl_TransDet_Exp[[#This Row],[Custom SR Type]])</f>
        <v>#N/A</v>
      </c>
      <c r="AR441" s="42">
        <f>VALUE(CONCATENATE(C441,TEXT(tbl_TransDet_Exp[[#This Row],[Pd]],"00")))</f>
        <v>0</v>
      </c>
      <c r="AS441" s="42" t="str">
        <f>TEXT(tbl_TransDet_Exp[[#This Row],[Project Id]],"000000")</f>
        <v>000000</v>
      </c>
      <c r="AT441" s="42" t="e">
        <f>INDEX(Table11[Description],MATCH(tbl_TransDet_Exp[[#This Row],[Account]],Table11[GL Account],0))</f>
        <v>#N/A</v>
      </c>
      <c r="AU4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2" spans="2:47">
      <c r="B442" s="11"/>
      <c r="C442" s="243"/>
      <c r="D442" s="243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244"/>
      <c r="P442" s="11"/>
      <c r="Q442" s="245"/>
      <c r="R442" s="11"/>
      <c r="S442" s="11"/>
      <c r="T442" s="11"/>
      <c r="U442" s="11"/>
      <c r="V442" s="11"/>
      <c r="W442" s="11"/>
      <c r="X442" s="11"/>
      <c r="Y442" s="11"/>
      <c r="Z442" s="246"/>
      <c r="AA4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2" s="250" t="e">
        <f>IF(tbl_TransDet_Exp[[#This Row],[+/-  (HR GL Detail)]]&lt;&gt;"",tbl_TransDet_Exp[[#This Row],[+/-  (HR GL Detail)]],IF(#REF!&lt;&gt;"",#REF!,""))</f>
        <v>#REF!</v>
      </c>
      <c r="AC442" s="250" t="str">
        <f t="shared" si="21"/>
        <v>https://financials.omni.fsu.edu/psp/sprdfi/EMPLOYEE/ERP/c/AUDIT_EXPENSE_FUNCTIONS.TE_EXP_SHEET_INQ.GBL?SHEET_ID=</v>
      </c>
      <c r="AD442" s="250" t="str">
        <f t="shared" si="22"/>
        <v>&amp;PAGE=EX_SHEET_ENTRY</v>
      </c>
      <c r="AE442" s="250" t="str">
        <f>IF(LEFT(tbl_TransDet_Exp[[#This Row],[Journal Id]],2)="EX",TEXT(tbl_TransDet_Exp[[#This Row],[Vch /Ex /PayId]],"0000000000"),"")</f>
        <v/>
      </c>
      <c r="AF442" s="250" t="b">
        <f>IF(tbl_TransDet_Exp[[#This Row],[ER Lookup and Format]]&lt;&gt;"",CONCATENATE(tbl_TransDet_Exp[[#This Row],[https://financials.omni.fsu.edu/psp/sprdfi/EMPLOYEE/ERP/c/AUDIT_EXPENSE_FUNCTIONS.TE_EXP_SHEET_INQ.GBL?SHEET_ID=]],AE442,tbl_TransDet_Exp[[#This Row],[&amp;PAGE=EX_SHEET_ENTRY]]))</f>
        <v>0</v>
      </c>
      <c r="AG442" s="250" t="str">
        <f t="shared" si="23"/>
        <v>https://docmgmt.its.fsu.edu/NolijWeb/public/apiLoginCheck.jsp?redir=../documentviewer/%3FdocumentId%3D</v>
      </c>
      <c r="AH4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2" s="250" t="str">
        <f>tbl_TransDet_Exp[[#Headers],[&amp;TargetFrameName=None]]</f>
        <v>&amp;TargetFrameName=None</v>
      </c>
      <c r="AJ4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2" s="71"/>
      <c r="AN442" s="22"/>
      <c r="AO442" s="22"/>
      <c r="AP442" s="208"/>
      <c r="AQ442" s="42" t="e">
        <f>IF(tbl_TransDet_Exp[[#This Row],[Custom SR Type]]="",INDEX(SR_Lookup[Section Name],MATCH(tbl_TransDet_Exp[[#This Row],[Account]],SR_Lookup[Account],0)),tbl_TransDet_Exp[[#This Row],[Custom SR Type]])</f>
        <v>#N/A</v>
      </c>
      <c r="AR442" s="42">
        <f>VALUE(CONCATENATE(C442,TEXT(tbl_TransDet_Exp[[#This Row],[Pd]],"00")))</f>
        <v>0</v>
      </c>
      <c r="AS442" s="42" t="str">
        <f>TEXT(tbl_TransDet_Exp[[#This Row],[Project Id]],"000000")</f>
        <v>000000</v>
      </c>
      <c r="AT442" s="42" t="e">
        <f>INDEX(Table11[Description],MATCH(tbl_TransDet_Exp[[#This Row],[Account]],Table11[GL Account],0))</f>
        <v>#N/A</v>
      </c>
      <c r="AU4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3" spans="2:47">
      <c r="B443" s="11"/>
      <c r="C443" s="243"/>
      <c r="D443" s="243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244"/>
      <c r="P443" s="11"/>
      <c r="Q443" s="245"/>
      <c r="R443" s="11"/>
      <c r="S443" s="11"/>
      <c r="T443" s="11"/>
      <c r="U443" s="11"/>
      <c r="V443" s="11"/>
      <c r="W443" s="11"/>
      <c r="X443" s="11"/>
      <c r="Y443" s="11"/>
      <c r="Z443" s="246"/>
      <c r="AA4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3" s="250" t="e">
        <f>IF(tbl_TransDet_Exp[[#This Row],[+/-  (HR GL Detail)]]&lt;&gt;"",tbl_TransDet_Exp[[#This Row],[+/-  (HR GL Detail)]],IF(#REF!&lt;&gt;"",#REF!,""))</f>
        <v>#REF!</v>
      </c>
      <c r="AC443" s="250" t="str">
        <f t="shared" si="21"/>
        <v>https://financials.omni.fsu.edu/psp/sprdfi/EMPLOYEE/ERP/c/AUDIT_EXPENSE_FUNCTIONS.TE_EXP_SHEET_INQ.GBL?SHEET_ID=</v>
      </c>
      <c r="AD443" s="250" t="str">
        <f t="shared" si="22"/>
        <v>&amp;PAGE=EX_SHEET_ENTRY</v>
      </c>
      <c r="AE443" s="250" t="str">
        <f>IF(LEFT(tbl_TransDet_Exp[[#This Row],[Journal Id]],2)="EX",TEXT(tbl_TransDet_Exp[[#This Row],[Vch /Ex /PayId]],"0000000000"),"")</f>
        <v/>
      </c>
      <c r="AF443" s="250" t="b">
        <f>IF(tbl_TransDet_Exp[[#This Row],[ER Lookup and Format]]&lt;&gt;"",CONCATENATE(tbl_TransDet_Exp[[#This Row],[https://financials.omni.fsu.edu/psp/sprdfi/EMPLOYEE/ERP/c/AUDIT_EXPENSE_FUNCTIONS.TE_EXP_SHEET_INQ.GBL?SHEET_ID=]],AE443,tbl_TransDet_Exp[[#This Row],[&amp;PAGE=EX_SHEET_ENTRY]]))</f>
        <v>0</v>
      </c>
      <c r="AG443" s="250" t="str">
        <f t="shared" si="23"/>
        <v>https://docmgmt.its.fsu.edu/NolijWeb/public/apiLoginCheck.jsp?redir=../documentviewer/%3FdocumentId%3D</v>
      </c>
      <c r="AH4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3" s="250" t="str">
        <f>tbl_TransDet_Exp[[#Headers],[&amp;TargetFrameName=None]]</f>
        <v>&amp;TargetFrameName=None</v>
      </c>
      <c r="AJ4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3" s="71"/>
      <c r="AN443" s="22"/>
      <c r="AO443" s="22"/>
      <c r="AP443" s="208"/>
      <c r="AQ443" s="42" t="e">
        <f>IF(tbl_TransDet_Exp[[#This Row],[Custom SR Type]]="",INDEX(SR_Lookup[Section Name],MATCH(tbl_TransDet_Exp[[#This Row],[Account]],SR_Lookup[Account],0)),tbl_TransDet_Exp[[#This Row],[Custom SR Type]])</f>
        <v>#N/A</v>
      </c>
      <c r="AR443" s="42">
        <f>VALUE(CONCATENATE(C443,TEXT(tbl_TransDet_Exp[[#This Row],[Pd]],"00")))</f>
        <v>0</v>
      </c>
      <c r="AS443" s="42" t="str">
        <f>TEXT(tbl_TransDet_Exp[[#This Row],[Project Id]],"000000")</f>
        <v>000000</v>
      </c>
      <c r="AT443" s="42" t="e">
        <f>INDEX(Table11[Description],MATCH(tbl_TransDet_Exp[[#This Row],[Account]],Table11[GL Account],0))</f>
        <v>#N/A</v>
      </c>
      <c r="AU4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4" spans="2:47">
      <c r="B444" s="11"/>
      <c r="C444" s="243"/>
      <c r="D444" s="243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244"/>
      <c r="P444" s="11"/>
      <c r="Q444" s="245"/>
      <c r="R444" s="11"/>
      <c r="S444" s="11"/>
      <c r="T444" s="11"/>
      <c r="U444" s="11"/>
      <c r="V444" s="11"/>
      <c r="W444" s="11"/>
      <c r="X444" s="11"/>
      <c r="Y444" s="11"/>
      <c r="Z444" s="246"/>
      <c r="AA4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4" s="250" t="e">
        <f>IF(tbl_TransDet_Exp[[#This Row],[+/-  (HR GL Detail)]]&lt;&gt;"",tbl_TransDet_Exp[[#This Row],[+/-  (HR GL Detail)]],IF(#REF!&lt;&gt;"",#REF!,""))</f>
        <v>#REF!</v>
      </c>
      <c r="AC444" s="250" t="str">
        <f t="shared" si="21"/>
        <v>https://financials.omni.fsu.edu/psp/sprdfi/EMPLOYEE/ERP/c/AUDIT_EXPENSE_FUNCTIONS.TE_EXP_SHEET_INQ.GBL?SHEET_ID=</v>
      </c>
      <c r="AD444" s="250" t="str">
        <f t="shared" si="22"/>
        <v>&amp;PAGE=EX_SHEET_ENTRY</v>
      </c>
      <c r="AE444" s="250" t="str">
        <f>IF(LEFT(tbl_TransDet_Exp[[#This Row],[Journal Id]],2)="EX",TEXT(tbl_TransDet_Exp[[#This Row],[Vch /Ex /PayId]],"0000000000"),"")</f>
        <v/>
      </c>
      <c r="AF444" s="250" t="b">
        <f>IF(tbl_TransDet_Exp[[#This Row],[ER Lookup and Format]]&lt;&gt;"",CONCATENATE(tbl_TransDet_Exp[[#This Row],[https://financials.omni.fsu.edu/psp/sprdfi/EMPLOYEE/ERP/c/AUDIT_EXPENSE_FUNCTIONS.TE_EXP_SHEET_INQ.GBL?SHEET_ID=]],AE444,tbl_TransDet_Exp[[#This Row],[&amp;PAGE=EX_SHEET_ENTRY]]))</f>
        <v>0</v>
      </c>
      <c r="AG444" s="250" t="str">
        <f t="shared" si="23"/>
        <v>https://docmgmt.its.fsu.edu/NolijWeb/public/apiLoginCheck.jsp?redir=../documentviewer/%3FdocumentId%3D</v>
      </c>
      <c r="AH4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4" s="250" t="str">
        <f>tbl_TransDet_Exp[[#Headers],[&amp;TargetFrameName=None]]</f>
        <v>&amp;TargetFrameName=None</v>
      </c>
      <c r="AJ4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4" s="71"/>
      <c r="AN444" s="22"/>
      <c r="AO444" s="22"/>
      <c r="AP444" s="208"/>
      <c r="AQ444" s="42" t="e">
        <f>IF(tbl_TransDet_Exp[[#This Row],[Custom SR Type]]="",INDEX(SR_Lookup[Section Name],MATCH(tbl_TransDet_Exp[[#This Row],[Account]],SR_Lookup[Account],0)),tbl_TransDet_Exp[[#This Row],[Custom SR Type]])</f>
        <v>#N/A</v>
      </c>
      <c r="AR444" s="42">
        <f>VALUE(CONCATENATE(C444,TEXT(tbl_TransDet_Exp[[#This Row],[Pd]],"00")))</f>
        <v>0</v>
      </c>
      <c r="AS444" s="42" t="str">
        <f>TEXT(tbl_TransDet_Exp[[#This Row],[Project Id]],"000000")</f>
        <v>000000</v>
      </c>
      <c r="AT444" s="42" t="e">
        <f>INDEX(Table11[Description],MATCH(tbl_TransDet_Exp[[#This Row],[Account]],Table11[GL Account],0))</f>
        <v>#N/A</v>
      </c>
      <c r="AU4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5" spans="2:47">
      <c r="B445" s="11"/>
      <c r="C445" s="243"/>
      <c r="D445" s="243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244"/>
      <c r="P445" s="11"/>
      <c r="Q445" s="245"/>
      <c r="R445" s="11"/>
      <c r="S445" s="11"/>
      <c r="T445" s="11"/>
      <c r="U445" s="11"/>
      <c r="V445" s="11"/>
      <c r="W445" s="11"/>
      <c r="X445" s="11"/>
      <c r="Y445" s="11"/>
      <c r="Z445" s="246"/>
      <c r="AA4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5" s="250" t="e">
        <f>IF(tbl_TransDet_Exp[[#This Row],[+/-  (HR GL Detail)]]&lt;&gt;"",tbl_TransDet_Exp[[#This Row],[+/-  (HR GL Detail)]],IF(#REF!&lt;&gt;"",#REF!,""))</f>
        <v>#REF!</v>
      </c>
      <c r="AC445" s="250" t="str">
        <f t="shared" si="21"/>
        <v>https://financials.omni.fsu.edu/psp/sprdfi/EMPLOYEE/ERP/c/AUDIT_EXPENSE_FUNCTIONS.TE_EXP_SHEET_INQ.GBL?SHEET_ID=</v>
      </c>
      <c r="AD445" s="250" t="str">
        <f t="shared" si="22"/>
        <v>&amp;PAGE=EX_SHEET_ENTRY</v>
      </c>
      <c r="AE445" s="250" t="str">
        <f>IF(LEFT(tbl_TransDet_Exp[[#This Row],[Journal Id]],2)="EX",TEXT(tbl_TransDet_Exp[[#This Row],[Vch /Ex /PayId]],"0000000000"),"")</f>
        <v/>
      </c>
      <c r="AF445" s="250" t="b">
        <f>IF(tbl_TransDet_Exp[[#This Row],[ER Lookup and Format]]&lt;&gt;"",CONCATENATE(tbl_TransDet_Exp[[#This Row],[https://financials.omni.fsu.edu/psp/sprdfi/EMPLOYEE/ERP/c/AUDIT_EXPENSE_FUNCTIONS.TE_EXP_SHEET_INQ.GBL?SHEET_ID=]],AE445,tbl_TransDet_Exp[[#This Row],[&amp;PAGE=EX_SHEET_ENTRY]]))</f>
        <v>0</v>
      </c>
      <c r="AG445" s="250" t="str">
        <f t="shared" si="23"/>
        <v>https://docmgmt.its.fsu.edu/NolijWeb/public/apiLoginCheck.jsp?redir=../documentviewer/%3FdocumentId%3D</v>
      </c>
      <c r="AH4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5" s="250" t="str">
        <f>tbl_TransDet_Exp[[#Headers],[&amp;TargetFrameName=None]]</f>
        <v>&amp;TargetFrameName=None</v>
      </c>
      <c r="AJ4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5" s="71"/>
      <c r="AN445" s="22"/>
      <c r="AO445" s="22"/>
      <c r="AP445" s="208"/>
      <c r="AQ445" s="42" t="e">
        <f>IF(tbl_TransDet_Exp[[#This Row],[Custom SR Type]]="",INDEX(SR_Lookup[Section Name],MATCH(tbl_TransDet_Exp[[#This Row],[Account]],SR_Lookup[Account],0)),tbl_TransDet_Exp[[#This Row],[Custom SR Type]])</f>
        <v>#N/A</v>
      </c>
      <c r="AR445" s="42">
        <f>VALUE(CONCATENATE(C445,TEXT(tbl_TransDet_Exp[[#This Row],[Pd]],"00")))</f>
        <v>0</v>
      </c>
      <c r="AS445" s="42" t="str">
        <f>TEXT(tbl_TransDet_Exp[[#This Row],[Project Id]],"000000")</f>
        <v>000000</v>
      </c>
      <c r="AT445" s="42" t="e">
        <f>INDEX(Table11[Description],MATCH(tbl_TransDet_Exp[[#This Row],[Account]],Table11[GL Account],0))</f>
        <v>#N/A</v>
      </c>
      <c r="AU4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6" spans="2:47">
      <c r="B446" s="11"/>
      <c r="C446" s="243"/>
      <c r="D446" s="243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244"/>
      <c r="P446" s="11"/>
      <c r="Q446" s="245"/>
      <c r="R446" s="11"/>
      <c r="S446" s="11"/>
      <c r="T446" s="11"/>
      <c r="U446" s="11"/>
      <c r="V446" s="11"/>
      <c r="W446" s="11"/>
      <c r="X446" s="11"/>
      <c r="Y446" s="11"/>
      <c r="Z446" s="246"/>
      <c r="AA4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6" s="250" t="e">
        <f>IF(tbl_TransDet_Exp[[#This Row],[+/-  (HR GL Detail)]]&lt;&gt;"",tbl_TransDet_Exp[[#This Row],[+/-  (HR GL Detail)]],IF(#REF!&lt;&gt;"",#REF!,""))</f>
        <v>#REF!</v>
      </c>
      <c r="AC446" s="250" t="str">
        <f t="shared" si="21"/>
        <v>https://financials.omni.fsu.edu/psp/sprdfi/EMPLOYEE/ERP/c/AUDIT_EXPENSE_FUNCTIONS.TE_EXP_SHEET_INQ.GBL?SHEET_ID=</v>
      </c>
      <c r="AD446" s="250" t="str">
        <f t="shared" si="22"/>
        <v>&amp;PAGE=EX_SHEET_ENTRY</v>
      </c>
      <c r="AE446" s="250" t="str">
        <f>IF(LEFT(tbl_TransDet_Exp[[#This Row],[Journal Id]],2)="EX",TEXT(tbl_TransDet_Exp[[#This Row],[Vch /Ex /PayId]],"0000000000"),"")</f>
        <v/>
      </c>
      <c r="AF446" s="250" t="b">
        <f>IF(tbl_TransDet_Exp[[#This Row],[ER Lookup and Format]]&lt;&gt;"",CONCATENATE(tbl_TransDet_Exp[[#This Row],[https://financials.omni.fsu.edu/psp/sprdfi/EMPLOYEE/ERP/c/AUDIT_EXPENSE_FUNCTIONS.TE_EXP_SHEET_INQ.GBL?SHEET_ID=]],AE446,tbl_TransDet_Exp[[#This Row],[&amp;PAGE=EX_SHEET_ENTRY]]))</f>
        <v>0</v>
      </c>
      <c r="AG446" s="250" t="str">
        <f t="shared" si="23"/>
        <v>https://docmgmt.its.fsu.edu/NolijWeb/public/apiLoginCheck.jsp?redir=../documentviewer/%3FdocumentId%3D</v>
      </c>
      <c r="AH4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6" s="250" t="str">
        <f>tbl_TransDet_Exp[[#Headers],[&amp;TargetFrameName=None]]</f>
        <v>&amp;TargetFrameName=None</v>
      </c>
      <c r="AJ4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6" s="71"/>
      <c r="AN446" s="22"/>
      <c r="AO446" s="22"/>
      <c r="AP446" s="208"/>
      <c r="AQ446" s="42" t="e">
        <f>IF(tbl_TransDet_Exp[[#This Row],[Custom SR Type]]="",INDEX(SR_Lookup[Section Name],MATCH(tbl_TransDet_Exp[[#This Row],[Account]],SR_Lookup[Account],0)),tbl_TransDet_Exp[[#This Row],[Custom SR Type]])</f>
        <v>#N/A</v>
      </c>
      <c r="AR446" s="42">
        <f>VALUE(CONCATENATE(C446,TEXT(tbl_TransDet_Exp[[#This Row],[Pd]],"00")))</f>
        <v>0</v>
      </c>
      <c r="AS446" s="42" t="str">
        <f>TEXT(tbl_TransDet_Exp[[#This Row],[Project Id]],"000000")</f>
        <v>000000</v>
      </c>
      <c r="AT446" s="42" t="e">
        <f>INDEX(Table11[Description],MATCH(tbl_TransDet_Exp[[#This Row],[Account]],Table11[GL Account],0))</f>
        <v>#N/A</v>
      </c>
      <c r="AU4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7" spans="2:47">
      <c r="B447" s="11"/>
      <c r="C447" s="243"/>
      <c r="D447" s="243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244"/>
      <c r="P447" s="11"/>
      <c r="Q447" s="245"/>
      <c r="R447" s="11"/>
      <c r="S447" s="11"/>
      <c r="T447" s="11"/>
      <c r="U447" s="11"/>
      <c r="V447" s="11"/>
      <c r="W447" s="11"/>
      <c r="X447" s="11"/>
      <c r="Y447" s="11"/>
      <c r="Z447" s="246"/>
      <c r="AA4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7" s="250" t="e">
        <f>IF(tbl_TransDet_Exp[[#This Row],[+/-  (HR GL Detail)]]&lt;&gt;"",tbl_TransDet_Exp[[#This Row],[+/-  (HR GL Detail)]],IF(#REF!&lt;&gt;"",#REF!,""))</f>
        <v>#REF!</v>
      </c>
      <c r="AC447" s="250" t="str">
        <f t="shared" si="21"/>
        <v>https://financials.omni.fsu.edu/psp/sprdfi/EMPLOYEE/ERP/c/AUDIT_EXPENSE_FUNCTIONS.TE_EXP_SHEET_INQ.GBL?SHEET_ID=</v>
      </c>
      <c r="AD447" s="250" t="str">
        <f t="shared" si="22"/>
        <v>&amp;PAGE=EX_SHEET_ENTRY</v>
      </c>
      <c r="AE447" s="250" t="str">
        <f>IF(LEFT(tbl_TransDet_Exp[[#This Row],[Journal Id]],2)="EX",TEXT(tbl_TransDet_Exp[[#This Row],[Vch /Ex /PayId]],"0000000000"),"")</f>
        <v/>
      </c>
      <c r="AF447" s="250" t="b">
        <f>IF(tbl_TransDet_Exp[[#This Row],[ER Lookup and Format]]&lt;&gt;"",CONCATENATE(tbl_TransDet_Exp[[#This Row],[https://financials.omni.fsu.edu/psp/sprdfi/EMPLOYEE/ERP/c/AUDIT_EXPENSE_FUNCTIONS.TE_EXP_SHEET_INQ.GBL?SHEET_ID=]],AE447,tbl_TransDet_Exp[[#This Row],[&amp;PAGE=EX_SHEET_ENTRY]]))</f>
        <v>0</v>
      </c>
      <c r="AG447" s="250" t="str">
        <f t="shared" si="23"/>
        <v>https://docmgmt.its.fsu.edu/NolijWeb/public/apiLoginCheck.jsp?redir=../documentviewer/%3FdocumentId%3D</v>
      </c>
      <c r="AH4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7" s="250" t="str">
        <f>tbl_TransDet_Exp[[#Headers],[&amp;TargetFrameName=None]]</f>
        <v>&amp;TargetFrameName=None</v>
      </c>
      <c r="AJ4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7" s="71"/>
      <c r="AN447" s="22"/>
      <c r="AO447" s="22"/>
      <c r="AP447" s="208"/>
      <c r="AQ447" s="42" t="e">
        <f>IF(tbl_TransDet_Exp[[#This Row],[Custom SR Type]]="",INDEX(SR_Lookup[Section Name],MATCH(tbl_TransDet_Exp[[#This Row],[Account]],SR_Lookup[Account],0)),tbl_TransDet_Exp[[#This Row],[Custom SR Type]])</f>
        <v>#N/A</v>
      </c>
      <c r="AR447" s="42">
        <f>VALUE(CONCATENATE(C447,TEXT(tbl_TransDet_Exp[[#This Row],[Pd]],"00")))</f>
        <v>0</v>
      </c>
      <c r="AS447" s="42" t="str">
        <f>TEXT(tbl_TransDet_Exp[[#This Row],[Project Id]],"000000")</f>
        <v>000000</v>
      </c>
      <c r="AT447" s="42" t="e">
        <f>INDEX(Table11[Description],MATCH(tbl_TransDet_Exp[[#This Row],[Account]],Table11[GL Account],0))</f>
        <v>#N/A</v>
      </c>
      <c r="AU4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8" spans="2:47">
      <c r="B448" s="11"/>
      <c r="C448" s="243"/>
      <c r="D448" s="243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244"/>
      <c r="P448" s="11"/>
      <c r="Q448" s="245"/>
      <c r="R448" s="11"/>
      <c r="S448" s="11"/>
      <c r="T448" s="11"/>
      <c r="U448" s="11"/>
      <c r="V448" s="11"/>
      <c r="W448" s="11"/>
      <c r="X448" s="11"/>
      <c r="Y448" s="11"/>
      <c r="Z448" s="246"/>
      <c r="AA4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8" s="250" t="e">
        <f>IF(tbl_TransDet_Exp[[#This Row],[+/-  (HR GL Detail)]]&lt;&gt;"",tbl_TransDet_Exp[[#This Row],[+/-  (HR GL Detail)]],IF(#REF!&lt;&gt;"",#REF!,""))</f>
        <v>#REF!</v>
      </c>
      <c r="AC448" s="250" t="str">
        <f t="shared" si="21"/>
        <v>https://financials.omni.fsu.edu/psp/sprdfi/EMPLOYEE/ERP/c/AUDIT_EXPENSE_FUNCTIONS.TE_EXP_SHEET_INQ.GBL?SHEET_ID=</v>
      </c>
      <c r="AD448" s="250" t="str">
        <f t="shared" si="22"/>
        <v>&amp;PAGE=EX_SHEET_ENTRY</v>
      </c>
      <c r="AE448" s="250" t="str">
        <f>IF(LEFT(tbl_TransDet_Exp[[#This Row],[Journal Id]],2)="EX",TEXT(tbl_TransDet_Exp[[#This Row],[Vch /Ex /PayId]],"0000000000"),"")</f>
        <v/>
      </c>
      <c r="AF448" s="250" t="b">
        <f>IF(tbl_TransDet_Exp[[#This Row],[ER Lookup and Format]]&lt;&gt;"",CONCATENATE(tbl_TransDet_Exp[[#This Row],[https://financials.omni.fsu.edu/psp/sprdfi/EMPLOYEE/ERP/c/AUDIT_EXPENSE_FUNCTIONS.TE_EXP_SHEET_INQ.GBL?SHEET_ID=]],AE448,tbl_TransDet_Exp[[#This Row],[&amp;PAGE=EX_SHEET_ENTRY]]))</f>
        <v>0</v>
      </c>
      <c r="AG448" s="250" t="str">
        <f t="shared" si="23"/>
        <v>https://docmgmt.its.fsu.edu/NolijWeb/public/apiLoginCheck.jsp?redir=../documentviewer/%3FdocumentId%3D</v>
      </c>
      <c r="AH4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8" s="250" t="str">
        <f>tbl_TransDet_Exp[[#Headers],[&amp;TargetFrameName=None]]</f>
        <v>&amp;TargetFrameName=None</v>
      </c>
      <c r="AJ4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8" s="71"/>
      <c r="AN448" s="22"/>
      <c r="AO448" s="22"/>
      <c r="AP448" s="208"/>
      <c r="AQ448" s="42" t="e">
        <f>IF(tbl_TransDet_Exp[[#This Row],[Custom SR Type]]="",INDEX(SR_Lookup[Section Name],MATCH(tbl_TransDet_Exp[[#This Row],[Account]],SR_Lookup[Account],0)),tbl_TransDet_Exp[[#This Row],[Custom SR Type]])</f>
        <v>#N/A</v>
      </c>
      <c r="AR448" s="42">
        <f>VALUE(CONCATENATE(C448,TEXT(tbl_TransDet_Exp[[#This Row],[Pd]],"00")))</f>
        <v>0</v>
      </c>
      <c r="AS448" s="42" t="str">
        <f>TEXT(tbl_TransDet_Exp[[#This Row],[Project Id]],"000000")</f>
        <v>000000</v>
      </c>
      <c r="AT448" s="42" t="e">
        <f>INDEX(Table11[Description],MATCH(tbl_TransDet_Exp[[#This Row],[Account]],Table11[GL Account],0))</f>
        <v>#N/A</v>
      </c>
      <c r="AU4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49" spans="2:47">
      <c r="B449" s="11"/>
      <c r="C449" s="243"/>
      <c r="D449" s="243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244"/>
      <c r="P449" s="11"/>
      <c r="Q449" s="245"/>
      <c r="R449" s="11"/>
      <c r="S449" s="11"/>
      <c r="T449" s="11"/>
      <c r="U449" s="11"/>
      <c r="V449" s="11"/>
      <c r="W449" s="11"/>
      <c r="X449" s="11"/>
      <c r="Y449" s="11"/>
      <c r="Z449" s="246"/>
      <c r="AA4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49" s="250" t="e">
        <f>IF(tbl_TransDet_Exp[[#This Row],[+/-  (HR GL Detail)]]&lt;&gt;"",tbl_TransDet_Exp[[#This Row],[+/-  (HR GL Detail)]],IF(#REF!&lt;&gt;"",#REF!,""))</f>
        <v>#REF!</v>
      </c>
      <c r="AC449" s="250" t="str">
        <f t="shared" si="21"/>
        <v>https://financials.omni.fsu.edu/psp/sprdfi/EMPLOYEE/ERP/c/AUDIT_EXPENSE_FUNCTIONS.TE_EXP_SHEET_INQ.GBL?SHEET_ID=</v>
      </c>
      <c r="AD449" s="250" t="str">
        <f t="shared" si="22"/>
        <v>&amp;PAGE=EX_SHEET_ENTRY</v>
      </c>
      <c r="AE449" s="250" t="str">
        <f>IF(LEFT(tbl_TransDet_Exp[[#This Row],[Journal Id]],2)="EX",TEXT(tbl_TransDet_Exp[[#This Row],[Vch /Ex /PayId]],"0000000000"),"")</f>
        <v/>
      </c>
      <c r="AF449" s="250" t="b">
        <f>IF(tbl_TransDet_Exp[[#This Row],[ER Lookup and Format]]&lt;&gt;"",CONCATENATE(tbl_TransDet_Exp[[#This Row],[https://financials.omni.fsu.edu/psp/sprdfi/EMPLOYEE/ERP/c/AUDIT_EXPENSE_FUNCTIONS.TE_EXP_SHEET_INQ.GBL?SHEET_ID=]],AE449,tbl_TransDet_Exp[[#This Row],[&amp;PAGE=EX_SHEET_ENTRY]]))</f>
        <v>0</v>
      </c>
      <c r="AG449" s="250" t="str">
        <f t="shared" si="23"/>
        <v>https://docmgmt.its.fsu.edu/NolijWeb/public/apiLoginCheck.jsp?redir=../documentviewer/%3FdocumentId%3D</v>
      </c>
      <c r="AH4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49" s="250" t="str">
        <f>tbl_TransDet_Exp[[#Headers],[&amp;TargetFrameName=None]]</f>
        <v>&amp;TargetFrameName=None</v>
      </c>
      <c r="AJ4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49" s="71"/>
      <c r="AN449" s="22"/>
      <c r="AO449" s="22"/>
      <c r="AP449" s="208"/>
      <c r="AQ449" s="42" t="e">
        <f>IF(tbl_TransDet_Exp[[#This Row],[Custom SR Type]]="",INDEX(SR_Lookup[Section Name],MATCH(tbl_TransDet_Exp[[#This Row],[Account]],SR_Lookup[Account],0)),tbl_TransDet_Exp[[#This Row],[Custom SR Type]])</f>
        <v>#N/A</v>
      </c>
      <c r="AR449" s="42">
        <f>VALUE(CONCATENATE(C449,TEXT(tbl_TransDet_Exp[[#This Row],[Pd]],"00")))</f>
        <v>0</v>
      </c>
      <c r="AS449" s="42" t="str">
        <f>TEXT(tbl_TransDet_Exp[[#This Row],[Project Id]],"000000")</f>
        <v>000000</v>
      </c>
      <c r="AT449" s="42" t="e">
        <f>INDEX(Table11[Description],MATCH(tbl_TransDet_Exp[[#This Row],[Account]],Table11[GL Account],0))</f>
        <v>#N/A</v>
      </c>
      <c r="AU4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0" spans="2:47">
      <c r="B450" s="11"/>
      <c r="C450" s="243"/>
      <c r="D450" s="243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244"/>
      <c r="P450" s="11"/>
      <c r="Q450" s="245"/>
      <c r="R450" s="11"/>
      <c r="S450" s="11"/>
      <c r="T450" s="11"/>
      <c r="U450" s="11"/>
      <c r="V450" s="11"/>
      <c r="W450" s="11"/>
      <c r="X450" s="11"/>
      <c r="Y450" s="11"/>
      <c r="Z450" s="246"/>
      <c r="AA4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0" s="250" t="e">
        <f>IF(tbl_TransDet_Exp[[#This Row],[+/-  (HR GL Detail)]]&lt;&gt;"",tbl_TransDet_Exp[[#This Row],[+/-  (HR GL Detail)]],IF(#REF!&lt;&gt;"",#REF!,""))</f>
        <v>#REF!</v>
      </c>
      <c r="AC450" s="250" t="str">
        <f t="shared" si="21"/>
        <v>https://financials.omni.fsu.edu/psp/sprdfi/EMPLOYEE/ERP/c/AUDIT_EXPENSE_FUNCTIONS.TE_EXP_SHEET_INQ.GBL?SHEET_ID=</v>
      </c>
      <c r="AD450" s="250" t="str">
        <f t="shared" si="22"/>
        <v>&amp;PAGE=EX_SHEET_ENTRY</v>
      </c>
      <c r="AE450" s="250" t="str">
        <f>IF(LEFT(tbl_TransDet_Exp[[#This Row],[Journal Id]],2)="EX",TEXT(tbl_TransDet_Exp[[#This Row],[Vch /Ex /PayId]],"0000000000"),"")</f>
        <v/>
      </c>
      <c r="AF450" s="250" t="b">
        <f>IF(tbl_TransDet_Exp[[#This Row],[ER Lookup and Format]]&lt;&gt;"",CONCATENATE(tbl_TransDet_Exp[[#This Row],[https://financials.omni.fsu.edu/psp/sprdfi/EMPLOYEE/ERP/c/AUDIT_EXPENSE_FUNCTIONS.TE_EXP_SHEET_INQ.GBL?SHEET_ID=]],AE450,tbl_TransDet_Exp[[#This Row],[&amp;PAGE=EX_SHEET_ENTRY]]))</f>
        <v>0</v>
      </c>
      <c r="AG450" s="250" t="str">
        <f t="shared" si="23"/>
        <v>https://docmgmt.its.fsu.edu/NolijWeb/public/apiLoginCheck.jsp?redir=../documentviewer/%3FdocumentId%3D</v>
      </c>
      <c r="AH4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0" s="250" t="str">
        <f>tbl_TransDet_Exp[[#Headers],[&amp;TargetFrameName=None]]</f>
        <v>&amp;TargetFrameName=None</v>
      </c>
      <c r="AJ4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0" s="71"/>
      <c r="AN450" s="22"/>
      <c r="AO450" s="22"/>
      <c r="AP450" s="208"/>
      <c r="AQ450" s="42" t="e">
        <f>IF(tbl_TransDet_Exp[[#This Row],[Custom SR Type]]="",INDEX(SR_Lookup[Section Name],MATCH(tbl_TransDet_Exp[[#This Row],[Account]],SR_Lookup[Account],0)),tbl_TransDet_Exp[[#This Row],[Custom SR Type]])</f>
        <v>#N/A</v>
      </c>
      <c r="AR450" s="42">
        <f>VALUE(CONCATENATE(C450,TEXT(tbl_TransDet_Exp[[#This Row],[Pd]],"00")))</f>
        <v>0</v>
      </c>
      <c r="AS450" s="42" t="str">
        <f>TEXT(tbl_TransDet_Exp[[#This Row],[Project Id]],"000000")</f>
        <v>000000</v>
      </c>
      <c r="AT450" s="42" t="e">
        <f>INDEX(Table11[Description],MATCH(tbl_TransDet_Exp[[#This Row],[Account]],Table11[GL Account],0))</f>
        <v>#N/A</v>
      </c>
      <c r="AU4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1" spans="2:47">
      <c r="B451" s="11"/>
      <c r="C451" s="243"/>
      <c r="D451" s="243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244"/>
      <c r="P451" s="11"/>
      <c r="Q451" s="245"/>
      <c r="R451" s="11"/>
      <c r="S451" s="11"/>
      <c r="T451" s="11"/>
      <c r="U451" s="11"/>
      <c r="V451" s="11"/>
      <c r="W451" s="11"/>
      <c r="X451" s="11"/>
      <c r="Y451" s="11"/>
      <c r="Z451" s="246"/>
      <c r="AA4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1" s="250" t="e">
        <f>IF(tbl_TransDet_Exp[[#This Row],[+/-  (HR GL Detail)]]&lt;&gt;"",tbl_TransDet_Exp[[#This Row],[+/-  (HR GL Detail)]],IF(#REF!&lt;&gt;"",#REF!,""))</f>
        <v>#REF!</v>
      </c>
      <c r="AC451" s="250" t="str">
        <f t="shared" si="21"/>
        <v>https://financials.omni.fsu.edu/psp/sprdfi/EMPLOYEE/ERP/c/AUDIT_EXPENSE_FUNCTIONS.TE_EXP_SHEET_INQ.GBL?SHEET_ID=</v>
      </c>
      <c r="AD451" s="250" t="str">
        <f t="shared" si="22"/>
        <v>&amp;PAGE=EX_SHEET_ENTRY</v>
      </c>
      <c r="AE451" s="250" t="str">
        <f>IF(LEFT(tbl_TransDet_Exp[[#This Row],[Journal Id]],2)="EX",TEXT(tbl_TransDet_Exp[[#This Row],[Vch /Ex /PayId]],"0000000000"),"")</f>
        <v/>
      </c>
      <c r="AF451" s="250" t="b">
        <f>IF(tbl_TransDet_Exp[[#This Row],[ER Lookup and Format]]&lt;&gt;"",CONCATENATE(tbl_TransDet_Exp[[#This Row],[https://financials.omni.fsu.edu/psp/sprdfi/EMPLOYEE/ERP/c/AUDIT_EXPENSE_FUNCTIONS.TE_EXP_SHEET_INQ.GBL?SHEET_ID=]],AE451,tbl_TransDet_Exp[[#This Row],[&amp;PAGE=EX_SHEET_ENTRY]]))</f>
        <v>0</v>
      </c>
      <c r="AG451" s="250" t="str">
        <f t="shared" si="23"/>
        <v>https://docmgmt.its.fsu.edu/NolijWeb/public/apiLoginCheck.jsp?redir=../documentviewer/%3FdocumentId%3D</v>
      </c>
      <c r="AH4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1" s="250" t="str">
        <f>tbl_TransDet_Exp[[#Headers],[&amp;TargetFrameName=None]]</f>
        <v>&amp;TargetFrameName=None</v>
      </c>
      <c r="AJ4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1" s="71"/>
      <c r="AN451" s="22"/>
      <c r="AO451" s="22"/>
      <c r="AP451" s="208"/>
      <c r="AQ451" s="42" t="e">
        <f>IF(tbl_TransDet_Exp[[#This Row],[Custom SR Type]]="",INDEX(SR_Lookup[Section Name],MATCH(tbl_TransDet_Exp[[#This Row],[Account]],SR_Lookup[Account],0)),tbl_TransDet_Exp[[#This Row],[Custom SR Type]])</f>
        <v>#N/A</v>
      </c>
      <c r="AR451" s="42">
        <f>VALUE(CONCATENATE(C451,TEXT(tbl_TransDet_Exp[[#This Row],[Pd]],"00")))</f>
        <v>0</v>
      </c>
      <c r="AS451" s="42" t="str">
        <f>TEXT(tbl_TransDet_Exp[[#This Row],[Project Id]],"000000")</f>
        <v>000000</v>
      </c>
      <c r="AT451" s="42" t="e">
        <f>INDEX(Table11[Description],MATCH(tbl_TransDet_Exp[[#This Row],[Account]],Table11[GL Account],0))</f>
        <v>#N/A</v>
      </c>
      <c r="AU4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2" spans="2:47">
      <c r="B452" s="11"/>
      <c r="C452" s="243"/>
      <c r="D452" s="243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244"/>
      <c r="P452" s="11"/>
      <c r="Q452" s="245"/>
      <c r="R452" s="11"/>
      <c r="S452" s="11"/>
      <c r="T452" s="11"/>
      <c r="U452" s="11"/>
      <c r="V452" s="11"/>
      <c r="W452" s="11"/>
      <c r="X452" s="11"/>
      <c r="Y452" s="11"/>
      <c r="Z452" s="246"/>
      <c r="AA4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2" s="250" t="e">
        <f>IF(tbl_TransDet_Exp[[#This Row],[+/-  (HR GL Detail)]]&lt;&gt;"",tbl_TransDet_Exp[[#This Row],[+/-  (HR GL Detail)]],IF(#REF!&lt;&gt;"",#REF!,""))</f>
        <v>#REF!</v>
      </c>
      <c r="AC452" s="250" t="str">
        <f t="shared" si="21"/>
        <v>https://financials.omni.fsu.edu/psp/sprdfi/EMPLOYEE/ERP/c/AUDIT_EXPENSE_FUNCTIONS.TE_EXP_SHEET_INQ.GBL?SHEET_ID=</v>
      </c>
      <c r="AD452" s="250" t="str">
        <f t="shared" si="22"/>
        <v>&amp;PAGE=EX_SHEET_ENTRY</v>
      </c>
      <c r="AE452" s="250" t="str">
        <f>IF(LEFT(tbl_TransDet_Exp[[#This Row],[Journal Id]],2)="EX",TEXT(tbl_TransDet_Exp[[#This Row],[Vch /Ex /PayId]],"0000000000"),"")</f>
        <v/>
      </c>
      <c r="AF452" s="250" t="b">
        <f>IF(tbl_TransDet_Exp[[#This Row],[ER Lookup and Format]]&lt;&gt;"",CONCATENATE(tbl_TransDet_Exp[[#This Row],[https://financials.omni.fsu.edu/psp/sprdfi/EMPLOYEE/ERP/c/AUDIT_EXPENSE_FUNCTIONS.TE_EXP_SHEET_INQ.GBL?SHEET_ID=]],AE452,tbl_TransDet_Exp[[#This Row],[&amp;PAGE=EX_SHEET_ENTRY]]))</f>
        <v>0</v>
      </c>
      <c r="AG452" s="250" t="str">
        <f t="shared" si="23"/>
        <v>https://docmgmt.its.fsu.edu/NolijWeb/public/apiLoginCheck.jsp?redir=../documentviewer/%3FdocumentId%3D</v>
      </c>
      <c r="AH4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2" s="250" t="str">
        <f>tbl_TransDet_Exp[[#Headers],[&amp;TargetFrameName=None]]</f>
        <v>&amp;TargetFrameName=None</v>
      </c>
      <c r="AJ4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2" s="71"/>
      <c r="AN452" s="22"/>
      <c r="AO452" s="22"/>
      <c r="AP452" s="208"/>
      <c r="AQ452" s="42" t="e">
        <f>IF(tbl_TransDet_Exp[[#This Row],[Custom SR Type]]="",INDEX(SR_Lookup[Section Name],MATCH(tbl_TransDet_Exp[[#This Row],[Account]],SR_Lookup[Account],0)),tbl_TransDet_Exp[[#This Row],[Custom SR Type]])</f>
        <v>#N/A</v>
      </c>
      <c r="AR452" s="42">
        <f>VALUE(CONCATENATE(C452,TEXT(tbl_TransDet_Exp[[#This Row],[Pd]],"00")))</f>
        <v>0</v>
      </c>
      <c r="AS452" s="42" t="str">
        <f>TEXT(tbl_TransDet_Exp[[#This Row],[Project Id]],"000000")</f>
        <v>000000</v>
      </c>
      <c r="AT452" s="42" t="e">
        <f>INDEX(Table11[Description],MATCH(tbl_TransDet_Exp[[#This Row],[Account]],Table11[GL Account],0))</f>
        <v>#N/A</v>
      </c>
      <c r="AU4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3" spans="2:47">
      <c r="B453" s="11"/>
      <c r="C453" s="243"/>
      <c r="D453" s="243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244"/>
      <c r="P453" s="11"/>
      <c r="Q453" s="245"/>
      <c r="R453" s="11"/>
      <c r="S453" s="11"/>
      <c r="T453" s="11"/>
      <c r="U453" s="11"/>
      <c r="V453" s="11"/>
      <c r="W453" s="11"/>
      <c r="X453" s="11"/>
      <c r="Y453" s="11"/>
      <c r="Z453" s="246"/>
      <c r="AA4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3" s="250" t="e">
        <f>IF(tbl_TransDet_Exp[[#This Row],[+/-  (HR GL Detail)]]&lt;&gt;"",tbl_TransDet_Exp[[#This Row],[+/-  (HR GL Detail)]],IF(#REF!&lt;&gt;"",#REF!,""))</f>
        <v>#REF!</v>
      </c>
      <c r="AC453" s="250" t="str">
        <f t="shared" si="21"/>
        <v>https://financials.omni.fsu.edu/psp/sprdfi/EMPLOYEE/ERP/c/AUDIT_EXPENSE_FUNCTIONS.TE_EXP_SHEET_INQ.GBL?SHEET_ID=</v>
      </c>
      <c r="AD453" s="250" t="str">
        <f t="shared" si="22"/>
        <v>&amp;PAGE=EX_SHEET_ENTRY</v>
      </c>
      <c r="AE453" s="250" t="str">
        <f>IF(LEFT(tbl_TransDet_Exp[[#This Row],[Journal Id]],2)="EX",TEXT(tbl_TransDet_Exp[[#This Row],[Vch /Ex /PayId]],"0000000000"),"")</f>
        <v/>
      </c>
      <c r="AF453" s="250" t="b">
        <f>IF(tbl_TransDet_Exp[[#This Row],[ER Lookup and Format]]&lt;&gt;"",CONCATENATE(tbl_TransDet_Exp[[#This Row],[https://financials.omni.fsu.edu/psp/sprdfi/EMPLOYEE/ERP/c/AUDIT_EXPENSE_FUNCTIONS.TE_EXP_SHEET_INQ.GBL?SHEET_ID=]],AE453,tbl_TransDet_Exp[[#This Row],[&amp;PAGE=EX_SHEET_ENTRY]]))</f>
        <v>0</v>
      </c>
      <c r="AG453" s="250" t="str">
        <f t="shared" si="23"/>
        <v>https://docmgmt.its.fsu.edu/NolijWeb/public/apiLoginCheck.jsp?redir=../documentviewer/%3FdocumentId%3D</v>
      </c>
      <c r="AH4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3" s="250" t="str">
        <f>tbl_TransDet_Exp[[#Headers],[&amp;TargetFrameName=None]]</f>
        <v>&amp;TargetFrameName=None</v>
      </c>
      <c r="AJ4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3" s="71"/>
      <c r="AN453" s="22"/>
      <c r="AO453" s="22"/>
      <c r="AP453" s="208"/>
      <c r="AQ453" s="42" t="e">
        <f>IF(tbl_TransDet_Exp[[#This Row],[Custom SR Type]]="",INDEX(SR_Lookup[Section Name],MATCH(tbl_TransDet_Exp[[#This Row],[Account]],SR_Lookup[Account],0)),tbl_TransDet_Exp[[#This Row],[Custom SR Type]])</f>
        <v>#N/A</v>
      </c>
      <c r="AR453" s="42">
        <f>VALUE(CONCATENATE(C453,TEXT(tbl_TransDet_Exp[[#This Row],[Pd]],"00")))</f>
        <v>0</v>
      </c>
      <c r="AS453" s="42" t="str">
        <f>TEXT(tbl_TransDet_Exp[[#This Row],[Project Id]],"000000")</f>
        <v>000000</v>
      </c>
      <c r="AT453" s="42" t="e">
        <f>INDEX(Table11[Description],MATCH(tbl_TransDet_Exp[[#This Row],[Account]],Table11[GL Account],0))</f>
        <v>#N/A</v>
      </c>
      <c r="AU4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4" spans="2:47">
      <c r="B454" s="11"/>
      <c r="C454" s="243"/>
      <c r="D454" s="243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244"/>
      <c r="P454" s="11"/>
      <c r="Q454" s="245"/>
      <c r="R454" s="11"/>
      <c r="S454" s="11"/>
      <c r="T454" s="11"/>
      <c r="U454" s="11"/>
      <c r="V454" s="11"/>
      <c r="W454" s="11"/>
      <c r="X454" s="11"/>
      <c r="Y454" s="11"/>
      <c r="Z454" s="246"/>
      <c r="AA4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4" s="250" t="e">
        <f>IF(tbl_TransDet_Exp[[#This Row],[+/-  (HR GL Detail)]]&lt;&gt;"",tbl_TransDet_Exp[[#This Row],[+/-  (HR GL Detail)]],IF(#REF!&lt;&gt;"",#REF!,""))</f>
        <v>#REF!</v>
      </c>
      <c r="AC454" s="250" t="str">
        <f t="shared" si="21"/>
        <v>https://financials.omni.fsu.edu/psp/sprdfi/EMPLOYEE/ERP/c/AUDIT_EXPENSE_FUNCTIONS.TE_EXP_SHEET_INQ.GBL?SHEET_ID=</v>
      </c>
      <c r="AD454" s="250" t="str">
        <f t="shared" si="22"/>
        <v>&amp;PAGE=EX_SHEET_ENTRY</v>
      </c>
      <c r="AE454" s="250" t="str">
        <f>IF(LEFT(tbl_TransDet_Exp[[#This Row],[Journal Id]],2)="EX",TEXT(tbl_TransDet_Exp[[#This Row],[Vch /Ex /PayId]],"0000000000"),"")</f>
        <v/>
      </c>
      <c r="AF454" s="250" t="b">
        <f>IF(tbl_TransDet_Exp[[#This Row],[ER Lookup and Format]]&lt;&gt;"",CONCATENATE(tbl_TransDet_Exp[[#This Row],[https://financials.omni.fsu.edu/psp/sprdfi/EMPLOYEE/ERP/c/AUDIT_EXPENSE_FUNCTIONS.TE_EXP_SHEET_INQ.GBL?SHEET_ID=]],AE454,tbl_TransDet_Exp[[#This Row],[&amp;PAGE=EX_SHEET_ENTRY]]))</f>
        <v>0</v>
      </c>
      <c r="AG454" s="250" t="str">
        <f t="shared" si="23"/>
        <v>https://docmgmt.its.fsu.edu/NolijWeb/public/apiLoginCheck.jsp?redir=../documentviewer/%3FdocumentId%3D</v>
      </c>
      <c r="AH4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4" s="250" t="str">
        <f>tbl_TransDet_Exp[[#Headers],[&amp;TargetFrameName=None]]</f>
        <v>&amp;TargetFrameName=None</v>
      </c>
      <c r="AJ4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4" s="71"/>
      <c r="AN454" s="22"/>
      <c r="AO454" s="22"/>
      <c r="AP454" s="208"/>
      <c r="AQ454" s="42" t="e">
        <f>IF(tbl_TransDet_Exp[[#This Row],[Custom SR Type]]="",INDEX(SR_Lookup[Section Name],MATCH(tbl_TransDet_Exp[[#This Row],[Account]],SR_Lookup[Account],0)),tbl_TransDet_Exp[[#This Row],[Custom SR Type]])</f>
        <v>#N/A</v>
      </c>
      <c r="AR454" s="42">
        <f>VALUE(CONCATENATE(C454,TEXT(tbl_TransDet_Exp[[#This Row],[Pd]],"00")))</f>
        <v>0</v>
      </c>
      <c r="AS454" s="42" t="str">
        <f>TEXT(tbl_TransDet_Exp[[#This Row],[Project Id]],"000000")</f>
        <v>000000</v>
      </c>
      <c r="AT454" s="42" t="e">
        <f>INDEX(Table11[Description],MATCH(tbl_TransDet_Exp[[#This Row],[Account]],Table11[GL Account],0))</f>
        <v>#N/A</v>
      </c>
      <c r="AU4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5" spans="2:47">
      <c r="B455" s="11"/>
      <c r="C455" s="243"/>
      <c r="D455" s="243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244"/>
      <c r="P455" s="11"/>
      <c r="Q455" s="245"/>
      <c r="R455" s="11"/>
      <c r="S455" s="11"/>
      <c r="T455" s="11"/>
      <c r="U455" s="11"/>
      <c r="V455" s="11"/>
      <c r="W455" s="11"/>
      <c r="X455" s="11"/>
      <c r="Y455" s="11"/>
      <c r="Z455" s="246"/>
      <c r="AA4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5" s="250" t="e">
        <f>IF(tbl_TransDet_Exp[[#This Row],[+/-  (HR GL Detail)]]&lt;&gt;"",tbl_TransDet_Exp[[#This Row],[+/-  (HR GL Detail)]],IF(#REF!&lt;&gt;"",#REF!,""))</f>
        <v>#REF!</v>
      </c>
      <c r="AC455" s="250" t="str">
        <f t="shared" si="21"/>
        <v>https://financials.omni.fsu.edu/psp/sprdfi/EMPLOYEE/ERP/c/AUDIT_EXPENSE_FUNCTIONS.TE_EXP_SHEET_INQ.GBL?SHEET_ID=</v>
      </c>
      <c r="AD455" s="250" t="str">
        <f t="shared" si="22"/>
        <v>&amp;PAGE=EX_SHEET_ENTRY</v>
      </c>
      <c r="AE455" s="250" t="str">
        <f>IF(LEFT(tbl_TransDet_Exp[[#This Row],[Journal Id]],2)="EX",TEXT(tbl_TransDet_Exp[[#This Row],[Vch /Ex /PayId]],"0000000000"),"")</f>
        <v/>
      </c>
      <c r="AF455" s="250" t="b">
        <f>IF(tbl_TransDet_Exp[[#This Row],[ER Lookup and Format]]&lt;&gt;"",CONCATENATE(tbl_TransDet_Exp[[#This Row],[https://financials.omni.fsu.edu/psp/sprdfi/EMPLOYEE/ERP/c/AUDIT_EXPENSE_FUNCTIONS.TE_EXP_SHEET_INQ.GBL?SHEET_ID=]],AE455,tbl_TransDet_Exp[[#This Row],[&amp;PAGE=EX_SHEET_ENTRY]]))</f>
        <v>0</v>
      </c>
      <c r="AG455" s="250" t="str">
        <f t="shared" si="23"/>
        <v>https://docmgmt.its.fsu.edu/NolijWeb/public/apiLoginCheck.jsp?redir=../documentviewer/%3FdocumentId%3D</v>
      </c>
      <c r="AH4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5" s="250" t="str">
        <f>tbl_TransDet_Exp[[#Headers],[&amp;TargetFrameName=None]]</f>
        <v>&amp;TargetFrameName=None</v>
      </c>
      <c r="AJ4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5" s="71"/>
      <c r="AN455" s="22"/>
      <c r="AO455" s="22"/>
      <c r="AP455" s="208"/>
      <c r="AQ455" s="42" t="e">
        <f>IF(tbl_TransDet_Exp[[#This Row],[Custom SR Type]]="",INDEX(SR_Lookup[Section Name],MATCH(tbl_TransDet_Exp[[#This Row],[Account]],SR_Lookup[Account],0)),tbl_TransDet_Exp[[#This Row],[Custom SR Type]])</f>
        <v>#N/A</v>
      </c>
      <c r="AR455" s="42">
        <f>VALUE(CONCATENATE(C455,TEXT(tbl_TransDet_Exp[[#This Row],[Pd]],"00")))</f>
        <v>0</v>
      </c>
      <c r="AS455" s="42" t="str">
        <f>TEXT(tbl_TransDet_Exp[[#This Row],[Project Id]],"000000")</f>
        <v>000000</v>
      </c>
      <c r="AT455" s="42" t="e">
        <f>INDEX(Table11[Description],MATCH(tbl_TransDet_Exp[[#This Row],[Account]],Table11[GL Account],0))</f>
        <v>#N/A</v>
      </c>
      <c r="AU4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6" spans="2:47">
      <c r="B456" s="11"/>
      <c r="C456" s="243"/>
      <c r="D456" s="243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244"/>
      <c r="P456" s="11"/>
      <c r="Q456" s="245"/>
      <c r="R456" s="11"/>
      <c r="S456" s="11"/>
      <c r="T456" s="11"/>
      <c r="U456" s="11"/>
      <c r="V456" s="11"/>
      <c r="W456" s="11"/>
      <c r="X456" s="11"/>
      <c r="Y456" s="11"/>
      <c r="Z456" s="246"/>
      <c r="AA4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6" s="250" t="e">
        <f>IF(tbl_TransDet_Exp[[#This Row],[+/-  (HR GL Detail)]]&lt;&gt;"",tbl_TransDet_Exp[[#This Row],[+/-  (HR GL Detail)]],IF(#REF!&lt;&gt;"",#REF!,""))</f>
        <v>#REF!</v>
      </c>
      <c r="AC456" s="250" t="str">
        <f t="shared" si="21"/>
        <v>https://financials.omni.fsu.edu/psp/sprdfi/EMPLOYEE/ERP/c/AUDIT_EXPENSE_FUNCTIONS.TE_EXP_SHEET_INQ.GBL?SHEET_ID=</v>
      </c>
      <c r="AD456" s="250" t="str">
        <f t="shared" si="22"/>
        <v>&amp;PAGE=EX_SHEET_ENTRY</v>
      </c>
      <c r="AE456" s="250" t="str">
        <f>IF(LEFT(tbl_TransDet_Exp[[#This Row],[Journal Id]],2)="EX",TEXT(tbl_TransDet_Exp[[#This Row],[Vch /Ex /PayId]],"0000000000"),"")</f>
        <v/>
      </c>
      <c r="AF456" s="250" t="b">
        <f>IF(tbl_TransDet_Exp[[#This Row],[ER Lookup and Format]]&lt;&gt;"",CONCATENATE(tbl_TransDet_Exp[[#This Row],[https://financials.omni.fsu.edu/psp/sprdfi/EMPLOYEE/ERP/c/AUDIT_EXPENSE_FUNCTIONS.TE_EXP_SHEET_INQ.GBL?SHEET_ID=]],AE456,tbl_TransDet_Exp[[#This Row],[&amp;PAGE=EX_SHEET_ENTRY]]))</f>
        <v>0</v>
      </c>
      <c r="AG456" s="250" t="str">
        <f t="shared" si="23"/>
        <v>https://docmgmt.its.fsu.edu/NolijWeb/public/apiLoginCheck.jsp?redir=../documentviewer/%3FdocumentId%3D</v>
      </c>
      <c r="AH4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6" s="250" t="str">
        <f>tbl_TransDet_Exp[[#Headers],[&amp;TargetFrameName=None]]</f>
        <v>&amp;TargetFrameName=None</v>
      </c>
      <c r="AJ4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6" s="71"/>
      <c r="AN456" s="22"/>
      <c r="AO456" s="22"/>
      <c r="AP456" s="208"/>
      <c r="AQ456" s="42" t="e">
        <f>IF(tbl_TransDet_Exp[[#This Row],[Custom SR Type]]="",INDEX(SR_Lookup[Section Name],MATCH(tbl_TransDet_Exp[[#This Row],[Account]],SR_Lookup[Account],0)),tbl_TransDet_Exp[[#This Row],[Custom SR Type]])</f>
        <v>#N/A</v>
      </c>
      <c r="AR456" s="42">
        <f>VALUE(CONCATENATE(C456,TEXT(tbl_TransDet_Exp[[#This Row],[Pd]],"00")))</f>
        <v>0</v>
      </c>
      <c r="AS456" s="42" t="str">
        <f>TEXT(tbl_TransDet_Exp[[#This Row],[Project Id]],"000000")</f>
        <v>000000</v>
      </c>
      <c r="AT456" s="42" t="e">
        <f>INDEX(Table11[Description],MATCH(tbl_TransDet_Exp[[#This Row],[Account]],Table11[GL Account],0))</f>
        <v>#N/A</v>
      </c>
      <c r="AU4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7" spans="2:47">
      <c r="B457" s="11"/>
      <c r="C457" s="243"/>
      <c r="D457" s="243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244"/>
      <c r="P457" s="11"/>
      <c r="Q457" s="245"/>
      <c r="R457" s="11"/>
      <c r="S457" s="11"/>
      <c r="T457" s="11"/>
      <c r="U457" s="11"/>
      <c r="V457" s="11"/>
      <c r="W457" s="11"/>
      <c r="X457" s="11"/>
      <c r="Y457" s="11"/>
      <c r="Z457" s="246"/>
      <c r="AA4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7" s="250" t="e">
        <f>IF(tbl_TransDet_Exp[[#This Row],[+/-  (HR GL Detail)]]&lt;&gt;"",tbl_TransDet_Exp[[#This Row],[+/-  (HR GL Detail)]],IF(#REF!&lt;&gt;"",#REF!,""))</f>
        <v>#REF!</v>
      </c>
      <c r="AC457" s="250" t="str">
        <f t="shared" si="21"/>
        <v>https://financials.omni.fsu.edu/psp/sprdfi/EMPLOYEE/ERP/c/AUDIT_EXPENSE_FUNCTIONS.TE_EXP_SHEET_INQ.GBL?SHEET_ID=</v>
      </c>
      <c r="AD457" s="250" t="str">
        <f t="shared" si="22"/>
        <v>&amp;PAGE=EX_SHEET_ENTRY</v>
      </c>
      <c r="AE457" s="250" t="str">
        <f>IF(LEFT(tbl_TransDet_Exp[[#This Row],[Journal Id]],2)="EX",TEXT(tbl_TransDet_Exp[[#This Row],[Vch /Ex /PayId]],"0000000000"),"")</f>
        <v/>
      </c>
      <c r="AF457" s="250" t="b">
        <f>IF(tbl_TransDet_Exp[[#This Row],[ER Lookup and Format]]&lt;&gt;"",CONCATENATE(tbl_TransDet_Exp[[#This Row],[https://financials.omni.fsu.edu/psp/sprdfi/EMPLOYEE/ERP/c/AUDIT_EXPENSE_FUNCTIONS.TE_EXP_SHEET_INQ.GBL?SHEET_ID=]],AE457,tbl_TransDet_Exp[[#This Row],[&amp;PAGE=EX_SHEET_ENTRY]]))</f>
        <v>0</v>
      </c>
      <c r="AG457" s="250" t="str">
        <f t="shared" si="23"/>
        <v>https://docmgmt.its.fsu.edu/NolijWeb/public/apiLoginCheck.jsp?redir=../documentviewer/%3FdocumentId%3D</v>
      </c>
      <c r="AH4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7" s="250" t="str">
        <f>tbl_TransDet_Exp[[#Headers],[&amp;TargetFrameName=None]]</f>
        <v>&amp;TargetFrameName=None</v>
      </c>
      <c r="AJ4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7" s="71"/>
      <c r="AN457" s="22"/>
      <c r="AO457" s="22"/>
      <c r="AP457" s="208"/>
      <c r="AQ457" s="42" t="e">
        <f>IF(tbl_TransDet_Exp[[#This Row],[Custom SR Type]]="",INDEX(SR_Lookup[Section Name],MATCH(tbl_TransDet_Exp[[#This Row],[Account]],SR_Lookup[Account],0)),tbl_TransDet_Exp[[#This Row],[Custom SR Type]])</f>
        <v>#N/A</v>
      </c>
      <c r="AR457" s="42">
        <f>VALUE(CONCATENATE(C457,TEXT(tbl_TransDet_Exp[[#This Row],[Pd]],"00")))</f>
        <v>0</v>
      </c>
      <c r="AS457" s="42" t="str">
        <f>TEXT(tbl_TransDet_Exp[[#This Row],[Project Id]],"000000")</f>
        <v>000000</v>
      </c>
      <c r="AT457" s="42" t="e">
        <f>INDEX(Table11[Description],MATCH(tbl_TransDet_Exp[[#This Row],[Account]],Table11[GL Account],0))</f>
        <v>#N/A</v>
      </c>
      <c r="AU4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8" spans="2:47">
      <c r="B458" s="11"/>
      <c r="C458" s="243"/>
      <c r="D458" s="243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244"/>
      <c r="P458" s="11"/>
      <c r="Q458" s="245"/>
      <c r="R458" s="11"/>
      <c r="S458" s="11"/>
      <c r="T458" s="11"/>
      <c r="U458" s="11"/>
      <c r="V458" s="11"/>
      <c r="W458" s="11"/>
      <c r="X458" s="11"/>
      <c r="Y458" s="11"/>
      <c r="Z458" s="246"/>
      <c r="AA4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8" s="250" t="e">
        <f>IF(tbl_TransDet_Exp[[#This Row],[+/-  (HR GL Detail)]]&lt;&gt;"",tbl_TransDet_Exp[[#This Row],[+/-  (HR GL Detail)]],IF(#REF!&lt;&gt;"",#REF!,""))</f>
        <v>#REF!</v>
      </c>
      <c r="AC458" s="250" t="str">
        <f t="shared" ref="AC458:AC521" si="24">$AC$2</f>
        <v>https://financials.omni.fsu.edu/psp/sprdfi/EMPLOYEE/ERP/c/AUDIT_EXPENSE_FUNCTIONS.TE_EXP_SHEET_INQ.GBL?SHEET_ID=</v>
      </c>
      <c r="AD458" s="250" t="str">
        <f t="shared" ref="AD458:AD521" si="25">$AD$2</f>
        <v>&amp;PAGE=EX_SHEET_ENTRY</v>
      </c>
      <c r="AE458" s="250" t="str">
        <f>IF(LEFT(tbl_TransDet_Exp[[#This Row],[Journal Id]],2)="EX",TEXT(tbl_TransDet_Exp[[#This Row],[Vch /Ex /PayId]],"0000000000"),"")</f>
        <v/>
      </c>
      <c r="AF458" s="250" t="b">
        <f>IF(tbl_TransDet_Exp[[#This Row],[ER Lookup and Format]]&lt;&gt;"",CONCATENATE(tbl_TransDet_Exp[[#This Row],[https://financials.omni.fsu.edu/psp/sprdfi/EMPLOYEE/ERP/c/AUDIT_EXPENSE_FUNCTIONS.TE_EXP_SHEET_INQ.GBL?SHEET_ID=]],AE458,tbl_TransDet_Exp[[#This Row],[&amp;PAGE=EX_SHEET_ENTRY]]))</f>
        <v>0</v>
      </c>
      <c r="AG458" s="250" t="str">
        <f t="shared" ref="AG458:AG521" si="26">$AG$2</f>
        <v>https://docmgmt.its.fsu.edu/NolijWeb/public/apiLoginCheck.jsp?redir=../documentviewer/%3FdocumentId%3D</v>
      </c>
      <c r="AH4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8" s="250" t="str">
        <f>tbl_TransDet_Exp[[#Headers],[&amp;TargetFrameName=None]]</f>
        <v>&amp;TargetFrameName=None</v>
      </c>
      <c r="AJ4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8" s="71"/>
      <c r="AN458" s="22"/>
      <c r="AO458" s="22"/>
      <c r="AP458" s="208"/>
      <c r="AQ458" s="42" t="e">
        <f>IF(tbl_TransDet_Exp[[#This Row],[Custom SR Type]]="",INDEX(SR_Lookup[Section Name],MATCH(tbl_TransDet_Exp[[#This Row],[Account]],SR_Lookup[Account],0)),tbl_TransDet_Exp[[#This Row],[Custom SR Type]])</f>
        <v>#N/A</v>
      </c>
      <c r="AR458" s="42">
        <f>VALUE(CONCATENATE(C458,TEXT(tbl_TransDet_Exp[[#This Row],[Pd]],"00")))</f>
        <v>0</v>
      </c>
      <c r="AS458" s="42" t="str">
        <f>TEXT(tbl_TransDet_Exp[[#This Row],[Project Id]],"000000")</f>
        <v>000000</v>
      </c>
      <c r="AT458" s="42" t="e">
        <f>INDEX(Table11[Description],MATCH(tbl_TransDet_Exp[[#This Row],[Account]],Table11[GL Account],0))</f>
        <v>#N/A</v>
      </c>
      <c r="AU4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59" spans="2:47">
      <c r="B459" s="11"/>
      <c r="C459" s="243"/>
      <c r="D459" s="243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244"/>
      <c r="P459" s="11"/>
      <c r="Q459" s="245"/>
      <c r="R459" s="11"/>
      <c r="S459" s="11"/>
      <c r="T459" s="11"/>
      <c r="U459" s="11"/>
      <c r="V459" s="11"/>
      <c r="W459" s="11"/>
      <c r="X459" s="11"/>
      <c r="Y459" s="11"/>
      <c r="Z459" s="246"/>
      <c r="AA4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59" s="250" t="e">
        <f>IF(tbl_TransDet_Exp[[#This Row],[+/-  (HR GL Detail)]]&lt;&gt;"",tbl_TransDet_Exp[[#This Row],[+/-  (HR GL Detail)]],IF(#REF!&lt;&gt;"",#REF!,""))</f>
        <v>#REF!</v>
      </c>
      <c r="AC459" s="250" t="str">
        <f t="shared" si="24"/>
        <v>https://financials.omni.fsu.edu/psp/sprdfi/EMPLOYEE/ERP/c/AUDIT_EXPENSE_FUNCTIONS.TE_EXP_SHEET_INQ.GBL?SHEET_ID=</v>
      </c>
      <c r="AD459" s="250" t="str">
        <f t="shared" si="25"/>
        <v>&amp;PAGE=EX_SHEET_ENTRY</v>
      </c>
      <c r="AE459" s="250" t="str">
        <f>IF(LEFT(tbl_TransDet_Exp[[#This Row],[Journal Id]],2)="EX",TEXT(tbl_TransDet_Exp[[#This Row],[Vch /Ex /PayId]],"0000000000"),"")</f>
        <v/>
      </c>
      <c r="AF459" s="250" t="b">
        <f>IF(tbl_TransDet_Exp[[#This Row],[ER Lookup and Format]]&lt;&gt;"",CONCATENATE(tbl_TransDet_Exp[[#This Row],[https://financials.omni.fsu.edu/psp/sprdfi/EMPLOYEE/ERP/c/AUDIT_EXPENSE_FUNCTIONS.TE_EXP_SHEET_INQ.GBL?SHEET_ID=]],AE459,tbl_TransDet_Exp[[#This Row],[&amp;PAGE=EX_SHEET_ENTRY]]))</f>
        <v>0</v>
      </c>
      <c r="AG459" s="250" t="str">
        <f t="shared" si="26"/>
        <v>https://docmgmt.its.fsu.edu/NolijWeb/public/apiLoginCheck.jsp?redir=../documentviewer/%3FdocumentId%3D</v>
      </c>
      <c r="AH4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59" s="250" t="str">
        <f>tbl_TransDet_Exp[[#Headers],[&amp;TargetFrameName=None]]</f>
        <v>&amp;TargetFrameName=None</v>
      </c>
      <c r="AJ4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59" s="71"/>
      <c r="AN459" s="22"/>
      <c r="AO459" s="22"/>
      <c r="AP459" s="208"/>
      <c r="AQ459" s="42" t="e">
        <f>IF(tbl_TransDet_Exp[[#This Row],[Custom SR Type]]="",INDEX(SR_Lookup[Section Name],MATCH(tbl_TransDet_Exp[[#This Row],[Account]],SR_Lookup[Account],0)),tbl_TransDet_Exp[[#This Row],[Custom SR Type]])</f>
        <v>#N/A</v>
      </c>
      <c r="AR459" s="42">
        <f>VALUE(CONCATENATE(C459,TEXT(tbl_TransDet_Exp[[#This Row],[Pd]],"00")))</f>
        <v>0</v>
      </c>
      <c r="AS459" s="42" t="str">
        <f>TEXT(tbl_TransDet_Exp[[#This Row],[Project Id]],"000000")</f>
        <v>000000</v>
      </c>
      <c r="AT459" s="42" t="e">
        <f>INDEX(Table11[Description],MATCH(tbl_TransDet_Exp[[#This Row],[Account]],Table11[GL Account],0))</f>
        <v>#N/A</v>
      </c>
      <c r="AU4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0" spans="2:47">
      <c r="B460" s="11"/>
      <c r="C460" s="243"/>
      <c r="D460" s="243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244"/>
      <c r="P460" s="11"/>
      <c r="Q460" s="245"/>
      <c r="R460" s="11"/>
      <c r="S460" s="11"/>
      <c r="T460" s="11"/>
      <c r="U460" s="11"/>
      <c r="V460" s="11"/>
      <c r="W460" s="11"/>
      <c r="X460" s="11"/>
      <c r="Y460" s="11"/>
      <c r="Z460" s="246"/>
      <c r="AA4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0" s="250" t="e">
        <f>IF(tbl_TransDet_Exp[[#This Row],[+/-  (HR GL Detail)]]&lt;&gt;"",tbl_TransDet_Exp[[#This Row],[+/-  (HR GL Detail)]],IF(#REF!&lt;&gt;"",#REF!,""))</f>
        <v>#REF!</v>
      </c>
      <c r="AC460" s="250" t="str">
        <f t="shared" si="24"/>
        <v>https://financials.omni.fsu.edu/psp/sprdfi/EMPLOYEE/ERP/c/AUDIT_EXPENSE_FUNCTIONS.TE_EXP_SHEET_INQ.GBL?SHEET_ID=</v>
      </c>
      <c r="AD460" s="250" t="str">
        <f t="shared" si="25"/>
        <v>&amp;PAGE=EX_SHEET_ENTRY</v>
      </c>
      <c r="AE460" s="250" t="str">
        <f>IF(LEFT(tbl_TransDet_Exp[[#This Row],[Journal Id]],2)="EX",TEXT(tbl_TransDet_Exp[[#This Row],[Vch /Ex /PayId]],"0000000000"),"")</f>
        <v/>
      </c>
      <c r="AF460" s="250" t="b">
        <f>IF(tbl_TransDet_Exp[[#This Row],[ER Lookup and Format]]&lt;&gt;"",CONCATENATE(tbl_TransDet_Exp[[#This Row],[https://financials.omni.fsu.edu/psp/sprdfi/EMPLOYEE/ERP/c/AUDIT_EXPENSE_FUNCTIONS.TE_EXP_SHEET_INQ.GBL?SHEET_ID=]],AE460,tbl_TransDet_Exp[[#This Row],[&amp;PAGE=EX_SHEET_ENTRY]]))</f>
        <v>0</v>
      </c>
      <c r="AG460" s="250" t="str">
        <f t="shared" si="26"/>
        <v>https://docmgmt.its.fsu.edu/NolijWeb/public/apiLoginCheck.jsp?redir=../documentviewer/%3FdocumentId%3D</v>
      </c>
      <c r="AH4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0" s="250" t="str">
        <f>tbl_TransDet_Exp[[#Headers],[&amp;TargetFrameName=None]]</f>
        <v>&amp;TargetFrameName=None</v>
      </c>
      <c r="AJ4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0" s="71"/>
      <c r="AN460" s="22"/>
      <c r="AO460" s="22"/>
      <c r="AP460" s="208"/>
      <c r="AQ460" s="42" t="e">
        <f>IF(tbl_TransDet_Exp[[#This Row],[Custom SR Type]]="",INDEX(SR_Lookup[Section Name],MATCH(tbl_TransDet_Exp[[#This Row],[Account]],SR_Lookup[Account],0)),tbl_TransDet_Exp[[#This Row],[Custom SR Type]])</f>
        <v>#N/A</v>
      </c>
      <c r="AR460" s="42">
        <f>VALUE(CONCATENATE(C460,TEXT(tbl_TransDet_Exp[[#This Row],[Pd]],"00")))</f>
        <v>0</v>
      </c>
      <c r="AS460" s="42" t="str">
        <f>TEXT(tbl_TransDet_Exp[[#This Row],[Project Id]],"000000")</f>
        <v>000000</v>
      </c>
      <c r="AT460" s="42" t="e">
        <f>INDEX(Table11[Description],MATCH(tbl_TransDet_Exp[[#This Row],[Account]],Table11[GL Account],0))</f>
        <v>#N/A</v>
      </c>
      <c r="AU4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1" spans="2:47">
      <c r="B461" s="11"/>
      <c r="C461" s="243"/>
      <c r="D461" s="243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244"/>
      <c r="P461" s="11"/>
      <c r="Q461" s="245"/>
      <c r="R461" s="11"/>
      <c r="S461" s="11"/>
      <c r="T461" s="11"/>
      <c r="U461" s="11"/>
      <c r="V461" s="11"/>
      <c r="W461" s="11"/>
      <c r="X461" s="11"/>
      <c r="Y461" s="11"/>
      <c r="Z461" s="246"/>
      <c r="AA4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1" s="250" t="e">
        <f>IF(tbl_TransDet_Exp[[#This Row],[+/-  (HR GL Detail)]]&lt;&gt;"",tbl_TransDet_Exp[[#This Row],[+/-  (HR GL Detail)]],IF(#REF!&lt;&gt;"",#REF!,""))</f>
        <v>#REF!</v>
      </c>
      <c r="AC461" s="250" t="str">
        <f t="shared" si="24"/>
        <v>https://financials.omni.fsu.edu/psp/sprdfi/EMPLOYEE/ERP/c/AUDIT_EXPENSE_FUNCTIONS.TE_EXP_SHEET_INQ.GBL?SHEET_ID=</v>
      </c>
      <c r="AD461" s="250" t="str">
        <f t="shared" si="25"/>
        <v>&amp;PAGE=EX_SHEET_ENTRY</v>
      </c>
      <c r="AE461" s="250" t="str">
        <f>IF(LEFT(tbl_TransDet_Exp[[#This Row],[Journal Id]],2)="EX",TEXT(tbl_TransDet_Exp[[#This Row],[Vch /Ex /PayId]],"0000000000"),"")</f>
        <v/>
      </c>
      <c r="AF461" s="250" t="b">
        <f>IF(tbl_TransDet_Exp[[#This Row],[ER Lookup and Format]]&lt;&gt;"",CONCATENATE(tbl_TransDet_Exp[[#This Row],[https://financials.omni.fsu.edu/psp/sprdfi/EMPLOYEE/ERP/c/AUDIT_EXPENSE_FUNCTIONS.TE_EXP_SHEET_INQ.GBL?SHEET_ID=]],AE461,tbl_TransDet_Exp[[#This Row],[&amp;PAGE=EX_SHEET_ENTRY]]))</f>
        <v>0</v>
      </c>
      <c r="AG461" s="250" t="str">
        <f t="shared" si="26"/>
        <v>https://docmgmt.its.fsu.edu/NolijWeb/public/apiLoginCheck.jsp?redir=../documentviewer/%3FdocumentId%3D</v>
      </c>
      <c r="AH4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1" s="250" t="str">
        <f>tbl_TransDet_Exp[[#Headers],[&amp;TargetFrameName=None]]</f>
        <v>&amp;TargetFrameName=None</v>
      </c>
      <c r="AJ4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1" s="71"/>
      <c r="AN461" s="22"/>
      <c r="AO461" s="22"/>
      <c r="AP461" s="208"/>
      <c r="AQ461" s="42" t="e">
        <f>IF(tbl_TransDet_Exp[[#This Row],[Custom SR Type]]="",INDEX(SR_Lookup[Section Name],MATCH(tbl_TransDet_Exp[[#This Row],[Account]],SR_Lookup[Account],0)),tbl_TransDet_Exp[[#This Row],[Custom SR Type]])</f>
        <v>#N/A</v>
      </c>
      <c r="AR461" s="42">
        <f>VALUE(CONCATENATE(C461,TEXT(tbl_TransDet_Exp[[#This Row],[Pd]],"00")))</f>
        <v>0</v>
      </c>
      <c r="AS461" s="42" t="str">
        <f>TEXT(tbl_TransDet_Exp[[#This Row],[Project Id]],"000000")</f>
        <v>000000</v>
      </c>
      <c r="AT461" s="42" t="e">
        <f>INDEX(Table11[Description],MATCH(tbl_TransDet_Exp[[#This Row],[Account]],Table11[GL Account],0))</f>
        <v>#N/A</v>
      </c>
      <c r="AU4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2" spans="2:47">
      <c r="B462" s="11"/>
      <c r="C462" s="243"/>
      <c r="D462" s="243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244"/>
      <c r="P462" s="11"/>
      <c r="Q462" s="245"/>
      <c r="R462" s="11"/>
      <c r="S462" s="11"/>
      <c r="T462" s="11"/>
      <c r="U462" s="11"/>
      <c r="V462" s="11"/>
      <c r="W462" s="11"/>
      <c r="X462" s="11"/>
      <c r="Y462" s="11"/>
      <c r="Z462" s="246"/>
      <c r="AA4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2" s="250" t="e">
        <f>IF(tbl_TransDet_Exp[[#This Row],[+/-  (HR GL Detail)]]&lt;&gt;"",tbl_TransDet_Exp[[#This Row],[+/-  (HR GL Detail)]],IF(#REF!&lt;&gt;"",#REF!,""))</f>
        <v>#REF!</v>
      </c>
      <c r="AC462" s="250" t="str">
        <f t="shared" si="24"/>
        <v>https://financials.omni.fsu.edu/psp/sprdfi/EMPLOYEE/ERP/c/AUDIT_EXPENSE_FUNCTIONS.TE_EXP_SHEET_INQ.GBL?SHEET_ID=</v>
      </c>
      <c r="AD462" s="250" t="str">
        <f t="shared" si="25"/>
        <v>&amp;PAGE=EX_SHEET_ENTRY</v>
      </c>
      <c r="AE462" s="250" t="str">
        <f>IF(LEFT(tbl_TransDet_Exp[[#This Row],[Journal Id]],2)="EX",TEXT(tbl_TransDet_Exp[[#This Row],[Vch /Ex /PayId]],"0000000000"),"")</f>
        <v/>
      </c>
      <c r="AF462" s="250" t="b">
        <f>IF(tbl_TransDet_Exp[[#This Row],[ER Lookup and Format]]&lt;&gt;"",CONCATENATE(tbl_TransDet_Exp[[#This Row],[https://financials.omni.fsu.edu/psp/sprdfi/EMPLOYEE/ERP/c/AUDIT_EXPENSE_FUNCTIONS.TE_EXP_SHEET_INQ.GBL?SHEET_ID=]],AE462,tbl_TransDet_Exp[[#This Row],[&amp;PAGE=EX_SHEET_ENTRY]]))</f>
        <v>0</v>
      </c>
      <c r="AG462" s="250" t="str">
        <f t="shared" si="26"/>
        <v>https://docmgmt.its.fsu.edu/NolijWeb/public/apiLoginCheck.jsp?redir=../documentviewer/%3FdocumentId%3D</v>
      </c>
      <c r="AH4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2" s="250" t="str">
        <f>tbl_TransDet_Exp[[#Headers],[&amp;TargetFrameName=None]]</f>
        <v>&amp;TargetFrameName=None</v>
      </c>
      <c r="AJ4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2" s="71"/>
      <c r="AN462" s="22"/>
      <c r="AO462" s="22"/>
      <c r="AP462" s="208"/>
      <c r="AQ462" s="42" t="e">
        <f>IF(tbl_TransDet_Exp[[#This Row],[Custom SR Type]]="",INDEX(SR_Lookup[Section Name],MATCH(tbl_TransDet_Exp[[#This Row],[Account]],SR_Lookup[Account],0)),tbl_TransDet_Exp[[#This Row],[Custom SR Type]])</f>
        <v>#N/A</v>
      </c>
      <c r="AR462" s="42">
        <f>VALUE(CONCATENATE(C462,TEXT(tbl_TransDet_Exp[[#This Row],[Pd]],"00")))</f>
        <v>0</v>
      </c>
      <c r="AS462" s="42" t="str">
        <f>TEXT(tbl_TransDet_Exp[[#This Row],[Project Id]],"000000")</f>
        <v>000000</v>
      </c>
      <c r="AT462" s="42" t="e">
        <f>INDEX(Table11[Description],MATCH(tbl_TransDet_Exp[[#This Row],[Account]],Table11[GL Account],0))</f>
        <v>#N/A</v>
      </c>
      <c r="AU4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3" spans="2:47">
      <c r="B463" s="11"/>
      <c r="C463" s="243"/>
      <c r="D463" s="243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244"/>
      <c r="P463" s="11"/>
      <c r="Q463" s="245"/>
      <c r="R463" s="11"/>
      <c r="S463" s="11"/>
      <c r="T463" s="11"/>
      <c r="U463" s="11"/>
      <c r="V463" s="11"/>
      <c r="W463" s="11"/>
      <c r="X463" s="11"/>
      <c r="Y463" s="11"/>
      <c r="Z463" s="246"/>
      <c r="AA4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3" s="250" t="e">
        <f>IF(tbl_TransDet_Exp[[#This Row],[+/-  (HR GL Detail)]]&lt;&gt;"",tbl_TransDet_Exp[[#This Row],[+/-  (HR GL Detail)]],IF(#REF!&lt;&gt;"",#REF!,""))</f>
        <v>#REF!</v>
      </c>
      <c r="AC463" s="250" t="str">
        <f t="shared" si="24"/>
        <v>https://financials.omni.fsu.edu/psp/sprdfi/EMPLOYEE/ERP/c/AUDIT_EXPENSE_FUNCTIONS.TE_EXP_SHEET_INQ.GBL?SHEET_ID=</v>
      </c>
      <c r="AD463" s="250" t="str">
        <f t="shared" si="25"/>
        <v>&amp;PAGE=EX_SHEET_ENTRY</v>
      </c>
      <c r="AE463" s="250" t="str">
        <f>IF(LEFT(tbl_TransDet_Exp[[#This Row],[Journal Id]],2)="EX",TEXT(tbl_TransDet_Exp[[#This Row],[Vch /Ex /PayId]],"0000000000"),"")</f>
        <v/>
      </c>
      <c r="AF463" s="250" t="b">
        <f>IF(tbl_TransDet_Exp[[#This Row],[ER Lookup and Format]]&lt;&gt;"",CONCATENATE(tbl_TransDet_Exp[[#This Row],[https://financials.omni.fsu.edu/psp/sprdfi/EMPLOYEE/ERP/c/AUDIT_EXPENSE_FUNCTIONS.TE_EXP_SHEET_INQ.GBL?SHEET_ID=]],AE463,tbl_TransDet_Exp[[#This Row],[&amp;PAGE=EX_SHEET_ENTRY]]))</f>
        <v>0</v>
      </c>
      <c r="AG463" s="250" t="str">
        <f t="shared" si="26"/>
        <v>https://docmgmt.its.fsu.edu/NolijWeb/public/apiLoginCheck.jsp?redir=../documentviewer/%3FdocumentId%3D</v>
      </c>
      <c r="AH4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3" s="250" t="str">
        <f>tbl_TransDet_Exp[[#Headers],[&amp;TargetFrameName=None]]</f>
        <v>&amp;TargetFrameName=None</v>
      </c>
      <c r="AJ4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3" s="71"/>
      <c r="AN463" s="22"/>
      <c r="AO463" s="22"/>
      <c r="AP463" s="208"/>
      <c r="AQ463" s="42" t="e">
        <f>IF(tbl_TransDet_Exp[[#This Row],[Custom SR Type]]="",INDEX(SR_Lookup[Section Name],MATCH(tbl_TransDet_Exp[[#This Row],[Account]],SR_Lookup[Account],0)),tbl_TransDet_Exp[[#This Row],[Custom SR Type]])</f>
        <v>#N/A</v>
      </c>
      <c r="AR463" s="42">
        <f>VALUE(CONCATENATE(C463,TEXT(tbl_TransDet_Exp[[#This Row],[Pd]],"00")))</f>
        <v>0</v>
      </c>
      <c r="AS463" s="42" t="str">
        <f>TEXT(tbl_TransDet_Exp[[#This Row],[Project Id]],"000000")</f>
        <v>000000</v>
      </c>
      <c r="AT463" s="42" t="e">
        <f>INDEX(Table11[Description],MATCH(tbl_TransDet_Exp[[#This Row],[Account]],Table11[GL Account],0))</f>
        <v>#N/A</v>
      </c>
      <c r="AU4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4" spans="2:47">
      <c r="B464" s="11"/>
      <c r="C464" s="243"/>
      <c r="D464" s="243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244"/>
      <c r="P464" s="11"/>
      <c r="Q464" s="245"/>
      <c r="R464" s="11"/>
      <c r="S464" s="11"/>
      <c r="T464" s="11"/>
      <c r="U464" s="11"/>
      <c r="V464" s="11"/>
      <c r="W464" s="11"/>
      <c r="X464" s="11"/>
      <c r="Y464" s="11"/>
      <c r="Z464" s="246"/>
      <c r="AA4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4" s="250" t="e">
        <f>IF(tbl_TransDet_Exp[[#This Row],[+/-  (HR GL Detail)]]&lt;&gt;"",tbl_TransDet_Exp[[#This Row],[+/-  (HR GL Detail)]],IF(#REF!&lt;&gt;"",#REF!,""))</f>
        <v>#REF!</v>
      </c>
      <c r="AC464" s="250" t="str">
        <f t="shared" si="24"/>
        <v>https://financials.omni.fsu.edu/psp/sprdfi/EMPLOYEE/ERP/c/AUDIT_EXPENSE_FUNCTIONS.TE_EXP_SHEET_INQ.GBL?SHEET_ID=</v>
      </c>
      <c r="AD464" s="250" t="str">
        <f t="shared" si="25"/>
        <v>&amp;PAGE=EX_SHEET_ENTRY</v>
      </c>
      <c r="AE464" s="250" t="str">
        <f>IF(LEFT(tbl_TransDet_Exp[[#This Row],[Journal Id]],2)="EX",TEXT(tbl_TransDet_Exp[[#This Row],[Vch /Ex /PayId]],"0000000000"),"")</f>
        <v/>
      </c>
      <c r="AF464" s="250" t="b">
        <f>IF(tbl_TransDet_Exp[[#This Row],[ER Lookup and Format]]&lt;&gt;"",CONCATENATE(tbl_TransDet_Exp[[#This Row],[https://financials.omni.fsu.edu/psp/sprdfi/EMPLOYEE/ERP/c/AUDIT_EXPENSE_FUNCTIONS.TE_EXP_SHEET_INQ.GBL?SHEET_ID=]],AE464,tbl_TransDet_Exp[[#This Row],[&amp;PAGE=EX_SHEET_ENTRY]]))</f>
        <v>0</v>
      </c>
      <c r="AG464" s="250" t="str">
        <f t="shared" si="26"/>
        <v>https://docmgmt.its.fsu.edu/NolijWeb/public/apiLoginCheck.jsp?redir=../documentviewer/%3FdocumentId%3D</v>
      </c>
      <c r="AH4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4" s="250" t="str">
        <f>tbl_TransDet_Exp[[#Headers],[&amp;TargetFrameName=None]]</f>
        <v>&amp;TargetFrameName=None</v>
      </c>
      <c r="AJ4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4" s="71"/>
      <c r="AN464" s="22"/>
      <c r="AO464" s="22"/>
      <c r="AP464" s="208"/>
      <c r="AQ464" s="42" t="e">
        <f>IF(tbl_TransDet_Exp[[#This Row],[Custom SR Type]]="",INDEX(SR_Lookup[Section Name],MATCH(tbl_TransDet_Exp[[#This Row],[Account]],SR_Lookup[Account],0)),tbl_TransDet_Exp[[#This Row],[Custom SR Type]])</f>
        <v>#N/A</v>
      </c>
      <c r="AR464" s="42">
        <f>VALUE(CONCATENATE(C464,TEXT(tbl_TransDet_Exp[[#This Row],[Pd]],"00")))</f>
        <v>0</v>
      </c>
      <c r="AS464" s="42" t="str">
        <f>TEXT(tbl_TransDet_Exp[[#This Row],[Project Id]],"000000")</f>
        <v>000000</v>
      </c>
      <c r="AT464" s="42" t="e">
        <f>INDEX(Table11[Description],MATCH(tbl_TransDet_Exp[[#This Row],[Account]],Table11[GL Account],0))</f>
        <v>#N/A</v>
      </c>
      <c r="AU4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5" spans="2:47">
      <c r="B465" s="11"/>
      <c r="C465" s="243"/>
      <c r="D465" s="243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244"/>
      <c r="P465" s="11"/>
      <c r="Q465" s="245"/>
      <c r="R465" s="11"/>
      <c r="S465" s="11"/>
      <c r="T465" s="11"/>
      <c r="U465" s="11"/>
      <c r="V465" s="11"/>
      <c r="W465" s="11"/>
      <c r="X465" s="11"/>
      <c r="Y465" s="11"/>
      <c r="Z465" s="246"/>
      <c r="AA4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5" s="250" t="e">
        <f>IF(tbl_TransDet_Exp[[#This Row],[+/-  (HR GL Detail)]]&lt;&gt;"",tbl_TransDet_Exp[[#This Row],[+/-  (HR GL Detail)]],IF(#REF!&lt;&gt;"",#REF!,""))</f>
        <v>#REF!</v>
      </c>
      <c r="AC465" s="250" t="str">
        <f t="shared" si="24"/>
        <v>https://financials.omni.fsu.edu/psp/sprdfi/EMPLOYEE/ERP/c/AUDIT_EXPENSE_FUNCTIONS.TE_EXP_SHEET_INQ.GBL?SHEET_ID=</v>
      </c>
      <c r="AD465" s="250" t="str">
        <f t="shared" si="25"/>
        <v>&amp;PAGE=EX_SHEET_ENTRY</v>
      </c>
      <c r="AE465" s="250" t="str">
        <f>IF(LEFT(tbl_TransDet_Exp[[#This Row],[Journal Id]],2)="EX",TEXT(tbl_TransDet_Exp[[#This Row],[Vch /Ex /PayId]],"0000000000"),"")</f>
        <v/>
      </c>
      <c r="AF465" s="250" t="b">
        <f>IF(tbl_TransDet_Exp[[#This Row],[ER Lookup and Format]]&lt;&gt;"",CONCATENATE(tbl_TransDet_Exp[[#This Row],[https://financials.omni.fsu.edu/psp/sprdfi/EMPLOYEE/ERP/c/AUDIT_EXPENSE_FUNCTIONS.TE_EXP_SHEET_INQ.GBL?SHEET_ID=]],AE465,tbl_TransDet_Exp[[#This Row],[&amp;PAGE=EX_SHEET_ENTRY]]))</f>
        <v>0</v>
      </c>
      <c r="AG465" s="250" t="str">
        <f t="shared" si="26"/>
        <v>https://docmgmt.its.fsu.edu/NolijWeb/public/apiLoginCheck.jsp?redir=../documentviewer/%3FdocumentId%3D</v>
      </c>
      <c r="AH4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5" s="250" t="str">
        <f>tbl_TransDet_Exp[[#Headers],[&amp;TargetFrameName=None]]</f>
        <v>&amp;TargetFrameName=None</v>
      </c>
      <c r="AJ4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5" s="71"/>
      <c r="AN465" s="22"/>
      <c r="AO465" s="22"/>
      <c r="AP465" s="208"/>
      <c r="AQ465" s="42" t="e">
        <f>IF(tbl_TransDet_Exp[[#This Row],[Custom SR Type]]="",INDEX(SR_Lookup[Section Name],MATCH(tbl_TransDet_Exp[[#This Row],[Account]],SR_Lookup[Account],0)),tbl_TransDet_Exp[[#This Row],[Custom SR Type]])</f>
        <v>#N/A</v>
      </c>
      <c r="AR465" s="42">
        <f>VALUE(CONCATENATE(C465,TEXT(tbl_TransDet_Exp[[#This Row],[Pd]],"00")))</f>
        <v>0</v>
      </c>
      <c r="AS465" s="42" t="str">
        <f>TEXT(tbl_TransDet_Exp[[#This Row],[Project Id]],"000000")</f>
        <v>000000</v>
      </c>
      <c r="AT465" s="42" t="e">
        <f>INDEX(Table11[Description],MATCH(tbl_TransDet_Exp[[#This Row],[Account]],Table11[GL Account],0))</f>
        <v>#N/A</v>
      </c>
      <c r="AU4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6" spans="2:47">
      <c r="B466" s="11"/>
      <c r="C466" s="243"/>
      <c r="D466" s="243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244"/>
      <c r="P466" s="11"/>
      <c r="Q466" s="245"/>
      <c r="R466" s="11"/>
      <c r="S466" s="11"/>
      <c r="T466" s="11"/>
      <c r="U466" s="11"/>
      <c r="V466" s="11"/>
      <c r="W466" s="11"/>
      <c r="X466" s="11"/>
      <c r="Y466" s="11"/>
      <c r="Z466" s="246"/>
      <c r="AA4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6" s="250" t="e">
        <f>IF(tbl_TransDet_Exp[[#This Row],[+/-  (HR GL Detail)]]&lt;&gt;"",tbl_TransDet_Exp[[#This Row],[+/-  (HR GL Detail)]],IF(#REF!&lt;&gt;"",#REF!,""))</f>
        <v>#REF!</v>
      </c>
      <c r="AC466" s="250" t="str">
        <f t="shared" si="24"/>
        <v>https://financials.omni.fsu.edu/psp/sprdfi/EMPLOYEE/ERP/c/AUDIT_EXPENSE_FUNCTIONS.TE_EXP_SHEET_INQ.GBL?SHEET_ID=</v>
      </c>
      <c r="AD466" s="250" t="str">
        <f t="shared" si="25"/>
        <v>&amp;PAGE=EX_SHEET_ENTRY</v>
      </c>
      <c r="AE466" s="250" t="str">
        <f>IF(LEFT(tbl_TransDet_Exp[[#This Row],[Journal Id]],2)="EX",TEXT(tbl_TransDet_Exp[[#This Row],[Vch /Ex /PayId]],"0000000000"),"")</f>
        <v/>
      </c>
      <c r="AF466" s="250" t="b">
        <f>IF(tbl_TransDet_Exp[[#This Row],[ER Lookup and Format]]&lt;&gt;"",CONCATENATE(tbl_TransDet_Exp[[#This Row],[https://financials.omni.fsu.edu/psp/sprdfi/EMPLOYEE/ERP/c/AUDIT_EXPENSE_FUNCTIONS.TE_EXP_SHEET_INQ.GBL?SHEET_ID=]],AE466,tbl_TransDet_Exp[[#This Row],[&amp;PAGE=EX_SHEET_ENTRY]]))</f>
        <v>0</v>
      </c>
      <c r="AG466" s="250" t="str">
        <f t="shared" si="26"/>
        <v>https://docmgmt.its.fsu.edu/NolijWeb/public/apiLoginCheck.jsp?redir=../documentviewer/%3FdocumentId%3D</v>
      </c>
      <c r="AH4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6" s="250" t="str">
        <f>tbl_TransDet_Exp[[#Headers],[&amp;TargetFrameName=None]]</f>
        <v>&amp;TargetFrameName=None</v>
      </c>
      <c r="AJ4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6" s="71"/>
      <c r="AN466" s="22"/>
      <c r="AO466" s="22"/>
      <c r="AP466" s="208"/>
      <c r="AQ466" s="42" t="e">
        <f>IF(tbl_TransDet_Exp[[#This Row],[Custom SR Type]]="",INDEX(SR_Lookup[Section Name],MATCH(tbl_TransDet_Exp[[#This Row],[Account]],SR_Lookup[Account],0)),tbl_TransDet_Exp[[#This Row],[Custom SR Type]])</f>
        <v>#N/A</v>
      </c>
      <c r="AR466" s="42">
        <f>VALUE(CONCATENATE(C466,TEXT(tbl_TransDet_Exp[[#This Row],[Pd]],"00")))</f>
        <v>0</v>
      </c>
      <c r="AS466" s="42" t="str">
        <f>TEXT(tbl_TransDet_Exp[[#This Row],[Project Id]],"000000")</f>
        <v>000000</v>
      </c>
      <c r="AT466" s="42" t="e">
        <f>INDEX(Table11[Description],MATCH(tbl_TransDet_Exp[[#This Row],[Account]],Table11[GL Account],0))</f>
        <v>#N/A</v>
      </c>
      <c r="AU4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7" spans="2:47">
      <c r="B467" s="11"/>
      <c r="C467" s="243"/>
      <c r="D467" s="243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244"/>
      <c r="P467" s="11"/>
      <c r="Q467" s="245"/>
      <c r="R467" s="11"/>
      <c r="S467" s="11"/>
      <c r="T467" s="11"/>
      <c r="U467" s="11"/>
      <c r="V467" s="11"/>
      <c r="W467" s="11"/>
      <c r="X467" s="11"/>
      <c r="Y467" s="11"/>
      <c r="Z467" s="246"/>
      <c r="AA4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67" s="250" t="e">
        <f>IF(tbl_TransDet_Exp[[#This Row],[+/-  (HR GL Detail)]]&lt;&gt;"",tbl_TransDet_Exp[[#This Row],[+/-  (HR GL Detail)]],IF(#REF!&lt;&gt;"",#REF!,""))</f>
        <v>#REF!</v>
      </c>
      <c r="AC467" s="250" t="str">
        <f t="shared" si="24"/>
        <v>https://financials.omni.fsu.edu/psp/sprdfi/EMPLOYEE/ERP/c/AUDIT_EXPENSE_FUNCTIONS.TE_EXP_SHEET_INQ.GBL?SHEET_ID=</v>
      </c>
      <c r="AD467" s="250" t="str">
        <f t="shared" si="25"/>
        <v>&amp;PAGE=EX_SHEET_ENTRY</v>
      </c>
      <c r="AE467" s="250" t="str">
        <f>IF(LEFT(tbl_TransDet_Exp[[#This Row],[Journal Id]],2)="EX",TEXT(tbl_TransDet_Exp[[#This Row],[Vch /Ex /PayId]],"0000000000"),"")</f>
        <v/>
      </c>
      <c r="AF467" s="250" t="b">
        <f>IF(tbl_TransDet_Exp[[#This Row],[ER Lookup and Format]]&lt;&gt;"",CONCATENATE(tbl_TransDet_Exp[[#This Row],[https://financials.omni.fsu.edu/psp/sprdfi/EMPLOYEE/ERP/c/AUDIT_EXPENSE_FUNCTIONS.TE_EXP_SHEET_INQ.GBL?SHEET_ID=]],AE467,tbl_TransDet_Exp[[#This Row],[&amp;PAGE=EX_SHEET_ENTRY]]))</f>
        <v>0</v>
      </c>
      <c r="AG467" s="250" t="str">
        <f t="shared" si="26"/>
        <v>https://docmgmt.its.fsu.edu/NolijWeb/public/apiLoginCheck.jsp?redir=../documentviewer/%3FdocumentId%3D</v>
      </c>
      <c r="AH4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7" s="250" t="str">
        <f>tbl_TransDet_Exp[[#Headers],[&amp;TargetFrameName=None]]</f>
        <v>&amp;TargetFrameName=None</v>
      </c>
      <c r="AJ4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67" s="71"/>
      <c r="AN467" s="22"/>
      <c r="AO467" s="22"/>
      <c r="AP467" s="208"/>
      <c r="AQ467" s="42" t="e">
        <f>IF(tbl_TransDet_Exp[[#This Row],[Custom SR Type]]="",INDEX(SR_Lookup[Section Name],MATCH(tbl_TransDet_Exp[[#This Row],[Account]],SR_Lookup[Account],0)),tbl_TransDet_Exp[[#This Row],[Custom SR Type]])</f>
        <v>#N/A</v>
      </c>
      <c r="AR467" s="42">
        <f>VALUE(CONCATENATE(C467,TEXT(tbl_TransDet_Exp[[#This Row],[Pd]],"00")))</f>
        <v>0</v>
      </c>
      <c r="AS467" s="42" t="str">
        <f>TEXT(tbl_TransDet_Exp[[#This Row],[Project Id]],"000000")</f>
        <v>000000</v>
      </c>
      <c r="AT467" s="42" t="e">
        <f>INDEX(Table11[Description],MATCH(tbl_TransDet_Exp[[#This Row],[Account]],Table11[GL Account],0))</f>
        <v>#N/A</v>
      </c>
      <c r="AU4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8" spans="2:47">
      <c r="B468" s="11"/>
      <c r="C468" s="243"/>
      <c r="D468" s="243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244"/>
      <c r="P468" s="11"/>
      <c r="Q468" s="245"/>
      <c r="R468" s="11"/>
      <c r="S468" s="11"/>
      <c r="T468" s="11"/>
      <c r="U468" s="11"/>
      <c r="V468" s="11"/>
      <c r="W468" s="11"/>
      <c r="X468" s="11"/>
      <c r="Y468" s="11"/>
      <c r="Z468" s="246"/>
      <c r="AA468" s="41"/>
      <c r="AB468" s="250" t="e">
        <f>IF(tbl_TransDet_Exp[[#This Row],[+/-  (HR GL Detail)]]&lt;&gt;"",tbl_TransDet_Exp[[#This Row],[+/-  (HR GL Detail)]],IF(#REF!&lt;&gt;"",#REF!,""))</f>
        <v>#REF!</v>
      </c>
      <c r="AC468" s="250" t="str">
        <f t="shared" si="24"/>
        <v>https://financials.omni.fsu.edu/psp/sprdfi/EMPLOYEE/ERP/c/AUDIT_EXPENSE_FUNCTIONS.TE_EXP_SHEET_INQ.GBL?SHEET_ID=</v>
      </c>
      <c r="AD468" s="250" t="str">
        <f t="shared" si="25"/>
        <v>&amp;PAGE=EX_SHEET_ENTRY</v>
      </c>
      <c r="AE468" s="250" t="str">
        <f>IF(LEFT(tbl_TransDet_Exp[[#This Row],[Journal Id]],2)="EX",TEXT(tbl_TransDet_Exp[[#This Row],[Vch /Ex /PayId]],"0000000000"),"")</f>
        <v/>
      </c>
      <c r="AF468" s="250" t="b">
        <f>IF(tbl_TransDet_Exp[[#This Row],[ER Lookup and Format]]&lt;&gt;"",CONCATENATE(tbl_TransDet_Exp[[#This Row],[https://financials.omni.fsu.edu/psp/sprdfi/EMPLOYEE/ERP/c/AUDIT_EXPENSE_FUNCTIONS.TE_EXP_SHEET_INQ.GBL?SHEET_ID=]],AE468,tbl_TransDet_Exp[[#This Row],[&amp;PAGE=EX_SHEET_ENTRY]]))</f>
        <v>0</v>
      </c>
      <c r="AG468" s="250" t="str">
        <f t="shared" si="26"/>
        <v>https://docmgmt.its.fsu.edu/NolijWeb/public/apiLoginCheck.jsp?redir=../documentviewer/%3FdocumentId%3D</v>
      </c>
      <c r="AH4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8" s="250" t="str">
        <f>tbl_TransDet_Exp[[#Headers],[&amp;TargetFrameName=None]]</f>
        <v>&amp;TargetFrameName=None</v>
      </c>
      <c r="AJ4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8" s="241"/>
      <c r="AM468" s="71"/>
      <c r="AN468" s="22"/>
      <c r="AO468" s="22"/>
      <c r="AP468" s="208"/>
      <c r="AQ468" s="42"/>
      <c r="AR468" s="42">
        <f>VALUE(CONCATENATE(C468,TEXT(tbl_TransDet_Exp[[#This Row],[Pd]],"00")))</f>
        <v>0</v>
      </c>
      <c r="AS468" s="42" t="str">
        <f>TEXT(tbl_TransDet_Exp[[#This Row],[Project Id]],"000000")</f>
        <v>000000</v>
      </c>
      <c r="AT468" s="42" t="e">
        <f>INDEX(Table11[Description],MATCH(tbl_TransDet_Exp[[#This Row],[Account]],Table11[GL Account],0))</f>
        <v>#N/A</v>
      </c>
      <c r="AU4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69" spans="2:47">
      <c r="B469" s="11"/>
      <c r="C469" s="243"/>
      <c r="D469" s="243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244"/>
      <c r="P469" s="11"/>
      <c r="Q469" s="245"/>
      <c r="R469" s="11"/>
      <c r="S469" s="11"/>
      <c r="T469" s="11"/>
      <c r="U469" s="11"/>
      <c r="V469" s="11"/>
      <c r="W469" s="11"/>
      <c r="X469" s="11"/>
      <c r="Y469" s="11"/>
      <c r="Z469" s="246"/>
      <c r="AA469" s="41"/>
      <c r="AB469" s="250" t="e">
        <f>IF(tbl_TransDet_Exp[[#This Row],[+/-  (HR GL Detail)]]&lt;&gt;"",tbl_TransDet_Exp[[#This Row],[+/-  (HR GL Detail)]],IF(#REF!&lt;&gt;"",#REF!,""))</f>
        <v>#REF!</v>
      </c>
      <c r="AC469" s="250" t="str">
        <f t="shared" si="24"/>
        <v>https://financials.omni.fsu.edu/psp/sprdfi/EMPLOYEE/ERP/c/AUDIT_EXPENSE_FUNCTIONS.TE_EXP_SHEET_INQ.GBL?SHEET_ID=</v>
      </c>
      <c r="AD469" s="250" t="str">
        <f t="shared" si="25"/>
        <v>&amp;PAGE=EX_SHEET_ENTRY</v>
      </c>
      <c r="AE469" s="250" t="str">
        <f>IF(LEFT(tbl_TransDet_Exp[[#This Row],[Journal Id]],2)="EX",TEXT(tbl_TransDet_Exp[[#This Row],[Vch /Ex /PayId]],"0000000000"),"")</f>
        <v/>
      </c>
      <c r="AF469" s="250" t="b">
        <f>IF(tbl_TransDet_Exp[[#This Row],[ER Lookup and Format]]&lt;&gt;"",CONCATENATE(tbl_TransDet_Exp[[#This Row],[https://financials.omni.fsu.edu/psp/sprdfi/EMPLOYEE/ERP/c/AUDIT_EXPENSE_FUNCTIONS.TE_EXP_SHEET_INQ.GBL?SHEET_ID=]],AE469,tbl_TransDet_Exp[[#This Row],[&amp;PAGE=EX_SHEET_ENTRY]]))</f>
        <v>0</v>
      </c>
      <c r="AG469" s="250" t="str">
        <f t="shared" si="26"/>
        <v>https://docmgmt.its.fsu.edu/NolijWeb/public/apiLoginCheck.jsp?redir=../documentviewer/%3FdocumentId%3D</v>
      </c>
      <c r="AH4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69" s="250" t="str">
        <f>tbl_TransDet_Exp[[#Headers],[&amp;TargetFrameName=None]]</f>
        <v>&amp;TargetFrameName=None</v>
      </c>
      <c r="AJ4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69" s="241"/>
      <c r="AM469" s="71"/>
      <c r="AN469" s="22"/>
      <c r="AO469" s="22"/>
      <c r="AP469" s="208"/>
      <c r="AQ469" s="42"/>
      <c r="AR469" s="42">
        <f>VALUE(CONCATENATE(C469,TEXT(tbl_TransDet_Exp[[#This Row],[Pd]],"00")))</f>
        <v>0</v>
      </c>
      <c r="AS469" s="42" t="str">
        <f>TEXT(tbl_TransDet_Exp[[#This Row],[Project Id]],"000000")</f>
        <v>000000</v>
      </c>
      <c r="AT469" s="42" t="e">
        <f>INDEX(Table11[Description],MATCH(tbl_TransDet_Exp[[#This Row],[Account]],Table11[GL Account],0))</f>
        <v>#N/A</v>
      </c>
      <c r="AU4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0" spans="2:47">
      <c r="B470" s="11"/>
      <c r="C470" s="243"/>
      <c r="D470" s="243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244"/>
      <c r="P470" s="11"/>
      <c r="Q470" s="245"/>
      <c r="R470" s="11"/>
      <c r="S470" s="11"/>
      <c r="T470" s="11"/>
      <c r="U470" s="11"/>
      <c r="V470" s="11"/>
      <c r="W470" s="11"/>
      <c r="X470" s="11"/>
      <c r="Y470" s="11"/>
      <c r="Z470" s="246"/>
      <c r="AA470" s="41"/>
      <c r="AB470" s="250" t="e">
        <f>IF(tbl_TransDet_Exp[[#This Row],[+/-  (HR GL Detail)]]&lt;&gt;"",tbl_TransDet_Exp[[#This Row],[+/-  (HR GL Detail)]],IF(#REF!&lt;&gt;"",#REF!,""))</f>
        <v>#REF!</v>
      </c>
      <c r="AC470" s="250" t="str">
        <f t="shared" si="24"/>
        <v>https://financials.omni.fsu.edu/psp/sprdfi/EMPLOYEE/ERP/c/AUDIT_EXPENSE_FUNCTIONS.TE_EXP_SHEET_INQ.GBL?SHEET_ID=</v>
      </c>
      <c r="AD470" s="250" t="str">
        <f t="shared" si="25"/>
        <v>&amp;PAGE=EX_SHEET_ENTRY</v>
      </c>
      <c r="AE470" s="250" t="str">
        <f>IF(LEFT(tbl_TransDet_Exp[[#This Row],[Journal Id]],2)="EX",TEXT(tbl_TransDet_Exp[[#This Row],[Vch /Ex /PayId]],"0000000000"),"")</f>
        <v/>
      </c>
      <c r="AF470" s="250" t="b">
        <f>IF(tbl_TransDet_Exp[[#This Row],[ER Lookup and Format]]&lt;&gt;"",CONCATENATE(tbl_TransDet_Exp[[#This Row],[https://financials.omni.fsu.edu/psp/sprdfi/EMPLOYEE/ERP/c/AUDIT_EXPENSE_FUNCTIONS.TE_EXP_SHEET_INQ.GBL?SHEET_ID=]],AE470,tbl_TransDet_Exp[[#This Row],[&amp;PAGE=EX_SHEET_ENTRY]]))</f>
        <v>0</v>
      </c>
      <c r="AG470" s="250" t="str">
        <f t="shared" si="26"/>
        <v>https://docmgmt.its.fsu.edu/NolijWeb/public/apiLoginCheck.jsp?redir=../documentviewer/%3FdocumentId%3D</v>
      </c>
      <c r="AH4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0" s="250" t="str">
        <f>tbl_TransDet_Exp[[#Headers],[&amp;TargetFrameName=None]]</f>
        <v>&amp;TargetFrameName=None</v>
      </c>
      <c r="AJ4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0" s="241"/>
      <c r="AM470" s="71"/>
      <c r="AN470" s="22"/>
      <c r="AO470" s="22"/>
      <c r="AP470" s="208"/>
      <c r="AQ470" s="42"/>
      <c r="AR470" s="42">
        <f>VALUE(CONCATENATE(C470,TEXT(tbl_TransDet_Exp[[#This Row],[Pd]],"00")))</f>
        <v>0</v>
      </c>
      <c r="AS470" s="42" t="str">
        <f>TEXT(tbl_TransDet_Exp[[#This Row],[Project Id]],"000000")</f>
        <v>000000</v>
      </c>
      <c r="AT470" s="42" t="e">
        <f>INDEX(Table11[Description],MATCH(tbl_TransDet_Exp[[#This Row],[Account]],Table11[GL Account],0))</f>
        <v>#N/A</v>
      </c>
      <c r="AU4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1" spans="2:47">
      <c r="B471" s="11"/>
      <c r="C471" s="243"/>
      <c r="D471" s="243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244"/>
      <c r="P471" s="11"/>
      <c r="Q471" s="245"/>
      <c r="R471" s="11"/>
      <c r="S471" s="11"/>
      <c r="T471" s="11"/>
      <c r="U471" s="11"/>
      <c r="V471" s="11"/>
      <c r="W471" s="11"/>
      <c r="X471" s="11"/>
      <c r="Y471" s="11"/>
      <c r="Z471" s="246"/>
      <c r="AA471" s="41"/>
      <c r="AB471" s="250" t="e">
        <f>IF(tbl_TransDet_Exp[[#This Row],[+/-  (HR GL Detail)]]&lt;&gt;"",tbl_TransDet_Exp[[#This Row],[+/-  (HR GL Detail)]],IF(#REF!&lt;&gt;"",#REF!,""))</f>
        <v>#REF!</v>
      </c>
      <c r="AC471" s="250" t="str">
        <f t="shared" si="24"/>
        <v>https://financials.omni.fsu.edu/psp/sprdfi/EMPLOYEE/ERP/c/AUDIT_EXPENSE_FUNCTIONS.TE_EXP_SHEET_INQ.GBL?SHEET_ID=</v>
      </c>
      <c r="AD471" s="250" t="str">
        <f t="shared" si="25"/>
        <v>&amp;PAGE=EX_SHEET_ENTRY</v>
      </c>
      <c r="AE471" s="250" t="str">
        <f>IF(LEFT(tbl_TransDet_Exp[[#This Row],[Journal Id]],2)="EX",TEXT(tbl_TransDet_Exp[[#This Row],[Vch /Ex /PayId]],"0000000000"),"")</f>
        <v/>
      </c>
      <c r="AF471" s="250" t="b">
        <f>IF(tbl_TransDet_Exp[[#This Row],[ER Lookup and Format]]&lt;&gt;"",CONCATENATE(tbl_TransDet_Exp[[#This Row],[https://financials.omni.fsu.edu/psp/sprdfi/EMPLOYEE/ERP/c/AUDIT_EXPENSE_FUNCTIONS.TE_EXP_SHEET_INQ.GBL?SHEET_ID=]],AE471,tbl_TransDet_Exp[[#This Row],[&amp;PAGE=EX_SHEET_ENTRY]]))</f>
        <v>0</v>
      </c>
      <c r="AG471" s="250" t="str">
        <f t="shared" si="26"/>
        <v>https://docmgmt.its.fsu.edu/NolijWeb/public/apiLoginCheck.jsp?redir=../documentviewer/%3FdocumentId%3D</v>
      </c>
      <c r="AH4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1" s="250" t="str">
        <f>tbl_TransDet_Exp[[#Headers],[&amp;TargetFrameName=None]]</f>
        <v>&amp;TargetFrameName=None</v>
      </c>
      <c r="AJ4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1" s="241"/>
      <c r="AM471" s="71"/>
      <c r="AN471" s="22"/>
      <c r="AO471" s="22"/>
      <c r="AP471" s="208"/>
      <c r="AQ471" s="42"/>
      <c r="AR471" s="42">
        <f>VALUE(CONCATENATE(C471,TEXT(tbl_TransDet_Exp[[#This Row],[Pd]],"00")))</f>
        <v>0</v>
      </c>
      <c r="AS471" s="42" t="str">
        <f>TEXT(tbl_TransDet_Exp[[#This Row],[Project Id]],"000000")</f>
        <v>000000</v>
      </c>
      <c r="AT471" s="42" t="e">
        <f>INDEX(Table11[Description],MATCH(tbl_TransDet_Exp[[#This Row],[Account]],Table11[GL Account],0))</f>
        <v>#N/A</v>
      </c>
      <c r="AU4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2" spans="2:47">
      <c r="B472" s="11"/>
      <c r="C472" s="243"/>
      <c r="D472" s="243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244"/>
      <c r="P472" s="11"/>
      <c r="Q472" s="245"/>
      <c r="R472" s="11"/>
      <c r="S472" s="11"/>
      <c r="T472" s="11"/>
      <c r="U472" s="11"/>
      <c r="V472" s="11"/>
      <c r="W472" s="11"/>
      <c r="X472" s="11"/>
      <c r="Y472" s="11"/>
      <c r="Z472" s="246"/>
      <c r="AA472" s="41"/>
      <c r="AB472" s="250" t="e">
        <f>IF(tbl_TransDet_Exp[[#This Row],[+/-  (HR GL Detail)]]&lt;&gt;"",tbl_TransDet_Exp[[#This Row],[+/-  (HR GL Detail)]],IF(#REF!&lt;&gt;"",#REF!,""))</f>
        <v>#REF!</v>
      </c>
      <c r="AC472" s="250" t="str">
        <f t="shared" si="24"/>
        <v>https://financials.omni.fsu.edu/psp/sprdfi/EMPLOYEE/ERP/c/AUDIT_EXPENSE_FUNCTIONS.TE_EXP_SHEET_INQ.GBL?SHEET_ID=</v>
      </c>
      <c r="AD472" s="250" t="str">
        <f t="shared" si="25"/>
        <v>&amp;PAGE=EX_SHEET_ENTRY</v>
      </c>
      <c r="AE472" s="250" t="str">
        <f>IF(LEFT(tbl_TransDet_Exp[[#This Row],[Journal Id]],2)="EX",TEXT(tbl_TransDet_Exp[[#This Row],[Vch /Ex /PayId]],"0000000000"),"")</f>
        <v/>
      </c>
      <c r="AF472" s="250" t="b">
        <f>IF(tbl_TransDet_Exp[[#This Row],[ER Lookup and Format]]&lt;&gt;"",CONCATENATE(tbl_TransDet_Exp[[#This Row],[https://financials.omni.fsu.edu/psp/sprdfi/EMPLOYEE/ERP/c/AUDIT_EXPENSE_FUNCTIONS.TE_EXP_SHEET_INQ.GBL?SHEET_ID=]],AE472,tbl_TransDet_Exp[[#This Row],[&amp;PAGE=EX_SHEET_ENTRY]]))</f>
        <v>0</v>
      </c>
      <c r="AG472" s="250" t="str">
        <f t="shared" si="26"/>
        <v>https://docmgmt.its.fsu.edu/NolijWeb/public/apiLoginCheck.jsp?redir=../documentviewer/%3FdocumentId%3D</v>
      </c>
      <c r="AH4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2" s="250" t="str">
        <f>tbl_TransDet_Exp[[#Headers],[&amp;TargetFrameName=None]]</f>
        <v>&amp;TargetFrameName=None</v>
      </c>
      <c r="AJ4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2" s="241"/>
      <c r="AM472" s="71"/>
      <c r="AN472" s="22"/>
      <c r="AO472" s="22"/>
      <c r="AP472" s="208"/>
      <c r="AQ472" s="42"/>
      <c r="AR472" s="42">
        <f>VALUE(CONCATENATE(C472,TEXT(tbl_TransDet_Exp[[#This Row],[Pd]],"00")))</f>
        <v>0</v>
      </c>
      <c r="AS472" s="42" t="str">
        <f>TEXT(tbl_TransDet_Exp[[#This Row],[Project Id]],"000000")</f>
        <v>000000</v>
      </c>
      <c r="AT472" s="42" t="e">
        <f>INDEX(Table11[Description],MATCH(tbl_TransDet_Exp[[#This Row],[Account]],Table11[GL Account],0))</f>
        <v>#N/A</v>
      </c>
      <c r="AU4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3" spans="2:47">
      <c r="B473" s="11"/>
      <c r="C473" s="243"/>
      <c r="D473" s="243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244"/>
      <c r="P473" s="11"/>
      <c r="Q473" s="245"/>
      <c r="R473" s="11"/>
      <c r="S473" s="11"/>
      <c r="T473" s="11"/>
      <c r="U473" s="11"/>
      <c r="V473" s="11"/>
      <c r="W473" s="11"/>
      <c r="X473" s="11"/>
      <c r="Y473" s="11"/>
      <c r="Z473" s="246"/>
      <c r="AA473" s="41"/>
      <c r="AB473" s="250" t="e">
        <f>IF(tbl_TransDet_Exp[[#This Row],[+/-  (HR GL Detail)]]&lt;&gt;"",tbl_TransDet_Exp[[#This Row],[+/-  (HR GL Detail)]],IF(#REF!&lt;&gt;"",#REF!,""))</f>
        <v>#REF!</v>
      </c>
      <c r="AC473" s="250" t="str">
        <f t="shared" si="24"/>
        <v>https://financials.omni.fsu.edu/psp/sprdfi/EMPLOYEE/ERP/c/AUDIT_EXPENSE_FUNCTIONS.TE_EXP_SHEET_INQ.GBL?SHEET_ID=</v>
      </c>
      <c r="AD473" s="250" t="str">
        <f t="shared" si="25"/>
        <v>&amp;PAGE=EX_SHEET_ENTRY</v>
      </c>
      <c r="AE473" s="250" t="str">
        <f>IF(LEFT(tbl_TransDet_Exp[[#This Row],[Journal Id]],2)="EX",TEXT(tbl_TransDet_Exp[[#This Row],[Vch /Ex /PayId]],"0000000000"),"")</f>
        <v/>
      </c>
      <c r="AF473" s="250" t="b">
        <f>IF(tbl_TransDet_Exp[[#This Row],[ER Lookup and Format]]&lt;&gt;"",CONCATENATE(tbl_TransDet_Exp[[#This Row],[https://financials.omni.fsu.edu/psp/sprdfi/EMPLOYEE/ERP/c/AUDIT_EXPENSE_FUNCTIONS.TE_EXP_SHEET_INQ.GBL?SHEET_ID=]],AE473,tbl_TransDet_Exp[[#This Row],[&amp;PAGE=EX_SHEET_ENTRY]]))</f>
        <v>0</v>
      </c>
      <c r="AG473" s="250" t="str">
        <f t="shared" si="26"/>
        <v>https://docmgmt.its.fsu.edu/NolijWeb/public/apiLoginCheck.jsp?redir=../documentviewer/%3FdocumentId%3D</v>
      </c>
      <c r="AH4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3" s="250" t="str">
        <f>tbl_TransDet_Exp[[#Headers],[&amp;TargetFrameName=None]]</f>
        <v>&amp;TargetFrameName=None</v>
      </c>
      <c r="AJ4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3" s="241"/>
      <c r="AM473" s="71"/>
      <c r="AN473" s="22"/>
      <c r="AO473" s="22"/>
      <c r="AP473" s="208"/>
      <c r="AQ473" s="42"/>
      <c r="AR473" s="42">
        <f>VALUE(CONCATENATE(C473,TEXT(tbl_TransDet_Exp[[#This Row],[Pd]],"00")))</f>
        <v>0</v>
      </c>
      <c r="AS473" s="42" t="str">
        <f>TEXT(tbl_TransDet_Exp[[#This Row],[Project Id]],"000000")</f>
        <v>000000</v>
      </c>
      <c r="AT473" s="42" t="e">
        <f>INDEX(Table11[Description],MATCH(tbl_TransDet_Exp[[#This Row],[Account]],Table11[GL Account],0))</f>
        <v>#N/A</v>
      </c>
      <c r="AU4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4" spans="2:47">
      <c r="B474" s="11"/>
      <c r="C474" s="243"/>
      <c r="D474" s="243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244"/>
      <c r="P474" s="11"/>
      <c r="Q474" s="245"/>
      <c r="R474" s="11"/>
      <c r="S474" s="11"/>
      <c r="T474" s="11"/>
      <c r="U474" s="11"/>
      <c r="V474" s="11"/>
      <c r="W474" s="11"/>
      <c r="X474" s="11"/>
      <c r="Y474" s="11"/>
      <c r="Z474" s="246"/>
      <c r="AA474" s="41"/>
      <c r="AB474" s="250" t="e">
        <f>IF(tbl_TransDet_Exp[[#This Row],[+/-  (HR GL Detail)]]&lt;&gt;"",tbl_TransDet_Exp[[#This Row],[+/-  (HR GL Detail)]],IF(#REF!&lt;&gt;"",#REF!,""))</f>
        <v>#REF!</v>
      </c>
      <c r="AC474" s="250" t="str">
        <f t="shared" si="24"/>
        <v>https://financials.omni.fsu.edu/psp/sprdfi/EMPLOYEE/ERP/c/AUDIT_EXPENSE_FUNCTIONS.TE_EXP_SHEET_INQ.GBL?SHEET_ID=</v>
      </c>
      <c r="AD474" s="250" t="str">
        <f t="shared" si="25"/>
        <v>&amp;PAGE=EX_SHEET_ENTRY</v>
      </c>
      <c r="AE474" s="250" t="str">
        <f>IF(LEFT(tbl_TransDet_Exp[[#This Row],[Journal Id]],2)="EX",TEXT(tbl_TransDet_Exp[[#This Row],[Vch /Ex /PayId]],"0000000000"),"")</f>
        <v/>
      </c>
      <c r="AF474" s="250" t="b">
        <f>IF(tbl_TransDet_Exp[[#This Row],[ER Lookup and Format]]&lt;&gt;"",CONCATENATE(tbl_TransDet_Exp[[#This Row],[https://financials.omni.fsu.edu/psp/sprdfi/EMPLOYEE/ERP/c/AUDIT_EXPENSE_FUNCTIONS.TE_EXP_SHEET_INQ.GBL?SHEET_ID=]],AE474,tbl_TransDet_Exp[[#This Row],[&amp;PAGE=EX_SHEET_ENTRY]]))</f>
        <v>0</v>
      </c>
      <c r="AG474" s="250" t="str">
        <f t="shared" si="26"/>
        <v>https://docmgmt.its.fsu.edu/NolijWeb/public/apiLoginCheck.jsp?redir=../documentviewer/%3FdocumentId%3D</v>
      </c>
      <c r="AH4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4" s="250" t="str">
        <f>tbl_TransDet_Exp[[#Headers],[&amp;TargetFrameName=None]]</f>
        <v>&amp;TargetFrameName=None</v>
      </c>
      <c r="AJ4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4" s="241"/>
      <c r="AM474" s="71"/>
      <c r="AN474" s="22"/>
      <c r="AO474" s="22"/>
      <c r="AP474" s="208"/>
      <c r="AQ474" s="42"/>
      <c r="AR474" s="42">
        <f>VALUE(CONCATENATE(C474,TEXT(tbl_TransDet_Exp[[#This Row],[Pd]],"00")))</f>
        <v>0</v>
      </c>
      <c r="AS474" s="42" t="str">
        <f>TEXT(tbl_TransDet_Exp[[#This Row],[Project Id]],"000000")</f>
        <v>000000</v>
      </c>
      <c r="AT474" s="42" t="e">
        <f>INDEX(Table11[Description],MATCH(tbl_TransDet_Exp[[#This Row],[Account]],Table11[GL Account],0))</f>
        <v>#N/A</v>
      </c>
      <c r="AU4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5" spans="2:47">
      <c r="B475" s="11"/>
      <c r="C475" s="243"/>
      <c r="D475" s="243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244"/>
      <c r="P475" s="11"/>
      <c r="Q475" s="245"/>
      <c r="R475" s="11"/>
      <c r="S475" s="11"/>
      <c r="T475" s="11"/>
      <c r="U475" s="11"/>
      <c r="V475" s="11"/>
      <c r="W475" s="11"/>
      <c r="X475" s="11"/>
      <c r="Y475" s="11"/>
      <c r="Z475" s="246"/>
      <c r="AA475" s="41"/>
      <c r="AB475" s="250" t="e">
        <f>IF(tbl_TransDet_Exp[[#This Row],[+/-  (HR GL Detail)]]&lt;&gt;"",tbl_TransDet_Exp[[#This Row],[+/-  (HR GL Detail)]],IF(#REF!&lt;&gt;"",#REF!,""))</f>
        <v>#REF!</v>
      </c>
      <c r="AC475" s="250" t="str">
        <f t="shared" si="24"/>
        <v>https://financials.omni.fsu.edu/psp/sprdfi/EMPLOYEE/ERP/c/AUDIT_EXPENSE_FUNCTIONS.TE_EXP_SHEET_INQ.GBL?SHEET_ID=</v>
      </c>
      <c r="AD475" s="250" t="str">
        <f t="shared" si="25"/>
        <v>&amp;PAGE=EX_SHEET_ENTRY</v>
      </c>
      <c r="AE475" s="250" t="str">
        <f>IF(LEFT(tbl_TransDet_Exp[[#This Row],[Journal Id]],2)="EX",TEXT(tbl_TransDet_Exp[[#This Row],[Vch /Ex /PayId]],"0000000000"),"")</f>
        <v/>
      </c>
      <c r="AF475" s="250" t="b">
        <f>IF(tbl_TransDet_Exp[[#This Row],[ER Lookup and Format]]&lt;&gt;"",CONCATENATE(tbl_TransDet_Exp[[#This Row],[https://financials.omni.fsu.edu/psp/sprdfi/EMPLOYEE/ERP/c/AUDIT_EXPENSE_FUNCTIONS.TE_EXP_SHEET_INQ.GBL?SHEET_ID=]],AE475,tbl_TransDet_Exp[[#This Row],[&amp;PAGE=EX_SHEET_ENTRY]]))</f>
        <v>0</v>
      </c>
      <c r="AG475" s="250" t="str">
        <f t="shared" si="26"/>
        <v>https://docmgmt.its.fsu.edu/NolijWeb/public/apiLoginCheck.jsp?redir=../documentviewer/%3FdocumentId%3D</v>
      </c>
      <c r="AH4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5" s="250" t="str">
        <f>tbl_TransDet_Exp[[#Headers],[&amp;TargetFrameName=None]]</f>
        <v>&amp;TargetFrameName=None</v>
      </c>
      <c r="AJ4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5" s="241"/>
      <c r="AM475" s="71"/>
      <c r="AN475" s="22"/>
      <c r="AO475" s="22"/>
      <c r="AP475" s="208"/>
      <c r="AQ475" s="42"/>
      <c r="AR475" s="42">
        <f>VALUE(CONCATENATE(C475,TEXT(tbl_TransDet_Exp[[#This Row],[Pd]],"00")))</f>
        <v>0</v>
      </c>
      <c r="AS475" s="42" t="str">
        <f>TEXT(tbl_TransDet_Exp[[#This Row],[Project Id]],"000000")</f>
        <v>000000</v>
      </c>
      <c r="AT475" s="42" t="e">
        <f>INDEX(Table11[Description],MATCH(tbl_TransDet_Exp[[#This Row],[Account]],Table11[GL Account],0))</f>
        <v>#N/A</v>
      </c>
      <c r="AU4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6" spans="2:47">
      <c r="B476" s="11"/>
      <c r="C476" s="243"/>
      <c r="D476" s="243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244"/>
      <c r="P476" s="11"/>
      <c r="Q476" s="245"/>
      <c r="R476" s="11"/>
      <c r="S476" s="11"/>
      <c r="T476" s="11"/>
      <c r="U476" s="11"/>
      <c r="V476" s="11"/>
      <c r="W476" s="11"/>
      <c r="X476" s="11"/>
      <c r="Y476" s="11"/>
      <c r="Z476" s="246"/>
      <c r="AA476" s="41"/>
      <c r="AB476" s="250" t="e">
        <f>IF(tbl_TransDet_Exp[[#This Row],[+/-  (HR GL Detail)]]&lt;&gt;"",tbl_TransDet_Exp[[#This Row],[+/-  (HR GL Detail)]],IF(#REF!&lt;&gt;"",#REF!,""))</f>
        <v>#REF!</v>
      </c>
      <c r="AC476" s="250" t="str">
        <f t="shared" si="24"/>
        <v>https://financials.omni.fsu.edu/psp/sprdfi/EMPLOYEE/ERP/c/AUDIT_EXPENSE_FUNCTIONS.TE_EXP_SHEET_INQ.GBL?SHEET_ID=</v>
      </c>
      <c r="AD476" s="250" t="str">
        <f t="shared" si="25"/>
        <v>&amp;PAGE=EX_SHEET_ENTRY</v>
      </c>
      <c r="AE476" s="250" t="str">
        <f>IF(LEFT(tbl_TransDet_Exp[[#This Row],[Journal Id]],2)="EX",TEXT(tbl_TransDet_Exp[[#This Row],[Vch /Ex /PayId]],"0000000000"),"")</f>
        <v/>
      </c>
      <c r="AF476" s="250" t="b">
        <f>IF(tbl_TransDet_Exp[[#This Row],[ER Lookup and Format]]&lt;&gt;"",CONCATENATE(tbl_TransDet_Exp[[#This Row],[https://financials.omni.fsu.edu/psp/sprdfi/EMPLOYEE/ERP/c/AUDIT_EXPENSE_FUNCTIONS.TE_EXP_SHEET_INQ.GBL?SHEET_ID=]],AE476,tbl_TransDet_Exp[[#This Row],[&amp;PAGE=EX_SHEET_ENTRY]]))</f>
        <v>0</v>
      </c>
      <c r="AG476" s="250" t="str">
        <f t="shared" si="26"/>
        <v>https://docmgmt.its.fsu.edu/NolijWeb/public/apiLoginCheck.jsp?redir=../documentviewer/%3FdocumentId%3D</v>
      </c>
      <c r="AH4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6" s="250" t="str">
        <f>tbl_TransDet_Exp[[#Headers],[&amp;TargetFrameName=None]]</f>
        <v>&amp;TargetFrameName=None</v>
      </c>
      <c r="AJ4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6" s="241"/>
      <c r="AM476" s="71"/>
      <c r="AN476" s="22"/>
      <c r="AO476" s="22"/>
      <c r="AP476" s="208"/>
      <c r="AQ476" s="42"/>
      <c r="AR476" s="42">
        <f>VALUE(CONCATENATE(C476,TEXT(tbl_TransDet_Exp[[#This Row],[Pd]],"00")))</f>
        <v>0</v>
      </c>
      <c r="AS476" s="42" t="str">
        <f>TEXT(tbl_TransDet_Exp[[#This Row],[Project Id]],"000000")</f>
        <v>000000</v>
      </c>
      <c r="AT476" s="42" t="e">
        <f>INDEX(Table11[Description],MATCH(tbl_TransDet_Exp[[#This Row],[Account]],Table11[GL Account],0))</f>
        <v>#N/A</v>
      </c>
      <c r="AU4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7" spans="2:47">
      <c r="B477" s="11"/>
      <c r="C477" s="243"/>
      <c r="D477" s="243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244"/>
      <c r="P477" s="11"/>
      <c r="Q477" s="245"/>
      <c r="R477" s="11"/>
      <c r="S477" s="11"/>
      <c r="T477" s="11"/>
      <c r="U477" s="11"/>
      <c r="V477" s="11"/>
      <c r="W477" s="11"/>
      <c r="X477" s="11"/>
      <c r="Y477" s="11"/>
      <c r="Z477" s="246"/>
      <c r="AA477" s="41"/>
      <c r="AB477" s="250" t="e">
        <f>IF(tbl_TransDet_Exp[[#This Row],[+/-  (HR GL Detail)]]&lt;&gt;"",tbl_TransDet_Exp[[#This Row],[+/-  (HR GL Detail)]],IF(#REF!&lt;&gt;"",#REF!,""))</f>
        <v>#REF!</v>
      </c>
      <c r="AC477" s="250" t="str">
        <f t="shared" si="24"/>
        <v>https://financials.omni.fsu.edu/psp/sprdfi/EMPLOYEE/ERP/c/AUDIT_EXPENSE_FUNCTIONS.TE_EXP_SHEET_INQ.GBL?SHEET_ID=</v>
      </c>
      <c r="AD477" s="250" t="str">
        <f t="shared" si="25"/>
        <v>&amp;PAGE=EX_SHEET_ENTRY</v>
      </c>
      <c r="AE477" s="250" t="str">
        <f>IF(LEFT(tbl_TransDet_Exp[[#This Row],[Journal Id]],2)="EX",TEXT(tbl_TransDet_Exp[[#This Row],[Vch /Ex /PayId]],"0000000000"),"")</f>
        <v/>
      </c>
      <c r="AF477" s="250" t="b">
        <f>IF(tbl_TransDet_Exp[[#This Row],[ER Lookup and Format]]&lt;&gt;"",CONCATENATE(tbl_TransDet_Exp[[#This Row],[https://financials.omni.fsu.edu/psp/sprdfi/EMPLOYEE/ERP/c/AUDIT_EXPENSE_FUNCTIONS.TE_EXP_SHEET_INQ.GBL?SHEET_ID=]],AE477,tbl_TransDet_Exp[[#This Row],[&amp;PAGE=EX_SHEET_ENTRY]]))</f>
        <v>0</v>
      </c>
      <c r="AG477" s="250" t="str">
        <f t="shared" si="26"/>
        <v>https://docmgmt.its.fsu.edu/NolijWeb/public/apiLoginCheck.jsp?redir=../documentviewer/%3FdocumentId%3D</v>
      </c>
      <c r="AH4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7" s="250" t="str">
        <f>tbl_TransDet_Exp[[#Headers],[&amp;TargetFrameName=None]]</f>
        <v>&amp;TargetFrameName=None</v>
      </c>
      <c r="AJ4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7" s="241"/>
      <c r="AM477" s="71"/>
      <c r="AN477" s="22"/>
      <c r="AO477" s="22"/>
      <c r="AP477" s="208"/>
      <c r="AQ477" s="42"/>
      <c r="AR477" s="42">
        <f>VALUE(CONCATENATE(C477,TEXT(tbl_TransDet_Exp[[#This Row],[Pd]],"00")))</f>
        <v>0</v>
      </c>
      <c r="AS477" s="42" t="str">
        <f>TEXT(tbl_TransDet_Exp[[#This Row],[Project Id]],"000000")</f>
        <v>000000</v>
      </c>
      <c r="AT477" s="42" t="e">
        <f>INDEX(Table11[Description],MATCH(tbl_TransDet_Exp[[#This Row],[Account]],Table11[GL Account],0))</f>
        <v>#N/A</v>
      </c>
      <c r="AU4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8" spans="2:47">
      <c r="B478" s="11"/>
      <c r="C478" s="243"/>
      <c r="D478" s="243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244"/>
      <c r="P478" s="11"/>
      <c r="Q478" s="245"/>
      <c r="R478" s="11"/>
      <c r="S478" s="11"/>
      <c r="T478" s="11"/>
      <c r="U478" s="11"/>
      <c r="V478" s="11"/>
      <c r="W478" s="11"/>
      <c r="X478" s="11"/>
      <c r="Y478" s="11"/>
      <c r="Z478" s="246"/>
      <c r="AA478" s="41"/>
      <c r="AB478" s="250" t="e">
        <f>IF(tbl_TransDet_Exp[[#This Row],[+/-  (HR GL Detail)]]&lt;&gt;"",tbl_TransDet_Exp[[#This Row],[+/-  (HR GL Detail)]],IF(#REF!&lt;&gt;"",#REF!,""))</f>
        <v>#REF!</v>
      </c>
      <c r="AC478" s="250" t="str">
        <f t="shared" si="24"/>
        <v>https://financials.omni.fsu.edu/psp/sprdfi/EMPLOYEE/ERP/c/AUDIT_EXPENSE_FUNCTIONS.TE_EXP_SHEET_INQ.GBL?SHEET_ID=</v>
      </c>
      <c r="AD478" s="250" t="str">
        <f t="shared" si="25"/>
        <v>&amp;PAGE=EX_SHEET_ENTRY</v>
      </c>
      <c r="AE478" s="250" t="str">
        <f>IF(LEFT(tbl_TransDet_Exp[[#This Row],[Journal Id]],2)="EX",TEXT(tbl_TransDet_Exp[[#This Row],[Vch /Ex /PayId]],"0000000000"),"")</f>
        <v/>
      </c>
      <c r="AF478" s="250" t="b">
        <f>IF(tbl_TransDet_Exp[[#This Row],[ER Lookup and Format]]&lt;&gt;"",CONCATENATE(tbl_TransDet_Exp[[#This Row],[https://financials.omni.fsu.edu/psp/sprdfi/EMPLOYEE/ERP/c/AUDIT_EXPENSE_FUNCTIONS.TE_EXP_SHEET_INQ.GBL?SHEET_ID=]],AE478,tbl_TransDet_Exp[[#This Row],[&amp;PAGE=EX_SHEET_ENTRY]]))</f>
        <v>0</v>
      </c>
      <c r="AG478" s="250" t="str">
        <f t="shared" si="26"/>
        <v>https://docmgmt.its.fsu.edu/NolijWeb/public/apiLoginCheck.jsp?redir=../documentviewer/%3FdocumentId%3D</v>
      </c>
      <c r="AH4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8" s="250" t="str">
        <f>tbl_TransDet_Exp[[#Headers],[&amp;TargetFrameName=None]]</f>
        <v>&amp;TargetFrameName=None</v>
      </c>
      <c r="AJ4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8" s="241"/>
      <c r="AM478" s="71"/>
      <c r="AN478" s="22"/>
      <c r="AO478" s="22"/>
      <c r="AP478" s="208"/>
      <c r="AQ478" s="42"/>
      <c r="AR478" s="42">
        <f>VALUE(CONCATENATE(C478,TEXT(tbl_TransDet_Exp[[#This Row],[Pd]],"00")))</f>
        <v>0</v>
      </c>
      <c r="AS478" s="42" t="str">
        <f>TEXT(tbl_TransDet_Exp[[#This Row],[Project Id]],"000000")</f>
        <v>000000</v>
      </c>
      <c r="AT478" s="42" t="e">
        <f>INDEX(Table11[Description],MATCH(tbl_TransDet_Exp[[#This Row],[Account]],Table11[GL Account],0))</f>
        <v>#N/A</v>
      </c>
      <c r="AU4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79" spans="2:47">
      <c r="B479" s="11"/>
      <c r="C479" s="243"/>
      <c r="D479" s="243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244"/>
      <c r="P479" s="11"/>
      <c r="Q479" s="245"/>
      <c r="R479" s="11"/>
      <c r="S479" s="11"/>
      <c r="T479" s="11"/>
      <c r="U479" s="11"/>
      <c r="V479" s="11"/>
      <c r="W479" s="11"/>
      <c r="X479" s="11"/>
      <c r="Y479" s="11"/>
      <c r="Z479" s="246"/>
      <c r="AA479" s="41"/>
      <c r="AB479" s="250" t="e">
        <f>IF(tbl_TransDet_Exp[[#This Row],[+/-  (HR GL Detail)]]&lt;&gt;"",tbl_TransDet_Exp[[#This Row],[+/-  (HR GL Detail)]],IF(#REF!&lt;&gt;"",#REF!,""))</f>
        <v>#REF!</v>
      </c>
      <c r="AC479" s="250" t="str">
        <f t="shared" si="24"/>
        <v>https://financials.omni.fsu.edu/psp/sprdfi/EMPLOYEE/ERP/c/AUDIT_EXPENSE_FUNCTIONS.TE_EXP_SHEET_INQ.GBL?SHEET_ID=</v>
      </c>
      <c r="AD479" s="250" t="str">
        <f t="shared" si="25"/>
        <v>&amp;PAGE=EX_SHEET_ENTRY</v>
      </c>
      <c r="AE479" s="250" t="str">
        <f>IF(LEFT(tbl_TransDet_Exp[[#This Row],[Journal Id]],2)="EX",TEXT(tbl_TransDet_Exp[[#This Row],[Vch /Ex /PayId]],"0000000000"),"")</f>
        <v/>
      </c>
      <c r="AF479" s="250" t="b">
        <f>IF(tbl_TransDet_Exp[[#This Row],[ER Lookup and Format]]&lt;&gt;"",CONCATENATE(tbl_TransDet_Exp[[#This Row],[https://financials.omni.fsu.edu/psp/sprdfi/EMPLOYEE/ERP/c/AUDIT_EXPENSE_FUNCTIONS.TE_EXP_SHEET_INQ.GBL?SHEET_ID=]],AE479,tbl_TransDet_Exp[[#This Row],[&amp;PAGE=EX_SHEET_ENTRY]]))</f>
        <v>0</v>
      </c>
      <c r="AG479" s="250" t="str">
        <f t="shared" si="26"/>
        <v>https://docmgmt.its.fsu.edu/NolijWeb/public/apiLoginCheck.jsp?redir=../documentviewer/%3FdocumentId%3D</v>
      </c>
      <c r="AH4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79" s="250" t="str">
        <f>tbl_TransDet_Exp[[#Headers],[&amp;TargetFrameName=None]]</f>
        <v>&amp;TargetFrameName=None</v>
      </c>
      <c r="AJ4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79" s="241"/>
      <c r="AM479" s="71"/>
      <c r="AN479" s="22"/>
      <c r="AO479" s="22"/>
      <c r="AP479" s="208"/>
      <c r="AQ479" s="42"/>
      <c r="AR479" s="42">
        <f>VALUE(CONCATENATE(C479,TEXT(tbl_TransDet_Exp[[#This Row],[Pd]],"00")))</f>
        <v>0</v>
      </c>
      <c r="AS479" s="42" t="str">
        <f>TEXT(tbl_TransDet_Exp[[#This Row],[Project Id]],"000000")</f>
        <v>000000</v>
      </c>
      <c r="AT479" s="42" t="e">
        <f>INDEX(Table11[Description],MATCH(tbl_TransDet_Exp[[#This Row],[Account]],Table11[GL Account],0))</f>
        <v>#N/A</v>
      </c>
      <c r="AU4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0" spans="2:47">
      <c r="B480" s="11"/>
      <c r="C480" s="243"/>
      <c r="D480" s="243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244"/>
      <c r="P480" s="11"/>
      <c r="Q480" s="245"/>
      <c r="R480" s="11"/>
      <c r="S480" s="11"/>
      <c r="T480" s="11"/>
      <c r="U480" s="11"/>
      <c r="V480" s="11"/>
      <c r="W480" s="11"/>
      <c r="X480" s="11"/>
      <c r="Y480" s="11"/>
      <c r="Z480" s="246"/>
      <c r="AA480" s="41"/>
      <c r="AB480" s="250" t="e">
        <f>IF(tbl_TransDet_Exp[[#This Row],[+/-  (HR GL Detail)]]&lt;&gt;"",tbl_TransDet_Exp[[#This Row],[+/-  (HR GL Detail)]],IF(#REF!&lt;&gt;"",#REF!,""))</f>
        <v>#REF!</v>
      </c>
      <c r="AC480" s="250" t="str">
        <f t="shared" si="24"/>
        <v>https://financials.omni.fsu.edu/psp/sprdfi/EMPLOYEE/ERP/c/AUDIT_EXPENSE_FUNCTIONS.TE_EXP_SHEET_INQ.GBL?SHEET_ID=</v>
      </c>
      <c r="AD480" s="250" t="str">
        <f t="shared" si="25"/>
        <v>&amp;PAGE=EX_SHEET_ENTRY</v>
      </c>
      <c r="AE480" s="250" t="str">
        <f>IF(LEFT(tbl_TransDet_Exp[[#This Row],[Journal Id]],2)="EX",TEXT(tbl_TransDet_Exp[[#This Row],[Vch /Ex /PayId]],"0000000000"),"")</f>
        <v/>
      </c>
      <c r="AF480" s="250" t="b">
        <f>IF(tbl_TransDet_Exp[[#This Row],[ER Lookup and Format]]&lt;&gt;"",CONCATENATE(tbl_TransDet_Exp[[#This Row],[https://financials.omni.fsu.edu/psp/sprdfi/EMPLOYEE/ERP/c/AUDIT_EXPENSE_FUNCTIONS.TE_EXP_SHEET_INQ.GBL?SHEET_ID=]],AE480,tbl_TransDet_Exp[[#This Row],[&amp;PAGE=EX_SHEET_ENTRY]]))</f>
        <v>0</v>
      </c>
      <c r="AG480" s="250" t="str">
        <f t="shared" si="26"/>
        <v>https://docmgmt.its.fsu.edu/NolijWeb/public/apiLoginCheck.jsp?redir=../documentviewer/%3FdocumentId%3D</v>
      </c>
      <c r="AH4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0" s="250" t="str">
        <f>tbl_TransDet_Exp[[#Headers],[&amp;TargetFrameName=None]]</f>
        <v>&amp;TargetFrameName=None</v>
      </c>
      <c r="AJ4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0" s="241"/>
      <c r="AM480" s="71"/>
      <c r="AN480" s="22"/>
      <c r="AO480" s="22"/>
      <c r="AP480" s="208"/>
      <c r="AQ480" s="42"/>
      <c r="AR480" s="42">
        <f>VALUE(CONCATENATE(C480,TEXT(tbl_TransDet_Exp[[#This Row],[Pd]],"00")))</f>
        <v>0</v>
      </c>
      <c r="AS480" s="42" t="str">
        <f>TEXT(tbl_TransDet_Exp[[#This Row],[Project Id]],"000000")</f>
        <v>000000</v>
      </c>
      <c r="AT480" s="42" t="e">
        <f>INDEX(Table11[Description],MATCH(tbl_TransDet_Exp[[#This Row],[Account]],Table11[GL Account],0))</f>
        <v>#N/A</v>
      </c>
      <c r="AU4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1" spans="2:47">
      <c r="B481" s="11"/>
      <c r="C481" s="243"/>
      <c r="D481" s="243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244"/>
      <c r="P481" s="11"/>
      <c r="Q481" s="245"/>
      <c r="R481" s="11"/>
      <c r="S481" s="11"/>
      <c r="T481" s="11"/>
      <c r="U481" s="11"/>
      <c r="V481" s="11"/>
      <c r="W481" s="11"/>
      <c r="X481" s="11"/>
      <c r="Y481" s="11"/>
      <c r="Z481" s="246"/>
      <c r="AA481" s="41"/>
      <c r="AB481" s="250" t="e">
        <f>IF(tbl_TransDet_Exp[[#This Row],[+/-  (HR GL Detail)]]&lt;&gt;"",tbl_TransDet_Exp[[#This Row],[+/-  (HR GL Detail)]],IF(#REF!&lt;&gt;"",#REF!,""))</f>
        <v>#REF!</v>
      </c>
      <c r="AC481" s="250" t="str">
        <f t="shared" si="24"/>
        <v>https://financials.omni.fsu.edu/psp/sprdfi/EMPLOYEE/ERP/c/AUDIT_EXPENSE_FUNCTIONS.TE_EXP_SHEET_INQ.GBL?SHEET_ID=</v>
      </c>
      <c r="AD481" s="250" t="str">
        <f t="shared" si="25"/>
        <v>&amp;PAGE=EX_SHEET_ENTRY</v>
      </c>
      <c r="AE481" s="250" t="str">
        <f>IF(LEFT(tbl_TransDet_Exp[[#This Row],[Journal Id]],2)="EX",TEXT(tbl_TransDet_Exp[[#This Row],[Vch /Ex /PayId]],"0000000000"),"")</f>
        <v/>
      </c>
      <c r="AF481" s="250" t="b">
        <f>IF(tbl_TransDet_Exp[[#This Row],[ER Lookup and Format]]&lt;&gt;"",CONCATENATE(tbl_TransDet_Exp[[#This Row],[https://financials.omni.fsu.edu/psp/sprdfi/EMPLOYEE/ERP/c/AUDIT_EXPENSE_FUNCTIONS.TE_EXP_SHEET_INQ.GBL?SHEET_ID=]],AE481,tbl_TransDet_Exp[[#This Row],[&amp;PAGE=EX_SHEET_ENTRY]]))</f>
        <v>0</v>
      </c>
      <c r="AG481" s="250" t="str">
        <f t="shared" si="26"/>
        <v>https://docmgmt.its.fsu.edu/NolijWeb/public/apiLoginCheck.jsp?redir=../documentviewer/%3FdocumentId%3D</v>
      </c>
      <c r="AH4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1" s="250" t="str">
        <f>tbl_TransDet_Exp[[#Headers],[&amp;TargetFrameName=None]]</f>
        <v>&amp;TargetFrameName=None</v>
      </c>
      <c r="AJ4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1" s="241"/>
      <c r="AM481" s="71"/>
      <c r="AN481" s="22"/>
      <c r="AO481" s="22"/>
      <c r="AP481" s="208"/>
      <c r="AQ481" s="42"/>
      <c r="AR481" s="42">
        <f>VALUE(CONCATENATE(C481,TEXT(tbl_TransDet_Exp[[#This Row],[Pd]],"00")))</f>
        <v>0</v>
      </c>
      <c r="AS481" s="42" t="str">
        <f>TEXT(tbl_TransDet_Exp[[#This Row],[Project Id]],"000000")</f>
        <v>000000</v>
      </c>
      <c r="AT481" s="42" t="e">
        <f>INDEX(Table11[Description],MATCH(tbl_TransDet_Exp[[#This Row],[Account]],Table11[GL Account],0))</f>
        <v>#N/A</v>
      </c>
      <c r="AU4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2" spans="2:47">
      <c r="B482" s="11"/>
      <c r="C482" s="243"/>
      <c r="D482" s="243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244"/>
      <c r="P482" s="11"/>
      <c r="Q482" s="245"/>
      <c r="R482" s="11"/>
      <c r="S482" s="11"/>
      <c r="T482" s="11"/>
      <c r="U482" s="11"/>
      <c r="V482" s="11"/>
      <c r="W482" s="11"/>
      <c r="X482" s="11"/>
      <c r="Y482" s="11"/>
      <c r="Z482" s="246"/>
      <c r="AA482" s="41"/>
      <c r="AB482" s="250" t="e">
        <f>IF(tbl_TransDet_Exp[[#This Row],[+/-  (HR GL Detail)]]&lt;&gt;"",tbl_TransDet_Exp[[#This Row],[+/-  (HR GL Detail)]],IF(#REF!&lt;&gt;"",#REF!,""))</f>
        <v>#REF!</v>
      </c>
      <c r="AC482" s="250" t="str">
        <f t="shared" si="24"/>
        <v>https://financials.omni.fsu.edu/psp/sprdfi/EMPLOYEE/ERP/c/AUDIT_EXPENSE_FUNCTIONS.TE_EXP_SHEET_INQ.GBL?SHEET_ID=</v>
      </c>
      <c r="AD482" s="250" t="str">
        <f t="shared" si="25"/>
        <v>&amp;PAGE=EX_SHEET_ENTRY</v>
      </c>
      <c r="AE482" s="250" t="str">
        <f>IF(LEFT(tbl_TransDet_Exp[[#This Row],[Journal Id]],2)="EX",TEXT(tbl_TransDet_Exp[[#This Row],[Vch /Ex /PayId]],"0000000000"),"")</f>
        <v/>
      </c>
      <c r="AF482" s="250" t="b">
        <f>IF(tbl_TransDet_Exp[[#This Row],[ER Lookup and Format]]&lt;&gt;"",CONCATENATE(tbl_TransDet_Exp[[#This Row],[https://financials.omni.fsu.edu/psp/sprdfi/EMPLOYEE/ERP/c/AUDIT_EXPENSE_FUNCTIONS.TE_EXP_SHEET_INQ.GBL?SHEET_ID=]],AE482,tbl_TransDet_Exp[[#This Row],[&amp;PAGE=EX_SHEET_ENTRY]]))</f>
        <v>0</v>
      </c>
      <c r="AG482" s="250" t="str">
        <f t="shared" si="26"/>
        <v>https://docmgmt.its.fsu.edu/NolijWeb/public/apiLoginCheck.jsp?redir=../documentviewer/%3FdocumentId%3D</v>
      </c>
      <c r="AH4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2" s="250" t="str">
        <f>tbl_TransDet_Exp[[#Headers],[&amp;TargetFrameName=None]]</f>
        <v>&amp;TargetFrameName=None</v>
      </c>
      <c r="AJ4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2" s="241"/>
      <c r="AM482" s="71"/>
      <c r="AN482" s="22"/>
      <c r="AO482" s="22"/>
      <c r="AP482" s="208"/>
      <c r="AQ482" s="42"/>
      <c r="AR482" s="42">
        <f>VALUE(CONCATENATE(C482,TEXT(tbl_TransDet_Exp[[#This Row],[Pd]],"00")))</f>
        <v>0</v>
      </c>
      <c r="AS482" s="42" t="str">
        <f>TEXT(tbl_TransDet_Exp[[#This Row],[Project Id]],"000000")</f>
        <v>000000</v>
      </c>
      <c r="AT482" s="42" t="e">
        <f>INDEX(Table11[Description],MATCH(tbl_TransDet_Exp[[#This Row],[Account]],Table11[GL Account],0))</f>
        <v>#N/A</v>
      </c>
      <c r="AU4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3" spans="2:47">
      <c r="B483" s="11"/>
      <c r="C483" s="243"/>
      <c r="D483" s="243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244"/>
      <c r="P483" s="11"/>
      <c r="Q483" s="245"/>
      <c r="R483" s="11"/>
      <c r="S483" s="11"/>
      <c r="T483" s="11"/>
      <c r="U483" s="11"/>
      <c r="V483" s="11"/>
      <c r="W483" s="11"/>
      <c r="X483" s="11"/>
      <c r="Y483" s="11"/>
      <c r="Z483" s="246"/>
      <c r="AA483" s="41"/>
      <c r="AB483" s="250" t="e">
        <f>IF(tbl_TransDet_Exp[[#This Row],[+/-  (HR GL Detail)]]&lt;&gt;"",tbl_TransDet_Exp[[#This Row],[+/-  (HR GL Detail)]],IF(#REF!&lt;&gt;"",#REF!,""))</f>
        <v>#REF!</v>
      </c>
      <c r="AC483" s="250" t="str">
        <f t="shared" si="24"/>
        <v>https://financials.omni.fsu.edu/psp/sprdfi/EMPLOYEE/ERP/c/AUDIT_EXPENSE_FUNCTIONS.TE_EXP_SHEET_INQ.GBL?SHEET_ID=</v>
      </c>
      <c r="AD483" s="250" t="str">
        <f t="shared" si="25"/>
        <v>&amp;PAGE=EX_SHEET_ENTRY</v>
      </c>
      <c r="AE483" s="250" t="str">
        <f>IF(LEFT(tbl_TransDet_Exp[[#This Row],[Journal Id]],2)="EX",TEXT(tbl_TransDet_Exp[[#This Row],[Vch /Ex /PayId]],"0000000000"),"")</f>
        <v/>
      </c>
      <c r="AF483" s="250" t="b">
        <f>IF(tbl_TransDet_Exp[[#This Row],[ER Lookup and Format]]&lt;&gt;"",CONCATENATE(tbl_TransDet_Exp[[#This Row],[https://financials.omni.fsu.edu/psp/sprdfi/EMPLOYEE/ERP/c/AUDIT_EXPENSE_FUNCTIONS.TE_EXP_SHEET_INQ.GBL?SHEET_ID=]],AE483,tbl_TransDet_Exp[[#This Row],[&amp;PAGE=EX_SHEET_ENTRY]]))</f>
        <v>0</v>
      </c>
      <c r="AG483" s="250" t="str">
        <f t="shared" si="26"/>
        <v>https://docmgmt.its.fsu.edu/NolijWeb/public/apiLoginCheck.jsp?redir=../documentviewer/%3FdocumentId%3D</v>
      </c>
      <c r="AH4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3" s="250" t="str">
        <f>tbl_TransDet_Exp[[#Headers],[&amp;TargetFrameName=None]]</f>
        <v>&amp;TargetFrameName=None</v>
      </c>
      <c r="AJ4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3" s="241"/>
      <c r="AM483" s="71"/>
      <c r="AN483" s="22"/>
      <c r="AO483" s="22"/>
      <c r="AP483" s="208"/>
      <c r="AQ483" s="42"/>
      <c r="AR483" s="42">
        <f>VALUE(CONCATENATE(C483,TEXT(tbl_TransDet_Exp[[#This Row],[Pd]],"00")))</f>
        <v>0</v>
      </c>
      <c r="AS483" s="42" t="str">
        <f>TEXT(tbl_TransDet_Exp[[#This Row],[Project Id]],"000000")</f>
        <v>000000</v>
      </c>
      <c r="AT483" s="42" t="e">
        <f>INDEX(Table11[Description],MATCH(tbl_TransDet_Exp[[#This Row],[Account]],Table11[GL Account],0))</f>
        <v>#N/A</v>
      </c>
      <c r="AU4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4" spans="2:47">
      <c r="B484" s="11"/>
      <c r="C484" s="243"/>
      <c r="D484" s="243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244"/>
      <c r="P484" s="11"/>
      <c r="Q484" s="245"/>
      <c r="R484" s="11"/>
      <c r="S484" s="11"/>
      <c r="T484" s="11"/>
      <c r="U484" s="11"/>
      <c r="V484" s="11"/>
      <c r="W484" s="11"/>
      <c r="X484" s="11"/>
      <c r="Y484" s="11"/>
      <c r="Z484" s="246"/>
      <c r="AA4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4" s="250" t="e">
        <f>IF(tbl_TransDet_Exp[[#This Row],[+/-  (HR GL Detail)]]&lt;&gt;"",tbl_TransDet_Exp[[#This Row],[+/-  (HR GL Detail)]],IF(#REF!&lt;&gt;"",#REF!,""))</f>
        <v>#REF!</v>
      </c>
      <c r="AC484" s="250" t="str">
        <f t="shared" si="24"/>
        <v>https://financials.omni.fsu.edu/psp/sprdfi/EMPLOYEE/ERP/c/AUDIT_EXPENSE_FUNCTIONS.TE_EXP_SHEET_INQ.GBL?SHEET_ID=</v>
      </c>
      <c r="AD484" s="250" t="str">
        <f t="shared" si="25"/>
        <v>&amp;PAGE=EX_SHEET_ENTRY</v>
      </c>
      <c r="AE484" s="250" t="str">
        <f>IF(LEFT(tbl_TransDet_Exp[[#This Row],[Journal Id]],2)="EX",TEXT(tbl_TransDet_Exp[[#This Row],[Vch /Ex /PayId]],"0000000000"),"")</f>
        <v/>
      </c>
      <c r="AF484" s="250" t="b">
        <f>IF(tbl_TransDet_Exp[[#This Row],[ER Lookup and Format]]&lt;&gt;"",CONCATENATE(tbl_TransDet_Exp[[#This Row],[https://financials.omni.fsu.edu/psp/sprdfi/EMPLOYEE/ERP/c/AUDIT_EXPENSE_FUNCTIONS.TE_EXP_SHEET_INQ.GBL?SHEET_ID=]],AE484,tbl_TransDet_Exp[[#This Row],[&amp;PAGE=EX_SHEET_ENTRY]]))</f>
        <v>0</v>
      </c>
      <c r="AG484" s="250" t="str">
        <f t="shared" si="26"/>
        <v>https://docmgmt.its.fsu.edu/NolijWeb/public/apiLoginCheck.jsp?redir=../documentviewer/%3FdocumentId%3D</v>
      </c>
      <c r="AH4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4" s="250" t="str">
        <f>tbl_TransDet_Exp[[#Headers],[&amp;TargetFrameName=None]]</f>
        <v>&amp;TargetFrameName=None</v>
      </c>
      <c r="AJ4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4" s="71"/>
      <c r="AN484" s="22"/>
      <c r="AO484" s="22"/>
      <c r="AP484" s="208"/>
      <c r="AQ484" s="42" t="e">
        <f>IF(tbl_TransDet_Exp[[#This Row],[Custom SR Type]]="",INDEX(SR_Lookup[Section Name],MATCH(tbl_TransDet_Exp[[#This Row],[Account]],SR_Lookup[Account],0)),tbl_TransDet_Exp[[#This Row],[Custom SR Type]])</f>
        <v>#N/A</v>
      </c>
      <c r="AR484" s="42">
        <f>VALUE(CONCATENATE(C484,TEXT(tbl_TransDet_Exp[[#This Row],[Pd]],"00")))</f>
        <v>0</v>
      </c>
      <c r="AS484" s="42" t="str">
        <f>TEXT(tbl_TransDet_Exp[[#This Row],[Project Id]],"000000")</f>
        <v>000000</v>
      </c>
      <c r="AT484" s="42" t="e">
        <f>INDEX(Table11[Description],MATCH(tbl_TransDet_Exp[[#This Row],[Account]],Table11[GL Account],0))</f>
        <v>#N/A</v>
      </c>
      <c r="AU4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5" spans="2:47">
      <c r="B485" s="11"/>
      <c r="C485" s="243"/>
      <c r="D485" s="243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244"/>
      <c r="P485" s="11"/>
      <c r="Q485" s="245"/>
      <c r="R485" s="11"/>
      <c r="S485" s="11"/>
      <c r="T485" s="11"/>
      <c r="U485" s="11"/>
      <c r="V485" s="11"/>
      <c r="W485" s="11"/>
      <c r="X485" s="11"/>
      <c r="Y485" s="11"/>
      <c r="Z485" s="246"/>
      <c r="AA4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5" s="250" t="e">
        <f>IF(tbl_TransDet_Exp[[#This Row],[+/-  (HR GL Detail)]]&lt;&gt;"",tbl_TransDet_Exp[[#This Row],[+/-  (HR GL Detail)]],IF(#REF!&lt;&gt;"",#REF!,""))</f>
        <v>#REF!</v>
      </c>
      <c r="AC485" s="250" t="str">
        <f t="shared" si="24"/>
        <v>https://financials.omni.fsu.edu/psp/sprdfi/EMPLOYEE/ERP/c/AUDIT_EXPENSE_FUNCTIONS.TE_EXP_SHEET_INQ.GBL?SHEET_ID=</v>
      </c>
      <c r="AD485" s="250" t="str">
        <f t="shared" si="25"/>
        <v>&amp;PAGE=EX_SHEET_ENTRY</v>
      </c>
      <c r="AE485" s="250" t="str">
        <f>IF(LEFT(tbl_TransDet_Exp[[#This Row],[Journal Id]],2)="EX",TEXT(tbl_TransDet_Exp[[#This Row],[Vch /Ex /PayId]],"0000000000"),"")</f>
        <v/>
      </c>
      <c r="AF485" s="250" t="b">
        <f>IF(tbl_TransDet_Exp[[#This Row],[ER Lookup and Format]]&lt;&gt;"",CONCATENATE(tbl_TransDet_Exp[[#This Row],[https://financials.omni.fsu.edu/psp/sprdfi/EMPLOYEE/ERP/c/AUDIT_EXPENSE_FUNCTIONS.TE_EXP_SHEET_INQ.GBL?SHEET_ID=]],AE485,tbl_TransDet_Exp[[#This Row],[&amp;PAGE=EX_SHEET_ENTRY]]))</f>
        <v>0</v>
      </c>
      <c r="AG485" s="250" t="str">
        <f t="shared" si="26"/>
        <v>https://docmgmt.its.fsu.edu/NolijWeb/public/apiLoginCheck.jsp?redir=../documentviewer/%3FdocumentId%3D</v>
      </c>
      <c r="AH4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5" s="250" t="str">
        <f>tbl_TransDet_Exp[[#Headers],[&amp;TargetFrameName=None]]</f>
        <v>&amp;TargetFrameName=None</v>
      </c>
      <c r="AJ4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5" s="71"/>
      <c r="AN485" s="22"/>
      <c r="AO485" s="22"/>
      <c r="AP485" s="208"/>
      <c r="AQ485" s="42" t="e">
        <f>IF(tbl_TransDet_Exp[[#This Row],[Custom SR Type]]="",INDEX(SR_Lookup[Section Name],MATCH(tbl_TransDet_Exp[[#This Row],[Account]],SR_Lookup[Account],0)),tbl_TransDet_Exp[[#This Row],[Custom SR Type]])</f>
        <v>#N/A</v>
      </c>
      <c r="AR485" s="42">
        <f>VALUE(CONCATENATE(C485,TEXT(tbl_TransDet_Exp[[#This Row],[Pd]],"00")))</f>
        <v>0</v>
      </c>
      <c r="AS485" s="42" t="str">
        <f>TEXT(tbl_TransDet_Exp[[#This Row],[Project Id]],"000000")</f>
        <v>000000</v>
      </c>
      <c r="AT485" s="42" t="e">
        <f>INDEX(Table11[Description],MATCH(tbl_TransDet_Exp[[#This Row],[Account]],Table11[GL Account],0))</f>
        <v>#N/A</v>
      </c>
      <c r="AU4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6" spans="2:47">
      <c r="B486" s="11"/>
      <c r="C486" s="243"/>
      <c r="D486" s="243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244"/>
      <c r="P486" s="11"/>
      <c r="Q486" s="245"/>
      <c r="R486" s="11"/>
      <c r="S486" s="11"/>
      <c r="T486" s="11"/>
      <c r="U486" s="11"/>
      <c r="V486" s="11"/>
      <c r="W486" s="11"/>
      <c r="X486" s="11"/>
      <c r="Y486" s="11"/>
      <c r="Z486" s="246"/>
      <c r="AA4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6" s="250" t="e">
        <f>IF(tbl_TransDet_Exp[[#This Row],[+/-  (HR GL Detail)]]&lt;&gt;"",tbl_TransDet_Exp[[#This Row],[+/-  (HR GL Detail)]],IF(#REF!&lt;&gt;"",#REF!,""))</f>
        <v>#REF!</v>
      </c>
      <c r="AC486" s="250" t="str">
        <f t="shared" si="24"/>
        <v>https://financials.omni.fsu.edu/psp/sprdfi/EMPLOYEE/ERP/c/AUDIT_EXPENSE_FUNCTIONS.TE_EXP_SHEET_INQ.GBL?SHEET_ID=</v>
      </c>
      <c r="AD486" s="250" t="str">
        <f t="shared" si="25"/>
        <v>&amp;PAGE=EX_SHEET_ENTRY</v>
      </c>
      <c r="AE486" s="250" t="str">
        <f>IF(LEFT(tbl_TransDet_Exp[[#This Row],[Journal Id]],2)="EX",TEXT(tbl_TransDet_Exp[[#This Row],[Vch /Ex /PayId]],"0000000000"),"")</f>
        <v/>
      </c>
      <c r="AF486" s="250" t="b">
        <f>IF(tbl_TransDet_Exp[[#This Row],[ER Lookup and Format]]&lt;&gt;"",CONCATENATE(tbl_TransDet_Exp[[#This Row],[https://financials.omni.fsu.edu/psp/sprdfi/EMPLOYEE/ERP/c/AUDIT_EXPENSE_FUNCTIONS.TE_EXP_SHEET_INQ.GBL?SHEET_ID=]],AE486,tbl_TransDet_Exp[[#This Row],[&amp;PAGE=EX_SHEET_ENTRY]]))</f>
        <v>0</v>
      </c>
      <c r="AG486" s="250" t="str">
        <f t="shared" si="26"/>
        <v>https://docmgmt.its.fsu.edu/NolijWeb/public/apiLoginCheck.jsp?redir=../documentviewer/%3FdocumentId%3D</v>
      </c>
      <c r="AH4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6" s="250" t="str">
        <f>tbl_TransDet_Exp[[#Headers],[&amp;TargetFrameName=None]]</f>
        <v>&amp;TargetFrameName=None</v>
      </c>
      <c r="AJ4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6" s="71"/>
      <c r="AN486" s="22"/>
      <c r="AO486" s="22"/>
      <c r="AP486" s="208"/>
      <c r="AQ486" s="42" t="e">
        <f>IF(tbl_TransDet_Exp[[#This Row],[Custom SR Type]]="",INDEX(SR_Lookup[Section Name],MATCH(tbl_TransDet_Exp[[#This Row],[Account]],SR_Lookup[Account],0)),tbl_TransDet_Exp[[#This Row],[Custom SR Type]])</f>
        <v>#N/A</v>
      </c>
      <c r="AR486" s="42">
        <f>VALUE(CONCATENATE(C486,TEXT(tbl_TransDet_Exp[[#This Row],[Pd]],"00")))</f>
        <v>0</v>
      </c>
      <c r="AS486" s="42" t="str">
        <f>TEXT(tbl_TransDet_Exp[[#This Row],[Project Id]],"000000")</f>
        <v>000000</v>
      </c>
      <c r="AT486" s="42" t="e">
        <f>INDEX(Table11[Description],MATCH(tbl_TransDet_Exp[[#This Row],[Account]],Table11[GL Account],0))</f>
        <v>#N/A</v>
      </c>
      <c r="AU4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7" spans="2:47">
      <c r="B487" s="11"/>
      <c r="C487" s="243"/>
      <c r="D487" s="243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244"/>
      <c r="P487" s="11"/>
      <c r="Q487" s="245"/>
      <c r="R487" s="11"/>
      <c r="S487" s="11"/>
      <c r="T487" s="11"/>
      <c r="U487" s="11"/>
      <c r="V487" s="11"/>
      <c r="W487" s="11"/>
      <c r="X487" s="11"/>
      <c r="Y487" s="11"/>
      <c r="Z487" s="246"/>
      <c r="AA4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7" s="250" t="e">
        <f>IF(tbl_TransDet_Exp[[#This Row],[+/-  (HR GL Detail)]]&lt;&gt;"",tbl_TransDet_Exp[[#This Row],[+/-  (HR GL Detail)]],IF(#REF!&lt;&gt;"",#REF!,""))</f>
        <v>#REF!</v>
      </c>
      <c r="AC487" s="250" t="str">
        <f t="shared" si="24"/>
        <v>https://financials.omni.fsu.edu/psp/sprdfi/EMPLOYEE/ERP/c/AUDIT_EXPENSE_FUNCTIONS.TE_EXP_SHEET_INQ.GBL?SHEET_ID=</v>
      </c>
      <c r="AD487" s="250" t="str">
        <f t="shared" si="25"/>
        <v>&amp;PAGE=EX_SHEET_ENTRY</v>
      </c>
      <c r="AE487" s="250" t="str">
        <f>IF(LEFT(tbl_TransDet_Exp[[#This Row],[Journal Id]],2)="EX",TEXT(tbl_TransDet_Exp[[#This Row],[Vch /Ex /PayId]],"0000000000"),"")</f>
        <v/>
      </c>
      <c r="AF487" s="250" t="b">
        <f>IF(tbl_TransDet_Exp[[#This Row],[ER Lookup and Format]]&lt;&gt;"",CONCATENATE(tbl_TransDet_Exp[[#This Row],[https://financials.omni.fsu.edu/psp/sprdfi/EMPLOYEE/ERP/c/AUDIT_EXPENSE_FUNCTIONS.TE_EXP_SHEET_INQ.GBL?SHEET_ID=]],AE487,tbl_TransDet_Exp[[#This Row],[&amp;PAGE=EX_SHEET_ENTRY]]))</f>
        <v>0</v>
      </c>
      <c r="AG487" s="250" t="str">
        <f t="shared" si="26"/>
        <v>https://docmgmt.its.fsu.edu/NolijWeb/public/apiLoginCheck.jsp?redir=../documentviewer/%3FdocumentId%3D</v>
      </c>
      <c r="AH4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7" s="250" t="str">
        <f>tbl_TransDet_Exp[[#Headers],[&amp;TargetFrameName=None]]</f>
        <v>&amp;TargetFrameName=None</v>
      </c>
      <c r="AJ4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7" s="71"/>
      <c r="AN487" s="22"/>
      <c r="AO487" s="22"/>
      <c r="AP487" s="208"/>
      <c r="AQ487" s="42" t="e">
        <f>IF(tbl_TransDet_Exp[[#This Row],[Custom SR Type]]="",INDEX(SR_Lookup[Section Name],MATCH(tbl_TransDet_Exp[[#This Row],[Account]],SR_Lookup[Account],0)),tbl_TransDet_Exp[[#This Row],[Custom SR Type]])</f>
        <v>#N/A</v>
      </c>
      <c r="AR487" s="42">
        <f>VALUE(CONCATENATE(C487,TEXT(tbl_TransDet_Exp[[#This Row],[Pd]],"00")))</f>
        <v>0</v>
      </c>
      <c r="AS487" s="42" t="str">
        <f>TEXT(tbl_TransDet_Exp[[#This Row],[Project Id]],"000000")</f>
        <v>000000</v>
      </c>
      <c r="AT487" s="42" t="e">
        <f>INDEX(Table11[Description],MATCH(tbl_TransDet_Exp[[#This Row],[Account]],Table11[GL Account],0))</f>
        <v>#N/A</v>
      </c>
      <c r="AU4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8" spans="2:47">
      <c r="B488" s="11"/>
      <c r="C488" s="243"/>
      <c r="D488" s="243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244"/>
      <c r="P488" s="11"/>
      <c r="Q488" s="245"/>
      <c r="R488" s="11"/>
      <c r="S488" s="11"/>
      <c r="T488" s="11"/>
      <c r="U488" s="11"/>
      <c r="V488" s="11"/>
      <c r="W488" s="11"/>
      <c r="X488" s="11"/>
      <c r="Y488" s="11"/>
      <c r="Z488" s="246"/>
      <c r="AA4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8" s="250" t="e">
        <f>IF(tbl_TransDet_Exp[[#This Row],[+/-  (HR GL Detail)]]&lt;&gt;"",tbl_TransDet_Exp[[#This Row],[+/-  (HR GL Detail)]],IF(#REF!&lt;&gt;"",#REF!,""))</f>
        <v>#REF!</v>
      </c>
      <c r="AC488" s="250" t="str">
        <f t="shared" si="24"/>
        <v>https://financials.omni.fsu.edu/psp/sprdfi/EMPLOYEE/ERP/c/AUDIT_EXPENSE_FUNCTIONS.TE_EXP_SHEET_INQ.GBL?SHEET_ID=</v>
      </c>
      <c r="AD488" s="250" t="str">
        <f t="shared" si="25"/>
        <v>&amp;PAGE=EX_SHEET_ENTRY</v>
      </c>
      <c r="AE488" s="250" t="str">
        <f>IF(LEFT(tbl_TransDet_Exp[[#This Row],[Journal Id]],2)="EX",TEXT(tbl_TransDet_Exp[[#This Row],[Vch /Ex /PayId]],"0000000000"),"")</f>
        <v/>
      </c>
      <c r="AF488" s="250" t="b">
        <f>IF(tbl_TransDet_Exp[[#This Row],[ER Lookup and Format]]&lt;&gt;"",CONCATENATE(tbl_TransDet_Exp[[#This Row],[https://financials.omni.fsu.edu/psp/sprdfi/EMPLOYEE/ERP/c/AUDIT_EXPENSE_FUNCTIONS.TE_EXP_SHEET_INQ.GBL?SHEET_ID=]],AE488,tbl_TransDet_Exp[[#This Row],[&amp;PAGE=EX_SHEET_ENTRY]]))</f>
        <v>0</v>
      </c>
      <c r="AG488" s="250" t="str">
        <f t="shared" si="26"/>
        <v>https://docmgmt.its.fsu.edu/NolijWeb/public/apiLoginCheck.jsp?redir=../documentviewer/%3FdocumentId%3D</v>
      </c>
      <c r="AH4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8" s="250" t="str">
        <f>tbl_TransDet_Exp[[#Headers],[&amp;TargetFrameName=None]]</f>
        <v>&amp;TargetFrameName=None</v>
      </c>
      <c r="AJ4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8" s="71"/>
      <c r="AN488" s="22"/>
      <c r="AO488" s="22"/>
      <c r="AP488" s="208"/>
      <c r="AQ488" s="42" t="e">
        <f>IF(tbl_TransDet_Exp[[#This Row],[Custom SR Type]]="",INDEX(SR_Lookup[Section Name],MATCH(tbl_TransDet_Exp[[#This Row],[Account]],SR_Lookup[Account],0)),tbl_TransDet_Exp[[#This Row],[Custom SR Type]])</f>
        <v>#N/A</v>
      </c>
      <c r="AR488" s="42">
        <f>VALUE(CONCATENATE(C488,TEXT(tbl_TransDet_Exp[[#This Row],[Pd]],"00")))</f>
        <v>0</v>
      </c>
      <c r="AS488" s="42" t="str">
        <f>TEXT(tbl_TransDet_Exp[[#This Row],[Project Id]],"000000")</f>
        <v>000000</v>
      </c>
      <c r="AT488" s="42" t="e">
        <f>INDEX(Table11[Description],MATCH(tbl_TransDet_Exp[[#This Row],[Account]],Table11[GL Account],0))</f>
        <v>#N/A</v>
      </c>
      <c r="AU4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89" spans="2:47">
      <c r="B489" s="11"/>
      <c r="C489" s="243"/>
      <c r="D489" s="243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244"/>
      <c r="P489" s="11"/>
      <c r="Q489" s="245"/>
      <c r="R489" s="11"/>
      <c r="S489" s="11"/>
      <c r="T489" s="11"/>
      <c r="U489" s="11"/>
      <c r="V489" s="11"/>
      <c r="W489" s="11"/>
      <c r="X489" s="11"/>
      <c r="Y489" s="11"/>
      <c r="Z489" s="246"/>
      <c r="AA4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89" s="250" t="e">
        <f>IF(tbl_TransDet_Exp[[#This Row],[+/-  (HR GL Detail)]]&lt;&gt;"",tbl_TransDet_Exp[[#This Row],[+/-  (HR GL Detail)]],IF(#REF!&lt;&gt;"",#REF!,""))</f>
        <v>#REF!</v>
      </c>
      <c r="AC489" s="250" t="str">
        <f t="shared" si="24"/>
        <v>https://financials.omni.fsu.edu/psp/sprdfi/EMPLOYEE/ERP/c/AUDIT_EXPENSE_FUNCTIONS.TE_EXP_SHEET_INQ.GBL?SHEET_ID=</v>
      </c>
      <c r="AD489" s="250" t="str">
        <f t="shared" si="25"/>
        <v>&amp;PAGE=EX_SHEET_ENTRY</v>
      </c>
      <c r="AE489" s="250" t="str">
        <f>IF(LEFT(tbl_TransDet_Exp[[#This Row],[Journal Id]],2)="EX",TEXT(tbl_TransDet_Exp[[#This Row],[Vch /Ex /PayId]],"0000000000"),"")</f>
        <v/>
      </c>
      <c r="AF489" s="250" t="b">
        <f>IF(tbl_TransDet_Exp[[#This Row],[ER Lookup and Format]]&lt;&gt;"",CONCATENATE(tbl_TransDet_Exp[[#This Row],[https://financials.omni.fsu.edu/psp/sprdfi/EMPLOYEE/ERP/c/AUDIT_EXPENSE_FUNCTIONS.TE_EXP_SHEET_INQ.GBL?SHEET_ID=]],AE489,tbl_TransDet_Exp[[#This Row],[&amp;PAGE=EX_SHEET_ENTRY]]))</f>
        <v>0</v>
      </c>
      <c r="AG489" s="250" t="str">
        <f t="shared" si="26"/>
        <v>https://docmgmt.its.fsu.edu/NolijWeb/public/apiLoginCheck.jsp?redir=../documentviewer/%3FdocumentId%3D</v>
      </c>
      <c r="AH4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89" s="250" t="str">
        <f>tbl_TransDet_Exp[[#Headers],[&amp;TargetFrameName=None]]</f>
        <v>&amp;TargetFrameName=None</v>
      </c>
      <c r="AJ4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89" s="71"/>
      <c r="AN489" s="22"/>
      <c r="AO489" s="22"/>
      <c r="AP489" s="208"/>
      <c r="AQ489" s="42" t="e">
        <f>IF(tbl_TransDet_Exp[[#This Row],[Custom SR Type]]="",INDEX(SR_Lookup[Section Name],MATCH(tbl_TransDet_Exp[[#This Row],[Account]],SR_Lookup[Account],0)),tbl_TransDet_Exp[[#This Row],[Custom SR Type]])</f>
        <v>#N/A</v>
      </c>
      <c r="AR489" s="42">
        <f>VALUE(CONCATENATE(C489,TEXT(tbl_TransDet_Exp[[#This Row],[Pd]],"00")))</f>
        <v>0</v>
      </c>
      <c r="AS489" s="42" t="str">
        <f>TEXT(tbl_TransDet_Exp[[#This Row],[Project Id]],"000000")</f>
        <v>000000</v>
      </c>
      <c r="AT489" s="42" t="e">
        <f>INDEX(Table11[Description],MATCH(tbl_TransDet_Exp[[#This Row],[Account]],Table11[GL Account],0))</f>
        <v>#N/A</v>
      </c>
      <c r="AU4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0" spans="2:47">
      <c r="B490" s="11"/>
      <c r="C490" s="243"/>
      <c r="D490" s="243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244"/>
      <c r="P490" s="11"/>
      <c r="Q490" s="245"/>
      <c r="R490" s="11"/>
      <c r="S490" s="11"/>
      <c r="T490" s="11"/>
      <c r="U490" s="11"/>
      <c r="V490" s="11"/>
      <c r="W490" s="11"/>
      <c r="X490" s="11"/>
      <c r="Y490" s="11"/>
      <c r="Z490" s="246"/>
      <c r="AA4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0" s="250" t="e">
        <f>IF(tbl_TransDet_Exp[[#This Row],[+/-  (HR GL Detail)]]&lt;&gt;"",tbl_TransDet_Exp[[#This Row],[+/-  (HR GL Detail)]],IF(#REF!&lt;&gt;"",#REF!,""))</f>
        <v>#REF!</v>
      </c>
      <c r="AC490" s="250" t="str">
        <f t="shared" si="24"/>
        <v>https://financials.omni.fsu.edu/psp/sprdfi/EMPLOYEE/ERP/c/AUDIT_EXPENSE_FUNCTIONS.TE_EXP_SHEET_INQ.GBL?SHEET_ID=</v>
      </c>
      <c r="AD490" s="250" t="str">
        <f t="shared" si="25"/>
        <v>&amp;PAGE=EX_SHEET_ENTRY</v>
      </c>
      <c r="AE490" s="250" t="str">
        <f>IF(LEFT(tbl_TransDet_Exp[[#This Row],[Journal Id]],2)="EX",TEXT(tbl_TransDet_Exp[[#This Row],[Vch /Ex /PayId]],"0000000000"),"")</f>
        <v/>
      </c>
      <c r="AF490" s="250" t="b">
        <f>IF(tbl_TransDet_Exp[[#This Row],[ER Lookup and Format]]&lt;&gt;"",CONCATENATE(tbl_TransDet_Exp[[#This Row],[https://financials.omni.fsu.edu/psp/sprdfi/EMPLOYEE/ERP/c/AUDIT_EXPENSE_FUNCTIONS.TE_EXP_SHEET_INQ.GBL?SHEET_ID=]],AE490,tbl_TransDet_Exp[[#This Row],[&amp;PAGE=EX_SHEET_ENTRY]]))</f>
        <v>0</v>
      </c>
      <c r="AG490" s="250" t="str">
        <f t="shared" si="26"/>
        <v>https://docmgmt.its.fsu.edu/NolijWeb/public/apiLoginCheck.jsp?redir=../documentviewer/%3FdocumentId%3D</v>
      </c>
      <c r="AH4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0" s="250" t="str">
        <f>tbl_TransDet_Exp[[#Headers],[&amp;TargetFrameName=None]]</f>
        <v>&amp;TargetFrameName=None</v>
      </c>
      <c r="AJ4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0" s="71"/>
      <c r="AN490" s="22"/>
      <c r="AO490" s="22"/>
      <c r="AP490" s="208"/>
      <c r="AQ490" s="42" t="e">
        <f>IF(tbl_TransDet_Exp[[#This Row],[Custom SR Type]]="",INDEX(SR_Lookup[Section Name],MATCH(tbl_TransDet_Exp[[#This Row],[Account]],SR_Lookup[Account],0)),tbl_TransDet_Exp[[#This Row],[Custom SR Type]])</f>
        <v>#N/A</v>
      </c>
      <c r="AR490" s="42">
        <f>VALUE(CONCATENATE(C490,TEXT(tbl_TransDet_Exp[[#This Row],[Pd]],"00")))</f>
        <v>0</v>
      </c>
      <c r="AS490" s="42" t="str">
        <f>TEXT(tbl_TransDet_Exp[[#This Row],[Project Id]],"000000")</f>
        <v>000000</v>
      </c>
      <c r="AT490" s="42" t="e">
        <f>INDEX(Table11[Description],MATCH(tbl_TransDet_Exp[[#This Row],[Account]],Table11[GL Account],0))</f>
        <v>#N/A</v>
      </c>
      <c r="AU4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1" spans="2:47">
      <c r="B491" s="11"/>
      <c r="C491" s="243"/>
      <c r="D491" s="243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244"/>
      <c r="P491" s="11"/>
      <c r="Q491" s="245"/>
      <c r="R491" s="11"/>
      <c r="S491" s="11"/>
      <c r="T491" s="11"/>
      <c r="U491" s="11"/>
      <c r="V491" s="11"/>
      <c r="W491" s="11"/>
      <c r="X491" s="11"/>
      <c r="Y491" s="11"/>
      <c r="Z491" s="246"/>
      <c r="AA4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1" s="250" t="e">
        <f>IF(tbl_TransDet_Exp[[#This Row],[+/-  (HR GL Detail)]]&lt;&gt;"",tbl_TransDet_Exp[[#This Row],[+/-  (HR GL Detail)]],IF(#REF!&lt;&gt;"",#REF!,""))</f>
        <v>#REF!</v>
      </c>
      <c r="AC491" s="250" t="str">
        <f t="shared" si="24"/>
        <v>https://financials.omni.fsu.edu/psp/sprdfi/EMPLOYEE/ERP/c/AUDIT_EXPENSE_FUNCTIONS.TE_EXP_SHEET_INQ.GBL?SHEET_ID=</v>
      </c>
      <c r="AD491" s="250" t="str">
        <f t="shared" si="25"/>
        <v>&amp;PAGE=EX_SHEET_ENTRY</v>
      </c>
      <c r="AE491" s="250" t="str">
        <f>IF(LEFT(tbl_TransDet_Exp[[#This Row],[Journal Id]],2)="EX",TEXT(tbl_TransDet_Exp[[#This Row],[Vch /Ex /PayId]],"0000000000"),"")</f>
        <v/>
      </c>
      <c r="AF491" s="250" t="b">
        <f>IF(tbl_TransDet_Exp[[#This Row],[ER Lookup and Format]]&lt;&gt;"",CONCATENATE(tbl_TransDet_Exp[[#This Row],[https://financials.omni.fsu.edu/psp/sprdfi/EMPLOYEE/ERP/c/AUDIT_EXPENSE_FUNCTIONS.TE_EXP_SHEET_INQ.GBL?SHEET_ID=]],AE491,tbl_TransDet_Exp[[#This Row],[&amp;PAGE=EX_SHEET_ENTRY]]))</f>
        <v>0</v>
      </c>
      <c r="AG491" s="250" t="str">
        <f t="shared" si="26"/>
        <v>https://docmgmt.its.fsu.edu/NolijWeb/public/apiLoginCheck.jsp?redir=../documentviewer/%3FdocumentId%3D</v>
      </c>
      <c r="AH4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1" s="250" t="str">
        <f>tbl_TransDet_Exp[[#Headers],[&amp;TargetFrameName=None]]</f>
        <v>&amp;TargetFrameName=None</v>
      </c>
      <c r="AJ4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1" s="71"/>
      <c r="AN491" s="22"/>
      <c r="AO491" s="22"/>
      <c r="AP491" s="208"/>
      <c r="AQ491" s="42" t="e">
        <f>IF(tbl_TransDet_Exp[[#This Row],[Custom SR Type]]="",INDEX(SR_Lookup[Section Name],MATCH(tbl_TransDet_Exp[[#This Row],[Account]],SR_Lookup[Account],0)),tbl_TransDet_Exp[[#This Row],[Custom SR Type]])</f>
        <v>#N/A</v>
      </c>
      <c r="AR491" s="42">
        <f>VALUE(CONCATENATE(C491,TEXT(tbl_TransDet_Exp[[#This Row],[Pd]],"00")))</f>
        <v>0</v>
      </c>
      <c r="AS491" s="42" t="str">
        <f>TEXT(tbl_TransDet_Exp[[#This Row],[Project Id]],"000000")</f>
        <v>000000</v>
      </c>
      <c r="AT491" s="42" t="e">
        <f>INDEX(Table11[Description],MATCH(tbl_TransDet_Exp[[#This Row],[Account]],Table11[GL Account],0))</f>
        <v>#N/A</v>
      </c>
      <c r="AU4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2" spans="2:47">
      <c r="B492" s="11"/>
      <c r="C492" s="243"/>
      <c r="D492" s="243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244"/>
      <c r="P492" s="11"/>
      <c r="Q492" s="245"/>
      <c r="R492" s="11"/>
      <c r="S492" s="11"/>
      <c r="T492" s="11"/>
      <c r="U492" s="11"/>
      <c r="V492" s="11"/>
      <c r="W492" s="11"/>
      <c r="X492" s="11"/>
      <c r="Y492" s="11"/>
      <c r="Z492" s="246"/>
      <c r="AA4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2" s="250" t="e">
        <f>IF(tbl_TransDet_Exp[[#This Row],[+/-  (HR GL Detail)]]&lt;&gt;"",tbl_TransDet_Exp[[#This Row],[+/-  (HR GL Detail)]],IF(#REF!&lt;&gt;"",#REF!,""))</f>
        <v>#REF!</v>
      </c>
      <c r="AC492" s="250" t="str">
        <f t="shared" si="24"/>
        <v>https://financials.omni.fsu.edu/psp/sprdfi/EMPLOYEE/ERP/c/AUDIT_EXPENSE_FUNCTIONS.TE_EXP_SHEET_INQ.GBL?SHEET_ID=</v>
      </c>
      <c r="AD492" s="250" t="str">
        <f t="shared" si="25"/>
        <v>&amp;PAGE=EX_SHEET_ENTRY</v>
      </c>
      <c r="AE492" s="250" t="str">
        <f>IF(LEFT(tbl_TransDet_Exp[[#This Row],[Journal Id]],2)="EX",TEXT(tbl_TransDet_Exp[[#This Row],[Vch /Ex /PayId]],"0000000000"),"")</f>
        <v/>
      </c>
      <c r="AF492" s="250" t="b">
        <f>IF(tbl_TransDet_Exp[[#This Row],[ER Lookup and Format]]&lt;&gt;"",CONCATENATE(tbl_TransDet_Exp[[#This Row],[https://financials.omni.fsu.edu/psp/sprdfi/EMPLOYEE/ERP/c/AUDIT_EXPENSE_FUNCTIONS.TE_EXP_SHEET_INQ.GBL?SHEET_ID=]],AE492,tbl_TransDet_Exp[[#This Row],[&amp;PAGE=EX_SHEET_ENTRY]]))</f>
        <v>0</v>
      </c>
      <c r="AG492" s="250" t="str">
        <f t="shared" si="26"/>
        <v>https://docmgmt.its.fsu.edu/NolijWeb/public/apiLoginCheck.jsp?redir=../documentviewer/%3FdocumentId%3D</v>
      </c>
      <c r="AH4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2" s="250" t="str">
        <f>tbl_TransDet_Exp[[#Headers],[&amp;TargetFrameName=None]]</f>
        <v>&amp;TargetFrameName=None</v>
      </c>
      <c r="AJ4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2" s="71"/>
      <c r="AN492" s="22"/>
      <c r="AO492" s="22"/>
      <c r="AP492" s="208"/>
      <c r="AQ492" s="42" t="e">
        <f>IF(tbl_TransDet_Exp[[#This Row],[Custom SR Type]]="",INDEX(SR_Lookup[Section Name],MATCH(tbl_TransDet_Exp[[#This Row],[Account]],SR_Lookup[Account],0)),tbl_TransDet_Exp[[#This Row],[Custom SR Type]])</f>
        <v>#N/A</v>
      </c>
      <c r="AR492" s="42">
        <f>VALUE(CONCATENATE(C492,TEXT(tbl_TransDet_Exp[[#This Row],[Pd]],"00")))</f>
        <v>0</v>
      </c>
      <c r="AS492" s="42" t="str">
        <f>TEXT(tbl_TransDet_Exp[[#This Row],[Project Id]],"000000")</f>
        <v>000000</v>
      </c>
      <c r="AT492" s="42" t="e">
        <f>INDEX(Table11[Description],MATCH(tbl_TransDet_Exp[[#This Row],[Account]],Table11[GL Account],0))</f>
        <v>#N/A</v>
      </c>
      <c r="AU4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3" spans="2:47">
      <c r="B493" s="11"/>
      <c r="C493" s="243"/>
      <c r="D493" s="243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244"/>
      <c r="P493" s="11"/>
      <c r="Q493" s="245"/>
      <c r="R493" s="11"/>
      <c r="S493" s="11"/>
      <c r="T493" s="11"/>
      <c r="U493" s="11"/>
      <c r="V493" s="11"/>
      <c r="W493" s="11"/>
      <c r="X493" s="11"/>
      <c r="Y493" s="11"/>
      <c r="Z493" s="246"/>
      <c r="AA4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3" s="250" t="e">
        <f>IF(tbl_TransDet_Exp[[#This Row],[+/-  (HR GL Detail)]]&lt;&gt;"",tbl_TransDet_Exp[[#This Row],[+/-  (HR GL Detail)]],IF(#REF!&lt;&gt;"",#REF!,""))</f>
        <v>#REF!</v>
      </c>
      <c r="AC493" s="250" t="str">
        <f t="shared" si="24"/>
        <v>https://financials.omni.fsu.edu/psp/sprdfi/EMPLOYEE/ERP/c/AUDIT_EXPENSE_FUNCTIONS.TE_EXP_SHEET_INQ.GBL?SHEET_ID=</v>
      </c>
      <c r="AD493" s="250" t="str">
        <f t="shared" si="25"/>
        <v>&amp;PAGE=EX_SHEET_ENTRY</v>
      </c>
      <c r="AE493" s="250" t="str">
        <f>IF(LEFT(tbl_TransDet_Exp[[#This Row],[Journal Id]],2)="EX",TEXT(tbl_TransDet_Exp[[#This Row],[Vch /Ex /PayId]],"0000000000"),"")</f>
        <v/>
      </c>
      <c r="AF493" s="250" t="b">
        <f>IF(tbl_TransDet_Exp[[#This Row],[ER Lookup and Format]]&lt;&gt;"",CONCATENATE(tbl_TransDet_Exp[[#This Row],[https://financials.omni.fsu.edu/psp/sprdfi/EMPLOYEE/ERP/c/AUDIT_EXPENSE_FUNCTIONS.TE_EXP_SHEET_INQ.GBL?SHEET_ID=]],AE493,tbl_TransDet_Exp[[#This Row],[&amp;PAGE=EX_SHEET_ENTRY]]))</f>
        <v>0</v>
      </c>
      <c r="AG493" s="250" t="str">
        <f t="shared" si="26"/>
        <v>https://docmgmt.its.fsu.edu/NolijWeb/public/apiLoginCheck.jsp?redir=../documentviewer/%3FdocumentId%3D</v>
      </c>
      <c r="AH4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3" s="250" t="str">
        <f>tbl_TransDet_Exp[[#Headers],[&amp;TargetFrameName=None]]</f>
        <v>&amp;TargetFrameName=None</v>
      </c>
      <c r="AJ4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3" s="71"/>
      <c r="AN493" s="22"/>
      <c r="AO493" s="22"/>
      <c r="AP493" s="208"/>
      <c r="AQ493" s="42" t="e">
        <f>IF(tbl_TransDet_Exp[[#This Row],[Custom SR Type]]="",INDEX(SR_Lookup[Section Name],MATCH(tbl_TransDet_Exp[[#This Row],[Account]],SR_Lookup[Account],0)),tbl_TransDet_Exp[[#This Row],[Custom SR Type]])</f>
        <v>#N/A</v>
      </c>
      <c r="AR493" s="42">
        <f>VALUE(CONCATENATE(C493,TEXT(tbl_TransDet_Exp[[#This Row],[Pd]],"00")))</f>
        <v>0</v>
      </c>
      <c r="AS493" s="42" t="str">
        <f>TEXT(tbl_TransDet_Exp[[#This Row],[Project Id]],"000000")</f>
        <v>000000</v>
      </c>
      <c r="AT493" s="42" t="e">
        <f>INDEX(Table11[Description],MATCH(tbl_TransDet_Exp[[#This Row],[Account]],Table11[GL Account],0))</f>
        <v>#N/A</v>
      </c>
      <c r="AU4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4" spans="2:47">
      <c r="B494" s="11"/>
      <c r="C494" s="243"/>
      <c r="D494" s="243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244"/>
      <c r="P494" s="11"/>
      <c r="Q494" s="245"/>
      <c r="R494" s="11"/>
      <c r="S494" s="11"/>
      <c r="T494" s="11"/>
      <c r="U494" s="11"/>
      <c r="V494" s="11"/>
      <c r="W494" s="11"/>
      <c r="X494" s="11"/>
      <c r="Y494" s="11"/>
      <c r="Z494" s="246"/>
      <c r="AA4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4" s="250" t="e">
        <f>IF(tbl_TransDet_Exp[[#This Row],[+/-  (HR GL Detail)]]&lt;&gt;"",tbl_TransDet_Exp[[#This Row],[+/-  (HR GL Detail)]],IF(#REF!&lt;&gt;"",#REF!,""))</f>
        <v>#REF!</v>
      </c>
      <c r="AC494" s="250" t="str">
        <f t="shared" si="24"/>
        <v>https://financials.omni.fsu.edu/psp/sprdfi/EMPLOYEE/ERP/c/AUDIT_EXPENSE_FUNCTIONS.TE_EXP_SHEET_INQ.GBL?SHEET_ID=</v>
      </c>
      <c r="AD494" s="250" t="str">
        <f t="shared" si="25"/>
        <v>&amp;PAGE=EX_SHEET_ENTRY</v>
      </c>
      <c r="AE494" s="250" t="str">
        <f>IF(LEFT(tbl_TransDet_Exp[[#This Row],[Journal Id]],2)="EX",TEXT(tbl_TransDet_Exp[[#This Row],[Vch /Ex /PayId]],"0000000000"),"")</f>
        <v/>
      </c>
      <c r="AF494" s="250" t="b">
        <f>IF(tbl_TransDet_Exp[[#This Row],[ER Lookup and Format]]&lt;&gt;"",CONCATENATE(tbl_TransDet_Exp[[#This Row],[https://financials.omni.fsu.edu/psp/sprdfi/EMPLOYEE/ERP/c/AUDIT_EXPENSE_FUNCTIONS.TE_EXP_SHEET_INQ.GBL?SHEET_ID=]],AE494,tbl_TransDet_Exp[[#This Row],[&amp;PAGE=EX_SHEET_ENTRY]]))</f>
        <v>0</v>
      </c>
      <c r="AG494" s="250" t="str">
        <f t="shared" si="26"/>
        <v>https://docmgmt.its.fsu.edu/NolijWeb/public/apiLoginCheck.jsp?redir=../documentviewer/%3FdocumentId%3D</v>
      </c>
      <c r="AH4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4" s="250" t="str">
        <f>tbl_TransDet_Exp[[#Headers],[&amp;TargetFrameName=None]]</f>
        <v>&amp;TargetFrameName=None</v>
      </c>
      <c r="AJ4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4" s="71"/>
      <c r="AN494" s="22"/>
      <c r="AO494" s="22"/>
      <c r="AP494" s="208"/>
      <c r="AQ494" s="42" t="e">
        <f>IF(tbl_TransDet_Exp[[#This Row],[Custom SR Type]]="",INDEX(SR_Lookup[Section Name],MATCH(tbl_TransDet_Exp[[#This Row],[Account]],SR_Lookup[Account],0)),tbl_TransDet_Exp[[#This Row],[Custom SR Type]])</f>
        <v>#N/A</v>
      </c>
      <c r="AR494" s="42">
        <f>VALUE(CONCATENATE(C494,TEXT(tbl_TransDet_Exp[[#This Row],[Pd]],"00")))</f>
        <v>0</v>
      </c>
      <c r="AS494" s="42" t="str">
        <f>TEXT(tbl_TransDet_Exp[[#This Row],[Project Id]],"000000")</f>
        <v>000000</v>
      </c>
      <c r="AT494" s="42" t="e">
        <f>INDEX(Table11[Description],MATCH(tbl_TransDet_Exp[[#This Row],[Account]],Table11[GL Account],0))</f>
        <v>#N/A</v>
      </c>
      <c r="AU4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5" spans="2:47">
      <c r="B495" s="11"/>
      <c r="C495" s="243"/>
      <c r="D495" s="243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244"/>
      <c r="P495" s="11"/>
      <c r="Q495" s="245"/>
      <c r="R495" s="11"/>
      <c r="S495" s="11"/>
      <c r="T495" s="11"/>
      <c r="U495" s="11"/>
      <c r="V495" s="11"/>
      <c r="W495" s="11"/>
      <c r="X495" s="11"/>
      <c r="Y495" s="11"/>
      <c r="Z495" s="246"/>
      <c r="AA4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5" s="250" t="e">
        <f>IF(tbl_TransDet_Exp[[#This Row],[+/-  (HR GL Detail)]]&lt;&gt;"",tbl_TransDet_Exp[[#This Row],[+/-  (HR GL Detail)]],IF(#REF!&lt;&gt;"",#REF!,""))</f>
        <v>#REF!</v>
      </c>
      <c r="AC495" s="250" t="str">
        <f t="shared" si="24"/>
        <v>https://financials.omni.fsu.edu/psp/sprdfi/EMPLOYEE/ERP/c/AUDIT_EXPENSE_FUNCTIONS.TE_EXP_SHEET_INQ.GBL?SHEET_ID=</v>
      </c>
      <c r="AD495" s="250" t="str">
        <f t="shared" si="25"/>
        <v>&amp;PAGE=EX_SHEET_ENTRY</v>
      </c>
      <c r="AE495" s="250" t="str">
        <f>IF(LEFT(tbl_TransDet_Exp[[#This Row],[Journal Id]],2)="EX",TEXT(tbl_TransDet_Exp[[#This Row],[Vch /Ex /PayId]],"0000000000"),"")</f>
        <v/>
      </c>
      <c r="AF495" s="250" t="b">
        <f>IF(tbl_TransDet_Exp[[#This Row],[ER Lookup and Format]]&lt;&gt;"",CONCATENATE(tbl_TransDet_Exp[[#This Row],[https://financials.omni.fsu.edu/psp/sprdfi/EMPLOYEE/ERP/c/AUDIT_EXPENSE_FUNCTIONS.TE_EXP_SHEET_INQ.GBL?SHEET_ID=]],AE495,tbl_TransDet_Exp[[#This Row],[&amp;PAGE=EX_SHEET_ENTRY]]))</f>
        <v>0</v>
      </c>
      <c r="AG495" s="250" t="str">
        <f t="shared" si="26"/>
        <v>https://docmgmt.its.fsu.edu/NolijWeb/public/apiLoginCheck.jsp?redir=../documentviewer/%3FdocumentId%3D</v>
      </c>
      <c r="AH4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5" s="250" t="str">
        <f>tbl_TransDet_Exp[[#Headers],[&amp;TargetFrameName=None]]</f>
        <v>&amp;TargetFrameName=None</v>
      </c>
      <c r="AJ4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5" s="71"/>
      <c r="AN495" s="22"/>
      <c r="AO495" s="22"/>
      <c r="AP495" s="208"/>
      <c r="AQ495" s="42" t="e">
        <f>IF(tbl_TransDet_Exp[[#This Row],[Custom SR Type]]="",INDEX(SR_Lookup[Section Name],MATCH(tbl_TransDet_Exp[[#This Row],[Account]],SR_Lookup[Account],0)),tbl_TransDet_Exp[[#This Row],[Custom SR Type]])</f>
        <v>#N/A</v>
      </c>
      <c r="AR495" s="42">
        <f>VALUE(CONCATENATE(C495,TEXT(tbl_TransDet_Exp[[#This Row],[Pd]],"00")))</f>
        <v>0</v>
      </c>
      <c r="AS495" s="42" t="str">
        <f>TEXT(tbl_TransDet_Exp[[#This Row],[Project Id]],"000000")</f>
        <v>000000</v>
      </c>
      <c r="AT495" s="42" t="e">
        <f>INDEX(Table11[Description],MATCH(tbl_TransDet_Exp[[#This Row],[Account]],Table11[GL Account],0))</f>
        <v>#N/A</v>
      </c>
      <c r="AU4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6" spans="2:47">
      <c r="B496" s="11"/>
      <c r="C496" s="243"/>
      <c r="D496" s="243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244"/>
      <c r="P496" s="11"/>
      <c r="Q496" s="245"/>
      <c r="R496" s="11"/>
      <c r="S496" s="11"/>
      <c r="T496" s="11"/>
      <c r="U496" s="11"/>
      <c r="V496" s="11"/>
      <c r="W496" s="11"/>
      <c r="X496" s="11"/>
      <c r="Y496" s="11"/>
      <c r="Z496" s="246"/>
      <c r="AA4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6" s="250" t="e">
        <f>IF(tbl_TransDet_Exp[[#This Row],[+/-  (HR GL Detail)]]&lt;&gt;"",tbl_TransDet_Exp[[#This Row],[+/-  (HR GL Detail)]],IF(#REF!&lt;&gt;"",#REF!,""))</f>
        <v>#REF!</v>
      </c>
      <c r="AC496" s="250" t="str">
        <f t="shared" si="24"/>
        <v>https://financials.omni.fsu.edu/psp/sprdfi/EMPLOYEE/ERP/c/AUDIT_EXPENSE_FUNCTIONS.TE_EXP_SHEET_INQ.GBL?SHEET_ID=</v>
      </c>
      <c r="AD496" s="250" t="str">
        <f t="shared" si="25"/>
        <v>&amp;PAGE=EX_SHEET_ENTRY</v>
      </c>
      <c r="AE496" s="250" t="str">
        <f>IF(LEFT(tbl_TransDet_Exp[[#This Row],[Journal Id]],2)="EX",TEXT(tbl_TransDet_Exp[[#This Row],[Vch /Ex /PayId]],"0000000000"),"")</f>
        <v/>
      </c>
      <c r="AF496" s="250" t="b">
        <f>IF(tbl_TransDet_Exp[[#This Row],[ER Lookup and Format]]&lt;&gt;"",CONCATENATE(tbl_TransDet_Exp[[#This Row],[https://financials.omni.fsu.edu/psp/sprdfi/EMPLOYEE/ERP/c/AUDIT_EXPENSE_FUNCTIONS.TE_EXP_SHEET_INQ.GBL?SHEET_ID=]],AE496,tbl_TransDet_Exp[[#This Row],[&amp;PAGE=EX_SHEET_ENTRY]]))</f>
        <v>0</v>
      </c>
      <c r="AG496" s="250" t="str">
        <f t="shared" si="26"/>
        <v>https://docmgmt.its.fsu.edu/NolijWeb/public/apiLoginCheck.jsp?redir=../documentviewer/%3FdocumentId%3D</v>
      </c>
      <c r="AH4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6" s="250" t="str">
        <f>tbl_TransDet_Exp[[#Headers],[&amp;TargetFrameName=None]]</f>
        <v>&amp;TargetFrameName=None</v>
      </c>
      <c r="AJ4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6" s="71"/>
      <c r="AN496" s="22"/>
      <c r="AO496" s="22"/>
      <c r="AP496" s="208"/>
      <c r="AQ496" s="42" t="e">
        <f>IF(tbl_TransDet_Exp[[#This Row],[Custom SR Type]]="",INDEX(SR_Lookup[Section Name],MATCH(tbl_TransDet_Exp[[#This Row],[Account]],SR_Lookup[Account],0)),tbl_TransDet_Exp[[#This Row],[Custom SR Type]])</f>
        <v>#N/A</v>
      </c>
      <c r="AR496" s="42">
        <f>VALUE(CONCATENATE(C496,TEXT(tbl_TransDet_Exp[[#This Row],[Pd]],"00")))</f>
        <v>0</v>
      </c>
      <c r="AS496" s="42" t="str">
        <f>TEXT(tbl_TransDet_Exp[[#This Row],[Project Id]],"000000")</f>
        <v>000000</v>
      </c>
      <c r="AT496" s="42" t="e">
        <f>INDEX(Table11[Description],MATCH(tbl_TransDet_Exp[[#This Row],[Account]],Table11[GL Account],0))</f>
        <v>#N/A</v>
      </c>
      <c r="AU4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7" spans="2:47">
      <c r="B497" s="11"/>
      <c r="C497" s="243"/>
      <c r="D497" s="243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244"/>
      <c r="P497" s="11"/>
      <c r="Q497" s="245"/>
      <c r="R497" s="11"/>
      <c r="S497" s="11"/>
      <c r="T497" s="11"/>
      <c r="U497" s="11"/>
      <c r="V497" s="11"/>
      <c r="W497" s="11"/>
      <c r="X497" s="11"/>
      <c r="Y497" s="11"/>
      <c r="Z497" s="246"/>
      <c r="AA4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7" s="250" t="e">
        <f>IF(tbl_TransDet_Exp[[#This Row],[+/-  (HR GL Detail)]]&lt;&gt;"",tbl_TransDet_Exp[[#This Row],[+/-  (HR GL Detail)]],IF(#REF!&lt;&gt;"",#REF!,""))</f>
        <v>#REF!</v>
      </c>
      <c r="AC497" s="250" t="str">
        <f t="shared" si="24"/>
        <v>https://financials.omni.fsu.edu/psp/sprdfi/EMPLOYEE/ERP/c/AUDIT_EXPENSE_FUNCTIONS.TE_EXP_SHEET_INQ.GBL?SHEET_ID=</v>
      </c>
      <c r="AD497" s="250" t="str">
        <f t="shared" si="25"/>
        <v>&amp;PAGE=EX_SHEET_ENTRY</v>
      </c>
      <c r="AE497" s="250" t="str">
        <f>IF(LEFT(tbl_TransDet_Exp[[#This Row],[Journal Id]],2)="EX",TEXT(tbl_TransDet_Exp[[#This Row],[Vch /Ex /PayId]],"0000000000"),"")</f>
        <v/>
      </c>
      <c r="AF497" s="250" t="b">
        <f>IF(tbl_TransDet_Exp[[#This Row],[ER Lookup and Format]]&lt;&gt;"",CONCATENATE(tbl_TransDet_Exp[[#This Row],[https://financials.omni.fsu.edu/psp/sprdfi/EMPLOYEE/ERP/c/AUDIT_EXPENSE_FUNCTIONS.TE_EXP_SHEET_INQ.GBL?SHEET_ID=]],AE497,tbl_TransDet_Exp[[#This Row],[&amp;PAGE=EX_SHEET_ENTRY]]))</f>
        <v>0</v>
      </c>
      <c r="AG497" s="250" t="str">
        <f t="shared" si="26"/>
        <v>https://docmgmt.its.fsu.edu/NolijWeb/public/apiLoginCheck.jsp?redir=../documentviewer/%3FdocumentId%3D</v>
      </c>
      <c r="AH4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7" s="250" t="str">
        <f>tbl_TransDet_Exp[[#Headers],[&amp;TargetFrameName=None]]</f>
        <v>&amp;TargetFrameName=None</v>
      </c>
      <c r="AJ4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7" s="71"/>
      <c r="AN497" s="22"/>
      <c r="AO497" s="22"/>
      <c r="AP497" s="208"/>
      <c r="AQ497" s="42" t="e">
        <f>IF(tbl_TransDet_Exp[[#This Row],[Custom SR Type]]="",INDEX(SR_Lookup[Section Name],MATCH(tbl_TransDet_Exp[[#This Row],[Account]],SR_Lookup[Account],0)),tbl_TransDet_Exp[[#This Row],[Custom SR Type]])</f>
        <v>#N/A</v>
      </c>
      <c r="AR497" s="42">
        <f>VALUE(CONCATENATE(C497,TEXT(tbl_TransDet_Exp[[#This Row],[Pd]],"00")))</f>
        <v>0</v>
      </c>
      <c r="AS497" s="42" t="str">
        <f>TEXT(tbl_TransDet_Exp[[#This Row],[Project Id]],"000000")</f>
        <v>000000</v>
      </c>
      <c r="AT497" s="42" t="e">
        <f>INDEX(Table11[Description],MATCH(tbl_TransDet_Exp[[#This Row],[Account]],Table11[GL Account],0))</f>
        <v>#N/A</v>
      </c>
      <c r="AU4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8" spans="2:47">
      <c r="B498" s="11"/>
      <c r="C498" s="243"/>
      <c r="D498" s="243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244"/>
      <c r="P498" s="11"/>
      <c r="Q498" s="245"/>
      <c r="R498" s="11"/>
      <c r="S498" s="11"/>
      <c r="T498" s="11"/>
      <c r="U498" s="11"/>
      <c r="V498" s="11"/>
      <c r="W498" s="11"/>
      <c r="X498" s="11"/>
      <c r="Y498" s="11"/>
      <c r="Z498" s="246"/>
      <c r="AA4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8" s="250" t="e">
        <f>IF(tbl_TransDet_Exp[[#This Row],[+/-  (HR GL Detail)]]&lt;&gt;"",tbl_TransDet_Exp[[#This Row],[+/-  (HR GL Detail)]],IF(#REF!&lt;&gt;"",#REF!,""))</f>
        <v>#REF!</v>
      </c>
      <c r="AC498" s="250" t="str">
        <f t="shared" si="24"/>
        <v>https://financials.omni.fsu.edu/psp/sprdfi/EMPLOYEE/ERP/c/AUDIT_EXPENSE_FUNCTIONS.TE_EXP_SHEET_INQ.GBL?SHEET_ID=</v>
      </c>
      <c r="AD498" s="250" t="str">
        <f t="shared" si="25"/>
        <v>&amp;PAGE=EX_SHEET_ENTRY</v>
      </c>
      <c r="AE498" s="250" t="str">
        <f>IF(LEFT(tbl_TransDet_Exp[[#This Row],[Journal Id]],2)="EX",TEXT(tbl_TransDet_Exp[[#This Row],[Vch /Ex /PayId]],"0000000000"),"")</f>
        <v/>
      </c>
      <c r="AF498" s="250" t="b">
        <f>IF(tbl_TransDet_Exp[[#This Row],[ER Lookup and Format]]&lt;&gt;"",CONCATENATE(tbl_TransDet_Exp[[#This Row],[https://financials.omni.fsu.edu/psp/sprdfi/EMPLOYEE/ERP/c/AUDIT_EXPENSE_FUNCTIONS.TE_EXP_SHEET_INQ.GBL?SHEET_ID=]],AE498,tbl_TransDet_Exp[[#This Row],[&amp;PAGE=EX_SHEET_ENTRY]]))</f>
        <v>0</v>
      </c>
      <c r="AG498" s="250" t="str">
        <f t="shared" si="26"/>
        <v>https://docmgmt.its.fsu.edu/NolijWeb/public/apiLoginCheck.jsp?redir=../documentviewer/%3FdocumentId%3D</v>
      </c>
      <c r="AH4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8" s="250" t="str">
        <f>tbl_TransDet_Exp[[#Headers],[&amp;TargetFrameName=None]]</f>
        <v>&amp;TargetFrameName=None</v>
      </c>
      <c r="AJ4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8" s="71"/>
      <c r="AN498" s="22"/>
      <c r="AO498" s="22"/>
      <c r="AP498" s="208"/>
      <c r="AQ498" s="42" t="e">
        <f>IF(tbl_TransDet_Exp[[#This Row],[Custom SR Type]]="",INDEX(SR_Lookup[Section Name],MATCH(tbl_TransDet_Exp[[#This Row],[Account]],SR_Lookup[Account],0)),tbl_TransDet_Exp[[#This Row],[Custom SR Type]])</f>
        <v>#N/A</v>
      </c>
      <c r="AR498" s="42">
        <f>VALUE(CONCATENATE(C498,TEXT(tbl_TransDet_Exp[[#This Row],[Pd]],"00")))</f>
        <v>0</v>
      </c>
      <c r="AS498" s="42" t="str">
        <f>TEXT(tbl_TransDet_Exp[[#This Row],[Project Id]],"000000")</f>
        <v>000000</v>
      </c>
      <c r="AT498" s="42" t="e">
        <f>INDEX(Table11[Description],MATCH(tbl_TransDet_Exp[[#This Row],[Account]],Table11[GL Account],0))</f>
        <v>#N/A</v>
      </c>
      <c r="AU4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499" spans="2:47">
      <c r="B499" s="11"/>
      <c r="C499" s="243"/>
      <c r="D499" s="243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244"/>
      <c r="P499" s="11"/>
      <c r="Q499" s="245"/>
      <c r="R499" s="11"/>
      <c r="S499" s="11"/>
      <c r="T499" s="11"/>
      <c r="U499" s="11"/>
      <c r="V499" s="11"/>
      <c r="W499" s="11"/>
      <c r="X499" s="11"/>
      <c r="Y499" s="11"/>
      <c r="Z499" s="246"/>
      <c r="AA4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499" s="250" t="e">
        <f>IF(tbl_TransDet_Exp[[#This Row],[+/-  (HR GL Detail)]]&lt;&gt;"",tbl_TransDet_Exp[[#This Row],[+/-  (HR GL Detail)]],IF(#REF!&lt;&gt;"",#REF!,""))</f>
        <v>#REF!</v>
      </c>
      <c r="AC499" s="250" t="str">
        <f t="shared" si="24"/>
        <v>https://financials.omni.fsu.edu/psp/sprdfi/EMPLOYEE/ERP/c/AUDIT_EXPENSE_FUNCTIONS.TE_EXP_SHEET_INQ.GBL?SHEET_ID=</v>
      </c>
      <c r="AD499" s="250" t="str">
        <f t="shared" si="25"/>
        <v>&amp;PAGE=EX_SHEET_ENTRY</v>
      </c>
      <c r="AE499" s="250" t="str">
        <f>IF(LEFT(tbl_TransDet_Exp[[#This Row],[Journal Id]],2)="EX",TEXT(tbl_TransDet_Exp[[#This Row],[Vch /Ex /PayId]],"0000000000"),"")</f>
        <v/>
      </c>
      <c r="AF499" s="250" t="b">
        <f>IF(tbl_TransDet_Exp[[#This Row],[ER Lookup and Format]]&lt;&gt;"",CONCATENATE(tbl_TransDet_Exp[[#This Row],[https://financials.omni.fsu.edu/psp/sprdfi/EMPLOYEE/ERP/c/AUDIT_EXPENSE_FUNCTIONS.TE_EXP_SHEET_INQ.GBL?SHEET_ID=]],AE499,tbl_TransDet_Exp[[#This Row],[&amp;PAGE=EX_SHEET_ENTRY]]))</f>
        <v>0</v>
      </c>
      <c r="AG499" s="250" t="str">
        <f t="shared" si="26"/>
        <v>https://docmgmt.its.fsu.edu/NolijWeb/public/apiLoginCheck.jsp?redir=../documentviewer/%3FdocumentId%3D</v>
      </c>
      <c r="AH4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499" s="250" t="str">
        <f>tbl_TransDet_Exp[[#Headers],[&amp;TargetFrameName=None]]</f>
        <v>&amp;TargetFrameName=None</v>
      </c>
      <c r="AJ4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4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4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499" s="71"/>
      <c r="AN499" s="22"/>
      <c r="AO499" s="22"/>
      <c r="AP499" s="208"/>
      <c r="AQ499" s="42" t="e">
        <f>IF(tbl_TransDet_Exp[[#This Row],[Custom SR Type]]="",INDEX(SR_Lookup[Section Name],MATCH(tbl_TransDet_Exp[[#This Row],[Account]],SR_Lookup[Account],0)),tbl_TransDet_Exp[[#This Row],[Custom SR Type]])</f>
        <v>#N/A</v>
      </c>
      <c r="AR499" s="42">
        <f>VALUE(CONCATENATE(C499,TEXT(tbl_TransDet_Exp[[#This Row],[Pd]],"00")))</f>
        <v>0</v>
      </c>
      <c r="AS499" s="42" t="str">
        <f>TEXT(tbl_TransDet_Exp[[#This Row],[Project Id]],"000000")</f>
        <v>000000</v>
      </c>
      <c r="AT499" s="42" t="e">
        <f>INDEX(Table11[Description],MATCH(tbl_TransDet_Exp[[#This Row],[Account]],Table11[GL Account],0))</f>
        <v>#N/A</v>
      </c>
      <c r="AU4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0" spans="2:47">
      <c r="B500" s="11"/>
      <c r="C500" s="243"/>
      <c r="D500" s="243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244"/>
      <c r="P500" s="11"/>
      <c r="Q500" s="245"/>
      <c r="R500" s="11"/>
      <c r="S500" s="11"/>
      <c r="T500" s="11"/>
      <c r="U500" s="11"/>
      <c r="V500" s="11"/>
      <c r="W500" s="11"/>
      <c r="X500" s="11"/>
      <c r="Y500" s="11"/>
      <c r="Z500" s="246"/>
      <c r="AA5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0" s="250" t="e">
        <f>IF(tbl_TransDet_Exp[[#This Row],[+/-  (HR GL Detail)]]&lt;&gt;"",tbl_TransDet_Exp[[#This Row],[+/-  (HR GL Detail)]],IF(#REF!&lt;&gt;"",#REF!,""))</f>
        <v>#REF!</v>
      </c>
      <c r="AC500" s="250" t="str">
        <f t="shared" si="24"/>
        <v>https://financials.omni.fsu.edu/psp/sprdfi/EMPLOYEE/ERP/c/AUDIT_EXPENSE_FUNCTIONS.TE_EXP_SHEET_INQ.GBL?SHEET_ID=</v>
      </c>
      <c r="AD500" s="250" t="str">
        <f t="shared" si="25"/>
        <v>&amp;PAGE=EX_SHEET_ENTRY</v>
      </c>
      <c r="AE500" s="250" t="str">
        <f>IF(LEFT(tbl_TransDet_Exp[[#This Row],[Journal Id]],2)="EX",TEXT(tbl_TransDet_Exp[[#This Row],[Vch /Ex /PayId]],"0000000000"),"")</f>
        <v/>
      </c>
      <c r="AF500" s="250" t="b">
        <f>IF(tbl_TransDet_Exp[[#This Row],[ER Lookup and Format]]&lt;&gt;"",CONCATENATE(tbl_TransDet_Exp[[#This Row],[https://financials.omni.fsu.edu/psp/sprdfi/EMPLOYEE/ERP/c/AUDIT_EXPENSE_FUNCTIONS.TE_EXP_SHEET_INQ.GBL?SHEET_ID=]],AE500,tbl_TransDet_Exp[[#This Row],[&amp;PAGE=EX_SHEET_ENTRY]]))</f>
        <v>0</v>
      </c>
      <c r="AG500" s="250" t="str">
        <f t="shared" si="26"/>
        <v>https://docmgmt.its.fsu.edu/NolijWeb/public/apiLoginCheck.jsp?redir=../documentviewer/%3FdocumentId%3D</v>
      </c>
      <c r="AH5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0" s="250" t="str">
        <f>tbl_TransDet_Exp[[#Headers],[&amp;TargetFrameName=None]]</f>
        <v>&amp;TargetFrameName=None</v>
      </c>
      <c r="AJ5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0" s="71"/>
      <c r="AN500" s="22"/>
      <c r="AO500" s="22"/>
      <c r="AP500" s="208"/>
      <c r="AQ500" s="42" t="e">
        <f>IF(tbl_TransDet_Exp[[#This Row],[Custom SR Type]]="",INDEX(SR_Lookup[Section Name],MATCH(tbl_TransDet_Exp[[#This Row],[Account]],SR_Lookup[Account],0)),tbl_TransDet_Exp[[#This Row],[Custom SR Type]])</f>
        <v>#N/A</v>
      </c>
      <c r="AR500" s="42">
        <f>VALUE(CONCATENATE(C500,TEXT(tbl_TransDet_Exp[[#This Row],[Pd]],"00")))</f>
        <v>0</v>
      </c>
      <c r="AS500" s="42" t="str">
        <f>TEXT(tbl_TransDet_Exp[[#This Row],[Project Id]],"000000")</f>
        <v>000000</v>
      </c>
      <c r="AT500" s="42" t="e">
        <f>INDEX(Table11[Description],MATCH(tbl_TransDet_Exp[[#This Row],[Account]],Table11[GL Account],0))</f>
        <v>#N/A</v>
      </c>
      <c r="AU5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1" spans="2:47">
      <c r="B501" s="11"/>
      <c r="C501" s="243"/>
      <c r="D501" s="243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244"/>
      <c r="P501" s="11"/>
      <c r="Q501" s="245"/>
      <c r="R501" s="11"/>
      <c r="S501" s="11"/>
      <c r="T501" s="11"/>
      <c r="U501" s="11"/>
      <c r="V501" s="11"/>
      <c r="W501" s="11"/>
      <c r="X501" s="11"/>
      <c r="Y501" s="11"/>
      <c r="Z501" s="246"/>
      <c r="AA5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1" s="250" t="e">
        <f>IF(tbl_TransDet_Exp[[#This Row],[+/-  (HR GL Detail)]]&lt;&gt;"",tbl_TransDet_Exp[[#This Row],[+/-  (HR GL Detail)]],IF(#REF!&lt;&gt;"",#REF!,""))</f>
        <v>#REF!</v>
      </c>
      <c r="AC501" s="250" t="str">
        <f t="shared" si="24"/>
        <v>https://financials.omni.fsu.edu/psp/sprdfi/EMPLOYEE/ERP/c/AUDIT_EXPENSE_FUNCTIONS.TE_EXP_SHEET_INQ.GBL?SHEET_ID=</v>
      </c>
      <c r="AD501" s="250" t="str">
        <f t="shared" si="25"/>
        <v>&amp;PAGE=EX_SHEET_ENTRY</v>
      </c>
      <c r="AE501" s="250" t="str">
        <f>IF(LEFT(tbl_TransDet_Exp[[#This Row],[Journal Id]],2)="EX",TEXT(tbl_TransDet_Exp[[#This Row],[Vch /Ex /PayId]],"0000000000"),"")</f>
        <v/>
      </c>
      <c r="AF501" s="250" t="b">
        <f>IF(tbl_TransDet_Exp[[#This Row],[ER Lookup and Format]]&lt;&gt;"",CONCATENATE(tbl_TransDet_Exp[[#This Row],[https://financials.omni.fsu.edu/psp/sprdfi/EMPLOYEE/ERP/c/AUDIT_EXPENSE_FUNCTIONS.TE_EXP_SHEET_INQ.GBL?SHEET_ID=]],AE501,tbl_TransDet_Exp[[#This Row],[&amp;PAGE=EX_SHEET_ENTRY]]))</f>
        <v>0</v>
      </c>
      <c r="AG501" s="250" t="str">
        <f t="shared" si="26"/>
        <v>https://docmgmt.its.fsu.edu/NolijWeb/public/apiLoginCheck.jsp?redir=../documentviewer/%3FdocumentId%3D</v>
      </c>
      <c r="AH5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1" s="250" t="str">
        <f>tbl_TransDet_Exp[[#Headers],[&amp;TargetFrameName=None]]</f>
        <v>&amp;TargetFrameName=None</v>
      </c>
      <c r="AJ5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1" s="71"/>
      <c r="AN501" s="22"/>
      <c r="AO501" s="22"/>
      <c r="AP501" s="208"/>
      <c r="AQ501" s="42" t="e">
        <f>IF(tbl_TransDet_Exp[[#This Row],[Custom SR Type]]="",INDEX(SR_Lookup[Section Name],MATCH(tbl_TransDet_Exp[[#This Row],[Account]],SR_Lookup[Account],0)),tbl_TransDet_Exp[[#This Row],[Custom SR Type]])</f>
        <v>#N/A</v>
      </c>
      <c r="AR501" s="42">
        <f>VALUE(CONCATENATE(C501,TEXT(tbl_TransDet_Exp[[#This Row],[Pd]],"00")))</f>
        <v>0</v>
      </c>
      <c r="AS501" s="42" t="str">
        <f>TEXT(tbl_TransDet_Exp[[#This Row],[Project Id]],"000000")</f>
        <v>000000</v>
      </c>
      <c r="AT501" s="42" t="e">
        <f>INDEX(Table11[Description],MATCH(tbl_TransDet_Exp[[#This Row],[Account]],Table11[GL Account],0))</f>
        <v>#N/A</v>
      </c>
      <c r="AU5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2" spans="2:47">
      <c r="B502" s="11"/>
      <c r="C502" s="243"/>
      <c r="D502" s="243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244"/>
      <c r="P502" s="11"/>
      <c r="Q502" s="245"/>
      <c r="R502" s="11"/>
      <c r="S502" s="11"/>
      <c r="T502" s="11"/>
      <c r="U502" s="11"/>
      <c r="V502" s="11"/>
      <c r="W502" s="11"/>
      <c r="X502" s="11"/>
      <c r="Y502" s="11"/>
      <c r="Z502" s="246"/>
      <c r="AA5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2" s="250" t="e">
        <f>IF(tbl_TransDet_Exp[[#This Row],[+/-  (HR GL Detail)]]&lt;&gt;"",tbl_TransDet_Exp[[#This Row],[+/-  (HR GL Detail)]],IF(#REF!&lt;&gt;"",#REF!,""))</f>
        <v>#REF!</v>
      </c>
      <c r="AC502" s="250" t="str">
        <f t="shared" si="24"/>
        <v>https://financials.omni.fsu.edu/psp/sprdfi/EMPLOYEE/ERP/c/AUDIT_EXPENSE_FUNCTIONS.TE_EXP_SHEET_INQ.GBL?SHEET_ID=</v>
      </c>
      <c r="AD502" s="250" t="str">
        <f t="shared" si="25"/>
        <v>&amp;PAGE=EX_SHEET_ENTRY</v>
      </c>
      <c r="AE502" s="250" t="str">
        <f>IF(LEFT(tbl_TransDet_Exp[[#This Row],[Journal Id]],2)="EX",TEXT(tbl_TransDet_Exp[[#This Row],[Vch /Ex /PayId]],"0000000000"),"")</f>
        <v/>
      </c>
      <c r="AF502" s="250" t="b">
        <f>IF(tbl_TransDet_Exp[[#This Row],[ER Lookup and Format]]&lt;&gt;"",CONCATENATE(tbl_TransDet_Exp[[#This Row],[https://financials.omni.fsu.edu/psp/sprdfi/EMPLOYEE/ERP/c/AUDIT_EXPENSE_FUNCTIONS.TE_EXP_SHEET_INQ.GBL?SHEET_ID=]],AE502,tbl_TransDet_Exp[[#This Row],[&amp;PAGE=EX_SHEET_ENTRY]]))</f>
        <v>0</v>
      </c>
      <c r="AG502" s="250" t="str">
        <f t="shared" si="26"/>
        <v>https://docmgmt.its.fsu.edu/NolijWeb/public/apiLoginCheck.jsp?redir=../documentviewer/%3FdocumentId%3D</v>
      </c>
      <c r="AH5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2" s="250" t="str">
        <f>tbl_TransDet_Exp[[#Headers],[&amp;TargetFrameName=None]]</f>
        <v>&amp;TargetFrameName=None</v>
      </c>
      <c r="AJ5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2" s="71"/>
      <c r="AN502" s="22"/>
      <c r="AO502" s="22"/>
      <c r="AP502" s="208"/>
      <c r="AQ502" s="42" t="e">
        <f>IF(tbl_TransDet_Exp[[#This Row],[Custom SR Type]]="",INDEX(SR_Lookup[Section Name],MATCH(tbl_TransDet_Exp[[#This Row],[Account]],SR_Lookup[Account],0)),tbl_TransDet_Exp[[#This Row],[Custom SR Type]])</f>
        <v>#N/A</v>
      </c>
      <c r="AR502" s="42">
        <f>VALUE(CONCATENATE(C502,TEXT(tbl_TransDet_Exp[[#This Row],[Pd]],"00")))</f>
        <v>0</v>
      </c>
      <c r="AS502" s="42" t="str">
        <f>TEXT(tbl_TransDet_Exp[[#This Row],[Project Id]],"000000")</f>
        <v>000000</v>
      </c>
      <c r="AT502" s="42" t="e">
        <f>INDEX(Table11[Description],MATCH(tbl_TransDet_Exp[[#This Row],[Account]],Table11[GL Account],0))</f>
        <v>#N/A</v>
      </c>
      <c r="AU5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3" spans="2:47">
      <c r="B503" s="11"/>
      <c r="C503" s="243"/>
      <c r="D503" s="243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244"/>
      <c r="P503" s="11"/>
      <c r="Q503" s="245"/>
      <c r="R503" s="11"/>
      <c r="S503" s="11"/>
      <c r="T503" s="11"/>
      <c r="U503" s="11"/>
      <c r="V503" s="11"/>
      <c r="W503" s="11"/>
      <c r="X503" s="11"/>
      <c r="Y503" s="11"/>
      <c r="Z503" s="246"/>
      <c r="AA5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3" s="250" t="e">
        <f>IF(tbl_TransDet_Exp[[#This Row],[+/-  (HR GL Detail)]]&lt;&gt;"",tbl_TransDet_Exp[[#This Row],[+/-  (HR GL Detail)]],IF(#REF!&lt;&gt;"",#REF!,""))</f>
        <v>#REF!</v>
      </c>
      <c r="AC503" s="250" t="str">
        <f t="shared" si="24"/>
        <v>https://financials.omni.fsu.edu/psp/sprdfi/EMPLOYEE/ERP/c/AUDIT_EXPENSE_FUNCTIONS.TE_EXP_SHEET_INQ.GBL?SHEET_ID=</v>
      </c>
      <c r="AD503" s="250" t="str">
        <f t="shared" si="25"/>
        <v>&amp;PAGE=EX_SHEET_ENTRY</v>
      </c>
      <c r="AE503" s="250" t="str">
        <f>IF(LEFT(tbl_TransDet_Exp[[#This Row],[Journal Id]],2)="EX",TEXT(tbl_TransDet_Exp[[#This Row],[Vch /Ex /PayId]],"0000000000"),"")</f>
        <v/>
      </c>
      <c r="AF503" s="250" t="b">
        <f>IF(tbl_TransDet_Exp[[#This Row],[ER Lookup and Format]]&lt;&gt;"",CONCATENATE(tbl_TransDet_Exp[[#This Row],[https://financials.omni.fsu.edu/psp/sprdfi/EMPLOYEE/ERP/c/AUDIT_EXPENSE_FUNCTIONS.TE_EXP_SHEET_INQ.GBL?SHEET_ID=]],AE503,tbl_TransDet_Exp[[#This Row],[&amp;PAGE=EX_SHEET_ENTRY]]))</f>
        <v>0</v>
      </c>
      <c r="AG503" s="250" t="str">
        <f t="shared" si="26"/>
        <v>https://docmgmt.its.fsu.edu/NolijWeb/public/apiLoginCheck.jsp?redir=../documentviewer/%3FdocumentId%3D</v>
      </c>
      <c r="AH5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3" s="250" t="str">
        <f>tbl_TransDet_Exp[[#Headers],[&amp;TargetFrameName=None]]</f>
        <v>&amp;TargetFrameName=None</v>
      </c>
      <c r="AJ5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3" s="71"/>
      <c r="AN503" s="22"/>
      <c r="AO503" s="22"/>
      <c r="AP503" s="208"/>
      <c r="AQ503" s="42" t="e">
        <f>IF(tbl_TransDet_Exp[[#This Row],[Custom SR Type]]="",INDEX(SR_Lookup[Section Name],MATCH(tbl_TransDet_Exp[[#This Row],[Account]],SR_Lookup[Account],0)),tbl_TransDet_Exp[[#This Row],[Custom SR Type]])</f>
        <v>#N/A</v>
      </c>
      <c r="AR503" s="42">
        <f>VALUE(CONCATENATE(C503,TEXT(tbl_TransDet_Exp[[#This Row],[Pd]],"00")))</f>
        <v>0</v>
      </c>
      <c r="AS503" s="42" t="str">
        <f>TEXT(tbl_TransDet_Exp[[#This Row],[Project Id]],"000000")</f>
        <v>000000</v>
      </c>
      <c r="AT503" s="42" t="e">
        <f>INDEX(Table11[Description],MATCH(tbl_TransDet_Exp[[#This Row],[Account]],Table11[GL Account],0))</f>
        <v>#N/A</v>
      </c>
      <c r="AU5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4" spans="2:47">
      <c r="B504" s="11"/>
      <c r="C504" s="243"/>
      <c r="D504" s="243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244"/>
      <c r="P504" s="11"/>
      <c r="Q504" s="245"/>
      <c r="R504" s="11"/>
      <c r="S504" s="11"/>
      <c r="T504" s="11"/>
      <c r="U504" s="11"/>
      <c r="V504" s="11"/>
      <c r="W504" s="11"/>
      <c r="X504" s="11"/>
      <c r="Y504" s="11"/>
      <c r="Z504" s="246"/>
      <c r="AA5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4" s="250" t="e">
        <f>IF(tbl_TransDet_Exp[[#This Row],[+/-  (HR GL Detail)]]&lt;&gt;"",tbl_TransDet_Exp[[#This Row],[+/-  (HR GL Detail)]],IF(#REF!&lt;&gt;"",#REF!,""))</f>
        <v>#REF!</v>
      </c>
      <c r="AC504" s="250" t="str">
        <f t="shared" si="24"/>
        <v>https://financials.omni.fsu.edu/psp/sprdfi/EMPLOYEE/ERP/c/AUDIT_EXPENSE_FUNCTIONS.TE_EXP_SHEET_INQ.GBL?SHEET_ID=</v>
      </c>
      <c r="AD504" s="250" t="str">
        <f t="shared" si="25"/>
        <v>&amp;PAGE=EX_SHEET_ENTRY</v>
      </c>
      <c r="AE504" s="250" t="str">
        <f>IF(LEFT(tbl_TransDet_Exp[[#This Row],[Journal Id]],2)="EX",TEXT(tbl_TransDet_Exp[[#This Row],[Vch /Ex /PayId]],"0000000000"),"")</f>
        <v/>
      </c>
      <c r="AF504" s="250" t="b">
        <f>IF(tbl_TransDet_Exp[[#This Row],[ER Lookup and Format]]&lt;&gt;"",CONCATENATE(tbl_TransDet_Exp[[#This Row],[https://financials.omni.fsu.edu/psp/sprdfi/EMPLOYEE/ERP/c/AUDIT_EXPENSE_FUNCTIONS.TE_EXP_SHEET_INQ.GBL?SHEET_ID=]],AE504,tbl_TransDet_Exp[[#This Row],[&amp;PAGE=EX_SHEET_ENTRY]]))</f>
        <v>0</v>
      </c>
      <c r="AG504" s="250" t="str">
        <f t="shared" si="26"/>
        <v>https://docmgmt.its.fsu.edu/NolijWeb/public/apiLoginCheck.jsp?redir=../documentviewer/%3FdocumentId%3D</v>
      </c>
      <c r="AH5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4" s="250" t="str">
        <f>tbl_TransDet_Exp[[#Headers],[&amp;TargetFrameName=None]]</f>
        <v>&amp;TargetFrameName=None</v>
      </c>
      <c r="AJ5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4" s="71"/>
      <c r="AN504" s="22"/>
      <c r="AO504" s="22"/>
      <c r="AP504" s="208"/>
      <c r="AQ504" s="42" t="e">
        <f>IF(tbl_TransDet_Exp[[#This Row],[Custom SR Type]]="",INDEX(SR_Lookup[Section Name],MATCH(tbl_TransDet_Exp[[#This Row],[Account]],SR_Lookup[Account],0)),tbl_TransDet_Exp[[#This Row],[Custom SR Type]])</f>
        <v>#N/A</v>
      </c>
      <c r="AR504" s="42">
        <f>VALUE(CONCATENATE(C504,TEXT(tbl_TransDet_Exp[[#This Row],[Pd]],"00")))</f>
        <v>0</v>
      </c>
      <c r="AS504" s="42" t="str">
        <f>TEXT(tbl_TransDet_Exp[[#This Row],[Project Id]],"000000")</f>
        <v>000000</v>
      </c>
      <c r="AT504" s="42" t="e">
        <f>INDEX(Table11[Description],MATCH(tbl_TransDet_Exp[[#This Row],[Account]],Table11[GL Account],0))</f>
        <v>#N/A</v>
      </c>
      <c r="AU5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5" spans="2:47">
      <c r="B505" s="11"/>
      <c r="C505" s="243"/>
      <c r="D505" s="243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244"/>
      <c r="P505" s="11"/>
      <c r="Q505" s="245"/>
      <c r="R505" s="11"/>
      <c r="S505" s="11"/>
      <c r="T505" s="11"/>
      <c r="U505" s="11"/>
      <c r="V505" s="11"/>
      <c r="W505" s="11"/>
      <c r="X505" s="11"/>
      <c r="Y505" s="11"/>
      <c r="Z505" s="246"/>
      <c r="AA5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5" s="250" t="e">
        <f>IF(tbl_TransDet_Exp[[#This Row],[+/-  (HR GL Detail)]]&lt;&gt;"",tbl_TransDet_Exp[[#This Row],[+/-  (HR GL Detail)]],IF(#REF!&lt;&gt;"",#REF!,""))</f>
        <v>#REF!</v>
      </c>
      <c r="AC505" s="250" t="str">
        <f t="shared" si="24"/>
        <v>https://financials.omni.fsu.edu/psp/sprdfi/EMPLOYEE/ERP/c/AUDIT_EXPENSE_FUNCTIONS.TE_EXP_SHEET_INQ.GBL?SHEET_ID=</v>
      </c>
      <c r="AD505" s="250" t="str">
        <f t="shared" si="25"/>
        <v>&amp;PAGE=EX_SHEET_ENTRY</v>
      </c>
      <c r="AE505" s="250" t="str">
        <f>IF(LEFT(tbl_TransDet_Exp[[#This Row],[Journal Id]],2)="EX",TEXT(tbl_TransDet_Exp[[#This Row],[Vch /Ex /PayId]],"0000000000"),"")</f>
        <v/>
      </c>
      <c r="AF505" s="250" t="b">
        <f>IF(tbl_TransDet_Exp[[#This Row],[ER Lookup and Format]]&lt;&gt;"",CONCATENATE(tbl_TransDet_Exp[[#This Row],[https://financials.omni.fsu.edu/psp/sprdfi/EMPLOYEE/ERP/c/AUDIT_EXPENSE_FUNCTIONS.TE_EXP_SHEET_INQ.GBL?SHEET_ID=]],AE505,tbl_TransDet_Exp[[#This Row],[&amp;PAGE=EX_SHEET_ENTRY]]))</f>
        <v>0</v>
      </c>
      <c r="AG505" s="250" t="str">
        <f t="shared" si="26"/>
        <v>https://docmgmt.its.fsu.edu/NolijWeb/public/apiLoginCheck.jsp?redir=../documentviewer/%3FdocumentId%3D</v>
      </c>
      <c r="AH5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5" s="250" t="str">
        <f>tbl_TransDet_Exp[[#Headers],[&amp;TargetFrameName=None]]</f>
        <v>&amp;TargetFrameName=None</v>
      </c>
      <c r="AJ5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5" s="71"/>
      <c r="AN505" s="22"/>
      <c r="AO505" s="22"/>
      <c r="AP505" s="208"/>
      <c r="AQ505" s="42" t="e">
        <f>IF(tbl_TransDet_Exp[[#This Row],[Custom SR Type]]="",INDEX(SR_Lookup[Section Name],MATCH(tbl_TransDet_Exp[[#This Row],[Account]],SR_Lookup[Account],0)),tbl_TransDet_Exp[[#This Row],[Custom SR Type]])</f>
        <v>#N/A</v>
      </c>
      <c r="AR505" s="42">
        <f>VALUE(CONCATENATE(C505,TEXT(tbl_TransDet_Exp[[#This Row],[Pd]],"00")))</f>
        <v>0</v>
      </c>
      <c r="AS505" s="42" t="str">
        <f>TEXT(tbl_TransDet_Exp[[#This Row],[Project Id]],"000000")</f>
        <v>000000</v>
      </c>
      <c r="AT505" s="42" t="e">
        <f>INDEX(Table11[Description],MATCH(tbl_TransDet_Exp[[#This Row],[Account]],Table11[GL Account],0))</f>
        <v>#N/A</v>
      </c>
      <c r="AU5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6" spans="2:47">
      <c r="B506" s="11"/>
      <c r="C506" s="243"/>
      <c r="D506" s="243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244"/>
      <c r="P506" s="11"/>
      <c r="Q506" s="245"/>
      <c r="R506" s="11"/>
      <c r="S506" s="11"/>
      <c r="T506" s="11"/>
      <c r="U506" s="11"/>
      <c r="V506" s="11"/>
      <c r="W506" s="11"/>
      <c r="X506" s="11"/>
      <c r="Y506" s="11"/>
      <c r="Z506" s="246"/>
      <c r="AA5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6" s="250" t="e">
        <f>IF(tbl_TransDet_Exp[[#This Row],[+/-  (HR GL Detail)]]&lt;&gt;"",tbl_TransDet_Exp[[#This Row],[+/-  (HR GL Detail)]],IF(#REF!&lt;&gt;"",#REF!,""))</f>
        <v>#REF!</v>
      </c>
      <c r="AC506" s="250" t="str">
        <f t="shared" si="24"/>
        <v>https://financials.omni.fsu.edu/psp/sprdfi/EMPLOYEE/ERP/c/AUDIT_EXPENSE_FUNCTIONS.TE_EXP_SHEET_INQ.GBL?SHEET_ID=</v>
      </c>
      <c r="AD506" s="250" t="str">
        <f t="shared" si="25"/>
        <v>&amp;PAGE=EX_SHEET_ENTRY</v>
      </c>
      <c r="AE506" s="250" t="str">
        <f>IF(LEFT(tbl_TransDet_Exp[[#This Row],[Journal Id]],2)="EX",TEXT(tbl_TransDet_Exp[[#This Row],[Vch /Ex /PayId]],"0000000000"),"")</f>
        <v/>
      </c>
      <c r="AF506" s="250" t="b">
        <f>IF(tbl_TransDet_Exp[[#This Row],[ER Lookup and Format]]&lt;&gt;"",CONCATENATE(tbl_TransDet_Exp[[#This Row],[https://financials.omni.fsu.edu/psp/sprdfi/EMPLOYEE/ERP/c/AUDIT_EXPENSE_FUNCTIONS.TE_EXP_SHEET_INQ.GBL?SHEET_ID=]],AE506,tbl_TransDet_Exp[[#This Row],[&amp;PAGE=EX_SHEET_ENTRY]]))</f>
        <v>0</v>
      </c>
      <c r="AG506" s="250" t="str">
        <f t="shared" si="26"/>
        <v>https://docmgmt.its.fsu.edu/NolijWeb/public/apiLoginCheck.jsp?redir=../documentviewer/%3FdocumentId%3D</v>
      </c>
      <c r="AH5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6" s="250" t="str">
        <f>tbl_TransDet_Exp[[#Headers],[&amp;TargetFrameName=None]]</f>
        <v>&amp;TargetFrameName=None</v>
      </c>
      <c r="AJ5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6" s="71"/>
      <c r="AN506" s="22"/>
      <c r="AO506" s="22"/>
      <c r="AP506" s="208"/>
      <c r="AQ506" s="42" t="e">
        <f>IF(tbl_TransDet_Exp[[#This Row],[Custom SR Type]]="",INDEX(SR_Lookup[Section Name],MATCH(tbl_TransDet_Exp[[#This Row],[Account]],SR_Lookup[Account],0)),tbl_TransDet_Exp[[#This Row],[Custom SR Type]])</f>
        <v>#N/A</v>
      </c>
      <c r="AR506" s="42">
        <f>VALUE(CONCATENATE(C506,TEXT(tbl_TransDet_Exp[[#This Row],[Pd]],"00")))</f>
        <v>0</v>
      </c>
      <c r="AS506" s="42" t="str">
        <f>TEXT(tbl_TransDet_Exp[[#This Row],[Project Id]],"000000")</f>
        <v>000000</v>
      </c>
      <c r="AT506" s="42" t="e">
        <f>INDEX(Table11[Description],MATCH(tbl_TransDet_Exp[[#This Row],[Account]],Table11[GL Account],0))</f>
        <v>#N/A</v>
      </c>
      <c r="AU5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7" spans="2:47">
      <c r="B507" s="11"/>
      <c r="C507" s="243"/>
      <c r="D507" s="243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244"/>
      <c r="P507" s="11"/>
      <c r="Q507" s="245"/>
      <c r="R507" s="11"/>
      <c r="S507" s="11"/>
      <c r="T507" s="11"/>
      <c r="U507" s="11"/>
      <c r="V507" s="11"/>
      <c r="W507" s="11"/>
      <c r="X507" s="11"/>
      <c r="Y507" s="11"/>
      <c r="Z507" s="246"/>
      <c r="AA5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7" s="250" t="e">
        <f>IF(tbl_TransDet_Exp[[#This Row],[+/-  (HR GL Detail)]]&lt;&gt;"",tbl_TransDet_Exp[[#This Row],[+/-  (HR GL Detail)]],IF(#REF!&lt;&gt;"",#REF!,""))</f>
        <v>#REF!</v>
      </c>
      <c r="AC507" s="250" t="str">
        <f t="shared" si="24"/>
        <v>https://financials.omni.fsu.edu/psp/sprdfi/EMPLOYEE/ERP/c/AUDIT_EXPENSE_FUNCTIONS.TE_EXP_SHEET_INQ.GBL?SHEET_ID=</v>
      </c>
      <c r="AD507" s="250" t="str">
        <f t="shared" si="25"/>
        <v>&amp;PAGE=EX_SHEET_ENTRY</v>
      </c>
      <c r="AE507" s="250" t="str">
        <f>IF(LEFT(tbl_TransDet_Exp[[#This Row],[Journal Id]],2)="EX",TEXT(tbl_TransDet_Exp[[#This Row],[Vch /Ex /PayId]],"0000000000"),"")</f>
        <v/>
      </c>
      <c r="AF507" s="250" t="b">
        <f>IF(tbl_TransDet_Exp[[#This Row],[ER Lookup and Format]]&lt;&gt;"",CONCATENATE(tbl_TransDet_Exp[[#This Row],[https://financials.omni.fsu.edu/psp/sprdfi/EMPLOYEE/ERP/c/AUDIT_EXPENSE_FUNCTIONS.TE_EXP_SHEET_INQ.GBL?SHEET_ID=]],AE507,tbl_TransDet_Exp[[#This Row],[&amp;PAGE=EX_SHEET_ENTRY]]))</f>
        <v>0</v>
      </c>
      <c r="AG507" s="250" t="str">
        <f t="shared" si="26"/>
        <v>https://docmgmt.its.fsu.edu/NolijWeb/public/apiLoginCheck.jsp?redir=../documentviewer/%3FdocumentId%3D</v>
      </c>
      <c r="AH5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7" s="250" t="str">
        <f>tbl_TransDet_Exp[[#Headers],[&amp;TargetFrameName=None]]</f>
        <v>&amp;TargetFrameName=None</v>
      </c>
      <c r="AJ5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7" s="71"/>
      <c r="AN507" s="22"/>
      <c r="AO507" s="22"/>
      <c r="AP507" s="208"/>
      <c r="AQ507" s="42" t="e">
        <f>IF(tbl_TransDet_Exp[[#This Row],[Custom SR Type]]="",INDEX(SR_Lookup[Section Name],MATCH(tbl_TransDet_Exp[[#This Row],[Account]],SR_Lookup[Account],0)),tbl_TransDet_Exp[[#This Row],[Custom SR Type]])</f>
        <v>#N/A</v>
      </c>
      <c r="AR507" s="42">
        <f>VALUE(CONCATENATE(C507,TEXT(tbl_TransDet_Exp[[#This Row],[Pd]],"00")))</f>
        <v>0</v>
      </c>
      <c r="AS507" s="42" t="str">
        <f>TEXT(tbl_TransDet_Exp[[#This Row],[Project Id]],"000000")</f>
        <v>000000</v>
      </c>
      <c r="AT507" s="42" t="e">
        <f>INDEX(Table11[Description],MATCH(tbl_TransDet_Exp[[#This Row],[Account]],Table11[GL Account],0))</f>
        <v>#N/A</v>
      </c>
      <c r="AU5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8" spans="2:47">
      <c r="B508" s="11"/>
      <c r="C508" s="243"/>
      <c r="D508" s="243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244"/>
      <c r="P508" s="11"/>
      <c r="Q508" s="245"/>
      <c r="R508" s="11"/>
      <c r="S508" s="11"/>
      <c r="T508" s="11"/>
      <c r="U508" s="11"/>
      <c r="V508" s="11"/>
      <c r="W508" s="11"/>
      <c r="X508" s="11"/>
      <c r="Y508" s="11"/>
      <c r="Z508" s="246"/>
      <c r="AA5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8" s="250" t="e">
        <f>IF(tbl_TransDet_Exp[[#This Row],[+/-  (HR GL Detail)]]&lt;&gt;"",tbl_TransDet_Exp[[#This Row],[+/-  (HR GL Detail)]],IF(#REF!&lt;&gt;"",#REF!,""))</f>
        <v>#REF!</v>
      </c>
      <c r="AC508" s="250" t="str">
        <f t="shared" si="24"/>
        <v>https://financials.omni.fsu.edu/psp/sprdfi/EMPLOYEE/ERP/c/AUDIT_EXPENSE_FUNCTIONS.TE_EXP_SHEET_INQ.GBL?SHEET_ID=</v>
      </c>
      <c r="AD508" s="250" t="str">
        <f t="shared" si="25"/>
        <v>&amp;PAGE=EX_SHEET_ENTRY</v>
      </c>
      <c r="AE508" s="250" t="str">
        <f>IF(LEFT(tbl_TransDet_Exp[[#This Row],[Journal Id]],2)="EX",TEXT(tbl_TransDet_Exp[[#This Row],[Vch /Ex /PayId]],"0000000000"),"")</f>
        <v/>
      </c>
      <c r="AF508" s="250" t="b">
        <f>IF(tbl_TransDet_Exp[[#This Row],[ER Lookup and Format]]&lt;&gt;"",CONCATENATE(tbl_TransDet_Exp[[#This Row],[https://financials.omni.fsu.edu/psp/sprdfi/EMPLOYEE/ERP/c/AUDIT_EXPENSE_FUNCTIONS.TE_EXP_SHEET_INQ.GBL?SHEET_ID=]],AE508,tbl_TransDet_Exp[[#This Row],[&amp;PAGE=EX_SHEET_ENTRY]]))</f>
        <v>0</v>
      </c>
      <c r="AG508" s="250" t="str">
        <f t="shared" si="26"/>
        <v>https://docmgmt.its.fsu.edu/NolijWeb/public/apiLoginCheck.jsp?redir=../documentviewer/%3FdocumentId%3D</v>
      </c>
      <c r="AH5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8" s="250" t="str">
        <f>tbl_TransDet_Exp[[#Headers],[&amp;TargetFrameName=None]]</f>
        <v>&amp;TargetFrameName=None</v>
      </c>
      <c r="AJ5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8" s="71"/>
      <c r="AN508" s="22"/>
      <c r="AO508" s="22"/>
      <c r="AP508" s="208"/>
      <c r="AQ508" s="42" t="e">
        <f>IF(tbl_TransDet_Exp[[#This Row],[Custom SR Type]]="",INDEX(SR_Lookup[Section Name],MATCH(tbl_TransDet_Exp[[#This Row],[Account]],SR_Lookup[Account],0)),tbl_TransDet_Exp[[#This Row],[Custom SR Type]])</f>
        <v>#N/A</v>
      </c>
      <c r="AR508" s="42">
        <f>VALUE(CONCATENATE(C508,TEXT(tbl_TransDet_Exp[[#This Row],[Pd]],"00")))</f>
        <v>0</v>
      </c>
      <c r="AS508" s="42" t="str">
        <f>TEXT(tbl_TransDet_Exp[[#This Row],[Project Id]],"000000")</f>
        <v>000000</v>
      </c>
      <c r="AT508" s="42" t="e">
        <f>INDEX(Table11[Description],MATCH(tbl_TransDet_Exp[[#This Row],[Account]],Table11[GL Account],0))</f>
        <v>#N/A</v>
      </c>
      <c r="AU5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09" spans="2:47">
      <c r="B509" s="11"/>
      <c r="C509" s="243"/>
      <c r="D509" s="243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244"/>
      <c r="P509" s="11"/>
      <c r="Q509" s="245"/>
      <c r="R509" s="11"/>
      <c r="S509" s="11"/>
      <c r="T509" s="11"/>
      <c r="U509" s="11"/>
      <c r="V509" s="11"/>
      <c r="W509" s="11"/>
      <c r="X509" s="11"/>
      <c r="Y509" s="11"/>
      <c r="Z509" s="246"/>
      <c r="AA5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09" s="250" t="e">
        <f>IF(tbl_TransDet_Exp[[#This Row],[+/-  (HR GL Detail)]]&lt;&gt;"",tbl_TransDet_Exp[[#This Row],[+/-  (HR GL Detail)]],IF(#REF!&lt;&gt;"",#REF!,""))</f>
        <v>#REF!</v>
      </c>
      <c r="AC509" s="250" t="str">
        <f t="shared" si="24"/>
        <v>https://financials.omni.fsu.edu/psp/sprdfi/EMPLOYEE/ERP/c/AUDIT_EXPENSE_FUNCTIONS.TE_EXP_SHEET_INQ.GBL?SHEET_ID=</v>
      </c>
      <c r="AD509" s="250" t="str">
        <f t="shared" si="25"/>
        <v>&amp;PAGE=EX_SHEET_ENTRY</v>
      </c>
      <c r="AE509" s="250" t="str">
        <f>IF(LEFT(tbl_TransDet_Exp[[#This Row],[Journal Id]],2)="EX",TEXT(tbl_TransDet_Exp[[#This Row],[Vch /Ex /PayId]],"0000000000"),"")</f>
        <v/>
      </c>
      <c r="AF509" s="250" t="b">
        <f>IF(tbl_TransDet_Exp[[#This Row],[ER Lookup and Format]]&lt;&gt;"",CONCATENATE(tbl_TransDet_Exp[[#This Row],[https://financials.omni.fsu.edu/psp/sprdfi/EMPLOYEE/ERP/c/AUDIT_EXPENSE_FUNCTIONS.TE_EXP_SHEET_INQ.GBL?SHEET_ID=]],AE509,tbl_TransDet_Exp[[#This Row],[&amp;PAGE=EX_SHEET_ENTRY]]))</f>
        <v>0</v>
      </c>
      <c r="AG509" s="250" t="str">
        <f t="shared" si="26"/>
        <v>https://docmgmt.its.fsu.edu/NolijWeb/public/apiLoginCheck.jsp?redir=../documentviewer/%3FdocumentId%3D</v>
      </c>
      <c r="AH5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09" s="250" t="str">
        <f>tbl_TransDet_Exp[[#Headers],[&amp;TargetFrameName=None]]</f>
        <v>&amp;TargetFrameName=None</v>
      </c>
      <c r="AJ5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09" s="71"/>
      <c r="AN509" s="22"/>
      <c r="AO509" s="22"/>
      <c r="AP509" s="208"/>
      <c r="AQ509" s="42" t="e">
        <f>IF(tbl_TransDet_Exp[[#This Row],[Custom SR Type]]="",INDEX(SR_Lookup[Section Name],MATCH(tbl_TransDet_Exp[[#This Row],[Account]],SR_Lookup[Account],0)),tbl_TransDet_Exp[[#This Row],[Custom SR Type]])</f>
        <v>#N/A</v>
      </c>
      <c r="AR509" s="42">
        <f>VALUE(CONCATENATE(C509,TEXT(tbl_TransDet_Exp[[#This Row],[Pd]],"00")))</f>
        <v>0</v>
      </c>
      <c r="AS509" s="42" t="str">
        <f>TEXT(tbl_TransDet_Exp[[#This Row],[Project Id]],"000000")</f>
        <v>000000</v>
      </c>
      <c r="AT509" s="42" t="e">
        <f>INDEX(Table11[Description],MATCH(tbl_TransDet_Exp[[#This Row],[Account]],Table11[GL Account],0))</f>
        <v>#N/A</v>
      </c>
      <c r="AU5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0" spans="2:47">
      <c r="B510" s="11"/>
      <c r="C510" s="243"/>
      <c r="D510" s="243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244"/>
      <c r="P510" s="11"/>
      <c r="Q510" s="245"/>
      <c r="R510" s="11"/>
      <c r="S510" s="11"/>
      <c r="T510" s="11"/>
      <c r="U510" s="11"/>
      <c r="V510" s="11"/>
      <c r="W510" s="11"/>
      <c r="X510" s="11"/>
      <c r="Y510" s="11"/>
      <c r="Z510" s="246"/>
      <c r="AA5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0" s="250" t="e">
        <f>IF(tbl_TransDet_Exp[[#This Row],[+/-  (HR GL Detail)]]&lt;&gt;"",tbl_TransDet_Exp[[#This Row],[+/-  (HR GL Detail)]],IF(#REF!&lt;&gt;"",#REF!,""))</f>
        <v>#REF!</v>
      </c>
      <c r="AC510" s="250" t="str">
        <f t="shared" si="24"/>
        <v>https://financials.omni.fsu.edu/psp/sprdfi/EMPLOYEE/ERP/c/AUDIT_EXPENSE_FUNCTIONS.TE_EXP_SHEET_INQ.GBL?SHEET_ID=</v>
      </c>
      <c r="AD510" s="250" t="str">
        <f t="shared" si="25"/>
        <v>&amp;PAGE=EX_SHEET_ENTRY</v>
      </c>
      <c r="AE510" s="250" t="str">
        <f>IF(LEFT(tbl_TransDet_Exp[[#This Row],[Journal Id]],2)="EX",TEXT(tbl_TransDet_Exp[[#This Row],[Vch /Ex /PayId]],"0000000000"),"")</f>
        <v/>
      </c>
      <c r="AF510" s="250" t="b">
        <f>IF(tbl_TransDet_Exp[[#This Row],[ER Lookup and Format]]&lt;&gt;"",CONCATENATE(tbl_TransDet_Exp[[#This Row],[https://financials.omni.fsu.edu/psp/sprdfi/EMPLOYEE/ERP/c/AUDIT_EXPENSE_FUNCTIONS.TE_EXP_SHEET_INQ.GBL?SHEET_ID=]],AE510,tbl_TransDet_Exp[[#This Row],[&amp;PAGE=EX_SHEET_ENTRY]]))</f>
        <v>0</v>
      </c>
      <c r="AG510" s="250" t="str">
        <f t="shared" si="26"/>
        <v>https://docmgmt.its.fsu.edu/NolijWeb/public/apiLoginCheck.jsp?redir=../documentviewer/%3FdocumentId%3D</v>
      </c>
      <c r="AH5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0" s="250" t="str">
        <f>tbl_TransDet_Exp[[#Headers],[&amp;TargetFrameName=None]]</f>
        <v>&amp;TargetFrameName=None</v>
      </c>
      <c r="AJ5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0" s="71"/>
      <c r="AN510" s="22"/>
      <c r="AO510" s="22"/>
      <c r="AP510" s="208"/>
      <c r="AQ510" s="42" t="e">
        <f>IF(tbl_TransDet_Exp[[#This Row],[Custom SR Type]]="",INDEX(SR_Lookup[Section Name],MATCH(tbl_TransDet_Exp[[#This Row],[Account]],SR_Lookup[Account],0)),tbl_TransDet_Exp[[#This Row],[Custom SR Type]])</f>
        <v>#N/A</v>
      </c>
      <c r="AR510" s="42">
        <f>VALUE(CONCATENATE(C510,TEXT(tbl_TransDet_Exp[[#This Row],[Pd]],"00")))</f>
        <v>0</v>
      </c>
      <c r="AS510" s="42" t="str">
        <f>TEXT(tbl_TransDet_Exp[[#This Row],[Project Id]],"000000")</f>
        <v>000000</v>
      </c>
      <c r="AT510" s="42" t="e">
        <f>INDEX(Table11[Description],MATCH(tbl_TransDet_Exp[[#This Row],[Account]],Table11[GL Account],0))</f>
        <v>#N/A</v>
      </c>
      <c r="AU5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1" spans="2:47">
      <c r="B511" s="11"/>
      <c r="C511" s="243"/>
      <c r="D511" s="243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244"/>
      <c r="P511" s="11"/>
      <c r="Q511" s="245"/>
      <c r="R511" s="11"/>
      <c r="S511" s="11"/>
      <c r="T511" s="11"/>
      <c r="U511" s="11"/>
      <c r="V511" s="11"/>
      <c r="W511" s="11"/>
      <c r="X511" s="11"/>
      <c r="Y511" s="11"/>
      <c r="Z511" s="246"/>
      <c r="AA5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1" s="250" t="e">
        <f>IF(tbl_TransDet_Exp[[#This Row],[+/-  (HR GL Detail)]]&lt;&gt;"",tbl_TransDet_Exp[[#This Row],[+/-  (HR GL Detail)]],IF(#REF!&lt;&gt;"",#REF!,""))</f>
        <v>#REF!</v>
      </c>
      <c r="AC511" s="250" t="str">
        <f t="shared" si="24"/>
        <v>https://financials.omni.fsu.edu/psp/sprdfi/EMPLOYEE/ERP/c/AUDIT_EXPENSE_FUNCTIONS.TE_EXP_SHEET_INQ.GBL?SHEET_ID=</v>
      </c>
      <c r="AD511" s="250" t="str">
        <f t="shared" si="25"/>
        <v>&amp;PAGE=EX_SHEET_ENTRY</v>
      </c>
      <c r="AE511" s="250" t="str">
        <f>IF(LEFT(tbl_TransDet_Exp[[#This Row],[Journal Id]],2)="EX",TEXT(tbl_TransDet_Exp[[#This Row],[Vch /Ex /PayId]],"0000000000"),"")</f>
        <v/>
      </c>
      <c r="AF511" s="250" t="b">
        <f>IF(tbl_TransDet_Exp[[#This Row],[ER Lookup and Format]]&lt;&gt;"",CONCATENATE(tbl_TransDet_Exp[[#This Row],[https://financials.omni.fsu.edu/psp/sprdfi/EMPLOYEE/ERP/c/AUDIT_EXPENSE_FUNCTIONS.TE_EXP_SHEET_INQ.GBL?SHEET_ID=]],AE511,tbl_TransDet_Exp[[#This Row],[&amp;PAGE=EX_SHEET_ENTRY]]))</f>
        <v>0</v>
      </c>
      <c r="AG511" s="250" t="str">
        <f t="shared" si="26"/>
        <v>https://docmgmt.its.fsu.edu/NolijWeb/public/apiLoginCheck.jsp?redir=../documentviewer/%3FdocumentId%3D</v>
      </c>
      <c r="AH5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1" s="250" t="str">
        <f>tbl_TransDet_Exp[[#Headers],[&amp;TargetFrameName=None]]</f>
        <v>&amp;TargetFrameName=None</v>
      </c>
      <c r="AJ5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1" s="71"/>
      <c r="AN511" s="22"/>
      <c r="AO511" s="22"/>
      <c r="AP511" s="208"/>
      <c r="AQ511" s="42" t="e">
        <f>IF(tbl_TransDet_Exp[[#This Row],[Custom SR Type]]="",INDEX(SR_Lookup[Section Name],MATCH(tbl_TransDet_Exp[[#This Row],[Account]],SR_Lookup[Account],0)),tbl_TransDet_Exp[[#This Row],[Custom SR Type]])</f>
        <v>#N/A</v>
      </c>
      <c r="AR511" s="42">
        <f>VALUE(CONCATENATE(C511,TEXT(tbl_TransDet_Exp[[#This Row],[Pd]],"00")))</f>
        <v>0</v>
      </c>
      <c r="AS511" s="42" t="str">
        <f>TEXT(tbl_TransDet_Exp[[#This Row],[Project Id]],"000000")</f>
        <v>000000</v>
      </c>
      <c r="AT511" s="42" t="e">
        <f>INDEX(Table11[Description],MATCH(tbl_TransDet_Exp[[#This Row],[Account]],Table11[GL Account],0))</f>
        <v>#N/A</v>
      </c>
      <c r="AU5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2" spans="2:47">
      <c r="B512" s="11"/>
      <c r="C512" s="243"/>
      <c r="D512" s="243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244"/>
      <c r="P512" s="11"/>
      <c r="Q512" s="245"/>
      <c r="R512" s="11"/>
      <c r="S512" s="11"/>
      <c r="T512" s="11"/>
      <c r="U512" s="11"/>
      <c r="V512" s="11"/>
      <c r="W512" s="11"/>
      <c r="X512" s="11"/>
      <c r="Y512" s="11"/>
      <c r="Z512" s="246"/>
      <c r="AA5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2" s="250" t="e">
        <f>IF(tbl_TransDet_Exp[[#This Row],[+/-  (HR GL Detail)]]&lt;&gt;"",tbl_TransDet_Exp[[#This Row],[+/-  (HR GL Detail)]],IF(#REF!&lt;&gt;"",#REF!,""))</f>
        <v>#REF!</v>
      </c>
      <c r="AC512" s="250" t="str">
        <f t="shared" si="24"/>
        <v>https://financials.omni.fsu.edu/psp/sprdfi/EMPLOYEE/ERP/c/AUDIT_EXPENSE_FUNCTIONS.TE_EXP_SHEET_INQ.GBL?SHEET_ID=</v>
      </c>
      <c r="AD512" s="250" t="str">
        <f t="shared" si="25"/>
        <v>&amp;PAGE=EX_SHEET_ENTRY</v>
      </c>
      <c r="AE512" s="250" t="str">
        <f>IF(LEFT(tbl_TransDet_Exp[[#This Row],[Journal Id]],2)="EX",TEXT(tbl_TransDet_Exp[[#This Row],[Vch /Ex /PayId]],"0000000000"),"")</f>
        <v/>
      </c>
      <c r="AF512" s="250" t="b">
        <f>IF(tbl_TransDet_Exp[[#This Row],[ER Lookup and Format]]&lt;&gt;"",CONCATENATE(tbl_TransDet_Exp[[#This Row],[https://financials.omni.fsu.edu/psp/sprdfi/EMPLOYEE/ERP/c/AUDIT_EXPENSE_FUNCTIONS.TE_EXP_SHEET_INQ.GBL?SHEET_ID=]],AE512,tbl_TransDet_Exp[[#This Row],[&amp;PAGE=EX_SHEET_ENTRY]]))</f>
        <v>0</v>
      </c>
      <c r="AG512" s="250" t="str">
        <f t="shared" si="26"/>
        <v>https://docmgmt.its.fsu.edu/NolijWeb/public/apiLoginCheck.jsp?redir=../documentviewer/%3FdocumentId%3D</v>
      </c>
      <c r="AH5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2" s="250" t="str">
        <f>tbl_TransDet_Exp[[#Headers],[&amp;TargetFrameName=None]]</f>
        <v>&amp;TargetFrameName=None</v>
      </c>
      <c r="AJ5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2" s="71"/>
      <c r="AN512" s="22"/>
      <c r="AO512" s="22"/>
      <c r="AP512" s="208"/>
      <c r="AQ512" s="42" t="e">
        <f>IF(tbl_TransDet_Exp[[#This Row],[Custom SR Type]]="",INDEX(SR_Lookup[Section Name],MATCH(tbl_TransDet_Exp[[#This Row],[Account]],SR_Lookup[Account],0)),tbl_TransDet_Exp[[#This Row],[Custom SR Type]])</f>
        <v>#N/A</v>
      </c>
      <c r="AR512" s="42">
        <f>VALUE(CONCATENATE(C512,TEXT(tbl_TransDet_Exp[[#This Row],[Pd]],"00")))</f>
        <v>0</v>
      </c>
      <c r="AS512" s="42" t="str">
        <f>TEXT(tbl_TransDet_Exp[[#This Row],[Project Id]],"000000")</f>
        <v>000000</v>
      </c>
      <c r="AT512" s="42" t="e">
        <f>INDEX(Table11[Description],MATCH(tbl_TransDet_Exp[[#This Row],[Account]],Table11[GL Account],0))</f>
        <v>#N/A</v>
      </c>
      <c r="AU5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3" spans="2:47">
      <c r="B513" s="11"/>
      <c r="C513" s="243"/>
      <c r="D513" s="243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244"/>
      <c r="P513" s="11"/>
      <c r="Q513" s="245"/>
      <c r="R513" s="11"/>
      <c r="S513" s="11"/>
      <c r="T513" s="11"/>
      <c r="U513" s="11"/>
      <c r="V513" s="11"/>
      <c r="W513" s="11"/>
      <c r="X513" s="11"/>
      <c r="Y513" s="11"/>
      <c r="Z513" s="246"/>
      <c r="AA5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3" s="250" t="e">
        <f>IF(tbl_TransDet_Exp[[#This Row],[+/-  (HR GL Detail)]]&lt;&gt;"",tbl_TransDet_Exp[[#This Row],[+/-  (HR GL Detail)]],IF(#REF!&lt;&gt;"",#REF!,""))</f>
        <v>#REF!</v>
      </c>
      <c r="AC513" s="250" t="str">
        <f t="shared" si="24"/>
        <v>https://financials.omni.fsu.edu/psp/sprdfi/EMPLOYEE/ERP/c/AUDIT_EXPENSE_FUNCTIONS.TE_EXP_SHEET_INQ.GBL?SHEET_ID=</v>
      </c>
      <c r="AD513" s="250" t="str">
        <f t="shared" si="25"/>
        <v>&amp;PAGE=EX_SHEET_ENTRY</v>
      </c>
      <c r="AE513" s="250" t="str">
        <f>IF(LEFT(tbl_TransDet_Exp[[#This Row],[Journal Id]],2)="EX",TEXT(tbl_TransDet_Exp[[#This Row],[Vch /Ex /PayId]],"0000000000"),"")</f>
        <v/>
      </c>
      <c r="AF513" s="250" t="b">
        <f>IF(tbl_TransDet_Exp[[#This Row],[ER Lookup and Format]]&lt;&gt;"",CONCATENATE(tbl_TransDet_Exp[[#This Row],[https://financials.omni.fsu.edu/psp/sprdfi/EMPLOYEE/ERP/c/AUDIT_EXPENSE_FUNCTIONS.TE_EXP_SHEET_INQ.GBL?SHEET_ID=]],AE513,tbl_TransDet_Exp[[#This Row],[&amp;PAGE=EX_SHEET_ENTRY]]))</f>
        <v>0</v>
      </c>
      <c r="AG513" s="250" t="str">
        <f t="shared" si="26"/>
        <v>https://docmgmt.its.fsu.edu/NolijWeb/public/apiLoginCheck.jsp?redir=../documentviewer/%3FdocumentId%3D</v>
      </c>
      <c r="AH5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3" s="250" t="str">
        <f>tbl_TransDet_Exp[[#Headers],[&amp;TargetFrameName=None]]</f>
        <v>&amp;TargetFrameName=None</v>
      </c>
      <c r="AJ5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3" s="71"/>
      <c r="AN513" s="22"/>
      <c r="AO513" s="22"/>
      <c r="AP513" s="208"/>
      <c r="AQ513" s="42" t="e">
        <f>IF(tbl_TransDet_Exp[[#This Row],[Custom SR Type]]="",INDEX(SR_Lookup[Section Name],MATCH(tbl_TransDet_Exp[[#This Row],[Account]],SR_Lookup[Account],0)),tbl_TransDet_Exp[[#This Row],[Custom SR Type]])</f>
        <v>#N/A</v>
      </c>
      <c r="AR513" s="42">
        <f>VALUE(CONCATENATE(C513,TEXT(tbl_TransDet_Exp[[#This Row],[Pd]],"00")))</f>
        <v>0</v>
      </c>
      <c r="AS513" s="42" t="str">
        <f>TEXT(tbl_TransDet_Exp[[#This Row],[Project Id]],"000000")</f>
        <v>000000</v>
      </c>
      <c r="AT513" s="42" t="e">
        <f>INDEX(Table11[Description],MATCH(tbl_TransDet_Exp[[#This Row],[Account]],Table11[GL Account],0))</f>
        <v>#N/A</v>
      </c>
      <c r="AU5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4" spans="2:47">
      <c r="B514" s="11"/>
      <c r="C514" s="243"/>
      <c r="D514" s="243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244"/>
      <c r="P514" s="11"/>
      <c r="Q514" s="245"/>
      <c r="R514" s="11"/>
      <c r="S514" s="11"/>
      <c r="T514" s="11"/>
      <c r="U514" s="11"/>
      <c r="V514" s="11"/>
      <c r="W514" s="11"/>
      <c r="X514" s="11"/>
      <c r="Y514" s="11"/>
      <c r="Z514" s="246"/>
      <c r="AA5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4" s="250" t="e">
        <f>IF(tbl_TransDet_Exp[[#This Row],[+/-  (HR GL Detail)]]&lt;&gt;"",tbl_TransDet_Exp[[#This Row],[+/-  (HR GL Detail)]],IF(#REF!&lt;&gt;"",#REF!,""))</f>
        <v>#REF!</v>
      </c>
      <c r="AC514" s="250" t="str">
        <f t="shared" si="24"/>
        <v>https://financials.omni.fsu.edu/psp/sprdfi/EMPLOYEE/ERP/c/AUDIT_EXPENSE_FUNCTIONS.TE_EXP_SHEET_INQ.GBL?SHEET_ID=</v>
      </c>
      <c r="AD514" s="250" t="str">
        <f t="shared" si="25"/>
        <v>&amp;PAGE=EX_SHEET_ENTRY</v>
      </c>
      <c r="AE514" s="250" t="str">
        <f>IF(LEFT(tbl_TransDet_Exp[[#This Row],[Journal Id]],2)="EX",TEXT(tbl_TransDet_Exp[[#This Row],[Vch /Ex /PayId]],"0000000000"),"")</f>
        <v/>
      </c>
      <c r="AF514" s="250" t="b">
        <f>IF(tbl_TransDet_Exp[[#This Row],[ER Lookup and Format]]&lt;&gt;"",CONCATENATE(tbl_TransDet_Exp[[#This Row],[https://financials.omni.fsu.edu/psp/sprdfi/EMPLOYEE/ERP/c/AUDIT_EXPENSE_FUNCTIONS.TE_EXP_SHEET_INQ.GBL?SHEET_ID=]],AE514,tbl_TransDet_Exp[[#This Row],[&amp;PAGE=EX_SHEET_ENTRY]]))</f>
        <v>0</v>
      </c>
      <c r="AG514" s="250" t="str">
        <f t="shared" si="26"/>
        <v>https://docmgmt.its.fsu.edu/NolijWeb/public/apiLoginCheck.jsp?redir=../documentviewer/%3FdocumentId%3D</v>
      </c>
      <c r="AH5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4" s="250" t="str">
        <f>tbl_TransDet_Exp[[#Headers],[&amp;TargetFrameName=None]]</f>
        <v>&amp;TargetFrameName=None</v>
      </c>
      <c r="AJ5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4" s="71"/>
      <c r="AN514" s="22"/>
      <c r="AO514" s="22"/>
      <c r="AP514" s="208"/>
      <c r="AQ514" s="42" t="e">
        <f>IF(tbl_TransDet_Exp[[#This Row],[Custom SR Type]]="",INDEX(SR_Lookup[Section Name],MATCH(tbl_TransDet_Exp[[#This Row],[Account]],SR_Lookup[Account],0)),tbl_TransDet_Exp[[#This Row],[Custom SR Type]])</f>
        <v>#N/A</v>
      </c>
      <c r="AR514" s="42">
        <f>VALUE(CONCATENATE(C514,TEXT(tbl_TransDet_Exp[[#This Row],[Pd]],"00")))</f>
        <v>0</v>
      </c>
      <c r="AS514" s="42" t="str">
        <f>TEXT(tbl_TransDet_Exp[[#This Row],[Project Id]],"000000")</f>
        <v>000000</v>
      </c>
      <c r="AT514" s="42" t="e">
        <f>INDEX(Table11[Description],MATCH(tbl_TransDet_Exp[[#This Row],[Account]],Table11[GL Account],0))</f>
        <v>#N/A</v>
      </c>
      <c r="AU5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5" spans="2:47">
      <c r="B515" s="11"/>
      <c r="C515" s="243"/>
      <c r="D515" s="243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244"/>
      <c r="P515" s="11"/>
      <c r="Q515" s="245"/>
      <c r="R515" s="11"/>
      <c r="S515" s="11"/>
      <c r="T515" s="11"/>
      <c r="U515" s="11"/>
      <c r="V515" s="11"/>
      <c r="W515" s="11"/>
      <c r="X515" s="11"/>
      <c r="Y515" s="11"/>
      <c r="Z515" s="246"/>
      <c r="AA5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5" s="250" t="e">
        <f>IF(tbl_TransDet_Exp[[#This Row],[+/-  (HR GL Detail)]]&lt;&gt;"",tbl_TransDet_Exp[[#This Row],[+/-  (HR GL Detail)]],IF(#REF!&lt;&gt;"",#REF!,""))</f>
        <v>#REF!</v>
      </c>
      <c r="AC515" s="250" t="str">
        <f t="shared" si="24"/>
        <v>https://financials.omni.fsu.edu/psp/sprdfi/EMPLOYEE/ERP/c/AUDIT_EXPENSE_FUNCTIONS.TE_EXP_SHEET_INQ.GBL?SHEET_ID=</v>
      </c>
      <c r="AD515" s="250" t="str">
        <f t="shared" si="25"/>
        <v>&amp;PAGE=EX_SHEET_ENTRY</v>
      </c>
      <c r="AE515" s="250" t="str">
        <f>IF(LEFT(tbl_TransDet_Exp[[#This Row],[Journal Id]],2)="EX",TEXT(tbl_TransDet_Exp[[#This Row],[Vch /Ex /PayId]],"0000000000"),"")</f>
        <v/>
      </c>
      <c r="AF515" s="250" t="b">
        <f>IF(tbl_TransDet_Exp[[#This Row],[ER Lookup and Format]]&lt;&gt;"",CONCATENATE(tbl_TransDet_Exp[[#This Row],[https://financials.omni.fsu.edu/psp/sprdfi/EMPLOYEE/ERP/c/AUDIT_EXPENSE_FUNCTIONS.TE_EXP_SHEET_INQ.GBL?SHEET_ID=]],AE515,tbl_TransDet_Exp[[#This Row],[&amp;PAGE=EX_SHEET_ENTRY]]))</f>
        <v>0</v>
      </c>
      <c r="AG515" s="250" t="str">
        <f t="shared" si="26"/>
        <v>https://docmgmt.its.fsu.edu/NolijWeb/public/apiLoginCheck.jsp?redir=../documentviewer/%3FdocumentId%3D</v>
      </c>
      <c r="AH5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5" s="250" t="str">
        <f>tbl_TransDet_Exp[[#Headers],[&amp;TargetFrameName=None]]</f>
        <v>&amp;TargetFrameName=None</v>
      </c>
      <c r="AJ5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5" s="71"/>
      <c r="AN515" s="22"/>
      <c r="AO515" s="22"/>
      <c r="AP515" s="208"/>
      <c r="AQ515" s="42" t="e">
        <f>IF(tbl_TransDet_Exp[[#This Row],[Custom SR Type]]="",INDEX(SR_Lookup[Section Name],MATCH(tbl_TransDet_Exp[[#This Row],[Account]],SR_Lookup[Account],0)),tbl_TransDet_Exp[[#This Row],[Custom SR Type]])</f>
        <v>#N/A</v>
      </c>
      <c r="AR515" s="42">
        <f>VALUE(CONCATENATE(C515,TEXT(tbl_TransDet_Exp[[#This Row],[Pd]],"00")))</f>
        <v>0</v>
      </c>
      <c r="AS515" s="42" t="str">
        <f>TEXT(tbl_TransDet_Exp[[#This Row],[Project Id]],"000000")</f>
        <v>000000</v>
      </c>
      <c r="AT515" s="42" t="e">
        <f>INDEX(Table11[Description],MATCH(tbl_TransDet_Exp[[#This Row],[Account]],Table11[GL Account],0))</f>
        <v>#N/A</v>
      </c>
      <c r="AU5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6" spans="2:47">
      <c r="B516" s="11"/>
      <c r="C516" s="243"/>
      <c r="D516" s="243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244"/>
      <c r="P516" s="11"/>
      <c r="Q516" s="245"/>
      <c r="R516" s="11"/>
      <c r="S516" s="11"/>
      <c r="T516" s="11"/>
      <c r="U516" s="11"/>
      <c r="V516" s="11"/>
      <c r="W516" s="11"/>
      <c r="X516" s="11"/>
      <c r="Y516" s="11"/>
      <c r="Z516" s="246"/>
      <c r="AA5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6" s="250" t="e">
        <f>IF(tbl_TransDet_Exp[[#This Row],[+/-  (HR GL Detail)]]&lt;&gt;"",tbl_TransDet_Exp[[#This Row],[+/-  (HR GL Detail)]],IF(#REF!&lt;&gt;"",#REF!,""))</f>
        <v>#REF!</v>
      </c>
      <c r="AC516" s="250" t="str">
        <f t="shared" si="24"/>
        <v>https://financials.omni.fsu.edu/psp/sprdfi/EMPLOYEE/ERP/c/AUDIT_EXPENSE_FUNCTIONS.TE_EXP_SHEET_INQ.GBL?SHEET_ID=</v>
      </c>
      <c r="AD516" s="250" t="str">
        <f t="shared" si="25"/>
        <v>&amp;PAGE=EX_SHEET_ENTRY</v>
      </c>
      <c r="AE516" s="250" t="str">
        <f>IF(LEFT(tbl_TransDet_Exp[[#This Row],[Journal Id]],2)="EX",TEXT(tbl_TransDet_Exp[[#This Row],[Vch /Ex /PayId]],"0000000000"),"")</f>
        <v/>
      </c>
      <c r="AF516" s="250" t="b">
        <f>IF(tbl_TransDet_Exp[[#This Row],[ER Lookup and Format]]&lt;&gt;"",CONCATENATE(tbl_TransDet_Exp[[#This Row],[https://financials.omni.fsu.edu/psp/sprdfi/EMPLOYEE/ERP/c/AUDIT_EXPENSE_FUNCTIONS.TE_EXP_SHEET_INQ.GBL?SHEET_ID=]],AE516,tbl_TransDet_Exp[[#This Row],[&amp;PAGE=EX_SHEET_ENTRY]]))</f>
        <v>0</v>
      </c>
      <c r="AG516" s="250" t="str">
        <f t="shared" si="26"/>
        <v>https://docmgmt.its.fsu.edu/NolijWeb/public/apiLoginCheck.jsp?redir=../documentviewer/%3FdocumentId%3D</v>
      </c>
      <c r="AH5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6" s="250" t="str">
        <f>tbl_TransDet_Exp[[#Headers],[&amp;TargetFrameName=None]]</f>
        <v>&amp;TargetFrameName=None</v>
      </c>
      <c r="AJ5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6" s="71"/>
      <c r="AN516" s="22"/>
      <c r="AO516" s="22"/>
      <c r="AP516" s="208"/>
      <c r="AQ516" s="42" t="e">
        <f>IF(tbl_TransDet_Exp[[#This Row],[Custom SR Type]]="",INDEX(SR_Lookup[Section Name],MATCH(tbl_TransDet_Exp[[#This Row],[Account]],SR_Lookup[Account],0)),tbl_TransDet_Exp[[#This Row],[Custom SR Type]])</f>
        <v>#N/A</v>
      </c>
      <c r="AR516" s="42">
        <f>VALUE(CONCATENATE(C516,TEXT(tbl_TransDet_Exp[[#This Row],[Pd]],"00")))</f>
        <v>0</v>
      </c>
      <c r="AS516" s="42" t="str">
        <f>TEXT(tbl_TransDet_Exp[[#This Row],[Project Id]],"000000")</f>
        <v>000000</v>
      </c>
      <c r="AT516" s="42" t="e">
        <f>INDEX(Table11[Description],MATCH(tbl_TransDet_Exp[[#This Row],[Account]],Table11[GL Account],0))</f>
        <v>#N/A</v>
      </c>
      <c r="AU5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7" spans="2:47">
      <c r="B517" s="11"/>
      <c r="C517" s="243"/>
      <c r="D517" s="243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244"/>
      <c r="P517" s="11"/>
      <c r="Q517" s="245"/>
      <c r="R517" s="11"/>
      <c r="S517" s="11"/>
      <c r="T517" s="11"/>
      <c r="U517" s="11"/>
      <c r="V517" s="11"/>
      <c r="W517" s="11"/>
      <c r="X517" s="11"/>
      <c r="Y517" s="11"/>
      <c r="Z517" s="246"/>
      <c r="AA5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7" s="250" t="e">
        <f>IF(tbl_TransDet_Exp[[#This Row],[+/-  (HR GL Detail)]]&lt;&gt;"",tbl_TransDet_Exp[[#This Row],[+/-  (HR GL Detail)]],IF(#REF!&lt;&gt;"",#REF!,""))</f>
        <v>#REF!</v>
      </c>
      <c r="AC517" s="250" t="str">
        <f t="shared" si="24"/>
        <v>https://financials.omni.fsu.edu/psp/sprdfi/EMPLOYEE/ERP/c/AUDIT_EXPENSE_FUNCTIONS.TE_EXP_SHEET_INQ.GBL?SHEET_ID=</v>
      </c>
      <c r="AD517" s="250" t="str">
        <f t="shared" si="25"/>
        <v>&amp;PAGE=EX_SHEET_ENTRY</v>
      </c>
      <c r="AE517" s="250" t="str">
        <f>IF(LEFT(tbl_TransDet_Exp[[#This Row],[Journal Id]],2)="EX",TEXT(tbl_TransDet_Exp[[#This Row],[Vch /Ex /PayId]],"0000000000"),"")</f>
        <v/>
      </c>
      <c r="AF517" s="250" t="b">
        <f>IF(tbl_TransDet_Exp[[#This Row],[ER Lookup and Format]]&lt;&gt;"",CONCATENATE(tbl_TransDet_Exp[[#This Row],[https://financials.omni.fsu.edu/psp/sprdfi/EMPLOYEE/ERP/c/AUDIT_EXPENSE_FUNCTIONS.TE_EXP_SHEET_INQ.GBL?SHEET_ID=]],AE517,tbl_TransDet_Exp[[#This Row],[&amp;PAGE=EX_SHEET_ENTRY]]))</f>
        <v>0</v>
      </c>
      <c r="AG517" s="250" t="str">
        <f t="shared" si="26"/>
        <v>https://docmgmt.its.fsu.edu/NolijWeb/public/apiLoginCheck.jsp?redir=../documentviewer/%3FdocumentId%3D</v>
      </c>
      <c r="AH5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7" s="250" t="str">
        <f>tbl_TransDet_Exp[[#Headers],[&amp;TargetFrameName=None]]</f>
        <v>&amp;TargetFrameName=None</v>
      </c>
      <c r="AJ5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7" s="71"/>
      <c r="AN517" s="22"/>
      <c r="AO517" s="22"/>
      <c r="AP517" s="208"/>
      <c r="AQ517" s="42" t="e">
        <f>IF(tbl_TransDet_Exp[[#This Row],[Custom SR Type]]="",INDEX(SR_Lookup[Section Name],MATCH(tbl_TransDet_Exp[[#This Row],[Account]],SR_Lookup[Account],0)),tbl_TransDet_Exp[[#This Row],[Custom SR Type]])</f>
        <v>#N/A</v>
      </c>
      <c r="AR517" s="42">
        <f>VALUE(CONCATENATE(C517,TEXT(tbl_TransDet_Exp[[#This Row],[Pd]],"00")))</f>
        <v>0</v>
      </c>
      <c r="AS517" s="42" t="str">
        <f>TEXT(tbl_TransDet_Exp[[#This Row],[Project Id]],"000000")</f>
        <v>000000</v>
      </c>
      <c r="AT517" s="42" t="e">
        <f>INDEX(Table11[Description],MATCH(tbl_TransDet_Exp[[#This Row],[Account]],Table11[GL Account],0))</f>
        <v>#N/A</v>
      </c>
      <c r="AU5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8" spans="2:47">
      <c r="B518" s="11"/>
      <c r="C518" s="243"/>
      <c r="D518" s="243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244"/>
      <c r="P518" s="11"/>
      <c r="Q518" s="245"/>
      <c r="R518" s="11"/>
      <c r="S518" s="11"/>
      <c r="T518" s="11"/>
      <c r="U518" s="11"/>
      <c r="V518" s="11"/>
      <c r="W518" s="11"/>
      <c r="X518" s="11"/>
      <c r="Y518" s="11"/>
      <c r="Z518" s="246"/>
      <c r="AA5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8" s="250" t="e">
        <f>IF(tbl_TransDet_Exp[[#This Row],[+/-  (HR GL Detail)]]&lt;&gt;"",tbl_TransDet_Exp[[#This Row],[+/-  (HR GL Detail)]],IF(#REF!&lt;&gt;"",#REF!,""))</f>
        <v>#REF!</v>
      </c>
      <c r="AC518" s="250" t="str">
        <f t="shared" si="24"/>
        <v>https://financials.omni.fsu.edu/psp/sprdfi/EMPLOYEE/ERP/c/AUDIT_EXPENSE_FUNCTIONS.TE_EXP_SHEET_INQ.GBL?SHEET_ID=</v>
      </c>
      <c r="AD518" s="250" t="str">
        <f t="shared" si="25"/>
        <v>&amp;PAGE=EX_SHEET_ENTRY</v>
      </c>
      <c r="AE518" s="250" t="str">
        <f>IF(LEFT(tbl_TransDet_Exp[[#This Row],[Journal Id]],2)="EX",TEXT(tbl_TransDet_Exp[[#This Row],[Vch /Ex /PayId]],"0000000000"),"")</f>
        <v/>
      </c>
      <c r="AF518" s="250" t="b">
        <f>IF(tbl_TransDet_Exp[[#This Row],[ER Lookup and Format]]&lt;&gt;"",CONCATENATE(tbl_TransDet_Exp[[#This Row],[https://financials.omni.fsu.edu/psp/sprdfi/EMPLOYEE/ERP/c/AUDIT_EXPENSE_FUNCTIONS.TE_EXP_SHEET_INQ.GBL?SHEET_ID=]],AE518,tbl_TransDet_Exp[[#This Row],[&amp;PAGE=EX_SHEET_ENTRY]]))</f>
        <v>0</v>
      </c>
      <c r="AG518" s="250" t="str">
        <f t="shared" si="26"/>
        <v>https://docmgmt.its.fsu.edu/NolijWeb/public/apiLoginCheck.jsp?redir=../documentviewer/%3FdocumentId%3D</v>
      </c>
      <c r="AH5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8" s="250" t="str">
        <f>tbl_TransDet_Exp[[#Headers],[&amp;TargetFrameName=None]]</f>
        <v>&amp;TargetFrameName=None</v>
      </c>
      <c r="AJ5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8" s="71"/>
      <c r="AN518" s="22"/>
      <c r="AO518" s="22"/>
      <c r="AP518" s="208"/>
      <c r="AQ518" s="42" t="e">
        <f>IF(tbl_TransDet_Exp[[#This Row],[Custom SR Type]]="",INDEX(SR_Lookup[Section Name],MATCH(tbl_TransDet_Exp[[#This Row],[Account]],SR_Lookup[Account],0)),tbl_TransDet_Exp[[#This Row],[Custom SR Type]])</f>
        <v>#N/A</v>
      </c>
      <c r="AR518" s="42">
        <f>VALUE(CONCATENATE(C518,TEXT(tbl_TransDet_Exp[[#This Row],[Pd]],"00")))</f>
        <v>0</v>
      </c>
      <c r="AS518" s="42" t="str">
        <f>TEXT(tbl_TransDet_Exp[[#This Row],[Project Id]],"000000")</f>
        <v>000000</v>
      </c>
      <c r="AT518" s="42" t="e">
        <f>INDEX(Table11[Description],MATCH(tbl_TransDet_Exp[[#This Row],[Account]],Table11[GL Account],0))</f>
        <v>#N/A</v>
      </c>
      <c r="AU5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19" spans="2:47">
      <c r="B519" s="11"/>
      <c r="C519" s="243"/>
      <c r="D519" s="243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244"/>
      <c r="P519" s="11"/>
      <c r="Q519" s="245"/>
      <c r="R519" s="11"/>
      <c r="S519" s="11"/>
      <c r="T519" s="11"/>
      <c r="U519" s="11"/>
      <c r="V519" s="11"/>
      <c r="W519" s="11"/>
      <c r="X519" s="11"/>
      <c r="Y519" s="11"/>
      <c r="Z519" s="246"/>
      <c r="AA5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19" s="250" t="e">
        <f>IF(tbl_TransDet_Exp[[#This Row],[+/-  (HR GL Detail)]]&lt;&gt;"",tbl_TransDet_Exp[[#This Row],[+/-  (HR GL Detail)]],IF(#REF!&lt;&gt;"",#REF!,""))</f>
        <v>#REF!</v>
      </c>
      <c r="AC519" s="250" t="str">
        <f t="shared" si="24"/>
        <v>https://financials.omni.fsu.edu/psp/sprdfi/EMPLOYEE/ERP/c/AUDIT_EXPENSE_FUNCTIONS.TE_EXP_SHEET_INQ.GBL?SHEET_ID=</v>
      </c>
      <c r="AD519" s="250" t="str">
        <f t="shared" si="25"/>
        <v>&amp;PAGE=EX_SHEET_ENTRY</v>
      </c>
      <c r="AE519" s="250" t="str">
        <f>IF(LEFT(tbl_TransDet_Exp[[#This Row],[Journal Id]],2)="EX",TEXT(tbl_TransDet_Exp[[#This Row],[Vch /Ex /PayId]],"0000000000"),"")</f>
        <v/>
      </c>
      <c r="AF519" s="250" t="b">
        <f>IF(tbl_TransDet_Exp[[#This Row],[ER Lookup and Format]]&lt;&gt;"",CONCATENATE(tbl_TransDet_Exp[[#This Row],[https://financials.omni.fsu.edu/psp/sprdfi/EMPLOYEE/ERP/c/AUDIT_EXPENSE_FUNCTIONS.TE_EXP_SHEET_INQ.GBL?SHEET_ID=]],AE519,tbl_TransDet_Exp[[#This Row],[&amp;PAGE=EX_SHEET_ENTRY]]))</f>
        <v>0</v>
      </c>
      <c r="AG519" s="250" t="str">
        <f t="shared" si="26"/>
        <v>https://docmgmt.its.fsu.edu/NolijWeb/public/apiLoginCheck.jsp?redir=../documentviewer/%3FdocumentId%3D</v>
      </c>
      <c r="AH5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19" s="250" t="str">
        <f>tbl_TransDet_Exp[[#Headers],[&amp;TargetFrameName=None]]</f>
        <v>&amp;TargetFrameName=None</v>
      </c>
      <c r="AJ5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19" s="71"/>
      <c r="AN519" s="22"/>
      <c r="AO519" s="22"/>
      <c r="AP519" s="208"/>
      <c r="AQ519" s="42" t="e">
        <f>IF(tbl_TransDet_Exp[[#This Row],[Custom SR Type]]="",INDEX(SR_Lookup[Section Name],MATCH(tbl_TransDet_Exp[[#This Row],[Account]],SR_Lookup[Account],0)),tbl_TransDet_Exp[[#This Row],[Custom SR Type]])</f>
        <v>#N/A</v>
      </c>
      <c r="AR519" s="42">
        <f>VALUE(CONCATENATE(C519,TEXT(tbl_TransDet_Exp[[#This Row],[Pd]],"00")))</f>
        <v>0</v>
      </c>
      <c r="AS519" s="42" t="str">
        <f>TEXT(tbl_TransDet_Exp[[#This Row],[Project Id]],"000000")</f>
        <v>000000</v>
      </c>
      <c r="AT519" s="42" t="e">
        <f>INDEX(Table11[Description],MATCH(tbl_TransDet_Exp[[#This Row],[Account]],Table11[GL Account],0))</f>
        <v>#N/A</v>
      </c>
      <c r="AU5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0" spans="2:47">
      <c r="B520" s="11"/>
      <c r="C520" s="243"/>
      <c r="D520" s="243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244"/>
      <c r="P520" s="11"/>
      <c r="Q520" s="245"/>
      <c r="R520" s="11"/>
      <c r="S520" s="11"/>
      <c r="T520" s="11"/>
      <c r="U520" s="11"/>
      <c r="V520" s="11"/>
      <c r="W520" s="11"/>
      <c r="X520" s="11"/>
      <c r="Y520" s="11"/>
      <c r="Z520" s="246"/>
      <c r="AA5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0" s="250" t="e">
        <f>IF(tbl_TransDet_Exp[[#This Row],[+/-  (HR GL Detail)]]&lt;&gt;"",tbl_TransDet_Exp[[#This Row],[+/-  (HR GL Detail)]],IF(#REF!&lt;&gt;"",#REF!,""))</f>
        <v>#REF!</v>
      </c>
      <c r="AC520" s="250" t="str">
        <f t="shared" si="24"/>
        <v>https://financials.omni.fsu.edu/psp/sprdfi/EMPLOYEE/ERP/c/AUDIT_EXPENSE_FUNCTIONS.TE_EXP_SHEET_INQ.GBL?SHEET_ID=</v>
      </c>
      <c r="AD520" s="250" t="str">
        <f t="shared" si="25"/>
        <v>&amp;PAGE=EX_SHEET_ENTRY</v>
      </c>
      <c r="AE520" s="250" t="str">
        <f>IF(LEFT(tbl_TransDet_Exp[[#This Row],[Journal Id]],2)="EX",TEXT(tbl_TransDet_Exp[[#This Row],[Vch /Ex /PayId]],"0000000000"),"")</f>
        <v/>
      </c>
      <c r="AF520" s="250" t="b">
        <f>IF(tbl_TransDet_Exp[[#This Row],[ER Lookup and Format]]&lt;&gt;"",CONCATENATE(tbl_TransDet_Exp[[#This Row],[https://financials.omni.fsu.edu/psp/sprdfi/EMPLOYEE/ERP/c/AUDIT_EXPENSE_FUNCTIONS.TE_EXP_SHEET_INQ.GBL?SHEET_ID=]],AE520,tbl_TransDet_Exp[[#This Row],[&amp;PAGE=EX_SHEET_ENTRY]]))</f>
        <v>0</v>
      </c>
      <c r="AG520" s="250" t="str">
        <f t="shared" si="26"/>
        <v>https://docmgmt.its.fsu.edu/NolijWeb/public/apiLoginCheck.jsp?redir=../documentviewer/%3FdocumentId%3D</v>
      </c>
      <c r="AH5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0" s="250" t="str">
        <f>tbl_TransDet_Exp[[#Headers],[&amp;TargetFrameName=None]]</f>
        <v>&amp;TargetFrameName=None</v>
      </c>
      <c r="AJ5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0" s="71"/>
      <c r="AN520" s="22"/>
      <c r="AO520" s="22"/>
      <c r="AP520" s="208"/>
      <c r="AQ520" s="42" t="e">
        <f>IF(tbl_TransDet_Exp[[#This Row],[Custom SR Type]]="",INDEX(SR_Lookup[Section Name],MATCH(tbl_TransDet_Exp[[#This Row],[Account]],SR_Lookup[Account],0)),tbl_TransDet_Exp[[#This Row],[Custom SR Type]])</f>
        <v>#N/A</v>
      </c>
      <c r="AR520" s="42">
        <f>VALUE(CONCATENATE(C520,TEXT(tbl_TransDet_Exp[[#This Row],[Pd]],"00")))</f>
        <v>0</v>
      </c>
      <c r="AS520" s="42" t="str">
        <f>TEXT(tbl_TransDet_Exp[[#This Row],[Project Id]],"000000")</f>
        <v>000000</v>
      </c>
      <c r="AT520" s="42" t="e">
        <f>INDEX(Table11[Description],MATCH(tbl_TransDet_Exp[[#This Row],[Account]],Table11[GL Account],0))</f>
        <v>#N/A</v>
      </c>
      <c r="AU5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1" spans="2:47">
      <c r="B521" s="11"/>
      <c r="C521" s="243"/>
      <c r="D521" s="243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244"/>
      <c r="P521" s="11"/>
      <c r="Q521" s="245"/>
      <c r="R521" s="11"/>
      <c r="S521" s="11"/>
      <c r="T521" s="11"/>
      <c r="U521" s="11"/>
      <c r="V521" s="11"/>
      <c r="W521" s="11"/>
      <c r="X521" s="11"/>
      <c r="Y521" s="11"/>
      <c r="Z521" s="246"/>
      <c r="AA5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1" s="250" t="e">
        <f>IF(tbl_TransDet_Exp[[#This Row],[+/-  (HR GL Detail)]]&lt;&gt;"",tbl_TransDet_Exp[[#This Row],[+/-  (HR GL Detail)]],IF(#REF!&lt;&gt;"",#REF!,""))</f>
        <v>#REF!</v>
      </c>
      <c r="AC521" s="250" t="str">
        <f t="shared" si="24"/>
        <v>https://financials.omni.fsu.edu/psp/sprdfi/EMPLOYEE/ERP/c/AUDIT_EXPENSE_FUNCTIONS.TE_EXP_SHEET_INQ.GBL?SHEET_ID=</v>
      </c>
      <c r="AD521" s="250" t="str">
        <f t="shared" si="25"/>
        <v>&amp;PAGE=EX_SHEET_ENTRY</v>
      </c>
      <c r="AE521" s="250" t="str">
        <f>IF(LEFT(tbl_TransDet_Exp[[#This Row],[Journal Id]],2)="EX",TEXT(tbl_TransDet_Exp[[#This Row],[Vch /Ex /PayId]],"0000000000"),"")</f>
        <v/>
      </c>
      <c r="AF521" s="250" t="b">
        <f>IF(tbl_TransDet_Exp[[#This Row],[ER Lookup and Format]]&lt;&gt;"",CONCATENATE(tbl_TransDet_Exp[[#This Row],[https://financials.omni.fsu.edu/psp/sprdfi/EMPLOYEE/ERP/c/AUDIT_EXPENSE_FUNCTIONS.TE_EXP_SHEET_INQ.GBL?SHEET_ID=]],AE521,tbl_TransDet_Exp[[#This Row],[&amp;PAGE=EX_SHEET_ENTRY]]))</f>
        <v>0</v>
      </c>
      <c r="AG521" s="250" t="str">
        <f t="shared" si="26"/>
        <v>https://docmgmt.its.fsu.edu/NolijWeb/public/apiLoginCheck.jsp?redir=../documentviewer/%3FdocumentId%3D</v>
      </c>
      <c r="AH5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1" s="250" t="str">
        <f>tbl_TransDet_Exp[[#Headers],[&amp;TargetFrameName=None]]</f>
        <v>&amp;TargetFrameName=None</v>
      </c>
      <c r="AJ5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1" s="71"/>
      <c r="AN521" s="22"/>
      <c r="AO521" s="22"/>
      <c r="AP521" s="208"/>
      <c r="AQ521" s="42" t="e">
        <f>IF(tbl_TransDet_Exp[[#This Row],[Custom SR Type]]="",INDEX(SR_Lookup[Section Name],MATCH(tbl_TransDet_Exp[[#This Row],[Account]],SR_Lookup[Account],0)),tbl_TransDet_Exp[[#This Row],[Custom SR Type]])</f>
        <v>#N/A</v>
      </c>
      <c r="AR521" s="42">
        <f>VALUE(CONCATENATE(C521,TEXT(tbl_TransDet_Exp[[#This Row],[Pd]],"00")))</f>
        <v>0</v>
      </c>
      <c r="AS521" s="42" t="str">
        <f>TEXT(tbl_TransDet_Exp[[#This Row],[Project Id]],"000000")</f>
        <v>000000</v>
      </c>
      <c r="AT521" s="42" t="e">
        <f>INDEX(Table11[Description],MATCH(tbl_TransDet_Exp[[#This Row],[Account]],Table11[GL Account],0))</f>
        <v>#N/A</v>
      </c>
      <c r="AU5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2" spans="2:47">
      <c r="B522" s="11"/>
      <c r="C522" s="243"/>
      <c r="D522" s="243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244"/>
      <c r="P522" s="11"/>
      <c r="Q522" s="245"/>
      <c r="R522" s="11"/>
      <c r="S522" s="11"/>
      <c r="T522" s="11"/>
      <c r="U522" s="11"/>
      <c r="V522" s="11"/>
      <c r="W522" s="11"/>
      <c r="X522" s="11"/>
      <c r="Y522" s="11"/>
      <c r="Z522" s="246"/>
      <c r="AA5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2" s="250" t="e">
        <f>IF(tbl_TransDet_Exp[[#This Row],[+/-  (HR GL Detail)]]&lt;&gt;"",tbl_TransDet_Exp[[#This Row],[+/-  (HR GL Detail)]],IF(#REF!&lt;&gt;"",#REF!,""))</f>
        <v>#REF!</v>
      </c>
      <c r="AC522" s="250" t="str">
        <f t="shared" ref="AC522:AC585" si="27">$AC$2</f>
        <v>https://financials.omni.fsu.edu/psp/sprdfi/EMPLOYEE/ERP/c/AUDIT_EXPENSE_FUNCTIONS.TE_EXP_SHEET_INQ.GBL?SHEET_ID=</v>
      </c>
      <c r="AD522" s="250" t="str">
        <f t="shared" ref="AD522:AD585" si="28">$AD$2</f>
        <v>&amp;PAGE=EX_SHEET_ENTRY</v>
      </c>
      <c r="AE522" s="250" t="str">
        <f>IF(LEFT(tbl_TransDet_Exp[[#This Row],[Journal Id]],2)="EX",TEXT(tbl_TransDet_Exp[[#This Row],[Vch /Ex /PayId]],"0000000000"),"")</f>
        <v/>
      </c>
      <c r="AF522" s="250" t="b">
        <f>IF(tbl_TransDet_Exp[[#This Row],[ER Lookup and Format]]&lt;&gt;"",CONCATENATE(tbl_TransDet_Exp[[#This Row],[https://financials.omni.fsu.edu/psp/sprdfi/EMPLOYEE/ERP/c/AUDIT_EXPENSE_FUNCTIONS.TE_EXP_SHEET_INQ.GBL?SHEET_ID=]],AE522,tbl_TransDet_Exp[[#This Row],[&amp;PAGE=EX_SHEET_ENTRY]]))</f>
        <v>0</v>
      </c>
      <c r="AG522" s="250" t="str">
        <f t="shared" ref="AG522:AG585" si="29">$AG$2</f>
        <v>https://docmgmt.its.fsu.edu/NolijWeb/public/apiLoginCheck.jsp?redir=../documentviewer/%3FdocumentId%3D</v>
      </c>
      <c r="AH5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2" s="250" t="str">
        <f>tbl_TransDet_Exp[[#Headers],[&amp;TargetFrameName=None]]</f>
        <v>&amp;TargetFrameName=None</v>
      </c>
      <c r="AJ5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2" s="71"/>
      <c r="AN522" s="22"/>
      <c r="AO522" s="22"/>
      <c r="AP522" s="208"/>
      <c r="AQ522" s="42" t="e">
        <f>IF(tbl_TransDet_Exp[[#This Row],[Custom SR Type]]="",INDEX(SR_Lookup[Section Name],MATCH(tbl_TransDet_Exp[[#This Row],[Account]],SR_Lookup[Account],0)),tbl_TransDet_Exp[[#This Row],[Custom SR Type]])</f>
        <v>#N/A</v>
      </c>
      <c r="AR522" s="42">
        <f>VALUE(CONCATENATE(C522,TEXT(tbl_TransDet_Exp[[#This Row],[Pd]],"00")))</f>
        <v>0</v>
      </c>
      <c r="AS522" s="42" t="str">
        <f>TEXT(tbl_TransDet_Exp[[#This Row],[Project Id]],"000000")</f>
        <v>000000</v>
      </c>
      <c r="AT522" s="42" t="e">
        <f>INDEX(Table11[Description],MATCH(tbl_TransDet_Exp[[#This Row],[Account]],Table11[GL Account],0))</f>
        <v>#N/A</v>
      </c>
      <c r="AU5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3" spans="2:47">
      <c r="B523" s="11"/>
      <c r="C523" s="243"/>
      <c r="D523" s="243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244"/>
      <c r="P523" s="11"/>
      <c r="Q523" s="245"/>
      <c r="R523" s="11"/>
      <c r="S523" s="11"/>
      <c r="T523" s="11"/>
      <c r="U523" s="11"/>
      <c r="V523" s="11"/>
      <c r="W523" s="11"/>
      <c r="X523" s="11"/>
      <c r="Y523" s="11"/>
      <c r="Z523" s="246"/>
      <c r="AA5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3" s="250" t="e">
        <f>IF(tbl_TransDet_Exp[[#This Row],[+/-  (HR GL Detail)]]&lt;&gt;"",tbl_TransDet_Exp[[#This Row],[+/-  (HR GL Detail)]],IF(#REF!&lt;&gt;"",#REF!,""))</f>
        <v>#REF!</v>
      </c>
      <c r="AC523" s="250" t="str">
        <f t="shared" si="27"/>
        <v>https://financials.omni.fsu.edu/psp/sprdfi/EMPLOYEE/ERP/c/AUDIT_EXPENSE_FUNCTIONS.TE_EXP_SHEET_INQ.GBL?SHEET_ID=</v>
      </c>
      <c r="AD523" s="250" t="str">
        <f t="shared" si="28"/>
        <v>&amp;PAGE=EX_SHEET_ENTRY</v>
      </c>
      <c r="AE523" s="250" t="str">
        <f>IF(LEFT(tbl_TransDet_Exp[[#This Row],[Journal Id]],2)="EX",TEXT(tbl_TransDet_Exp[[#This Row],[Vch /Ex /PayId]],"0000000000"),"")</f>
        <v/>
      </c>
      <c r="AF523" s="250" t="b">
        <f>IF(tbl_TransDet_Exp[[#This Row],[ER Lookup and Format]]&lt;&gt;"",CONCATENATE(tbl_TransDet_Exp[[#This Row],[https://financials.omni.fsu.edu/psp/sprdfi/EMPLOYEE/ERP/c/AUDIT_EXPENSE_FUNCTIONS.TE_EXP_SHEET_INQ.GBL?SHEET_ID=]],AE523,tbl_TransDet_Exp[[#This Row],[&amp;PAGE=EX_SHEET_ENTRY]]))</f>
        <v>0</v>
      </c>
      <c r="AG523" s="250" t="str">
        <f t="shared" si="29"/>
        <v>https://docmgmt.its.fsu.edu/NolijWeb/public/apiLoginCheck.jsp?redir=../documentviewer/%3FdocumentId%3D</v>
      </c>
      <c r="AH5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3" s="250" t="str">
        <f>tbl_TransDet_Exp[[#Headers],[&amp;TargetFrameName=None]]</f>
        <v>&amp;TargetFrameName=None</v>
      </c>
      <c r="AJ5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3" s="71"/>
      <c r="AN523" s="22"/>
      <c r="AO523" s="22"/>
      <c r="AP523" s="208"/>
      <c r="AQ523" s="42" t="e">
        <f>IF(tbl_TransDet_Exp[[#This Row],[Custom SR Type]]="",INDEX(SR_Lookup[Section Name],MATCH(tbl_TransDet_Exp[[#This Row],[Account]],SR_Lookup[Account],0)),tbl_TransDet_Exp[[#This Row],[Custom SR Type]])</f>
        <v>#N/A</v>
      </c>
      <c r="AR523" s="42">
        <f>VALUE(CONCATENATE(C523,TEXT(tbl_TransDet_Exp[[#This Row],[Pd]],"00")))</f>
        <v>0</v>
      </c>
      <c r="AS523" s="42" t="str">
        <f>TEXT(tbl_TransDet_Exp[[#This Row],[Project Id]],"000000")</f>
        <v>000000</v>
      </c>
      <c r="AT523" s="42" t="e">
        <f>INDEX(Table11[Description],MATCH(tbl_TransDet_Exp[[#This Row],[Account]],Table11[GL Account],0))</f>
        <v>#N/A</v>
      </c>
      <c r="AU5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4" spans="2:47">
      <c r="B524" s="11"/>
      <c r="C524" s="243"/>
      <c r="D524" s="243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244"/>
      <c r="P524" s="11"/>
      <c r="Q524" s="245"/>
      <c r="R524" s="11"/>
      <c r="S524" s="11"/>
      <c r="T524" s="11"/>
      <c r="U524" s="11"/>
      <c r="V524" s="11"/>
      <c r="W524" s="11"/>
      <c r="X524" s="11"/>
      <c r="Y524" s="11"/>
      <c r="Z524" s="246"/>
      <c r="AA5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4" s="250" t="e">
        <f>IF(tbl_TransDet_Exp[[#This Row],[+/-  (HR GL Detail)]]&lt;&gt;"",tbl_TransDet_Exp[[#This Row],[+/-  (HR GL Detail)]],IF(#REF!&lt;&gt;"",#REF!,""))</f>
        <v>#REF!</v>
      </c>
      <c r="AC524" s="250" t="str">
        <f t="shared" si="27"/>
        <v>https://financials.omni.fsu.edu/psp/sprdfi/EMPLOYEE/ERP/c/AUDIT_EXPENSE_FUNCTIONS.TE_EXP_SHEET_INQ.GBL?SHEET_ID=</v>
      </c>
      <c r="AD524" s="250" t="str">
        <f t="shared" si="28"/>
        <v>&amp;PAGE=EX_SHEET_ENTRY</v>
      </c>
      <c r="AE524" s="250" t="str">
        <f>IF(LEFT(tbl_TransDet_Exp[[#This Row],[Journal Id]],2)="EX",TEXT(tbl_TransDet_Exp[[#This Row],[Vch /Ex /PayId]],"0000000000"),"")</f>
        <v/>
      </c>
      <c r="AF524" s="250" t="b">
        <f>IF(tbl_TransDet_Exp[[#This Row],[ER Lookup and Format]]&lt;&gt;"",CONCATENATE(tbl_TransDet_Exp[[#This Row],[https://financials.omni.fsu.edu/psp/sprdfi/EMPLOYEE/ERP/c/AUDIT_EXPENSE_FUNCTIONS.TE_EXP_SHEET_INQ.GBL?SHEET_ID=]],AE524,tbl_TransDet_Exp[[#This Row],[&amp;PAGE=EX_SHEET_ENTRY]]))</f>
        <v>0</v>
      </c>
      <c r="AG524" s="250" t="str">
        <f t="shared" si="29"/>
        <v>https://docmgmt.its.fsu.edu/NolijWeb/public/apiLoginCheck.jsp?redir=../documentviewer/%3FdocumentId%3D</v>
      </c>
      <c r="AH5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4" s="250" t="str">
        <f>tbl_TransDet_Exp[[#Headers],[&amp;TargetFrameName=None]]</f>
        <v>&amp;TargetFrameName=None</v>
      </c>
      <c r="AJ5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4" s="71"/>
      <c r="AN524" s="22"/>
      <c r="AO524" s="22"/>
      <c r="AP524" s="208"/>
      <c r="AQ524" s="42" t="e">
        <f>IF(tbl_TransDet_Exp[[#This Row],[Custom SR Type]]="",INDEX(SR_Lookup[Section Name],MATCH(tbl_TransDet_Exp[[#This Row],[Account]],SR_Lookup[Account],0)),tbl_TransDet_Exp[[#This Row],[Custom SR Type]])</f>
        <v>#N/A</v>
      </c>
      <c r="AR524" s="42">
        <f>VALUE(CONCATENATE(C524,TEXT(tbl_TransDet_Exp[[#This Row],[Pd]],"00")))</f>
        <v>0</v>
      </c>
      <c r="AS524" s="42" t="str">
        <f>TEXT(tbl_TransDet_Exp[[#This Row],[Project Id]],"000000")</f>
        <v>000000</v>
      </c>
      <c r="AT524" s="42" t="e">
        <f>INDEX(Table11[Description],MATCH(tbl_TransDet_Exp[[#This Row],[Account]],Table11[GL Account],0))</f>
        <v>#N/A</v>
      </c>
      <c r="AU5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5" spans="2:47">
      <c r="B525" s="11"/>
      <c r="C525" s="243"/>
      <c r="D525" s="243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244"/>
      <c r="P525" s="11"/>
      <c r="Q525" s="245"/>
      <c r="R525" s="11"/>
      <c r="S525" s="11"/>
      <c r="T525" s="11"/>
      <c r="U525" s="11"/>
      <c r="V525" s="11"/>
      <c r="W525" s="11"/>
      <c r="X525" s="11"/>
      <c r="Y525" s="11"/>
      <c r="Z525" s="246"/>
      <c r="AA5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5" s="250" t="e">
        <f>IF(tbl_TransDet_Exp[[#This Row],[+/-  (HR GL Detail)]]&lt;&gt;"",tbl_TransDet_Exp[[#This Row],[+/-  (HR GL Detail)]],IF(#REF!&lt;&gt;"",#REF!,""))</f>
        <v>#REF!</v>
      </c>
      <c r="AC525" s="250" t="str">
        <f t="shared" si="27"/>
        <v>https://financials.omni.fsu.edu/psp/sprdfi/EMPLOYEE/ERP/c/AUDIT_EXPENSE_FUNCTIONS.TE_EXP_SHEET_INQ.GBL?SHEET_ID=</v>
      </c>
      <c r="AD525" s="250" t="str">
        <f t="shared" si="28"/>
        <v>&amp;PAGE=EX_SHEET_ENTRY</v>
      </c>
      <c r="AE525" s="250" t="str">
        <f>IF(LEFT(tbl_TransDet_Exp[[#This Row],[Journal Id]],2)="EX",TEXT(tbl_TransDet_Exp[[#This Row],[Vch /Ex /PayId]],"0000000000"),"")</f>
        <v/>
      </c>
      <c r="AF525" s="250" t="b">
        <f>IF(tbl_TransDet_Exp[[#This Row],[ER Lookup and Format]]&lt;&gt;"",CONCATENATE(tbl_TransDet_Exp[[#This Row],[https://financials.omni.fsu.edu/psp/sprdfi/EMPLOYEE/ERP/c/AUDIT_EXPENSE_FUNCTIONS.TE_EXP_SHEET_INQ.GBL?SHEET_ID=]],AE525,tbl_TransDet_Exp[[#This Row],[&amp;PAGE=EX_SHEET_ENTRY]]))</f>
        <v>0</v>
      </c>
      <c r="AG525" s="250" t="str">
        <f t="shared" si="29"/>
        <v>https://docmgmt.its.fsu.edu/NolijWeb/public/apiLoginCheck.jsp?redir=../documentviewer/%3FdocumentId%3D</v>
      </c>
      <c r="AH5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5" s="250" t="str">
        <f>tbl_TransDet_Exp[[#Headers],[&amp;TargetFrameName=None]]</f>
        <v>&amp;TargetFrameName=None</v>
      </c>
      <c r="AJ5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5" s="71"/>
      <c r="AN525" s="22"/>
      <c r="AO525" s="22"/>
      <c r="AP525" s="208"/>
      <c r="AQ525" s="42" t="e">
        <f>IF(tbl_TransDet_Exp[[#This Row],[Custom SR Type]]="",INDEX(SR_Lookup[Section Name],MATCH(tbl_TransDet_Exp[[#This Row],[Account]],SR_Lookup[Account],0)),tbl_TransDet_Exp[[#This Row],[Custom SR Type]])</f>
        <v>#N/A</v>
      </c>
      <c r="AR525" s="42">
        <f>VALUE(CONCATENATE(C525,TEXT(tbl_TransDet_Exp[[#This Row],[Pd]],"00")))</f>
        <v>0</v>
      </c>
      <c r="AS525" s="42" t="str">
        <f>TEXT(tbl_TransDet_Exp[[#This Row],[Project Id]],"000000")</f>
        <v>000000</v>
      </c>
      <c r="AT525" s="42" t="e">
        <f>INDEX(Table11[Description],MATCH(tbl_TransDet_Exp[[#This Row],[Account]],Table11[GL Account],0))</f>
        <v>#N/A</v>
      </c>
      <c r="AU5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6" spans="2:47">
      <c r="B526" s="11"/>
      <c r="C526" s="243"/>
      <c r="D526" s="243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244"/>
      <c r="P526" s="11"/>
      <c r="Q526" s="245"/>
      <c r="R526" s="11"/>
      <c r="S526" s="11"/>
      <c r="T526" s="11"/>
      <c r="U526" s="11"/>
      <c r="V526" s="11"/>
      <c r="W526" s="11"/>
      <c r="X526" s="11"/>
      <c r="Y526" s="11"/>
      <c r="Z526" s="246"/>
      <c r="AA5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6" s="250" t="e">
        <f>IF(tbl_TransDet_Exp[[#This Row],[+/-  (HR GL Detail)]]&lt;&gt;"",tbl_TransDet_Exp[[#This Row],[+/-  (HR GL Detail)]],IF(#REF!&lt;&gt;"",#REF!,""))</f>
        <v>#REF!</v>
      </c>
      <c r="AC526" s="250" t="str">
        <f t="shared" si="27"/>
        <v>https://financials.omni.fsu.edu/psp/sprdfi/EMPLOYEE/ERP/c/AUDIT_EXPENSE_FUNCTIONS.TE_EXP_SHEET_INQ.GBL?SHEET_ID=</v>
      </c>
      <c r="AD526" s="250" t="str">
        <f t="shared" si="28"/>
        <v>&amp;PAGE=EX_SHEET_ENTRY</v>
      </c>
      <c r="AE526" s="250" t="str">
        <f>IF(LEFT(tbl_TransDet_Exp[[#This Row],[Journal Id]],2)="EX",TEXT(tbl_TransDet_Exp[[#This Row],[Vch /Ex /PayId]],"0000000000"),"")</f>
        <v/>
      </c>
      <c r="AF526" s="250" t="b">
        <f>IF(tbl_TransDet_Exp[[#This Row],[ER Lookup and Format]]&lt;&gt;"",CONCATENATE(tbl_TransDet_Exp[[#This Row],[https://financials.omni.fsu.edu/psp/sprdfi/EMPLOYEE/ERP/c/AUDIT_EXPENSE_FUNCTIONS.TE_EXP_SHEET_INQ.GBL?SHEET_ID=]],AE526,tbl_TransDet_Exp[[#This Row],[&amp;PAGE=EX_SHEET_ENTRY]]))</f>
        <v>0</v>
      </c>
      <c r="AG526" s="250" t="str">
        <f t="shared" si="29"/>
        <v>https://docmgmt.its.fsu.edu/NolijWeb/public/apiLoginCheck.jsp?redir=../documentviewer/%3FdocumentId%3D</v>
      </c>
      <c r="AH5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6" s="250" t="str">
        <f>tbl_TransDet_Exp[[#Headers],[&amp;TargetFrameName=None]]</f>
        <v>&amp;TargetFrameName=None</v>
      </c>
      <c r="AJ5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6" s="71"/>
      <c r="AN526" s="22"/>
      <c r="AO526" s="22"/>
      <c r="AP526" s="208"/>
      <c r="AQ526" s="42" t="e">
        <f>IF(tbl_TransDet_Exp[[#This Row],[Custom SR Type]]="",INDEX(SR_Lookup[Section Name],MATCH(tbl_TransDet_Exp[[#This Row],[Account]],SR_Lookup[Account],0)),tbl_TransDet_Exp[[#This Row],[Custom SR Type]])</f>
        <v>#N/A</v>
      </c>
      <c r="AR526" s="42">
        <f>VALUE(CONCATENATE(C526,TEXT(tbl_TransDet_Exp[[#This Row],[Pd]],"00")))</f>
        <v>0</v>
      </c>
      <c r="AS526" s="42" t="str">
        <f>TEXT(tbl_TransDet_Exp[[#This Row],[Project Id]],"000000")</f>
        <v>000000</v>
      </c>
      <c r="AT526" s="42" t="e">
        <f>INDEX(Table11[Description],MATCH(tbl_TransDet_Exp[[#This Row],[Account]],Table11[GL Account],0))</f>
        <v>#N/A</v>
      </c>
      <c r="AU5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7" spans="2:47">
      <c r="B527" s="11"/>
      <c r="C527" s="243"/>
      <c r="D527" s="243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244"/>
      <c r="P527" s="11"/>
      <c r="Q527" s="245"/>
      <c r="R527" s="11"/>
      <c r="S527" s="11"/>
      <c r="T527" s="11"/>
      <c r="U527" s="11"/>
      <c r="V527" s="11"/>
      <c r="W527" s="11"/>
      <c r="X527" s="11"/>
      <c r="Y527" s="11"/>
      <c r="Z527" s="246"/>
      <c r="AA5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7" s="250" t="e">
        <f>IF(tbl_TransDet_Exp[[#This Row],[+/-  (HR GL Detail)]]&lt;&gt;"",tbl_TransDet_Exp[[#This Row],[+/-  (HR GL Detail)]],IF(#REF!&lt;&gt;"",#REF!,""))</f>
        <v>#REF!</v>
      </c>
      <c r="AC527" s="250" t="str">
        <f t="shared" si="27"/>
        <v>https://financials.omni.fsu.edu/psp/sprdfi/EMPLOYEE/ERP/c/AUDIT_EXPENSE_FUNCTIONS.TE_EXP_SHEET_INQ.GBL?SHEET_ID=</v>
      </c>
      <c r="AD527" s="250" t="str">
        <f t="shared" si="28"/>
        <v>&amp;PAGE=EX_SHEET_ENTRY</v>
      </c>
      <c r="AE527" s="250" t="str">
        <f>IF(LEFT(tbl_TransDet_Exp[[#This Row],[Journal Id]],2)="EX",TEXT(tbl_TransDet_Exp[[#This Row],[Vch /Ex /PayId]],"0000000000"),"")</f>
        <v/>
      </c>
      <c r="AF527" s="250" t="b">
        <f>IF(tbl_TransDet_Exp[[#This Row],[ER Lookup and Format]]&lt;&gt;"",CONCATENATE(tbl_TransDet_Exp[[#This Row],[https://financials.omni.fsu.edu/psp/sprdfi/EMPLOYEE/ERP/c/AUDIT_EXPENSE_FUNCTIONS.TE_EXP_SHEET_INQ.GBL?SHEET_ID=]],AE527,tbl_TransDet_Exp[[#This Row],[&amp;PAGE=EX_SHEET_ENTRY]]))</f>
        <v>0</v>
      </c>
      <c r="AG527" s="250" t="str">
        <f t="shared" si="29"/>
        <v>https://docmgmt.its.fsu.edu/NolijWeb/public/apiLoginCheck.jsp?redir=../documentviewer/%3FdocumentId%3D</v>
      </c>
      <c r="AH5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7" s="250" t="str">
        <f>tbl_TransDet_Exp[[#Headers],[&amp;TargetFrameName=None]]</f>
        <v>&amp;TargetFrameName=None</v>
      </c>
      <c r="AJ5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7" s="71"/>
      <c r="AN527" s="22"/>
      <c r="AO527" s="22"/>
      <c r="AP527" s="208"/>
      <c r="AQ527" s="42" t="e">
        <f>IF(tbl_TransDet_Exp[[#This Row],[Custom SR Type]]="",INDEX(SR_Lookup[Section Name],MATCH(tbl_TransDet_Exp[[#This Row],[Account]],SR_Lookup[Account],0)),tbl_TransDet_Exp[[#This Row],[Custom SR Type]])</f>
        <v>#N/A</v>
      </c>
      <c r="AR527" s="42">
        <f>VALUE(CONCATENATE(C527,TEXT(tbl_TransDet_Exp[[#This Row],[Pd]],"00")))</f>
        <v>0</v>
      </c>
      <c r="AS527" s="42" t="str">
        <f>TEXT(tbl_TransDet_Exp[[#This Row],[Project Id]],"000000")</f>
        <v>000000</v>
      </c>
      <c r="AT527" s="42" t="e">
        <f>INDEX(Table11[Description],MATCH(tbl_TransDet_Exp[[#This Row],[Account]],Table11[GL Account],0))</f>
        <v>#N/A</v>
      </c>
      <c r="AU5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8" spans="2:47">
      <c r="B528" s="11"/>
      <c r="C528" s="243"/>
      <c r="D528" s="243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244"/>
      <c r="P528" s="11"/>
      <c r="Q528" s="245"/>
      <c r="R528" s="11"/>
      <c r="S528" s="11"/>
      <c r="T528" s="11"/>
      <c r="U528" s="11"/>
      <c r="V528" s="11"/>
      <c r="W528" s="11"/>
      <c r="X528" s="11"/>
      <c r="Y528" s="11"/>
      <c r="Z528" s="246"/>
      <c r="AA5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8" s="250" t="e">
        <f>IF(tbl_TransDet_Exp[[#This Row],[+/-  (HR GL Detail)]]&lt;&gt;"",tbl_TransDet_Exp[[#This Row],[+/-  (HR GL Detail)]],IF(#REF!&lt;&gt;"",#REF!,""))</f>
        <v>#REF!</v>
      </c>
      <c r="AC528" s="250" t="str">
        <f t="shared" si="27"/>
        <v>https://financials.omni.fsu.edu/psp/sprdfi/EMPLOYEE/ERP/c/AUDIT_EXPENSE_FUNCTIONS.TE_EXP_SHEET_INQ.GBL?SHEET_ID=</v>
      </c>
      <c r="AD528" s="250" t="str">
        <f t="shared" si="28"/>
        <v>&amp;PAGE=EX_SHEET_ENTRY</v>
      </c>
      <c r="AE528" s="250" t="str">
        <f>IF(LEFT(tbl_TransDet_Exp[[#This Row],[Journal Id]],2)="EX",TEXT(tbl_TransDet_Exp[[#This Row],[Vch /Ex /PayId]],"0000000000"),"")</f>
        <v/>
      </c>
      <c r="AF528" s="250" t="b">
        <f>IF(tbl_TransDet_Exp[[#This Row],[ER Lookup and Format]]&lt;&gt;"",CONCATENATE(tbl_TransDet_Exp[[#This Row],[https://financials.omni.fsu.edu/psp/sprdfi/EMPLOYEE/ERP/c/AUDIT_EXPENSE_FUNCTIONS.TE_EXP_SHEET_INQ.GBL?SHEET_ID=]],AE528,tbl_TransDet_Exp[[#This Row],[&amp;PAGE=EX_SHEET_ENTRY]]))</f>
        <v>0</v>
      </c>
      <c r="AG528" s="250" t="str">
        <f t="shared" si="29"/>
        <v>https://docmgmt.its.fsu.edu/NolijWeb/public/apiLoginCheck.jsp?redir=../documentviewer/%3FdocumentId%3D</v>
      </c>
      <c r="AH5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8" s="250" t="str">
        <f>tbl_TransDet_Exp[[#Headers],[&amp;TargetFrameName=None]]</f>
        <v>&amp;TargetFrameName=None</v>
      </c>
      <c r="AJ5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8" s="71"/>
      <c r="AN528" s="22"/>
      <c r="AO528" s="22"/>
      <c r="AP528" s="208"/>
      <c r="AQ528" s="42" t="e">
        <f>IF(tbl_TransDet_Exp[[#This Row],[Custom SR Type]]="",INDEX(SR_Lookup[Section Name],MATCH(tbl_TransDet_Exp[[#This Row],[Account]],SR_Lookup[Account],0)),tbl_TransDet_Exp[[#This Row],[Custom SR Type]])</f>
        <v>#N/A</v>
      </c>
      <c r="AR528" s="42">
        <f>VALUE(CONCATENATE(C528,TEXT(tbl_TransDet_Exp[[#This Row],[Pd]],"00")))</f>
        <v>0</v>
      </c>
      <c r="AS528" s="42" t="str">
        <f>TEXT(tbl_TransDet_Exp[[#This Row],[Project Id]],"000000")</f>
        <v>000000</v>
      </c>
      <c r="AT528" s="42" t="e">
        <f>INDEX(Table11[Description],MATCH(tbl_TransDet_Exp[[#This Row],[Account]],Table11[GL Account],0))</f>
        <v>#N/A</v>
      </c>
      <c r="AU5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29" spans="2:47">
      <c r="B529" s="11"/>
      <c r="C529" s="243"/>
      <c r="D529" s="243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244"/>
      <c r="P529" s="11"/>
      <c r="Q529" s="245"/>
      <c r="R529" s="11"/>
      <c r="S529" s="11"/>
      <c r="T529" s="11"/>
      <c r="U529" s="11"/>
      <c r="V529" s="11"/>
      <c r="W529" s="11"/>
      <c r="X529" s="11"/>
      <c r="Y529" s="11"/>
      <c r="Z529" s="246"/>
      <c r="AA5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29" s="250" t="e">
        <f>IF(tbl_TransDet_Exp[[#This Row],[+/-  (HR GL Detail)]]&lt;&gt;"",tbl_TransDet_Exp[[#This Row],[+/-  (HR GL Detail)]],IF(#REF!&lt;&gt;"",#REF!,""))</f>
        <v>#REF!</v>
      </c>
      <c r="AC529" s="250" t="str">
        <f t="shared" si="27"/>
        <v>https://financials.omni.fsu.edu/psp/sprdfi/EMPLOYEE/ERP/c/AUDIT_EXPENSE_FUNCTIONS.TE_EXP_SHEET_INQ.GBL?SHEET_ID=</v>
      </c>
      <c r="AD529" s="250" t="str">
        <f t="shared" si="28"/>
        <v>&amp;PAGE=EX_SHEET_ENTRY</v>
      </c>
      <c r="AE529" s="250" t="str">
        <f>IF(LEFT(tbl_TransDet_Exp[[#This Row],[Journal Id]],2)="EX",TEXT(tbl_TransDet_Exp[[#This Row],[Vch /Ex /PayId]],"0000000000"),"")</f>
        <v/>
      </c>
      <c r="AF529" s="250" t="b">
        <f>IF(tbl_TransDet_Exp[[#This Row],[ER Lookup and Format]]&lt;&gt;"",CONCATENATE(tbl_TransDet_Exp[[#This Row],[https://financials.omni.fsu.edu/psp/sprdfi/EMPLOYEE/ERP/c/AUDIT_EXPENSE_FUNCTIONS.TE_EXP_SHEET_INQ.GBL?SHEET_ID=]],AE529,tbl_TransDet_Exp[[#This Row],[&amp;PAGE=EX_SHEET_ENTRY]]))</f>
        <v>0</v>
      </c>
      <c r="AG529" s="250" t="str">
        <f t="shared" si="29"/>
        <v>https://docmgmt.its.fsu.edu/NolijWeb/public/apiLoginCheck.jsp?redir=../documentviewer/%3FdocumentId%3D</v>
      </c>
      <c r="AH5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29" s="250" t="str">
        <f>tbl_TransDet_Exp[[#Headers],[&amp;TargetFrameName=None]]</f>
        <v>&amp;TargetFrameName=None</v>
      </c>
      <c r="AJ5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29" s="71"/>
      <c r="AN529" s="22"/>
      <c r="AO529" s="22"/>
      <c r="AP529" s="208"/>
      <c r="AQ529" s="42" t="e">
        <f>IF(tbl_TransDet_Exp[[#This Row],[Custom SR Type]]="",INDEX(SR_Lookup[Section Name],MATCH(tbl_TransDet_Exp[[#This Row],[Account]],SR_Lookup[Account],0)),tbl_TransDet_Exp[[#This Row],[Custom SR Type]])</f>
        <v>#N/A</v>
      </c>
      <c r="AR529" s="42">
        <f>VALUE(CONCATENATE(C529,TEXT(tbl_TransDet_Exp[[#This Row],[Pd]],"00")))</f>
        <v>0</v>
      </c>
      <c r="AS529" s="42" t="str">
        <f>TEXT(tbl_TransDet_Exp[[#This Row],[Project Id]],"000000")</f>
        <v>000000</v>
      </c>
      <c r="AT529" s="42" t="e">
        <f>INDEX(Table11[Description],MATCH(tbl_TransDet_Exp[[#This Row],[Account]],Table11[GL Account],0))</f>
        <v>#N/A</v>
      </c>
      <c r="AU5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0" spans="2:47">
      <c r="B530" s="11"/>
      <c r="C530" s="243"/>
      <c r="D530" s="243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244"/>
      <c r="P530" s="11"/>
      <c r="Q530" s="245"/>
      <c r="R530" s="11"/>
      <c r="S530" s="11"/>
      <c r="T530" s="11"/>
      <c r="U530" s="11"/>
      <c r="V530" s="11"/>
      <c r="W530" s="11"/>
      <c r="X530" s="11"/>
      <c r="Y530" s="11"/>
      <c r="Z530" s="246"/>
      <c r="AA5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0" s="250" t="e">
        <f>IF(tbl_TransDet_Exp[[#This Row],[+/-  (HR GL Detail)]]&lt;&gt;"",tbl_TransDet_Exp[[#This Row],[+/-  (HR GL Detail)]],IF(#REF!&lt;&gt;"",#REF!,""))</f>
        <v>#REF!</v>
      </c>
      <c r="AC530" s="250" t="str">
        <f t="shared" si="27"/>
        <v>https://financials.omni.fsu.edu/psp/sprdfi/EMPLOYEE/ERP/c/AUDIT_EXPENSE_FUNCTIONS.TE_EXP_SHEET_INQ.GBL?SHEET_ID=</v>
      </c>
      <c r="AD530" s="250" t="str">
        <f t="shared" si="28"/>
        <v>&amp;PAGE=EX_SHEET_ENTRY</v>
      </c>
      <c r="AE530" s="250" t="str">
        <f>IF(LEFT(tbl_TransDet_Exp[[#This Row],[Journal Id]],2)="EX",TEXT(tbl_TransDet_Exp[[#This Row],[Vch /Ex /PayId]],"0000000000"),"")</f>
        <v/>
      </c>
      <c r="AF530" s="250" t="b">
        <f>IF(tbl_TransDet_Exp[[#This Row],[ER Lookup and Format]]&lt;&gt;"",CONCATENATE(tbl_TransDet_Exp[[#This Row],[https://financials.omni.fsu.edu/psp/sprdfi/EMPLOYEE/ERP/c/AUDIT_EXPENSE_FUNCTIONS.TE_EXP_SHEET_INQ.GBL?SHEET_ID=]],AE530,tbl_TransDet_Exp[[#This Row],[&amp;PAGE=EX_SHEET_ENTRY]]))</f>
        <v>0</v>
      </c>
      <c r="AG530" s="250" t="str">
        <f t="shared" si="29"/>
        <v>https://docmgmt.its.fsu.edu/NolijWeb/public/apiLoginCheck.jsp?redir=../documentviewer/%3FdocumentId%3D</v>
      </c>
      <c r="AH5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0" s="250" t="str">
        <f>tbl_TransDet_Exp[[#Headers],[&amp;TargetFrameName=None]]</f>
        <v>&amp;TargetFrameName=None</v>
      </c>
      <c r="AJ5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0" s="71"/>
      <c r="AN530" s="22"/>
      <c r="AO530" s="22"/>
      <c r="AP530" s="208"/>
      <c r="AQ530" s="42" t="e">
        <f>IF(tbl_TransDet_Exp[[#This Row],[Custom SR Type]]="",INDEX(SR_Lookup[Section Name],MATCH(tbl_TransDet_Exp[[#This Row],[Account]],SR_Lookup[Account],0)),tbl_TransDet_Exp[[#This Row],[Custom SR Type]])</f>
        <v>#N/A</v>
      </c>
      <c r="AR530" s="42">
        <f>VALUE(CONCATENATE(C530,TEXT(tbl_TransDet_Exp[[#This Row],[Pd]],"00")))</f>
        <v>0</v>
      </c>
      <c r="AS530" s="42" t="str">
        <f>TEXT(tbl_TransDet_Exp[[#This Row],[Project Id]],"000000")</f>
        <v>000000</v>
      </c>
      <c r="AT530" s="42" t="e">
        <f>INDEX(Table11[Description],MATCH(tbl_TransDet_Exp[[#This Row],[Account]],Table11[GL Account],0))</f>
        <v>#N/A</v>
      </c>
      <c r="AU5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1" spans="2:47">
      <c r="B531" s="11"/>
      <c r="C531" s="243"/>
      <c r="D531" s="243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244"/>
      <c r="P531" s="11"/>
      <c r="Q531" s="245"/>
      <c r="R531" s="11"/>
      <c r="S531" s="11"/>
      <c r="T531" s="11"/>
      <c r="U531" s="11"/>
      <c r="V531" s="11"/>
      <c r="W531" s="11"/>
      <c r="X531" s="11"/>
      <c r="Y531" s="11"/>
      <c r="Z531" s="246"/>
      <c r="AA5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1" s="250" t="e">
        <f>IF(tbl_TransDet_Exp[[#This Row],[+/-  (HR GL Detail)]]&lt;&gt;"",tbl_TransDet_Exp[[#This Row],[+/-  (HR GL Detail)]],IF(#REF!&lt;&gt;"",#REF!,""))</f>
        <v>#REF!</v>
      </c>
      <c r="AC531" s="250" t="str">
        <f t="shared" si="27"/>
        <v>https://financials.omni.fsu.edu/psp/sprdfi/EMPLOYEE/ERP/c/AUDIT_EXPENSE_FUNCTIONS.TE_EXP_SHEET_INQ.GBL?SHEET_ID=</v>
      </c>
      <c r="AD531" s="250" t="str">
        <f t="shared" si="28"/>
        <v>&amp;PAGE=EX_SHEET_ENTRY</v>
      </c>
      <c r="AE531" s="250" t="str">
        <f>IF(LEFT(tbl_TransDet_Exp[[#This Row],[Journal Id]],2)="EX",TEXT(tbl_TransDet_Exp[[#This Row],[Vch /Ex /PayId]],"0000000000"),"")</f>
        <v/>
      </c>
      <c r="AF531" s="250" t="b">
        <f>IF(tbl_TransDet_Exp[[#This Row],[ER Lookup and Format]]&lt;&gt;"",CONCATENATE(tbl_TransDet_Exp[[#This Row],[https://financials.omni.fsu.edu/psp/sprdfi/EMPLOYEE/ERP/c/AUDIT_EXPENSE_FUNCTIONS.TE_EXP_SHEET_INQ.GBL?SHEET_ID=]],AE531,tbl_TransDet_Exp[[#This Row],[&amp;PAGE=EX_SHEET_ENTRY]]))</f>
        <v>0</v>
      </c>
      <c r="AG531" s="250" t="str">
        <f t="shared" si="29"/>
        <v>https://docmgmt.its.fsu.edu/NolijWeb/public/apiLoginCheck.jsp?redir=../documentviewer/%3FdocumentId%3D</v>
      </c>
      <c r="AH5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1" s="250" t="str">
        <f>tbl_TransDet_Exp[[#Headers],[&amp;TargetFrameName=None]]</f>
        <v>&amp;TargetFrameName=None</v>
      </c>
      <c r="AJ5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1" s="71"/>
      <c r="AN531" s="22"/>
      <c r="AO531" s="22"/>
      <c r="AP531" s="208"/>
      <c r="AQ531" s="42" t="e">
        <f>IF(tbl_TransDet_Exp[[#This Row],[Custom SR Type]]="",INDEX(SR_Lookup[Section Name],MATCH(tbl_TransDet_Exp[[#This Row],[Account]],SR_Lookup[Account],0)),tbl_TransDet_Exp[[#This Row],[Custom SR Type]])</f>
        <v>#N/A</v>
      </c>
      <c r="AR531" s="42">
        <f>VALUE(CONCATENATE(C531,TEXT(tbl_TransDet_Exp[[#This Row],[Pd]],"00")))</f>
        <v>0</v>
      </c>
      <c r="AS531" s="42" t="str">
        <f>TEXT(tbl_TransDet_Exp[[#This Row],[Project Id]],"000000")</f>
        <v>000000</v>
      </c>
      <c r="AT531" s="42" t="e">
        <f>INDEX(Table11[Description],MATCH(tbl_TransDet_Exp[[#This Row],[Account]],Table11[GL Account],0))</f>
        <v>#N/A</v>
      </c>
      <c r="AU5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2" spans="2:47">
      <c r="B532" s="11"/>
      <c r="C532" s="243"/>
      <c r="D532" s="243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244"/>
      <c r="P532" s="11"/>
      <c r="Q532" s="245"/>
      <c r="R532" s="11"/>
      <c r="S532" s="11"/>
      <c r="T532" s="11"/>
      <c r="U532" s="11"/>
      <c r="V532" s="11"/>
      <c r="W532" s="11"/>
      <c r="X532" s="11"/>
      <c r="Y532" s="11"/>
      <c r="Z532" s="246"/>
      <c r="AA5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2" s="250" t="e">
        <f>IF(tbl_TransDet_Exp[[#This Row],[+/-  (HR GL Detail)]]&lt;&gt;"",tbl_TransDet_Exp[[#This Row],[+/-  (HR GL Detail)]],IF(#REF!&lt;&gt;"",#REF!,""))</f>
        <v>#REF!</v>
      </c>
      <c r="AC532" s="250" t="str">
        <f t="shared" si="27"/>
        <v>https://financials.omni.fsu.edu/psp/sprdfi/EMPLOYEE/ERP/c/AUDIT_EXPENSE_FUNCTIONS.TE_EXP_SHEET_INQ.GBL?SHEET_ID=</v>
      </c>
      <c r="AD532" s="250" t="str">
        <f t="shared" si="28"/>
        <v>&amp;PAGE=EX_SHEET_ENTRY</v>
      </c>
      <c r="AE532" s="250" t="str">
        <f>IF(LEFT(tbl_TransDet_Exp[[#This Row],[Journal Id]],2)="EX",TEXT(tbl_TransDet_Exp[[#This Row],[Vch /Ex /PayId]],"0000000000"),"")</f>
        <v/>
      </c>
      <c r="AF532" s="250" t="b">
        <f>IF(tbl_TransDet_Exp[[#This Row],[ER Lookup and Format]]&lt;&gt;"",CONCATENATE(tbl_TransDet_Exp[[#This Row],[https://financials.omni.fsu.edu/psp/sprdfi/EMPLOYEE/ERP/c/AUDIT_EXPENSE_FUNCTIONS.TE_EXP_SHEET_INQ.GBL?SHEET_ID=]],AE532,tbl_TransDet_Exp[[#This Row],[&amp;PAGE=EX_SHEET_ENTRY]]))</f>
        <v>0</v>
      </c>
      <c r="AG532" s="250" t="str">
        <f t="shared" si="29"/>
        <v>https://docmgmt.its.fsu.edu/NolijWeb/public/apiLoginCheck.jsp?redir=../documentviewer/%3FdocumentId%3D</v>
      </c>
      <c r="AH5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2" s="250" t="str">
        <f>tbl_TransDet_Exp[[#Headers],[&amp;TargetFrameName=None]]</f>
        <v>&amp;TargetFrameName=None</v>
      </c>
      <c r="AJ5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2" s="71"/>
      <c r="AN532" s="22"/>
      <c r="AO532" s="22"/>
      <c r="AP532" s="208"/>
      <c r="AQ532" s="42" t="e">
        <f>IF(tbl_TransDet_Exp[[#This Row],[Custom SR Type]]="",INDEX(SR_Lookup[Section Name],MATCH(tbl_TransDet_Exp[[#This Row],[Account]],SR_Lookup[Account],0)),tbl_TransDet_Exp[[#This Row],[Custom SR Type]])</f>
        <v>#N/A</v>
      </c>
      <c r="AR532" s="42">
        <f>VALUE(CONCATENATE(C532,TEXT(tbl_TransDet_Exp[[#This Row],[Pd]],"00")))</f>
        <v>0</v>
      </c>
      <c r="AS532" s="42" t="str">
        <f>TEXT(tbl_TransDet_Exp[[#This Row],[Project Id]],"000000")</f>
        <v>000000</v>
      </c>
      <c r="AT532" s="42" t="e">
        <f>INDEX(Table11[Description],MATCH(tbl_TransDet_Exp[[#This Row],[Account]],Table11[GL Account],0))</f>
        <v>#N/A</v>
      </c>
      <c r="AU5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3" spans="2:47">
      <c r="B533" s="11"/>
      <c r="C533" s="243"/>
      <c r="D533" s="243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244"/>
      <c r="P533" s="11"/>
      <c r="Q533" s="245"/>
      <c r="R533" s="11"/>
      <c r="S533" s="11"/>
      <c r="T533" s="11"/>
      <c r="U533" s="11"/>
      <c r="V533" s="11"/>
      <c r="W533" s="11"/>
      <c r="X533" s="11"/>
      <c r="Y533" s="11"/>
      <c r="Z533" s="246"/>
      <c r="AA5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3" s="250" t="e">
        <f>IF(tbl_TransDet_Exp[[#This Row],[+/-  (HR GL Detail)]]&lt;&gt;"",tbl_TransDet_Exp[[#This Row],[+/-  (HR GL Detail)]],IF(#REF!&lt;&gt;"",#REF!,""))</f>
        <v>#REF!</v>
      </c>
      <c r="AC533" s="250" t="str">
        <f t="shared" si="27"/>
        <v>https://financials.omni.fsu.edu/psp/sprdfi/EMPLOYEE/ERP/c/AUDIT_EXPENSE_FUNCTIONS.TE_EXP_SHEET_INQ.GBL?SHEET_ID=</v>
      </c>
      <c r="AD533" s="250" t="str">
        <f t="shared" si="28"/>
        <v>&amp;PAGE=EX_SHEET_ENTRY</v>
      </c>
      <c r="AE533" s="250" t="str">
        <f>IF(LEFT(tbl_TransDet_Exp[[#This Row],[Journal Id]],2)="EX",TEXT(tbl_TransDet_Exp[[#This Row],[Vch /Ex /PayId]],"0000000000"),"")</f>
        <v/>
      </c>
      <c r="AF533" s="250" t="b">
        <f>IF(tbl_TransDet_Exp[[#This Row],[ER Lookup and Format]]&lt;&gt;"",CONCATENATE(tbl_TransDet_Exp[[#This Row],[https://financials.omni.fsu.edu/psp/sprdfi/EMPLOYEE/ERP/c/AUDIT_EXPENSE_FUNCTIONS.TE_EXP_SHEET_INQ.GBL?SHEET_ID=]],AE533,tbl_TransDet_Exp[[#This Row],[&amp;PAGE=EX_SHEET_ENTRY]]))</f>
        <v>0</v>
      </c>
      <c r="AG533" s="250" t="str">
        <f t="shared" si="29"/>
        <v>https://docmgmt.its.fsu.edu/NolijWeb/public/apiLoginCheck.jsp?redir=../documentviewer/%3FdocumentId%3D</v>
      </c>
      <c r="AH5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3" s="250" t="str">
        <f>tbl_TransDet_Exp[[#Headers],[&amp;TargetFrameName=None]]</f>
        <v>&amp;TargetFrameName=None</v>
      </c>
      <c r="AJ5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3" s="71"/>
      <c r="AN533" s="22"/>
      <c r="AO533" s="22"/>
      <c r="AP533" s="208"/>
      <c r="AQ533" s="42" t="e">
        <f>IF(tbl_TransDet_Exp[[#This Row],[Custom SR Type]]="",INDEX(SR_Lookup[Section Name],MATCH(tbl_TransDet_Exp[[#This Row],[Account]],SR_Lookup[Account],0)),tbl_TransDet_Exp[[#This Row],[Custom SR Type]])</f>
        <v>#N/A</v>
      </c>
      <c r="AR533" s="42">
        <f>VALUE(CONCATENATE(C533,TEXT(tbl_TransDet_Exp[[#This Row],[Pd]],"00")))</f>
        <v>0</v>
      </c>
      <c r="AS533" s="42" t="str">
        <f>TEXT(tbl_TransDet_Exp[[#This Row],[Project Id]],"000000")</f>
        <v>000000</v>
      </c>
      <c r="AT533" s="42" t="e">
        <f>INDEX(Table11[Description],MATCH(tbl_TransDet_Exp[[#This Row],[Account]],Table11[GL Account],0))</f>
        <v>#N/A</v>
      </c>
      <c r="AU5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4" spans="2:47">
      <c r="B534" s="11"/>
      <c r="C534" s="243"/>
      <c r="D534" s="243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244"/>
      <c r="P534" s="11"/>
      <c r="Q534" s="245"/>
      <c r="R534" s="11"/>
      <c r="S534" s="11"/>
      <c r="T534" s="11"/>
      <c r="U534" s="11"/>
      <c r="V534" s="11"/>
      <c r="W534" s="11"/>
      <c r="X534" s="11"/>
      <c r="Y534" s="11"/>
      <c r="Z534" s="246"/>
      <c r="AA5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4" s="250" t="e">
        <f>IF(tbl_TransDet_Exp[[#This Row],[+/-  (HR GL Detail)]]&lt;&gt;"",tbl_TransDet_Exp[[#This Row],[+/-  (HR GL Detail)]],IF(#REF!&lt;&gt;"",#REF!,""))</f>
        <v>#REF!</v>
      </c>
      <c r="AC534" s="250" t="str">
        <f t="shared" si="27"/>
        <v>https://financials.omni.fsu.edu/psp/sprdfi/EMPLOYEE/ERP/c/AUDIT_EXPENSE_FUNCTIONS.TE_EXP_SHEET_INQ.GBL?SHEET_ID=</v>
      </c>
      <c r="AD534" s="250" t="str">
        <f t="shared" si="28"/>
        <v>&amp;PAGE=EX_SHEET_ENTRY</v>
      </c>
      <c r="AE534" s="250" t="str">
        <f>IF(LEFT(tbl_TransDet_Exp[[#This Row],[Journal Id]],2)="EX",TEXT(tbl_TransDet_Exp[[#This Row],[Vch /Ex /PayId]],"0000000000"),"")</f>
        <v/>
      </c>
      <c r="AF534" s="250" t="b">
        <f>IF(tbl_TransDet_Exp[[#This Row],[ER Lookup and Format]]&lt;&gt;"",CONCATENATE(tbl_TransDet_Exp[[#This Row],[https://financials.omni.fsu.edu/psp/sprdfi/EMPLOYEE/ERP/c/AUDIT_EXPENSE_FUNCTIONS.TE_EXP_SHEET_INQ.GBL?SHEET_ID=]],AE534,tbl_TransDet_Exp[[#This Row],[&amp;PAGE=EX_SHEET_ENTRY]]))</f>
        <v>0</v>
      </c>
      <c r="AG534" s="250" t="str">
        <f t="shared" si="29"/>
        <v>https://docmgmt.its.fsu.edu/NolijWeb/public/apiLoginCheck.jsp?redir=../documentviewer/%3FdocumentId%3D</v>
      </c>
      <c r="AH5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4" s="250" t="str">
        <f>tbl_TransDet_Exp[[#Headers],[&amp;TargetFrameName=None]]</f>
        <v>&amp;TargetFrameName=None</v>
      </c>
      <c r="AJ5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4" s="71"/>
      <c r="AN534" s="22"/>
      <c r="AO534" s="22"/>
      <c r="AP534" s="208"/>
      <c r="AQ534" s="42" t="e">
        <f>IF(tbl_TransDet_Exp[[#This Row],[Custom SR Type]]="",INDEX(SR_Lookup[Section Name],MATCH(tbl_TransDet_Exp[[#This Row],[Account]],SR_Lookup[Account],0)),tbl_TransDet_Exp[[#This Row],[Custom SR Type]])</f>
        <v>#N/A</v>
      </c>
      <c r="AR534" s="42">
        <f>VALUE(CONCATENATE(C534,TEXT(tbl_TransDet_Exp[[#This Row],[Pd]],"00")))</f>
        <v>0</v>
      </c>
      <c r="AS534" s="42" t="str">
        <f>TEXT(tbl_TransDet_Exp[[#This Row],[Project Id]],"000000")</f>
        <v>000000</v>
      </c>
      <c r="AT534" s="42" t="e">
        <f>INDEX(Table11[Description],MATCH(tbl_TransDet_Exp[[#This Row],[Account]],Table11[GL Account],0))</f>
        <v>#N/A</v>
      </c>
      <c r="AU5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5" spans="2:47">
      <c r="B535" s="11"/>
      <c r="C535" s="243"/>
      <c r="D535" s="243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244"/>
      <c r="P535" s="11"/>
      <c r="Q535" s="245"/>
      <c r="R535" s="11"/>
      <c r="S535" s="11"/>
      <c r="T535" s="11"/>
      <c r="U535" s="11"/>
      <c r="V535" s="11"/>
      <c r="W535" s="11"/>
      <c r="X535" s="11"/>
      <c r="Y535" s="11"/>
      <c r="Z535" s="246"/>
      <c r="AA5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5" s="250" t="e">
        <f>IF(tbl_TransDet_Exp[[#This Row],[+/-  (HR GL Detail)]]&lt;&gt;"",tbl_TransDet_Exp[[#This Row],[+/-  (HR GL Detail)]],IF(#REF!&lt;&gt;"",#REF!,""))</f>
        <v>#REF!</v>
      </c>
      <c r="AC535" s="250" t="str">
        <f t="shared" si="27"/>
        <v>https://financials.omni.fsu.edu/psp/sprdfi/EMPLOYEE/ERP/c/AUDIT_EXPENSE_FUNCTIONS.TE_EXP_SHEET_INQ.GBL?SHEET_ID=</v>
      </c>
      <c r="AD535" s="250" t="str">
        <f t="shared" si="28"/>
        <v>&amp;PAGE=EX_SHEET_ENTRY</v>
      </c>
      <c r="AE535" s="250" t="str">
        <f>IF(LEFT(tbl_TransDet_Exp[[#This Row],[Journal Id]],2)="EX",TEXT(tbl_TransDet_Exp[[#This Row],[Vch /Ex /PayId]],"0000000000"),"")</f>
        <v/>
      </c>
      <c r="AF535" s="250" t="b">
        <f>IF(tbl_TransDet_Exp[[#This Row],[ER Lookup and Format]]&lt;&gt;"",CONCATENATE(tbl_TransDet_Exp[[#This Row],[https://financials.omni.fsu.edu/psp/sprdfi/EMPLOYEE/ERP/c/AUDIT_EXPENSE_FUNCTIONS.TE_EXP_SHEET_INQ.GBL?SHEET_ID=]],AE535,tbl_TransDet_Exp[[#This Row],[&amp;PAGE=EX_SHEET_ENTRY]]))</f>
        <v>0</v>
      </c>
      <c r="AG535" s="250" t="str">
        <f t="shared" si="29"/>
        <v>https://docmgmt.its.fsu.edu/NolijWeb/public/apiLoginCheck.jsp?redir=../documentviewer/%3FdocumentId%3D</v>
      </c>
      <c r="AH5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5" s="250" t="str">
        <f>tbl_TransDet_Exp[[#Headers],[&amp;TargetFrameName=None]]</f>
        <v>&amp;TargetFrameName=None</v>
      </c>
      <c r="AJ5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5" s="71"/>
      <c r="AN535" s="22"/>
      <c r="AO535" s="22"/>
      <c r="AP535" s="208"/>
      <c r="AQ535" s="42" t="e">
        <f>IF(tbl_TransDet_Exp[[#This Row],[Custom SR Type]]="",INDEX(SR_Lookup[Section Name],MATCH(tbl_TransDet_Exp[[#This Row],[Account]],SR_Lookup[Account],0)),tbl_TransDet_Exp[[#This Row],[Custom SR Type]])</f>
        <v>#N/A</v>
      </c>
      <c r="AR535" s="42">
        <f>VALUE(CONCATENATE(C535,TEXT(tbl_TransDet_Exp[[#This Row],[Pd]],"00")))</f>
        <v>0</v>
      </c>
      <c r="AS535" s="42" t="str">
        <f>TEXT(tbl_TransDet_Exp[[#This Row],[Project Id]],"000000")</f>
        <v>000000</v>
      </c>
      <c r="AT535" s="42" t="e">
        <f>INDEX(Table11[Description],MATCH(tbl_TransDet_Exp[[#This Row],[Account]],Table11[GL Account],0))</f>
        <v>#N/A</v>
      </c>
      <c r="AU5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6" spans="2:47">
      <c r="B536" s="11"/>
      <c r="C536" s="243"/>
      <c r="D536" s="243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244"/>
      <c r="P536" s="11"/>
      <c r="Q536" s="245"/>
      <c r="R536" s="11"/>
      <c r="S536" s="11"/>
      <c r="T536" s="11"/>
      <c r="U536" s="11"/>
      <c r="V536" s="11"/>
      <c r="W536" s="11"/>
      <c r="X536" s="11"/>
      <c r="Y536" s="11"/>
      <c r="Z536" s="246"/>
      <c r="AA5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6" s="250" t="e">
        <f>IF(tbl_TransDet_Exp[[#This Row],[+/-  (HR GL Detail)]]&lt;&gt;"",tbl_TransDet_Exp[[#This Row],[+/-  (HR GL Detail)]],IF(#REF!&lt;&gt;"",#REF!,""))</f>
        <v>#REF!</v>
      </c>
      <c r="AC536" s="250" t="str">
        <f t="shared" si="27"/>
        <v>https://financials.omni.fsu.edu/psp/sprdfi/EMPLOYEE/ERP/c/AUDIT_EXPENSE_FUNCTIONS.TE_EXP_SHEET_INQ.GBL?SHEET_ID=</v>
      </c>
      <c r="AD536" s="250" t="str">
        <f t="shared" si="28"/>
        <v>&amp;PAGE=EX_SHEET_ENTRY</v>
      </c>
      <c r="AE536" s="250" t="str">
        <f>IF(LEFT(tbl_TransDet_Exp[[#This Row],[Journal Id]],2)="EX",TEXT(tbl_TransDet_Exp[[#This Row],[Vch /Ex /PayId]],"0000000000"),"")</f>
        <v/>
      </c>
      <c r="AF536" s="250" t="b">
        <f>IF(tbl_TransDet_Exp[[#This Row],[ER Lookup and Format]]&lt;&gt;"",CONCATENATE(tbl_TransDet_Exp[[#This Row],[https://financials.omni.fsu.edu/psp/sprdfi/EMPLOYEE/ERP/c/AUDIT_EXPENSE_FUNCTIONS.TE_EXP_SHEET_INQ.GBL?SHEET_ID=]],AE536,tbl_TransDet_Exp[[#This Row],[&amp;PAGE=EX_SHEET_ENTRY]]))</f>
        <v>0</v>
      </c>
      <c r="AG536" s="250" t="str">
        <f t="shared" si="29"/>
        <v>https://docmgmt.its.fsu.edu/NolijWeb/public/apiLoginCheck.jsp?redir=../documentviewer/%3FdocumentId%3D</v>
      </c>
      <c r="AH5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6" s="250" t="str">
        <f>tbl_TransDet_Exp[[#Headers],[&amp;TargetFrameName=None]]</f>
        <v>&amp;TargetFrameName=None</v>
      </c>
      <c r="AJ5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6" s="71"/>
      <c r="AN536" s="22"/>
      <c r="AO536" s="22"/>
      <c r="AP536" s="208"/>
      <c r="AQ536" s="42" t="e">
        <f>IF(tbl_TransDet_Exp[[#This Row],[Custom SR Type]]="",INDEX(SR_Lookup[Section Name],MATCH(tbl_TransDet_Exp[[#This Row],[Account]],SR_Lookup[Account],0)),tbl_TransDet_Exp[[#This Row],[Custom SR Type]])</f>
        <v>#N/A</v>
      </c>
      <c r="AR536" s="42">
        <f>VALUE(CONCATENATE(C536,TEXT(tbl_TransDet_Exp[[#This Row],[Pd]],"00")))</f>
        <v>0</v>
      </c>
      <c r="AS536" s="42" t="str">
        <f>TEXT(tbl_TransDet_Exp[[#This Row],[Project Id]],"000000")</f>
        <v>000000</v>
      </c>
      <c r="AT536" s="42" t="e">
        <f>INDEX(Table11[Description],MATCH(tbl_TransDet_Exp[[#This Row],[Account]],Table11[GL Account],0))</f>
        <v>#N/A</v>
      </c>
      <c r="AU5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7" spans="2:47">
      <c r="B537" s="11"/>
      <c r="C537" s="243"/>
      <c r="D537" s="243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244"/>
      <c r="P537" s="11"/>
      <c r="Q537" s="245"/>
      <c r="R537" s="11"/>
      <c r="S537" s="11"/>
      <c r="T537" s="11"/>
      <c r="U537" s="11"/>
      <c r="V537" s="11"/>
      <c r="W537" s="11"/>
      <c r="X537" s="11"/>
      <c r="Y537" s="11"/>
      <c r="Z537" s="246"/>
      <c r="AA5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7" s="250" t="e">
        <f>IF(tbl_TransDet_Exp[[#This Row],[+/-  (HR GL Detail)]]&lt;&gt;"",tbl_TransDet_Exp[[#This Row],[+/-  (HR GL Detail)]],IF(#REF!&lt;&gt;"",#REF!,""))</f>
        <v>#REF!</v>
      </c>
      <c r="AC537" s="250" t="str">
        <f t="shared" si="27"/>
        <v>https://financials.omni.fsu.edu/psp/sprdfi/EMPLOYEE/ERP/c/AUDIT_EXPENSE_FUNCTIONS.TE_EXP_SHEET_INQ.GBL?SHEET_ID=</v>
      </c>
      <c r="AD537" s="250" t="str">
        <f t="shared" si="28"/>
        <v>&amp;PAGE=EX_SHEET_ENTRY</v>
      </c>
      <c r="AE537" s="250" t="str">
        <f>IF(LEFT(tbl_TransDet_Exp[[#This Row],[Journal Id]],2)="EX",TEXT(tbl_TransDet_Exp[[#This Row],[Vch /Ex /PayId]],"0000000000"),"")</f>
        <v/>
      </c>
      <c r="AF537" s="250" t="b">
        <f>IF(tbl_TransDet_Exp[[#This Row],[ER Lookup and Format]]&lt;&gt;"",CONCATENATE(tbl_TransDet_Exp[[#This Row],[https://financials.omni.fsu.edu/psp/sprdfi/EMPLOYEE/ERP/c/AUDIT_EXPENSE_FUNCTIONS.TE_EXP_SHEET_INQ.GBL?SHEET_ID=]],AE537,tbl_TransDet_Exp[[#This Row],[&amp;PAGE=EX_SHEET_ENTRY]]))</f>
        <v>0</v>
      </c>
      <c r="AG537" s="250" t="str">
        <f t="shared" si="29"/>
        <v>https://docmgmt.its.fsu.edu/NolijWeb/public/apiLoginCheck.jsp?redir=../documentviewer/%3FdocumentId%3D</v>
      </c>
      <c r="AH5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7" s="250" t="str">
        <f>tbl_TransDet_Exp[[#Headers],[&amp;TargetFrameName=None]]</f>
        <v>&amp;TargetFrameName=None</v>
      </c>
      <c r="AJ5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7" s="71"/>
      <c r="AN537" s="22"/>
      <c r="AO537" s="22"/>
      <c r="AP537" s="208"/>
      <c r="AQ537" s="42" t="e">
        <f>IF(tbl_TransDet_Exp[[#This Row],[Custom SR Type]]="",INDEX(SR_Lookup[Section Name],MATCH(tbl_TransDet_Exp[[#This Row],[Account]],SR_Lookup[Account],0)),tbl_TransDet_Exp[[#This Row],[Custom SR Type]])</f>
        <v>#N/A</v>
      </c>
      <c r="AR537" s="42">
        <f>VALUE(CONCATENATE(C537,TEXT(tbl_TransDet_Exp[[#This Row],[Pd]],"00")))</f>
        <v>0</v>
      </c>
      <c r="AS537" s="42" t="str">
        <f>TEXT(tbl_TransDet_Exp[[#This Row],[Project Id]],"000000")</f>
        <v>000000</v>
      </c>
      <c r="AT537" s="42" t="e">
        <f>INDEX(Table11[Description],MATCH(tbl_TransDet_Exp[[#This Row],[Account]],Table11[GL Account],0))</f>
        <v>#N/A</v>
      </c>
      <c r="AU5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8" spans="2:47">
      <c r="B538" s="11"/>
      <c r="C538" s="243"/>
      <c r="D538" s="243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244"/>
      <c r="P538" s="11"/>
      <c r="Q538" s="245"/>
      <c r="R538" s="11"/>
      <c r="S538" s="11"/>
      <c r="T538" s="11"/>
      <c r="U538" s="11"/>
      <c r="V538" s="11"/>
      <c r="W538" s="11"/>
      <c r="X538" s="11"/>
      <c r="Y538" s="11"/>
      <c r="Z538" s="246"/>
      <c r="AA5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8" s="250" t="e">
        <f>IF(tbl_TransDet_Exp[[#This Row],[+/-  (HR GL Detail)]]&lt;&gt;"",tbl_TransDet_Exp[[#This Row],[+/-  (HR GL Detail)]],IF(#REF!&lt;&gt;"",#REF!,""))</f>
        <v>#REF!</v>
      </c>
      <c r="AC538" s="250" t="str">
        <f t="shared" si="27"/>
        <v>https://financials.omni.fsu.edu/psp/sprdfi/EMPLOYEE/ERP/c/AUDIT_EXPENSE_FUNCTIONS.TE_EXP_SHEET_INQ.GBL?SHEET_ID=</v>
      </c>
      <c r="AD538" s="250" t="str">
        <f t="shared" si="28"/>
        <v>&amp;PAGE=EX_SHEET_ENTRY</v>
      </c>
      <c r="AE538" s="250" t="str">
        <f>IF(LEFT(tbl_TransDet_Exp[[#This Row],[Journal Id]],2)="EX",TEXT(tbl_TransDet_Exp[[#This Row],[Vch /Ex /PayId]],"0000000000"),"")</f>
        <v/>
      </c>
      <c r="AF538" s="250" t="b">
        <f>IF(tbl_TransDet_Exp[[#This Row],[ER Lookup and Format]]&lt;&gt;"",CONCATENATE(tbl_TransDet_Exp[[#This Row],[https://financials.omni.fsu.edu/psp/sprdfi/EMPLOYEE/ERP/c/AUDIT_EXPENSE_FUNCTIONS.TE_EXP_SHEET_INQ.GBL?SHEET_ID=]],AE538,tbl_TransDet_Exp[[#This Row],[&amp;PAGE=EX_SHEET_ENTRY]]))</f>
        <v>0</v>
      </c>
      <c r="AG538" s="250" t="str">
        <f t="shared" si="29"/>
        <v>https://docmgmt.its.fsu.edu/NolijWeb/public/apiLoginCheck.jsp?redir=../documentviewer/%3FdocumentId%3D</v>
      </c>
      <c r="AH5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8" s="250" t="str">
        <f>tbl_TransDet_Exp[[#Headers],[&amp;TargetFrameName=None]]</f>
        <v>&amp;TargetFrameName=None</v>
      </c>
      <c r="AJ5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8" s="71"/>
      <c r="AN538" s="22"/>
      <c r="AO538" s="22"/>
      <c r="AP538" s="208"/>
      <c r="AQ538" s="42" t="e">
        <f>IF(tbl_TransDet_Exp[[#This Row],[Custom SR Type]]="",INDEX(SR_Lookup[Section Name],MATCH(tbl_TransDet_Exp[[#This Row],[Account]],SR_Lookup[Account],0)),tbl_TransDet_Exp[[#This Row],[Custom SR Type]])</f>
        <v>#N/A</v>
      </c>
      <c r="AR538" s="42">
        <f>VALUE(CONCATENATE(C538,TEXT(tbl_TransDet_Exp[[#This Row],[Pd]],"00")))</f>
        <v>0</v>
      </c>
      <c r="AS538" s="42" t="str">
        <f>TEXT(tbl_TransDet_Exp[[#This Row],[Project Id]],"000000")</f>
        <v>000000</v>
      </c>
      <c r="AT538" s="42" t="e">
        <f>INDEX(Table11[Description],MATCH(tbl_TransDet_Exp[[#This Row],[Account]],Table11[GL Account],0))</f>
        <v>#N/A</v>
      </c>
      <c r="AU5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39" spans="2:47">
      <c r="B539" s="11"/>
      <c r="C539" s="243"/>
      <c r="D539" s="243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244"/>
      <c r="P539" s="11"/>
      <c r="Q539" s="245"/>
      <c r="R539" s="11"/>
      <c r="S539" s="11"/>
      <c r="T539" s="11"/>
      <c r="U539" s="11"/>
      <c r="V539" s="11"/>
      <c r="W539" s="11"/>
      <c r="X539" s="11"/>
      <c r="Y539" s="11"/>
      <c r="Z539" s="246"/>
      <c r="AA5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39" s="250" t="e">
        <f>IF(tbl_TransDet_Exp[[#This Row],[+/-  (HR GL Detail)]]&lt;&gt;"",tbl_TransDet_Exp[[#This Row],[+/-  (HR GL Detail)]],IF(#REF!&lt;&gt;"",#REF!,""))</f>
        <v>#REF!</v>
      </c>
      <c r="AC539" s="250" t="str">
        <f t="shared" si="27"/>
        <v>https://financials.omni.fsu.edu/psp/sprdfi/EMPLOYEE/ERP/c/AUDIT_EXPENSE_FUNCTIONS.TE_EXP_SHEET_INQ.GBL?SHEET_ID=</v>
      </c>
      <c r="AD539" s="250" t="str">
        <f t="shared" si="28"/>
        <v>&amp;PAGE=EX_SHEET_ENTRY</v>
      </c>
      <c r="AE539" s="250" t="str">
        <f>IF(LEFT(tbl_TransDet_Exp[[#This Row],[Journal Id]],2)="EX",TEXT(tbl_TransDet_Exp[[#This Row],[Vch /Ex /PayId]],"0000000000"),"")</f>
        <v/>
      </c>
      <c r="AF539" s="250" t="b">
        <f>IF(tbl_TransDet_Exp[[#This Row],[ER Lookup and Format]]&lt;&gt;"",CONCATENATE(tbl_TransDet_Exp[[#This Row],[https://financials.omni.fsu.edu/psp/sprdfi/EMPLOYEE/ERP/c/AUDIT_EXPENSE_FUNCTIONS.TE_EXP_SHEET_INQ.GBL?SHEET_ID=]],AE539,tbl_TransDet_Exp[[#This Row],[&amp;PAGE=EX_SHEET_ENTRY]]))</f>
        <v>0</v>
      </c>
      <c r="AG539" s="250" t="str">
        <f t="shared" si="29"/>
        <v>https://docmgmt.its.fsu.edu/NolijWeb/public/apiLoginCheck.jsp?redir=../documentviewer/%3FdocumentId%3D</v>
      </c>
      <c r="AH5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39" s="250" t="str">
        <f>tbl_TransDet_Exp[[#Headers],[&amp;TargetFrameName=None]]</f>
        <v>&amp;TargetFrameName=None</v>
      </c>
      <c r="AJ5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39" s="71"/>
      <c r="AN539" s="22"/>
      <c r="AO539" s="22"/>
      <c r="AP539" s="208"/>
      <c r="AQ539" s="42" t="e">
        <f>IF(tbl_TransDet_Exp[[#This Row],[Custom SR Type]]="",INDEX(SR_Lookup[Section Name],MATCH(tbl_TransDet_Exp[[#This Row],[Account]],SR_Lookup[Account],0)),tbl_TransDet_Exp[[#This Row],[Custom SR Type]])</f>
        <v>#N/A</v>
      </c>
      <c r="AR539" s="42">
        <f>VALUE(CONCATENATE(C539,TEXT(tbl_TransDet_Exp[[#This Row],[Pd]],"00")))</f>
        <v>0</v>
      </c>
      <c r="AS539" s="42" t="str">
        <f>TEXT(tbl_TransDet_Exp[[#This Row],[Project Id]],"000000")</f>
        <v>000000</v>
      </c>
      <c r="AT539" s="42" t="e">
        <f>INDEX(Table11[Description],MATCH(tbl_TransDet_Exp[[#This Row],[Account]],Table11[GL Account],0))</f>
        <v>#N/A</v>
      </c>
      <c r="AU5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0" spans="2:47">
      <c r="B540" s="11"/>
      <c r="C540" s="243"/>
      <c r="D540" s="243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244"/>
      <c r="P540" s="11"/>
      <c r="Q540" s="245"/>
      <c r="R540" s="11"/>
      <c r="S540" s="11"/>
      <c r="T540" s="11"/>
      <c r="U540" s="11"/>
      <c r="V540" s="11"/>
      <c r="W540" s="11"/>
      <c r="X540" s="11"/>
      <c r="Y540" s="11"/>
      <c r="Z540" s="246"/>
      <c r="AA5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0" s="250" t="e">
        <f>IF(tbl_TransDet_Exp[[#This Row],[+/-  (HR GL Detail)]]&lt;&gt;"",tbl_TransDet_Exp[[#This Row],[+/-  (HR GL Detail)]],IF(#REF!&lt;&gt;"",#REF!,""))</f>
        <v>#REF!</v>
      </c>
      <c r="AC540" s="250" t="str">
        <f t="shared" si="27"/>
        <v>https://financials.omni.fsu.edu/psp/sprdfi/EMPLOYEE/ERP/c/AUDIT_EXPENSE_FUNCTIONS.TE_EXP_SHEET_INQ.GBL?SHEET_ID=</v>
      </c>
      <c r="AD540" s="250" t="str">
        <f t="shared" si="28"/>
        <v>&amp;PAGE=EX_SHEET_ENTRY</v>
      </c>
      <c r="AE540" s="250" t="str">
        <f>IF(LEFT(tbl_TransDet_Exp[[#This Row],[Journal Id]],2)="EX",TEXT(tbl_TransDet_Exp[[#This Row],[Vch /Ex /PayId]],"0000000000"),"")</f>
        <v/>
      </c>
      <c r="AF540" s="250" t="b">
        <f>IF(tbl_TransDet_Exp[[#This Row],[ER Lookup and Format]]&lt;&gt;"",CONCATENATE(tbl_TransDet_Exp[[#This Row],[https://financials.omni.fsu.edu/psp/sprdfi/EMPLOYEE/ERP/c/AUDIT_EXPENSE_FUNCTIONS.TE_EXP_SHEET_INQ.GBL?SHEET_ID=]],AE540,tbl_TransDet_Exp[[#This Row],[&amp;PAGE=EX_SHEET_ENTRY]]))</f>
        <v>0</v>
      </c>
      <c r="AG540" s="250" t="str">
        <f t="shared" si="29"/>
        <v>https://docmgmt.its.fsu.edu/NolijWeb/public/apiLoginCheck.jsp?redir=../documentviewer/%3FdocumentId%3D</v>
      </c>
      <c r="AH5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0" s="250" t="str">
        <f>tbl_TransDet_Exp[[#Headers],[&amp;TargetFrameName=None]]</f>
        <v>&amp;TargetFrameName=None</v>
      </c>
      <c r="AJ5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0" s="71"/>
      <c r="AN540" s="22"/>
      <c r="AO540" s="22"/>
      <c r="AP540" s="208"/>
      <c r="AQ540" s="42" t="e">
        <f>IF(tbl_TransDet_Exp[[#This Row],[Custom SR Type]]="",INDEX(SR_Lookup[Section Name],MATCH(tbl_TransDet_Exp[[#This Row],[Account]],SR_Lookup[Account],0)),tbl_TransDet_Exp[[#This Row],[Custom SR Type]])</f>
        <v>#N/A</v>
      </c>
      <c r="AR540" s="42">
        <f>VALUE(CONCATENATE(C540,TEXT(tbl_TransDet_Exp[[#This Row],[Pd]],"00")))</f>
        <v>0</v>
      </c>
      <c r="AS540" s="42" t="str">
        <f>TEXT(tbl_TransDet_Exp[[#This Row],[Project Id]],"000000")</f>
        <v>000000</v>
      </c>
      <c r="AT540" s="42" t="e">
        <f>INDEX(Table11[Description],MATCH(tbl_TransDet_Exp[[#This Row],[Account]],Table11[GL Account],0))</f>
        <v>#N/A</v>
      </c>
      <c r="AU5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1" spans="2:47">
      <c r="B541" s="11"/>
      <c r="C541" s="243"/>
      <c r="D541" s="243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244"/>
      <c r="P541" s="11"/>
      <c r="Q541" s="245"/>
      <c r="R541" s="11"/>
      <c r="S541" s="11"/>
      <c r="T541" s="11"/>
      <c r="U541" s="11"/>
      <c r="V541" s="11"/>
      <c r="W541" s="11"/>
      <c r="X541" s="11"/>
      <c r="Y541" s="11"/>
      <c r="Z541" s="246"/>
      <c r="AA5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1" s="250" t="e">
        <f>IF(tbl_TransDet_Exp[[#This Row],[+/-  (HR GL Detail)]]&lt;&gt;"",tbl_TransDet_Exp[[#This Row],[+/-  (HR GL Detail)]],IF(#REF!&lt;&gt;"",#REF!,""))</f>
        <v>#REF!</v>
      </c>
      <c r="AC541" s="250" t="str">
        <f t="shared" si="27"/>
        <v>https://financials.omni.fsu.edu/psp/sprdfi/EMPLOYEE/ERP/c/AUDIT_EXPENSE_FUNCTIONS.TE_EXP_SHEET_INQ.GBL?SHEET_ID=</v>
      </c>
      <c r="AD541" s="250" t="str">
        <f t="shared" si="28"/>
        <v>&amp;PAGE=EX_SHEET_ENTRY</v>
      </c>
      <c r="AE541" s="250" t="str">
        <f>IF(LEFT(tbl_TransDet_Exp[[#This Row],[Journal Id]],2)="EX",TEXT(tbl_TransDet_Exp[[#This Row],[Vch /Ex /PayId]],"0000000000"),"")</f>
        <v/>
      </c>
      <c r="AF541" s="250" t="b">
        <f>IF(tbl_TransDet_Exp[[#This Row],[ER Lookup and Format]]&lt;&gt;"",CONCATENATE(tbl_TransDet_Exp[[#This Row],[https://financials.omni.fsu.edu/psp/sprdfi/EMPLOYEE/ERP/c/AUDIT_EXPENSE_FUNCTIONS.TE_EXP_SHEET_INQ.GBL?SHEET_ID=]],AE541,tbl_TransDet_Exp[[#This Row],[&amp;PAGE=EX_SHEET_ENTRY]]))</f>
        <v>0</v>
      </c>
      <c r="AG541" s="250" t="str">
        <f t="shared" si="29"/>
        <v>https://docmgmt.its.fsu.edu/NolijWeb/public/apiLoginCheck.jsp?redir=../documentviewer/%3FdocumentId%3D</v>
      </c>
      <c r="AH5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1" s="250" t="str">
        <f>tbl_TransDet_Exp[[#Headers],[&amp;TargetFrameName=None]]</f>
        <v>&amp;TargetFrameName=None</v>
      </c>
      <c r="AJ5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1" s="71"/>
      <c r="AN541" s="22"/>
      <c r="AO541" s="22"/>
      <c r="AP541" s="208"/>
      <c r="AQ541" s="42" t="e">
        <f>IF(tbl_TransDet_Exp[[#This Row],[Custom SR Type]]="",INDEX(SR_Lookup[Section Name],MATCH(tbl_TransDet_Exp[[#This Row],[Account]],SR_Lookup[Account],0)),tbl_TransDet_Exp[[#This Row],[Custom SR Type]])</f>
        <v>#N/A</v>
      </c>
      <c r="AR541" s="42">
        <f>VALUE(CONCATENATE(C541,TEXT(tbl_TransDet_Exp[[#This Row],[Pd]],"00")))</f>
        <v>0</v>
      </c>
      <c r="AS541" s="42" t="str">
        <f>TEXT(tbl_TransDet_Exp[[#This Row],[Project Id]],"000000")</f>
        <v>000000</v>
      </c>
      <c r="AT541" s="42" t="e">
        <f>INDEX(Table11[Description],MATCH(tbl_TransDet_Exp[[#This Row],[Account]],Table11[GL Account],0))</f>
        <v>#N/A</v>
      </c>
      <c r="AU5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2" spans="2:47">
      <c r="B542" s="11"/>
      <c r="C542" s="243"/>
      <c r="D542" s="243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244"/>
      <c r="P542" s="11"/>
      <c r="Q542" s="245"/>
      <c r="R542" s="11"/>
      <c r="S542" s="11"/>
      <c r="T542" s="11"/>
      <c r="U542" s="11"/>
      <c r="V542" s="11"/>
      <c r="W542" s="11"/>
      <c r="X542" s="11"/>
      <c r="Y542" s="11"/>
      <c r="Z542" s="246"/>
      <c r="AA5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2" s="250" t="e">
        <f>IF(tbl_TransDet_Exp[[#This Row],[+/-  (HR GL Detail)]]&lt;&gt;"",tbl_TransDet_Exp[[#This Row],[+/-  (HR GL Detail)]],IF(#REF!&lt;&gt;"",#REF!,""))</f>
        <v>#REF!</v>
      </c>
      <c r="AC542" s="250" t="str">
        <f t="shared" si="27"/>
        <v>https://financials.omni.fsu.edu/psp/sprdfi/EMPLOYEE/ERP/c/AUDIT_EXPENSE_FUNCTIONS.TE_EXP_SHEET_INQ.GBL?SHEET_ID=</v>
      </c>
      <c r="AD542" s="250" t="str">
        <f t="shared" si="28"/>
        <v>&amp;PAGE=EX_SHEET_ENTRY</v>
      </c>
      <c r="AE542" s="250" t="str">
        <f>IF(LEFT(tbl_TransDet_Exp[[#This Row],[Journal Id]],2)="EX",TEXT(tbl_TransDet_Exp[[#This Row],[Vch /Ex /PayId]],"0000000000"),"")</f>
        <v/>
      </c>
      <c r="AF542" s="250" t="b">
        <f>IF(tbl_TransDet_Exp[[#This Row],[ER Lookup and Format]]&lt;&gt;"",CONCATENATE(tbl_TransDet_Exp[[#This Row],[https://financials.omni.fsu.edu/psp/sprdfi/EMPLOYEE/ERP/c/AUDIT_EXPENSE_FUNCTIONS.TE_EXP_SHEET_INQ.GBL?SHEET_ID=]],AE542,tbl_TransDet_Exp[[#This Row],[&amp;PAGE=EX_SHEET_ENTRY]]))</f>
        <v>0</v>
      </c>
      <c r="AG542" s="250" t="str">
        <f t="shared" si="29"/>
        <v>https://docmgmt.its.fsu.edu/NolijWeb/public/apiLoginCheck.jsp?redir=../documentviewer/%3FdocumentId%3D</v>
      </c>
      <c r="AH5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2" s="250" t="str">
        <f>tbl_TransDet_Exp[[#Headers],[&amp;TargetFrameName=None]]</f>
        <v>&amp;TargetFrameName=None</v>
      </c>
      <c r="AJ5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2" s="71"/>
      <c r="AN542" s="22"/>
      <c r="AO542" s="22"/>
      <c r="AP542" s="208"/>
      <c r="AQ542" s="42" t="e">
        <f>IF(tbl_TransDet_Exp[[#This Row],[Custom SR Type]]="",INDEX(SR_Lookup[Section Name],MATCH(tbl_TransDet_Exp[[#This Row],[Account]],SR_Lookup[Account],0)),tbl_TransDet_Exp[[#This Row],[Custom SR Type]])</f>
        <v>#N/A</v>
      </c>
      <c r="AR542" s="42">
        <f>VALUE(CONCATENATE(C542,TEXT(tbl_TransDet_Exp[[#This Row],[Pd]],"00")))</f>
        <v>0</v>
      </c>
      <c r="AS542" s="42" t="str">
        <f>TEXT(tbl_TransDet_Exp[[#This Row],[Project Id]],"000000")</f>
        <v>000000</v>
      </c>
      <c r="AT542" s="42" t="e">
        <f>INDEX(Table11[Description],MATCH(tbl_TransDet_Exp[[#This Row],[Account]],Table11[GL Account],0))</f>
        <v>#N/A</v>
      </c>
      <c r="AU5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3" spans="2:47">
      <c r="B543" s="11"/>
      <c r="C543" s="243"/>
      <c r="D543" s="243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244"/>
      <c r="P543" s="11"/>
      <c r="Q543" s="245"/>
      <c r="R543" s="11"/>
      <c r="S543" s="11"/>
      <c r="T543" s="11"/>
      <c r="U543" s="11"/>
      <c r="V543" s="11"/>
      <c r="W543" s="11"/>
      <c r="X543" s="11"/>
      <c r="Y543" s="11"/>
      <c r="Z543" s="246"/>
      <c r="AA5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3" s="250" t="e">
        <f>IF(tbl_TransDet_Exp[[#This Row],[+/-  (HR GL Detail)]]&lt;&gt;"",tbl_TransDet_Exp[[#This Row],[+/-  (HR GL Detail)]],IF(#REF!&lt;&gt;"",#REF!,""))</f>
        <v>#REF!</v>
      </c>
      <c r="AC543" s="250" t="str">
        <f t="shared" si="27"/>
        <v>https://financials.omni.fsu.edu/psp/sprdfi/EMPLOYEE/ERP/c/AUDIT_EXPENSE_FUNCTIONS.TE_EXP_SHEET_INQ.GBL?SHEET_ID=</v>
      </c>
      <c r="AD543" s="250" t="str">
        <f t="shared" si="28"/>
        <v>&amp;PAGE=EX_SHEET_ENTRY</v>
      </c>
      <c r="AE543" s="250" t="str">
        <f>IF(LEFT(tbl_TransDet_Exp[[#This Row],[Journal Id]],2)="EX",TEXT(tbl_TransDet_Exp[[#This Row],[Vch /Ex /PayId]],"0000000000"),"")</f>
        <v/>
      </c>
      <c r="AF543" s="250" t="b">
        <f>IF(tbl_TransDet_Exp[[#This Row],[ER Lookup and Format]]&lt;&gt;"",CONCATENATE(tbl_TransDet_Exp[[#This Row],[https://financials.omni.fsu.edu/psp/sprdfi/EMPLOYEE/ERP/c/AUDIT_EXPENSE_FUNCTIONS.TE_EXP_SHEET_INQ.GBL?SHEET_ID=]],AE543,tbl_TransDet_Exp[[#This Row],[&amp;PAGE=EX_SHEET_ENTRY]]))</f>
        <v>0</v>
      </c>
      <c r="AG543" s="250" t="str">
        <f t="shared" si="29"/>
        <v>https://docmgmt.its.fsu.edu/NolijWeb/public/apiLoginCheck.jsp?redir=../documentviewer/%3FdocumentId%3D</v>
      </c>
      <c r="AH5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3" s="250" t="str">
        <f>tbl_TransDet_Exp[[#Headers],[&amp;TargetFrameName=None]]</f>
        <v>&amp;TargetFrameName=None</v>
      </c>
      <c r="AJ5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3" s="71"/>
      <c r="AN543" s="22"/>
      <c r="AO543" s="22"/>
      <c r="AP543" s="208"/>
      <c r="AQ543" s="42" t="e">
        <f>IF(tbl_TransDet_Exp[[#This Row],[Custom SR Type]]="",INDEX(SR_Lookup[Section Name],MATCH(tbl_TransDet_Exp[[#This Row],[Account]],SR_Lookup[Account],0)),tbl_TransDet_Exp[[#This Row],[Custom SR Type]])</f>
        <v>#N/A</v>
      </c>
      <c r="AR543" s="42">
        <f>VALUE(CONCATENATE(C543,TEXT(tbl_TransDet_Exp[[#This Row],[Pd]],"00")))</f>
        <v>0</v>
      </c>
      <c r="AS543" s="42" t="str">
        <f>TEXT(tbl_TransDet_Exp[[#This Row],[Project Id]],"000000")</f>
        <v>000000</v>
      </c>
      <c r="AT543" s="42" t="e">
        <f>INDEX(Table11[Description],MATCH(tbl_TransDet_Exp[[#This Row],[Account]],Table11[GL Account],0))</f>
        <v>#N/A</v>
      </c>
      <c r="AU5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4" spans="2:47">
      <c r="B544" s="11"/>
      <c r="C544" s="243"/>
      <c r="D544" s="243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244"/>
      <c r="P544" s="11"/>
      <c r="Q544" s="245"/>
      <c r="R544" s="11"/>
      <c r="S544" s="11"/>
      <c r="T544" s="11"/>
      <c r="U544" s="11"/>
      <c r="V544" s="11"/>
      <c r="W544" s="11"/>
      <c r="X544" s="11"/>
      <c r="Y544" s="11"/>
      <c r="Z544" s="246"/>
      <c r="AA5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4" s="250" t="e">
        <f>IF(tbl_TransDet_Exp[[#This Row],[+/-  (HR GL Detail)]]&lt;&gt;"",tbl_TransDet_Exp[[#This Row],[+/-  (HR GL Detail)]],IF(#REF!&lt;&gt;"",#REF!,""))</f>
        <v>#REF!</v>
      </c>
      <c r="AC544" s="250" t="str">
        <f t="shared" si="27"/>
        <v>https://financials.omni.fsu.edu/psp/sprdfi/EMPLOYEE/ERP/c/AUDIT_EXPENSE_FUNCTIONS.TE_EXP_SHEET_INQ.GBL?SHEET_ID=</v>
      </c>
      <c r="AD544" s="250" t="str">
        <f t="shared" si="28"/>
        <v>&amp;PAGE=EX_SHEET_ENTRY</v>
      </c>
      <c r="AE544" s="250" t="str">
        <f>IF(LEFT(tbl_TransDet_Exp[[#This Row],[Journal Id]],2)="EX",TEXT(tbl_TransDet_Exp[[#This Row],[Vch /Ex /PayId]],"0000000000"),"")</f>
        <v/>
      </c>
      <c r="AF544" s="250" t="b">
        <f>IF(tbl_TransDet_Exp[[#This Row],[ER Lookup and Format]]&lt;&gt;"",CONCATENATE(tbl_TransDet_Exp[[#This Row],[https://financials.omni.fsu.edu/psp/sprdfi/EMPLOYEE/ERP/c/AUDIT_EXPENSE_FUNCTIONS.TE_EXP_SHEET_INQ.GBL?SHEET_ID=]],AE544,tbl_TransDet_Exp[[#This Row],[&amp;PAGE=EX_SHEET_ENTRY]]))</f>
        <v>0</v>
      </c>
      <c r="AG544" s="250" t="str">
        <f t="shared" si="29"/>
        <v>https://docmgmt.its.fsu.edu/NolijWeb/public/apiLoginCheck.jsp?redir=../documentviewer/%3FdocumentId%3D</v>
      </c>
      <c r="AH5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4" s="250" t="str">
        <f>tbl_TransDet_Exp[[#Headers],[&amp;TargetFrameName=None]]</f>
        <v>&amp;TargetFrameName=None</v>
      </c>
      <c r="AJ5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4" s="71"/>
      <c r="AN544" s="22"/>
      <c r="AO544" s="22"/>
      <c r="AP544" s="208"/>
      <c r="AQ544" s="42" t="e">
        <f>IF(tbl_TransDet_Exp[[#This Row],[Custom SR Type]]="",INDEX(SR_Lookup[Section Name],MATCH(tbl_TransDet_Exp[[#This Row],[Account]],SR_Lookup[Account],0)),tbl_TransDet_Exp[[#This Row],[Custom SR Type]])</f>
        <v>#N/A</v>
      </c>
      <c r="AR544" s="42">
        <f>VALUE(CONCATENATE(C544,TEXT(tbl_TransDet_Exp[[#This Row],[Pd]],"00")))</f>
        <v>0</v>
      </c>
      <c r="AS544" s="42" t="str">
        <f>TEXT(tbl_TransDet_Exp[[#This Row],[Project Id]],"000000")</f>
        <v>000000</v>
      </c>
      <c r="AT544" s="42" t="e">
        <f>INDEX(Table11[Description],MATCH(tbl_TransDet_Exp[[#This Row],[Account]],Table11[GL Account],0))</f>
        <v>#N/A</v>
      </c>
      <c r="AU5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5" spans="2:47">
      <c r="B545" s="11"/>
      <c r="C545" s="243"/>
      <c r="D545" s="243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244"/>
      <c r="P545" s="11"/>
      <c r="Q545" s="245"/>
      <c r="R545" s="11"/>
      <c r="S545" s="11"/>
      <c r="T545" s="11"/>
      <c r="U545" s="11"/>
      <c r="V545" s="11"/>
      <c r="W545" s="11"/>
      <c r="X545" s="11"/>
      <c r="Y545" s="11"/>
      <c r="Z545" s="246"/>
      <c r="AA5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5" s="250" t="e">
        <f>IF(tbl_TransDet_Exp[[#This Row],[+/-  (HR GL Detail)]]&lt;&gt;"",tbl_TransDet_Exp[[#This Row],[+/-  (HR GL Detail)]],IF(#REF!&lt;&gt;"",#REF!,""))</f>
        <v>#REF!</v>
      </c>
      <c r="AC545" s="250" t="str">
        <f t="shared" si="27"/>
        <v>https://financials.omni.fsu.edu/psp/sprdfi/EMPLOYEE/ERP/c/AUDIT_EXPENSE_FUNCTIONS.TE_EXP_SHEET_INQ.GBL?SHEET_ID=</v>
      </c>
      <c r="AD545" s="250" t="str">
        <f t="shared" si="28"/>
        <v>&amp;PAGE=EX_SHEET_ENTRY</v>
      </c>
      <c r="AE545" s="250" t="str">
        <f>IF(LEFT(tbl_TransDet_Exp[[#This Row],[Journal Id]],2)="EX",TEXT(tbl_TransDet_Exp[[#This Row],[Vch /Ex /PayId]],"0000000000"),"")</f>
        <v/>
      </c>
      <c r="AF545" s="250" t="b">
        <f>IF(tbl_TransDet_Exp[[#This Row],[ER Lookup and Format]]&lt;&gt;"",CONCATENATE(tbl_TransDet_Exp[[#This Row],[https://financials.omni.fsu.edu/psp/sprdfi/EMPLOYEE/ERP/c/AUDIT_EXPENSE_FUNCTIONS.TE_EXP_SHEET_INQ.GBL?SHEET_ID=]],AE545,tbl_TransDet_Exp[[#This Row],[&amp;PAGE=EX_SHEET_ENTRY]]))</f>
        <v>0</v>
      </c>
      <c r="AG545" s="250" t="str">
        <f t="shared" si="29"/>
        <v>https://docmgmt.its.fsu.edu/NolijWeb/public/apiLoginCheck.jsp?redir=../documentviewer/%3FdocumentId%3D</v>
      </c>
      <c r="AH5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5" s="250" t="str">
        <f>tbl_TransDet_Exp[[#Headers],[&amp;TargetFrameName=None]]</f>
        <v>&amp;TargetFrameName=None</v>
      </c>
      <c r="AJ5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5" s="71"/>
      <c r="AN545" s="22"/>
      <c r="AO545" s="22"/>
      <c r="AP545" s="208"/>
      <c r="AQ545" s="42" t="e">
        <f>IF(tbl_TransDet_Exp[[#This Row],[Custom SR Type]]="",INDEX(SR_Lookup[Section Name],MATCH(tbl_TransDet_Exp[[#This Row],[Account]],SR_Lookup[Account],0)),tbl_TransDet_Exp[[#This Row],[Custom SR Type]])</f>
        <v>#N/A</v>
      </c>
      <c r="AR545" s="42">
        <f>VALUE(CONCATENATE(C545,TEXT(tbl_TransDet_Exp[[#This Row],[Pd]],"00")))</f>
        <v>0</v>
      </c>
      <c r="AS545" s="42" t="str">
        <f>TEXT(tbl_TransDet_Exp[[#This Row],[Project Id]],"000000")</f>
        <v>000000</v>
      </c>
      <c r="AT545" s="42" t="e">
        <f>INDEX(Table11[Description],MATCH(tbl_TransDet_Exp[[#This Row],[Account]],Table11[GL Account],0))</f>
        <v>#N/A</v>
      </c>
      <c r="AU5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6" spans="2:47">
      <c r="B546" s="11"/>
      <c r="C546" s="243"/>
      <c r="D546" s="243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244"/>
      <c r="P546" s="11"/>
      <c r="Q546" s="245"/>
      <c r="R546" s="11"/>
      <c r="S546" s="11"/>
      <c r="T546" s="11"/>
      <c r="U546" s="11"/>
      <c r="V546" s="11"/>
      <c r="W546" s="11"/>
      <c r="X546" s="11"/>
      <c r="Y546" s="11"/>
      <c r="Z546" s="246"/>
      <c r="AA5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6" s="250" t="e">
        <f>IF(tbl_TransDet_Exp[[#This Row],[+/-  (HR GL Detail)]]&lt;&gt;"",tbl_TransDet_Exp[[#This Row],[+/-  (HR GL Detail)]],IF(#REF!&lt;&gt;"",#REF!,""))</f>
        <v>#REF!</v>
      </c>
      <c r="AC546" s="250" t="str">
        <f t="shared" si="27"/>
        <v>https://financials.omni.fsu.edu/psp/sprdfi/EMPLOYEE/ERP/c/AUDIT_EXPENSE_FUNCTIONS.TE_EXP_SHEET_INQ.GBL?SHEET_ID=</v>
      </c>
      <c r="AD546" s="250" t="str">
        <f t="shared" si="28"/>
        <v>&amp;PAGE=EX_SHEET_ENTRY</v>
      </c>
      <c r="AE546" s="250" t="str">
        <f>IF(LEFT(tbl_TransDet_Exp[[#This Row],[Journal Id]],2)="EX",TEXT(tbl_TransDet_Exp[[#This Row],[Vch /Ex /PayId]],"0000000000"),"")</f>
        <v/>
      </c>
      <c r="AF546" s="250" t="b">
        <f>IF(tbl_TransDet_Exp[[#This Row],[ER Lookup and Format]]&lt;&gt;"",CONCATENATE(tbl_TransDet_Exp[[#This Row],[https://financials.omni.fsu.edu/psp/sprdfi/EMPLOYEE/ERP/c/AUDIT_EXPENSE_FUNCTIONS.TE_EXP_SHEET_INQ.GBL?SHEET_ID=]],AE546,tbl_TransDet_Exp[[#This Row],[&amp;PAGE=EX_SHEET_ENTRY]]))</f>
        <v>0</v>
      </c>
      <c r="AG546" s="250" t="str">
        <f t="shared" si="29"/>
        <v>https://docmgmt.its.fsu.edu/NolijWeb/public/apiLoginCheck.jsp?redir=../documentviewer/%3FdocumentId%3D</v>
      </c>
      <c r="AH5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6" s="250" t="str">
        <f>tbl_TransDet_Exp[[#Headers],[&amp;TargetFrameName=None]]</f>
        <v>&amp;TargetFrameName=None</v>
      </c>
      <c r="AJ5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6" s="71"/>
      <c r="AN546" s="22"/>
      <c r="AO546" s="22"/>
      <c r="AP546" s="208"/>
      <c r="AQ546" s="42" t="e">
        <f>IF(tbl_TransDet_Exp[[#This Row],[Custom SR Type]]="",INDEX(SR_Lookup[Section Name],MATCH(tbl_TransDet_Exp[[#This Row],[Account]],SR_Lookup[Account],0)),tbl_TransDet_Exp[[#This Row],[Custom SR Type]])</f>
        <v>#N/A</v>
      </c>
      <c r="AR546" s="42">
        <f>VALUE(CONCATENATE(C546,TEXT(tbl_TransDet_Exp[[#This Row],[Pd]],"00")))</f>
        <v>0</v>
      </c>
      <c r="AS546" s="42" t="str">
        <f>TEXT(tbl_TransDet_Exp[[#This Row],[Project Id]],"000000")</f>
        <v>000000</v>
      </c>
      <c r="AT546" s="42" t="e">
        <f>INDEX(Table11[Description],MATCH(tbl_TransDet_Exp[[#This Row],[Account]],Table11[GL Account],0))</f>
        <v>#N/A</v>
      </c>
      <c r="AU5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7" spans="2:47">
      <c r="B547" s="11"/>
      <c r="C547" s="243"/>
      <c r="D547" s="243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244"/>
      <c r="P547" s="11"/>
      <c r="Q547" s="245"/>
      <c r="R547" s="11"/>
      <c r="S547" s="11"/>
      <c r="T547" s="11"/>
      <c r="U547" s="11"/>
      <c r="V547" s="11"/>
      <c r="W547" s="11"/>
      <c r="X547" s="11"/>
      <c r="Y547" s="11"/>
      <c r="Z547" s="246"/>
      <c r="AA5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7" s="250" t="e">
        <f>IF(tbl_TransDet_Exp[[#This Row],[+/-  (HR GL Detail)]]&lt;&gt;"",tbl_TransDet_Exp[[#This Row],[+/-  (HR GL Detail)]],IF(#REF!&lt;&gt;"",#REF!,""))</f>
        <v>#REF!</v>
      </c>
      <c r="AC547" s="250" t="str">
        <f t="shared" si="27"/>
        <v>https://financials.omni.fsu.edu/psp/sprdfi/EMPLOYEE/ERP/c/AUDIT_EXPENSE_FUNCTIONS.TE_EXP_SHEET_INQ.GBL?SHEET_ID=</v>
      </c>
      <c r="AD547" s="250" t="str">
        <f t="shared" si="28"/>
        <v>&amp;PAGE=EX_SHEET_ENTRY</v>
      </c>
      <c r="AE547" s="250" t="str">
        <f>IF(LEFT(tbl_TransDet_Exp[[#This Row],[Journal Id]],2)="EX",TEXT(tbl_TransDet_Exp[[#This Row],[Vch /Ex /PayId]],"0000000000"),"")</f>
        <v/>
      </c>
      <c r="AF547" s="250" t="b">
        <f>IF(tbl_TransDet_Exp[[#This Row],[ER Lookup and Format]]&lt;&gt;"",CONCATENATE(tbl_TransDet_Exp[[#This Row],[https://financials.omni.fsu.edu/psp/sprdfi/EMPLOYEE/ERP/c/AUDIT_EXPENSE_FUNCTIONS.TE_EXP_SHEET_INQ.GBL?SHEET_ID=]],AE547,tbl_TransDet_Exp[[#This Row],[&amp;PAGE=EX_SHEET_ENTRY]]))</f>
        <v>0</v>
      </c>
      <c r="AG547" s="250" t="str">
        <f t="shared" si="29"/>
        <v>https://docmgmt.its.fsu.edu/NolijWeb/public/apiLoginCheck.jsp?redir=../documentviewer/%3FdocumentId%3D</v>
      </c>
      <c r="AH5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7" s="250" t="str">
        <f>tbl_TransDet_Exp[[#Headers],[&amp;TargetFrameName=None]]</f>
        <v>&amp;TargetFrameName=None</v>
      </c>
      <c r="AJ5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7" s="71"/>
      <c r="AN547" s="22"/>
      <c r="AO547" s="22"/>
      <c r="AP547" s="208"/>
      <c r="AQ547" s="42" t="e">
        <f>IF(tbl_TransDet_Exp[[#This Row],[Custom SR Type]]="",INDEX(SR_Lookup[Section Name],MATCH(tbl_TransDet_Exp[[#This Row],[Account]],SR_Lookup[Account],0)),tbl_TransDet_Exp[[#This Row],[Custom SR Type]])</f>
        <v>#N/A</v>
      </c>
      <c r="AR547" s="42">
        <f>VALUE(CONCATENATE(C547,TEXT(tbl_TransDet_Exp[[#This Row],[Pd]],"00")))</f>
        <v>0</v>
      </c>
      <c r="AS547" s="42" t="str">
        <f>TEXT(tbl_TransDet_Exp[[#This Row],[Project Id]],"000000")</f>
        <v>000000</v>
      </c>
      <c r="AT547" s="42" t="e">
        <f>INDEX(Table11[Description],MATCH(tbl_TransDet_Exp[[#This Row],[Account]],Table11[GL Account],0))</f>
        <v>#N/A</v>
      </c>
      <c r="AU5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8" spans="2:47">
      <c r="B548" s="11"/>
      <c r="C548" s="243"/>
      <c r="D548" s="243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244"/>
      <c r="P548" s="11"/>
      <c r="Q548" s="245"/>
      <c r="R548" s="11"/>
      <c r="S548" s="11"/>
      <c r="T548" s="11"/>
      <c r="U548" s="11"/>
      <c r="V548" s="11"/>
      <c r="W548" s="11"/>
      <c r="X548" s="11"/>
      <c r="Y548" s="11"/>
      <c r="Z548" s="246"/>
      <c r="AA5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8" s="250" t="e">
        <f>IF(tbl_TransDet_Exp[[#This Row],[+/-  (HR GL Detail)]]&lt;&gt;"",tbl_TransDet_Exp[[#This Row],[+/-  (HR GL Detail)]],IF(#REF!&lt;&gt;"",#REF!,""))</f>
        <v>#REF!</v>
      </c>
      <c r="AC548" s="250" t="str">
        <f t="shared" si="27"/>
        <v>https://financials.omni.fsu.edu/psp/sprdfi/EMPLOYEE/ERP/c/AUDIT_EXPENSE_FUNCTIONS.TE_EXP_SHEET_INQ.GBL?SHEET_ID=</v>
      </c>
      <c r="AD548" s="250" t="str">
        <f t="shared" si="28"/>
        <v>&amp;PAGE=EX_SHEET_ENTRY</v>
      </c>
      <c r="AE548" s="250" t="str">
        <f>IF(LEFT(tbl_TransDet_Exp[[#This Row],[Journal Id]],2)="EX",TEXT(tbl_TransDet_Exp[[#This Row],[Vch /Ex /PayId]],"0000000000"),"")</f>
        <v/>
      </c>
      <c r="AF548" s="250" t="b">
        <f>IF(tbl_TransDet_Exp[[#This Row],[ER Lookup and Format]]&lt;&gt;"",CONCATENATE(tbl_TransDet_Exp[[#This Row],[https://financials.omni.fsu.edu/psp/sprdfi/EMPLOYEE/ERP/c/AUDIT_EXPENSE_FUNCTIONS.TE_EXP_SHEET_INQ.GBL?SHEET_ID=]],AE548,tbl_TransDet_Exp[[#This Row],[&amp;PAGE=EX_SHEET_ENTRY]]))</f>
        <v>0</v>
      </c>
      <c r="AG548" s="250" t="str">
        <f t="shared" si="29"/>
        <v>https://docmgmt.its.fsu.edu/NolijWeb/public/apiLoginCheck.jsp?redir=../documentviewer/%3FdocumentId%3D</v>
      </c>
      <c r="AH5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8" s="250" t="str">
        <f>tbl_TransDet_Exp[[#Headers],[&amp;TargetFrameName=None]]</f>
        <v>&amp;TargetFrameName=None</v>
      </c>
      <c r="AJ5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8" s="71"/>
      <c r="AN548" s="22"/>
      <c r="AO548" s="22"/>
      <c r="AP548" s="208"/>
      <c r="AQ548" s="42" t="e">
        <f>IF(tbl_TransDet_Exp[[#This Row],[Custom SR Type]]="",INDEX(SR_Lookup[Section Name],MATCH(tbl_TransDet_Exp[[#This Row],[Account]],SR_Lookup[Account],0)),tbl_TransDet_Exp[[#This Row],[Custom SR Type]])</f>
        <v>#N/A</v>
      </c>
      <c r="AR548" s="42">
        <f>VALUE(CONCATENATE(C548,TEXT(tbl_TransDet_Exp[[#This Row],[Pd]],"00")))</f>
        <v>0</v>
      </c>
      <c r="AS548" s="42" t="str">
        <f>TEXT(tbl_TransDet_Exp[[#This Row],[Project Id]],"000000")</f>
        <v>000000</v>
      </c>
      <c r="AT548" s="42" t="e">
        <f>INDEX(Table11[Description],MATCH(tbl_TransDet_Exp[[#This Row],[Account]],Table11[GL Account],0))</f>
        <v>#N/A</v>
      </c>
      <c r="AU5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49" spans="2:47">
      <c r="B549" s="11"/>
      <c r="C549" s="243"/>
      <c r="D549" s="243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244"/>
      <c r="P549" s="11"/>
      <c r="Q549" s="245"/>
      <c r="R549" s="11"/>
      <c r="S549" s="11"/>
      <c r="T549" s="11"/>
      <c r="U549" s="11"/>
      <c r="V549" s="11"/>
      <c r="W549" s="11"/>
      <c r="X549" s="11"/>
      <c r="Y549" s="11"/>
      <c r="Z549" s="246"/>
      <c r="AA5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49" s="250" t="e">
        <f>IF(tbl_TransDet_Exp[[#This Row],[+/-  (HR GL Detail)]]&lt;&gt;"",tbl_TransDet_Exp[[#This Row],[+/-  (HR GL Detail)]],IF(#REF!&lt;&gt;"",#REF!,""))</f>
        <v>#REF!</v>
      </c>
      <c r="AC549" s="250" t="str">
        <f t="shared" si="27"/>
        <v>https://financials.omni.fsu.edu/psp/sprdfi/EMPLOYEE/ERP/c/AUDIT_EXPENSE_FUNCTIONS.TE_EXP_SHEET_INQ.GBL?SHEET_ID=</v>
      </c>
      <c r="AD549" s="250" t="str">
        <f t="shared" si="28"/>
        <v>&amp;PAGE=EX_SHEET_ENTRY</v>
      </c>
      <c r="AE549" s="250" t="str">
        <f>IF(LEFT(tbl_TransDet_Exp[[#This Row],[Journal Id]],2)="EX",TEXT(tbl_TransDet_Exp[[#This Row],[Vch /Ex /PayId]],"0000000000"),"")</f>
        <v/>
      </c>
      <c r="AF549" s="250" t="b">
        <f>IF(tbl_TransDet_Exp[[#This Row],[ER Lookup and Format]]&lt;&gt;"",CONCATENATE(tbl_TransDet_Exp[[#This Row],[https://financials.omni.fsu.edu/psp/sprdfi/EMPLOYEE/ERP/c/AUDIT_EXPENSE_FUNCTIONS.TE_EXP_SHEET_INQ.GBL?SHEET_ID=]],AE549,tbl_TransDet_Exp[[#This Row],[&amp;PAGE=EX_SHEET_ENTRY]]))</f>
        <v>0</v>
      </c>
      <c r="AG549" s="250" t="str">
        <f t="shared" si="29"/>
        <v>https://docmgmt.its.fsu.edu/NolijWeb/public/apiLoginCheck.jsp?redir=../documentviewer/%3FdocumentId%3D</v>
      </c>
      <c r="AH5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49" s="250" t="str">
        <f>tbl_TransDet_Exp[[#Headers],[&amp;TargetFrameName=None]]</f>
        <v>&amp;TargetFrameName=None</v>
      </c>
      <c r="AJ5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49" s="71"/>
      <c r="AN549" s="22"/>
      <c r="AO549" s="22"/>
      <c r="AP549" s="208"/>
      <c r="AQ549" s="42" t="e">
        <f>IF(tbl_TransDet_Exp[[#This Row],[Custom SR Type]]="",INDEX(SR_Lookup[Section Name],MATCH(tbl_TransDet_Exp[[#This Row],[Account]],SR_Lookup[Account],0)),tbl_TransDet_Exp[[#This Row],[Custom SR Type]])</f>
        <v>#N/A</v>
      </c>
      <c r="AR549" s="42">
        <f>VALUE(CONCATENATE(C549,TEXT(tbl_TransDet_Exp[[#This Row],[Pd]],"00")))</f>
        <v>0</v>
      </c>
      <c r="AS549" s="42" t="str">
        <f>TEXT(tbl_TransDet_Exp[[#This Row],[Project Id]],"000000")</f>
        <v>000000</v>
      </c>
      <c r="AT549" s="42" t="e">
        <f>INDEX(Table11[Description],MATCH(tbl_TransDet_Exp[[#This Row],[Account]],Table11[GL Account],0))</f>
        <v>#N/A</v>
      </c>
      <c r="AU5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0" spans="2:47">
      <c r="B550" s="11"/>
      <c r="C550" s="243"/>
      <c r="D550" s="243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244"/>
      <c r="P550" s="11"/>
      <c r="Q550" s="245"/>
      <c r="R550" s="11"/>
      <c r="S550" s="11"/>
      <c r="T550" s="11"/>
      <c r="U550" s="11"/>
      <c r="V550" s="11"/>
      <c r="W550" s="11"/>
      <c r="X550" s="11"/>
      <c r="Y550" s="11"/>
      <c r="Z550" s="246"/>
      <c r="AA5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0" s="250" t="e">
        <f>IF(tbl_TransDet_Exp[[#This Row],[+/-  (HR GL Detail)]]&lt;&gt;"",tbl_TransDet_Exp[[#This Row],[+/-  (HR GL Detail)]],IF(#REF!&lt;&gt;"",#REF!,""))</f>
        <v>#REF!</v>
      </c>
      <c r="AC550" s="250" t="str">
        <f t="shared" si="27"/>
        <v>https://financials.omni.fsu.edu/psp/sprdfi/EMPLOYEE/ERP/c/AUDIT_EXPENSE_FUNCTIONS.TE_EXP_SHEET_INQ.GBL?SHEET_ID=</v>
      </c>
      <c r="AD550" s="250" t="str">
        <f t="shared" si="28"/>
        <v>&amp;PAGE=EX_SHEET_ENTRY</v>
      </c>
      <c r="AE550" s="250" t="str">
        <f>IF(LEFT(tbl_TransDet_Exp[[#This Row],[Journal Id]],2)="EX",TEXT(tbl_TransDet_Exp[[#This Row],[Vch /Ex /PayId]],"0000000000"),"")</f>
        <v/>
      </c>
      <c r="AF550" s="250" t="b">
        <f>IF(tbl_TransDet_Exp[[#This Row],[ER Lookup and Format]]&lt;&gt;"",CONCATENATE(tbl_TransDet_Exp[[#This Row],[https://financials.omni.fsu.edu/psp/sprdfi/EMPLOYEE/ERP/c/AUDIT_EXPENSE_FUNCTIONS.TE_EXP_SHEET_INQ.GBL?SHEET_ID=]],AE550,tbl_TransDet_Exp[[#This Row],[&amp;PAGE=EX_SHEET_ENTRY]]))</f>
        <v>0</v>
      </c>
      <c r="AG550" s="250" t="str">
        <f t="shared" si="29"/>
        <v>https://docmgmt.its.fsu.edu/NolijWeb/public/apiLoginCheck.jsp?redir=../documentviewer/%3FdocumentId%3D</v>
      </c>
      <c r="AH5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0" s="250" t="str">
        <f>tbl_TransDet_Exp[[#Headers],[&amp;TargetFrameName=None]]</f>
        <v>&amp;TargetFrameName=None</v>
      </c>
      <c r="AJ5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0" s="71"/>
      <c r="AN550" s="22"/>
      <c r="AO550" s="22"/>
      <c r="AP550" s="208"/>
      <c r="AQ550" s="42" t="e">
        <f>IF(tbl_TransDet_Exp[[#This Row],[Custom SR Type]]="",INDEX(SR_Lookup[Section Name],MATCH(tbl_TransDet_Exp[[#This Row],[Account]],SR_Lookup[Account],0)),tbl_TransDet_Exp[[#This Row],[Custom SR Type]])</f>
        <v>#N/A</v>
      </c>
      <c r="AR550" s="42">
        <f>VALUE(CONCATENATE(C550,TEXT(tbl_TransDet_Exp[[#This Row],[Pd]],"00")))</f>
        <v>0</v>
      </c>
      <c r="AS550" s="42" t="str">
        <f>TEXT(tbl_TransDet_Exp[[#This Row],[Project Id]],"000000")</f>
        <v>000000</v>
      </c>
      <c r="AT550" s="42" t="e">
        <f>INDEX(Table11[Description],MATCH(tbl_TransDet_Exp[[#This Row],[Account]],Table11[GL Account],0))</f>
        <v>#N/A</v>
      </c>
      <c r="AU5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1" spans="2:47">
      <c r="B551" s="11"/>
      <c r="C551" s="243"/>
      <c r="D551" s="243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244"/>
      <c r="P551" s="11"/>
      <c r="Q551" s="245"/>
      <c r="R551" s="11"/>
      <c r="S551" s="11"/>
      <c r="T551" s="11"/>
      <c r="U551" s="11"/>
      <c r="V551" s="11"/>
      <c r="W551" s="11"/>
      <c r="X551" s="11"/>
      <c r="Y551" s="11"/>
      <c r="Z551" s="246"/>
      <c r="AA5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1" s="250" t="e">
        <f>IF(tbl_TransDet_Exp[[#This Row],[+/-  (HR GL Detail)]]&lt;&gt;"",tbl_TransDet_Exp[[#This Row],[+/-  (HR GL Detail)]],IF(#REF!&lt;&gt;"",#REF!,""))</f>
        <v>#REF!</v>
      </c>
      <c r="AC551" s="250" t="str">
        <f t="shared" si="27"/>
        <v>https://financials.omni.fsu.edu/psp/sprdfi/EMPLOYEE/ERP/c/AUDIT_EXPENSE_FUNCTIONS.TE_EXP_SHEET_INQ.GBL?SHEET_ID=</v>
      </c>
      <c r="AD551" s="250" t="str">
        <f t="shared" si="28"/>
        <v>&amp;PAGE=EX_SHEET_ENTRY</v>
      </c>
      <c r="AE551" s="250" t="str">
        <f>IF(LEFT(tbl_TransDet_Exp[[#This Row],[Journal Id]],2)="EX",TEXT(tbl_TransDet_Exp[[#This Row],[Vch /Ex /PayId]],"0000000000"),"")</f>
        <v/>
      </c>
      <c r="AF551" s="250" t="b">
        <f>IF(tbl_TransDet_Exp[[#This Row],[ER Lookup and Format]]&lt;&gt;"",CONCATENATE(tbl_TransDet_Exp[[#This Row],[https://financials.omni.fsu.edu/psp/sprdfi/EMPLOYEE/ERP/c/AUDIT_EXPENSE_FUNCTIONS.TE_EXP_SHEET_INQ.GBL?SHEET_ID=]],AE551,tbl_TransDet_Exp[[#This Row],[&amp;PAGE=EX_SHEET_ENTRY]]))</f>
        <v>0</v>
      </c>
      <c r="AG551" s="250" t="str">
        <f t="shared" si="29"/>
        <v>https://docmgmt.its.fsu.edu/NolijWeb/public/apiLoginCheck.jsp?redir=../documentviewer/%3FdocumentId%3D</v>
      </c>
      <c r="AH5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1" s="250" t="str">
        <f>tbl_TransDet_Exp[[#Headers],[&amp;TargetFrameName=None]]</f>
        <v>&amp;TargetFrameName=None</v>
      </c>
      <c r="AJ5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1" s="71"/>
      <c r="AN551" s="22"/>
      <c r="AO551" s="22"/>
      <c r="AP551" s="208"/>
      <c r="AQ551" s="42" t="e">
        <f>IF(tbl_TransDet_Exp[[#This Row],[Custom SR Type]]="",INDEX(SR_Lookup[Section Name],MATCH(tbl_TransDet_Exp[[#This Row],[Account]],SR_Lookup[Account],0)),tbl_TransDet_Exp[[#This Row],[Custom SR Type]])</f>
        <v>#N/A</v>
      </c>
      <c r="AR551" s="42">
        <f>VALUE(CONCATENATE(C551,TEXT(tbl_TransDet_Exp[[#This Row],[Pd]],"00")))</f>
        <v>0</v>
      </c>
      <c r="AS551" s="42" t="str">
        <f>TEXT(tbl_TransDet_Exp[[#This Row],[Project Id]],"000000")</f>
        <v>000000</v>
      </c>
      <c r="AT551" s="42" t="e">
        <f>INDEX(Table11[Description],MATCH(tbl_TransDet_Exp[[#This Row],[Account]],Table11[GL Account],0))</f>
        <v>#N/A</v>
      </c>
      <c r="AU5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2" spans="2:47">
      <c r="B552" s="11"/>
      <c r="C552" s="243"/>
      <c r="D552" s="243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244"/>
      <c r="P552" s="11"/>
      <c r="Q552" s="245"/>
      <c r="R552" s="11"/>
      <c r="S552" s="11"/>
      <c r="T552" s="11"/>
      <c r="U552" s="11"/>
      <c r="V552" s="11"/>
      <c r="W552" s="11"/>
      <c r="X552" s="11"/>
      <c r="Y552" s="11"/>
      <c r="Z552" s="246"/>
      <c r="AA5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2" s="250" t="e">
        <f>IF(tbl_TransDet_Exp[[#This Row],[+/-  (HR GL Detail)]]&lt;&gt;"",tbl_TransDet_Exp[[#This Row],[+/-  (HR GL Detail)]],IF(#REF!&lt;&gt;"",#REF!,""))</f>
        <v>#REF!</v>
      </c>
      <c r="AC552" s="250" t="str">
        <f t="shared" si="27"/>
        <v>https://financials.omni.fsu.edu/psp/sprdfi/EMPLOYEE/ERP/c/AUDIT_EXPENSE_FUNCTIONS.TE_EXP_SHEET_INQ.GBL?SHEET_ID=</v>
      </c>
      <c r="AD552" s="250" t="str">
        <f t="shared" si="28"/>
        <v>&amp;PAGE=EX_SHEET_ENTRY</v>
      </c>
      <c r="AE552" s="250" t="str">
        <f>IF(LEFT(tbl_TransDet_Exp[[#This Row],[Journal Id]],2)="EX",TEXT(tbl_TransDet_Exp[[#This Row],[Vch /Ex /PayId]],"0000000000"),"")</f>
        <v/>
      </c>
      <c r="AF552" s="250" t="b">
        <f>IF(tbl_TransDet_Exp[[#This Row],[ER Lookup and Format]]&lt;&gt;"",CONCATENATE(tbl_TransDet_Exp[[#This Row],[https://financials.omni.fsu.edu/psp/sprdfi/EMPLOYEE/ERP/c/AUDIT_EXPENSE_FUNCTIONS.TE_EXP_SHEET_INQ.GBL?SHEET_ID=]],AE552,tbl_TransDet_Exp[[#This Row],[&amp;PAGE=EX_SHEET_ENTRY]]))</f>
        <v>0</v>
      </c>
      <c r="AG552" s="250" t="str">
        <f t="shared" si="29"/>
        <v>https://docmgmt.its.fsu.edu/NolijWeb/public/apiLoginCheck.jsp?redir=../documentviewer/%3FdocumentId%3D</v>
      </c>
      <c r="AH5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2" s="250" t="str">
        <f>tbl_TransDet_Exp[[#Headers],[&amp;TargetFrameName=None]]</f>
        <v>&amp;TargetFrameName=None</v>
      </c>
      <c r="AJ5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2" s="71"/>
      <c r="AN552" s="22"/>
      <c r="AO552" s="22"/>
      <c r="AP552" s="208"/>
      <c r="AQ552" s="42" t="e">
        <f>IF(tbl_TransDet_Exp[[#This Row],[Custom SR Type]]="",INDEX(SR_Lookup[Section Name],MATCH(tbl_TransDet_Exp[[#This Row],[Account]],SR_Lookup[Account],0)),tbl_TransDet_Exp[[#This Row],[Custom SR Type]])</f>
        <v>#N/A</v>
      </c>
      <c r="AR552" s="42">
        <f>VALUE(CONCATENATE(C552,TEXT(tbl_TransDet_Exp[[#This Row],[Pd]],"00")))</f>
        <v>0</v>
      </c>
      <c r="AS552" s="42" t="str">
        <f>TEXT(tbl_TransDet_Exp[[#This Row],[Project Id]],"000000")</f>
        <v>000000</v>
      </c>
      <c r="AT552" s="42" t="e">
        <f>INDEX(Table11[Description],MATCH(tbl_TransDet_Exp[[#This Row],[Account]],Table11[GL Account],0))</f>
        <v>#N/A</v>
      </c>
      <c r="AU5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3" spans="2:47">
      <c r="B553" s="11"/>
      <c r="C553" s="243"/>
      <c r="D553" s="243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244"/>
      <c r="P553" s="11"/>
      <c r="Q553" s="245"/>
      <c r="R553" s="11"/>
      <c r="S553" s="11"/>
      <c r="T553" s="11"/>
      <c r="U553" s="11"/>
      <c r="V553" s="11"/>
      <c r="W553" s="11"/>
      <c r="X553" s="11"/>
      <c r="Y553" s="11"/>
      <c r="Z553" s="246"/>
      <c r="AA5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3" s="250" t="e">
        <f>IF(tbl_TransDet_Exp[[#This Row],[+/-  (HR GL Detail)]]&lt;&gt;"",tbl_TransDet_Exp[[#This Row],[+/-  (HR GL Detail)]],IF(#REF!&lt;&gt;"",#REF!,""))</f>
        <v>#REF!</v>
      </c>
      <c r="AC553" s="250" t="str">
        <f t="shared" si="27"/>
        <v>https://financials.omni.fsu.edu/psp/sprdfi/EMPLOYEE/ERP/c/AUDIT_EXPENSE_FUNCTIONS.TE_EXP_SHEET_INQ.GBL?SHEET_ID=</v>
      </c>
      <c r="AD553" s="250" t="str">
        <f t="shared" si="28"/>
        <v>&amp;PAGE=EX_SHEET_ENTRY</v>
      </c>
      <c r="AE553" s="250" t="str">
        <f>IF(LEFT(tbl_TransDet_Exp[[#This Row],[Journal Id]],2)="EX",TEXT(tbl_TransDet_Exp[[#This Row],[Vch /Ex /PayId]],"0000000000"),"")</f>
        <v/>
      </c>
      <c r="AF553" s="250" t="b">
        <f>IF(tbl_TransDet_Exp[[#This Row],[ER Lookup and Format]]&lt;&gt;"",CONCATENATE(tbl_TransDet_Exp[[#This Row],[https://financials.omni.fsu.edu/psp/sprdfi/EMPLOYEE/ERP/c/AUDIT_EXPENSE_FUNCTIONS.TE_EXP_SHEET_INQ.GBL?SHEET_ID=]],AE553,tbl_TransDet_Exp[[#This Row],[&amp;PAGE=EX_SHEET_ENTRY]]))</f>
        <v>0</v>
      </c>
      <c r="AG553" s="250" t="str">
        <f t="shared" si="29"/>
        <v>https://docmgmt.its.fsu.edu/NolijWeb/public/apiLoginCheck.jsp?redir=../documentviewer/%3FdocumentId%3D</v>
      </c>
      <c r="AH5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3" s="250" t="str">
        <f>tbl_TransDet_Exp[[#Headers],[&amp;TargetFrameName=None]]</f>
        <v>&amp;TargetFrameName=None</v>
      </c>
      <c r="AJ5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3" s="71"/>
      <c r="AN553" s="22"/>
      <c r="AO553" s="22"/>
      <c r="AP553" s="208"/>
      <c r="AQ553" s="42" t="e">
        <f>IF(tbl_TransDet_Exp[[#This Row],[Custom SR Type]]="",INDEX(SR_Lookup[Section Name],MATCH(tbl_TransDet_Exp[[#This Row],[Account]],SR_Lookup[Account],0)),tbl_TransDet_Exp[[#This Row],[Custom SR Type]])</f>
        <v>#N/A</v>
      </c>
      <c r="AR553" s="42">
        <f>VALUE(CONCATENATE(C553,TEXT(tbl_TransDet_Exp[[#This Row],[Pd]],"00")))</f>
        <v>0</v>
      </c>
      <c r="AS553" s="42" t="str">
        <f>TEXT(tbl_TransDet_Exp[[#This Row],[Project Id]],"000000")</f>
        <v>000000</v>
      </c>
      <c r="AT553" s="42" t="e">
        <f>INDEX(Table11[Description],MATCH(tbl_TransDet_Exp[[#This Row],[Account]],Table11[GL Account],0))</f>
        <v>#N/A</v>
      </c>
      <c r="AU5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4" spans="2:47">
      <c r="B554" s="11"/>
      <c r="C554" s="243"/>
      <c r="D554" s="243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244"/>
      <c r="P554" s="11"/>
      <c r="Q554" s="245"/>
      <c r="R554" s="11"/>
      <c r="S554" s="11"/>
      <c r="T554" s="11"/>
      <c r="U554" s="11"/>
      <c r="V554" s="11"/>
      <c r="W554" s="11"/>
      <c r="X554" s="11"/>
      <c r="Y554" s="11"/>
      <c r="Z554" s="246"/>
      <c r="AA5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4" s="250" t="e">
        <f>IF(tbl_TransDet_Exp[[#This Row],[+/-  (HR GL Detail)]]&lt;&gt;"",tbl_TransDet_Exp[[#This Row],[+/-  (HR GL Detail)]],IF(#REF!&lt;&gt;"",#REF!,""))</f>
        <v>#REF!</v>
      </c>
      <c r="AC554" s="250" t="str">
        <f t="shared" si="27"/>
        <v>https://financials.omni.fsu.edu/psp/sprdfi/EMPLOYEE/ERP/c/AUDIT_EXPENSE_FUNCTIONS.TE_EXP_SHEET_INQ.GBL?SHEET_ID=</v>
      </c>
      <c r="AD554" s="250" t="str">
        <f t="shared" si="28"/>
        <v>&amp;PAGE=EX_SHEET_ENTRY</v>
      </c>
      <c r="AE554" s="250" t="str">
        <f>IF(LEFT(tbl_TransDet_Exp[[#This Row],[Journal Id]],2)="EX",TEXT(tbl_TransDet_Exp[[#This Row],[Vch /Ex /PayId]],"0000000000"),"")</f>
        <v/>
      </c>
      <c r="AF554" s="250" t="b">
        <f>IF(tbl_TransDet_Exp[[#This Row],[ER Lookup and Format]]&lt;&gt;"",CONCATENATE(tbl_TransDet_Exp[[#This Row],[https://financials.omni.fsu.edu/psp/sprdfi/EMPLOYEE/ERP/c/AUDIT_EXPENSE_FUNCTIONS.TE_EXP_SHEET_INQ.GBL?SHEET_ID=]],AE554,tbl_TransDet_Exp[[#This Row],[&amp;PAGE=EX_SHEET_ENTRY]]))</f>
        <v>0</v>
      </c>
      <c r="AG554" s="250" t="str">
        <f t="shared" si="29"/>
        <v>https://docmgmt.its.fsu.edu/NolijWeb/public/apiLoginCheck.jsp?redir=../documentviewer/%3FdocumentId%3D</v>
      </c>
      <c r="AH5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4" s="250" t="str">
        <f>tbl_TransDet_Exp[[#Headers],[&amp;TargetFrameName=None]]</f>
        <v>&amp;TargetFrameName=None</v>
      </c>
      <c r="AJ5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4" s="71"/>
      <c r="AN554" s="22"/>
      <c r="AO554" s="22"/>
      <c r="AP554" s="208"/>
      <c r="AQ554" s="42" t="e">
        <f>IF(tbl_TransDet_Exp[[#This Row],[Custom SR Type]]="",INDEX(SR_Lookup[Section Name],MATCH(tbl_TransDet_Exp[[#This Row],[Account]],SR_Lookup[Account],0)),tbl_TransDet_Exp[[#This Row],[Custom SR Type]])</f>
        <v>#N/A</v>
      </c>
      <c r="AR554" s="42">
        <f>VALUE(CONCATENATE(C554,TEXT(tbl_TransDet_Exp[[#This Row],[Pd]],"00")))</f>
        <v>0</v>
      </c>
      <c r="AS554" s="42" t="str">
        <f>TEXT(tbl_TransDet_Exp[[#This Row],[Project Id]],"000000")</f>
        <v>000000</v>
      </c>
      <c r="AT554" s="42" t="e">
        <f>INDEX(Table11[Description],MATCH(tbl_TransDet_Exp[[#This Row],[Account]],Table11[GL Account],0))</f>
        <v>#N/A</v>
      </c>
      <c r="AU5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5" spans="2:47">
      <c r="B555" s="11"/>
      <c r="C555" s="243"/>
      <c r="D555" s="243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244"/>
      <c r="P555" s="11"/>
      <c r="Q555" s="245"/>
      <c r="R555" s="11"/>
      <c r="S555" s="11"/>
      <c r="T555" s="11"/>
      <c r="U555" s="11"/>
      <c r="V555" s="11"/>
      <c r="W555" s="11"/>
      <c r="X555" s="11"/>
      <c r="Y555" s="11"/>
      <c r="Z555" s="246"/>
      <c r="AA5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5" s="250" t="e">
        <f>IF(tbl_TransDet_Exp[[#This Row],[+/-  (HR GL Detail)]]&lt;&gt;"",tbl_TransDet_Exp[[#This Row],[+/-  (HR GL Detail)]],IF(#REF!&lt;&gt;"",#REF!,""))</f>
        <v>#REF!</v>
      </c>
      <c r="AC555" s="250" t="str">
        <f t="shared" si="27"/>
        <v>https://financials.omni.fsu.edu/psp/sprdfi/EMPLOYEE/ERP/c/AUDIT_EXPENSE_FUNCTIONS.TE_EXP_SHEET_INQ.GBL?SHEET_ID=</v>
      </c>
      <c r="AD555" s="250" t="str">
        <f t="shared" si="28"/>
        <v>&amp;PAGE=EX_SHEET_ENTRY</v>
      </c>
      <c r="AE555" s="250" t="str">
        <f>IF(LEFT(tbl_TransDet_Exp[[#This Row],[Journal Id]],2)="EX",TEXT(tbl_TransDet_Exp[[#This Row],[Vch /Ex /PayId]],"0000000000"),"")</f>
        <v/>
      </c>
      <c r="AF555" s="250" t="b">
        <f>IF(tbl_TransDet_Exp[[#This Row],[ER Lookup and Format]]&lt;&gt;"",CONCATENATE(tbl_TransDet_Exp[[#This Row],[https://financials.omni.fsu.edu/psp/sprdfi/EMPLOYEE/ERP/c/AUDIT_EXPENSE_FUNCTIONS.TE_EXP_SHEET_INQ.GBL?SHEET_ID=]],AE555,tbl_TransDet_Exp[[#This Row],[&amp;PAGE=EX_SHEET_ENTRY]]))</f>
        <v>0</v>
      </c>
      <c r="AG555" s="250" t="str">
        <f t="shared" si="29"/>
        <v>https://docmgmt.its.fsu.edu/NolijWeb/public/apiLoginCheck.jsp?redir=../documentviewer/%3FdocumentId%3D</v>
      </c>
      <c r="AH5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5" s="250" t="str">
        <f>tbl_TransDet_Exp[[#Headers],[&amp;TargetFrameName=None]]</f>
        <v>&amp;TargetFrameName=None</v>
      </c>
      <c r="AJ5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5" s="71"/>
      <c r="AN555" s="22"/>
      <c r="AO555" s="22"/>
      <c r="AP555" s="208"/>
      <c r="AQ555" s="42" t="e">
        <f>IF(tbl_TransDet_Exp[[#This Row],[Custom SR Type]]="",INDEX(SR_Lookup[Section Name],MATCH(tbl_TransDet_Exp[[#This Row],[Account]],SR_Lookup[Account],0)),tbl_TransDet_Exp[[#This Row],[Custom SR Type]])</f>
        <v>#N/A</v>
      </c>
      <c r="AR555" s="42">
        <f>VALUE(CONCATENATE(C555,TEXT(tbl_TransDet_Exp[[#This Row],[Pd]],"00")))</f>
        <v>0</v>
      </c>
      <c r="AS555" s="42" t="str">
        <f>TEXT(tbl_TransDet_Exp[[#This Row],[Project Id]],"000000")</f>
        <v>000000</v>
      </c>
      <c r="AT555" s="42" t="e">
        <f>INDEX(Table11[Description],MATCH(tbl_TransDet_Exp[[#This Row],[Account]],Table11[GL Account],0))</f>
        <v>#N/A</v>
      </c>
      <c r="AU5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6" spans="2:47">
      <c r="B556" s="11"/>
      <c r="C556" s="243"/>
      <c r="D556" s="243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244"/>
      <c r="P556" s="11"/>
      <c r="Q556" s="245"/>
      <c r="R556" s="11"/>
      <c r="S556" s="11"/>
      <c r="T556" s="11"/>
      <c r="U556" s="11"/>
      <c r="V556" s="11"/>
      <c r="W556" s="11"/>
      <c r="X556" s="11"/>
      <c r="Y556" s="11"/>
      <c r="Z556" s="246"/>
      <c r="AA5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6" s="250" t="e">
        <f>IF(tbl_TransDet_Exp[[#This Row],[+/-  (HR GL Detail)]]&lt;&gt;"",tbl_TransDet_Exp[[#This Row],[+/-  (HR GL Detail)]],IF(#REF!&lt;&gt;"",#REF!,""))</f>
        <v>#REF!</v>
      </c>
      <c r="AC556" s="250" t="str">
        <f t="shared" si="27"/>
        <v>https://financials.omni.fsu.edu/psp/sprdfi/EMPLOYEE/ERP/c/AUDIT_EXPENSE_FUNCTIONS.TE_EXP_SHEET_INQ.GBL?SHEET_ID=</v>
      </c>
      <c r="AD556" s="250" t="str">
        <f t="shared" si="28"/>
        <v>&amp;PAGE=EX_SHEET_ENTRY</v>
      </c>
      <c r="AE556" s="250" t="str">
        <f>IF(LEFT(tbl_TransDet_Exp[[#This Row],[Journal Id]],2)="EX",TEXT(tbl_TransDet_Exp[[#This Row],[Vch /Ex /PayId]],"0000000000"),"")</f>
        <v/>
      </c>
      <c r="AF556" s="250" t="b">
        <f>IF(tbl_TransDet_Exp[[#This Row],[ER Lookup and Format]]&lt;&gt;"",CONCATENATE(tbl_TransDet_Exp[[#This Row],[https://financials.omni.fsu.edu/psp/sprdfi/EMPLOYEE/ERP/c/AUDIT_EXPENSE_FUNCTIONS.TE_EXP_SHEET_INQ.GBL?SHEET_ID=]],AE556,tbl_TransDet_Exp[[#This Row],[&amp;PAGE=EX_SHEET_ENTRY]]))</f>
        <v>0</v>
      </c>
      <c r="AG556" s="250" t="str">
        <f t="shared" si="29"/>
        <v>https://docmgmt.its.fsu.edu/NolijWeb/public/apiLoginCheck.jsp?redir=../documentviewer/%3FdocumentId%3D</v>
      </c>
      <c r="AH5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6" s="250" t="str">
        <f>tbl_TransDet_Exp[[#Headers],[&amp;TargetFrameName=None]]</f>
        <v>&amp;TargetFrameName=None</v>
      </c>
      <c r="AJ5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6" s="71"/>
      <c r="AN556" s="22"/>
      <c r="AO556" s="22"/>
      <c r="AP556" s="208"/>
      <c r="AQ556" s="42" t="e">
        <f>IF(tbl_TransDet_Exp[[#This Row],[Custom SR Type]]="",INDEX(SR_Lookup[Section Name],MATCH(tbl_TransDet_Exp[[#This Row],[Account]],SR_Lookup[Account],0)),tbl_TransDet_Exp[[#This Row],[Custom SR Type]])</f>
        <v>#N/A</v>
      </c>
      <c r="AR556" s="42">
        <f>VALUE(CONCATENATE(C556,TEXT(tbl_TransDet_Exp[[#This Row],[Pd]],"00")))</f>
        <v>0</v>
      </c>
      <c r="AS556" s="42" t="str">
        <f>TEXT(tbl_TransDet_Exp[[#This Row],[Project Id]],"000000")</f>
        <v>000000</v>
      </c>
      <c r="AT556" s="42" t="e">
        <f>INDEX(Table11[Description],MATCH(tbl_TransDet_Exp[[#This Row],[Account]],Table11[GL Account],0))</f>
        <v>#N/A</v>
      </c>
      <c r="AU5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7" spans="2:47">
      <c r="B557" s="11"/>
      <c r="C557" s="243"/>
      <c r="D557" s="243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244"/>
      <c r="P557" s="11"/>
      <c r="Q557" s="245"/>
      <c r="R557" s="11"/>
      <c r="S557" s="11"/>
      <c r="T557" s="11"/>
      <c r="U557" s="11"/>
      <c r="V557" s="11"/>
      <c r="W557" s="11"/>
      <c r="X557" s="11"/>
      <c r="Y557" s="11"/>
      <c r="Z557" s="246"/>
      <c r="AA5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7" s="250" t="e">
        <f>IF(tbl_TransDet_Exp[[#This Row],[+/-  (HR GL Detail)]]&lt;&gt;"",tbl_TransDet_Exp[[#This Row],[+/-  (HR GL Detail)]],IF(#REF!&lt;&gt;"",#REF!,""))</f>
        <v>#REF!</v>
      </c>
      <c r="AC557" s="250" t="str">
        <f t="shared" si="27"/>
        <v>https://financials.omni.fsu.edu/psp/sprdfi/EMPLOYEE/ERP/c/AUDIT_EXPENSE_FUNCTIONS.TE_EXP_SHEET_INQ.GBL?SHEET_ID=</v>
      </c>
      <c r="AD557" s="250" t="str">
        <f t="shared" si="28"/>
        <v>&amp;PAGE=EX_SHEET_ENTRY</v>
      </c>
      <c r="AE557" s="250" t="str">
        <f>IF(LEFT(tbl_TransDet_Exp[[#This Row],[Journal Id]],2)="EX",TEXT(tbl_TransDet_Exp[[#This Row],[Vch /Ex /PayId]],"0000000000"),"")</f>
        <v/>
      </c>
      <c r="AF557" s="250" t="b">
        <f>IF(tbl_TransDet_Exp[[#This Row],[ER Lookup and Format]]&lt;&gt;"",CONCATENATE(tbl_TransDet_Exp[[#This Row],[https://financials.omni.fsu.edu/psp/sprdfi/EMPLOYEE/ERP/c/AUDIT_EXPENSE_FUNCTIONS.TE_EXP_SHEET_INQ.GBL?SHEET_ID=]],AE557,tbl_TransDet_Exp[[#This Row],[&amp;PAGE=EX_SHEET_ENTRY]]))</f>
        <v>0</v>
      </c>
      <c r="AG557" s="250" t="str">
        <f t="shared" si="29"/>
        <v>https://docmgmt.its.fsu.edu/NolijWeb/public/apiLoginCheck.jsp?redir=../documentviewer/%3FdocumentId%3D</v>
      </c>
      <c r="AH5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7" s="250" t="str">
        <f>tbl_TransDet_Exp[[#Headers],[&amp;TargetFrameName=None]]</f>
        <v>&amp;TargetFrameName=None</v>
      </c>
      <c r="AJ5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7" s="71"/>
      <c r="AN557" s="22"/>
      <c r="AO557" s="22"/>
      <c r="AP557" s="208"/>
      <c r="AQ557" s="42" t="e">
        <f>IF(tbl_TransDet_Exp[[#This Row],[Custom SR Type]]="",INDEX(SR_Lookup[Section Name],MATCH(tbl_TransDet_Exp[[#This Row],[Account]],SR_Lookup[Account],0)),tbl_TransDet_Exp[[#This Row],[Custom SR Type]])</f>
        <v>#N/A</v>
      </c>
      <c r="AR557" s="42">
        <f>VALUE(CONCATENATE(C557,TEXT(tbl_TransDet_Exp[[#This Row],[Pd]],"00")))</f>
        <v>0</v>
      </c>
      <c r="AS557" s="42" t="str">
        <f>TEXT(tbl_TransDet_Exp[[#This Row],[Project Id]],"000000")</f>
        <v>000000</v>
      </c>
      <c r="AT557" s="42" t="e">
        <f>INDEX(Table11[Description],MATCH(tbl_TransDet_Exp[[#This Row],[Account]],Table11[GL Account],0))</f>
        <v>#N/A</v>
      </c>
      <c r="AU5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8" spans="2:47">
      <c r="B558" s="11"/>
      <c r="C558" s="243"/>
      <c r="D558" s="243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244"/>
      <c r="P558" s="11"/>
      <c r="Q558" s="245"/>
      <c r="R558" s="11"/>
      <c r="S558" s="11"/>
      <c r="T558" s="11"/>
      <c r="U558" s="11"/>
      <c r="V558" s="11"/>
      <c r="W558" s="11"/>
      <c r="X558" s="11"/>
      <c r="Y558" s="11"/>
      <c r="Z558" s="246"/>
      <c r="AA5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8" s="250" t="e">
        <f>IF(tbl_TransDet_Exp[[#This Row],[+/-  (HR GL Detail)]]&lt;&gt;"",tbl_TransDet_Exp[[#This Row],[+/-  (HR GL Detail)]],IF(#REF!&lt;&gt;"",#REF!,""))</f>
        <v>#REF!</v>
      </c>
      <c r="AC558" s="250" t="str">
        <f t="shared" si="27"/>
        <v>https://financials.omni.fsu.edu/psp/sprdfi/EMPLOYEE/ERP/c/AUDIT_EXPENSE_FUNCTIONS.TE_EXP_SHEET_INQ.GBL?SHEET_ID=</v>
      </c>
      <c r="AD558" s="250" t="str">
        <f t="shared" si="28"/>
        <v>&amp;PAGE=EX_SHEET_ENTRY</v>
      </c>
      <c r="AE558" s="250" t="str">
        <f>IF(LEFT(tbl_TransDet_Exp[[#This Row],[Journal Id]],2)="EX",TEXT(tbl_TransDet_Exp[[#This Row],[Vch /Ex /PayId]],"0000000000"),"")</f>
        <v/>
      </c>
      <c r="AF558" s="250" t="b">
        <f>IF(tbl_TransDet_Exp[[#This Row],[ER Lookup and Format]]&lt;&gt;"",CONCATENATE(tbl_TransDet_Exp[[#This Row],[https://financials.omni.fsu.edu/psp/sprdfi/EMPLOYEE/ERP/c/AUDIT_EXPENSE_FUNCTIONS.TE_EXP_SHEET_INQ.GBL?SHEET_ID=]],AE558,tbl_TransDet_Exp[[#This Row],[&amp;PAGE=EX_SHEET_ENTRY]]))</f>
        <v>0</v>
      </c>
      <c r="AG558" s="250" t="str">
        <f t="shared" si="29"/>
        <v>https://docmgmt.its.fsu.edu/NolijWeb/public/apiLoginCheck.jsp?redir=../documentviewer/%3FdocumentId%3D</v>
      </c>
      <c r="AH5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8" s="250" t="str">
        <f>tbl_TransDet_Exp[[#Headers],[&amp;TargetFrameName=None]]</f>
        <v>&amp;TargetFrameName=None</v>
      </c>
      <c r="AJ5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8" s="71"/>
      <c r="AN558" s="22"/>
      <c r="AO558" s="22"/>
      <c r="AP558" s="208"/>
      <c r="AQ558" s="42" t="e">
        <f>IF(tbl_TransDet_Exp[[#This Row],[Custom SR Type]]="",INDEX(SR_Lookup[Section Name],MATCH(tbl_TransDet_Exp[[#This Row],[Account]],SR_Lookup[Account],0)),tbl_TransDet_Exp[[#This Row],[Custom SR Type]])</f>
        <v>#N/A</v>
      </c>
      <c r="AR558" s="42">
        <f>VALUE(CONCATENATE(C558,TEXT(tbl_TransDet_Exp[[#This Row],[Pd]],"00")))</f>
        <v>0</v>
      </c>
      <c r="AS558" s="42" t="str">
        <f>TEXT(tbl_TransDet_Exp[[#This Row],[Project Id]],"000000")</f>
        <v>000000</v>
      </c>
      <c r="AT558" s="42" t="e">
        <f>INDEX(Table11[Description],MATCH(tbl_TransDet_Exp[[#This Row],[Account]],Table11[GL Account],0))</f>
        <v>#N/A</v>
      </c>
      <c r="AU5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59" spans="2:47">
      <c r="B559" s="11"/>
      <c r="C559" s="243"/>
      <c r="D559" s="243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244"/>
      <c r="P559" s="11"/>
      <c r="Q559" s="245"/>
      <c r="R559" s="11"/>
      <c r="S559" s="11"/>
      <c r="T559" s="11"/>
      <c r="U559" s="11"/>
      <c r="V559" s="11"/>
      <c r="W559" s="11"/>
      <c r="X559" s="11"/>
      <c r="Y559" s="11"/>
      <c r="Z559" s="246"/>
      <c r="AA5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59" s="250" t="e">
        <f>IF(tbl_TransDet_Exp[[#This Row],[+/-  (HR GL Detail)]]&lt;&gt;"",tbl_TransDet_Exp[[#This Row],[+/-  (HR GL Detail)]],IF(#REF!&lt;&gt;"",#REF!,""))</f>
        <v>#REF!</v>
      </c>
      <c r="AC559" s="250" t="str">
        <f t="shared" si="27"/>
        <v>https://financials.omni.fsu.edu/psp/sprdfi/EMPLOYEE/ERP/c/AUDIT_EXPENSE_FUNCTIONS.TE_EXP_SHEET_INQ.GBL?SHEET_ID=</v>
      </c>
      <c r="AD559" s="250" t="str">
        <f t="shared" si="28"/>
        <v>&amp;PAGE=EX_SHEET_ENTRY</v>
      </c>
      <c r="AE559" s="250" t="str">
        <f>IF(LEFT(tbl_TransDet_Exp[[#This Row],[Journal Id]],2)="EX",TEXT(tbl_TransDet_Exp[[#This Row],[Vch /Ex /PayId]],"0000000000"),"")</f>
        <v/>
      </c>
      <c r="AF559" s="250" t="b">
        <f>IF(tbl_TransDet_Exp[[#This Row],[ER Lookup and Format]]&lt;&gt;"",CONCATENATE(tbl_TransDet_Exp[[#This Row],[https://financials.omni.fsu.edu/psp/sprdfi/EMPLOYEE/ERP/c/AUDIT_EXPENSE_FUNCTIONS.TE_EXP_SHEET_INQ.GBL?SHEET_ID=]],AE559,tbl_TransDet_Exp[[#This Row],[&amp;PAGE=EX_SHEET_ENTRY]]))</f>
        <v>0</v>
      </c>
      <c r="AG559" s="250" t="str">
        <f t="shared" si="29"/>
        <v>https://docmgmt.its.fsu.edu/NolijWeb/public/apiLoginCheck.jsp?redir=../documentviewer/%3FdocumentId%3D</v>
      </c>
      <c r="AH5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59" s="250" t="str">
        <f>tbl_TransDet_Exp[[#Headers],[&amp;TargetFrameName=None]]</f>
        <v>&amp;TargetFrameName=None</v>
      </c>
      <c r="AJ5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59" s="71"/>
      <c r="AN559" s="22"/>
      <c r="AO559" s="22"/>
      <c r="AP559" s="208"/>
      <c r="AQ559" s="42" t="e">
        <f>IF(tbl_TransDet_Exp[[#This Row],[Custom SR Type]]="",INDEX(SR_Lookup[Section Name],MATCH(tbl_TransDet_Exp[[#This Row],[Account]],SR_Lookup[Account],0)),tbl_TransDet_Exp[[#This Row],[Custom SR Type]])</f>
        <v>#N/A</v>
      </c>
      <c r="AR559" s="42">
        <f>VALUE(CONCATENATE(C559,TEXT(tbl_TransDet_Exp[[#This Row],[Pd]],"00")))</f>
        <v>0</v>
      </c>
      <c r="AS559" s="42" t="str">
        <f>TEXT(tbl_TransDet_Exp[[#This Row],[Project Id]],"000000")</f>
        <v>000000</v>
      </c>
      <c r="AT559" s="42" t="e">
        <f>INDEX(Table11[Description],MATCH(tbl_TransDet_Exp[[#This Row],[Account]],Table11[GL Account],0))</f>
        <v>#N/A</v>
      </c>
      <c r="AU5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0" spans="2:47">
      <c r="B560" s="11"/>
      <c r="C560" s="243"/>
      <c r="D560" s="243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244"/>
      <c r="P560" s="11"/>
      <c r="Q560" s="245"/>
      <c r="R560" s="11"/>
      <c r="S560" s="11"/>
      <c r="T560" s="11"/>
      <c r="U560" s="11"/>
      <c r="V560" s="11"/>
      <c r="W560" s="11"/>
      <c r="X560" s="11"/>
      <c r="Y560" s="11"/>
      <c r="Z560" s="246"/>
      <c r="AA5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0" s="250" t="e">
        <f>IF(tbl_TransDet_Exp[[#This Row],[+/-  (HR GL Detail)]]&lt;&gt;"",tbl_TransDet_Exp[[#This Row],[+/-  (HR GL Detail)]],IF(#REF!&lt;&gt;"",#REF!,""))</f>
        <v>#REF!</v>
      </c>
      <c r="AC560" s="250" t="str">
        <f t="shared" si="27"/>
        <v>https://financials.omni.fsu.edu/psp/sprdfi/EMPLOYEE/ERP/c/AUDIT_EXPENSE_FUNCTIONS.TE_EXP_SHEET_INQ.GBL?SHEET_ID=</v>
      </c>
      <c r="AD560" s="250" t="str">
        <f t="shared" si="28"/>
        <v>&amp;PAGE=EX_SHEET_ENTRY</v>
      </c>
      <c r="AE560" s="250" t="str">
        <f>IF(LEFT(tbl_TransDet_Exp[[#This Row],[Journal Id]],2)="EX",TEXT(tbl_TransDet_Exp[[#This Row],[Vch /Ex /PayId]],"0000000000"),"")</f>
        <v/>
      </c>
      <c r="AF560" s="250" t="b">
        <f>IF(tbl_TransDet_Exp[[#This Row],[ER Lookup and Format]]&lt;&gt;"",CONCATENATE(tbl_TransDet_Exp[[#This Row],[https://financials.omni.fsu.edu/psp/sprdfi/EMPLOYEE/ERP/c/AUDIT_EXPENSE_FUNCTIONS.TE_EXP_SHEET_INQ.GBL?SHEET_ID=]],AE560,tbl_TransDet_Exp[[#This Row],[&amp;PAGE=EX_SHEET_ENTRY]]))</f>
        <v>0</v>
      </c>
      <c r="AG560" s="250" t="str">
        <f t="shared" si="29"/>
        <v>https://docmgmt.its.fsu.edu/NolijWeb/public/apiLoginCheck.jsp?redir=../documentviewer/%3FdocumentId%3D</v>
      </c>
      <c r="AH5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0" s="250" t="str">
        <f>tbl_TransDet_Exp[[#Headers],[&amp;TargetFrameName=None]]</f>
        <v>&amp;TargetFrameName=None</v>
      </c>
      <c r="AJ5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0" s="71"/>
      <c r="AN560" s="22"/>
      <c r="AO560" s="22"/>
      <c r="AP560" s="208"/>
      <c r="AQ560" s="42" t="e">
        <f>IF(tbl_TransDet_Exp[[#This Row],[Custom SR Type]]="",INDEX(SR_Lookup[Section Name],MATCH(tbl_TransDet_Exp[[#This Row],[Account]],SR_Lookup[Account],0)),tbl_TransDet_Exp[[#This Row],[Custom SR Type]])</f>
        <v>#N/A</v>
      </c>
      <c r="AR560" s="42">
        <f>VALUE(CONCATENATE(C560,TEXT(tbl_TransDet_Exp[[#This Row],[Pd]],"00")))</f>
        <v>0</v>
      </c>
      <c r="AS560" s="42" t="str">
        <f>TEXT(tbl_TransDet_Exp[[#This Row],[Project Id]],"000000")</f>
        <v>000000</v>
      </c>
      <c r="AT560" s="42" t="e">
        <f>INDEX(Table11[Description],MATCH(tbl_TransDet_Exp[[#This Row],[Account]],Table11[GL Account],0))</f>
        <v>#N/A</v>
      </c>
      <c r="AU5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1" spans="2:47">
      <c r="B561" s="11"/>
      <c r="C561" s="243"/>
      <c r="D561" s="243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244"/>
      <c r="P561" s="11"/>
      <c r="Q561" s="245"/>
      <c r="R561" s="11"/>
      <c r="S561" s="11"/>
      <c r="T561" s="11"/>
      <c r="U561" s="11"/>
      <c r="V561" s="11"/>
      <c r="W561" s="11"/>
      <c r="X561" s="11"/>
      <c r="Y561" s="11"/>
      <c r="Z561" s="246"/>
      <c r="AA5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1" s="250" t="e">
        <f>IF(tbl_TransDet_Exp[[#This Row],[+/-  (HR GL Detail)]]&lt;&gt;"",tbl_TransDet_Exp[[#This Row],[+/-  (HR GL Detail)]],IF(#REF!&lt;&gt;"",#REF!,""))</f>
        <v>#REF!</v>
      </c>
      <c r="AC561" s="250" t="str">
        <f t="shared" si="27"/>
        <v>https://financials.omni.fsu.edu/psp/sprdfi/EMPLOYEE/ERP/c/AUDIT_EXPENSE_FUNCTIONS.TE_EXP_SHEET_INQ.GBL?SHEET_ID=</v>
      </c>
      <c r="AD561" s="250" t="str">
        <f t="shared" si="28"/>
        <v>&amp;PAGE=EX_SHEET_ENTRY</v>
      </c>
      <c r="AE561" s="250" t="str">
        <f>IF(LEFT(tbl_TransDet_Exp[[#This Row],[Journal Id]],2)="EX",TEXT(tbl_TransDet_Exp[[#This Row],[Vch /Ex /PayId]],"0000000000"),"")</f>
        <v/>
      </c>
      <c r="AF561" s="250" t="b">
        <f>IF(tbl_TransDet_Exp[[#This Row],[ER Lookup and Format]]&lt;&gt;"",CONCATENATE(tbl_TransDet_Exp[[#This Row],[https://financials.omni.fsu.edu/psp/sprdfi/EMPLOYEE/ERP/c/AUDIT_EXPENSE_FUNCTIONS.TE_EXP_SHEET_INQ.GBL?SHEET_ID=]],AE561,tbl_TransDet_Exp[[#This Row],[&amp;PAGE=EX_SHEET_ENTRY]]))</f>
        <v>0</v>
      </c>
      <c r="AG561" s="250" t="str">
        <f t="shared" si="29"/>
        <v>https://docmgmt.its.fsu.edu/NolijWeb/public/apiLoginCheck.jsp?redir=../documentviewer/%3FdocumentId%3D</v>
      </c>
      <c r="AH5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1" s="250" t="str">
        <f>tbl_TransDet_Exp[[#Headers],[&amp;TargetFrameName=None]]</f>
        <v>&amp;TargetFrameName=None</v>
      </c>
      <c r="AJ5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1" s="71"/>
      <c r="AN561" s="22"/>
      <c r="AO561" s="22"/>
      <c r="AP561" s="208"/>
      <c r="AQ561" s="42" t="e">
        <f>IF(tbl_TransDet_Exp[[#This Row],[Custom SR Type]]="",INDEX(SR_Lookup[Section Name],MATCH(tbl_TransDet_Exp[[#This Row],[Account]],SR_Lookup[Account],0)),tbl_TransDet_Exp[[#This Row],[Custom SR Type]])</f>
        <v>#N/A</v>
      </c>
      <c r="AR561" s="42">
        <f>VALUE(CONCATENATE(C561,TEXT(tbl_TransDet_Exp[[#This Row],[Pd]],"00")))</f>
        <v>0</v>
      </c>
      <c r="AS561" s="42" t="str">
        <f>TEXT(tbl_TransDet_Exp[[#This Row],[Project Id]],"000000")</f>
        <v>000000</v>
      </c>
      <c r="AT561" s="42" t="e">
        <f>INDEX(Table11[Description],MATCH(tbl_TransDet_Exp[[#This Row],[Account]],Table11[GL Account],0))</f>
        <v>#N/A</v>
      </c>
      <c r="AU5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2" spans="2:47">
      <c r="B562" s="11"/>
      <c r="C562" s="243"/>
      <c r="D562" s="243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244"/>
      <c r="P562" s="11"/>
      <c r="Q562" s="245"/>
      <c r="R562" s="11"/>
      <c r="S562" s="11"/>
      <c r="T562" s="11"/>
      <c r="U562" s="11"/>
      <c r="V562" s="11"/>
      <c r="W562" s="11"/>
      <c r="X562" s="11"/>
      <c r="Y562" s="11"/>
      <c r="Z562" s="246"/>
      <c r="AA5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2" s="250" t="e">
        <f>IF(tbl_TransDet_Exp[[#This Row],[+/-  (HR GL Detail)]]&lt;&gt;"",tbl_TransDet_Exp[[#This Row],[+/-  (HR GL Detail)]],IF(#REF!&lt;&gt;"",#REF!,""))</f>
        <v>#REF!</v>
      </c>
      <c r="AC562" s="250" t="str">
        <f t="shared" si="27"/>
        <v>https://financials.omni.fsu.edu/psp/sprdfi/EMPLOYEE/ERP/c/AUDIT_EXPENSE_FUNCTIONS.TE_EXP_SHEET_INQ.GBL?SHEET_ID=</v>
      </c>
      <c r="AD562" s="250" t="str">
        <f t="shared" si="28"/>
        <v>&amp;PAGE=EX_SHEET_ENTRY</v>
      </c>
      <c r="AE562" s="250" t="str">
        <f>IF(LEFT(tbl_TransDet_Exp[[#This Row],[Journal Id]],2)="EX",TEXT(tbl_TransDet_Exp[[#This Row],[Vch /Ex /PayId]],"0000000000"),"")</f>
        <v/>
      </c>
      <c r="AF562" s="250" t="b">
        <f>IF(tbl_TransDet_Exp[[#This Row],[ER Lookup and Format]]&lt;&gt;"",CONCATENATE(tbl_TransDet_Exp[[#This Row],[https://financials.omni.fsu.edu/psp/sprdfi/EMPLOYEE/ERP/c/AUDIT_EXPENSE_FUNCTIONS.TE_EXP_SHEET_INQ.GBL?SHEET_ID=]],AE562,tbl_TransDet_Exp[[#This Row],[&amp;PAGE=EX_SHEET_ENTRY]]))</f>
        <v>0</v>
      </c>
      <c r="AG562" s="250" t="str">
        <f t="shared" si="29"/>
        <v>https://docmgmt.its.fsu.edu/NolijWeb/public/apiLoginCheck.jsp?redir=../documentviewer/%3FdocumentId%3D</v>
      </c>
      <c r="AH5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2" s="250" t="str">
        <f>tbl_TransDet_Exp[[#Headers],[&amp;TargetFrameName=None]]</f>
        <v>&amp;TargetFrameName=None</v>
      </c>
      <c r="AJ5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2" s="71"/>
      <c r="AN562" s="22"/>
      <c r="AO562" s="22"/>
      <c r="AP562" s="208"/>
      <c r="AQ562" s="42" t="e">
        <f>IF(tbl_TransDet_Exp[[#This Row],[Custom SR Type]]="",INDEX(SR_Lookup[Section Name],MATCH(tbl_TransDet_Exp[[#This Row],[Account]],SR_Lookup[Account],0)),tbl_TransDet_Exp[[#This Row],[Custom SR Type]])</f>
        <v>#N/A</v>
      </c>
      <c r="AR562" s="42">
        <f>VALUE(CONCATENATE(C562,TEXT(tbl_TransDet_Exp[[#This Row],[Pd]],"00")))</f>
        <v>0</v>
      </c>
      <c r="AS562" s="42" t="str">
        <f>TEXT(tbl_TransDet_Exp[[#This Row],[Project Id]],"000000")</f>
        <v>000000</v>
      </c>
      <c r="AT562" s="42" t="e">
        <f>INDEX(Table11[Description],MATCH(tbl_TransDet_Exp[[#This Row],[Account]],Table11[GL Account],0))</f>
        <v>#N/A</v>
      </c>
      <c r="AU5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3" spans="2:47">
      <c r="B563" s="11"/>
      <c r="C563" s="243"/>
      <c r="D563" s="243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244"/>
      <c r="P563" s="11"/>
      <c r="Q563" s="245"/>
      <c r="R563" s="11"/>
      <c r="S563" s="11"/>
      <c r="T563" s="11"/>
      <c r="U563" s="11"/>
      <c r="V563" s="11"/>
      <c r="W563" s="11"/>
      <c r="X563" s="11"/>
      <c r="Y563" s="11"/>
      <c r="Z563" s="246"/>
      <c r="AA5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3" s="250" t="e">
        <f>IF(tbl_TransDet_Exp[[#This Row],[+/-  (HR GL Detail)]]&lt;&gt;"",tbl_TransDet_Exp[[#This Row],[+/-  (HR GL Detail)]],IF(#REF!&lt;&gt;"",#REF!,""))</f>
        <v>#REF!</v>
      </c>
      <c r="AC563" s="250" t="str">
        <f t="shared" si="27"/>
        <v>https://financials.omni.fsu.edu/psp/sprdfi/EMPLOYEE/ERP/c/AUDIT_EXPENSE_FUNCTIONS.TE_EXP_SHEET_INQ.GBL?SHEET_ID=</v>
      </c>
      <c r="AD563" s="250" t="str">
        <f t="shared" si="28"/>
        <v>&amp;PAGE=EX_SHEET_ENTRY</v>
      </c>
      <c r="AE563" s="250" t="str">
        <f>IF(LEFT(tbl_TransDet_Exp[[#This Row],[Journal Id]],2)="EX",TEXT(tbl_TransDet_Exp[[#This Row],[Vch /Ex /PayId]],"0000000000"),"")</f>
        <v/>
      </c>
      <c r="AF563" s="250" t="b">
        <f>IF(tbl_TransDet_Exp[[#This Row],[ER Lookup and Format]]&lt;&gt;"",CONCATENATE(tbl_TransDet_Exp[[#This Row],[https://financials.omni.fsu.edu/psp/sprdfi/EMPLOYEE/ERP/c/AUDIT_EXPENSE_FUNCTIONS.TE_EXP_SHEET_INQ.GBL?SHEET_ID=]],AE563,tbl_TransDet_Exp[[#This Row],[&amp;PAGE=EX_SHEET_ENTRY]]))</f>
        <v>0</v>
      </c>
      <c r="AG563" s="250" t="str">
        <f t="shared" si="29"/>
        <v>https://docmgmt.its.fsu.edu/NolijWeb/public/apiLoginCheck.jsp?redir=../documentviewer/%3FdocumentId%3D</v>
      </c>
      <c r="AH5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3" s="250" t="str">
        <f>tbl_TransDet_Exp[[#Headers],[&amp;TargetFrameName=None]]</f>
        <v>&amp;TargetFrameName=None</v>
      </c>
      <c r="AJ5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3" s="71"/>
      <c r="AN563" s="22"/>
      <c r="AO563" s="22"/>
      <c r="AP563" s="208"/>
      <c r="AQ563" s="42" t="e">
        <f>IF(tbl_TransDet_Exp[[#This Row],[Custom SR Type]]="",INDEX(SR_Lookup[Section Name],MATCH(tbl_TransDet_Exp[[#This Row],[Account]],SR_Lookup[Account],0)),tbl_TransDet_Exp[[#This Row],[Custom SR Type]])</f>
        <v>#N/A</v>
      </c>
      <c r="AR563" s="42">
        <f>VALUE(CONCATENATE(C563,TEXT(tbl_TransDet_Exp[[#This Row],[Pd]],"00")))</f>
        <v>0</v>
      </c>
      <c r="AS563" s="42" t="str">
        <f>TEXT(tbl_TransDet_Exp[[#This Row],[Project Id]],"000000")</f>
        <v>000000</v>
      </c>
      <c r="AT563" s="42" t="e">
        <f>INDEX(Table11[Description],MATCH(tbl_TransDet_Exp[[#This Row],[Account]],Table11[GL Account],0))</f>
        <v>#N/A</v>
      </c>
      <c r="AU5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4" spans="2:47">
      <c r="B564" s="11"/>
      <c r="C564" s="243"/>
      <c r="D564" s="243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244"/>
      <c r="P564" s="11"/>
      <c r="Q564" s="245"/>
      <c r="R564" s="11"/>
      <c r="S564" s="11"/>
      <c r="T564" s="11"/>
      <c r="U564" s="11"/>
      <c r="V564" s="11"/>
      <c r="W564" s="11"/>
      <c r="X564" s="11"/>
      <c r="Y564" s="11"/>
      <c r="Z564" s="246"/>
      <c r="AA5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4" s="250" t="e">
        <f>IF(tbl_TransDet_Exp[[#This Row],[+/-  (HR GL Detail)]]&lt;&gt;"",tbl_TransDet_Exp[[#This Row],[+/-  (HR GL Detail)]],IF(#REF!&lt;&gt;"",#REF!,""))</f>
        <v>#REF!</v>
      </c>
      <c r="AC564" s="250" t="str">
        <f t="shared" si="27"/>
        <v>https://financials.omni.fsu.edu/psp/sprdfi/EMPLOYEE/ERP/c/AUDIT_EXPENSE_FUNCTIONS.TE_EXP_SHEET_INQ.GBL?SHEET_ID=</v>
      </c>
      <c r="AD564" s="250" t="str">
        <f t="shared" si="28"/>
        <v>&amp;PAGE=EX_SHEET_ENTRY</v>
      </c>
      <c r="AE564" s="250" t="str">
        <f>IF(LEFT(tbl_TransDet_Exp[[#This Row],[Journal Id]],2)="EX",TEXT(tbl_TransDet_Exp[[#This Row],[Vch /Ex /PayId]],"0000000000"),"")</f>
        <v/>
      </c>
      <c r="AF564" s="250" t="b">
        <f>IF(tbl_TransDet_Exp[[#This Row],[ER Lookup and Format]]&lt;&gt;"",CONCATENATE(tbl_TransDet_Exp[[#This Row],[https://financials.omni.fsu.edu/psp/sprdfi/EMPLOYEE/ERP/c/AUDIT_EXPENSE_FUNCTIONS.TE_EXP_SHEET_INQ.GBL?SHEET_ID=]],AE564,tbl_TransDet_Exp[[#This Row],[&amp;PAGE=EX_SHEET_ENTRY]]))</f>
        <v>0</v>
      </c>
      <c r="AG564" s="250" t="str">
        <f t="shared" si="29"/>
        <v>https://docmgmt.its.fsu.edu/NolijWeb/public/apiLoginCheck.jsp?redir=../documentviewer/%3FdocumentId%3D</v>
      </c>
      <c r="AH5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4" s="250" t="str">
        <f>tbl_TransDet_Exp[[#Headers],[&amp;TargetFrameName=None]]</f>
        <v>&amp;TargetFrameName=None</v>
      </c>
      <c r="AJ5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4" s="71"/>
      <c r="AN564" s="22"/>
      <c r="AO564" s="22"/>
      <c r="AP564" s="208"/>
      <c r="AQ564" s="42" t="e">
        <f>IF(tbl_TransDet_Exp[[#This Row],[Custom SR Type]]="",INDEX(SR_Lookup[Section Name],MATCH(tbl_TransDet_Exp[[#This Row],[Account]],SR_Lookup[Account],0)),tbl_TransDet_Exp[[#This Row],[Custom SR Type]])</f>
        <v>#N/A</v>
      </c>
      <c r="AR564" s="42">
        <f>VALUE(CONCATENATE(C564,TEXT(tbl_TransDet_Exp[[#This Row],[Pd]],"00")))</f>
        <v>0</v>
      </c>
      <c r="AS564" s="42" t="str">
        <f>TEXT(tbl_TransDet_Exp[[#This Row],[Project Id]],"000000")</f>
        <v>000000</v>
      </c>
      <c r="AT564" s="42" t="e">
        <f>INDEX(Table11[Description],MATCH(tbl_TransDet_Exp[[#This Row],[Account]],Table11[GL Account],0))</f>
        <v>#N/A</v>
      </c>
      <c r="AU5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5" spans="2:47">
      <c r="B565" s="11"/>
      <c r="C565" s="243"/>
      <c r="D565" s="243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244"/>
      <c r="P565" s="11"/>
      <c r="Q565" s="245"/>
      <c r="R565" s="11"/>
      <c r="S565" s="11"/>
      <c r="T565" s="11"/>
      <c r="U565" s="11"/>
      <c r="V565" s="11"/>
      <c r="W565" s="11"/>
      <c r="X565" s="11"/>
      <c r="Y565" s="11"/>
      <c r="Z565" s="246"/>
      <c r="AA5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5" s="250" t="e">
        <f>IF(tbl_TransDet_Exp[[#This Row],[+/-  (HR GL Detail)]]&lt;&gt;"",tbl_TransDet_Exp[[#This Row],[+/-  (HR GL Detail)]],IF(#REF!&lt;&gt;"",#REF!,""))</f>
        <v>#REF!</v>
      </c>
      <c r="AC565" s="250" t="str">
        <f t="shared" si="27"/>
        <v>https://financials.omni.fsu.edu/psp/sprdfi/EMPLOYEE/ERP/c/AUDIT_EXPENSE_FUNCTIONS.TE_EXP_SHEET_INQ.GBL?SHEET_ID=</v>
      </c>
      <c r="AD565" s="250" t="str">
        <f t="shared" si="28"/>
        <v>&amp;PAGE=EX_SHEET_ENTRY</v>
      </c>
      <c r="AE565" s="250" t="str">
        <f>IF(LEFT(tbl_TransDet_Exp[[#This Row],[Journal Id]],2)="EX",TEXT(tbl_TransDet_Exp[[#This Row],[Vch /Ex /PayId]],"0000000000"),"")</f>
        <v/>
      </c>
      <c r="AF565" s="250" t="b">
        <f>IF(tbl_TransDet_Exp[[#This Row],[ER Lookup and Format]]&lt;&gt;"",CONCATENATE(tbl_TransDet_Exp[[#This Row],[https://financials.omni.fsu.edu/psp/sprdfi/EMPLOYEE/ERP/c/AUDIT_EXPENSE_FUNCTIONS.TE_EXP_SHEET_INQ.GBL?SHEET_ID=]],AE565,tbl_TransDet_Exp[[#This Row],[&amp;PAGE=EX_SHEET_ENTRY]]))</f>
        <v>0</v>
      </c>
      <c r="AG565" s="250" t="str">
        <f t="shared" si="29"/>
        <v>https://docmgmt.its.fsu.edu/NolijWeb/public/apiLoginCheck.jsp?redir=../documentviewer/%3FdocumentId%3D</v>
      </c>
      <c r="AH5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5" s="250" t="str">
        <f>tbl_TransDet_Exp[[#Headers],[&amp;TargetFrameName=None]]</f>
        <v>&amp;TargetFrameName=None</v>
      </c>
      <c r="AJ5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5" s="71"/>
      <c r="AN565" s="22"/>
      <c r="AO565" s="22"/>
      <c r="AP565" s="208"/>
      <c r="AQ565" s="42" t="e">
        <f>IF(tbl_TransDet_Exp[[#This Row],[Custom SR Type]]="",INDEX(SR_Lookup[Section Name],MATCH(tbl_TransDet_Exp[[#This Row],[Account]],SR_Lookup[Account],0)),tbl_TransDet_Exp[[#This Row],[Custom SR Type]])</f>
        <v>#N/A</v>
      </c>
      <c r="AR565" s="42">
        <f>VALUE(CONCATENATE(C565,TEXT(tbl_TransDet_Exp[[#This Row],[Pd]],"00")))</f>
        <v>0</v>
      </c>
      <c r="AS565" s="42" t="str">
        <f>TEXT(tbl_TransDet_Exp[[#This Row],[Project Id]],"000000")</f>
        <v>000000</v>
      </c>
      <c r="AT565" s="42" t="e">
        <f>INDEX(Table11[Description],MATCH(tbl_TransDet_Exp[[#This Row],[Account]],Table11[GL Account],0))</f>
        <v>#N/A</v>
      </c>
      <c r="AU5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6" spans="2:47">
      <c r="B566" s="11"/>
      <c r="C566" s="243"/>
      <c r="D566" s="243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244"/>
      <c r="P566" s="11"/>
      <c r="Q566" s="245"/>
      <c r="R566" s="11"/>
      <c r="S566" s="11"/>
      <c r="T566" s="11"/>
      <c r="U566" s="11"/>
      <c r="V566" s="11"/>
      <c r="W566" s="11"/>
      <c r="X566" s="11"/>
      <c r="Y566" s="11"/>
      <c r="Z566" s="246"/>
      <c r="AA5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6" s="250" t="e">
        <f>IF(tbl_TransDet_Exp[[#This Row],[+/-  (HR GL Detail)]]&lt;&gt;"",tbl_TransDet_Exp[[#This Row],[+/-  (HR GL Detail)]],IF(#REF!&lt;&gt;"",#REF!,""))</f>
        <v>#REF!</v>
      </c>
      <c r="AC566" s="250" t="str">
        <f t="shared" si="27"/>
        <v>https://financials.omni.fsu.edu/psp/sprdfi/EMPLOYEE/ERP/c/AUDIT_EXPENSE_FUNCTIONS.TE_EXP_SHEET_INQ.GBL?SHEET_ID=</v>
      </c>
      <c r="AD566" s="250" t="str">
        <f t="shared" si="28"/>
        <v>&amp;PAGE=EX_SHEET_ENTRY</v>
      </c>
      <c r="AE566" s="250" t="str">
        <f>IF(LEFT(tbl_TransDet_Exp[[#This Row],[Journal Id]],2)="EX",TEXT(tbl_TransDet_Exp[[#This Row],[Vch /Ex /PayId]],"0000000000"),"")</f>
        <v/>
      </c>
      <c r="AF566" s="250" t="b">
        <f>IF(tbl_TransDet_Exp[[#This Row],[ER Lookup and Format]]&lt;&gt;"",CONCATENATE(tbl_TransDet_Exp[[#This Row],[https://financials.omni.fsu.edu/psp/sprdfi/EMPLOYEE/ERP/c/AUDIT_EXPENSE_FUNCTIONS.TE_EXP_SHEET_INQ.GBL?SHEET_ID=]],AE566,tbl_TransDet_Exp[[#This Row],[&amp;PAGE=EX_SHEET_ENTRY]]))</f>
        <v>0</v>
      </c>
      <c r="AG566" s="250" t="str">
        <f t="shared" si="29"/>
        <v>https://docmgmt.its.fsu.edu/NolijWeb/public/apiLoginCheck.jsp?redir=../documentviewer/%3FdocumentId%3D</v>
      </c>
      <c r="AH5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6" s="250" t="str">
        <f>tbl_TransDet_Exp[[#Headers],[&amp;TargetFrameName=None]]</f>
        <v>&amp;TargetFrameName=None</v>
      </c>
      <c r="AJ5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6" s="71"/>
      <c r="AN566" s="22"/>
      <c r="AO566" s="22"/>
      <c r="AP566" s="208"/>
      <c r="AQ566" s="42" t="e">
        <f>IF(tbl_TransDet_Exp[[#This Row],[Custom SR Type]]="",INDEX(SR_Lookup[Section Name],MATCH(tbl_TransDet_Exp[[#This Row],[Account]],SR_Lookup[Account],0)),tbl_TransDet_Exp[[#This Row],[Custom SR Type]])</f>
        <v>#N/A</v>
      </c>
      <c r="AR566" s="42">
        <f>VALUE(CONCATENATE(C566,TEXT(tbl_TransDet_Exp[[#This Row],[Pd]],"00")))</f>
        <v>0</v>
      </c>
      <c r="AS566" s="42" t="str">
        <f>TEXT(tbl_TransDet_Exp[[#This Row],[Project Id]],"000000")</f>
        <v>000000</v>
      </c>
      <c r="AT566" s="42" t="e">
        <f>INDEX(Table11[Description],MATCH(tbl_TransDet_Exp[[#This Row],[Account]],Table11[GL Account],0))</f>
        <v>#N/A</v>
      </c>
      <c r="AU5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7" spans="2:47">
      <c r="B567" s="11"/>
      <c r="C567" s="243"/>
      <c r="D567" s="243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244"/>
      <c r="P567" s="11"/>
      <c r="Q567" s="245"/>
      <c r="R567" s="11"/>
      <c r="S567" s="11"/>
      <c r="T567" s="11"/>
      <c r="U567" s="11"/>
      <c r="V567" s="11"/>
      <c r="W567" s="11"/>
      <c r="X567" s="11"/>
      <c r="Y567" s="11"/>
      <c r="Z567" s="246"/>
      <c r="AA5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7" s="250" t="e">
        <f>IF(tbl_TransDet_Exp[[#This Row],[+/-  (HR GL Detail)]]&lt;&gt;"",tbl_TransDet_Exp[[#This Row],[+/-  (HR GL Detail)]],IF(#REF!&lt;&gt;"",#REF!,""))</f>
        <v>#REF!</v>
      </c>
      <c r="AC567" s="250" t="str">
        <f t="shared" si="27"/>
        <v>https://financials.omni.fsu.edu/psp/sprdfi/EMPLOYEE/ERP/c/AUDIT_EXPENSE_FUNCTIONS.TE_EXP_SHEET_INQ.GBL?SHEET_ID=</v>
      </c>
      <c r="AD567" s="250" t="str">
        <f t="shared" si="28"/>
        <v>&amp;PAGE=EX_SHEET_ENTRY</v>
      </c>
      <c r="AE567" s="250" t="str">
        <f>IF(LEFT(tbl_TransDet_Exp[[#This Row],[Journal Id]],2)="EX",TEXT(tbl_TransDet_Exp[[#This Row],[Vch /Ex /PayId]],"0000000000"),"")</f>
        <v/>
      </c>
      <c r="AF567" s="250" t="b">
        <f>IF(tbl_TransDet_Exp[[#This Row],[ER Lookup and Format]]&lt;&gt;"",CONCATENATE(tbl_TransDet_Exp[[#This Row],[https://financials.omni.fsu.edu/psp/sprdfi/EMPLOYEE/ERP/c/AUDIT_EXPENSE_FUNCTIONS.TE_EXP_SHEET_INQ.GBL?SHEET_ID=]],AE567,tbl_TransDet_Exp[[#This Row],[&amp;PAGE=EX_SHEET_ENTRY]]))</f>
        <v>0</v>
      </c>
      <c r="AG567" s="250" t="str">
        <f t="shared" si="29"/>
        <v>https://docmgmt.its.fsu.edu/NolijWeb/public/apiLoginCheck.jsp?redir=../documentviewer/%3FdocumentId%3D</v>
      </c>
      <c r="AH5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7" s="250" t="str">
        <f>tbl_TransDet_Exp[[#Headers],[&amp;TargetFrameName=None]]</f>
        <v>&amp;TargetFrameName=None</v>
      </c>
      <c r="AJ5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7" s="71"/>
      <c r="AN567" s="22"/>
      <c r="AO567" s="22"/>
      <c r="AP567" s="208"/>
      <c r="AQ567" s="42" t="e">
        <f>IF(tbl_TransDet_Exp[[#This Row],[Custom SR Type]]="",INDEX(SR_Lookup[Section Name],MATCH(tbl_TransDet_Exp[[#This Row],[Account]],SR_Lookup[Account],0)),tbl_TransDet_Exp[[#This Row],[Custom SR Type]])</f>
        <v>#N/A</v>
      </c>
      <c r="AR567" s="42">
        <f>VALUE(CONCATENATE(C567,TEXT(tbl_TransDet_Exp[[#This Row],[Pd]],"00")))</f>
        <v>0</v>
      </c>
      <c r="AS567" s="42" t="str">
        <f>TEXT(tbl_TransDet_Exp[[#This Row],[Project Id]],"000000")</f>
        <v>000000</v>
      </c>
      <c r="AT567" s="42" t="e">
        <f>INDEX(Table11[Description],MATCH(tbl_TransDet_Exp[[#This Row],[Account]],Table11[GL Account],0))</f>
        <v>#N/A</v>
      </c>
      <c r="AU5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8" spans="2:47">
      <c r="B568" s="11"/>
      <c r="C568" s="243"/>
      <c r="D568" s="243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244"/>
      <c r="P568" s="11"/>
      <c r="Q568" s="245"/>
      <c r="R568" s="11"/>
      <c r="S568" s="11"/>
      <c r="T568" s="11"/>
      <c r="U568" s="11"/>
      <c r="V568" s="11"/>
      <c r="W568" s="11"/>
      <c r="X568" s="11"/>
      <c r="Y568" s="11"/>
      <c r="Z568" s="246"/>
      <c r="AA5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8" s="250" t="e">
        <f>IF(tbl_TransDet_Exp[[#This Row],[+/-  (HR GL Detail)]]&lt;&gt;"",tbl_TransDet_Exp[[#This Row],[+/-  (HR GL Detail)]],IF(#REF!&lt;&gt;"",#REF!,""))</f>
        <v>#REF!</v>
      </c>
      <c r="AC568" s="250" t="str">
        <f t="shared" si="27"/>
        <v>https://financials.omni.fsu.edu/psp/sprdfi/EMPLOYEE/ERP/c/AUDIT_EXPENSE_FUNCTIONS.TE_EXP_SHEET_INQ.GBL?SHEET_ID=</v>
      </c>
      <c r="AD568" s="250" t="str">
        <f t="shared" si="28"/>
        <v>&amp;PAGE=EX_SHEET_ENTRY</v>
      </c>
      <c r="AE568" s="250" t="str">
        <f>IF(LEFT(tbl_TransDet_Exp[[#This Row],[Journal Id]],2)="EX",TEXT(tbl_TransDet_Exp[[#This Row],[Vch /Ex /PayId]],"0000000000"),"")</f>
        <v/>
      </c>
      <c r="AF568" s="250" t="b">
        <f>IF(tbl_TransDet_Exp[[#This Row],[ER Lookup and Format]]&lt;&gt;"",CONCATENATE(tbl_TransDet_Exp[[#This Row],[https://financials.omni.fsu.edu/psp/sprdfi/EMPLOYEE/ERP/c/AUDIT_EXPENSE_FUNCTIONS.TE_EXP_SHEET_INQ.GBL?SHEET_ID=]],AE568,tbl_TransDet_Exp[[#This Row],[&amp;PAGE=EX_SHEET_ENTRY]]))</f>
        <v>0</v>
      </c>
      <c r="AG568" s="250" t="str">
        <f t="shared" si="29"/>
        <v>https://docmgmt.its.fsu.edu/NolijWeb/public/apiLoginCheck.jsp?redir=../documentviewer/%3FdocumentId%3D</v>
      </c>
      <c r="AH5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8" s="250" t="str">
        <f>tbl_TransDet_Exp[[#Headers],[&amp;TargetFrameName=None]]</f>
        <v>&amp;TargetFrameName=None</v>
      </c>
      <c r="AJ5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8" s="71"/>
      <c r="AN568" s="22"/>
      <c r="AO568" s="22"/>
      <c r="AP568" s="208"/>
      <c r="AQ568" s="42" t="e">
        <f>IF(tbl_TransDet_Exp[[#This Row],[Custom SR Type]]="",INDEX(SR_Lookup[Section Name],MATCH(tbl_TransDet_Exp[[#This Row],[Account]],SR_Lookup[Account],0)),tbl_TransDet_Exp[[#This Row],[Custom SR Type]])</f>
        <v>#N/A</v>
      </c>
      <c r="AR568" s="42">
        <f>VALUE(CONCATENATE(C568,TEXT(tbl_TransDet_Exp[[#This Row],[Pd]],"00")))</f>
        <v>0</v>
      </c>
      <c r="AS568" s="42" t="str">
        <f>TEXT(tbl_TransDet_Exp[[#This Row],[Project Id]],"000000")</f>
        <v>000000</v>
      </c>
      <c r="AT568" s="42" t="e">
        <f>INDEX(Table11[Description],MATCH(tbl_TransDet_Exp[[#This Row],[Account]],Table11[GL Account],0))</f>
        <v>#N/A</v>
      </c>
      <c r="AU5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69" spans="2:47">
      <c r="B569" s="11"/>
      <c r="C569" s="243"/>
      <c r="D569" s="243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244"/>
      <c r="P569" s="11"/>
      <c r="Q569" s="245"/>
      <c r="R569" s="11"/>
      <c r="S569" s="11"/>
      <c r="T569" s="11"/>
      <c r="U569" s="11"/>
      <c r="V569" s="11"/>
      <c r="W569" s="11"/>
      <c r="X569" s="11"/>
      <c r="Y569" s="11"/>
      <c r="Z569" s="246"/>
      <c r="AA5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69" s="250" t="e">
        <f>IF(tbl_TransDet_Exp[[#This Row],[+/-  (HR GL Detail)]]&lt;&gt;"",tbl_TransDet_Exp[[#This Row],[+/-  (HR GL Detail)]],IF(#REF!&lt;&gt;"",#REF!,""))</f>
        <v>#REF!</v>
      </c>
      <c r="AC569" s="250" t="str">
        <f t="shared" si="27"/>
        <v>https://financials.omni.fsu.edu/psp/sprdfi/EMPLOYEE/ERP/c/AUDIT_EXPENSE_FUNCTIONS.TE_EXP_SHEET_INQ.GBL?SHEET_ID=</v>
      </c>
      <c r="AD569" s="250" t="str">
        <f t="shared" si="28"/>
        <v>&amp;PAGE=EX_SHEET_ENTRY</v>
      </c>
      <c r="AE569" s="250" t="str">
        <f>IF(LEFT(tbl_TransDet_Exp[[#This Row],[Journal Id]],2)="EX",TEXT(tbl_TransDet_Exp[[#This Row],[Vch /Ex /PayId]],"0000000000"),"")</f>
        <v/>
      </c>
      <c r="AF569" s="250" t="b">
        <f>IF(tbl_TransDet_Exp[[#This Row],[ER Lookup and Format]]&lt;&gt;"",CONCATENATE(tbl_TransDet_Exp[[#This Row],[https://financials.omni.fsu.edu/psp/sprdfi/EMPLOYEE/ERP/c/AUDIT_EXPENSE_FUNCTIONS.TE_EXP_SHEET_INQ.GBL?SHEET_ID=]],AE569,tbl_TransDet_Exp[[#This Row],[&amp;PAGE=EX_SHEET_ENTRY]]))</f>
        <v>0</v>
      </c>
      <c r="AG569" s="250" t="str">
        <f t="shared" si="29"/>
        <v>https://docmgmt.its.fsu.edu/NolijWeb/public/apiLoginCheck.jsp?redir=../documentviewer/%3FdocumentId%3D</v>
      </c>
      <c r="AH5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69" s="250" t="str">
        <f>tbl_TransDet_Exp[[#Headers],[&amp;TargetFrameName=None]]</f>
        <v>&amp;TargetFrameName=None</v>
      </c>
      <c r="AJ5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69" s="71"/>
      <c r="AN569" s="22"/>
      <c r="AO569" s="22"/>
      <c r="AP569" s="208"/>
      <c r="AQ569" s="42" t="e">
        <f>IF(tbl_TransDet_Exp[[#This Row],[Custom SR Type]]="",INDEX(SR_Lookup[Section Name],MATCH(tbl_TransDet_Exp[[#This Row],[Account]],SR_Lookup[Account],0)),tbl_TransDet_Exp[[#This Row],[Custom SR Type]])</f>
        <v>#N/A</v>
      </c>
      <c r="AR569" s="42">
        <f>VALUE(CONCATENATE(C569,TEXT(tbl_TransDet_Exp[[#This Row],[Pd]],"00")))</f>
        <v>0</v>
      </c>
      <c r="AS569" s="42" t="str">
        <f>TEXT(tbl_TransDet_Exp[[#This Row],[Project Id]],"000000")</f>
        <v>000000</v>
      </c>
      <c r="AT569" s="42" t="e">
        <f>INDEX(Table11[Description],MATCH(tbl_TransDet_Exp[[#This Row],[Account]],Table11[GL Account],0))</f>
        <v>#N/A</v>
      </c>
      <c r="AU5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0" spans="2:47">
      <c r="B570" s="11"/>
      <c r="C570" s="243"/>
      <c r="D570" s="243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244"/>
      <c r="P570" s="11"/>
      <c r="Q570" s="245"/>
      <c r="R570" s="11"/>
      <c r="S570" s="11"/>
      <c r="T570" s="11"/>
      <c r="U570" s="11"/>
      <c r="V570" s="11"/>
      <c r="W570" s="11"/>
      <c r="X570" s="11"/>
      <c r="Y570" s="11"/>
      <c r="Z570" s="246"/>
      <c r="AA5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0" s="250" t="e">
        <f>IF(tbl_TransDet_Exp[[#This Row],[+/-  (HR GL Detail)]]&lt;&gt;"",tbl_TransDet_Exp[[#This Row],[+/-  (HR GL Detail)]],IF(#REF!&lt;&gt;"",#REF!,""))</f>
        <v>#REF!</v>
      </c>
      <c r="AC570" s="250" t="str">
        <f t="shared" si="27"/>
        <v>https://financials.omni.fsu.edu/psp/sprdfi/EMPLOYEE/ERP/c/AUDIT_EXPENSE_FUNCTIONS.TE_EXP_SHEET_INQ.GBL?SHEET_ID=</v>
      </c>
      <c r="AD570" s="250" t="str">
        <f t="shared" si="28"/>
        <v>&amp;PAGE=EX_SHEET_ENTRY</v>
      </c>
      <c r="AE570" s="250" t="str">
        <f>IF(LEFT(tbl_TransDet_Exp[[#This Row],[Journal Id]],2)="EX",TEXT(tbl_TransDet_Exp[[#This Row],[Vch /Ex /PayId]],"0000000000"),"")</f>
        <v/>
      </c>
      <c r="AF570" s="250" t="b">
        <f>IF(tbl_TransDet_Exp[[#This Row],[ER Lookup and Format]]&lt;&gt;"",CONCATENATE(tbl_TransDet_Exp[[#This Row],[https://financials.omni.fsu.edu/psp/sprdfi/EMPLOYEE/ERP/c/AUDIT_EXPENSE_FUNCTIONS.TE_EXP_SHEET_INQ.GBL?SHEET_ID=]],AE570,tbl_TransDet_Exp[[#This Row],[&amp;PAGE=EX_SHEET_ENTRY]]))</f>
        <v>0</v>
      </c>
      <c r="AG570" s="250" t="str">
        <f t="shared" si="29"/>
        <v>https://docmgmt.its.fsu.edu/NolijWeb/public/apiLoginCheck.jsp?redir=../documentviewer/%3FdocumentId%3D</v>
      </c>
      <c r="AH5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0" s="250" t="str">
        <f>tbl_TransDet_Exp[[#Headers],[&amp;TargetFrameName=None]]</f>
        <v>&amp;TargetFrameName=None</v>
      </c>
      <c r="AJ5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0" s="71"/>
      <c r="AN570" s="22"/>
      <c r="AO570" s="22"/>
      <c r="AP570" s="208"/>
      <c r="AQ570" s="42" t="e">
        <f>IF(tbl_TransDet_Exp[[#This Row],[Custom SR Type]]="",INDEX(SR_Lookup[Section Name],MATCH(tbl_TransDet_Exp[[#This Row],[Account]],SR_Lookup[Account],0)),tbl_TransDet_Exp[[#This Row],[Custom SR Type]])</f>
        <v>#N/A</v>
      </c>
      <c r="AR570" s="42">
        <f>VALUE(CONCATENATE(C570,TEXT(tbl_TransDet_Exp[[#This Row],[Pd]],"00")))</f>
        <v>0</v>
      </c>
      <c r="AS570" s="42" t="str">
        <f>TEXT(tbl_TransDet_Exp[[#This Row],[Project Id]],"000000")</f>
        <v>000000</v>
      </c>
      <c r="AT570" s="42" t="e">
        <f>INDEX(Table11[Description],MATCH(tbl_TransDet_Exp[[#This Row],[Account]],Table11[GL Account],0))</f>
        <v>#N/A</v>
      </c>
      <c r="AU5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1" spans="2:47">
      <c r="B571" s="11"/>
      <c r="C571" s="243"/>
      <c r="D571" s="243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244"/>
      <c r="P571" s="11"/>
      <c r="Q571" s="245"/>
      <c r="R571" s="11"/>
      <c r="S571" s="11"/>
      <c r="T571" s="11"/>
      <c r="U571" s="11"/>
      <c r="V571" s="11"/>
      <c r="W571" s="11"/>
      <c r="X571" s="11"/>
      <c r="Y571" s="11"/>
      <c r="Z571" s="246"/>
      <c r="AA5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1" s="250" t="e">
        <f>IF(tbl_TransDet_Exp[[#This Row],[+/-  (HR GL Detail)]]&lt;&gt;"",tbl_TransDet_Exp[[#This Row],[+/-  (HR GL Detail)]],IF(#REF!&lt;&gt;"",#REF!,""))</f>
        <v>#REF!</v>
      </c>
      <c r="AC571" s="250" t="str">
        <f t="shared" si="27"/>
        <v>https://financials.omni.fsu.edu/psp/sprdfi/EMPLOYEE/ERP/c/AUDIT_EXPENSE_FUNCTIONS.TE_EXP_SHEET_INQ.GBL?SHEET_ID=</v>
      </c>
      <c r="AD571" s="250" t="str">
        <f t="shared" si="28"/>
        <v>&amp;PAGE=EX_SHEET_ENTRY</v>
      </c>
      <c r="AE571" s="250" t="str">
        <f>IF(LEFT(tbl_TransDet_Exp[[#This Row],[Journal Id]],2)="EX",TEXT(tbl_TransDet_Exp[[#This Row],[Vch /Ex /PayId]],"0000000000"),"")</f>
        <v/>
      </c>
      <c r="AF571" s="250" t="b">
        <f>IF(tbl_TransDet_Exp[[#This Row],[ER Lookup and Format]]&lt;&gt;"",CONCATENATE(tbl_TransDet_Exp[[#This Row],[https://financials.omni.fsu.edu/psp/sprdfi/EMPLOYEE/ERP/c/AUDIT_EXPENSE_FUNCTIONS.TE_EXP_SHEET_INQ.GBL?SHEET_ID=]],AE571,tbl_TransDet_Exp[[#This Row],[&amp;PAGE=EX_SHEET_ENTRY]]))</f>
        <v>0</v>
      </c>
      <c r="AG571" s="250" t="str">
        <f t="shared" si="29"/>
        <v>https://docmgmt.its.fsu.edu/NolijWeb/public/apiLoginCheck.jsp?redir=../documentviewer/%3FdocumentId%3D</v>
      </c>
      <c r="AH5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1" s="250" t="str">
        <f>tbl_TransDet_Exp[[#Headers],[&amp;TargetFrameName=None]]</f>
        <v>&amp;TargetFrameName=None</v>
      </c>
      <c r="AJ5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1" s="71"/>
      <c r="AN571" s="22"/>
      <c r="AO571" s="22"/>
      <c r="AP571" s="208"/>
      <c r="AQ571" s="42" t="e">
        <f>IF(tbl_TransDet_Exp[[#This Row],[Custom SR Type]]="",INDEX(SR_Lookup[Section Name],MATCH(tbl_TransDet_Exp[[#This Row],[Account]],SR_Lookup[Account],0)),tbl_TransDet_Exp[[#This Row],[Custom SR Type]])</f>
        <v>#N/A</v>
      </c>
      <c r="AR571" s="42">
        <f>VALUE(CONCATENATE(C571,TEXT(tbl_TransDet_Exp[[#This Row],[Pd]],"00")))</f>
        <v>0</v>
      </c>
      <c r="AS571" s="42" t="str">
        <f>TEXT(tbl_TransDet_Exp[[#This Row],[Project Id]],"000000")</f>
        <v>000000</v>
      </c>
      <c r="AT571" s="42" t="e">
        <f>INDEX(Table11[Description],MATCH(tbl_TransDet_Exp[[#This Row],[Account]],Table11[GL Account],0))</f>
        <v>#N/A</v>
      </c>
      <c r="AU5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2" spans="2:47">
      <c r="B572" s="11"/>
      <c r="C572" s="243"/>
      <c r="D572" s="243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244"/>
      <c r="P572" s="11"/>
      <c r="Q572" s="245"/>
      <c r="R572" s="11"/>
      <c r="S572" s="11"/>
      <c r="T572" s="11"/>
      <c r="U572" s="11"/>
      <c r="V572" s="11"/>
      <c r="W572" s="11"/>
      <c r="X572" s="11"/>
      <c r="Y572" s="11"/>
      <c r="Z572" s="246"/>
      <c r="AA5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2" s="250" t="e">
        <f>IF(tbl_TransDet_Exp[[#This Row],[+/-  (HR GL Detail)]]&lt;&gt;"",tbl_TransDet_Exp[[#This Row],[+/-  (HR GL Detail)]],IF(#REF!&lt;&gt;"",#REF!,""))</f>
        <v>#REF!</v>
      </c>
      <c r="AC572" s="250" t="str">
        <f t="shared" si="27"/>
        <v>https://financials.omni.fsu.edu/psp/sprdfi/EMPLOYEE/ERP/c/AUDIT_EXPENSE_FUNCTIONS.TE_EXP_SHEET_INQ.GBL?SHEET_ID=</v>
      </c>
      <c r="AD572" s="250" t="str">
        <f t="shared" si="28"/>
        <v>&amp;PAGE=EX_SHEET_ENTRY</v>
      </c>
      <c r="AE572" s="250" t="str">
        <f>IF(LEFT(tbl_TransDet_Exp[[#This Row],[Journal Id]],2)="EX",TEXT(tbl_TransDet_Exp[[#This Row],[Vch /Ex /PayId]],"0000000000"),"")</f>
        <v/>
      </c>
      <c r="AF572" s="250" t="b">
        <f>IF(tbl_TransDet_Exp[[#This Row],[ER Lookup and Format]]&lt;&gt;"",CONCATENATE(tbl_TransDet_Exp[[#This Row],[https://financials.omni.fsu.edu/psp/sprdfi/EMPLOYEE/ERP/c/AUDIT_EXPENSE_FUNCTIONS.TE_EXP_SHEET_INQ.GBL?SHEET_ID=]],AE572,tbl_TransDet_Exp[[#This Row],[&amp;PAGE=EX_SHEET_ENTRY]]))</f>
        <v>0</v>
      </c>
      <c r="AG572" s="250" t="str">
        <f t="shared" si="29"/>
        <v>https://docmgmt.its.fsu.edu/NolijWeb/public/apiLoginCheck.jsp?redir=../documentviewer/%3FdocumentId%3D</v>
      </c>
      <c r="AH5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2" s="250" t="str">
        <f>tbl_TransDet_Exp[[#Headers],[&amp;TargetFrameName=None]]</f>
        <v>&amp;TargetFrameName=None</v>
      </c>
      <c r="AJ5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2" s="71"/>
      <c r="AN572" s="22"/>
      <c r="AO572" s="22"/>
      <c r="AP572" s="208"/>
      <c r="AQ572" s="42" t="e">
        <f>IF(tbl_TransDet_Exp[[#This Row],[Custom SR Type]]="",INDEX(SR_Lookup[Section Name],MATCH(tbl_TransDet_Exp[[#This Row],[Account]],SR_Lookup[Account],0)),tbl_TransDet_Exp[[#This Row],[Custom SR Type]])</f>
        <v>#N/A</v>
      </c>
      <c r="AR572" s="42">
        <f>VALUE(CONCATENATE(C572,TEXT(tbl_TransDet_Exp[[#This Row],[Pd]],"00")))</f>
        <v>0</v>
      </c>
      <c r="AS572" s="42" t="str">
        <f>TEXT(tbl_TransDet_Exp[[#This Row],[Project Id]],"000000")</f>
        <v>000000</v>
      </c>
      <c r="AT572" s="42" t="e">
        <f>INDEX(Table11[Description],MATCH(tbl_TransDet_Exp[[#This Row],[Account]],Table11[GL Account],0))</f>
        <v>#N/A</v>
      </c>
      <c r="AU5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3" spans="2:47">
      <c r="B573" s="11"/>
      <c r="C573" s="243"/>
      <c r="D573" s="243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244"/>
      <c r="P573" s="11"/>
      <c r="Q573" s="245"/>
      <c r="R573" s="11"/>
      <c r="S573" s="11"/>
      <c r="T573" s="11"/>
      <c r="U573" s="11"/>
      <c r="V573" s="11"/>
      <c r="W573" s="11"/>
      <c r="X573" s="11"/>
      <c r="Y573" s="11"/>
      <c r="Z573" s="246"/>
      <c r="AA5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3" s="250" t="e">
        <f>IF(tbl_TransDet_Exp[[#This Row],[+/-  (HR GL Detail)]]&lt;&gt;"",tbl_TransDet_Exp[[#This Row],[+/-  (HR GL Detail)]],IF(#REF!&lt;&gt;"",#REF!,""))</f>
        <v>#REF!</v>
      </c>
      <c r="AC573" s="250" t="str">
        <f t="shared" si="27"/>
        <v>https://financials.omni.fsu.edu/psp/sprdfi/EMPLOYEE/ERP/c/AUDIT_EXPENSE_FUNCTIONS.TE_EXP_SHEET_INQ.GBL?SHEET_ID=</v>
      </c>
      <c r="AD573" s="250" t="str">
        <f t="shared" si="28"/>
        <v>&amp;PAGE=EX_SHEET_ENTRY</v>
      </c>
      <c r="AE573" s="250" t="str">
        <f>IF(LEFT(tbl_TransDet_Exp[[#This Row],[Journal Id]],2)="EX",TEXT(tbl_TransDet_Exp[[#This Row],[Vch /Ex /PayId]],"0000000000"),"")</f>
        <v/>
      </c>
      <c r="AF573" s="250" t="b">
        <f>IF(tbl_TransDet_Exp[[#This Row],[ER Lookup and Format]]&lt;&gt;"",CONCATENATE(tbl_TransDet_Exp[[#This Row],[https://financials.omni.fsu.edu/psp/sprdfi/EMPLOYEE/ERP/c/AUDIT_EXPENSE_FUNCTIONS.TE_EXP_SHEET_INQ.GBL?SHEET_ID=]],AE573,tbl_TransDet_Exp[[#This Row],[&amp;PAGE=EX_SHEET_ENTRY]]))</f>
        <v>0</v>
      </c>
      <c r="AG573" s="250" t="str">
        <f t="shared" si="29"/>
        <v>https://docmgmt.its.fsu.edu/NolijWeb/public/apiLoginCheck.jsp?redir=../documentviewer/%3FdocumentId%3D</v>
      </c>
      <c r="AH5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3" s="250" t="str">
        <f>tbl_TransDet_Exp[[#Headers],[&amp;TargetFrameName=None]]</f>
        <v>&amp;TargetFrameName=None</v>
      </c>
      <c r="AJ5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3" s="71"/>
      <c r="AN573" s="22"/>
      <c r="AO573" s="22"/>
      <c r="AP573" s="208"/>
      <c r="AQ573" s="42" t="e">
        <f>IF(tbl_TransDet_Exp[[#This Row],[Custom SR Type]]="",INDEX(SR_Lookup[Section Name],MATCH(tbl_TransDet_Exp[[#This Row],[Account]],SR_Lookup[Account],0)),tbl_TransDet_Exp[[#This Row],[Custom SR Type]])</f>
        <v>#N/A</v>
      </c>
      <c r="AR573" s="42">
        <f>VALUE(CONCATENATE(C573,TEXT(tbl_TransDet_Exp[[#This Row],[Pd]],"00")))</f>
        <v>0</v>
      </c>
      <c r="AS573" s="42" t="str">
        <f>TEXT(tbl_TransDet_Exp[[#This Row],[Project Id]],"000000")</f>
        <v>000000</v>
      </c>
      <c r="AT573" s="42" t="e">
        <f>INDEX(Table11[Description],MATCH(tbl_TransDet_Exp[[#This Row],[Account]],Table11[GL Account],0))</f>
        <v>#N/A</v>
      </c>
      <c r="AU5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4" spans="2:47">
      <c r="B574" s="11"/>
      <c r="C574" s="243"/>
      <c r="D574" s="243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244"/>
      <c r="P574" s="11"/>
      <c r="Q574" s="245"/>
      <c r="R574" s="11"/>
      <c r="S574" s="11"/>
      <c r="T574" s="11"/>
      <c r="U574" s="11"/>
      <c r="V574" s="11"/>
      <c r="W574" s="11"/>
      <c r="X574" s="11"/>
      <c r="Y574" s="11"/>
      <c r="Z574" s="246"/>
      <c r="AA5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4" s="250" t="e">
        <f>IF(tbl_TransDet_Exp[[#This Row],[+/-  (HR GL Detail)]]&lt;&gt;"",tbl_TransDet_Exp[[#This Row],[+/-  (HR GL Detail)]],IF(#REF!&lt;&gt;"",#REF!,""))</f>
        <v>#REF!</v>
      </c>
      <c r="AC574" s="250" t="str">
        <f t="shared" si="27"/>
        <v>https://financials.omni.fsu.edu/psp/sprdfi/EMPLOYEE/ERP/c/AUDIT_EXPENSE_FUNCTIONS.TE_EXP_SHEET_INQ.GBL?SHEET_ID=</v>
      </c>
      <c r="AD574" s="250" t="str">
        <f t="shared" si="28"/>
        <v>&amp;PAGE=EX_SHEET_ENTRY</v>
      </c>
      <c r="AE574" s="250" t="str">
        <f>IF(LEFT(tbl_TransDet_Exp[[#This Row],[Journal Id]],2)="EX",TEXT(tbl_TransDet_Exp[[#This Row],[Vch /Ex /PayId]],"0000000000"),"")</f>
        <v/>
      </c>
      <c r="AF574" s="250" t="b">
        <f>IF(tbl_TransDet_Exp[[#This Row],[ER Lookup and Format]]&lt;&gt;"",CONCATENATE(tbl_TransDet_Exp[[#This Row],[https://financials.omni.fsu.edu/psp/sprdfi/EMPLOYEE/ERP/c/AUDIT_EXPENSE_FUNCTIONS.TE_EXP_SHEET_INQ.GBL?SHEET_ID=]],AE574,tbl_TransDet_Exp[[#This Row],[&amp;PAGE=EX_SHEET_ENTRY]]))</f>
        <v>0</v>
      </c>
      <c r="AG574" s="250" t="str">
        <f t="shared" si="29"/>
        <v>https://docmgmt.its.fsu.edu/NolijWeb/public/apiLoginCheck.jsp?redir=../documentviewer/%3FdocumentId%3D</v>
      </c>
      <c r="AH5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4" s="250" t="str">
        <f>tbl_TransDet_Exp[[#Headers],[&amp;TargetFrameName=None]]</f>
        <v>&amp;TargetFrameName=None</v>
      </c>
      <c r="AJ5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4" s="71"/>
      <c r="AN574" s="22"/>
      <c r="AO574" s="22"/>
      <c r="AP574" s="208"/>
      <c r="AQ574" s="42" t="e">
        <f>IF(tbl_TransDet_Exp[[#This Row],[Custom SR Type]]="",INDEX(SR_Lookup[Section Name],MATCH(tbl_TransDet_Exp[[#This Row],[Account]],SR_Lookup[Account],0)),tbl_TransDet_Exp[[#This Row],[Custom SR Type]])</f>
        <v>#N/A</v>
      </c>
      <c r="AR574" s="42">
        <f>VALUE(CONCATENATE(C574,TEXT(tbl_TransDet_Exp[[#This Row],[Pd]],"00")))</f>
        <v>0</v>
      </c>
      <c r="AS574" s="42" t="str">
        <f>TEXT(tbl_TransDet_Exp[[#This Row],[Project Id]],"000000")</f>
        <v>000000</v>
      </c>
      <c r="AT574" s="42" t="e">
        <f>INDEX(Table11[Description],MATCH(tbl_TransDet_Exp[[#This Row],[Account]],Table11[GL Account],0))</f>
        <v>#N/A</v>
      </c>
      <c r="AU5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5" spans="2:47">
      <c r="B575" s="11"/>
      <c r="C575" s="243"/>
      <c r="D575" s="243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244"/>
      <c r="P575" s="11"/>
      <c r="Q575" s="245"/>
      <c r="R575" s="11"/>
      <c r="S575" s="11"/>
      <c r="T575" s="11"/>
      <c r="U575" s="11"/>
      <c r="V575" s="11"/>
      <c r="W575" s="11"/>
      <c r="X575" s="11"/>
      <c r="Y575" s="11"/>
      <c r="Z575" s="246"/>
      <c r="AA5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75" s="250" t="e">
        <f>IF(tbl_TransDet_Exp[[#This Row],[+/-  (HR GL Detail)]]&lt;&gt;"",tbl_TransDet_Exp[[#This Row],[+/-  (HR GL Detail)]],IF(#REF!&lt;&gt;"",#REF!,""))</f>
        <v>#REF!</v>
      </c>
      <c r="AC575" s="250" t="str">
        <f t="shared" si="27"/>
        <v>https://financials.omni.fsu.edu/psp/sprdfi/EMPLOYEE/ERP/c/AUDIT_EXPENSE_FUNCTIONS.TE_EXP_SHEET_INQ.GBL?SHEET_ID=</v>
      </c>
      <c r="AD575" s="250" t="str">
        <f t="shared" si="28"/>
        <v>&amp;PAGE=EX_SHEET_ENTRY</v>
      </c>
      <c r="AE575" s="250" t="str">
        <f>IF(LEFT(tbl_TransDet_Exp[[#This Row],[Journal Id]],2)="EX",TEXT(tbl_TransDet_Exp[[#This Row],[Vch /Ex /PayId]],"0000000000"),"")</f>
        <v/>
      </c>
      <c r="AF575" s="250" t="b">
        <f>IF(tbl_TransDet_Exp[[#This Row],[ER Lookup and Format]]&lt;&gt;"",CONCATENATE(tbl_TransDet_Exp[[#This Row],[https://financials.omni.fsu.edu/psp/sprdfi/EMPLOYEE/ERP/c/AUDIT_EXPENSE_FUNCTIONS.TE_EXP_SHEET_INQ.GBL?SHEET_ID=]],AE575,tbl_TransDet_Exp[[#This Row],[&amp;PAGE=EX_SHEET_ENTRY]]))</f>
        <v>0</v>
      </c>
      <c r="AG575" s="250" t="str">
        <f t="shared" si="29"/>
        <v>https://docmgmt.its.fsu.edu/NolijWeb/public/apiLoginCheck.jsp?redir=../documentviewer/%3FdocumentId%3D</v>
      </c>
      <c r="AH5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5" s="250" t="str">
        <f>tbl_TransDet_Exp[[#Headers],[&amp;TargetFrameName=None]]</f>
        <v>&amp;TargetFrameName=None</v>
      </c>
      <c r="AJ5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75" s="71"/>
      <c r="AN575" s="22"/>
      <c r="AO575" s="22"/>
      <c r="AP575" s="208"/>
      <c r="AQ575" s="42" t="e">
        <f>IF(tbl_TransDet_Exp[[#This Row],[Custom SR Type]]="",INDEX(SR_Lookup[Section Name],MATCH(tbl_TransDet_Exp[[#This Row],[Account]],SR_Lookup[Account],0)),tbl_TransDet_Exp[[#This Row],[Custom SR Type]])</f>
        <v>#N/A</v>
      </c>
      <c r="AR575" s="42">
        <f>VALUE(CONCATENATE(C575,TEXT(tbl_TransDet_Exp[[#This Row],[Pd]],"00")))</f>
        <v>0</v>
      </c>
      <c r="AS575" s="42" t="str">
        <f>TEXT(tbl_TransDet_Exp[[#This Row],[Project Id]],"000000")</f>
        <v>000000</v>
      </c>
      <c r="AT575" s="42" t="e">
        <f>INDEX(Table11[Description],MATCH(tbl_TransDet_Exp[[#This Row],[Account]],Table11[GL Account],0))</f>
        <v>#N/A</v>
      </c>
      <c r="AU5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6" spans="2:47">
      <c r="B576" s="11"/>
      <c r="C576" s="243"/>
      <c r="D576" s="243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244"/>
      <c r="P576" s="11"/>
      <c r="Q576" s="245"/>
      <c r="R576" s="11"/>
      <c r="S576" s="11"/>
      <c r="T576" s="11"/>
      <c r="U576" s="11"/>
      <c r="V576" s="11"/>
      <c r="W576" s="11"/>
      <c r="X576" s="11"/>
      <c r="Y576" s="11"/>
      <c r="Z576" s="246"/>
      <c r="AA576" s="41"/>
      <c r="AB576" s="250" t="e">
        <f>IF(tbl_TransDet_Exp[[#This Row],[+/-  (HR GL Detail)]]&lt;&gt;"",tbl_TransDet_Exp[[#This Row],[+/-  (HR GL Detail)]],IF(#REF!&lt;&gt;"",#REF!,""))</f>
        <v>#REF!</v>
      </c>
      <c r="AC576" s="250" t="str">
        <f t="shared" si="27"/>
        <v>https://financials.omni.fsu.edu/psp/sprdfi/EMPLOYEE/ERP/c/AUDIT_EXPENSE_FUNCTIONS.TE_EXP_SHEET_INQ.GBL?SHEET_ID=</v>
      </c>
      <c r="AD576" s="250" t="str">
        <f t="shared" si="28"/>
        <v>&amp;PAGE=EX_SHEET_ENTRY</v>
      </c>
      <c r="AE576" s="250" t="str">
        <f>IF(LEFT(tbl_TransDet_Exp[[#This Row],[Journal Id]],2)="EX",TEXT(tbl_TransDet_Exp[[#This Row],[Vch /Ex /PayId]],"0000000000"),"")</f>
        <v/>
      </c>
      <c r="AF576" s="250" t="b">
        <f>IF(tbl_TransDet_Exp[[#This Row],[ER Lookup and Format]]&lt;&gt;"",CONCATENATE(tbl_TransDet_Exp[[#This Row],[https://financials.omni.fsu.edu/psp/sprdfi/EMPLOYEE/ERP/c/AUDIT_EXPENSE_FUNCTIONS.TE_EXP_SHEET_INQ.GBL?SHEET_ID=]],AE576,tbl_TransDet_Exp[[#This Row],[&amp;PAGE=EX_SHEET_ENTRY]]))</f>
        <v>0</v>
      </c>
      <c r="AG576" s="250" t="str">
        <f t="shared" si="29"/>
        <v>https://docmgmt.its.fsu.edu/NolijWeb/public/apiLoginCheck.jsp?redir=../documentviewer/%3FdocumentId%3D</v>
      </c>
      <c r="AH5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6" s="250" t="str">
        <f>tbl_TransDet_Exp[[#Headers],[&amp;TargetFrameName=None]]</f>
        <v>&amp;TargetFrameName=None</v>
      </c>
      <c r="AJ5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6" s="241"/>
      <c r="AM576" s="71"/>
      <c r="AN576" s="22"/>
      <c r="AO576" s="22"/>
      <c r="AP576" s="208"/>
      <c r="AQ576" s="42"/>
      <c r="AR576" s="42">
        <f>VALUE(CONCATENATE(C576,TEXT(tbl_TransDet_Exp[[#This Row],[Pd]],"00")))</f>
        <v>0</v>
      </c>
      <c r="AS576" s="42" t="str">
        <f>TEXT(tbl_TransDet_Exp[[#This Row],[Project Id]],"000000")</f>
        <v>000000</v>
      </c>
      <c r="AT576" s="42" t="e">
        <f>INDEX(Table11[Description],MATCH(tbl_TransDet_Exp[[#This Row],[Account]],Table11[GL Account],0))</f>
        <v>#N/A</v>
      </c>
      <c r="AU5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7" spans="2:47">
      <c r="B577" s="11"/>
      <c r="C577" s="243"/>
      <c r="D577" s="243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244"/>
      <c r="P577" s="11"/>
      <c r="Q577" s="245"/>
      <c r="R577" s="11"/>
      <c r="S577" s="11"/>
      <c r="T577" s="11"/>
      <c r="U577" s="11"/>
      <c r="V577" s="11"/>
      <c r="W577" s="11"/>
      <c r="X577" s="11"/>
      <c r="Y577" s="11"/>
      <c r="Z577" s="246"/>
      <c r="AA577" s="41"/>
      <c r="AB577" s="250" t="e">
        <f>IF(tbl_TransDet_Exp[[#This Row],[+/-  (HR GL Detail)]]&lt;&gt;"",tbl_TransDet_Exp[[#This Row],[+/-  (HR GL Detail)]],IF(#REF!&lt;&gt;"",#REF!,""))</f>
        <v>#REF!</v>
      </c>
      <c r="AC577" s="250" t="str">
        <f t="shared" si="27"/>
        <v>https://financials.omni.fsu.edu/psp/sprdfi/EMPLOYEE/ERP/c/AUDIT_EXPENSE_FUNCTIONS.TE_EXP_SHEET_INQ.GBL?SHEET_ID=</v>
      </c>
      <c r="AD577" s="250" t="str">
        <f t="shared" si="28"/>
        <v>&amp;PAGE=EX_SHEET_ENTRY</v>
      </c>
      <c r="AE577" s="250" t="str">
        <f>IF(LEFT(tbl_TransDet_Exp[[#This Row],[Journal Id]],2)="EX",TEXT(tbl_TransDet_Exp[[#This Row],[Vch /Ex /PayId]],"0000000000"),"")</f>
        <v/>
      </c>
      <c r="AF577" s="250" t="b">
        <f>IF(tbl_TransDet_Exp[[#This Row],[ER Lookup and Format]]&lt;&gt;"",CONCATENATE(tbl_TransDet_Exp[[#This Row],[https://financials.omni.fsu.edu/psp/sprdfi/EMPLOYEE/ERP/c/AUDIT_EXPENSE_FUNCTIONS.TE_EXP_SHEET_INQ.GBL?SHEET_ID=]],AE577,tbl_TransDet_Exp[[#This Row],[&amp;PAGE=EX_SHEET_ENTRY]]))</f>
        <v>0</v>
      </c>
      <c r="AG577" s="250" t="str">
        <f t="shared" si="29"/>
        <v>https://docmgmt.its.fsu.edu/NolijWeb/public/apiLoginCheck.jsp?redir=../documentviewer/%3FdocumentId%3D</v>
      </c>
      <c r="AH5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7" s="250" t="str">
        <f>tbl_TransDet_Exp[[#Headers],[&amp;TargetFrameName=None]]</f>
        <v>&amp;TargetFrameName=None</v>
      </c>
      <c r="AJ5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7" s="241"/>
      <c r="AM577" s="71"/>
      <c r="AN577" s="22"/>
      <c r="AO577" s="22"/>
      <c r="AP577" s="208"/>
      <c r="AQ577" s="42"/>
      <c r="AR577" s="42">
        <f>VALUE(CONCATENATE(C577,TEXT(tbl_TransDet_Exp[[#This Row],[Pd]],"00")))</f>
        <v>0</v>
      </c>
      <c r="AS577" s="42" t="str">
        <f>TEXT(tbl_TransDet_Exp[[#This Row],[Project Id]],"000000")</f>
        <v>000000</v>
      </c>
      <c r="AT577" s="42" t="e">
        <f>INDEX(Table11[Description],MATCH(tbl_TransDet_Exp[[#This Row],[Account]],Table11[GL Account],0))</f>
        <v>#N/A</v>
      </c>
      <c r="AU5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8" spans="2:47">
      <c r="B578" s="11"/>
      <c r="C578" s="243"/>
      <c r="D578" s="243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244"/>
      <c r="P578" s="11"/>
      <c r="Q578" s="245"/>
      <c r="R578" s="11"/>
      <c r="S578" s="11"/>
      <c r="T578" s="11"/>
      <c r="U578" s="11"/>
      <c r="V578" s="11"/>
      <c r="W578" s="11"/>
      <c r="X578" s="11"/>
      <c r="Y578" s="11"/>
      <c r="Z578" s="246"/>
      <c r="AA578" s="41"/>
      <c r="AB578" s="250" t="e">
        <f>IF(tbl_TransDet_Exp[[#This Row],[+/-  (HR GL Detail)]]&lt;&gt;"",tbl_TransDet_Exp[[#This Row],[+/-  (HR GL Detail)]],IF(#REF!&lt;&gt;"",#REF!,""))</f>
        <v>#REF!</v>
      </c>
      <c r="AC578" s="250" t="str">
        <f t="shared" si="27"/>
        <v>https://financials.omni.fsu.edu/psp/sprdfi/EMPLOYEE/ERP/c/AUDIT_EXPENSE_FUNCTIONS.TE_EXP_SHEET_INQ.GBL?SHEET_ID=</v>
      </c>
      <c r="AD578" s="250" t="str">
        <f t="shared" si="28"/>
        <v>&amp;PAGE=EX_SHEET_ENTRY</v>
      </c>
      <c r="AE578" s="250" t="str">
        <f>IF(LEFT(tbl_TransDet_Exp[[#This Row],[Journal Id]],2)="EX",TEXT(tbl_TransDet_Exp[[#This Row],[Vch /Ex /PayId]],"0000000000"),"")</f>
        <v/>
      </c>
      <c r="AF578" s="250" t="b">
        <f>IF(tbl_TransDet_Exp[[#This Row],[ER Lookup and Format]]&lt;&gt;"",CONCATENATE(tbl_TransDet_Exp[[#This Row],[https://financials.omni.fsu.edu/psp/sprdfi/EMPLOYEE/ERP/c/AUDIT_EXPENSE_FUNCTIONS.TE_EXP_SHEET_INQ.GBL?SHEET_ID=]],AE578,tbl_TransDet_Exp[[#This Row],[&amp;PAGE=EX_SHEET_ENTRY]]))</f>
        <v>0</v>
      </c>
      <c r="AG578" s="250" t="str">
        <f t="shared" si="29"/>
        <v>https://docmgmt.its.fsu.edu/NolijWeb/public/apiLoginCheck.jsp?redir=../documentviewer/%3FdocumentId%3D</v>
      </c>
      <c r="AH5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8" s="250" t="str">
        <f>tbl_TransDet_Exp[[#Headers],[&amp;TargetFrameName=None]]</f>
        <v>&amp;TargetFrameName=None</v>
      </c>
      <c r="AJ5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8" s="241"/>
      <c r="AM578" s="71"/>
      <c r="AN578" s="22"/>
      <c r="AO578" s="22"/>
      <c r="AP578" s="208"/>
      <c r="AQ578" s="42"/>
      <c r="AR578" s="42">
        <f>VALUE(CONCATENATE(C578,TEXT(tbl_TransDet_Exp[[#This Row],[Pd]],"00")))</f>
        <v>0</v>
      </c>
      <c r="AS578" s="42" t="str">
        <f>TEXT(tbl_TransDet_Exp[[#This Row],[Project Id]],"000000")</f>
        <v>000000</v>
      </c>
      <c r="AT578" s="42" t="e">
        <f>INDEX(Table11[Description],MATCH(tbl_TransDet_Exp[[#This Row],[Account]],Table11[GL Account],0))</f>
        <v>#N/A</v>
      </c>
      <c r="AU5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79" spans="2:47">
      <c r="B579" s="11"/>
      <c r="C579" s="243"/>
      <c r="D579" s="243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244"/>
      <c r="P579" s="11"/>
      <c r="Q579" s="245"/>
      <c r="R579" s="11"/>
      <c r="S579" s="11"/>
      <c r="T579" s="11"/>
      <c r="U579" s="11"/>
      <c r="V579" s="11"/>
      <c r="W579" s="11"/>
      <c r="X579" s="11"/>
      <c r="Y579" s="11"/>
      <c r="Z579" s="246"/>
      <c r="AA579" s="41"/>
      <c r="AB579" s="250" t="e">
        <f>IF(tbl_TransDet_Exp[[#This Row],[+/-  (HR GL Detail)]]&lt;&gt;"",tbl_TransDet_Exp[[#This Row],[+/-  (HR GL Detail)]],IF(#REF!&lt;&gt;"",#REF!,""))</f>
        <v>#REF!</v>
      </c>
      <c r="AC579" s="250" t="str">
        <f t="shared" si="27"/>
        <v>https://financials.omni.fsu.edu/psp/sprdfi/EMPLOYEE/ERP/c/AUDIT_EXPENSE_FUNCTIONS.TE_EXP_SHEET_INQ.GBL?SHEET_ID=</v>
      </c>
      <c r="AD579" s="250" t="str">
        <f t="shared" si="28"/>
        <v>&amp;PAGE=EX_SHEET_ENTRY</v>
      </c>
      <c r="AE579" s="250" t="str">
        <f>IF(LEFT(tbl_TransDet_Exp[[#This Row],[Journal Id]],2)="EX",TEXT(tbl_TransDet_Exp[[#This Row],[Vch /Ex /PayId]],"0000000000"),"")</f>
        <v/>
      </c>
      <c r="AF579" s="250" t="b">
        <f>IF(tbl_TransDet_Exp[[#This Row],[ER Lookup and Format]]&lt;&gt;"",CONCATENATE(tbl_TransDet_Exp[[#This Row],[https://financials.omni.fsu.edu/psp/sprdfi/EMPLOYEE/ERP/c/AUDIT_EXPENSE_FUNCTIONS.TE_EXP_SHEET_INQ.GBL?SHEET_ID=]],AE579,tbl_TransDet_Exp[[#This Row],[&amp;PAGE=EX_SHEET_ENTRY]]))</f>
        <v>0</v>
      </c>
      <c r="AG579" s="250" t="str">
        <f t="shared" si="29"/>
        <v>https://docmgmt.its.fsu.edu/NolijWeb/public/apiLoginCheck.jsp?redir=../documentviewer/%3FdocumentId%3D</v>
      </c>
      <c r="AH5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79" s="250" t="str">
        <f>tbl_TransDet_Exp[[#Headers],[&amp;TargetFrameName=None]]</f>
        <v>&amp;TargetFrameName=None</v>
      </c>
      <c r="AJ5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79" s="241"/>
      <c r="AM579" s="71"/>
      <c r="AN579" s="22"/>
      <c r="AO579" s="22"/>
      <c r="AP579" s="208"/>
      <c r="AQ579" s="42"/>
      <c r="AR579" s="42">
        <f>VALUE(CONCATENATE(C579,TEXT(tbl_TransDet_Exp[[#This Row],[Pd]],"00")))</f>
        <v>0</v>
      </c>
      <c r="AS579" s="42" t="str">
        <f>TEXT(tbl_TransDet_Exp[[#This Row],[Project Id]],"000000")</f>
        <v>000000</v>
      </c>
      <c r="AT579" s="42" t="e">
        <f>INDEX(Table11[Description],MATCH(tbl_TransDet_Exp[[#This Row],[Account]],Table11[GL Account],0))</f>
        <v>#N/A</v>
      </c>
      <c r="AU5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0" spans="2:47">
      <c r="B580" s="11"/>
      <c r="C580" s="243"/>
      <c r="D580" s="243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244"/>
      <c r="P580" s="11"/>
      <c r="Q580" s="245"/>
      <c r="R580" s="11"/>
      <c r="S580" s="11"/>
      <c r="T580" s="11"/>
      <c r="U580" s="11"/>
      <c r="V580" s="11"/>
      <c r="W580" s="11"/>
      <c r="X580" s="11"/>
      <c r="Y580" s="11"/>
      <c r="Z580" s="246"/>
      <c r="AA580" s="41"/>
      <c r="AB580" s="250" t="e">
        <f>IF(tbl_TransDet_Exp[[#This Row],[+/-  (HR GL Detail)]]&lt;&gt;"",tbl_TransDet_Exp[[#This Row],[+/-  (HR GL Detail)]],IF(#REF!&lt;&gt;"",#REF!,""))</f>
        <v>#REF!</v>
      </c>
      <c r="AC580" s="250" t="str">
        <f t="shared" si="27"/>
        <v>https://financials.omni.fsu.edu/psp/sprdfi/EMPLOYEE/ERP/c/AUDIT_EXPENSE_FUNCTIONS.TE_EXP_SHEET_INQ.GBL?SHEET_ID=</v>
      </c>
      <c r="AD580" s="250" t="str">
        <f t="shared" si="28"/>
        <v>&amp;PAGE=EX_SHEET_ENTRY</v>
      </c>
      <c r="AE580" s="250" t="str">
        <f>IF(LEFT(tbl_TransDet_Exp[[#This Row],[Journal Id]],2)="EX",TEXT(tbl_TransDet_Exp[[#This Row],[Vch /Ex /PayId]],"0000000000"),"")</f>
        <v/>
      </c>
      <c r="AF580" s="250" t="b">
        <f>IF(tbl_TransDet_Exp[[#This Row],[ER Lookup and Format]]&lt;&gt;"",CONCATENATE(tbl_TransDet_Exp[[#This Row],[https://financials.omni.fsu.edu/psp/sprdfi/EMPLOYEE/ERP/c/AUDIT_EXPENSE_FUNCTIONS.TE_EXP_SHEET_INQ.GBL?SHEET_ID=]],AE580,tbl_TransDet_Exp[[#This Row],[&amp;PAGE=EX_SHEET_ENTRY]]))</f>
        <v>0</v>
      </c>
      <c r="AG580" s="250" t="str">
        <f t="shared" si="29"/>
        <v>https://docmgmt.its.fsu.edu/NolijWeb/public/apiLoginCheck.jsp?redir=../documentviewer/%3FdocumentId%3D</v>
      </c>
      <c r="AH5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0" s="250" t="str">
        <f>tbl_TransDet_Exp[[#Headers],[&amp;TargetFrameName=None]]</f>
        <v>&amp;TargetFrameName=None</v>
      </c>
      <c r="AJ5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0" s="241"/>
      <c r="AM580" s="71"/>
      <c r="AN580" s="22"/>
      <c r="AO580" s="22"/>
      <c r="AP580" s="208"/>
      <c r="AQ580" s="42"/>
      <c r="AR580" s="42">
        <f>VALUE(CONCATENATE(C580,TEXT(tbl_TransDet_Exp[[#This Row],[Pd]],"00")))</f>
        <v>0</v>
      </c>
      <c r="AS580" s="42" t="str">
        <f>TEXT(tbl_TransDet_Exp[[#This Row],[Project Id]],"000000")</f>
        <v>000000</v>
      </c>
      <c r="AT580" s="42" t="e">
        <f>INDEX(Table11[Description],MATCH(tbl_TransDet_Exp[[#This Row],[Account]],Table11[GL Account],0))</f>
        <v>#N/A</v>
      </c>
      <c r="AU5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1" spans="2:47">
      <c r="B581" s="11"/>
      <c r="C581" s="243"/>
      <c r="D581" s="243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244"/>
      <c r="P581" s="11"/>
      <c r="Q581" s="245"/>
      <c r="R581" s="11"/>
      <c r="S581" s="11"/>
      <c r="T581" s="11"/>
      <c r="U581" s="11"/>
      <c r="V581" s="11"/>
      <c r="W581" s="11"/>
      <c r="X581" s="11"/>
      <c r="Y581" s="11"/>
      <c r="Z581" s="246"/>
      <c r="AA581" s="41"/>
      <c r="AB581" s="250" t="e">
        <f>IF(tbl_TransDet_Exp[[#This Row],[+/-  (HR GL Detail)]]&lt;&gt;"",tbl_TransDet_Exp[[#This Row],[+/-  (HR GL Detail)]],IF(#REF!&lt;&gt;"",#REF!,""))</f>
        <v>#REF!</v>
      </c>
      <c r="AC581" s="250" t="str">
        <f t="shared" si="27"/>
        <v>https://financials.omni.fsu.edu/psp/sprdfi/EMPLOYEE/ERP/c/AUDIT_EXPENSE_FUNCTIONS.TE_EXP_SHEET_INQ.GBL?SHEET_ID=</v>
      </c>
      <c r="AD581" s="250" t="str">
        <f t="shared" si="28"/>
        <v>&amp;PAGE=EX_SHEET_ENTRY</v>
      </c>
      <c r="AE581" s="250" t="str">
        <f>IF(LEFT(tbl_TransDet_Exp[[#This Row],[Journal Id]],2)="EX",TEXT(tbl_TransDet_Exp[[#This Row],[Vch /Ex /PayId]],"0000000000"),"")</f>
        <v/>
      </c>
      <c r="AF581" s="250" t="b">
        <f>IF(tbl_TransDet_Exp[[#This Row],[ER Lookup and Format]]&lt;&gt;"",CONCATENATE(tbl_TransDet_Exp[[#This Row],[https://financials.omni.fsu.edu/psp/sprdfi/EMPLOYEE/ERP/c/AUDIT_EXPENSE_FUNCTIONS.TE_EXP_SHEET_INQ.GBL?SHEET_ID=]],AE581,tbl_TransDet_Exp[[#This Row],[&amp;PAGE=EX_SHEET_ENTRY]]))</f>
        <v>0</v>
      </c>
      <c r="AG581" s="250" t="str">
        <f t="shared" si="29"/>
        <v>https://docmgmt.its.fsu.edu/NolijWeb/public/apiLoginCheck.jsp?redir=../documentviewer/%3FdocumentId%3D</v>
      </c>
      <c r="AH5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1" s="250" t="str">
        <f>tbl_TransDet_Exp[[#Headers],[&amp;TargetFrameName=None]]</f>
        <v>&amp;TargetFrameName=None</v>
      </c>
      <c r="AJ5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1" s="241"/>
      <c r="AM581" s="71"/>
      <c r="AN581" s="22"/>
      <c r="AO581" s="22"/>
      <c r="AP581" s="208"/>
      <c r="AQ581" s="42"/>
      <c r="AR581" s="42">
        <f>VALUE(CONCATENATE(C581,TEXT(tbl_TransDet_Exp[[#This Row],[Pd]],"00")))</f>
        <v>0</v>
      </c>
      <c r="AS581" s="42" t="str">
        <f>TEXT(tbl_TransDet_Exp[[#This Row],[Project Id]],"000000")</f>
        <v>000000</v>
      </c>
      <c r="AT581" s="42" t="e">
        <f>INDEX(Table11[Description],MATCH(tbl_TransDet_Exp[[#This Row],[Account]],Table11[GL Account],0))</f>
        <v>#N/A</v>
      </c>
      <c r="AU5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2" spans="2:47">
      <c r="B582" s="11"/>
      <c r="C582" s="243"/>
      <c r="D582" s="243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244"/>
      <c r="P582" s="11"/>
      <c r="Q582" s="245"/>
      <c r="R582" s="11"/>
      <c r="S582" s="11"/>
      <c r="T582" s="11"/>
      <c r="U582" s="11"/>
      <c r="V582" s="11"/>
      <c r="W582" s="11"/>
      <c r="X582" s="11"/>
      <c r="Y582" s="11"/>
      <c r="Z582" s="246"/>
      <c r="AA582" s="41"/>
      <c r="AB582" s="250" t="e">
        <f>IF(tbl_TransDet_Exp[[#This Row],[+/-  (HR GL Detail)]]&lt;&gt;"",tbl_TransDet_Exp[[#This Row],[+/-  (HR GL Detail)]],IF(#REF!&lt;&gt;"",#REF!,""))</f>
        <v>#REF!</v>
      </c>
      <c r="AC582" s="250" t="str">
        <f t="shared" si="27"/>
        <v>https://financials.omni.fsu.edu/psp/sprdfi/EMPLOYEE/ERP/c/AUDIT_EXPENSE_FUNCTIONS.TE_EXP_SHEET_INQ.GBL?SHEET_ID=</v>
      </c>
      <c r="AD582" s="250" t="str">
        <f t="shared" si="28"/>
        <v>&amp;PAGE=EX_SHEET_ENTRY</v>
      </c>
      <c r="AE582" s="250" t="str">
        <f>IF(LEFT(tbl_TransDet_Exp[[#This Row],[Journal Id]],2)="EX",TEXT(tbl_TransDet_Exp[[#This Row],[Vch /Ex /PayId]],"0000000000"),"")</f>
        <v/>
      </c>
      <c r="AF582" s="250" t="b">
        <f>IF(tbl_TransDet_Exp[[#This Row],[ER Lookup and Format]]&lt;&gt;"",CONCATENATE(tbl_TransDet_Exp[[#This Row],[https://financials.omni.fsu.edu/psp/sprdfi/EMPLOYEE/ERP/c/AUDIT_EXPENSE_FUNCTIONS.TE_EXP_SHEET_INQ.GBL?SHEET_ID=]],AE582,tbl_TransDet_Exp[[#This Row],[&amp;PAGE=EX_SHEET_ENTRY]]))</f>
        <v>0</v>
      </c>
      <c r="AG582" s="250" t="str">
        <f t="shared" si="29"/>
        <v>https://docmgmt.its.fsu.edu/NolijWeb/public/apiLoginCheck.jsp?redir=../documentviewer/%3FdocumentId%3D</v>
      </c>
      <c r="AH5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2" s="250" t="str">
        <f>tbl_TransDet_Exp[[#Headers],[&amp;TargetFrameName=None]]</f>
        <v>&amp;TargetFrameName=None</v>
      </c>
      <c r="AJ5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2" s="241"/>
      <c r="AM582" s="71"/>
      <c r="AN582" s="22"/>
      <c r="AO582" s="22"/>
      <c r="AP582" s="208"/>
      <c r="AQ582" s="42"/>
      <c r="AR582" s="42">
        <f>VALUE(CONCATENATE(C582,TEXT(tbl_TransDet_Exp[[#This Row],[Pd]],"00")))</f>
        <v>0</v>
      </c>
      <c r="AS582" s="42" t="str">
        <f>TEXT(tbl_TransDet_Exp[[#This Row],[Project Id]],"000000")</f>
        <v>000000</v>
      </c>
      <c r="AT582" s="42" t="e">
        <f>INDEX(Table11[Description],MATCH(tbl_TransDet_Exp[[#This Row],[Account]],Table11[GL Account],0))</f>
        <v>#N/A</v>
      </c>
      <c r="AU5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3" spans="2:47">
      <c r="B583" s="11"/>
      <c r="C583" s="243"/>
      <c r="D583" s="243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244"/>
      <c r="P583" s="11"/>
      <c r="Q583" s="245"/>
      <c r="R583" s="11"/>
      <c r="S583" s="11"/>
      <c r="T583" s="11"/>
      <c r="U583" s="11"/>
      <c r="V583" s="11"/>
      <c r="W583" s="11"/>
      <c r="X583" s="11"/>
      <c r="Y583" s="11"/>
      <c r="Z583" s="246"/>
      <c r="AA583" s="41"/>
      <c r="AB583" s="250" t="e">
        <f>IF(tbl_TransDet_Exp[[#This Row],[+/-  (HR GL Detail)]]&lt;&gt;"",tbl_TransDet_Exp[[#This Row],[+/-  (HR GL Detail)]],IF(#REF!&lt;&gt;"",#REF!,""))</f>
        <v>#REF!</v>
      </c>
      <c r="AC583" s="250" t="str">
        <f t="shared" si="27"/>
        <v>https://financials.omni.fsu.edu/psp/sprdfi/EMPLOYEE/ERP/c/AUDIT_EXPENSE_FUNCTIONS.TE_EXP_SHEET_INQ.GBL?SHEET_ID=</v>
      </c>
      <c r="AD583" s="250" t="str">
        <f t="shared" si="28"/>
        <v>&amp;PAGE=EX_SHEET_ENTRY</v>
      </c>
      <c r="AE583" s="250" t="str">
        <f>IF(LEFT(tbl_TransDet_Exp[[#This Row],[Journal Id]],2)="EX",TEXT(tbl_TransDet_Exp[[#This Row],[Vch /Ex /PayId]],"0000000000"),"")</f>
        <v/>
      </c>
      <c r="AF583" s="250" t="b">
        <f>IF(tbl_TransDet_Exp[[#This Row],[ER Lookup and Format]]&lt;&gt;"",CONCATENATE(tbl_TransDet_Exp[[#This Row],[https://financials.omni.fsu.edu/psp/sprdfi/EMPLOYEE/ERP/c/AUDIT_EXPENSE_FUNCTIONS.TE_EXP_SHEET_INQ.GBL?SHEET_ID=]],AE583,tbl_TransDet_Exp[[#This Row],[&amp;PAGE=EX_SHEET_ENTRY]]))</f>
        <v>0</v>
      </c>
      <c r="AG583" s="250" t="str">
        <f t="shared" si="29"/>
        <v>https://docmgmt.its.fsu.edu/NolijWeb/public/apiLoginCheck.jsp?redir=../documentviewer/%3FdocumentId%3D</v>
      </c>
      <c r="AH5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3" s="250" t="str">
        <f>tbl_TransDet_Exp[[#Headers],[&amp;TargetFrameName=None]]</f>
        <v>&amp;TargetFrameName=None</v>
      </c>
      <c r="AJ5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3" s="241"/>
      <c r="AM583" s="71"/>
      <c r="AN583" s="22"/>
      <c r="AO583" s="22"/>
      <c r="AP583" s="208"/>
      <c r="AQ583" s="42"/>
      <c r="AR583" s="42">
        <f>VALUE(CONCATENATE(C583,TEXT(tbl_TransDet_Exp[[#This Row],[Pd]],"00")))</f>
        <v>0</v>
      </c>
      <c r="AS583" s="42" t="str">
        <f>TEXT(tbl_TransDet_Exp[[#This Row],[Project Id]],"000000")</f>
        <v>000000</v>
      </c>
      <c r="AT583" s="42" t="e">
        <f>INDEX(Table11[Description],MATCH(tbl_TransDet_Exp[[#This Row],[Account]],Table11[GL Account],0))</f>
        <v>#N/A</v>
      </c>
      <c r="AU5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4" spans="2:47">
      <c r="B584" s="11"/>
      <c r="C584" s="243"/>
      <c r="D584" s="243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244"/>
      <c r="P584" s="11"/>
      <c r="Q584" s="245"/>
      <c r="R584" s="11"/>
      <c r="S584" s="11"/>
      <c r="T584" s="11"/>
      <c r="U584" s="11"/>
      <c r="V584" s="11"/>
      <c r="W584" s="11"/>
      <c r="X584" s="11"/>
      <c r="Y584" s="11"/>
      <c r="Z584" s="246"/>
      <c r="AA584" s="41"/>
      <c r="AB584" s="250" t="e">
        <f>IF(tbl_TransDet_Exp[[#This Row],[+/-  (HR GL Detail)]]&lt;&gt;"",tbl_TransDet_Exp[[#This Row],[+/-  (HR GL Detail)]],IF(#REF!&lt;&gt;"",#REF!,""))</f>
        <v>#REF!</v>
      </c>
      <c r="AC584" s="250" t="str">
        <f t="shared" si="27"/>
        <v>https://financials.omni.fsu.edu/psp/sprdfi/EMPLOYEE/ERP/c/AUDIT_EXPENSE_FUNCTIONS.TE_EXP_SHEET_INQ.GBL?SHEET_ID=</v>
      </c>
      <c r="AD584" s="250" t="str">
        <f t="shared" si="28"/>
        <v>&amp;PAGE=EX_SHEET_ENTRY</v>
      </c>
      <c r="AE584" s="250" t="str">
        <f>IF(LEFT(tbl_TransDet_Exp[[#This Row],[Journal Id]],2)="EX",TEXT(tbl_TransDet_Exp[[#This Row],[Vch /Ex /PayId]],"0000000000"),"")</f>
        <v/>
      </c>
      <c r="AF584" s="250" t="b">
        <f>IF(tbl_TransDet_Exp[[#This Row],[ER Lookup and Format]]&lt;&gt;"",CONCATENATE(tbl_TransDet_Exp[[#This Row],[https://financials.omni.fsu.edu/psp/sprdfi/EMPLOYEE/ERP/c/AUDIT_EXPENSE_FUNCTIONS.TE_EXP_SHEET_INQ.GBL?SHEET_ID=]],AE584,tbl_TransDet_Exp[[#This Row],[&amp;PAGE=EX_SHEET_ENTRY]]))</f>
        <v>0</v>
      </c>
      <c r="AG584" s="250" t="str">
        <f t="shared" si="29"/>
        <v>https://docmgmt.its.fsu.edu/NolijWeb/public/apiLoginCheck.jsp?redir=../documentviewer/%3FdocumentId%3D</v>
      </c>
      <c r="AH5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4" s="250" t="str">
        <f>tbl_TransDet_Exp[[#Headers],[&amp;TargetFrameName=None]]</f>
        <v>&amp;TargetFrameName=None</v>
      </c>
      <c r="AJ5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4" s="241"/>
      <c r="AM584" s="71"/>
      <c r="AN584" s="22"/>
      <c r="AO584" s="22"/>
      <c r="AP584" s="208"/>
      <c r="AQ584" s="42"/>
      <c r="AR584" s="42">
        <f>VALUE(CONCATENATE(C584,TEXT(tbl_TransDet_Exp[[#This Row],[Pd]],"00")))</f>
        <v>0</v>
      </c>
      <c r="AS584" s="42" t="str">
        <f>TEXT(tbl_TransDet_Exp[[#This Row],[Project Id]],"000000")</f>
        <v>000000</v>
      </c>
      <c r="AT584" s="42" t="e">
        <f>INDEX(Table11[Description],MATCH(tbl_TransDet_Exp[[#This Row],[Account]],Table11[GL Account],0))</f>
        <v>#N/A</v>
      </c>
      <c r="AU5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5" spans="2:47">
      <c r="B585" s="11"/>
      <c r="C585" s="243"/>
      <c r="D585" s="243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244"/>
      <c r="P585" s="11"/>
      <c r="Q585" s="245"/>
      <c r="R585" s="11"/>
      <c r="S585" s="11"/>
      <c r="T585" s="11"/>
      <c r="U585" s="11"/>
      <c r="V585" s="11"/>
      <c r="W585" s="11"/>
      <c r="X585" s="11"/>
      <c r="Y585" s="11"/>
      <c r="Z585" s="246"/>
      <c r="AA5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5" s="250" t="e">
        <f>IF(tbl_TransDet_Exp[[#This Row],[+/-  (HR GL Detail)]]&lt;&gt;"",tbl_TransDet_Exp[[#This Row],[+/-  (HR GL Detail)]],IF(#REF!&lt;&gt;"",#REF!,""))</f>
        <v>#REF!</v>
      </c>
      <c r="AC585" s="250" t="str">
        <f t="shared" si="27"/>
        <v>https://financials.omni.fsu.edu/psp/sprdfi/EMPLOYEE/ERP/c/AUDIT_EXPENSE_FUNCTIONS.TE_EXP_SHEET_INQ.GBL?SHEET_ID=</v>
      </c>
      <c r="AD585" s="250" t="str">
        <f t="shared" si="28"/>
        <v>&amp;PAGE=EX_SHEET_ENTRY</v>
      </c>
      <c r="AE585" s="250" t="str">
        <f>IF(LEFT(tbl_TransDet_Exp[[#This Row],[Journal Id]],2)="EX",TEXT(tbl_TransDet_Exp[[#This Row],[Vch /Ex /PayId]],"0000000000"),"")</f>
        <v/>
      </c>
      <c r="AF585" s="250" t="b">
        <f>IF(tbl_TransDet_Exp[[#This Row],[ER Lookup and Format]]&lt;&gt;"",CONCATENATE(tbl_TransDet_Exp[[#This Row],[https://financials.omni.fsu.edu/psp/sprdfi/EMPLOYEE/ERP/c/AUDIT_EXPENSE_FUNCTIONS.TE_EXP_SHEET_INQ.GBL?SHEET_ID=]],AE585,tbl_TransDet_Exp[[#This Row],[&amp;PAGE=EX_SHEET_ENTRY]]))</f>
        <v>0</v>
      </c>
      <c r="AG585" s="250" t="str">
        <f t="shared" si="29"/>
        <v>https://docmgmt.its.fsu.edu/NolijWeb/public/apiLoginCheck.jsp?redir=../documentviewer/%3FdocumentId%3D</v>
      </c>
      <c r="AH5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5" s="250" t="str">
        <f>tbl_TransDet_Exp[[#Headers],[&amp;TargetFrameName=None]]</f>
        <v>&amp;TargetFrameName=None</v>
      </c>
      <c r="AJ5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5" s="71"/>
      <c r="AN585" s="22"/>
      <c r="AO585" s="22"/>
      <c r="AP585" s="208"/>
      <c r="AQ585" s="42" t="e">
        <f>IF(tbl_TransDet_Exp[[#This Row],[Custom SR Type]]="",INDEX(SR_Lookup[Section Name],MATCH(tbl_TransDet_Exp[[#This Row],[Account]],SR_Lookup[Account],0)),tbl_TransDet_Exp[[#This Row],[Custom SR Type]])</f>
        <v>#N/A</v>
      </c>
      <c r="AR585" s="42">
        <f>VALUE(CONCATENATE(C585,TEXT(tbl_TransDet_Exp[[#This Row],[Pd]],"00")))</f>
        <v>0</v>
      </c>
      <c r="AS585" s="42" t="str">
        <f>TEXT(tbl_TransDet_Exp[[#This Row],[Project Id]],"000000")</f>
        <v>000000</v>
      </c>
      <c r="AT585" s="42" t="e">
        <f>INDEX(Table11[Description],MATCH(tbl_TransDet_Exp[[#This Row],[Account]],Table11[GL Account],0))</f>
        <v>#N/A</v>
      </c>
      <c r="AU5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6" spans="2:47">
      <c r="B586" s="11"/>
      <c r="C586" s="243"/>
      <c r="D586" s="243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244"/>
      <c r="P586" s="11"/>
      <c r="Q586" s="245"/>
      <c r="R586" s="11"/>
      <c r="S586" s="11"/>
      <c r="T586" s="11"/>
      <c r="U586" s="11"/>
      <c r="V586" s="11"/>
      <c r="W586" s="11"/>
      <c r="X586" s="11"/>
      <c r="Y586" s="11"/>
      <c r="Z586" s="246"/>
      <c r="AA5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6" s="250" t="e">
        <f>IF(tbl_TransDet_Exp[[#This Row],[+/-  (HR GL Detail)]]&lt;&gt;"",tbl_TransDet_Exp[[#This Row],[+/-  (HR GL Detail)]],IF(#REF!&lt;&gt;"",#REF!,""))</f>
        <v>#REF!</v>
      </c>
      <c r="AC586" s="250" t="str">
        <f t="shared" ref="AC586:AC649" si="30">$AC$2</f>
        <v>https://financials.omni.fsu.edu/psp/sprdfi/EMPLOYEE/ERP/c/AUDIT_EXPENSE_FUNCTIONS.TE_EXP_SHEET_INQ.GBL?SHEET_ID=</v>
      </c>
      <c r="AD586" s="250" t="str">
        <f t="shared" ref="AD586:AD649" si="31">$AD$2</f>
        <v>&amp;PAGE=EX_SHEET_ENTRY</v>
      </c>
      <c r="AE586" s="250" t="str">
        <f>IF(LEFT(tbl_TransDet_Exp[[#This Row],[Journal Id]],2)="EX",TEXT(tbl_TransDet_Exp[[#This Row],[Vch /Ex /PayId]],"0000000000"),"")</f>
        <v/>
      </c>
      <c r="AF586" s="250" t="b">
        <f>IF(tbl_TransDet_Exp[[#This Row],[ER Lookup and Format]]&lt;&gt;"",CONCATENATE(tbl_TransDet_Exp[[#This Row],[https://financials.omni.fsu.edu/psp/sprdfi/EMPLOYEE/ERP/c/AUDIT_EXPENSE_FUNCTIONS.TE_EXP_SHEET_INQ.GBL?SHEET_ID=]],AE586,tbl_TransDet_Exp[[#This Row],[&amp;PAGE=EX_SHEET_ENTRY]]))</f>
        <v>0</v>
      </c>
      <c r="AG586" s="250" t="str">
        <f t="shared" ref="AG586:AG649" si="32">$AG$2</f>
        <v>https://docmgmt.its.fsu.edu/NolijWeb/public/apiLoginCheck.jsp?redir=../documentviewer/%3FdocumentId%3D</v>
      </c>
      <c r="AH5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6" s="250" t="str">
        <f>tbl_TransDet_Exp[[#Headers],[&amp;TargetFrameName=None]]</f>
        <v>&amp;TargetFrameName=None</v>
      </c>
      <c r="AJ5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6" s="71"/>
      <c r="AN586" s="22"/>
      <c r="AO586" s="22"/>
      <c r="AP586" s="208"/>
      <c r="AQ586" s="42" t="e">
        <f>IF(tbl_TransDet_Exp[[#This Row],[Custom SR Type]]="",INDEX(SR_Lookup[Section Name],MATCH(tbl_TransDet_Exp[[#This Row],[Account]],SR_Lookup[Account],0)),tbl_TransDet_Exp[[#This Row],[Custom SR Type]])</f>
        <v>#N/A</v>
      </c>
      <c r="AR586" s="42">
        <f>VALUE(CONCATENATE(C586,TEXT(tbl_TransDet_Exp[[#This Row],[Pd]],"00")))</f>
        <v>0</v>
      </c>
      <c r="AS586" s="42" t="str">
        <f>TEXT(tbl_TransDet_Exp[[#This Row],[Project Id]],"000000")</f>
        <v>000000</v>
      </c>
      <c r="AT586" s="42" t="e">
        <f>INDEX(Table11[Description],MATCH(tbl_TransDet_Exp[[#This Row],[Account]],Table11[GL Account],0))</f>
        <v>#N/A</v>
      </c>
      <c r="AU5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7" spans="2:47">
      <c r="B587" s="11"/>
      <c r="C587" s="243"/>
      <c r="D587" s="243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244"/>
      <c r="P587" s="11"/>
      <c r="Q587" s="245"/>
      <c r="R587" s="11"/>
      <c r="S587" s="11"/>
      <c r="T587" s="11"/>
      <c r="U587" s="11"/>
      <c r="V587" s="11"/>
      <c r="W587" s="11"/>
      <c r="X587" s="11"/>
      <c r="Y587" s="11"/>
      <c r="Z587" s="246"/>
      <c r="AA5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7" s="250" t="e">
        <f>IF(tbl_TransDet_Exp[[#This Row],[+/-  (HR GL Detail)]]&lt;&gt;"",tbl_TransDet_Exp[[#This Row],[+/-  (HR GL Detail)]],IF(#REF!&lt;&gt;"",#REF!,""))</f>
        <v>#REF!</v>
      </c>
      <c r="AC587" s="250" t="str">
        <f t="shared" si="30"/>
        <v>https://financials.omni.fsu.edu/psp/sprdfi/EMPLOYEE/ERP/c/AUDIT_EXPENSE_FUNCTIONS.TE_EXP_SHEET_INQ.GBL?SHEET_ID=</v>
      </c>
      <c r="AD587" s="250" t="str">
        <f t="shared" si="31"/>
        <v>&amp;PAGE=EX_SHEET_ENTRY</v>
      </c>
      <c r="AE587" s="250" t="str">
        <f>IF(LEFT(tbl_TransDet_Exp[[#This Row],[Journal Id]],2)="EX",TEXT(tbl_TransDet_Exp[[#This Row],[Vch /Ex /PayId]],"0000000000"),"")</f>
        <v/>
      </c>
      <c r="AF587" s="250" t="b">
        <f>IF(tbl_TransDet_Exp[[#This Row],[ER Lookup and Format]]&lt;&gt;"",CONCATENATE(tbl_TransDet_Exp[[#This Row],[https://financials.omni.fsu.edu/psp/sprdfi/EMPLOYEE/ERP/c/AUDIT_EXPENSE_FUNCTIONS.TE_EXP_SHEET_INQ.GBL?SHEET_ID=]],AE587,tbl_TransDet_Exp[[#This Row],[&amp;PAGE=EX_SHEET_ENTRY]]))</f>
        <v>0</v>
      </c>
      <c r="AG587" s="250" t="str">
        <f t="shared" si="32"/>
        <v>https://docmgmt.its.fsu.edu/NolijWeb/public/apiLoginCheck.jsp?redir=../documentviewer/%3FdocumentId%3D</v>
      </c>
      <c r="AH5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7" s="250" t="str">
        <f>tbl_TransDet_Exp[[#Headers],[&amp;TargetFrameName=None]]</f>
        <v>&amp;TargetFrameName=None</v>
      </c>
      <c r="AJ5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7" s="71"/>
      <c r="AN587" s="22"/>
      <c r="AO587" s="22"/>
      <c r="AP587" s="208"/>
      <c r="AQ587" s="42" t="e">
        <f>IF(tbl_TransDet_Exp[[#This Row],[Custom SR Type]]="",INDEX(SR_Lookup[Section Name],MATCH(tbl_TransDet_Exp[[#This Row],[Account]],SR_Lookup[Account],0)),tbl_TransDet_Exp[[#This Row],[Custom SR Type]])</f>
        <v>#N/A</v>
      </c>
      <c r="AR587" s="42">
        <f>VALUE(CONCATENATE(C587,TEXT(tbl_TransDet_Exp[[#This Row],[Pd]],"00")))</f>
        <v>0</v>
      </c>
      <c r="AS587" s="42" t="str">
        <f>TEXT(tbl_TransDet_Exp[[#This Row],[Project Id]],"000000")</f>
        <v>000000</v>
      </c>
      <c r="AT587" s="42" t="e">
        <f>INDEX(Table11[Description],MATCH(tbl_TransDet_Exp[[#This Row],[Account]],Table11[GL Account],0))</f>
        <v>#N/A</v>
      </c>
      <c r="AU5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8" spans="2:47">
      <c r="B588" s="11"/>
      <c r="C588" s="243"/>
      <c r="D588" s="243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244"/>
      <c r="P588" s="11"/>
      <c r="Q588" s="245"/>
      <c r="R588" s="11"/>
      <c r="S588" s="11"/>
      <c r="T588" s="11"/>
      <c r="U588" s="11"/>
      <c r="V588" s="11"/>
      <c r="W588" s="11"/>
      <c r="X588" s="11"/>
      <c r="Y588" s="11"/>
      <c r="Z588" s="246"/>
      <c r="AA5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8" s="250" t="e">
        <f>IF(tbl_TransDet_Exp[[#This Row],[+/-  (HR GL Detail)]]&lt;&gt;"",tbl_TransDet_Exp[[#This Row],[+/-  (HR GL Detail)]],IF(#REF!&lt;&gt;"",#REF!,""))</f>
        <v>#REF!</v>
      </c>
      <c r="AC588" s="250" t="str">
        <f t="shared" si="30"/>
        <v>https://financials.omni.fsu.edu/psp/sprdfi/EMPLOYEE/ERP/c/AUDIT_EXPENSE_FUNCTIONS.TE_EXP_SHEET_INQ.GBL?SHEET_ID=</v>
      </c>
      <c r="AD588" s="250" t="str">
        <f t="shared" si="31"/>
        <v>&amp;PAGE=EX_SHEET_ENTRY</v>
      </c>
      <c r="AE588" s="250" t="str">
        <f>IF(LEFT(tbl_TransDet_Exp[[#This Row],[Journal Id]],2)="EX",TEXT(tbl_TransDet_Exp[[#This Row],[Vch /Ex /PayId]],"0000000000"),"")</f>
        <v/>
      </c>
      <c r="AF588" s="250" t="b">
        <f>IF(tbl_TransDet_Exp[[#This Row],[ER Lookup and Format]]&lt;&gt;"",CONCATENATE(tbl_TransDet_Exp[[#This Row],[https://financials.omni.fsu.edu/psp/sprdfi/EMPLOYEE/ERP/c/AUDIT_EXPENSE_FUNCTIONS.TE_EXP_SHEET_INQ.GBL?SHEET_ID=]],AE588,tbl_TransDet_Exp[[#This Row],[&amp;PAGE=EX_SHEET_ENTRY]]))</f>
        <v>0</v>
      </c>
      <c r="AG588" s="250" t="str">
        <f t="shared" si="32"/>
        <v>https://docmgmt.its.fsu.edu/NolijWeb/public/apiLoginCheck.jsp?redir=../documentviewer/%3FdocumentId%3D</v>
      </c>
      <c r="AH5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8" s="250" t="str">
        <f>tbl_TransDet_Exp[[#Headers],[&amp;TargetFrameName=None]]</f>
        <v>&amp;TargetFrameName=None</v>
      </c>
      <c r="AJ5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8" s="71"/>
      <c r="AN588" s="22"/>
      <c r="AO588" s="22"/>
      <c r="AP588" s="208"/>
      <c r="AQ588" s="42" t="e">
        <f>IF(tbl_TransDet_Exp[[#This Row],[Custom SR Type]]="",INDEX(SR_Lookup[Section Name],MATCH(tbl_TransDet_Exp[[#This Row],[Account]],SR_Lookup[Account],0)),tbl_TransDet_Exp[[#This Row],[Custom SR Type]])</f>
        <v>#N/A</v>
      </c>
      <c r="AR588" s="42">
        <f>VALUE(CONCATENATE(C588,TEXT(tbl_TransDet_Exp[[#This Row],[Pd]],"00")))</f>
        <v>0</v>
      </c>
      <c r="AS588" s="42" t="str">
        <f>TEXT(tbl_TransDet_Exp[[#This Row],[Project Id]],"000000")</f>
        <v>000000</v>
      </c>
      <c r="AT588" s="42" t="e">
        <f>INDEX(Table11[Description],MATCH(tbl_TransDet_Exp[[#This Row],[Account]],Table11[GL Account],0))</f>
        <v>#N/A</v>
      </c>
      <c r="AU5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89" spans="2:47">
      <c r="B589" s="11"/>
      <c r="C589" s="243"/>
      <c r="D589" s="243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244"/>
      <c r="P589" s="11"/>
      <c r="Q589" s="245"/>
      <c r="R589" s="11"/>
      <c r="S589" s="11"/>
      <c r="T589" s="11"/>
      <c r="U589" s="11"/>
      <c r="V589" s="11"/>
      <c r="W589" s="11"/>
      <c r="X589" s="11"/>
      <c r="Y589" s="11"/>
      <c r="Z589" s="246"/>
      <c r="AA5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89" s="250" t="e">
        <f>IF(tbl_TransDet_Exp[[#This Row],[+/-  (HR GL Detail)]]&lt;&gt;"",tbl_TransDet_Exp[[#This Row],[+/-  (HR GL Detail)]],IF(#REF!&lt;&gt;"",#REF!,""))</f>
        <v>#REF!</v>
      </c>
      <c r="AC589" s="250" t="str">
        <f t="shared" si="30"/>
        <v>https://financials.omni.fsu.edu/psp/sprdfi/EMPLOYEE/ERP/c/AUDIT_EXPENSE_FUNCTIONS.TE_EXP_SHEET_INQ.GBL?SHEET_ID=</v>
      </c>
      <c r="AD589" s="250" t="str">
        <f t="shared" si="31"/>
        <v>&amp;PAGE=EX_SHEET_ENTRY</v>
      </c>
      <c r="AE589" s="250" t="str">
        <f>IF(LEFT(tbl_TransDet_Exp[[#This Row],[Journal Id]],2)="EX",TEXT(tbl_TransDet_Exp[[#This Row],[Vch /Ex /PayId]],"0000000000"),"")</f>
        <v/>
      </c>
      <c r="AF589" s="250" t="b">
        <f>IF(tbl_TransDet_Exp[[#This Row],[ER Lookup and Format]]&lt;&gt;"",CONCATENATE(tbl_TransDet_Exp[[#This Row],[https://financials.omni.fsu.edu/psp/sprdfi/EMPLOYEE/ERP/c/AUDIT_EXPENSE_FUNCTIONS.TE_EXP_SHEET_INQ.GBL?SHEET_ID=]],AE589,tbl_TransDet_Exp[[#This Row],[&amp;PAGE=EX_SHEET_ENTRY]]))</f>
        <v>0</v>
      </c>
      <c r="AG589" s="250" t="str">
        <f t="shared" si="32"/>
        <v>https://docmgmt.its.fsu.edu/NolijWeb/public/apiLoginCheck.jsp?redir=../documentviewer/%3FdocumentId%3D</v>
      </c>
      <c r="AH5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89" s="250" t="str">
        <f>tbl_TransDet_Exp[[#Headers],[&amp;TargetFrameName=None]]</f>
        <v>&amp;TargetFrameName=None</v>
      </c>
      <c r="AJ5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89" s="71"/>
      <c r="AN589" s="22"/>
      <c r="AO589" s="22"/>
      <c r="AP589" s="208"/>
      <c r="AQ589" s="42" t="e">
        <f>IF(tbl_TransDet_Exp[[#This Row],[Custom SR Type]]="",INDEX(SR_Lookup[Section Name],MATCH(tbl_TransDet_Exp[[#This Row],[Account]],SR_Lookup[Account],0)),tbl_TransDet_Exp[[#This Row],[Custom SR Type]])</f>
        <v>#N/A</v>
      </c>
      <c r="AR589" s="42">
        <f>VALUE(CONCATENATE(C589,TEXT(tbl_TransDet_Exp[[#This Row],[Pd]],"00")))</f>
        <v>0</v>
      </c>
      <c r="AS589" s="42" t="str">
        <f>TEXT(tbl_TransDet_Exp[[#This Row],[Project Id]],"000000")</f>
        <v>000000</v>
      </c>
      <c r="AT589" s="42" t="e">
        <f>INDEX(Table11[Description],MATCH(tbl_TransDet_Exp[[#This Row],[Account]],Table11[GL Account],0))</f>
        <v>#N/A</v>
      </c>
      <c r="AU5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0" spans="2:47">
      <c r="B590" s="11"/>
      <c r="C590" s="243"/>
      <c r="D590" s="243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244"/>
      <c r="P590" s="11"/>
      <c r="Q590" s="245"/>
      <c r="R590" s="11"/>
      <c r="S590" s="11"/>
      <c r="T590" s="11"/>
      <c r="U590" s="11"/>
      <c r="V590" s="11"/>
      <c r="W590" s="11"/>
      <c r="X590" s="11"/>
      <c r="Y590" s="11"/>
      <c r="Z590" s="246"/>
      <c r="AA5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0" s="250" t="e">
        <f>IF(tbl_TransDet_Exp[[#This Row],[+/-  (HR GL Detail)]]&lt;&gt;"",tbl_TransDet_Exp[[#This Row],[+/-  (HR GL Detail)]],IF(#REF!&lt;&gt;"",#REF!,""))</f>
        <v>#REF!</v>
      </c>
      <c r="AC590" s="250" t="str">
        <f t="shared" si="30"/>
        <v>https://financials.omni.fsu.edu/psp/sprdfi/EMPLOYEE/ERP/c/AUDIT_EXPENSE_FUNCTIONS.TE_EXP_SHEET_INQ.GBL?SHEET_ID=</v>
      </c>
      <c r="AD590" s="250" t="str">
        <f t="shared" si="31"/>
        <v>&amp;PAGE=EX_SHEET_ENTRY</v>
      </c>
      <c r="AE590" s="250" t="str">
        <f>IF(LEFT(tbl_TransDet_Exp[[#This Row],[Journal Id]],2)="EX",TEXT(tbl_TransDet_Exp[[#This Row],[Vch /Ex /PayId]],"0000000000"),"")</f>
        <v/>
      </c>
      <c r="AF590" s="250" t="b">
        <f>IF(tbl_TransDet_Exp[[#This Row],[ER Lookup and Format]]&lt;&gt;"",CONCATENATE(tbl_TransDet_Exp[[#This Row],[https://financials.omni.fsu.edu/psp/sprdfi/EMPLOYEE/ERP/c/AUDIT_EXPENSE_FUNCTIONS.TE_EXP_SHEET_INQ.GBL?SHEET_ID=]],AE590,tbl_TransDet_Exp[[#This Row],[&amp;PAGE=EX_SHEET_ENTRY]]))</f>
        <v>0</v>
      </c>
      <c r="AG590" s="250" t="str">
        <f t="shared" si="32"/>
        <v>https://docmgmt.its.fsu.edu/NolijWeb/public/apiLoginCheck.jsp?redir=../documentviewer/%3FdocumentId%3D</v>
      </c>
      <c r="AH5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0" s="250" t="str">
        <f>tbl_TransDet_Exp[[#Headers],[&amp;TargetFrameName=None]]</f>
        <v>&amp;TargetFrameName=None</v>
      </c>
      <c r="AJ5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0" s="71"/>
      <c r="AN590" s="22"/>
      <c r="AO590" s="22"/>
      <c r="AP590" s="208"/>
      <c r="AQ590" s="42" t="e">
        <f>IF(tbl_TransDet_Exp[[#This Row],[Custom SR Type]]="",INDEX(SR_Lookup[Section Name],MATCH(tbl_TransDet_Exp[[#This Row],[Account]],SR_Lookup[Account],0)),tbl_TransDet_Exp[[#This Row],[Custom SR Type]])</f>
        <v>#N/A</v>
      </c>
      <c r="AR590" s="42">
        <f>VALUE(CONCATENATE(C590,TEXT(tbl_TransDet_Exp[[#This Row],[Pd]],"00")))</f>
        <v>0</v>
      </c>
      <c r="AS590" s="42" t="str">
        <f>TEXT(tbl_TransDet_Exp[[#This Row],[Project Id]],"000000")</f>
        <v>000000</v>
      </c>
      <c r="AT590" s="42" t="e">
        <f>INDEX(Table11[Description],MATCH(tbl_TransDet_Exp[[#This Row],[Account]],Table11[GL Account],0))</f>
        <v>#N/A</v>
      </c>
      <c r="AU5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1" spans="2:47">
      <c r="B591" s="11"/>
      <c r="C591" s="243"/>
      <c r="D591" s="243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244"/>
      <c r="P591" s="11"/>
      <c r="Q591" s="245"/>
      <c r="R591" s="11"/>
      <c r="S591" s="11"/>
      <c r="T591" s="11"/>
      <c r="U591" s="11"/>
      <c r="V591" s="11"/>
      <c r="W591" s="11"/>
      <c r="X591" s="11"/>
      <c r="Y591" s="11"/>
      <c r="Z591" s="246"/>
      <c r="AA5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1" s="250" t="e">
        <f>IF(tbl_TransDet_Exp[[#This Row],[+/-  (HR GL Detail)]]&lt;&gt;"",tbl_TransDet_Exp[[#This Row],[+/-  (HR GL Detail)]],IF(#REF!&lt;&gt;"",#REF!,""))</f>
        <v>#REF!</v>
      </c>
      <c r="AC591" s="250" t="str">
        <f t="shared" si="30"/>
        <v>https://financials.omni.fsu.edu/psp/sprdfi/EMPLOYEE/ERP/c/AUDIT_EXPENSE_FUNCTIONS.TE_EXP_SHEET_INQ.GBL?SHEET_ID=</v>
      </c>
      <c r="AD591" s="250" t="str">
        <f t="shared" si="31"/>
        <v>&amp;PAGE=EX_SHEET_ENTRY</v>
      </c>
      <c r="AE591" s="250" t="str">
        <f>IF(LEFT(tbl_TransDet_Exp[[#This Row],[Journal Id]],2)="EX",TEXT(tbl_TransDet_Exp[[#This Row],[Vch /Ex /PayId]],"0000000000"),"")</f>
        <v/>
      </c>
      <c r="AF591" s="250" t="b">
        <f>IF(tbl_TransDet_Exp[[#This Row],[ER Lookup and Format]]&lt;&gt;"",CONCATENATE(tbl_TransDet_Exp[[#This Row],[https://financials.omni.fsu.edu/psp/sprdfi/EMPLOYEE/ERP/c/AUDIT_EXPENSE_FUNCTIONS.TE_EXP_SHEET_INQ.GBL?SHEET_ID=]],AE591,tbl_TransDet_Exp[[#This Row],[&amp;PAGE=EX_SHEET_ENTRY]]))</f>
        <v>0</v>
      </c>
      <c r="AG591" s="250" t="str">
        <f t="shared" si="32"/>
        <v>https://docmgmt.its.fsu.edu/NolijWeb/public/apiLoginCheck.jsp?redir=../documentviewer/%3FdocumentId%3D</v>
      </c>
      <c r="AH5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1" s="250" t="str">
        <f>tbl_TransDet_Exp[[#Headers],[&amp;TargetFrameName=None]]</f>
        <v>&amp;TargetFrameName=None</v>
      </c>
      <c r="AJ5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1" s="71"/>
      <c r="AN591" s="22"/>
      <c r="AO591" s="22"/>
      <c r="AP591" s="208"/>
      <c r="AQ591" s="42" t="e">
        <f>IF(tbl_TransDet_Exp[[#This Row],[Custom SR Type]]="",INDEX(SR_Lookup[Section Name],MATCH(tbl_TransDet_Exp[[#This Row],[Account]],SR_Lookup[Account],0)),tbl_TransDet_Exp[[#This Row],[Custom SR Type]])</f>
        <v>#N/A</v>
      </c>
      <c r="AR591" s="42">
        <f>VALUE(CONCATENATE(C591,TEXT(tbl_TransDet_Exp[[#This Row],[Pd]],"00")))</f>
        <v>0</v>
      </c>
      <c r="AS591" s="42" t="str">
        <f>TEXT(tbl_TransDet_Exp[[#This Row],[Project Id]],"000000")</f>
        <v>000000</v>
      </c>
      <c r="AT591" s="42" t="e">
        <f>INDEX(Table11[Description],MATCH(tbl_TransDet_Exp[[#This Row],[Account]],Table11[GL Account],0))</f>
        <v>#N/A</v>
      </c>
      <c r="AU5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2" spans="2:47">
      <c r="B592" s="11"/>
      <c r="C592" s="243"/>
      <c r="D592" s="243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244"/>
      <c r="P592" s="11"/>
      <c r="Q592" s="245"/>
      <c r="R592" s="11"/>
      <c r="S592" s="11"/>
      <c r="T592" s="11"/>
      <c r="U592" s="11"/>
      <c r="V592" s="11"/>
      <c r="W592" s="11"/>
      <c r="X592" s="11"/>
      <c r="Y592" s="11"/>
      <c r="Z592" s="246"/>
      <c r="AA5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2" s="250" t="e">
        <f>IF(tbl_TransDet_Exp[[#This Row],[+/-  (HR GL Detail)]]&lt;&gt;"",tbl_TransDet_Exp[[#This Row],[+/-  (HR GL Detail)]],IF(#REF!&lt;&gt;"",#REF!,""))</f>
        <v>#REF!</v>
      </c>
      <c r="AC592" s="250" t="str">
        <f t="shared" si="30"/>
        <v>https://financials.omni.fsu.edu/psp/sprdfi/EMPLOYEE/ERP/c/AUDIT_EXPENSE_FUNCTIONS.TE_EXP_SHEET_INQ.GBL?SHEET_ID=</v>
      </c>
      <c r="AD592" s="250" t="str">
        <f t="shared" si="31"/>
        <v>&amp;PAGE=EX_SHEET_ENTRY</v>
      </c>
      <c r="AE592" s="250" t="str">
        <f>IF(LEFT(tbl_TransDet_Exp[[#This Row],[Journal Id]],2)="EX",TEXT(tbl_TransDet_Exp[[#This Row],[Vch /Ex /PayId]],"0000000000"),"")</f>
        <v/>
      </c>
      <c r="AF592" s="250" t="b">
        <f>IF(tbl_TransDet_Exp[[#This Row],[ER Lookup and Format]]&lt;&gt;"",CONCATENATE(tbl_TransDet_Exp[[#This Row],[https://financials.omni.fsu.edu/psp/sprdfi/EMPLOYEE/ERP/c/AUDIT_EXPENSE_FUNCTIONS.TE_EXP_SHEET_INQ.GBL?SHEET_ID=]],AE592,tbl_TransDet_Exp[[#This Row],[&amp;PAGE=EX_SHEET_ENTRY]]))</f>
        <v>0</v>
      </c>
      <c r="AG592" s="250" t="str">
        <f t="shared" si="32"/>
        <v>https://docmgmt.its.fsu.edu/NolijWeb/public/apiLoginCheck.jsp?redir=../documentviewer/%3FdocumentId%3D</v>
      </c>
      <c r="AH5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2" s="250" t="str">
        <f>tbl_TransDet_Exp[[#Headers],[&amp;TargetFrameName=None]]</f>
        <v>&amp;TargetFrameName=None</v>
      </c>
      <c r="AJ5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2" s="71"/>
      <c r="AN592" s="22"/>
      <c r="AO592" s="22"/>
      <c r="AP592" s="208"/>
      <c r="AQ592" s="42" t="e">
        <f>IF(tbl_TransDet_Exp[[#This Row],[Custom SR Type]]="",INDEX(SR_Lookup[Section Name],MATCH(tbl_TransDet_Exp[[#This Row],[Account]],SR_Lookup[Account],0)),tbl_TransDet_Exp[[#This Row],[Custom SR Type]])</f>
        <v>#N/A</v>
      </c>
      <c r="AR592" s="42">
        <f>VALUE(CONCATENATE(C592,TEXT(tbl_TransDet_Exp[[#This Row],[Pd]],"00")))</f>
        <v>0</v>
      </c>
      <c r="AS592" s="42" t="str">
        <f>TEXT(tbl_TransDet_Exp[[#This Row],[Project Id]],"000000")</f>
        <v>000000</v>
      </c>
      <c r="AT592" s="42" t="e">
        <f>INDEX(Table11[Description],MATCH(tbl_TransDet_Exp[[#This Row],[Account]],Table11[GL Account],0))</f>
        <v>#N/A</v>
      </c>
      <c r="AU5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3" spans="2:47">
      <c r="B593" s="11"/>
      <c r="C593" s="243"/>
      <c r="D593" s="243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244"/>
      <c r="P593" s="11"/>
      <c r="Q593" s="245"/>
      <c r="R593" s="11"/>
      <c r="S593" s="11"/>
      <c r="T593" s="11"/>
      <c r="U593" s="11"/>
      <c r="V593" s="11"/>
      <c r="W593" s="11"/>
      <c r="X593" s="11"/>
      <c r="Y593" s="11"/>
      <c r="Z593" s="246"/>
      <c r="AA5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3" s="250" t="e">
        <f>IF(tbl_TransDet_Exp[[#This Row],[+/-  (HR GL Detail)]]&lt;&gt;"",tbl_TransDet_Exp[[#This Row],[+/-  (HR GL Detail)]],IF(#REF!&lt;&gt;"",#REF!,""))</f>
        <v>#REF!</v>
      </c>
      <c r="AC593" s="250" t="str">
        <f t="shared" si="30"/>
        <v>https://financials.omni.fsu.edu/psp/sprdfi/EMPLOYEE/ERP/c/AUDIT_EXPENSE_FUNCTIONS.TE_EXP_SHEET_INQ.GBL?SHEET_ID=</v>
      </c>
      <c r="AD593" s="250" t="str">
        <f t="shared" si="31"/>
        <v>&amp;PAGE=EX_SHEET_ENTRY</v>
      </c>
      <c r="AE593" s="250" t="str">
        <f>IF(LEFT(tbl_TransDet_Exp[[#This Row],[Journal Id]],2)="EX",TEXT(tbl_TransDet_Exp[[#This Row],[Vch /Ex /PayId]],"0000000000"),"")</f>
        <v/>
      </c>
      <c r="AF593" s="250" t="b">
        <f>IF(tbl_TransDet_Exp[[#This Row],[ER Lookup and Format]]&lt;&gt;"",CONCATENATE(tbl_TransDet_Exp[[#This Row],[https://financials.omni.fsu.edu/psp/sprdfi/EMPLOYEE/ERP/c/AUDIT_EXPENSE_FUNCTIONS.TE_EXP_SHEET_INQ.GBL?SHEET_ID=]],AE593,tbl_TransDet_Exp[[#This Row],[&amp;PAGE=EX_SHEET_ENTRY]]))</f>
        <v>0</v>
      </c>
      <c r="AG593" s="250" t="str">
        <f t="shared" si="32"/>
        <v>https://docmgmt.its.fsu.edu/NolijWeb/public/apiLoginCheck.jsp?redir=../documentviewer/%3FdocumentId%3D</v>
      </c>
      <c r="AH5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3" s="250" t="str">
        <f>tbl_TransDet_Exp[[#Headers],[&amp;TargetFrameName=None]]</f>
        <v>&amp;TargetFrameName=None</v>
      </c>
      <c r="AJ5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3" s="71"/>
      <c r="AN593" s="22"/>
      <c r="AO593" s="22"/>
      <c r="AP593" s="208"/>
      <c r="AQ593" s="42" t="e">
        <f>IF(tbl_TransDet_Exp[[#This Row],[Custom SR Type]]="",INDEX(SR_Lookup[Section Name],MATCH(tbl_TransDet_Exp[[#This Row],[Account]],SR_Lookup[Account],0)),tbl_TransDet_Exp[[#This Row],[Custom SR Type]])</f>
        <v>#N/A</v>
      </c>
      <c r="AR593" s="42">
        <f>VALUE(CONCATENATE(C593,TEXT(tbl_TransDet_Exp[[#This Row],[Pd]],"00")))</f>
        <v>0</v>
      </c>
      <c r="AS593" s="42" t="str">
        <f>TEXT(tbl_TransDet_Exp[[#This Row],[Project Id]],"000000")</f>
        <v>000000</v>
      </c>
      <c r="AT593" s="42" t="e">
        <f>INDEX(Table11[Description],MATCH(tbl_TransDet_Exp[[#This Row],[Account]],Table11[GL Account],0))</f>
        <v>#N/A</v>
      </c>
      <c r="AU5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4" spans="2:47">
      <c r="B594" s="11"/>
      <c r="C594" s="243"/>
      <c r="D594" s="243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244"/>
      <c r="P594" s="11"/>
      <c r="Q594" s="245"/>
      <c r="R594" s="11"/>
      <c r="S594" s="11"/>
      <c r="T594" s="11"/>
      <c r="U594" s="11"/>
      <c r="V594" s="11"/>
      <c r="W594" s="11"/>
      <c r="X594" s="11"/>
      <c r="Y594" s="11"/>
      <c r="Z594" s="246"/>
      <c r="AA5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4" s="250" t="e">
        <f>IF(tbl_TransDet_Exp[[#This Row],[+/-  (HR GL Detail)]]&lt;&gt;"",tbl_TransDet_Exp[[#This Row],[+/-  (HR GL Detail)]],IF(#REF!&lt;&gt;"",#REF!,""))</f>
        <v>#REF!</v>
      </c>
      <c r="AC594" s="250" t="str">
        <f t="shared" si="30"/>
        <v>https://financials.omni.fsu.edu/psp/sprdfi/EMPLOYEE/ERP/c/AUDIT_EXPENSE_FUNCTIONS.TE_EXP_SHEET_INQ.GBL?SHEET_ID=</v>
      </c>
      <c r="AD594" s="250" t="str">
        <f t="shared" si="31"/>
        <v>&amp;PAGE=EX_SHEET_ENTRY</v>
      </c>
      <c r="AE594" s="250" t="str">
        <f>IF(LEFT(tbl_TransDet_Exp[[#This Row],[Journal Id]],2)="EX",TEXT(tbl_TransDet_Exp[[#This Row],[Vch /Ex /PayId]],"0000000000"),"")</f>
        <v/>
      </c>
      <c r="AF594" s="250" t="b">
        <f>IF(tbl_TransDet_Exp[[#This Row],[ER Lookup and Format]]&lt;&gt;"",CONCATENATE(tbl_TransDet_Exp[[#This Row],[https://financials.omni.fsu.edu/psp/sprdfi/EMPLOYEE/ERP/c/AUDIT_EXPENSE_FUNCTIONS.TE_EXP_SHEET_INQ.GBL?SHEET_ID=]],AE594,tbl_TransDet_Exp[[#This Row],[&amp;PAGE=EX_SHEET_ENTRY]]))</f>
        <v>0</v>
      </c>
      <c r="AG594" s="250" t="str">
        <f t="shared" si="32"/>
        <v>https://docmgmt.its.fsu.edu/NolijWeb/public/apiLoginCheck.jsp?redir=../documentviewer/%3FdocumentId%3D</v>
      </c>
      <c r="AH5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4" s="250" t="str">
        <f>tbl_TransDet_Exp[[#Headers],[&amp;TargetFrameName=None]]</f>
        <v>&amp;TargetFrameName=None</v>
      </c>
      <c r="AJ5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4" s="71"/>
      <c r="AN594" s="22"/>
      <c r="AO594" s="22"/>
      <c r="AP594" s="208"/>
      <c r="AQ594" s="42" t="e">
        <f>IF(tbl_TransDet_Exp[[#This Row],[Custom SR Type]]="",INDEX(SR_Lookup[Section Name],MATCH(tbl_TransDet_Exp[[#This Row],[Account]],SR_Lookup[Account],0)),tbl_TransDet_Exp[[#This Row],[Custom SR Type]])</f>
        <v>#N/A</v>
      </c>
      <c r="AR594" s="42">
        <f>VALUE(CONCATENATE(C594,TEXT(tbl_TransDet_Exp[[#This Row],[Pd]],"00")))</f>
        <v>0</v>
      </c>
      <c r="AS594" s="42" t="str">
        <f>TEXT(tbl_TransDet_Exp[[#This Row],[Project Id]],"000000")</f>
        <v>000000</v>
      </c>
      <c r="AT594" s="42" t="e">
        <f>INDEX(Table11[Description],MATCH(tbl_TransDet_Exp[[#This Row],[Account]],Table11[GL Account],0))</f>
        <v>#N/A</v>
      </c>
      <c r="AU5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5" spans="2:47">
      <c r="B595" s="11"/>
      <c r="C595" s="243"/>
      <c r="D595" s="243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244"/>
      <c r="P595" s="11"/>
      <c r="Q595" s="245"/>
      <c r="R595" s="11"/>
      <c r="S595" s="11"/>
      <c r="T595" s="11"/>
      <c r="U595" s="11"/>
      <c r="V595" s="11"/>
      <c r="W595" s="11"/>
      <c r="X595" s="11"/>
      <c r="Y595" s="11"/>
      <c r="Z595" s="246"/>
      <c r="AA5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5" s="250" t="e">
        <f>IF(tbl_TransDet_Exp[[#This Row],[+/-  (HR GL Detail)]]&lt;&gt;"",tbl_TransDet_Exp[[#This Row],[+/-  (HR GL Detail)]],IF(#REF!&lt;&gt;"",#REF!,""))</f>
        <v>#REF!</v>
      </c>
      <c r="AC595" s="250" t="str">
        <f t="shared" si="30"/>
        <v>https://financials.omni.fsu.edu/psp/sprdfi/EMPLOYEE/ERP/c/AUDIT_EXPENSE_FUNCTIONS.TE_EXP_SHEET_INQ.GBL?SHEET_ID=</v>
      </c>
      <c r="AD595" s="250" t="str">
        <f t="shared" si="31"/>
        <v>&amp;PAGE=EX_SHEET_ENTRY</v>
      </c>
      <c r="AE595" s="250" t="str">
        <f>IF(LEFT(tbl_TransDet_Exp[[#This Row],[Journal Id]],2)="EX",TEXT(tbl_TransDet_Exp[[#This Row],[Vch /Ex /PayId]],"0000000000"),"")</f>
        <v/>
      </c>
      <c r="AF595" s="250" t="b">
        <f>IF(tbl_TransDet_Exp[[#This Row],[ER Lookup and Format]]&lt;&gt;"",CONCATENATE(tbl_TransDet_Exp[[#This Row],[https://financials.omni.fsu.edu/psp/sprdfi/EMPLOYEE/ERP/c/AUDIT_EXPENSE_FUNCTIONS.TE_EXP_SHEET_INQ.GBL?SHEET_ID=]],AE595,tbl_TransDet_Exp[[#This Row],[&amp;PAGE=EX_SHEET_ENTRY]]))</f>
        <v>0</v>
      </c>
      <c r="AG595" s="250" t="str">
        <f t="shared" si="32"/>
        <v>https://docmgmt.its.fsu.edu/NolijWeb/public/apiLoginCheck.jsp?redir=../documentviewer/%3FdocumentId%3D</v>
      </c>
      <c r="AH5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5" s="250" t="str">
        <f>tbl_TransDet_Exp[[#Headers],[&amp;TargetFrameName=None]]</f>
        <v>&amp;TargetFrameName=None</v>
      </c>
      <c r="AJ5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5" s="71"/>
      <c r="AN595" s="22"/>
      <c r="AO595" s="22"/>
      <c r="AP595" s="208"/>
      <c r="AQ595" s="42" t="e">
        <f>IF(tbl_TransDet_Exp[[#This Row],[Custom SR Type]]="",INDEX(SR_Lookup[Section Name],MATCH(tbl_TransDet_Exp[[#This Row],[Account]],SR_Lookup[Account],0)),tbl_TransDet_Exp[[#This Row],[Custom SR Type]])</f>
        <v>#N/A</v>
      </c>
      <c r="AR595" s="42">
        <f>VALUE(CONCATENATE(C595,TEXT(tbl_TransDet_Exp[[#This Row],[Pd]],"00")))</f>
        <v>0</v>
      </c>
      <c r="AS595" s="42" t="str">
        <f>TEXT(tbl_TransDet_Exp[[#This Row],[Project Id]],"000000")</f>
        <v>000000</v>
      </c>
      <c r="AT595" s="42" t="e">
        <f>INDEX(Table11[Description],MATCH(tbl_TransDet_Exp[[#This Row],[Account]],Table11[GL Account],0))</f>
        <v>#N/A</v>
      </c>
      <c r="AU5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6" spans="2:47">
      <c r="B596" s="11"/>
      <c r="C596" s="243"/>
      <c r="D596" s="243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244"/>
      <c r="P596" s="11"/>
      <c r="Q596" s="245"/>
      <c r="R596" s="11"/>
      <c r="S596" s="11"/>
      <c r="T596" s="11"/>
      <c r="U596" s="11"/>
      <c r="V596" s="11"/>
      <c r="W596" s="11"/>
      <c r="X596" s="11"/>
      <c r="Y596" s="11"/>
      <c r="Z596" s="246"/>
      <c r="AA5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6" s="250" t="e">
        <f>IF(tbl_TransDet_Exp[[#This Row],[+/-  (HR GL Detail)]]&lt;&gt;"",tbl_TransDet_Exp[[#This Row],[+/-  (HR GL Detail)]],IF(#REF!&lt;&gt;"",#REF!,""))</f>
        <v>#REF!</v>
      </c>
      <c r="AC596" s="250" t="str">
        <f t="shared" si="30"/>
        <v>https://financials.omni.fsu.edu/psp/sprdfi/EMPLOYEE/ERP/c/AUDIT_EXPENSE_FUNCTIONS.TE_EXP_SHEET_INQ.GBL?SHEET_ID=</v>
      </c>
      <c r="AD596" s="250" t="str">
        <f t="shared" si="31"/>
        <v>&amp;PAGE=EX_SHEET_ENTRY</v>
      </c>
      <c r="AE596" s="250" t="str">
        <f>IF(LEFT(tbl_TransDet_Exp[[#This Row],[Journal Id]],2)="EX",TEXT(tbl_TransDet_Exp[[#This Row],[Vch /Ex /PayId]],"0000000000"),"")</f>
        <v/>
      </c>
      <c r="AF596" s="250" t="b">
        <f>IF(tbl_TransDet_Exp[[#This Row],[ER Lookup and Format]]&lt;&gt;"",CONCATENATE(tbl_TransDet_Exp[[#This Row],[https://financials.omni.fsu.edu/psp/sprdfi/EMPLOYEE/ERP/c/AUDIT_EXPENSE_FUNCTIONS.TE_EXP_SHEET_INQ.GBL?SHEET_ID=]],AE596,tbl_TransDet_Exp[[#This Row],[&amp;PAGE=EX_SHEET_ENTRY]]))</f>
        <v>0</v>
      </c>
      <c r="AG596" s="250" t="str">
        <f t="shared" si="32"/>
        <v>https://docmgmt.its.fsu.edu/NolijWeb/public/apiLoginCheck.jsp?redir=../documentviewer/%3FdocumentId%3D</v>
      </c>
      <c r="AH5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6" s="250" t="str">
        <f>tbl_TransDet_Exp[[#Headers],[&amp;TargetFrameName=None]]</f>
        <v>&amp;TargetFrameName=None</v>
      </c>
      <c r="AJ5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6" s="71"/>
      <c r="AN596" s="22"/>
      <c r="AO596" s="22"/>
      <c r="AP596" s="208"/>
      <c r="AQ596" s="42" t="e">
        <f>IF(tbl_TransDet_Exp[[#This Row],[Custom SR Type]]="",INDEX(SR_Lookup[Section Name],MATCH(tbl_TransDet_Exp[[#This Row],[Account]],SR_Lookup[Account],0)),tbl_TransDet_Exp[[#This Row],[Custom SR Type]])</f>
        <v>#N/A</v>
      </c>
      <c r="AR596" s="42">
        <f>VALUE(CONCATENATE(C596,TEXT(tbl_TransDet_Exp[[#This Row],[Pd]],"00")))</f>
        <v>0</v>
      </c>
      <c r="AS596" s="42" t="str">
        <f>TEXT(tbl_TransDet_Exp[[#This Row],[Project Id]],"000000")</f>
        <v>000000</v>
      </c>
      <c r="AT596" s="42" t="e">
        <f>INDEX(Table11[Description],MATCH(tbl_TransDet_Exp[[#This Row],[Account]],Table11[GL Account],0))</f>
        <v>#N/A</v>
      </c>
      <c r="AU5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7" spans="2:47">
      <c r="B597" s="11"/>
      <c r="C597" s="243"/>
      <c r="D597" s="243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244"/>
      <c r="P597" s="11"/>
      <c r="Q597" s="245"/>
      <c r="R597" s="11"/>
      <c r="S597" s="11"/>
      <c r="T597" s="11"/>
      <c r="U597" s="11"/>
      <c r="V597" s="11"/>
      <c r="W597" s="11"/>
      <c r="X597" s="11"/>
      <c r="Y597" s="11"/>
      <c r="Z597" s="246"/>
      <c r="AA5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7" s="250" t="e">
        <f>IF(tbl_TransDet_Exp[[#This Row],[+/-  (HR GL Detail)]]&lt;&gt;"",tbl_TransDet_Exp[[#This Row],[+/-  (HR GL Detail)]],IF(#REF!&lt;&gt;"",#REF!,""))</f>
        <v>#REF!</v>
      </c>
      <c r="AC597" s="250" t="str">
        <f t="shared" si="30"/>
        <v>https://financials.omni.fsu.edu/psp/sprdfi/EMPLOYEE/ERP/c/AUDIT_EXPENSE_FUNCTIONS.TE_EXP_SHEET_INQ.GBL?SHEET_ID=</v>
      </c>
      <c r="AD597" s="250" t="str">
        <f t="shared" si="31"/>
        <v>&amp;PAGE=EX_SHEET_ENTRY</v>
      </c>
      <c r="AE597" s="250" t="str">
        <f>IF(LEFT(tbl_TransDet_Exp[[#This Row],[Journal Id]],2)="EX",TEXT(tbl_TransDet_Exp[[#This Row],[Vch /Ex /PayId]],"0000000000"),"")</f>
        <v/>
      </c>
      <c r="AF597" s="250" t="b">
        <f>IF(tbl_TransDet_Exp[[#This Row],[ER Lookup and Format]]&lt;&gt;"",CONCATENATE(tbl_TransDet_Exp[[#This Row],[https://financials.omni.fsu.edu/psp/sprdfi/EMPLOYEE/ERP/c/AUDIT_EXPENSE_FUNCTIONS.TE_EXP_SHEET_INQ.GBL?SHEET_ID=]],AE597,tbl_TransDet_Exp[[#This Row],[&amp;PAGE=EX_SHEET_ENTRY]]))</f>
        <v>0</v>
      </c>
      <c r="AG597" s="250" t="str">
        <f t="shared" si="32"/>
        <v>https://docmgmt.its.fsu.edu/NolijWeb/public/apiLoginCheck.jsp?redir=../documentviewer/%3FdocumentId%3D</v>
      </c>
      <c r="AH5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7" s="250" t="str">
        <f>tbl_TransDet_Exp[[#Headers],[&amp;TargetFrameName=None]]</f>
        <v>&amp;TargetFrameName=None</v>
      </c>
      <c r="AJ5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7" s="71"/>
      <c r="AN597" s="22"/>
      <c r="AO597" s="22"/>
      <c r="AP597" s="208"/>
      <c r="AQ597" s="42" t="e">
        <f>IF(tbl_TransDet_Exp[[#This Row],[Custom SR Type]]="",INDEX(SR_Lookup[Section Name],MATCH(tbl_TransDet_Exp[[#This Row],[Account]],SR_Lookup[Account],0)),tbl_TransDet_Exp[[#This Row],[Custom SR Type]])</f>
        <v>#N/A</v>
      </c>
      <c r="AR597" s="42">
        <f>VALUE(CONCATENATE(C597,TEXT(tbl_TransDet_Exp[[#This Row],[Pd]],"00")))</f>
        <v>0</v>
      </c>
      <c r="AS597" s="42" t="str">
        <f>TEXT(tbl_TransDet_Exp[[#This Row],[Project Id]],"000000")</f>
        <v>000000</v>
      </c>
      <c r="AT597" s="42" t="e">
        <f>INDEX(Table11[Description],MATCH(tbl_TransDet_Exp[[#This Row],[Account]],Table11[GL Account],0))</f>
        <v>#N/A</v>
      </c>
      <c r="AU5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8" spans="2:47">
      <c r="B598" s="11"/>
      <c r="C598" s="243"/>
      <c r="D598" s="243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244"/>
      <c r="P598" s="11"/>
      <c r="Q598" s="245"/>
      <c r="R598" s="11"/>
      <c r="S598" s="11"/>
      <c r="T598" s="11"/>
      <c r="U598" s="11"/>
      <c r="V598" s="11"/>
      <c r="W598" s="11"/>
      <c r="X598" s="11"/>
      <c r="Y598" s="11"/>
      <c r="Z598" s="246"/>
      <c r="AA5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8" s="250" t="e">
        <f>IF(tbl_TransDet_Exp[[#This Row],[+/-  (HR GL Detail)]]&lt;&gt;"",tbl_TransDet_Exp[[#This Row],[+/-  (HR GL Detail)]],IF(#REF!&lt;&gt;"",#REF!,""))</f>
        <v>#REF!</v>
      </c>
      <c r="AC598" s="250" t="str">
        <f t="shared" si="30"/>
        <v>https://financials.omni.fsu.edu/psp/sprdfi/EMPLOYEE/ERP/c/AUDIT_EXPENSE_FUNCTIONS.TE_EXP_SHEET_INQ.GBL?SHEET_ID=</v>
      </c>
      <c r="AD598" s="250" t="str">
        <f t="shared" si="31"/>
        <v>&amp;PAGE=EX_SHEET_ENTRY</v>
      </c>
      <c r="AE598" s="250" t="str">
        <f>IF(LEFT(tbl_TransDet_Exp[[#This Row],[Journal Id]],2)="EX",TEXT(tbl_TransDet_Exp[[#This Row],[Vch /Ex /PayId]],"0000000000"),"")</f>
        <v/>
      </c>
      <c r="AF598" s="250" t="b">
        <f>IF(tbl_TransDet_Exp[[#This Row],[ER Lookup and Format]]&lt;&gt;"",CONCATENATE(tbl_TransDet_Exp[[#This Row],[https://financials.omni.fsu.edu/psp/sprdfi/EMPLOYEE/ERP/c/AUDIT_EXPENSE_FUNCTIONS.TE_EXP_SHEET_INQ.GBL?SHEET_ID=]],AE598,tbl_TransDet_Exp[[#This Row],[&amp;PAGE=EX_SHEET_ENTRY]]))</f>
        <v>0</v>
      </c>
      <c r="AG598" s="250" t="str">
        <f t="shared" si="32"/>
        <v>https://docmgmt.its.fsu.edu/NolijWeb/public/apiLoginCheck.jsp?redir=../documentviewer/%3FdocumentId%3D</v>
      </c>
      <c r="AH5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8" s="250" t="str">
        <f>tbl_TransDet_Exp[[#Headers],[&amp;TargetFrameName=None]]</f>
        <v>&amp;TargetFrameName=None</v>
      </c>
      <c r="AJ5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8" s="71"/>
      <c r="AN598" s="22"/>
      <c r="AO598" s="22"/>
      <c r="AP598" s="208"/>
      <c r="AQ598" s="42" t="e">
        <f>IF(tbl_TransDet_Exp[[#This Row],[Custom SR Type]]="",INDEX(SR_Lookup[Section Name],MATCH(tbl_TransDet_Exp[[#This Row],[Account]],SR_Lookup[Account],0)),tbl_TransDet_Exp[[#This Row],[Custom SR Type]])</f>
        <v>#N/A</v>
      </c>
      <c r="AR598" s="42">
        <f>VALUE(CONCATENATE(C598,TEXT(tbl_TransDet_Exp[[#This Row],[Pd]],"00")))</f>
        <v>0</v>
      </c>
      <c r="AS598" s="42" t="str">
        <f>TEXT(tbl_TransDet_Exp[[#This Row],[Project Id]],"000000")</f>
        <v>000000</v>
      </c>
      <c r="AT598" s="42" t="e">
        <f>INDEX(Table11[Description],MATCH(tbl_TransDet_Exp[[#This Row],[Account]],Table11[GL Account],0))</f>
        <v>#N/A</v>
      </c>
      <c r="AU5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599" spans="2:47">
      <c r="B599" s="11"/>
      <c r="C599" s="243"/>
      <c r="D599" s="243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244"/>
      <c r="P599" s="11"/>
      <c r="Q599" s="245"/>
      <c r="R599" s="11"/>
      <c r="S599" s="11"/>
      <c r="T599" s="11"/>
      <c r="U599" s="11"/>
      <c r="V599" s="11"/>
      <c r="W599" s="11"/>
      <c r="X599" s="11"/>
      <c r="Y599" s="11"/>
      <c r="Z599" s="246"/>
      <c r="AA5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599" s="250" t="e">
        <f>IF(tbl_TransDet_Exp[[#This Row],[+/-  (HR GL Detail)]]&lt;&gt;"",tbl_TransDet_Exp[[#This Row],[+/-  (HR GL Detail)]],IF(#REF!&lt;&gt;"",#REF!,""))</f>
        <v>#REF!</v>
      </c>
      <c r="AC599" s="250" t="str">
        <f t="shared" si="30"/>
        <v>https://financials.omni.fsu.edu/psp/sprdfi/EMPLOYEE/ERP/c/AUDIT_EXPENSE_FUNCTIONS.TE_EXP_SHEET_INQ.GBL?SHEET_ID=</v>
      </c>
      <c r="AD599" s="250" t="str">
        <f t="shared" si="31"/>
        <v>&amp;PAGE=EX_SHEET_ENTRY</v>
      </c>
      <c r="AE599" s="250" t="str">
        <f>IF(LEFT(tbl_TransDet_Exp[[#This Row],[Journal Id]],2)="EX",TEXT(tbl_TransDet_Exp[[#This Row],[Vch /Ex /PayId]],"0000000000"),"")</f>
        <v/>
      </c>
      <c r="AF599" s="250" t="b">
        <f>IF(tbl_TransDet_Exp[[#This Row],[ER Lookup and Format]]&lt;&gt;"",CONCATENATE(tbl_TransDet_Exp[[#This Row],[https://financials.omni.fsu.edu/psp/sprdfi/EMPLOYEE/ERP/c/AUDIT_EXPENSE_FUNCTIONS.TE_EXP_SHEET_INQ.GBL?SHEET_ID=]],AE599,tbl_TransDet_Exp[[#This Row],[&amp;PAGE=EX_SHEET_ENTRY]]))</f>
        <v>0</v>
      </c>
      <c r="AG599" s="250" t="str">
        <f t="shared" si="32"/>
        <v>https://docmgmt.its.fsu.edu/NolijWeb/public/apiLoginCheck.jsp?redir=../documentviewer/%3FdocumentId%3D</v>
      </c>
      <c r="AH5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599" s="250" t="str">
        <f>tbl_TransDet_Exp[[#Headers],[&amp;TargetFrameName=None]]</f>
        <v>&amp;TargetFrameName=None</v>
      </c>
      <c r="AJ5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5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5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599" s="71"/>
      <c r="AN599" s="22"/>
      <c r="AO599" s="22"/>
      <c r="AP599" s="208"/>
      <c r="AQ599" s="42" t="e">
        <f>IF(tbl_TransDet_Exp[[#This Row],[Custom SR Type]]="",INDEX(SR_Lookup[Section Name],MATCH(tbl_TransDet_Exp[[#This Row],[Account]],SR_Lookup[Account],0)),tbl_TransDet_Exp[[#This Row],[Custom SR Type]])</f>
        <v>#N/A</v>
      </c>
      <c r="AR599" s="42">
        <f>VALUE(CONCATENATE(C599,TEXT(tbl_TransDet_Exp[[#This Row],[Pd]],"00")))</f>
        <v>0</v>
      </c>
      <c r="AS599" s="42" t="str">
        <f>TEXT(tbl_TransDet_Exp[[#This Row],[Project Id]],"000000")</f>
        <v>000000</v>
      </c>
      <c r="AT599" s="42" t="e">
        <f>INDEX(Table11[Description],MATCH(tbl_TransDet_Exp[[#This Row],[Account]],Table11[GL Account],0))</f>
        <v>#N/A</v>
      </c>
      <c r="AU5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0" spans="2:47">
      <c r="B600" s="11"/>
      <c r="C600" s="243"/>
      <c r="D600" s="243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244"/>
      <c r="P600" s="11"/>
      <c r="Q600" s="245"/>
      <c r="R600" s="11"/>
      <c r="S600" s="11"/>
      <c r="T600" s="11"/>
      <c r="U600" s="11"/>
      <c r="V600" s="11"/>
      <c r="W600" s="11"/>
      <c r="X600" s="11"/>
      <c r="Y600" s="11"/>
      <c r="Z600" s="246"/>
      <c r="AA6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0" s="250" t="e">
        <f>IF(tbl_TransDet_Exp[[#This Row],[+/-  (HR GL Detail)]]&lt;&gt;"",tbl_TransDet_Exp[[#This Row],[+/-  (HR GL Detail)]],IF(#REF!&lt;&gt;"",#REF!,""))</f>
        <v>#REF!</v>
      </c>
      <c r="AC600" s="250" t="str">
        <f t="shared" si="30"/>
        <v>https://financials.omni.fsu.edu/psp/sprdfi/EMPLOYEE/ERP/c/AUDIT_EXPENSE_FUNCTIONS.TE_EXP_SHEET_INQ.GBL?SHEET_ID=</v>
      </c>
      <c r="AD600" s="250" t="str">
        <f t="shared" si="31"/>
        <v>&amp;PAGE=EX_SHEET_ENTRY</v>
      </c>
      <c r="AE600" s="250" t="str">
        <f>IF(LEFT(tbl_TransDet_Exp[[#This Row],[Journal Id]],2)="EX",TEXT(tbl_TransDet_Exp[[#This Row],[Vch /Ex /PayId]],"0000000000"),"")</f>
        <v/>
      </c>
      <c r="AF600" s="250" t="b">
        <f>IF(tbl_TransDet_Exp[[#This Row],[ER Lookup and Format]]&lt;&gt;"",CONCATENATE(tbl_TransDet_Exp[[#This Row],[https://financials.omni.fsu.edu/psp/sprdfi/EMPLOYEE/ERP/c/AUDIT_EXPENSE_FUNCTIONS.TE_EXP_SHEET_INQ.GBL?SHEET_ID=]],AE600,tbl_TransDet_Exp[[#This Row],[&amp;PAGE=EX_SHEET_ENTRY]]))</f>
        <v>0</v>
      </c>
      <c r="AG600" s="250" t="str">
        <f t="shared" si="32"/>
        <v>https://docmgmt.its.fsu.edu/NolijWeb/public/apiLoginCheck.jsp?redir=../documentviewer/%3FdocumentId%3D</v>
      </c>
      <c r="AH6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0" s="250" t="str">
        <f>tbl_TransDet_Exp[[#Headers],[&amp;TargetFrameName=None]]</f>
        <v>&amp;TargetFrameName=None</v>
      </c>
      <c r="AJ6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0" s="71"/>
      <c r="AN600" s="22"/>
      <c r="AO600" s="22"/>
      <c r="AP600" s="208"/>
      <c r="AQ600" s="42" t="e">
        <f>IF(tbl_TransDet_Exp[[#This Row],[Custom SR Type]]="",INDEX(SR_Lookup[Section Name],MATCH(tbl_TransDet_Exp[[#This Row],[Account]],SR_Lookup[Account],0)),tbl_TransDet_Exp[[#This Row],[Custom SR Type]])</f>
        <v>#N/A</v>
      </c>
      <c r="AR600" s="42">
        <f>VALUE(CONCATENATE(C600,TEXT(tbl_TransDet_Exp[[#This Row],[Pd]],"00")))</f>
        <v>0</v>
      </c>
      <c r="AS600" s="42" t="str">
        <f>TEXT(tbl_TransDet_Exp[[#This Row],[Project Id]],"000000")</f>
        <v>000000</v>
      </c>
      <c r="AT600" s="42" t="e">
        <f>INDEX(Table11[Description],MATCH(tbl_TransDet_Exp[[#This Row],[Account]],Table11[GL Account],0))</f>
        <v>#N/A</v>
      </c>
      <c r="AU6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1" spans="2:47">
      <c r="B601" s="11"/>
      <c r="C601" s="243"/>
      <c r="D601" s="243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244"/>
      <c r="P601" s="11"/>
      <c r="Q601" s="245"/>
      <c r="R601" s="11"/>
      <c r="S601" s="11"/>
      <c r="T601" s="11"/>
      <c r="U601" s="11"/>
      <c r="V601" s="11"/>
      <c r="W601" s="11"/>
      <c r="X601" s="11"/>
      <c r="Y601" s="11"/>
      <c r="Z601" s="246"/>
      <c r="AA6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1" s="250" t="e">
        <f>IF(tbl_TransDet_Exp[[#This Row],[+/-  (HR GL Detail)]]&lt;&gt;"",tbl_TransDet_Exp[[#This Row],[+/-  (HR GL Detail)]],IF(#REF!&lt;&gt;"",#REF!,""))</f>
        <v>#REF!</v>
      </c>
      <c r="AC601" s="250" t="str">
        <f t="shared" si="30"/>
        <v>https://financials.omni.fsu.edu/psp/sprdfi/EMPLOYEE/ERP/c/AUDIT_EXPENSE_FUNCTIONS.TE_EXP_SHEET_INQ.GBL?SHEET_ID=</v>
      </c>
      <c r="AD601" s="250" t="str">
        <f t="shared" si="31"/>
        <v>&amp;PAGE=EX_SHEET_ENTRY</v>
      </c>
      <c r="AE601" s="250" t="str">
        <f>IF(LEFT(tbl_TransDet_Exp[[#This Row],[Journal Id]],2)="EX",TEXT(tbl_TransDet_Exp[[#This Row],[Vch /Ex /PayId]],"0000000000"),"")</f>
        <v/>
      </c>
      <c r="AF601" s="250" t="b">
        <f>IF(tbl_TransDet_Exp[[#This Row],[ER Lookup and Format]]&lt;&gt;"",CONCATENATE(tbl_TransDet_Exp[[#This Row],[https://financials.omni.fsu.edu/psp/sprdfi/EMPLOYEE/ERP/c/AUDIT_EXPENSE_FUNCTIONS.TE_EXP_SHEET_INQ.GBL?SHEET_ID=]],AE601,tbl_TransDet_Exp[[#This Row],[&amp;PAGE=EX_SHEET_ENTRY]]))</f>
        <v>0</v>
      </c>
      <c r="AG601" s="250" t="str">
        <f t="shared" si="32"/>
        <v>https://docmgmt.its.fsu.edu/NolijWeb/public/apiLoginCheck.jsp?redir=../documentviewer/%3FdocumentId%3D</v>
      </c>
      <c r="AH6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1" s="250" t="str">
        <f>tbl_TransDet_Exp[[#Headers],[&amp;TargetFrameName=None]]</f>
        <v>&amp;TargetFrameName=None</v>
      </c>
      <c r="AJ6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1" s="71"/>
      <c r="AN601" s="22"/>
      <c r="AO601" s="22"/>
      <c r="AP601" s="208"/>
      <c r="AQ601" s="42" t="e">
        <f>IF(tbl_TransDet_Exp[[#This Row],[Custom SR Type]]="",INDEX(SR_Lookup[Section Name],MATCH(tbl_TransDet_Exp[[#This Row],[Account]],SR_Lookup[Account],0)),tbl_TransDet_Exp[[#This Row],[Custom SR Type]])</f>
        <v>#N/A</v>
      </c>
      <c r="AR601" s="42">
        <f>VALUE(CONCATENATE(C601,TEXT(tbl_TransDet_Exp[[#This Row],[Pd]],"00")))</f>
        <v>0</v>
      </c>
      <c r="AS601" s="42" t="str">
        <f>TEXT(tbl_TransDet_Exp[[#This Row],[Project Id]],"000000")</f>
        <v>000000</v>
      </c>
      <c r="AT601" s="42" t="e">
        <f>INDEX(Table11[Description],MATCH(tbl_TransDet_Exp[[#This Row],[Account]],Table11[GL Account],0))</f>
        <v>#N/A</v>
      </c>
      <c r="AU6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2" spans="2:47">
      <c r="B602" s="11"/>
      <c r="C602" s="243"/>
      <c r="D602" s="243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244"/>
      <c r="P602" s="11"/>
      <c r="Q602" s="245"/>
      <c r="R602" s="11"/>
      <c r="S602" s="11"/>
      <c r="T602" s="11"/>
      <c r="U602" s="11"/>
      <c r="V602" s="11"/>
      <c r="W602" s="11"/>
      <c r="X602" s="11"/>
      <c r="Y602" s="11"/>
      <c r="Z602" s="246"/>
      <c r="AA6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2" s="250" t="e">
        <f>IF(tbl_TransDet_Exp[[#This Row],[+/-  (HR GL Detail)]]&lt;&gt;"",tbl_TransDet_Exp[[#This Row],[+/-  (HR GL Detail)]],IF(#REF!&lt;&gt;"",#REF!,""))</f>
        <v>#REF!</v>
      </c>
      <c r="AC602" s="250" t="str">
        <f t="shared" si="30"/>
        <v>https://financials.omni.fsu.edu/psp/sprdfi/EMPLOYEE/ERP/c/AUDIT_EXPENSE_FUNCTIONS.TE_EXP_SHEET_INQ.GBL?SHEET_ID=</v>
      </c>
      <c r="AD602" s="250" t="str">
        <f t="shared" si="31"/>
        <v>&amp;PAGE=EX_SHEET_ENTRY</v>
      </c>
      <c r="AE602" s="250" t="str">
        <f>IF(LEFT(tbl_TransDet_Exp[[#This Row],[Journal Id]],2)="EX",TEXT(tbl_TransDet_Exp[[#This Row],[Vch /Ex /PayId]],"0000000000"),"")</f>
        <v/>
      </c>
      <c r="AF602" s="250" t="b">
        <f>IF(tbl_TransDet_Exp[[#This Row],[ER Lookup and Format]]&lt;&gt;"",CONCATENATE(tbl_TransDet_Exp[[#This Row],[https://financials.omni.fsu.edu/psp/sprdfi/EMPLOYEE/ERP/c/AUDIT_EXPENSE_FUNCTIONS.TE_EXP_SHEET_INQ.GBL?SHEET_ID=]],AE602,tbl_TransDet_Exp[[#This Row],[&amp;PAGE=EX_SHEET_ENTRY]]))</f>
        <v>0</v>
      </c>
      <c r="AG602" s="250" t="str">
        <f t="shared" si="32"/>
        <v>https://docmgmt.its.fsu.edu/NolijWeb/public/apiLoginCheck.jsp?redir=../documentviewer/%3FdocumentId%3D</v>
      </c>
      <c r="AH6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2" s="250" t="str">
        <f>tbl_TransDet_Exp[[#Headers],[&amp;TargetFrameName=None]]</f>
        <v>&amp;TargetFrameName=None</v>
      </c>
      <c r="AJ6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2" s="71"/>
      <c r="AN602" s="22"/>
      <c r="AO602" s="22"/>
      <c r="AP602" s="208"/>
      <c r="AQ602" s="42" t="e">
        <f>IF(tbl_TransDet_Exp[[#This Row],[Custom SR Type]]="",INDEX(SR_Lookup[Section Name],MATCH(tbl_TransDet_Exp[[#This Row],[Account]],SR_Lookup[Account],0)),tbl_TransDet_Exp[[#This Row],[Custom SR Type]])</f>
        <v>#N/A</v>
      </c>
      <c r="AR602" s="42">
        <f>VALUE(CONCATENATE(C602,TEXT(tbl_TransDet_Exp[[#This Row],[Pd]],"00")))</f>
        <v>0</v>
      </c>
      <c r="AS602" s="42" t="str">
        <f>TEXT(tbl_TransDet_Exp[[#This Row],[Project Id]],"000000")</f>
        <v>000000</v>
      </c>
      <c r="AT602" s="42" t="e">
        <f>INDEX(Table11[Description],MATCH(tbl_TransDet_Exp[[#This Row],[Account]],Table11[GL Account],0))</f>
        <v>#N/A</v>
      </c>
      <c r="AU6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3" spans="2:47">
      <c r="B603" s="11"/>
      <c r="C603" s="243"/>
      <c r="D603" s="243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244"/>
      <c r="P603" s="11"/>
      <c r="Q603" s="245"/>
      <c r="R603" s="11"/>
      <c r="S603" s="11"/>
      <c r="T603" s="11"/>
      <c r="U603" s="11"/>
      <c r="V603" s="11"/>
      <c r="W603" s="11"/>
      <c r="X603" s="11"/>
      <c r="Y603" s="11"/>
      <c r="Z603" s="246"/>
      <c r="AA6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3" s="250" t="e">
        <f>IF(tbl_TransDet_Exp[[#This Row],[+/-  (HR GL Detail)]]&lt;&gt;"",tbl_TransDet_Exp[[#This Row],[+/-  (HR GL Detail)]],IF(#REF!&lt;&gt;"",#REF!,""))</f>
        <v>#REF!</v>
      </c>
      <c r="AC603" s="250" t="str">
        <f t="shared" si="30"/>
        <v>https://financials.omni.fsu.edu/psp/sprdfi/EMPLOYEE/ERP/c/AUDIT_EXPENSE_FUNCTIONS.TE_EXP_SHEET_INQ.GBL?SHEET_ID=</v>
      </c>
      <c r="AD603" s="250" t="str">
        <f t="shared" si="31"/>
        <v>&amp;PAGE=EX_SHEET_ENTRY</v>
      </c>
      <c r="AE603" s="250" t="str">
        <f>IF(LEFT(tbl_TransDet_Exp[[#This Row],[Journal Id]],2)="EX",TEXT(tbl_TransDet_Exp[[#This Row],[Vch /Ex /PayId]],"0000000000"),"")</f>
        <v/>
      </c>
      <c r="AF603" s="250" t="b">
        <f>IF(tbl_TransDet_Exp[[#This Row],[ER Lookup and Format]]&lt;&gt;"",CONCATENATE(tbl_TransDet_Exp[[#This Row],[https://financials.omni.fsu.edu/psp/sprdfi/EMPLOYEE/ERP/c/AUDIT_EXPENSE_FUNCTIONS.TE_EXP_SHEET_INQ.GBL?SHEET_ID=]],AE603,tbl_TransDet_Exp[[#This Row],[&amp;PAGE=EX_SHEET_ENTRY]]))</f>
        <v>0</v>
      </c>
      <c r="AG603" s="250" t="str">
        <f t="shared" si="32"/>
        <v>https://docmgmt.its.fsu.edu/NolijWeb/public/apiLoginCheck.jsp?redir=../documentviewer/%3FdocumentId%3D</v>
      </c>
      <c r="AH6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3" s="250" t="str">
        <f>tbl_TransDet_Exp[[#Headers],[&amp;TargetFrameName=None]]</f>
        <v>&amp;TargetFrameName=None</v>
      </c>
      <c r="AJ6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3" s="71"/>
      <c r="AN603" s="22"/>
      <c r="AO603" s="22"/>
      <c r="AP603" s="208"/>
      <c r="AQ603" s="42" t="e">
        <f>IF(tbl_TransDet_Exp[[#This Row],[Custom SR Type]]="",INDEX(SR_Lookup[Section Name],MATCH(tbl_TransDet_Exp[[#This Row],[Account]],SR_Lookup[Account],0)),tbl_TransDet_Exp[[#This Row],[Custom SR Type]])</f>
        <v>#N/A</v>
      </c>
      <c r="AR603" s="42">
        <f>VALUE(CONCATENATE(C603,TEXT(tbl_TransDet_Exp[[#This Row],[Pd]],"00")))</f>
        <v>0</v>
      </c>
      <c r="AS603" s="42" t="str">
        <f>TEXT(tbl_TransDet_Exp[[#This Row],[Project Id]],"000000")</f>
        <v>000000</v>
      </c>
      <c r="AT603" s="42" t="e">
        <f>INDEX(Table11[Description],MATCH(tbl_TransDet_Exp[[#This Row],[Account]],Table11[GL Account],0))</f>
        <v>#N/A</v>
      </c>
      <c r="AU6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4" spans="2:47">
      <c r="B604" s="11"/>
      <c r="C604" s="243"/>
      <c r="D604" s="243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244"/>
      <c r="P604" s="11"/>
      <c r="Q604" s="245"/>
      <c r="R604" s="11"/>
      <c r="S604" s="11"/>
      <c r="T604" s="11"/>
      <c r="U604" s="11"/>
      <c r="V604" s="11"/>
      <c r="W604" s="11"/>
      <c r="X604" s="11"/>
      <c r="Y604" s="11"/>
      <c r="Z604" s="246"/>
      <c r="AA6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4" s="250" t="e">
        <f>IF(tbl_TransDet_Exp[[#This Row],[+/-  (HR GL Detail)]]&lt;&gt;"",tbl_TransDet_Exp[[#This Row],[+/-  (HR GL Detail)]],IF(#REF!&lt;&gt;"",#REF!,""))</f>
        <v>#REF!</v>
      </c>
      <c r="AC604" s="250" t="str">
        <f t="shared" si="30"/>
        <v>https://financials.omni.fsu.edu/psp/sprdfi/EMPLOYEE/ERP/c/AUDIT_EXPENSE_FUNCTIONS.TE_EXP_SHEET_INQ.GBL?SHEET_ID=</v>
      </c>
      <c r="AD604" s="250" t="str">
        <f t="shared" si="31"/>
        <v>&amp;PAGE=EX_SHEET_ENTRY</v>
      </c>
      <c r="AE604" s="250" t="str">
        <f>IF(LEFT(tbl_TransDet_Exp[[#This Row],[Journal Id]],2)="EX",TEXT(tbl_TransDet_Exp[[#This Row],[Vch /Ex /PayId]],"0000000000"),"")</f>
        <v/>
      </c>
      <c r="AF604" s="250" t="b">
        <f>IF(tbl_TransDet_Exp[[#This Row],[ER Lookup and Format]]&lt;&gt;"",CONCATENATE(tbl_TransDet_Exp[[#This Row],[https://financials.omni.fsu.edu/psp/sprdfi/EMPLOYEE/ERP/c/AUDIT_EXPENSE_FUNCTIONS.TE_EXP_SHEET_INQ.GBL?SHEET_ID=]],AE604,tbl_TransDet_Exp[[#This Row],[&amp;PAGE=EX_SHEET_ENTRY]]))</f>
        <v>0</v>
      </c>
      <c r="AG604" s="250" t="str">
        <f t="shared" si="32"/>
        <v>https://docmgmt.its.fsu.edu/NolijWeb/public/apiLoginCheck.jsp?redir=../documentviewer/%3FdocumentId%3D</v>
      </c>
      <c r="AH6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4" s="250" t="str">
        <f>tbl_TransDet_Exp[[#Headers],[&amp;TargetFrameName=None]]</f>
        <v>&amp;TargetFrameName=None</v>
      </c>
      <c r="AJ6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4" s="71"/>
      <c r="AN604" s="22"/>
      <c r="AO604" s="22"/>
      <c r="AP604" s="208"/>
      <c r="AQ604" s="42" t="e">
        <f>IF(tbl_TransDet_Exp[[#This Row],[Custom SR Type]]="",INDEX(SR_Lookup[Section Name],MATCH(tbl_TransDet_Exp[[#This Row],[Account]],SR_Lookup[Account],0)),tbl_TransDet_Exp[[#This Row],[Custom SR Type]])</f>
        <v>#N/A</v>
      </c>
      <c r="AR604" s="42">
        <f>VALUE(CONCATENATE(C604,TEXT(tbl_TransDet_Exp[[#This Row],[Pd]],"00")))</f>
        <v>0</v>
      </c>
      <c r="AS604" s="42" t="str">
        <f>TEXT(tbl_TransDet_Exp[[#This Row],[Project Id]],"000000")</f>
        <v>000000</v>
      </c>
      <c r="AT604" s="42" t="e">
        <f>INDEX(Table11[Description],MATCH(tbl_TransDet_Exp[[#This Row],[Account]],Table11[GL Account],0))</f>
        <v>#N/A</v>
      </c>
      <c r="AU6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5" spans="2:47">
      <c r="B605" s="11"/>
      <c r="C605" s="243"/>
      <c r="D605" s="243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244"/>
      <c r="P605" s="11"/>
      <c r="Q605" s="245"/>
      <c r="R605" s="11"/>
      <c r="S605" s="11"/>
      <c r="T605" s="11"/>
      <c r="U605" s="11"/>
      <c r="V605" s="11"/>
      <c r="W605" s="11"/>
      <c r="X605" s="11"/>
      <c r="Y605" s="11"/>
      <c r="Z605" s="246"/>
      <c r="AA6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5" s="250" t="e">
        <f>IF(tbl_TransDet_Exp[[#This Row],[+/-  (HR GL Detail)]]&lt;&gt;"",tbl_TransDet_Exp[[#This Row],[+/-  (HR GL Detail)]],IF(#REF!&lt;&gt;"",#REF!,""))</f>
        <v>#REF!</v>
      </c>
      <c r="AC605" s="250" t="str">
        <f t="shared" si="30"/>
        <v>https://financials.omni.fsu.edu/psp/sprdfi/EMPLOYEE/ERP/c/AUDIT_EXPENSE_FUNCTIONS.TE_EXP_SHEET_INQ.GBL?SHEET_ID=</v>
      </c>
      <c r="AD605" s="250" t="str">
        <f t="shared" si="31"/>
        <v>&amp;PAGE=EX_SHEET_ENTRY</v>
      </c>
      <c r="AE605" s="250" t="str">
        <f>IF(LEFT(tbl_TransDet_Exp[[#This Row],[Journal Id]],2)="EX",TEXT(tbl_TransDet_Exp[[#This Row],[Vch /Ex /PayId]],"0000000000"),"")</f>
        <v/>
      </c>
      <c r="AF605" s="250" t="b">
        <f>IF(tbl_TransDet_Exp[[#This Row],[ER Lookup and Format]]&lt;&gt;"",CONCATENATE(tbl_TransDet_Exp[[#This Row],[https://financials.omni.fsu.edu/psp/sprdfi/EMPLOYEE/ERP/c/AUDIT_EXPENSE_FUNCTIONS.TE_EXP_SHEET_INQ.GBL?SHEET_ID=]],AE605,tbl_TransDet_Exp[[#This Row],[&amp;PAGE=EX_SHEET_ENTRY]]))</f>
        <v>0</v>
      </c>
      <c r="AG605" s="250" t="str">
        <f t="shared" si="32"/>
        <v>https://docmgmt.its.fsu.edu/NolijWeb/public/apiLoginCheck.jsp?redir=../documentviewer/%3FdocumentId%3D</v>
      </c>
      <c r="AH6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5" s="250" t="str">
        <f>tbl_TransDet_Exp[[#Headers],[&amp;TargetFrameName=None]]</f>
        <v>&amp;TargetFrameName=None</v>
      </c>
      <c r="AJ6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5" s="71"/>
      <c r="AN605" s="22"/>
      <c r="AO605" s="22"/>
      <c r="AP605" s="208"/>
      <c r="AQ605" s="42" t="e">
        <f>IF(tbl_TransDet_Exp[[#This Row],[Custom SR Type]]="",INDEX(SR_Lookup[Section Name],MATCH(tbl_TransDet_Exp[[#This Row],[Account]],SR_Lookup[Account],0)),tbl_TransDet_Exp[[#This Row],[Custom SR Type]])</f>
        <v>#N/A</v>
      </c>
      <c r="AR605" s="42">
        <f>VALUE(CONCATENATE(C605,TEXT(tbl_TransDet_Exp[[#This Row],[Pd]],"00")))</f>
        <v>0</v>
      </c>
      <c r="AS605" s="42" t="str">
        <f>TEXT(tbl_TransDet_Exp[[#This Row],[Project Id]],"000000")</f>
        <v>000000</v>
      </c>
      <c r="AT605" s="42" t="e">
        <f>INDEX(Table11[Description],MATCH(tbl_TransDet_Exp[[#This Row],[Account]],Table11[GL Account],0))</f>
        <v>#N/A</v>
      </c>
      <c r="AU6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6" spans="2:47">
      <c r="B606" s="11"/>
      <c r="C606" s="243"/>
      <c r="D606" s="243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244"/>
      <c r="P606" s="11"/>
      <c r="Q606" s="245"/>
      <c r="R606" s="11"/>
      <c r="S606" s="11"/>
      <c r="T606" s="11"/>
      <c r="U606" s="11"/>
      <c r="V606" s="11"/>
      <c r="W606" s="11"/>
      <c r="X606" s="11"/>
      <c r="Y606" s="11"/>
      <c r="Z606" s="246"/>
      <c r="AA6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6" s="250" t="e">
        <f>IF(tbl_TransDet_Exp[[#This Row],[+/-  (HR GL Detail)]]&lt;&gt;"",tbl_TransDet_Exp[[#This Row],[+/-  (HR GL Detail)]],IF(#REF!&lt;&gt;"",#REF!,""))</f>
        <v>#REF!</v>
      </c>
      <c r="AC606" s="250" t="str">
        <f t="shared" si="30"/>
        <v>https://financials.omni.fsu.edu/psp/sprdfi/EMPLOYEE/ERP/c/AUDIT_EXPENSE_FUNCTIONS.TE_EXP_SHEET_INQ.GBL?SHEET_ID=</v>
      </c>
      <c r="AD606" s="250" t="str">
        <f t="shared" si="31"/>
        <v>&amp;PAGE=EX_SHEET_ENTRY</v>
      </c>
      <c r="AE606" s="250" t="str">
        <f>IF(LEFT(tbl_TransDet_Exp[[#This Row],[Journal Id]],2)="EX",TEXT(tbl_TransDet_Exp[[#This Row],[Vch /Ex /PayId]],"0000000000"),"")</f>
        <v/>
      </c>
      <c r="AF606" s="250" t="b">
        <f>IF(tbl_TransDet_Exp[[#This Row],[ER Lookup and Format]]&lt;&gt;"",CONCATENATE(tbl_TransDet_Exp[[#This Row],[https://financials.omni.fsu.edu/psp/sprdfi/EMPLOYEE/ERP/c/AUDIT_EXPENSE_FUNCTIONS.TE_EXP_SHEET_INQ.GBL?SHEET_ID=]],AE606,tbl_TransDet_Exp[[#This Row],[&amp;PAGE=EX_SHEET_ENTRY]]))</f>
        <v>0</v>
      </c>
      <c r="AG606" s="250" t="str">
        <f t="shared" si="32"/>
        <v>https://docmgmt.its.fsu.edu/NolijWeb/public/apiLoginCheck.jsp?redir=../documentviewer/%3FdocumentId%3D</v>
      </c>
      <c r="AH6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6" s="250" t="str">
        <f>tbl_TransDet_Exp[[#Headers],[&amp;TargetFrameName=None]]</f>
        <v>&amp;TargetFrameName=None</v>
      </c>
      <c r="AJ6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6" s="71"/>
      <c r="AN606" s="22"/>
      <c r="AO606" s="22"/>
      <c r="AP606" s="208"/>
      <c r="AQ606" s="42" t="e">
        <f>IF(tbl_TransDet_Exp[[#This Row],[Custom SR Type]]="",INDEX(SR_Lookup[Section Name],MATCH(tbl_TransDet_Exp[[#This Row],[Account]],SR_Lookup[Account],0)),tbl_TransDet_Exp[[#This Row],[Custom SR Type]])</f>
        <v>#N/A</v>
      </c>
      <c r="AR606" s="42">
        <f>VALUE(CONCATENATE(C606,TEXT(tbl_TransDet_Exp[[#This Row],[Pd]],"00")))</f>
        <v>0</v>
      </c>
      <c r="AS606" s="42" t="str">
        <f>TEXT(tbl_TransDet_Exp[[#This Row],[Project Id]],"000000")</f>
        <v>000000</v>
      </c>
      <c r="AT606" s="42" t="e">
        <f>INDEX(Table11[Description],MATCH(tbl_TransDet_Exp[[#This Row],[Account]],Table11[GL Account],0))</f>
        <v>#N/A</v>
      </c>
      <c r="AU6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7" spans="2:47">
      <c r="B607" s="11"/>
      <c r="C607" s="243"/>
      <c r="D607" s="243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244"/>
      <c r="P607" s="11"/>
      <c r="Q607" s="245"/>
      <c r="R607" s="11"/>
      <c r="S607" s="11"/>
      <c r="T607" s="11"/>
      <c r="U607" s="11"/>
      <c r="V607" s="11"/>
      <c r="W607" s="11"/>
      <c r="X607" s="11"/>
      <c r="Y607" s="11"/>
      <c r="Z607" s="246"/>
      <c r="AA6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7" s="250" t="e">
        <f>IF(tbl_TransDet_Exp[[#This Row],[+/-  (HR GL Detail)]]&lt;&gt;"",tbl_TransDet_Exp[[#This Row],[+/-  (HR GL Detail)]],IF(#REF!&lt;&gt;"",#REF!,""))</f>
        <v>#REF!</v>
      </c>
      <c r="AC607" s="250" t="str">
        <f t="shared" si="30"/>
        <v>https://financials.omni.fsu.edu/psp/sprdfi/EMPLOYEE/ERP/c/AUDIT_EXPENSE_FUNCTIONS.TE_EXP_SHEET_INQ.GBL?SHEET_ID=</v>
      </c>
      <c r="AD607" s="250" t="str">
        <f t="shared" si="31"/>
        <v>&amp;PAGE=EX_SHEET_ENTRY</v>
      </c>
      <c r="AE607" s="250" t="str">
        <f>IF(LEFT(tbl_TransDet_Exp[[#This Row],[Journal Id]],2)="EX",TEXT(tbl_TransDet_Exp[[#This Row],[Vch /Ex /PayId]],"0000000000"),"")</f>
        <v/>
      </c>
      <c r="AF607" s="250" t="b">
        <f>IF(tbl_TransDet_Exp[[#This Row],[ER Lookup and Format]]&lt;&gt;"",CONCATENATE(tbl_TransDet_Exp[[#This Row],[https://financials.omni.fsu.edu/psp/sprdfi/EMPLOYEE/ERP/c/AUDIT_EXPENSE_FUNCTIONS.TE_EXP_SHEET_INQ.GBL?SHEET_ID=]],AE607,tbl_TransDet_Exp[[#This Row],[&amp;PAGE=EX_SHEET_ENTRY]]))</f>
        <v>0</v>
      </c>
      <c r="AG607" s="250" t="str">
        <f t="shared" si="32"/>
        <v>https://docmgmt.its.fsu.edu/NolijWeb/public/apiLoginCheck.jsp?redir=../documentviewer/%3FdocumentId%3D</v>
      </c>
      <c r="AH6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7" s="250" t="str">
        <f>tbl_TransDet_Exp[[#Headers],[&amp;TargetFrameName=None]]</f>
        <v>&amp;TargetFrameName=None</v>
      </c>
      <c r="AJ6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7" s="71"/>
      <c r="AN607" s="22"/>
      <c r="AO607" s="22"/>
      <c r="AP607" s="208"/>
      <c r="AQ607" s="42" t="e">
        <f>IF(tbl_TransDet_Exp[[#This Row],[Custom SR Type]]="",INDEX(SR_Lookup[Section Name],MATCH(tbl_TransDet_Exp[[#This Row],[Account]],SR_Lookup[Account],0)),tbl_TransDet_Exp[[#This Row],[Custom SR Type]])</f>
        <v>#N/A</v>
      </c>
      <c r="AR607" s="42">
        <f>VALUE(CONCATENATE(C607,TEXT(tbl_TransDet_Exp[[#This Row],[Pd]],"00")))</f>
        <v>0</v>
      </c>
      <c r="AS607" s="42" t="str">
        <f>TEXT(tbl_TransDet_Exp[[#This Row],[Project Id]],"000000")</f>
        <v>000000</v>
      </c>
      <c r="AT607" s="42" t="e">
        <f>INDEX(Table11[Description],MATCH(tbl_TransDet_Exp[[#This Row],[Account]],Table11[GL Account],0))</f>
        <v>#N/A</v>
      </c>
      <c r="AU6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8" spans="2:47">
      <c r="B608" s="11"/>
      <c r="C608" s="243"/>
      <c r="D608" s="243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244"/>
      <c r="P608" s="11"/>
      <c r="Q608" s="245"/>
      <c r="R608" s="11"/>
      <c r="S608" s="11"/>
      <c r="T608" s="11"/>
      <c r="U608" s="11"/>
      <c r="V608" s="11"/>
      <c r="W608" s="11"/>
      <c r="X608" s="11"/>
      <c r="Y608" s="11"/>
      <c r="Z608" s="246"/>
      <c r="AA6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8" s="250" t="e">
        <f>IF(tbl_TransDet_Exp[[#This Row],[+/-  (HR GL Detail)]]&lt;&gt;"",tbl_TransDet_Exp[[#This Row],[+/-  (HR GL Detail)]],IF(#REF!&lt;&gt;"",#REF!,""))</f>
        <v>#REF!</v>
      </c>
      <c r="AC608" s="250" t="str">
        <f t="shared" si="30"/>
        <v>https://financials.omni.fsu.edu/psp/sprdfi/EMPLOYEE/ERP/c/AUDIT_EXPENSE_FUNCTIONS.TE_EXP_SHEET_INQ.GBL?SHEET_ID=</v>
      </c>
      <c r="AD608" s="250" t="str">
        <f t="shared" si="31"/>
        <v>&amp;PAGE=EX_SHEET_ENTRY</v>
      </c>
      <c r="AE608" s="250" t="str">
        <f>IF(LEFT(tbl_TransDet_Exp[[#This Row],[Journal Id]],2)="EX",TEXT(tbl_TransDet_Exp[[#This Row],[Vch /Ex /PayId]],"0000000000"),"")</f>
        <v/>
      </c>
      <c r="AF608" s="250" t="b">
        <f>IF(tbl_TransDet_Exp[[#This Row],[ER Lookup and Format]]&lt;&gt;"",CONCATENATE(tbl_TransDet_Exp[[#This Row],[https://financials.omni.fsu.edu/psp/sprdfi/EMPLOYEE/ERP/c/AUDIT_EXPENSE_FUNCTIONS.TE_EXP_SHEET_INQ.GBL?SHEET_ID=]],AE608,tbl_TransDet_Exp[[#This Row],[&amp;PAGE=EX_SHEET_ENTRY]]))</f>
        <v>0</v>
      </c>
      <c r="AG608" s="250" t="str">
        <f t="shared" si="32"/>
        <v>https://docmgmt.its.fsu.edu/NolijWeb/public/apiLoginCheck.jsp?redir=../documentviewer/%3FdocumentId%3D</v>
      </c>
      <c r="AH6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8" s="250" t="str">
        <f>tbl_TransDet_Exp[[#Headers],[&amp;TargetFrameName=None]]</f>
        <v>&amp;TargetFrameName=None</v>
      </c>
      <c r="AJ6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8" s="71"/>
      <c r="AN608" s="22"/>
      <c r="AO608" s="22"/>
      <c r="AP608" s="208"/>
      <c r="AQ608" s="42" t="e">
        <f>IF(tbl_TransDet_Exp[[#This Row],[Custom SR Type]]="",INDEX(SR_Lookup[Section Name],MATCH(tbl_TransDet_Exp[[#This Row],[Account]],SR_Lookup[Account],0)),tbl_TransDet_Exp[[#This Row],[Custom SR Type]])</f>
        <v>#N/A</v>
      </c>
      <c r="AR608" s="42">
        <f>VALUE(CONCATENATE(C608,TEXT(tbl_TransDet_Exp[[#This Row],[Pd]],"00")))</f>
        <v>0</v>
      </c>
      <c r="AS608" s="42" t="str">
        <f>TEXT(tbl_TransDet_Exp[[#This Row],[Project Id]],"000000")</f>
        <v>000000</v>
      </c>
      <c r="AT608" s="42" t="e">
        <f>INDEX(Table11[Description],MATCH(tbl_TransDet_Exp[[#This Row],[Account]],Table11[GL Account],0))</f>
        <v>#N/A</v>
      </c>
      <c r="AU6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09" spans="2:47">
      <c r="B609" s="11"/>
      <c r="C609" s="243"/>
      <c r="D609" s="243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244"/>
      <c r="P609" s="11"/>
      <c r="Q609" s="245"/>
      <c r="R609" s="11"/>
      <c r="S609" s="11"/>
      <c r="T609" s="11"/>
      <c r="U609" s="11"/>
      <c r="V609" s="11"/>
      <c r="W609" s="11"/>
      <c r="X609" s="11"/>
      <c r="Y609" s="11"/>
      <c r="Z609" s="246"/>
      <c r="AA6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09" s="250" t="e">
        <f>IF(tbl_TransDet_Exp[[#This Row],[+/-  (HR GL Detail)]]&lt;&gt;"",tbl_TransDet_Exp[[#This Row],[+/-  (HR GL Detail)]],IF(#REF!&lt;&gt;"",#REF!,""))</f>
        <v>#REF!</v>
      </c>
      <c r="AC609" s="250" t="str">
        <f t="shared" si="30"/>
        <v>https://financials.omni.fsu.edu/psp/sprdfi/EMPLOYEE/ERP/c/AUDIT_EXPENSE_FUNCTIONS.TE_EXP_SHEET_INQ.GBL?SHEET_ID=</v>
      </c>
      <c r="AD609" s="250" t="str">
        <f t="shared" si="31"/>
        <v>&amp;PAGE=EX_SHEET_ENTRY</v>
      </c>
      <c r="AE609" s="250" t="str">
        <f>IF(LEFT(tbl_TransDet_Exp[[#This Row],[Journal Id]],2)="EX",TEXT(tbl_TransDet_Exp[[#This Row],[Vch /Ex /PayId]],"0000000000"),"")</f>
        <v/>
      </c>
      <c r="AF609" s="250" t="b">
        <f>IF(tbl_TransDet_Exp[[#This Row],[ER Lookup and Format]]&lt;&gt;"",CONCATENATE(tbl_TransDet_Exp[[#This Row],[https://financials.omni.fsu.edu/psp/sprdfi/EMPLOYEE/ERP/c/AUDIT_EXPENSE_FUNCTIONS.TE_EXP_SHEET_INQ.GBL?SHEET_ID=]],AE609,tbl_TransDet_Exp[[#This Row],[&amp;PAGE=EX_SHEET_ENTRY]]))</f>
        <v>0</v>
      </c>
      <c r="AG609" s="250" t="str">
        <f t="shared" si="32"/>
        <v>https://docmgmt.its.fsu.edu/NolijWeb/public/apiLoginCheck.jsp?redir=../documentviewer/%3FdocumentId%3D</v>
      </c>
      <c r="AH6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09" s="250" t="str">
        <f>tbl_TransDet_Exp[[#Headers],[&amp;TargetFrameName=None]]</f>
        <v>&amp;TargetFrameName=None</v>
      </c>
      <c r="AJ6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09" s="71"/>
      <c r="AN609" s="22"/>
      <c r="AO609" s="22"/>
      <c r="AP609" s="208"/>
      <c r="AQ609" s="42" t="e">
        <f>IF(tbl_TransDet_Exp[[#This Row],[Custom SR Type]]="",INDEX(SR_Lookup[Section Name],MATCH(tbl_TransDet_Exp[[#This Row],[Account]],SR_Lookup[Account],0)),tbl_TransDet_Exp[[#This Row],[Custom SR Type]])</f>
        <v>#N/A</v>
      </c>
      <c r="AR609" s="42">
        <f>VALUE(CONCATENATE(C609,TEXT(tbl_TransDet_Exp[[#This Row],[Pd]],"00")))</f>
        <v>0</v>
      </c>
      <c r="AS609" s="42" t="str">
        <f>TEXT(tbl_TransDet_Exp[[#This Row],[Project Id]],"000000")</f>
        <v>000000</v>
      </c>
      <c r="AT609" s="42" t="e">
        <f>INDEX(Table11[Description],MATCH(tbl_TransDet_Exp[[#This Row],[Account]],Table11[GL Account],0))</f>
        <v>#N/A</v>
      </c>
      <c r="AU6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0" spans="2:47">
      <c r="B610" s="11"/>
      <c r="C610" s="243"/>
      <c r="D610" s="243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244"/>
      <c r="P610" s="11"/>
      <c r="Q610" s="245"/>
      <c r="R610" s="11"/>
      <c r="S610" s="11"/>
      <c r="T610" s="11"/>
      <c r="U610" s="11"/>
      <c r="V610" s="11"/>
      <c r="W610" s="11"/>
      <c r="X610" s="11"/>
      <c r="Y610" s="11"/>
      <c r="Z610" s="246"/>
      <c r="AA6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0" s="250" t="e">
        <f>IF(tbl_TransDet_Exp[[#This Row],[+/-  (HR GL Detail)]]&lt;&gt;"",tbl_TransDet_Exp[[#This Row],[+/-  (HR GL Detail)]],IF(#REF!&lt;&gt;"",#REF!,""))</f>
        <v>#REF!</v>
      </c>
      <c r="AC610" s="250" t="str">
        <f t="shared" si="30"/>
        <v>https://financials.omni.fsu.edu/psp/sprdfi/EMPLOYEE/ERP/c/AUDIT_EXPENSE_FUNCTIONS.TE_EXP_SHEET_INQ.GBL?SHEET_ID=</v>
      </c>
      <c r="AD610" s="250" t="str">
        <f t="shared" si="31"/>
        <v>&amp;PAGE=EX_SHEET_ENTRY</v>
      </c>
      <c r="AE610" s="250" t="str">
        <f>IF(LEFT(tbl_TransDet_Exp[[#This Row],[Journal Id]],2)="EX",TEXT(tbl_TransDet_Exp[[#This Row],[Vch /Ex /PayId]],"0000000000"),"")</f>
        <v/>
      </c>
      <c r="AF610" s="250" t="b">
        <f>IF(tbl_TransDet_Exp[[#This Row],[ER Lookup and Format]]&lt;&gt;"",CONCATENATE(tbl_TransDet_Exp[[#This Row],[https://financials.omni.fsu.edu/psp/sprdfi/EMPLOYEE/ERP/c/AUDIT_EXPENSE_FUNCTIONS.TE_EXP_SHEET_INQ.GBL?SHEET_ID=]],AE610,tbl_TransDet_Exp[[#This Row],[&amp;PAGE=EX_SHEET_ENTRY]]))</f>
        <v>0</v>
      </c>
      <c r="AG610" s="250" t="str">
        <f t="shared" si="32"/>
        <v>https://docmgmt.its.fsu.edu/NolijWeb/public/apiLoginCheck.jsp?redir=../documentviewer/%3FdocumentId%3D</v>
      </c>
      <c r="AH6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0" s="250" t="str">
        <f>tbl_TransDet_Exp[[#Headers],[&amp;TargetFrameName=None]]</f>
        <v>&amp;TargetFrameName=None</v>
      </c>
      <c r="AJ6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0" s="71"/>
      <c r="AN610" s="22"/>
      <c r="AO610" s="22"/>
      <c r="AP610" s="208"/>
      <c r="AQ610" s="42" t="e">
        <f>IF(tbl_TransDet_Exp[[#This Row],[Custom SR Type]]="",INDEX(SR_Lookup[Section Name],MATCH(tbl_TransDet_Exp[[#This Row],[Account]],SR_Lookup[Account],0)),tbl_TransDet_Exp[[#This Row],[Custom SR Type]])</f>
        <v>#N/A</v>
      </c>
      <c r="AR610" s="42">
        <f>VALUE(CONCATENATE(C610,TEXT(tbl_TransDet_Exp[[#This Row],[Pd]],"00")))</f>
        <v>0</v>
      </c>
      <c r="AS610" s="42" t="str">
        <f>TEXT(tbl_TransDet_Exp[[#This Row],[Project Id]],"000000")</f>
        <v>000000</v>
      </c>
      <c r="AT610" s="42" t="e">
        <f>INDEX(Table11[Description],MATCH(tbl_TransDet_Exp[[#This Row],[Account]],Table11[GL Account],0))</f>
        <v>#N/A</v>
      </c>
      <c r="AU6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1" spans="2:47">
      <c r="B611" s="11"/>
      <c r="C611" s="243"/>
      <c r="D611" s="243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244"/>
      <c r="P611" s="11"/>
      <c r="Q611" s="245"/>
      <c r="R611" s="11"/>
      <c r="S611" s="11"/>
      <c r="T611" s="11"/>
      <c r="U611" s="11"/>
      <c r="V611" s="11"/>
      <c r="W611" s="11"/>
      <c r="X611" s="11"/>
      <c r="Y611" s="11"/>
      <c r="Z611" s="246"/>
      <c r="AA6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1" s="250" t="e">
        <f>IF(tbl_TransDet_Exp[[#This Row],[+/-  (HR GL Detail)]]&lt;&gt;"",tbl_TransDet_Exp[[#This Row],[+/-  (HR GL Detail)]],IF(#REF!&lt;&gt;"",#REF!,""))</f>
        <v>#REF!</v>
      </c>
      <c r="AC611" s="250" t="str">
        <f t="shared" si="30"/>
        <v>https://financials.omni.fsu.edu/psp/sprdfi/EMPLOYEE/ERP/c/AUDIT_EXPENSE_FUNCTIONS.TE_EXP_SHEET_INQ.GBL?SHEET_ID=</v>
      </c>
      <c r="AD611" s="250" t="str">
        <f t="shared" si="31"/>
        <v>&amp;PAGE=EX_SHEET_ENTRY</v>
      </c>
      <c r="AE611" s="250" t="str">
        <f>IF(LEFT(tbl_TransDet_Exp[[#This Row],[Journal Id]],2)="EX",TEXT(tbl_TransDet_Exp[[#This Row],[Vch /Ex /PayId]],"0000000000"),"")</f>
        <v/>
      </c>
      <c r="AF611" s="250" t="b">
        <f>IF(tbl_TransDet_Exp[[#This Row],[ER Lookup and Format]]&lt;&gt;"",CONCATENATE(tbl_TransDet_Exp[[#This Row],[https://financials.omni.fsu.edu/psp/sprdfi/EMPLOYEE/ERP/c/AUDIT_EXPENSE_FUNCTIONS.TE_EXP_SHEET_INQ.GBL?SHEET_ID=]],AE611,tbl_TransDet_Exp[[#This Row],[&amp;PAGE=EX_SHEET_ENTRY]]))</f>
        <v>0</v>
      </c>
      <c r="AG611" s="250" t="str">
        <f t="shared" si="32"/>
        <v>https://docmgmt.its.fsu.edu/NolijWeb/public/apiLoginCheck.jsp?redir=../documentviewer/%3FdocumentId%3D</v>
      </c>
      <c r="AH6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1" s="250" t="str">
        <f>tbl_TransDet_Exp[[#Headers],[&amp;TargetFrameName=None]]</f>
        <v>&amp;TargetFrameName=None</v>
      </c>
      <c r="AJ6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1" s="71"/>
      <c r="AN611" s="22"/>
      <c r="AO611" s="22"/>
      <c r="AP611" s="208"/>
      <c r="AQ611" s="42" t="e">
        <f>IF(tbl_TransDet_Exp[[#This Row],[Custom SR Type]]="",INDEX(SR_Lookup[Section Name],MATCH(tbl_TransDet_Exp[[#This Row],[Account]],SR_Lookup[Account],0)),tbl_TransDet_Exp[[#This Row],[Custom SR Type]])</f>
        <v>#N/A</v>
      </c>
      <c r="AR611" s="42">
        <f>VALUE(CONCATENATE(C611,TEXT(tbl_TransDet_Exp[[#This Row],[Pd]],"00")))</f>
        <v>0</v>
      </c>
      <c r="AS611" s="42" t="str">
        <f>TEXT(tbl_TransDet_Exp[[#This Row],[Project Id]],"000000")</f>
        <v>000000</v>
      </c>
      <c r="AT611" s="42" t="e">
        <f>INDEX(Table11[Description],MATCH(tbl_TransDet_Exp[[#This Row],[Account]],Table11[GL Account],0))</f>
        <v>#N/A</v>
      </c>
      <c r="AU6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2" spans="2:47">
      <c r="B612" s="11"/>
      <c r="C612" s="243"/>
      <c r="D612" s="243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244"/>
      <c r="P612" s="11"/>
      <c r="Q612" s="245"/>
      <c r="R612" s="11"/>
      <c r="S612" s="11"/>
      <c r="T612" s="11"/>
      <c r="U612" s="11"/>
      <c r="V612" s="11"/>
      <c r="W612" s="11"/>
      <c r="X612" s="11"/>
      <c r="Y612" s="11"/>
      <c r="Z612" s="246"/>
      <c r="AA6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2" s="250" t="e">
        <f>IF(tbl_TransDet_Exp[[#This Row],[+/-  (HR GL Detail)]]&lt;&gt;"",tbl_TransDet_Exp[[#This Row],[+/-  (HR GL Detail)]],IF(#REF!&lt;&gt;"",#REF!,""))</f>
        <v>#REF!</v>
      </c>
      <c r="AC612" s="250" t="str">
        <f t="shared" si="30"/>
        <v>https://financials.omni.fsu.edu/psp/sprdfi/EMPLOYEE/ERP/c/AUDIT_EXPENSE_FUNCTIONS.TE_EXP_SHEET_INQ.GBL?SHEET_ID=</v>
      </c>
      <c r="AD612" s="250" t="str">
        <f t="shared" si="31"/>
        <v>&amp;PAGE=EX_SHEET_ENTRY</v>
      </c>
      <c r="AE612" s="250" t="str">
        <f>IF(LEFT(tbl_TransDet_Exp[[#This Row],[Journal Id]],2)="EX",TEXT(tbl_TransDet_Exp[[#This Row],[Vch /Ex /PayId]],"0000000000"),"")</f>
        <v/>
      </c>
      <c r="AF612" s="250" t="b">
        <f>IF(tbl_TransDet_Exp[[#This Row],[ER Lookup and Format]]&lt;&gt;"",CONCATENATE(tbl_TransDet_Exp[[#This Row],[https://financials.omni.fsu.edu/psp/sprdfi/EMPLOYEE/ERP/c/AUDIT_EXPENSE_FUNCTIONS.TE_EXP_SHEET_INQ.GBL?SHEET_ID=]],AE612,tbl_TransDet_Exp[[#This Row],[&amp;PAGE=EX_SHEET_ENTRY]]))</f>
        <v>0</v>
      </c>
      <c r="AG612" s="250" t="str">
        <f t="shared" si="32"/>
        <v>https://docmgmt.its.fsu.edu/NolijWeb/public/apiLoginCheck.jsp?redir=../documentviewer/%3FdocumentId%3D</v>
      </c>
      <c r="AH6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2" s="250" t="str">
        <f>tbl_TransDet_Exp[[#Headers],[&amp;TargetFrameName=None]]</f>
        <v>&amp;TargetFrameName=None</v>
      </c>
      <c r="AJ6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2" s="71"/>
      <c r="AN612" s="22"/>
      <c r="AO612" s="22"/>
      <c r="AP612" s="208"/>
      <c r="AQ612" s="42" t="e">
        <f>IF(tbl_TransDet_Exp[[#This Row],[Custom SR Type]]="",INDEX(SR_Lookup[Section Name],MATCH(tbl_TransDet_Exp[[#This Row],[Account]],SR_Lookup[Account],0)),tbl_TransDet_Exp[[#This Row],[Custom SR Type]])</f>
        <v>#N/A</v>
      </c>
      <c r="AR612" s="42">
        <f>VALUE(CONCATENATE(C612,TEXT(tbl_TransDet_Exp[[#This Row],[Pd]],"00")))</f>
        <v>0</v>
      </c>
      <c r="AS612" s="42" t="str">
        <f>TEXT(tbl_TransDet_Exp[[#This Row],[Project Id]],"000000")</f>
        <v>000000</v>
      </c>
      <c r="AT612" s="42" t="e">
        <f>INDEX(Table11[Description],MATCH(tbl_TransDet_Exp[[#This Row],[Account]],Table11[GL Account],0))</f>
        <v>#N/A</v>
      </c>
      <c r="AU6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3" spans="2:47">
      <c r="B613" s="11"/>
      <c r="C613" s="243"/>
      <c r="D613" s="243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244"/>
      <c r="P613" s="11"/>
      <c r="Q613" s="245"/>
      <c r="R613" s="11"/>
      <c r="S613" s="11"/>
      <c r="T613" s="11"/>
      <c r="U613" s="11"/>
      <c r="V613" s="11"/>
      <c r="W613" s="11"/>
      <c r="X613" s="11"/>
      <c r="Y613" s="11"/>
      <c r="Z613" s="246"/>
      <c r="AA6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3" s="250" t="e">
        <f>IF(tbl_TransDet_Exp[[#This Row],[+/-  (HR GL Detail)]]&lt;&gt;"",tbl_TransDet_Exp[[#This Row],[+/-  (HR GL Detail)]],IF(#REF!&lt;&gt;"",#REF!,""))</f>
        <v>#REF!</v>
      </c>
      <c r="AC613" s="250" t="str">
        <f t="shared" si="30"/>
        <v>https://financials.omni.fsu.edu/psp/sprdfi/EMPLOYEE/ERP/c/AUDIT_EXPENSE_FUNCTIONS.TE_EXP_SHEET_INQ.GBL?SHEET_ID=</v>
      </c>
      <c r="AD613" s="250" t="str">
        <f t="shared" si="31"/>
        <v>&amp;PAGE=EX_SHEET_ENTRY</v>
      </c>
      <c r="AE613" s="250" t="str">
        <f>IF(LEFT(tbl_TransDet_Exp[[#This Row],[Journal Id]],2)="EX",TEXT(tbl_TransDet_Exp[[#This Row],[Vch /Ex /PayId]],"0000000000"),"")</f>
        <v/>
      </c>
      <c r="AF613" s="250" t="b">
        <f>IF(tbl_TransDet_Exp[[#This Row],[ER Lookup and Format]]&lt;&gt;"",CONCATENATE(tbl_TransDet_Exp[[#This Row],[https://financials.omni.fsu.edu/psp/sprdfi/EMPLOYEE/ERP/c/AUDIT_EXPENSE_FUNCTIONS.TE_EXP_SHEET_INQ.GBL?SHEET_ID=]],AE613,tbl_TransDet_Exp[[#This Row],[&amp;PAGE=EX_SHEET_ENTRY]]))</f>
        <v>0</v>
      </c>
      <c r="AG613" s="250" t="str">
        <f t="shared" si="32"/>
        <v>https://docmgmt.its.fsu.edu/NolijWeb/public/apiLoginCheck.jsp?redir=../documentviewer/%3FdocumentId%3D</v>
      </c>
      <c r="AH6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3" s="250" t="str">
        <f>tbl_TransDet_Exp[[#Headers],[&amp;TargetFrameName=None]]</f>
        <v>&amp;TargetFrameName=None</v>
      </c>
      <c r="AJ6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3" s="71"/>
      <c r="AN613" s="22"/>
      <c r="AO613" s="22"/>
      <c r="AP613" s="208"/>
      <c r="AQ613" s="42" t="e">
        <f>IF(tbl_TransDet_Exp[[#This Row],[Custom SR Type]]="",INDEX(SR_Lookup[Section Name],MATCH(tbl_TransDet_Exp[[#This Row],[Account]],SR_Lookup[Account],0)),tbl_TransDet_Exp[[#This Row],[Custom SR Type]])</f>
        <v>#N/A</v>
      </c>
      <c r="AR613" s="42">
        <f>VALUE(CONCATENATE(C613,TEXT(tbl_TransDet_Exp[[#This Row],[Pd]],"00")))</f>
        <v>0</v>
      </c>
      <c r="AS613" s="42" t="str">
        <f>TEXT(tbl_TransDet_Exp[[#This Row],[Project Id]],"000000")</f>
        <v>000000</v>
      </c>
      <c r="AT613" s="42" t="e">
        <f>INDEX(Table11[Description],MATCH(tbl_TransDet_Exp[[#This Row],[Account]],Table11[GL Account],0))</f>
        <v>#N/A</v>
      </c>
      <c r="AU6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4" spans="2:47">
      <c r="B614" s="11"/>
      <c r="C614" s="243"/>
      <c r="D614" s="243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244"/>
      <c r="P614" s="11"/>
      <c r="Q614" s="245"/>
      <c r="R614" s="11"/>
      <c r="S614" s="11"/>
      <c r="T614" s="11"/>
      <c r="U614" s="11"/>
      <c r="V614" s="11"/>
      <c r="W614" s="11"/>
      <c r="X614" s="11"/>
      <c r="Y614" s="11"/>
      <c r="Z614" s="246"/>
      <c r="AA6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4" s="250" t="e">
        <f>IF(tbl_TransDet_Exp[[#This Row],[+/-  (HR GL Detail)]]&lt;&gt;"",tbl_TransDet_Exp[[#This Row],[+/-  (HR GL Detail)]],IF(#REF!&lt;&gt;"",#REF!,""))</f>
        <v>#REF!</v>
      </c>
      <c r="AC614" s="250" t="str">
        <f t="shared" si="30"/>
        <v>https://financials.omni.fsu.edu/psp/sprdfi/EMPLOYEE/ERP/c/AUDIT_EXPENSE_FUNCTIONS.TE_EXP_SHEET_INQ.GBL?SHEET_ID=</v>
      </c>
      <c r="AD614" s="250" t="str">
        <f t="shared" si="31"/>
        <v>&amp;PAGE=EX_SHEET_ENTRY</v>
      </c>
      <c r="AE614" s="250" t="str">
        <f>IF(LEFT(tbl_TransDet_Exp[[#This Row],[Journal Id]],2)="EX",TEXT(tbl_TransDet_Exp[[#This Row],[Vch /Ex /PayId]],"0000000000"),"")</f>
        <v/>
      </c>
      <c r="AF614" s="250" t="b">
        <f>IF(tbl_TransDet_Exp[[#This Row],[ER Lookup and Format]]&lt;&gt;"",CONCATENATE(tbl_TransDet_Exp[[#This Row],[https://financials.omni.fsu.edu/psp/sprdfi/EMPLOYEE/ERP/c/AUDIT_EXPENSE_FUNCTIONS.TE_EXP_SHEET_INQ.GBL?SHEET_ID=]],AE614,tbl_TransDet_Exp[[#This Row],[&amp;PAGE=EX_SHEET_ENTRY]]))</f>
        <v>0</v>
      </c>
      <c r="AG614" s="250" t="str">
        <f t="shared" si="32"/>
        <v>https://docmgmt.its.fsu.edu/NolijWeb/public/apiLoginCheck.jsp?redir=../documentviewer/%3FdocumentId%3D</v>
      </c>
      <c r="AH6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4" s="250" t="str">
        <f>tbl_TransDet_Exp[[#Headers],[&amp;TargetFrameName=None]]</f>
        <v>&amp;TargetFrameName=None</v>
      </c>
      <c r="AJ6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4" s="71"/>
      <c r="AN614" s="22"/>
      <c r="AO614" s="22"/>
      <c r="AP614" s="208"/>
      <c r="AQ614" s="42" t="e">
        <f>IF(tbl_TransDet_Exp[[#This Row],[Custom SR Type]]="",INDEX(SR_Lookup[Section Name],MATCH(tbl_TransDet_Exp[[#This Row],[Account]],SR_Lookup[Account],0)),tbl_TransDet_Exp[[#This Row],[Custom SR Type]])</f>
        <v>#N/A</v>
      </c>
      <c r="AR614" s="42">
        <f>VALUE(CONCATENATE(C614,TEXT(tbl_TransDet_Exp[[#This Row],[Pd]],"00")))</f>
        <v>0</v>
      </c>
      <c r="AS614" s="42" t="str">
        <f>TEXT(tbl_TransDet_Exp[[#This Row],[Project Id]],"000000")</f>
        <v>000000</v>
      </c>
      <c r="AT614" s="42" t="e">
        <f>INDEX(Table11[Description],MATCH(tbl_TransDet_Exp[[#This Row],[Account]],Table11[GL Account],0))</f>
        <v>#N/A</v>
      </c>
      <c r="AU6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5" spans="2:47">
      <c r="B615" s="11"/>
      <c r="C615" s="243"/>
      <c r="D615" s="243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244"/>
      <c r="P615" s="11"/>
      <c r="Q615" s="245"/>
      <c r="R615" s="11"/>
      <c r="S615" s="11"/>
      <c r="T615" s="11"/>
      <c r="U615" s="11"/>
      <c r="V615" s="11"/>
      <c r="W615" s="11"/>
      <c r="X615" s="11"/>
      <c r="Y615" s="11"/>
      <c r="Z615" s="246"/>
      <c r="AA6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5" s="250" t="e">
        <f>IF(tbl_TransDet_Exp[[#This Row],[+/-  (HR GL Detail)]]&lt;&gt;"",tbl_TransDet_Exp[[#This Row],[+/-  (HR GL Detail)]],IF(#REF!&lt;&gt;"",#REF!,""))</f>
        <v>#REF!</v>
      </c>
      <c r="AC615" s="250" t="str">
        <f t="shared" si="30"/>
        <v>https://financials.omni.fsu.edu/psp/sprdfi/EMPLOYEE/ERP/c/AUDIT_EXPENSE_FUNCTIONS.TE_EXP_SHEET_INQ.GBL?SHEET_ID=</v>
      </c>
      <c r="AD615" s="250" t="str">
        <f t="shared" si="31"/>
        <v>&amp;PAGE=EX_SHEET_ENTRY</v>
      </c>
      <c r="AE615" s="250" t="str">
        <f>IF(LEFT(tbl_TransDet_Exp[[#This Row],[Journal Id]],2)="EX",TEXT(tbl_TransDet_Exp[[#This Row],[Vch /Ex /PayId]],"0000000000"),"")</f>
        <v/>
      </c>
      <c r="AF615" s="250" t="b">
        <f>IF(tbl_TransDet_Exp[[#This Row],[ER Lookup and Format]]&lt;&gt;"",CONCATENATE(tbl_TransDet_Exp[[#This Row],[https://financials.omni.fsu.edu/psp/sprdfi/EMPLOYEE/ERP/c/AUDIT_EXPENSE_FUNCTIONS.TE_EXP_SHEET_INQ.GBL?SHEET_ID=]],AE615,tbl_TransDet_Exp[[#This Row],[&amp;PAGE=EX_SHEET_ENTRY]]))</f>
        <v>0</v>
      </c>
      <c r="AG615" s="250" t="str">
        <f t="shared" si="32"/>
        <v>https://docmgmt.its.fsu.edu/NolijWeb/public/apiLoginCheck.jsp?redir=../documentviewer/%3FdocumentId%3D</v>
      </c>
      <c r="AH6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5" s="250" t="str">
        <f>tbl_TransDet_Exp[[#Headers],[&amp;TargetFrameName=None]]</f>
        <v>&amp;TargetFrameName=None</v>
      </c>
      <c r="AJ6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5" s="71"/>
      <c r="AN615" s="22"/>
      <c r="AO615" s="22"/>
      <c r="AP615" s="208"/>
      <c r="AQ615" s="42" t="e">
        <f>IF(tbl_TransDet_Exp[[#This Row],[Custom SR Type]]="",INDEX(SR_Lookup[Section Name],MATCH(tbl_TransDet_Exp[[#This Row],[Account]],SR_Lookup[Account],0)),tbl_TransDet_Exp[[#This Row],[Custom SR Type]])</f>
        <v>#N/A</v>
      </c>
      <c r="AR615" s="42">
        <f>VALUE(CONCATENATE(C615,TEXT(tbl_TransDet_Exp[[#This Row],[Pd]],"00")))</f>
        <v>0</v>
      </c>
      <c r="AS615" s="42" t="str">
        <f>TEXT(tbl_TransDet_Exp[[#This Row],[Project Id]],"000000")</f>
        <v>000000</v>
      </c>
      <c r="AT615" s="42" t="e">
        <f>INDEX(Table11[Description],MATCH(tbl_TransDet_Exp[[#This Row],[Account]],Table11[GL Account],0))</f>
        <v>#N/A</v>
      </c>
      <c r="AU6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6" spans="2:47">
      <c r="B616" s="11"/>
      <c r="C616" s="243"/>
      <c r="D616" s="243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244"/>
      <c r="P616" s="11"/>
      <c r="Q616" s="245"/>
      <c r="R616" s="11"/>
      <c r="S616" s="11"/>
      <c r="T616" s="11"/>
      <c r="U616" s="11"/>
      <c r="V616" s="11"/>
      <c r="W616" s="11"/>
      <c r="X616" s="11"/>
      <c r="Y616" s="11"/>
      <c r="Z616" s="246"/>
      <c r="AA6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6" s="250" t="e">
        <f>IF(tbl_TransDet_Exp[[#This Row],[+/-  (HR GL Detail)]]&lt;&gt;"",tbl_TransDet_Exp[[#This Row],[+/-  (HR GL Detail)]],IF(#REF!&lt;&gt;"",#REF!,""))</f>
        <v>#REF!</v>
      </c>
      <c r="AC616" s="250" t="str">
        <f t="shared" si="30"/>
        <v>https://financials.omni.fsu.edu/psp/sprdfi/EMPLOYEE/ERP/c/AUDIT_EXPENSE_FUNCTIONS.TE_EXP_SHEET_INQ.GBL?SHEET_ID=</v>
      </c>
      <c r="AD616" s="250" t="str">
        <f t="shared" si="31"/>
        <v>&amp;PAGE=EX_SHEET_ENTRY</v>
      </c>
      <c r="AE616" s="250" t="str">
        <f>IF(LEFT(tbl_TransDet_Exp[[#This Row],[Journal Id]],2)="EX",TEXT(tbl_TransDet_Exp[[#This Row],[Vch /Ex /PayId]],"0000000000"),"")</f>
        <v/>
      </c>
      <c r="AF616" s="250" t="b">
        <f>IF(tbl_TransDet_Exp[[#This Row],[ER Lookup and Format]]&lt;&gt;"",CONCATENATE(tbl_TransDet_Exp[[#This Row],[https://financials.omni.fsu.edu/psp/sprdfi/EMPLOYEE/ERP/c/AUDIT_EXPENSE_FUNCTIONS.TE_EXP_SHEET_INQ.GBL?SHEET_ID=]],AE616,tbl_TransDet_Exp[[#This Row],[&amp;PAGE=EX_SHEET_ENTRY]]))</f>
        <v>0</v>
      </c>
      <c r="AG616" s="250" t="str">
        <f t="shared" si="32"/>
        <v>https://docmgmt.its.fsu.edu/NolijWeb/public/apiLoginCheck.jsp?redir=../documentviewer/%3FdocumentId%3D</v>
      </c>
      <c r="AH6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6" s="250" t="str">
        <f>tbl_TransDet_Exp[[#Headers],[&amp;TargetFrameName=None]]</f>
        <v>&amp;TargetFrameName=None</v>
      </c>
      <c r="AJ6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6" s="71"/>
      <c r="AN616" s="22"/>
      <c r="AO616" s="22"/>
      <c r="AP616" s="208"/>
      <c r="AQ616" s="42" t="e">
        <f>IF(tbl_TransDet_Exp[[#This Row],[Custom SR Type]]="",INDEX(SR_Lookup[Section Name],MATCH(tbl_TransDet_Exp[[#This Row],[Account]],SR_Lookup[Account],0)),tbl_TransDet_Exp[[#This Row],[Custom SR Type]])</f>
        <v>#N/A</v>
      </c>
      <c r="AR616" s="42">
        <f>VALUE(CONCATENATE(C616,TEXT(tbl_TransDet_Exp[[#This Row],[Pd]],"00")))</f>
        <v>0</v>
      </c>
      <c r="AS616" s="42" t="str">
        <f>TEXT(tbl_TransDet_Exp[[#This Row],[Project Id]],"000000")</f>
        <v>000000</v>
      </c>
      <c r="AT616" s="42" t="e">
        <f>INDEX(Table11[Description],MATCH(tbl_TransDet_Exp[[#This Row],[Account]],Table11[GL Account],0))</f>
        <v>#N/A</v>
      </c>
      <c r="AU6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7" spans="2:47">
      <c r="B617" s="11"/>
      <c r="C617" s="243"/>
      <c r="D617" s="243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244"/>
      <c r="P617" s="11"/>
      <c r="Q617" s="245"/>
      <c r="R617" s="11"/>
      <c r="S617" s="11"/>
      <c r="T617" s="11"/>
      <c r="U617" s="11"/>
      <c r="V617" s="11"/>
      <c r="W617" s="11"/>
      <c r="X617" s="11"/>
      <c r="Y617" s="11"/>
      <c r="Z617" s="246"/>
      <c r="AA6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7" s="250" t="e">
        <f>IF(tbl_TransDet_Exp[[#This Row],[+/-  (HR GL Detail)]]&lt;&gt;"",tbl_TransDet_Exp[[#This Row],[+/-  (HR GL Detail)]],IF(#REF!&lt;&gt;"",#REF!,""))</f>
        <v>#REF!</v>
      </c>
      <c r="AC617" s="250" t="str">
        <f t="shared" si="30"/>
        <v>https://financials.omni.fsu.edu/psp/sprdfi/EMPLOYEE/ERP/c/AUDIT_EXPENSE_FUNCTIONS.TE_EXP_SHEET_INQ.GBL?SHEET_ID=</v>
      </c>
      <c r="AD617" s="250" t="str">
        <f t="shared" si="31"/>
        <v>&amp;PAGE=EX_SHEET_ENTRY</v>
      </c>
      <c r="AE617" s="250" t="str">
        <f>IF(LEFT(tbl_TransDet_Exp[[#This Row],[Journal Id]],2)="EX",TEXT(tbl_TransDet_Exp[[#This Row],[Vch /Ex /PayId]],"0000000000"),"")</f>
        <v/>
      </c>
      <c r="AF617" s="250" t="b">
        <f>IF(tbl_TransDet_Exp[[#This Row],[ER Lookup and Format]]&lt;&gt;"",CONCATENATE(tbl_TransDet_Exp[[#This Row],[https://financials.omni.fsu.edu/psp/sprdfi/EMPLOYEE/ERP/c/AUDIT_EXPENSE_FUNCTIONS.TE_EXP_SHEET_INQ.GBL?SHEET_ID=]],AE617,tbl_TransDet_Exp[[#This Row],[&amp;PAGE=EX_SHEET_ENTRY]]))</f>
        <v>0</v>
      </c>
      <c r="AG617" s="250" t="str">
        <f t="shared" si="32"/>
        <v>https://docmgmt.its.fsu.edu/NolijWeb/public/apiLoginCheck.jsp?redir=../documentviewer/%3FdocumentId%3D</v>
      </c>
      <c r="AH6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7" s="250" t="str">
        <f>tbl_TransDet_Exp[[#Headers],[&amp;TargetFrameName=None]]</f>
        <v>&amp;TargetFrameName=None</v>
      </c>
      <c r="AJ6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7" s="71"/>
      <c r="AN617" s="22"/>
      <c r="AO617" s="22"/>
      <c r="AP617" s="208"/>
      <c r="AQ617" s="42" t="e">
        <f>IF(tbl_TransDet_Exp[[#This Row],[Custom SR Type]]="",INDEX(SR_Lookup[Section Name],MATCH(tbl_TransDet_Exp[[#This Row],[Account]],SR_Lookup[Account],0)),tbl_TransDet_Exp[[#This Row],[Custom SR Type]])</f>
        <v>#N/A</v>
      </c>
      <c r="AR617" s="42">
        <f>VALUE(CONCATENATE(C617,TEXT(tbl_TransDet_Exp[[#This Row],[Pd]],"00")))</f>
        <v>0</v>
      </c>
      <c r="AS617" s="42" t="str">
        <f>TEXT(tbl_TransDet_Exp[[#This Row],[Project Id]],"000000")</f>
        <v>000000</v>
      </c>
      <c r="AT617" s="42" t="e">
        <f>INDEX(Table11[Description],MATCH(tbl_TransDet_Exp[[#This Row],[Account]],Table11[GL Account],0))</f>
        <v>#N/A</v>
      </c>
      <c r="AU6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8" spans="2:47">
      <c r="B618" s="11"/>
      <c r="C618" s="243"/>
      <c r="D618" s="243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244"/>
      <c r="P618" s="11"/>
      <c r="Q618" s="245"/>
      <c r="R618" s="11"/>
      <c r="S618" s="11"/>
      <c r="T618" s="11"/>
      <c r="U618" s="11"/>
      <c r="V618" s="11"/>
      <c r="W618" s="11"/>
      <c r="X618" s="11"/>
      <c r="Y618" s="11"/>
      <c r="Z618" s="246"/>
      <c r="AA6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8" s="250" t="e">
        <f>IF(tbl_TransDet_Exp[[#This Row],[+/-  (HR GL Detail)]]&lt;&gt;"",tbl_TransDet_Exp[[#This Row],[+/-  (HR GL Detail)]],IF(#REF!&lt;&gt;"",#REF!,""))</f>
        <v>#REF!</v>
      </c>
      <c r="AC618" s="250" t="str">
        <f t="shared" si="30"/>
        <v>https://financials.omni.fsu.edu/psp/sprdfi/EMPLOYEE/ERP/c/AUDIT_EXPENSE_FUNCTIONS.TE_EXP_SHEET_INQ.GBL?SHEET_ID=</v>
      </c>
      <c r="AD618" s="250" t="str">
        <f t="shared" si="31"/>
        <v>&amp;PAGE=EX_SHEET_ENTRY</v>
      </c>
      <c r="AE618" s="250" t="str">
        <f>IF(LEFT(tbl_TransDet_Exp[[#This Row],[Journal Id]],2)="EX",TEXT(tbl_TransDet_Exp[[#This Row],[Vch /Ex /PayId]],"0000000000"),"")</f>
        <v/>
      </c>
      <c r="AF618" s="250" t="b">
        <f>IF(tbl_TransDet_Exp[[#This Row],[ER Lookup and Format]]&lt;&gt;"",CONCATENATE(tbl_TransDet_Exp[[#This Row],[https://financials.omni.fsu.edu/psp/sprdfi/EMPLOYEE/ERP/c/AUDIT_EXPENSE_FUNCTIONS.TE_EXP_SHEET_INQ.GBL?SHEET_ID=]],AE618,tbl_TransDet_Exp[[#This Row],[&amp;PAGE=EX_SHEET_ENTRY]]))</f>
        <v>0</v>
      </c>
      <c r="AG618" s="250" t="str">
        <f t="shared" si="32"/>
        <v>https://docmgmt.its.fsu.edu/NolijWeb/public/apiLoginCheck.jsp?redir=../documentviewer/%3FdocumentId%3D</v>
      </c>
      <c r="AH6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8" s="250" t="str">
        <f>tbl_TransDet_Exp[[#Headers],[&amp;TargetFrameName=None]]</f>
        <v>&amp;TargetFrameName=None</v>
      </c>
      <c r="AJ6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8" s="71"/>
      <c r="AN618" s="22"/>
      <c r="AO618" s="22"/>
      <c r="AP618" s="208"/>
      <c r="AQ618" s="42" t="e">
        <f>IF(tbl_TransDet_Exp[[#This Row],[Custom SR Type]]="",INDEX(SR_Lookup[Section Name],MATCH(tbl_TransDet_Exp[[#This Row],[Account]],SR_Lookup[Account],0)),tbl_TransDet_Exp[[#This Row],[Custom SR Type]])</f>
        <v>#N/A</v>
      </c>
      <c r="AR618" s="42">
        <f>VALUE(CONCATENATE(C618,TEXT(tbl_TransDet_Exp[[#This Row],[Pd]],"00")))</f>
        <v>0</v>
      </c>
      <c r="AS618" s="42" t="str">
        <f>TEXT(tbl_TransDet_Exp[[#This Row],[Project Id]],"000000")</f>
        <v>000000</v>
      </c>
      <c r="AT618" s="42" t="e">
        <f>INDEX(Table11[Description],MATCH(tbl_TransDet_Exp[[#This Row],[Account]],Table11[GL Account],0))</f>
        <v>#N/A</v>
      </c>
      <c r="AU6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19" spans="2:47">
      <c r="B619" s="11"/>
      <c r="C619" s="243"/>
      <c r="D619" s="243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244"/>
      <c r="P619" s="11"/>
      <c r="Q619" s="245"/>
      <c r="R619" s="11"/>
      <c r="S619" s="11"/>
      <c r="T619" s="11"/>
      <c r="U619" s="11"/>
      <c r="V619" s="11"/>
      <c r="W619" s="11"/>
      <c r="X619" s="11"/>
      <c r="Y619" s="11"/>
      <c r="Z619" s="246"/>
      <c r="AA6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19" s="250" t="e">
        <f>IF(tbl_TransDet_Exp[[#This Row],[+/-  (HR GL Detail)]]&lt;&gt;"",tbl_TransDet_Exp[[#This Row],[+/-  (HR GL Detail)]],IF(#REF!&lt;&gt;"",#REF!,""))</f>
        <v>#REF!</v>
      </c>
      <c r="AC619" s="250" t="str">
        <f t="shared" si="30"/>
        <v>https://financials.omni.fsu.edu/psp/sprdfi/EMPLOYEE/ERP/c/AUDIT_EXPENSE_FUNCTIONS.TE_EXP_SHEET_INQ.GBL?SHEET_ID=</v>
      </c>
      <c r="AD619" s="250" t="str">
        <f t="shared" si="31"/>
        <v>&amp;PAGE=EX_SHEET_ENTRY</v>
      </c>
      <c r="AE619" s="250" t="str">
        <f>IF(LEFT(tbl_TransDet_Exp[[#This Row],[Journal Id]],2)="EX",TEXT(tbl_TransDet_Exp[[#This Row],[Vch /Ex /PayId]],"0000000000"),"")</f>
        <v/>
      </c>
      <c r="AF619" s="250" t="b">
        <f>IF(tbl_TransDet_Exp[[#This Row],[ER Lookup and Format]]&lt;&gt;"",CONCATENATE(tbl_TransDet_Exp[[#This Row],[https://financials.omni.fsu.edu/psp/sprdfi/EMPLOYEE/ERP/c/AUDIT_EXPENSE_FUNCTIONS.TE_EXP_SHEET_INQ.GBL?SHEET_ID=]],AE619,tbl_TransDet_Exp[[#This Row],[&amp;PAGE=EX_SHEET_ENTRY]]))</f>
        <v>0</v>
      </c>
      <c r="AG619" s="250" t="str">
        <f t="shared" si="32"/>
        <v>https://docmgmt.its.fsu.edu/NolijWeb/public/apiLoginCheck.jsp?redir=../documentviewer/%3FdocumentId%3D</v>
      </c>
      <c r="AH6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19" s="250" t="str">
        <f>tbl_TransDet_Exp[[#Headers],[&amp;TargetFrameName=None]]</f>
        <v>&amp;TargetFrameName=None</v>
      </c>
      <c r="AJ6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19" s="71"/>
      <c r="AN619" s="22"/>
      <c r="AO619" s="22"/>
      <c r="AP619" s="208"/>
      <c r="AQ619" s="42" t="e">
        <f>IF(tbl_TransDet_Exp[[#This Row],[Custom SR Type]]="",INDEX(SR_Lookup[Section Name],MATCH(tbl_TransDet_Exp[[#This Row],[Account]],SR_Lookup[Account],0)),tbl_TransDet_Exp[[#This Row],[Custom SR Type]])</f>
        <v>#N/A</v>
      </c>
      <c r="AR619" s="42">
        <f>VALUE(CONCATENATE(C619,TEXT(tbl_TransDet_Exp[[#This Row],[Pd]],"00")))</f>
        <v>0</v>
      </c>
      <c r="AS619" s="42" t="str">
        <f>TEXT(tbl_TransDet_Exp[[#This Row],[Project Id]],"000000")</f>
        <v>000000</v>
      </c>
      <c r="AT619" s="42" t="e">
        <f>INDEX(Table11[Description],MATCH(tbl_TransDet_Exp[[#This Row],[Account]],Table11[GL Account],0))</f>
        <v>#N/A</v>
      </c>
      <c r="AU6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0" spans="2:47">
      <c r="B620" s="11"/>
      <c r="C620" s="243"/>
      <c r="D620" s="243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244"/>
      <c r="P620" s="11"/>
      <c r="Q620" s="245"/>
      <c r="R620" s="11"/>
      <c r="S620" s="11"/>
      <c r="T620" s="11"/>
      <c r="U620" s="11"/>
      <c r="V620" s="11"/>
      <c r="W620" s="11"/>
      <c r="X620" s="11"/>
      <c r="Y620" s="11"/>
      <c r="Z620" s="246"/>
      <c r="AA6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0" s="250" t="e">
        <f>IF(tbl_TransDet_Exp[[#This Row],[+/-  (HR GL Detail)]]&lt;&gt;"",tbl_TransDet_Exp[[#This Row],[+/-  (HR GL Detail)]],IF(#REF!&lt;&gt;"",#REF!,""))</f>
        <v>#REF!</v>
      </c>
      <c r="AC620" s="250" t="str">
        <f t="shared" si="30"/>
        <v>https://financials.omni.fsu.edu/psp/sprdfi/EMPLOYEE/ERP/c/AUDIT_EXPENSE_FUNCTIONS.TE_EXP_SHEET_INQ.GBL?SHEET_ID=</v>
      </c>
      <c r="AD620" s="250" t="str">
        <f t="shared" si="31"/>
        <v>&amp;PAGE=EX_SHEET_ENTRY</v>
      </c>
      <c r="AE620" s="250" t="str">
        <f>IF(LEFT(tbl_TransDet_Exp[[#This Row],[Journal Id]],2)="EX",TEXT(tbl_TransDet_Exp[[#This Row],[Vch /Ex /PayId]],"0000000000"),"")</f>
        <v/>
      </c>
      <c r="AF620" s="250" t="b">
        <f>IF(tbl_TransDet_Exp[[#This Row],[ER Lookup and Format]]&lt;&gt;"",CONCATENATE(tbl_TransDet_Exp[[#This Row],[https://financials.omni.fsu.edu/psp/sprdfi/EMPLOYEE/ERP/c/AUDIT_EXPENSE_FUNCTIONS.TE_EXP_SHEET_INQ.GBL?SHEET_ID=]],AE620,tbl_TransDet_Exp[[#This Row],[&amp;PAGE=EX_SHEET_ENTRY]]))</f>
        <v>0</v>
      </c>
      <c r="AG620" s="250" t="str">
        <f t="shared" si="32"/>
        <v>https://docmgmt.its.fsu.edu/NolijWeb/public/apiLoginCheck.jsp?redir=../documentviewer/%3FdocumentId%3D</v>
      </c>
      <c r="AH6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0" s="250" t="str">
        <f>tbl_TransDet_Exp[[#Headers],[&amp;TargetFrameName=None]]</f>
        <v>&amp;TargetFrameName=None</v>
      </c>
      <c r="AJ6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0" s="71"/>
      <c r="AN620" s="22"/>
      <c r="AO620" s="22"/>
      <c r="AP620" s="208"/>
      <c r="AQ620" s="42" t="e">
        <f>IF(tbl_TransDet_Exp[[#This Row],[Custom SR Type]]="",INDEX(SR_Lookup[Section Name],MATCH(tbl_TransDet_Exp[[#This Row],[Account]],SR_Lookup[Account],0)),tbl_TransDet_Exp[[#This Row],[Custom SR Type]])</f>
        <v>#N/A</v>
      </c>
      <c r="AR620" s="42">
        <f>VALUE(CONCATENATE(C620,TEXT(tbl_TransDet_Exp[[#This Row],[Pd]],"00")))</f>
        <v>0</v>
      </c>
      <c r="AS620" s="42" t="str">
        <f>TEXT(tbl_TransDet_Exp[[#This Row],[Project Id]],"000000")</f>
        <v>000000</v>
      </c>
      <c r="AT620" s="42" t="e">
        <f>INDEX(Table11[Description],MATCH(tbl_TransDet_Exp[[#This Row],[Account]],Table11[GL Account],0))</f>
        <v>#N/A</v>
      </c>
      <c r="AU6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1" spans="2:47">
      <c r="B621" s="11"/>
      <c r="C621" s="243"/>
      <c r="D621" s="243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244"/>
      <c r="P621" s="11"/>
      <c r="Q621" s="245"/>
      <c r="R621" s="11"/>
      <c r="S621" s="11"/>
      <c r="T621" s="11"/>
      <c r="U621" s="11"/>
      <c r="V621" s="11"/>
      <c r="W621" s="11"/>
      <c r="X621" s="11"/>
      <c r="Y621" s="11"/>
      <c r="Z621" s="246"/>
      <c r="AA6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1" s="250" t="e">
        <f>IF(tbl_TransDet_Exp[[#This Row],[+/-  (HR GL Detail)]]&lt;&gt;"",tbl_TransDet_Exp[[#This Row],[+/-  (HR GL Detail)]],IF(#REF!&lt;&gt;"",#REF!,""))</f>
        <v>#REF!</v>
      </c>
      <c r="AC621" s="250" t="str">
        <f t="shared" si="30"/>
        <v>https://financials.omni.fsu.edu/psp/sprdfi/EMPLOYEE/ERP/c/AUDIT_EXPENSE_FUNCTIONS.TE_EXP_SHEET_INQ.GBL?SHEET_ID=</v>
      </c>
      <c r="AD621" s="250" t="str">
        <f t="shared" si="31"/>
        <v>&amp;PAGE=EX_SHEET_ENTRY</v>
      </c>
      <c r="AE621" s="250" t="str">
        <f>IF(LEFT(tbl_TransDet_Exp[[#This Row],[Journal Id]],2)="EX",TEXT(tbl_TransDet_Exp[[#This Row],[Vch /Ex /PayId]],"0000000000"),"")</f>
        <v/>
      </c>
      <c r="AF621" s="250" t="b">
        <f>IF(tbl_TransDet_Exp[[#This Row],[ER Lookup and Format]]&lt;&gt;"",CONCATENATE(tbl_TransDet_Exp[[#This Row],[https://financials.omni.fsu.edu/psp/sprdfi/EMPLOYEE/ERP/c/AUDIT_EXPENSE_FUNCTIONS.TE_EXP_SHEET_INQ.GBL?SHEET_ID=]],AE621,tbl_TransDet_Exp[[#This Row],[&amp;PAGE=EX_SHEET_ENTRY]]))</f>
        <v>0</v>
      </c>
      <c r="AG621" s="250" t="str">
        <f t="shared" si="32"/>
        <v>https://docmgmt.its.fsu.edu/NolijWeb/public/apiLoginCheck.jsp?redir=../documentviewer/%3FdocumentId%3D</v>
      </c>
      <c r="AH6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1" s="250" t="str">
        <f>tbl_TransDet_Exp[[#Headers],[&amp;TargetFrameName=None]]</f>
        <v>&amp;TargetFrameName=None</v>
      </c>
      <c r="AJ6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1" s="71"/>
      <c r="AN621" s="22"/>
      <c r="AO621" s="22"/>
      <c r="AP621" s="208"/>
      <c r="AQ621" s="42" t="e">
        <f>IF(tbl_TransDet_Exp[[#This Row],[Custom SR Type]]="",INDEX(SR_Lookup[Section Name],MATCH(tbl_TransDet_Exp[[#This Row],[Account]],SR_Lookup[Account],0)),tbl_TransDet_Exp[[#This Row],[Custom SR Type]])</f>
        <v>#N/A</v>
      </c>
      <c r="AR621" s="42">
        <f>VALUE(CONCATENATE(C621,TEXT(tbl_TransDet_Exp[[#This Row],[Pd]],"00")))</f>
        <v>0</v>
      </c>
      <c r="AS621" s="42" t="str">
        <f>TEXT(tbl_TransDet_Exp[[#This Row],[Project Id]],"000000")</f>
        <v>000000</v>
      </c>
      <c r="AT621" s="42" t="e">
        <f>INDEX(Table11[Description],MATCH(tbl_TransDet_Exp[[#This Row],[Account]],Table11[GL Account],0))</f>
        <v>#N/A</v>
      </c>
      <c r="AU6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2" spans="2:47">
      <c r="B622" s="11"/>
      <c r="C622" s="243"/>
      <c r="D622" s="243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244"/>
      <c r="P622" s="11"/>
      <c r="Q622" s="245"/>
      <c r="R622" s="11"/>
      <c r="S622" s="11"/>
      <c r="T622" s="11"/>
      <c r="U622" s="11"/>
      <c r="V622" s="11"/>
      <c r="W622" s="11"/>
      <c r="X622" s="11"/>
      <c r="Y622" s="11"/>
      <c r="Z622" s="246"/>
      <c r="AA6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2" s="250" t="e">
        <f>IF(tbl_TransDet_Exp[[#This Row],[+/-  (HR GL Detail)]]&lt;&gt;"",tbl_TransDet_Exp[[#This Row],[+/-  (HR GL Detail)]],IF(#REF!&lt;&gt;"",#REF!,""))</f>
        <v>#REF!</v>
      </c>
      <c r="AC622" s="250" t="str">
        <f t="shared" si="30"/>
        <v>https://financials.omni.fsu.edu/psp/sprdfi/EMPLOYEE/ERP/c/AUDIT_EXPENSE_FUNCTIONS.TE_EXP_SHEET_INQ.GBL?SHEET_ID=</v>
      </c>
      <c r="AD622" s="250" t="str">
        <f t="shared" si="31"/>
        <v>&amp;PAGE=EX_SHEET_ENTRY</v>
      </c>
      <c r="AE622" s="250" t="str">
        <f>IF(LEFT(tbl_TransDet_Exp[[#This Row],[Journal Id]],2)="EX",TEXT(tbl_TransDet_Exp[[#This Row],[Vch /Ex /PayId]],"0000000000"),"")</f>
        <v/>
      </c>
      <c r="AF622" s="250" t="b">
        <f>IF(tbl_TransDet_Exp[[#This Row],[ER Lookup and Format]]&lt;&gt;"",CONCATENATE(tbl_TransDet_Exp[[#This Row],[https://financials.omni.fsu.edu/psp/sprdfi/EMPLOYEE/ERP/c/AUDIT_EXPENSE_FUNCTIONS.TE_EXP_SHEET_INQ.GBL?SHEET_ID=]],AE622,tbl_TransDet_Exp[[#This Row],[&amp;PAGE=EX_SHEET_ENTRY]]))</f>
        <v>0</v>
      </c>
      <c r="AG622" s="250" t="str">
        <f t="shared" si="32"/>
        <v>https://docmgmt.its.fsu.edu/NolijWeb/public/apiLoginCheck.jsp?redir=../documentviewer/%3FdocumentId%3D</v>
      </c>
      <c r="AH6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2" s="250" t="str">
        <f>tbl_TransDet_Exp[[#Headers],[&amp;TargetFrameName=None]]</f>
        <v>&amp;TargetFrameName=None</v>
      </c>
      <c r="AJ6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2" s="71"/>
      <c r="AN622" s="22"/>
      <c r="AO622" s="22"/>
      <c r="AP622" s="208"/>
      <c r="AQ622" s="42" t="e">
        <f>IF(tbl_TransDet_Exp[[#This Row],[Custom SR Type]]="",INDEX(SR_Lookup[Section Name],MATCH(tbl_TransDet_Exp[[#This Row],[Account]],SR_Lookup[Account],0)),tbl_TransDet_Exp[[#This Row],[Custom SR Type]])</f>
        <v>#N/A</v>
      </c>
      <c r="AR622" s="42">
        <f>VALUE(CONCATENATE(C622,TEXT(tbl_TransDet_Exp[[#This Row],[Pd]],"00")))</f>
        <v>0</v>
      </c>
      <c r="AS622" s="42" t="str">
        <f>TEXT(tbl_TransDet_Exp[[#This Row],[Project Id]],"000000")</f>
        <v>000000</v>
      </c>
      <c r="AT622" s="42" t="e">
        <f>INDEX(Table11[Description],MATCH(tbl_TransDet_Exp[[#This Row],[Account]],Table11[GL Account],0))</f>
        <v>#N/A</v>
      </c>
      <c r="AU6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3" spans="2:47">
      <c r="B623" s="11"/>
      <c r="C623" s="243"/>
      <c r="D623" s="243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244"/>
      <c r="P623" s="11"/>
      <c r="Q623" s="245"/>
      <c r="R623" s="11"/>
      <c r="S623" s="11"/>
      <c r="T623" s="11"/>
      <c r="U623" s="11"/>
      <c r="V623" s="11"/>
      <c r="W623" s="11"/>
      <c r="X623" s="11"/>
      <c r="Y623" s="11"/>
      <c r="Z623" s="246"/>
      <c r="AA6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3" s="250" t="e">
        <f>IF(tbl_TransDet_Exp[[#This Row],[+/-  (HR GL Detail)]]&lt;&gt;"",tbl_TransDet_Exp[[#This Row],[+/-  (HR GL Detail)]],IF(#REF!&lt;&gt;"",#REF!,""))</f>
        <v>#REF!</v>
      </c>
      <c r="AC623" s="250" t="str">
        <f t="shared" si="30"/>
        <v>https://financials.omni.fsu.edu/psp/sprdfi/EMPLOYEE/ERP/c/AUDIT_EXPENSE_FUNCTIONS.TE_EXP_SHEET_INQ.GBL?SHEET_ID=</v>
      </c>
      <c r="AD623" s="250" t="str">
        <f t="shared" si="31"/>
        <v>&amp;PAGE=EX_SHEET_ENTRY</v>
      </c>
      <c r="AE623" s="250" t="str">
        <f>IF(LEFT(tbl_TransDet_Exp[[#This Row],[Journal Id]],2)="EX",TEXT(tbl_TransDet_Exp[[#This Row],[Vch /Ex /PayId]],"0000000000"),"")</f>
        <v/>
      </c>
      <c r="AF623" s="250" t="b">
        <f>IF(tbl_TransDet_Exp[[#This Row],[ER Lookup and Format]]&lt;&gt;"",CONCATENATE(tbl_TransDet_Exp[[#This Row],[https://financials.omni.fsu.edu/psp/sprdfi/EMPLOYEE/ERP/c/AUDIT_EXPENSE_FUNCTIONS.TE_EXP_SHEET_INQ.GBL?SHEET_ID=]],AE623,tbl_TransDet_Exp[[#This Row],[&amp;PAGE=EX_SHEET_ENTRY]]))</f>
        <v>0</v>
      </c>
      <c r="AG623" s="250" t="str">
        <f t="shared" si="32"/>
        <v>https://docmgmt.its.fsu.edu/NolijWeb/public/apiLoginCheck.jsp?redir=../documentviewer/%3FdocumentId%3D</v>
      </c>
      <c r="AH6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3" s="250" t="str">
        <f>tbl_TransDet_Exp[[#Headers],[&amp;TargetFrameName=None]]</f>
        <v>&amp;TargetFrameName=None</v>
      </c>
      <c r="AJ6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3" s="71"/>
      <c r="AN623" s="22"/>
      <c r="AO623" s="22"/>
      <c r="AP623" s="208"/>
      <c r="AQ623" s="42" t="e">
        <f>IF(tbl_TransDet_Exp[[#This Row],[Custom SR Type]]="",INDEX(SR_Lookup[Section Name],MATCH(tbl_TransDet_Exp[[#This Row],[Account]],SR_Lookup[Account],0)),tbl_TransDet_Exp[[#This Row],[Custom SR Type]])</f>
        <v>#N/A</v>
      </c>
      <c r="AR623" s="42">
        <f>VALUE(CONCATENATE(C623,TEXT(tbl_TransDet_Exp[[#This Row],[Pd]],"00")))</f>
        <v>0</v>
      </c>
      <c r="AS623" s="42" t="str">
        <f>TEXT(tbl_TransDet_Exp[[#This Row],[Project Id]],"000000")</f>
        <v>000000</v>
      </c>
      <c r="AT623" s="42" t="e">
        <f>INDEX(Table11[Description],MATCH(tbl_TransDet_Exp[[#This Row],[Account]],Table11[GL Account],0))</f>
        <v>#N/A</v>
      </c>
      <c r="AU6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4" spans="2:47">
      <c r="B624" s="11"/>
      <c r="C624" s="243"/>
      <c r="D624" s="243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244"/>
      <c r="P624" s="11"/>
      <c r="Q624" s="245"/>
      <c r="R624" s="11"/>
      <c r="S624" s="11"/>
      <c r="T624" s="11"/>
      <c r="U624" s="11"/>
      <c r="V624" s="11"/>
      <c r="W624" s="11"/>
      <c r="X624" s="11"/>
      <c r="Y624" s="11"/>
      <c r="Z624" s="246"/>
      <c r="AA6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4" s="250" t="e">
        <f>IF(tbl_TransDet_Exp[[#This Row],[+/-  (HR GL Detail)]]&lt;&gt;"",tbl_TransDet_Exp[[#This Row],[+/-  (HR GL Detail)]],IF(#REF!&lt;&gt;"",#REF!,""))</f>
        <v>#REF!</v>
      </c>
      <c r="AC624" s="250" t="str">
        <f t="shared" si="30"/>
        <v>https://financials.omni.fsu.edu/psp/sprdfi/EMPLOYEE/ERP/c/AUDIT_EXPENSE_FUNCTIONS.TE_EXP_SHEET_INQ.GBL?SHEET_ID=</v>
      </c>
      <c r="AD624" s="250" t="str">
        <f t="shared" si="31"/>
        <v>&amp;PAGE=EX_SHEET_ENTRY</v>
      </c>
      <c r="AE624" s="250" t="str">
        <f>IF(LEFT(tbl_TransDet_Exp[[#This Row],[Journal Id]],2)="EX",TEXT(tbl_TransDet_Exp[[#This Row],[Vch /Ex /PayId]],"0000000000"),"")</f>
        <v/>
      </c>
      <c r="AF624" s="250" t="b">
        <f>IF(tbl_TransDet_Exp[[#This Row],[ER Lookup and Format]]&lt;&gt;"",CONCATENATE(tbl_TransDet_Exp[[#This Row],[https://financials.omni.fsu.edu/psp/sprdfi/EMPLOYEE/ERP/c/AUDIT_EXPENSE_FUNCTIONS.TE_EXP_SHEET_INQ.GBL?SHEET_ID=]],AE624,tbl_TransDet_Exp[[#This Row],[&amp;PAGE=EX_SHEET_ENTRY]]))</f>
        <v>0</v>
      </c>
      <c r="AG624" s="250" t="str">
        <f t="shared" si="32"/>
        <v>https://docmgmt.its.fsu.edu/NolijWeb/public/apiLoginCheck.jsp?redir=../documentviewer/%3FdocumentId%3D</v>
      </c>
      <c r="AH6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4" s="250" t="str">
        <f>tbl_TransDet_Exp[[#Headers],[&amp;TargetFrameName=None]]</f>
        <v>&amp;TargetFrameName=None</v>
      </c>
      <c r="AJ6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4" s="71"/>
      <c r="AN624" s="22"/>
      <c r="AO624" s="22"/>
      <c r="AP624" s="208"/>
      <c r="AQ624" s="42" t="e">
        <f>IF(tbl_TransDet_Exp[[#This Row],[Custom SR Type]]="",INDEX(SR_Lookup[Section Name],MATCH(tbl_TransDet_Exp[[#This Row],[Account]],SR_Lookup[Account],0)),tbl_TransDet_Exp[[#This Row],[Custom SR Type]])</f>
        <v>#N/A</v>
      </c>
      <c r="AR624" s="42">
        <f>VALUE(CONCATENATE(C624,TEXT(tbl_TransDet_Exp[[#This Row],[Pd]],"00")))</f>
        <v>0</v>
      </c>
      <c r="AS624" s="42" t="str">
        <f>TEXT(tbl_TransDet_Exp[[#This Row],[Project Id]],"000000")</f>
        <v>000000</v>
      </c>
      <c r="AT624" s="42" t="e">
        <f>INDEX(Table11[Description],MATCH(tbl_TransDet_Exp[[#This Row],[Account]],Table11[GL Account],0))</f>
        <v>#N/A</v>
      </c>
      <c r="AU6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5" spans="2:47">
      <c r="B625" s="11"/>
      <c r="C625" s="243"/>
      <c r="D625" s="243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244"/>
      <c r="P625" s="11"/>
      <c r="Q625" s="245"/>
      <c r="R625" s="11"/>
      <c r="S625" s="11"/>
      <c r="T625" s="11"/>
      <c r="U625" s="11"/>
      <c r="V625" s="11"/>
      <c r="W625" s="11"/>
      <c r="X625" s="11"/>
      <c r="Y625" s="11"/>
      <c r="Z625" s="246"/>
      <c r="AA6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5" s="250" t="e">
        <f>IF(tbl_TransDet_Exp[[#This Row],[+/-  (HR GL Detail)]]&lt;&gt;"",tbl_TransDet_Exp[[#This Row],[+/-  (HR GL Detail)]],IF(#REF!&lt;&gt;"",#REF!,""))</f>
        <v>#REF!</v>
      </c>
      <c r="AC625" s="250" t="str">
        <f t="shared" si="30"/>
        <v>https://financials.omni.fsu.edu/psp/sprdfi/EMPLOYEE/ERP/c/AUDIT_EXPENSE_FUNCTIONS.TE_EXP_SHEET_INQ.GBL?SHEET_ID=</v>
      </c>
      <c r="AD625" s="250" t="str">
        <f t="shared" si="31"/>
        <v>&amp;PAGE=EX_SHEET_ENTRY</v>
      </c>
      <c r="AE625" s="250" t="str">
        <f>IF(LEFT(tbl_TransDet_Exp[[#This Row],[Journal Id]],2)="EX",TEXT(tbl_TransDet_Exp[[#This Row],[Vch /Ex /PayId]],"0000000000"),"")</f>
        <v/>
      </c>
      <c r="AF625" s="250" t="b">
        <f>IF(tbl_TransDet_Exp[[#This Row],[ER Lookup and Format]]&lt;&gt;"",CONCATENATE(tbl_TransDet_Exp[[#This Row],[https://financials.omni.fsu.edu/psp/sprdfi/EMPLOYEE/ERP/c/AUDIT_EXPENSE_FUNCTIONS.TE_EXP_SHEET_INQ.GBL?SHEET_ID=]],AE625,tbl_TransDet_Exp[[#This Row],[&amp;PAGE=EX_SHEET_ENTRY]]))</f>
        <v>0</v>
      </c>
      <c r="AG625" s="250" t="str">
        <f t="shared" si="32"/>
        <v>https://docmgmt.its.fsu.edu/NolijWeb/public/apiLoginCheck.jsp?redir=../documentviewer/%3FdocumentId%3D</v>
      </c>
      <c r="AH6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5" s="250" t="str">
        <f>tbl_TransDet_Exp[[#Headers],[&amp;TargetFrameName=None]]</f>
        <v>&amp;TargetFrameName=None</v>
      </c>
      <c r="AJ6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5" s="71"/>
      <c r="AN625" s="22"/>
      <c r="AO625" s="22"/>
      <c r="AP625" s="208"/>
      <c r="AQ625" s="42" t="e">
        <f>IF(tbl_TransDet_Exp[[#This Row],[Custom SR Type]]="",INDEX(SR_Lookup[Section Name],MATCH(tbl_TransDet_Exp[[#This Row],[Account]],SR_Lookup[Account],0)),tbl_TransDet_Exp[[#This Row],[Custom SR Type]])</f>
        <v>#N/A</v>
      </c>
      <c r="AR625" s="42">
        <f>VALUE(CONCATENATE(C625,TEXT(tbl_TransDet_Exp[[#This Row],[Pd]],"00")))</f>
        <v>0</v>
      </c>
      <c r="AS625" s="42" t="str">
        <f>TEXT(tbl_TransDet_Exp[[#This Row],[Project Id]],"000000")</f>
        <v>000000</v>
      </c>
      <c r="AT625" s="42" t="e">
        <f>INDEX(Table11[Description],MATCH(tbl_TransDet_Exp[[#This Row],[Account]],Table11[GL Account],0))</f>
        <v>#N/A</v>
      </c>
      <c r="AU6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6" spans="2:47">
      <c r="B626" s="11"/>
      <c r="C626" s="243"/>
      <c r="D626" s="243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244"/>
      <c r="P626" s="11"/>
      <c r="Q626" s="245"/>
      <c r="R626" s="11"/>
      <c r="S626" s="11"/>
      <c r="T626" s="11"/>
      <c r="U626" s="11"/>
      <c r="V626" s="11"/>
      <c r="W626" s="11"/>
      <c r="X626" s="11"/>
      <c r="Y626" s="11"/>
      <c r="Z626" s="246"/>
      <c r="AA6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6" s="250" t="e">
        <f>IF(tbl_TransDet_Exp[[#This Row],[+/-  (HR GL Detail)]]&lt;&gt;"",tbl_TransDet_Exp[[#This Row],[+/-  (HR GL Detail)]],IF(#REF!&lt;&gt;"",#REF!,""))</f>
        <v>#REF!</v>
      </c>
      <c r="AC626" s="250" t="str">
        <f t="shared" si="30"/>
        <v>https://financials.omni.fsu.edu/psp/sprdfi/EMPLOYEE/ERP/c/AUDIT_EXPENSE_FUNCTIONS.TE_EXP_SHEET_INQ.GBL?SHEET_ID=</v>
      </c>
      <c r="AD626" s="250" t="str">
        <f t="shared" si="31"/>
        <v>&amp;PAGE=EX_SHEET_ENTRY</v>
      </c>
      <c r="AE626" s="250" t="str">
        <f>IF(LEFT(tbl_TransDet_Exp[[#This Row],[Journal Id]],2)="EX",TEXT(tbl_TransDet_Exp[[#This Row],[Vch /Ex /PayId]],"0000000000"),"")</f>
        <v/>
      </c>
      <c r="AF626" s="250" t="b">
        <f>IF(tbl_TransDet_Exp[[#This Row],[ER Lookup and Format]]&lt;&gt;"",CONCATENATE(tbl_TransDet_Exp[[#This Row],[https://financials.omni.fsu.edu/psp/sprdfi/EMPLOYEE/ERP/c/AUDIT_EXPENSE_FUNCTIONS.TE_EXP_SHEET_INQ.GBL?SHEET_ID=]],AE626,tbl_TransDet_Exp[[#This Row],[&amp;PAGE=EX_SHEET_ENTRY]]))</f>
        <v>0</v>
      </c>
      <c r="AG626" s="250" t="str">
        <f t="shared" si="32"/>
        <v>https://docmgmt.its.fsu.edu/NolijWeb/public/apiLoginCheck.jsp?redir=../documentviewer/%3FdocumentId%3D</v>
      </c>
      <c r="AH6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6" s="250" t="str">
        <f>tbl_TransDet_Exp[[#Headers],[&amp;TargetFrameName=None]]</f>
        <v>&amp;TargetFrameName=None</v>
      </c>
      <c r="AJ6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6" s="71"/>
      <c r="AN626" s="22"/>
      <c r="AO626" s="22"/>
      <c r="AP626" s="208"/>
      <c r="AQ626" s="42" t="e">
        <f>IF(tbl_TransDet_Exp[[#This Row],[Custom SR Type]]="",INDEX(SR_Lookup[Section Name],MATCH(tbl_TransDet_Exp[[#This Row],[Account]],SR_Lookup[Account],0)),tbl_TransDet_Exp[[#This Row],[Custom SR Type]])</f>
        <v>#N/A</v>
      </c>
      <c r="AR626" s="42">
        <f>VALUE(CONCATENATE(C626,TEXT(tbl_TransDet_Exp[[#This Row],[Pd]],"00")))</f>
        <v>0</v>
      </c>
      <c r="AS626" s="42" t="str">
        <f>TEXT(tbl_TransDet_Exp[[#This Row],[Project Id]],"000000")</f>
        <v>000000</v>
      </c>
      <c r="AT626" s="42" t="e">
        <f>INDEX(Table11[Description],MATCH(tbl_TransDet_Exp[[#This Row],[Account]],Table11[GL Account],0))</f>
        <v>#N/A</v>
      </c>
      <c r="AU6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7" spans="2:47">
      <c r="B627" s="11"/>
      <c r="C627" s="243"/>
      <c r="D627" s="243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244"/>
      <c r="P627" s="11"/>
      <c r="Q627" s="245"/>
      <c r="R627" s="11"/>
      <c r="S627" s="11"/>
      <c r="T627" s="11"/>
      <c r="U627" s="11"/>
      <c r="V627" s="11"/>
      <c r="W627" s="11"/>
      <c r="X627" s="11"/>
      <c r="Y627" s="11"/>
      <c r="Z627" s="246"/>
      <c r="AA6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7" s="250" t="e">
        <f>IF(tbl_TransDet_Exp[[#This Row],[+/-  (HR GL Detail)]]&lt;&gt;"",tbl_TransDet_Exp[[#This Row],[+/-  (HR GL Detail)]],IF(#REF!&lt;&gt;"",#REF!,""))</f>
        <v>#REF!</v>
      </c>
      <c r="AC627" s="250" t="str">
        <f t="shared" si="30"/>
        <v>https://financials.omni.fsu.edu/psp/sprdfi/EMPLOYEE/ERP/c/AUDIT_EXPENSE_FUNCTIONS.TE_EXP_SHEET_INQ.GBL?SHEET_ID=</v>
      </c>
      <c r="AD627" s="250" t="str">
        <f t="shared" si="31"/>
        <v>&amp;PAGE=EX_SHEET_ENTRY</v>
      </c>
      <c r="AE627" s="250" t="str">
        <f>IF(LEFT(tbl_TransDet_Exp[[#This Row],[Journal Id]],2)="EX",TEXT(tbl_TransDet_Exp[[#This Row],[Vch /Ex /PayId]],"0000000000"),"")</f>
        <v/>
      </c>
      <c r="AF627" s="250" t="b">
        <f>IF(tbl_TransDet_Exp[[#This Row],[ER Lookup and Format]]&lt;&gt;"",CONCATENATE(tbl_TransDet_Exp[[#This Row],[https://financials.omni.fsu.edu/psp/sprdfi/EMPLOYEE/ERP/c/AUDIT_EXPENSE_FUNCTIONS.TE_EXP_SHEET_INQ.GBL?SHEET_ID=]],AE627,tbl_TransDet_Exp[[#This Row],[&amp;PAGE=EX_SHEET_ENTRY]]))</f>
        <v>0</v>
      </c>
      <c r="AG627" s="250" t="str">
        <f t="shared" si="32"/>
        <v>https://docmgmt.its.fsu.edu/NolijWeb/public/apiLoginCheck.jsp?redir=../documentviewer/%3FdocumentId%3D</v>
      </c>
      <c r="AH6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7" s="250" t="str">
        <f>tbl_TransDet_Exp[[#Headers],[&amp;TargetFrameName=None]]</f>
        <v>&amp;TargetFrameName=None</v>
      </c>
      <c r="AJ6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7" s="71"/>
      <c r="AN627" s="22"/>
      <c r="AO627" s="22"/>
      <c r="AP627" s="208"/>
      <c r="AQ627" s="42" t="e">
        <f>IF(tbl_TransDet_Exp[[#This Row],[Custom SR Type]]="",INDEX(SR_Lookup[Section Name],MATCH(tbl_TransDet_Exp[[#This Row],[Account]],SR_Lookup[Account],0)),tbl_TransDet_Exp[[#This Row],[Custom SR Type]])</f>
        <v>#N/A</v>
      </c>
      <c r="AR627" s="42">
        <f>VALUE(CONCATENATE(C627,TEXT(tbl_TransDet_Exp[[#This Row],[Pd]],"00")))</f>
        <v>0</v>
      </c>
      <c r="AS627" s="42" t="str">
        <f>TEXT(tbl_TransDet_Exp[[#This Row],[Project Id]],"000000")</f>
        <v>000000</v>
      </c>
      <c r="AT627" s="42" t="e">
        <f>INDEX(Table11[Description],MATCH(tbl_TransDet_Exp[[#This Row],[Account]],Table11[GL Account],0))</f>
        <v>#N/A</v>
      </c>
      <c r="AU6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8" spans="2:47">
      <c r="B628" s="11"/>
      <c r="C628" s="243"/>
      <c r="D628" s="243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244"/>
      <c r="P628" s="11"/>
      <c r="Q628" s="245"/>
      <c r="R628" s="11"/>
      <c r="S628" s="11"/>
      <c r="T628" s="11"/>
      <c r="U628" s="11"/>
      <c r="V628" s="11"/>
      <c r="W628" s="11"/>
      <c r="X628" s="11"/>
      <c r="Y628" s="11"/>
      <c r="Z628" s="246"/>
      <c r="AA6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8" s="250" t="e">
        <f>IF(tbl_TransDet_Exp[[#This Row],[+/-  (HR GL Detail)]]&lt;&gt;"",tbl_TransDet_Exp[[#This Row],[+/-  (HR GL Detail)]],IF(#REF!&lt;&gt;"",#REF!,""))</f>
        <v>#REF!</v>
      </c>
      <c r="AC628" s="250" t="str">
        <f t="shared" si="30"/>
        <v>https://financials.omni.fsu.edu/psp/sprdfi/EMPLOYEE/ERP/c/AUDIT_EXPENSE_FUNCTIONS.TE_EXP_SHEET_INQ.GBL?SHEET_ID=</v>
      </c>
      <c r="AD628" s="250" t="str">
        <f t="shared" si="31"/>
        <v>&amp;PAGE=EX_SHEET_ENTRY</v>
      </c>
      <c r="AE628" s="250" t="str">
        <f>IF(LEFT(tbl_TransDet_Exp[[#This Row],[Journal Id]],2)="EX",TEXT(tbl_TransDet_Exp[[#This Row],[Vch /Ex /PayId]],"0000000000"),"")</f>
        <v/>
      </c>
      <c r="AF628" s="250" t="b">
        <f>IF(tbl_TransDet_Exp[[#This Row],[ER Lookup and Format]]&lt;&gt;"",CONCATENATE(tbl_TransDet_Exp[[#This Row],[https://financials.omni.fsu.edu/psp/sprdfi/EMPLOYEE/ERP/c/AUDIT_EXPENSE_FUNCTIONS.TE_EXP_SHEET_INQ.GBL?SHEET_ID=]],AE628,tbl_TransDet_Exp[[#This Row],[&amp;PAGE=EX_SHEET_ENTRY]]))</f>
        <v>0</v>
      </c>
      <c r="AG628" s="250" t="str">
        <f t="shared" si="32"/>
        <v>https://docmgmt.its.fsu.edu/NolijWeb/public/apiLoginCheck.jsp?redir=../documentviewer/%3FdocumentId%3D</v>
      </c>
      <c r="AH6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8" s="250" t="str">
        <f>tbl_TransDet_Exp[[#Headers],[&amp;TargetFrameName=None]]</f>
        <v>&amp;TargetFrameName=None</v>
      </c>
      <c r="AJ6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8" s="71"/>
      <c r="AN628" s="22"/>
      <c r="AO628" s="22"/>
      <c r="AP628" s="208"/>
      <c r="AQ628" s="42" t="e">
        <f>IF(tbl_TransDet_Exp[[#This Row],[Custom SR Type]]="",INDEX(SR_Lookup[Section Name],MATCH(tbl_TransDet_Exp[[#This Row],[Account]],SR_Lookup[Account],0)),tbl_TransDet_Exp[[#This Row],[Custom SR Type]])</f>
        <v>#N/A</v>
      </c>
      <c r="AR628" s="42">
        <f>VALUE(CONCATENATE(C628,TEXT(tbl_TransDet_Exp[[#This Row],[Pd]],"00")))</f>
        <v>0</v>
      </c>
      <c r="AS628" s="42" t="str">
        <f>TEXT(tbl_TransDet_Exp[[#This Row],[Project Id]],"000000")</f>
        <v>000000</v>
      </c>
      <c r="AT628" s="42" t="e">
        <f>INDEX(Table11[Description],MATCH(tbl_TransDet_Exp[[#This Row],[Account]],Table11[GL Account],0))</f>
        <v>#N/A</v>
      </c>
      <c r="AU6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29" spans="2:47">
      <c r="B629" s="11"/>
      <c r="C629" s="243"/>
      <c r="D629" s="243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244"/>
      <c r="P629" s="11"/>
      <c r="Q629" s="245"/>
      <c r="R629" s="11"/>
      <c r="S629" s="11"/>
      <c r="T629" s="11"/>
      <c r="U629" s="11"/>
      <c r="V629" s="11"/>
      <c r="W629" s="11"/>
      <c r="X629" s="11"/>
      <c r="Y629" s="11"/>
      <c r="Z629" s="246"/>
      <c r="AA6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29" s="250" t="e">
        <f>IF(tbl_TransDet_Exp[[#This Row],[+/-  (HR GL Detail)]]&lt;&gt;"",tbl_TransDet_Exp[[#This Row],[+/-  (HR GL Detail)]],IF(#REF!&lt;&gt;"",#REF!,""))</f>
        <v>#REF!</v>
      </c>
      <c r="AC629" s="250" t="str">
        <f t="shared" si="30"/>
        <v>https://financials.omni.fsu.edu/psp/sprdfi/EMPLOYEE/ERP/c/AUDIT_EXPENSE_FUNCTIONS.TE_EXP_SHEET_INQ.GBL?SHEET_ID=</v>
      </c>
      <c r="AD629" s="250" t="str">
        <f t="shared" si="31"/>
        <v>&amp;PAGE=EX_SHEET_ENTRY</v>
      </c>
      <c r="AE629" s="250" t="str">
        <f>IF(LEFT(tbl_TransDet_Exp[[#This Row],[Journal Id]],2)="EX",TEXT(tbl_TransDet_Exp[[#This Row],[Vch /Ex /PayId]],"0000000000"),"")</f>
        <v/>
      </c>
      <c r="AF629" s="250" t="b">
        <f>IF(tbl_TransDet_Exp[[#This Row],[ER Lookup and Format]]&lt;&gt;"",CONCATENATE(tbl_TransDet_Exp[[#This Row],[https://financials.omni.fsu.edu/psp/sprdfi/EMPLOYEE/ERP/c/AUDIT_EXPENSE_FUNCTIONS.TE_EXP_SHEET_INQ.GBL?SHEET_ID=]],AE629,tbl_TransDet_Exp[[#This Row],[&amp;PAGE=EX_SHEET_ENTRY]]))</f>
        <v>0</v>
      </c>
      <c r="AG629" s="250" t="str">
        <f t="shared" si="32"/>
        <v>https://docmgmt.its.fsu.edu/NolijWeb/public/apiLoginCheck.jsp?redir=../documentviewer/%3FdocumentId%3D</v>
      </c>
      <c r="AH6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29" s="250" t="str">
        <f>tbl_TransDet_Exp[[#Headers],[&amp;TargetFrameName=None]]</f>
        <v>&amp;TargetFrameName=None</v>
      </c>
      <c r="AJ6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29" s="71"/>
      <c r="AN629" s="22"/>
      <c r="AO629" s="22"/>
      <c r="AP629" s="208"/>
      <c r="AQ629" s="42" t="e">
        <f>IF(tbl_TransDet_Exp[[#This Row],[Custom SR Type]]="",INDEX(SR_Lookup[Section Name],MATCH(tbl_TransDet_Exp[[#This Row],[Account]],SR_Lookup[Account],0)),tbl_TransDet_Exp[[#This Row],[Custom SR Type]])</f>
        <v>#N/A</v>
      </c>
      <c r="AR629" s="42">
        <f>VALUE(CONCATENATE(C629,TEXT(tbl_TransDet_Exp[[#This Row],[Pd]],"00")))</f>
        <v>0</v>
      </c>
      <c r="AS629" s="42" t="str">
        <f>TEXT(tbl_TransDet_Exp[[#This Row],[Project Id]],"000000")</f>
        <v>000000</v>
      </c>
      <c r="AT629" s="42" t="e">
        <f>INDEX(Table11[Description],MATCH(tbl_TransDet_Exp[[#This Row],[Account]],Table11[GL Account],0))</f>
        <v>#N/A</v>
      </c>
      <c r="AU6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0" spans="2:47">
      <c r="B630" s="11"/>
      <c r="C630" s="243"/>
      <c r="D630" s="243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244"/>
      <c r="P630" s="11"/>
      <c r="Q630" s="245"/>
      <c r="R630" s="11"/>
      <c r="S630" s="11"/>
      <c r="T630" s="11"/>
      <c r="U630" s="11"/>
      <c r="V630" s="11"/>
      <c r="W630" s="11"/>
      <c r="X630" s="11"/>
      <c r="Y630" s="11"/>
      <c r="Z630" s="246"/>
      <c r="AA6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0" s="250" t="e">
        <f>IF(tbl_TransDet_Exp[[#This Row],[+/-  (HR GL Detail)]]&lt;&gt;"",tbl_TransDet_Exp[[#This Row],[+/-  (HR GL Detail)]],IF(#REF!&lt;&gt;"",#REF!,""))</f>
        <v>#REF!</v>
      </c>
      <c r="AC630" s="250" t="str">
        <f t="shared" si="30"/>
        <v>https://financials.omni.fsu.edu/psp/sprdfi/EMPLOYEE/ERP/c/AUDIT_EXPENSE_FUNCTIONS.TE_EXP_SHEET_INQ.GBL?SHEET_ID=</v>
      </c>
      <c r="AD630" s="250" t="str">
        <f t="shared" si="31"/>
        <v>&amp;PAGE=EX_SHEET_ENTRY</v>
      </c>
      <c r="AE630" s="250" t="str">
        <f>IF(LEFT(tbl_TransDet_Exp[[#This Row],[Journal Id]],2)="EX",TEXT(tbl_TransDet_Exp[[#This Row],[Vch /Ex /PayId]],"0000000000"),"")</f>
        <v/>
      </c>
      <c r="AF630" s="250" t="b">
        <f>IF(tbl_TransDet_Exp[[#This Row],[ER Lookup and Format]]&lt;&gt;"",CONCATENATE(tbl_TransDet_Exp[[#This Row],[https://financials.omni.fsu.edu/psp/sprdfi/EMPLOYEE/ERP/c/AUDIT_EXPENSE_FUNCTIONS.TE_EXP_SHEET_INQ.GBL?SHEET_ID=]],AE630,tbl_TransDet_Exp[[#This Row],[&amp;PAGE=EX_SHEET_ENTRY]]))</f>
        <v>0</v>
      </c>
      <c r="AG630" s="250" t="str">
        <f t="shared" si="32"/>
        <v>https://docmgmt.its.fsu.edu/NolijWeb/public/apiLoginCheck.jsp?redir=../documentviewer/%3FdocumentId%3D</v>
      </c>
      <c r="AH6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0" s="250" t="str">
        <f>tbl_TransDet_Exp[[#Headers],[&amp;TargetFrameName=None]]</f>
        <v>&amp;TargetFrameName=None</v>
      </c>
      <c r="AJ6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0" s="71"/>
      <c r="AN630" s="22"/>
      <c r="AO630" s="22"/>
      <c r="AP630" s="208"/>
      <c r="AQ630" s="42" t="e">
        <f>IF(tbl_TransDet_Exp[[#This Row],[Custom SR Type]]="",INDEX(SR_Lookup[Section Name],MATCH(tbl_TransDet_Exp[[#This Row],[Account]],SR_Lookup[Account],0)),tbl_TransDet_Exp[[#This Row],[Custom SR Type]])</f>
        <v>#N/A</v>
      </c>
      <c r="AR630" s="42">
        <f>VALUE(CONCATENATE(C630,TEXT(tbl_TransDet_Exp[[#This Row],[Pd]],"00")))</f>
        <v>0</v>
      </c>
      <c r="AS630" s="42" t="str">
        <f>TEXT(tbl_TransDet_Exp[[#This Row],[Project Id]],"000000")</f>
        <v>000000</v>
      </c>
      <c r="AT630" s="42" t="e">
        <f>INDEX(Table11[Description],MATCH(tbl_TransDet_Exp[[#This Row],[Account]],Table11[GL Account],0))</f>
        <v>#N/A</v>
      </c>
      <c r="AU6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1" spans="2:47">
      <c r="B631" s="11"/>
      <c r="C631" s="243"/>
      <c r="D631" s="243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244"/>
      <c r="P631" s="11"/>
      <c r="Q631" s="245"/>
      <c r="R631" s="11"/>
      <c r="S631" s="11"/>
      <c r="T631" s="11"/>
      <c r="U631" s="11"/>
      <c r="V631" s="11"/>
      <c r="W631" s="11"/>
      <c r="X631" s="11"/>
      <c r="Y631" s="11"/>
      <c r="Z631" s="246"/>
      <c r="AA6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1" s="250" t="e">
        <f>IF(tbl_TransDet_Exp[[#This Row],[+/-  (HR GL Detail)]]&lt;&gt;"",tbl_TransDet_Exp[[#This Row],[+/-  (HR GL Detail)]],IF(#REF!&lt;&gt;"",#REF!,""))</f>
        <v>#REF!</v>
      </c>
      <c r="AC631" s="250" t="str">
        <f t="shared" si="30"/>
        <v>https://financials.omni.fsu.edu/psp/sprdfi/EMPLOYEE/ERP/c/AUDIT_EXPENSE_FUNCTIONS.TE_EXP_SHEET_INQ.GBL?SHEET_ID=</v>
      </c>
      <c r="AD631" s="250" t="str">
        <f t="shared" si="31"/>
        <v>&amp;PAGE=EX_SHEET_ENTRY</v>
      </c>
      <c r="AE631" s="250" t="str">
        <f>IF(LEFT(tbl_TransDet_Exp[[#This Row],[Journal Id]],2)="EX",TEXT(tbl_TransDet_Exp[[#This Row],[Vch /Ex /PayId]],"0000000000"),"")</f>
        <v/>
      </c>
      <c r="AF631" s="250" t="b">
        <f>IF(tbl_TransDet_Exp[[#This Row],[ER Lookup and Format]]&lt;&gt;"",CONCATENATE(tbl_TransDet_Exp[[#This Row],[https://financials.omni.fsu.edu/psp/sprdfi/EMPLOYEE/ERP/c/AUDIT_EXPENSE_FUNCTIONS.TE_EXP_SHEET_INQ.GBL?SHEET_ID=]],AE631,tbl_TransDet_Exp[[#This Row],[&amp;PAGE=EX_SHEET_ENTRY]]))</f>
        <v>0</v>
      </c>
      <c r="AG631" s="250" t="str">
        <f t="shared" si="32"/>
        <v>https://docmgmt.its.fsu.edu/NolijWeb/public/apiLoginCheck.jsp?redir=../documentviewer/%3FdocumentId%3D</v>
      </c>
      <c r="AH6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1" s="250" t="str">
        <f>tbl_TransDet_Exp[[#Headers],[&amp;TargetFrameName=None]]</f>
        <v>&amp;TargetFrameName=None</v>
      </c>
      <c r="AJ6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1" s="71"/>
      <c r="AN631" s="22"/>
      <c r="AO631" s="22"/>
      <c r="AP631" s="208"/>
      <c r="AQ631" s="42" t="e">
        <f>IF(tbl_TransDet_Exp[[#This Row],[Custom SR Type]]="",INDEX(SR_Lookup[Section Name],MATCH(tbl_TransDet_Exp[[#This Row],[Account]],SR_Lookup[Account],0)),tbl_TransDet_Exp[[#This Row],[Custom SR Type]])</f>
        <v>#N/A</v>
      </c>
      <c r="AR631" s="42">
        <f>VALUE(CONCATENATE(C631,TEXT(tbl_TransDet_Exp[[#This Row],[Pd]],"00")))</f>
        <v>0</v>
      </c>
      <c r="AS631" s="42" t="str">
        <f>TEXT(tbl_TransDet_Exp[[#This Row],[Project Id]],"000000")</f>
        <v>000000</v>
      </c>
      <c r="AT631" s="42" t="e">
        <f>INDEX(Table11[Description],MATCH(tbl_TransDet_Exp[[#This Row],[Account]],Table11[GL Account],0))</f>
        <v>#N/A</v>
      </c>
      <c r="AU6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2" spans="2:47">
      <c r="B632" s="11"/>
      <c r="C632" s="243"/>
      <c r="D632" s="243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244"/>
      <c r="P632" s="11"/>
      <c r="Q632" s="245"/>
      <c r="R632" s="11"/>
      <c r="S632" s="11"/>
      <c r="T632" s="11"/>
      <c r="U632" s="11"/>
      <c r="V632" s="11"/>
      <c r="W632" s="11"/>
      <c r="X632" s="11"/>
      <c r="Y632" s="11"/>
      <c r="Z632" s="246"/>
      <c r="AA6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2" s="250" t="e">
        <f>IF(tbl_TransDet_Exp[[#This Row],[+/-  (HR GL Detail)]]&lt;&gt;"",tbl_TransDet_Exp[[#This Row],[+/-  (HR GL Detail)]],IF(#REF!&lt;&gt;"",#REF!,""))</f>
        <v>#REF!</v>
      </c>
      <c r="AC632" s="250" t="str">
        <f t="shared" si="30"/>
        <v>https://financials.omni.fsu.edu/psp/sprdfi/EMPLOYEE/ERP/c/AUDIT_EXPENSE_FUNCTIONS.TE_EXP_SHEET_INQ.GBL?SHEET_ID=</v>
      </c>
      <c r="AD632" s="250" t="str">
        <f t="shared" si="31"/>
        <v>&amp;PAGE=EX_SHEET_ENTRY</v>
      </c>
      <c r="AE632" s="250" t="str">
        <f>IF(LEFT(tbl_TransDet_Exp[[#This Row],[Journal Id]],2)="EX",TEXT(tbl_TransDet_Exp[[#This Row],[Vch /Ex /PayId]],"0000000000"),"")</f>
        <v/>
      </c>
      <c r="AF632" s="250" t="b">
        <f>IF(tbl_TransDet_Exp[[#This Row],[ER Lookup and Format]]&lt;&gt;"",CONCATENATE(tbl_TransDet_Exp[[#This Row],[https://financials.omni.fsu.edu/psp/sprdfi/EMPLOYEE/ERP/c/AUDIT_EXPENSE_FUNCTIONS.TE_EXP_SHEET_INQ.GBL?SHEET_ID=]],AE632,tbl_TransDet_Exp[[#This Row],[&amp;PAGE=EX_SHEET_ENTRY]]))</f>
        <v>0</v>
      </c>
      <c r="AG632" s="250" t="str">
        <f t="shared" si="32"/>
        <v>https://docmgmt.its.fsu.edu/NolijWeb/public/apiLoginCheck.jsp?redir=../documentviewer/%3FdocumentId%3D</v>
      </c>
      <c r="AH6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2" s="250" t="str">
        <f>tbl_TransDet_Exp[[#Headers],[&amp;TargetFrameName=None]]</f>
        <v>&amp;TargetFrameName=None</v>
      </c>
      <c r="AJ6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2" s="71"/>
      <c r="AN632" s="22"/>
      <c r="AO632" s="22"/>
      <c r="AP632" s="208"/>
      <c r="AQ632" s="42" t="e">
        <f>IF(tbl_TransDet_Exp[[#This Row],[Custom SR Type]]="",INDEX(SR_Lookup[Section Name],MATCH(tbl_TransDet_Exp[[#This Row],[Account]],SR_Lookup[Account],0)),tbl_TransDet_Exp[[#This Row],[Custom SR Type]])</f>
        <v>#N/A</v>
      </c>
      <c r="AR632" s="42">
        <f>VALUE(CONCATENATE(C632,TEXT(tbl_TransDet_Exp[[#This Row],[Pd]],"00")))</f>
        <v>0</v>
      </c>
      <c r="AS632" s="42" t="str">
        <f>TEXT(tbl_TransDet_Exp[[#This Row],[Project Id]],"000000")</f>
        <v>000000</v>
      </c>
      <c r="AT632" s="42" t="e">
        <f>INDEX(Table11[Description],MATCH(tbl_TransDet_Exp[[#This Row],[Account]],Table11[GL Account],0))</f>
        <v>#N/A</v>
      </c>
      <c r="AU6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3" spans="2:47">
      <c r="B633" s="11"/>
      <c r="C633" s="243"/>
      <c r="D633" s="243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244"/>
      <c r="P633" s="11"/>
      <c r="Q633" s="245"/>
      <c r="R633" s="11"/>
      <c r="S633" s="11"/>
      <c r="T633" s="11"/>
      <c r="U633" s="11"/>
      <c r="V633" s="11"/>
      <c r="W633" s="11"/>
      <c r="X633" s="11"/>
      <c r="Y633" s="11"/>
      <c r="Z633" s="246"/>
      <c r="AA6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3" s="250" t="e">
        <f>IF(tbl_TransDet_Exp[[#This Row],[+/-  (HR GL Detail)]]&lt;&gt;"",tbl_TransDet_Exp[[#This Row],[+/-  (HR GL Detail)]],IF(#REF!&lt;&gt;"",#REF!,""))</f>
        <v>#REF!</v>
      </c>
      <c r="AC633" s="250" t="str">
        <f t="shared" si="30"/>
        <v>https://financials.omni.fsu.edu/psp/sprdfi/EMPLOYEE/ERP/c/AUDIT_EXPENSE_FUNCTIONS.TE_EXP_SHEET_INQ.GBL?SHEET_ID=</v>
      </c>
      <c r="AD633" s="250" t="str">
        <f t="shared" si="31"/>
        <v>&amp;PAGE=EX_SHEET_ENTRY</v>
      </c>
      <c r="AE633" s="250" t="str">
        <f>IF(LEFT(tbl_TransDet_Exp[[#This Row],[Journal Id]],2)="EX",TEXT(tbl_TransDet_Exp[[#This Row],[Vch /Ex /PayId]],"0000000000"),"")</f>
        <v/>
      </c>
      <c r="AF633" s="250" t="b">
        <f>IF(tbl_TransDet_Exp[[#This Row],[ER Lookup and Format]]&lt;&gt;"",CONCATENATE(tbl_TransDet_Exp[[#This Row],[https://financials.omni.fsu.edu/psp/sprdfi/EMPLOYEE/ERP/c/AUDIT_EXPENSE_FUNCTIONS.TE_EXP_SHEET_INQ.GBL?SHEET_ID=]],AE633,tbl_TransDet_Exp[[#This Row],[&amp;PAGE=EX_SHEET_ENTRY]]))</f>
        <v>0</v>
      </c>
      <c r="AG633" s="250" t="str">
        <f t="shared" si="32"/>
        <v>https://docmgmt.its.fsu.edu/NolijWeb/public/apiLoginCheck.jsp?redir=../documentviewer/%3FdocumentId%3D</v>
      </c>
      <c r="AH6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3" s="250" t="str">
        <f>tbl_TransDet_Exp[[#Headers],[&amp;TargetFrameName=None]]</f>
        <v>&amp;TargetFrameName=None</v>
      </c>
      <c r="AJ6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3" s="71"/>
      <c r="AN633" s="22"/>
      <c r="AO633" s="22"/>
      <c r="AP633" s="208"/>
      <c r="AQ633" s="42" t="e">
        <f>IF(tbl_TransDet_Exp[[#This Row],[Custom SR Type]]="",INDEX(SR_Lookup[Section Name],MATCH(tbl_TransDet_Exp[[#This Row],[Account]],SR_Lookup[Account],0)),tbl_TransDet_Exp[[#This Row],[Custom SR Type]])</f>
        <v>#N/A</v>
      </c>
      <c r="AR633" s="42">
        <f>VALUE(CONCATENATE(C633,TEXT(tbl_TransDet_Exp[[#This Row],[Pd]],"00")))</f>
        <v>0</v>
      </c>
      <c r="AS633" s="42" t="str">
        <f>TEXT(tbl_TransDet_Exp[[#This Row],[Project Id]],"000000")</f>
        <v>000000</v>
      </c>
      <c r="AT633" s="42" t="e">
        <f>INDEX(Table11[Description],MATCH(tbl_TransDet_Exp[[#This Row],[Account]],Table11[GL Account],0))</f>
        <v>#N/A</v>
      </c>
      <c r="AU6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4" spans="2:47">
      <c r="B634" s="11"/>
      <c r="C634" s="243"/>
      <c r="D634" s="243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244"/>
      <c r="P634" s="11"/>
      <c r="Q634" s="245"/>
      <c r="R634" s="11"/>
      <c r="S634" s="11"/>
      <c r="T634" s="11"/>
      <c r="U634" s="11"/>
      <c r="V634" s="11"/>
      <c r="W634" s="11"/>
      <c r="X634" s="11"/>
      <c r="Y634" s="11"/>
      <c r="Z634" s="246"/>
      <c r="AA6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4" s="250" t="e">
        <f>IF(tbl_TransDet_Exp[[#This Row],[+/-  (HR GL Detail)]]&lt;&gt;"",tbl_TransDet_Exp[[#This Row],[+/-  (HR GL Detail)]],IF(#REF!&lt;&gt;"",#REF!,""))</f>
        <v>#REF!</v>
      </c>
      <c r="AC634" s="250" t="str">
        <f t="shared" si="30"/>
        <v>https://financials.omni.fsu.edu/psp/sprdfi/EMPLOYEE/ERP/c/AUDIT_EXPENSE_FUNCTIONS.TE_EXP_SHEET_INQ.GBL?SHEET_ID=</v>
      </c>
      <c r="AD634" s="250" t="str">
        <f t="shared" si="31"/>
        <v>&amp;PAGE=EX_SHEET_ENTRY</v>
      </c>
      <c r="AE634" s="250" t="str">
        <f>IF(LEFT(tbl_TransDet_Exp[[#This Row],[Journal Id]],2)="EX",TEXT(tbl_TransDet_Exp[[#This Row],[Vch /Ex /PayId]],"0000000000"),"")</f>
        <v/>
      </c>
      <c r="AF634" s="250" t="b">
        <f>IF(tbl_TransDet_Exp[[#This Row],[ER Lookup and Format]]&lt;&gt;"",CONCATENATE(tbl_TransDet_Exp[[#This Row],[https://financials.omni.fsu.edu/psp/sprdfi/EMPLOYEE/ERP/c/AUDIT_EXPENSE_FUNCTIONS.TE_EXP_SHEET_INQ.GBL?SHEET_ID=]],AE634,tbl_TransDet_Exp[[#This Row],[&amp;PAGE=EX_SHEET_ENTRY]]))</f>
        <v>0</v>
      </c>
      <c r="AG634" s="250" t="str">
        <f t="shared" si="32"/>
        <v>https://docmgmt.its.fsu.edu/NolijWeb/public/apiLoginCheck.jsp?redir=../documentviewer/%3FdocumentId%3D</v>
      </c>
      <c r="AH6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4" s="250" t="str">
        <f>tbl_TransDet_Exp[[#Headers],[&amp;TargetFrameName=None]]</f>
        <v>&amp;TargetFrameName=None</v>
      </c>
      <c r="AJ6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4" s="71"/>
      <c r="AN634" s="22"/>
      <c r="AO634" s="22"/>
      <c r="AP634" s="208"/>
      <c r="AQ634" s="42" t="e">
        <f>IF(tbl_TransDet_Exp[[#This Row],[Custom SR Type]]="",INDEX(SR_Lookup[Section Name],MATCH(tbl_TransDet_Exp[[#This Row],[Account]],SR_Lookup[Account],0)),tbl_TransDet_Exp[[#This Row],[Custom SR Type]])</f>
        <v>#N/A</v>
      </c>
      <c r="AR634" s="42">
        <f>VALUE(CONCATENATE(C634,TEXT(tbl_TransDet_Exp[[#This Row],[Pd]],"00")))</f>
        <v>0</v>
      </c>
      <c r="AS634" s="42" t="str">
        <f>TEXT(tbl_TransDet_Exp[[#This Row],[Project Id]],"000000")</f>
        <v>000000</v>
      </c>
      <c r="AT634" s="42" t="e">
        <f>INDEX(Table11[Description],MATCH(tbl_TransDet_Exp[[#This Row],[Account]],Table11[GL Account],0))</f>
        <v>#N/A</v>
      </c>
      <c r="AU6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5" spans="2:47">
      <c r="B635" s="11"/>
      <c r="C635" s="243"/>
      <c r="D635" s="243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244"/>
      <c r="P635" s="11"/>
      <c r="Q635" s="245"/>
      <c r="R635" s="11"/>
      <c r="S635" s="11"/>
      <c r="T635" s="11"/>
      <c r="U635" s="11"/>
      <c r="V635" s="11"/>
      <c r="W635" s="11"/>
      <c r="X635" s="11"/>
      <c r="Y635" s="11"/>
      <c r="Z635" s="246"/>
      <c r="AA6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5" s="250" t="e">
        <f>IF(tbl_TransDet_Exp[[#This Row],[+/-  (HR GL Detail)]]&lt;&gt;"",tbl_TransDet_Exp[[#This Row],[+/-  (HR GL Detail)]],IF(#REF!&lt;&gt;"",#REF!,""))</f>
        <v>#REF!</v>
      </c>
      <c r="AC635" s="250" t="str">
        <f t="shared" si="30"/>
        <v>https://financials.omni.fsu.edu/psp/sprdfi/EMPLOYEE/ERP/c/AUDIT_EXPENSE_FUNCTIONS.TE_EXP_SHEET_INQ.GBL?SHEET_ID=</v>
      </c>
      <c r="AD635" s="250" t="str">
        <f t="shared" si="31"/>
        <v>&amp;PAGE=EX_SHEET_ENTRY</v>
      </c>
      <c r="AE635" s="250" t="str">
        <f>IF(LEFT(tbl_TransDet_Exp[[#This Row],[Journal Id]],2)="EX",TEXT(tbl_TransDet_Exp[[#This Row],[Vch /Ex /PayId]],"0000000000"),"")</f>
        <v/>
      </c>
      <c r="AF635" s="250" t="b">
        <f>IF(tbl_TransDet_Exp[[#This Row],[ER Lookup and Format]]&lt;&gt;"",CONCATENATE(tbl_TransDet_Exp[[#This Row],[https://financials.omni.fsu.edu/psp/sprdfi/EMPLOYEE/ERP/c/AUDIT_EXPENSE_FUNCTIONS.TE_EXP_SHEET_INQ.GBL?SHEET_ID=]],AE635,tbl_TransDet_Exp[[#This Row],[&amp;PAGE=EX_SHEET_ENTRY]]))</f>
        <v>0</v>
      </c>
      <c r="AG635" s="250" t="str">
        <f t="shared" si="32"/>
        <v>https://docmgmt.its.fsu.edu/NolijWeb/public/apiLoginCheck.jsp?redir=../documentviewer/%3FdocumentId%3D</v>
      </c>
      <c r="AH6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5" s="250" t="str">
        <f>tbl_TransDet_Exp[[#Headers],[&amp;TargetFrameName=None]]</f>
        <v>&amp;TargetFrameName=None</v>
      </c>
      <c r="AJ6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5" s="71"/>
      <c r="AN635" s="22"/>
      <c r="AO635" s="22"/>
      <c r="AP635" s="208"/>
      <c r="AQ635" s="42" t="e">
        <f>IF(tbl_TransDet_Exp[[#This Row],[Custom SR Type]]="",INDEX(SR_Lookup[Section Name],MATCH(tbl_TransDet_Exp[[#This Row],[Account]],SR_Lookup[Account],0)),tbl_TransDet_Exp[[#This Row],[Custom SR Type]])</f>
        <v>#N/A</v>
      </c>
      <c r="AR635" s="42">
        <f>VALUE(CONCATENATE(C635,TEXT(tbl_TransDet_Exp[[#This Row],[Pd]],"00")))</f>
        <v>0</v>
      </c>
      <c r="AS635" s="42" t="str">
        <f>TEXT(tbl_TransDet_Exp[[#This Row],[Project Id]],"000000")</f>
        <v>000000</v>
      </c>
      <c r="AT635" s="42" t="e">
        <f>INDEX(Table11[Description],MATCH(tbl_TransDet_Exp[[#This Row],[Account]],Table11[GL Account],0))</f>
        <v>#N/A</v>
      </c>
      <c r="AU6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6" spans="2:47">
      <c r="B636" s="11"/>
      <c r="C636" s="243"/>
      <c r="D636" s="243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244"/>
      <c r="P636" s="11"/>
      <c r="Q636" s="245"/>
      <c r="R636" s="11"/>
      <c r="S636" s="11"/>
      <c r="T636" s="11"/>
      <c r="U636" s="11"/>
      <c r="V636" s="11"/>
      <c r="W636" s="11"/>
      <c r="X636" s="11"/>
      <c r="Y636" s="11"/>
      <c r="Z636" s="246"/>
      <c r="AA6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6" s="250" t="e">
        <f>IF(tbl_TransDet_Exp[[#This Row],[+/-  (HR GL Detail)]]&lt;&gt;"",tbl_TransDet_Exp[[#This Row],[+/-  (HR GL Detail)]],IF(#REF!&lt;&gt;"",#REF!,""))</f>
        <v>#REF!</v>
      </c>
      <c r="AC636" s="250" t="str">
        <f t="shared" si="30"/>
        <v>https://financials.omni.fsu.edu/psp/sprdfi/EMPLOYEE/ERP/c/AUDIT_EXPENSE_FUNCTIONS.TE_EXP_SHEET_INQ.GBL?SHEET_ID=</v>
      </c>
      <c r="AD636" s="250" t="str">
        <f t="shared" si="31"/>
        <v>&amp;PAGE=EX_SHEET_ENTRY</v>
      </c>
      <c r="AE636" s="250" t="str">
        <f>IF(LEFT(tbl_TransDet_Exp[[#This Row],[Journal Id]],2)="EX",TEXT(tbl_TransDet_Exp[[#This Row],[Vch /Ex /PayId]],"0000000000"),"")</f>
        <v/>
      </c>
      <c r="AF636" s="250" t="b">
        <f>IF(tbl_TransDet_Exp[[#This Row],[ER Lookup and Format]]&lt;&gt;"",CONCATENATE(tbl_TransDet_Exp[[#This Row],[https://financials.omni.fsu.edu/psp/sprdfi/EMPLOYEE/ERP/c/AUDIT_EXPENSE_FUNCTIONS.TE_EXP_SHEET_INQ.GBL?SHEET_ID=]],AE636,tbl_TransDet_Exp[[#This Row],[&amp;PAGE=EX_SHEET_ENTRY]]))</f>
        <v>0</v>
      </c>
      <c r="AG636" s="250" t="str">
        <f t="shared" si="32"/>
        <v>https://docmgmt.its.fsu.edu/NolijWeb/public/apiLoginCheck.jsp?redir=../documentviewer/%3FdocumentId%3D</v>
      </c>
      <c r="AH6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6" s="250" t="str">
        <f>tbl_TransDet_Exp[[#Headers],[&amp;TargetFrameName=None]]</f>
        <v>&amp;TargetFrameName=None</v>
      </c>
      <c r="AJ6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6" s="71"/>
      <c r="AN636" s="22"/>
      <c r="AO636" s="22"/>
      <c r="AP636" s="208"/>
      <c r="AQ636" s="42" t="e">
        <f>IF(tbl_TransDet_Exp[[#This Row],[Custom SR Type]]="",INDEX(SR_Lookup[Section Name],MATCH(tbl_TransDet_Exp[[#This Row],[Account]],SR_Lookup[Account],0)),tbl_TransDet_Exp[[#This Row],[Custom SR Type]])</f>
        <v>#N/A</v>
      </c>
      <c r="AR636" s="42">
        <f>VALUE(CONCATENATE(C636,TEXT(tbl_TransDet_Exp[[#This Row],[Pd]],"00")))</f>
        <v>0</v>
      </c>
      <c r="AS636" s="42" t="str">
        <f>TEXT(tbl_TransDet_Exp[[#This Row],[Project Id]],"000000")</f>
        <v>000000</v>
      </c>
      <c r="AT636" s="42" t="e">
        <f>INDEX(Table11[Description],MATCH(tbl_TransDet_Exp[[#This Row],[Account]],Table11[GL Account],0))</f>
        <v>#N/A</v>
      </c>
      <c r="AU6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7" spans="2:47">
      <c r="B637" s="11"/>
      <c r="C637" s="243"/>
      <c r="D637" s="243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244"/>
      <c r="P637" s="11"/>
      <c r="Q637" s="245"/>
      <c r="R637" s="11"/>
      <c r="S637" s="11"/>
      <c r="T637" s="11"/>
      <c r="U637" s="11"/>
      <c r="V637" s="11"/>
      <c r="W637" s="11"/>
      <c r="X637" s="11"/>
      <c r="Y637" s="11"/>
      <c r="Z637" s="246"/>
      <c r="AA6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7" s="250" t="e">
        <f>IF(tbl_TransDet_Exp[[#This Row],[+/-  (HR GL Detail)]]&lt;&gt;"",tbl_TransDet_Exp[[#This Row],[+/-  (HR GL Detail)]],IF(#REF!&lt;&gt;"",#REF!,""))</f>
        <v>#REF!</v>
      </c>
      <c r="AC637" s="250" t="str">
        <f t="shared" si="30"/>
        <v>https://financials.omni.fsu.edu/psp/sprdfi/EMPLOYEE/ERP/c/AUDIT_EXPENSE_FUNCTIONS.TE_EXP_SHEET_INQ.GBL?SHEET_ID=</v>
      </c>
      <c r="AD637" s="250" t="str">
        <f t="shared" si="31"/>
        <v>&amp;PAGE=EX_SHEET_ENTRY</v>
      </c>
      <c r="AE637" s="250" t="str">
        <f>IF(LEFT(tbl_TransDet_Exp[[#This Row],[Journal Id]],2)="EX",TEXT(tbl_TransDet_Exp[[#This Row],[Vch /Ex /PayId]],"0000000000"),"")</f>
        <v/>
      </c>
      <c r="AF637" s="250" t="b">
        <f>IF(tbl_TransDet_Exp[[#This Row],[ER Lookup and Format]]&lt;&gt;"",CONCATENATE(tbl_TransDet_Exp[[#This Row],[https://financials.omni.fsu.edu/psp/sprdfi/EMPLOYEE/ERP/c/AUDIT_EXPENSE_FUNCTIONS.TE_EXP_SHEET_INQ.GBL?SHEET_ID=]],AE637,tbl_TransDet_Exp[[#This Row],[&amp;PAGE=EX_SHEET_ENTRY]]))</f>
        <v>0</v>
      </c>
      <c r="AG637" s="250" t="str">
        <f t="shared" si="32"/>
        <v>https://docmgmt.its.fsu.edu/NolijWeb/public/apiLoginCheck.jsp?redir=../documentviewer/%3FdocumentId%3D</v>
      </c>
      <c r="AH6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7" s="250" t="str">
        <f>tbl_TransDet_Exp[[#Headers],[&amp;TargetFrameName=None]]</f>
        <v>&amp;TargetFrameName=None</v>
      </c>
      <c r="AJ6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7" s="71"/>
      <c r="AN637" s="22"/>
      <c r="AO637" s="22"/>
      <c r="AP637" s="208"/>
      <c r="AQ637" s="42" t="e">
        <f>IF(tbl_TransDet_Exp[[#This Row],[Custom SR Type]]="",INDEX(SR_Lookup[Section Name],MATCH(tbl_TransDet_Exp[[#This Row],[Account]],SR_Lookup[Account],0)),tbl_TransDet_Exp[[#This Row],[Custom SR Type]])</f>
        <v>#N/A</v>
      </c>
      <c r="AR637" s="42">
        <f>VALUE(CONCATENATE(C637,TEXT(tbl_TransDet_Exp[[#This Row],[Pd]],"00")))</f>
        <v>0</v>
      </c>
      <c r="AS637" s="42" t="str">
        <f>TEXT(tbl_TransDet_Exp[[#This Row],[Project Id]],"000000")</f>
        <v>000000</v>
      </c>
      <c r="AT637" s="42" t="e">
        <f>INDEX(Table11[Description],MATCH(tbl_TransDet_Exp[[#This Row],[Account]],Table11[GL Account],0))</f>
        <v>#N/A</v>
      </c>
      <c r="AU6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8" spans="2:47">
      <c r="B638" s="11"/>
      <c r="C638" s="243"/>
      <c r="D638" s="243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244"/>
      <c r="P638" s="11"/>
      <c r="Q638" s="245"/>
      <c r="R638" s="11"/>
      <c r="S638" s="11"/>
      <c r="T638" s="11"/>
      <c r="U638" s="11"/>
      <c r="V638" s="11"/>
      <c r="W638" s="11"/>
      <c r="X638" s="11"/>
      <c r="Y638" s="11"/>
      <c r="Z638" s="246"/>
      <c r="AA6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8" s="250" t="e">
        <f>IF(tbl_TransDet_Exp[[#This Row],[+/-  (HR GL Detail)]]&lt;&gt;"",tbl_TransDet_Exp[[#This Row],[+/-  (HR GL Detail)]],IF(#REF!&lt;&gt;"",#REF!,""))</f>
        <v>#REF!</v>
      </c>
      <c r="AC638" s="250" t="str">
        <f t="shared" si="30"/>
        <v>https://financials.omni.fsu.edu/psp/sprdfi/EMPLOYEE/ERP/c/AUDIT_EXPENSE_FUNCTIONS.TE_EXP_SHEET_INQ.GBL?SHEET_ID=</v>
      </c>
      <c r="AD638" s="250" t="str">
        <f t="shared" si="31"/>
        <v>&amp;PAGE=EX_SHEET_ENTRY</v>
      </c>
      <c r="AE638" s="250" t="str">
        <f>IF(LEFT(tbl_TransDet_Exp[[#This Row],[Journal Id]],2)="EX",TEXT(tbl_TransDet_Exp[[#This Row],[Vch /Ex /PayId]],"0000000000"),"")</f>
        <v/>
      </c>
      <c r="AF638" s="250" t="b">
        <f>IF(tbl_TransDet_Exp[[#This Row],[ER Lookup and Format]]&lt;&gt;"",CONCATENATE(tbl_TransDet_Exp[[#This Row],[https://financials.omni.fsu.edu/psp/sprdfi/EMPLOYEE/ERP/c/AUDIT_EXPENSE_FUNCTIONS.TE_EXP_SHEET_INQ.GBL?SHEET_ID=]],AE638,tbl_TransDet_Exp[[#This Row],[&amp;PAGE=EX_SHEET_ENTRY]]))</f>
        <v>0</v>
      </c>
      <c r="AG638" s="250" t="str">
        <f t="shared" si="32"/>
        <v>https://docmgmt.its.fsu.edu/NolijWeb/public/apiLoginCheck.jsp?redir=../documentviewer/%3FdocumentId%3D</v>
      </c>
      <c r="AH6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8" s="250" t="str">
        <f>tbl_TransDet_Exp[[#Headers],[&amp;TargetFrameName=None]]</f>
        <v>&amp;TargetFrameName=None</v>
      </c>
      <c r="AJ6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8" s="71"/>
      <c r="AN638" s="22"/>
      <c r="AO638" s="22"/>
      <c r="AP638" s="208"/>
      <c r="AQ638" s="42" t="e">
        <f>IF(tbl_TransDet_Exp[[#This Row],[Custom SR Type]]="",INDEX(SR_Lookup[Section Name],MATCH(tbl_TransDet_Exp[[#This Row],[Account]],SR_Lookup[Account],0)),tbl_TransDet_Exp[[#This Row],[Custom SR Type]])</f>
        <v>#N/A</v>
      </c>
      <c r="AR638" s="42">
        <f>VALUE(CONCATENATE(C638,TEXT(tbl_TransDet_Exp[[#This Row],[Pd]],"00")))</f>
        <v>0</v>
      </c>
      <c r="AS638" s="42" t="str">
        <f>TEXT(tbl_TransDet_Exp[[#This Row],[Project Id]],"000000")</f>
        <v>000000</v>
      </c>
      <c r="AT638" s="42" t="e">
        <f>INDEX(Table11[Description],MATCH(tbl_TransDet_Exp[[#This Row],[Account]],Table11[GL Account],0))</f>
        <v>#N/A</v>
      </c>
      <c r="AU6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39" spans="2:47">
      <c r="B639" s="11"/>
      <c r="C639" s="243"/>
      <c r="D639" s="243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244"/>
      <c r="P639" s="11"/>
      <c r="Q639" s="245"/>
      <c r="R639" s="11"/>
      <c r="S639" s="11"/>
      <c r="T639" s="11"/>
      <c r="U639" s="11"/>
      <c r="V639" s="11"/>
      <c r="W639" s="11"/>
      <c r="X639" s="11"/>
      <c r="Y639" s="11"/>
      <c r="Z639" s="246"/>
      <c r="AA6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39" s="250" t="e">
        <f>IF(tbl_TransDet_Exp[[#This Row],[+/-  (HR GL Detail)]]&lt;&gt;"",tbl_TransDet_Exp[[#This Row],[+/-  (HR GL Detail)]],IF(#REF!&lt;&gt;"",#REF!,""))</f>
        <v>#REF!</v>
      </c>
      <c r="AC639" s="250" t="str">
        <f t="shared" si="30"/>
        <v>https://financials.omni.fsu.edu/psp/sprdfi/EMPLOYEE/ERP/c/AUDIT_EXPENSE_FUNCTIONS.TE_EXP_SHEET_INQ.GBL?SHEET_ID=</v>
      </c>
      <c r="AD639" s="250" t="str">
        <f t="shared" si="31"/>
        <v>&amp;PAGE=EX_SHEET_ENTRY</v>
      </c>
      <c r="AE639" s="250" t="str">
        <f>IF(LEFT(tbl_TransDet_Exp[[#This Row],[Journal Id]],2)="EX",TEXT(tbl_TransDet_Exp[[#This Row],[Vch /Ex /PayId]],"0000000000"),"")</f>
        <v/>
      </c>
      <c r="AF639" s="250" t="b">
        <f>IF(tbl_TransDet_Exp[[#This Row],[ER Lookup and Format]]&lt;&gt;"",CONCATENATE(tbl_TransDet_Exp[[#This Row],[https://financials.omni.fsu.edu/psp/sprdfi/EMPLOYEE/ERP/c/AUDIT_EXPENSE_FUNCTIONS.TE_EXP_SHEET_INQ.GBL?SHEET_ID=]],AE639,tbl_TransDet_Exp[[#This Row],[&amp;PAGE=EX_SHEET_ENTRY]]))</f>
        <v>0</v>
      </c>
      <c r="AG639" s="250" t="str">
        <f t="shared" si="32"/>
        <v>https://docmgmt.its.fsu.edu/NolijWeb/public/apiLoginCheck.jsp?redir=../documentviewer/%3FdocumentId%3D</v>
      </c>
      <c r="AH6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39" s="250" t="str">
        <f>tbl_TransDet_Exp[[#Headers],[&amp;TargetFrameName=None]]</f>
        <v>&amp;TargetFrameName=None</v>
      </c>
      <c r="AJ6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39" s="71"/>
      <c r="AN639" s="22"/>
      <c r="AO639" s="22"/>
      <c r="AP639" s="208"/>
      <c r="AQ639" s="42" t="e">
        <f>IF(tbl_TransDet_Exp[[#This Row],[Custom SR Type]]="",INDEX(SR_Lookup[Section Name],MATCH(tbl_TransDet_Exp[[#This Row],[Account]],SR_Lookup[Account],0)),tbl_TransDet_Exp[[#This Row],[Custom SR Type]])</f>
        <v>#N/A</v>
      </c>
      <c r="AR639" s="42">
        <f>VALUE(CONCATENATE(C639,TEXT(tbl_TransDet_Exp[[#This Row],[Pd]],"00")))</f>
        <v>0</v>
      </c>
      <c r="AS639" s="42" t="str">
        <f>TEXT(tbl_TransDet_Exp[[#This Row],[Project Id]],"000000")</f>
        <v>000000</v>
      </c>
      <c r="AT639" s="42" t="e">
        <f>INDEX(Table11[Description],MATCH(tbl_TransDet_Exp[[#This Row],[Account]],Table11[GL Account],0))</f>
        <v>#N/A</v>
      </c>
      <c r="AU6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0" spans="2:47">
      <c r="B640" s="11"/>
      <c r="C640" s="243"/>
      <c r="D640" s="243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244"/>
      <c r="P640" s="11"/>
      <c r="Q640" s="245"/>
      <c r="R640" s="11"/>
      <c r="S640" s="11"/>
      <c r="T640" s="11"/>
      <c r="U640" s="11"/>
      <c r="V640" s="11"/>
      <c r="W640" s="11"/>
      <c r="X640" s="11"/>
      <c r="Y640" s="11"/>
      <c r="Z640" s="246"/>
      <c r="AA6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0" s="250" t="e">
        <f>IF(tbl_TransDet_Exp[[#This Row],[+/-  (HR GL Detail)]]&lt;&gt;"",tbl_TransDet_Exp[[#This Row],[+/-  (HR GL Detail)]],IF(#REF!&lt;&gt;"",#REF!,""))</f>
        <v>#REF!</v>
      </c>
      <c r="AC640" s="250" t="str">
        <f t="shared" si="30"/>
        <v>https://financials.omni.fsu.edu/psp/sprdfi/EMPLOYEE/ERP/c/AUDIT_EXPENSE_FUNCTIONS.TE_EXP_SHEET_INQ.GBL?SHEET_ID=</v>
      </c>
      <c r="AD640" s="250" t="str">
        <f t="shared" si="31"/>
        <v>&amp;PAGE=EX_SHEET_ENTRY</v>
      </c>
      <c r="AE640" s="250" t="str">
        <f>IF(LEFT(tbl_TransDet_Exp[[#This Row],[Journal Id]],2)="EX",TEXT(tbl_TransDet_Exp[[#This Row],[Vch /Ex /PayId]],"0000000000"),"")</f>
        <v/>
      </c>
      <c r="AF640" s="250" t="b">
        <f>IF(tbl_TransDet_Exp[[#This Row],[ER Lookup and Format]]&lt;&gt;"",CONCATENATE(tbl_TransDet_Exp[[#This Row],[https://financials.omni.fsu.edu/psp/sprdfi/EMPLOYEE/ERP/c/AUDIT_EXPENSE_FUNCTIONS.TE_EXP_SHEET_INQ.GBL?SHEET_ID=]],AE640,tbl_TransDet_Exp[[#This Row],[&amp;PAGE=EX_SHEET_ENTRY]]))</f>
        <v>0</v>
      </c>
      <c r="AG640" s="250" t="str">
        <f t="shared" si="32"/>
        <v>https://docmgmt.its.fsu.edu/NolijWeb/public/apiLoginCheck.jsp?redir=../documentviewer/%3FdocumentId%3D</v>
      </c>
      <c r="AH6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0" s="250" t="str">
        <f>tbl_TransDet_Exp[[#Headers],[&amp;TargetFrameName=None]]</f>
        <v>&amp;TargetFrameName=None</v>
      </c>
      <c r="AJ6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0" s="71"/>
      <c r="AN640" s="22"/>
      <c r="AO640" s="22"/>
      <c r="AP640" s="208"/>
      <c r="AQ640" s="42" t="e">
        <f>IF(tbl_TransDet_Exp[[#This Row],[Custom SR Type]]="",INDEX(SR_Lookup[Section Name],MATCH(tbl_TransDet_Exp[[#This Row],[Account]],SR_Lookup[Account],0)),tbl_TransDet_Exp[[#This Row],[Custom SR Type]])</f>
        <v>#N/A</v>
      </c>
      <c r="AR640" s="42">
        <f>VALUE(CONCATENATE(C640,TEXT(tbl_TransDet_Exp[[#This Row],[Pd]],"00")))</f>
        <v>0</v>
      </c>
      <c r="AS640" s="42" t="str">
        <f>TEXT(tbl_TransDet_Exp[[#This Row],[Project Id]],"000000")</f>
        <v>000000</v>
      </c>
      <c r="AT640" s="42" t="e">
        <f>INDEX(Table11[Description],MATCH(tbl_TransDet_Exp[[#This Row],[Account]],Table11[GL Account],0))</f>
        <v>#N/A</v>
      </c>
      <c r="AU6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1" spans="2:47">
      <c r="B641" s="11"/>
      <c r="C641" s="243"/>
      <c r="D641" s="243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244"/>
      <c r="P641" s="11"/>
      <c r="Q641" s="245"/>
      <c r="R641" s="11"/>
      <c r="S641" s="11"/>
      <c r="T641" s="11"/>
      <c r="U641" s="11"/>
      <c r="V641" s="11"/>
      <c r="W641" s="11"/>
      <c r="X641" s="11"/>
      <c r="Y641" s="11"/>
      <c r="Z641" s="246"/>
      <c r="AA6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1" s="250" t="e">
        <f>IF(tbl_TransDet_Exp[[#This Row],[+/-  (HR GL Detail)]]&lt;&gt;"",tbl_TransDet_Exp[[#This Row],[+/-  (HR GL Detail)]],IF(#REF!&lt;&gt;"",#REF!,""))</f>
        <v>#REF!</v>
      </c>
      <c r="AC641" s="250" t="str">
        <f t="shared" si="30"/>
        <v>https://financials.omni.fsu.edu/psp/sprdfi/EMPLOYEE/ERP/c/AUDIT_EXPENSE_FUNCTIONS.TE_EXP_SHEET_INQ.GBL?SHEET_ID=</v>
      </c>
      <c r="AD641" s="250" t="str">
        <f t="shared" si="31"/>
        <v>&amp;PAGE=EX_SHEET_ENTRY</v>
      </c>
      <c r="AE641" s="250" t="str">
        <f>IF(LEFT(tbl_TransDet_Exp[[#This Row],[Journal Id]],2)="EX",TEXT(tbl_TransDet_Exp[[#This Row],[Vch /Ex /PayId]],"0000000000"),"")</f>
        <v/>
      </c>
      <c r="AF641" s="250" t="b">
        <f>IF(tbl_TransDet_Exp[[#This Row],[ER Lookup and Format]]&lt;&gt;"",CONCATENATE(tbl_TransDet_Exp[[#This Row],[https://financials.omni.fsu.edu/psp/sprdfi/EMPLOYEE/ERP/c/AUDIT_EXPENSE_FUNCTIONS.TE_EXP_SHEET_INQ.GBL?SHEET_ID=]],AE641,tbl_TransDet_Exp[[#This Row],[&amp;PAGE=EX_SHEET_ENTRY]]))</f>
        <v>0</v>
      </c>
      <c r="AG641" s="250" t="str">
        <f t="shared" si="32"/>
        <v>https://docmgmt.its.fsu.edu/NolijWeb/public/apiLoginCheck.jsp?redir=../documentviewer/%3FdocumentId%3D</v>
      </c>
      <c r="AH6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1" s="250" t="str">
        <f>tbl_TransDet_Exp[[#Headers],[&amp;TargetFrameName=None]]</f>
        <v>&amp;TargetFrameName=None</v>
      </c>
      <c r="AJ6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1" s="71"/>
      <c r="AN641" s="22"/>
      <c r="AO641" s="22"/>
      <c r="AP641" s="208"/>
      <c r="AQ641" s="42" t="e">
        <f>IF(tbl_TransDet_Exp[[#This Row],[Custom SR Type]]="",INDEX(SR_Lookup[Section Name],MATCH(tbl_TransDet_Exp[[#This Row],[Account]],SR_Lookup[Account],0)),tbl_TransDet_Exp[[#This Row],[Custom SR Type]])</f>
        <v>#N/A</v>
      </c>
      <c r="AR641" s="42">
        <f>VALUE(CONCATENATE(C641,TEXT(tbl_TransDet_Exp[[#This Row],[Pd]],"00")))</f>
        <v>0</v>
      </c>
      <c r="AS641" s="42" t="str">
        <f>TEXT(tbl_TransDet_Exp[[#This Row],[Project Id]],"000000")</f>
        <v>000000</v>
      </c>
      <c r="AT641" s="42" t="e">
        <f>INDEX(Table11[Description],MATCH(tbl_TransDet_Exp[[#This Row],[Account]],Table11[GL Account],0))</f>
        <v>#N/A</v>
      </c>
      <c r="AU6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2" spans="2:47">
      <c r="B642" s="11"/>
      <c r="C642" s="243"/>
      <c r="D642" s="243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244"/>
      <c r="P642" s="11"/>
      <c r="Q642" s="245"/>
      <c r="R642" s="11"/>
      <c r="S642" s="11"/>
      <c r="T642" s="11"/>
      <c r="U642" s="11"/>
      <c r="V642" s="11"/>
      <c r="W642" s="11"/>
      <c r="X642" s="11"/>
      <c r="Y642" s="11"/>
      <c r="Z642" s="246"/>
      <c r="AA6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2" s="250" t="e">
        <f>IF(tbl_TransDet_Exp[[#This Row],[+/-  (HR GL Detail)]]&lt;&gt;"",tbl_TransDet_Exp[[#This Row],[+/-  (HR GL Detail)]],IF(#REF!&lt;&gt;"",#REF!,""))</f>
        <v>#REF!</v>
      </c>
      <c r="AC642" s="250" t="str">
        <f t="shared" si="30"/>
        <v>https://financials.omni.fsu.edu/psp/sprdfi/EMPLOYEE/ERP/c/AUDIT_EXPENSE_FUNCTIONS.TE_EXP_SHEET_INQ.GBL?SHEET_ID=</v>
      </c>
      <c r="AD642" s="250" t="str">
        <f t="shared" si="31"/>
        <v>&amp;PAGE=EX_SHEET_ENTRY</v>
      </c>
      <c r="AE642" s="250" t="str">
        <f>IF(LEFT(tbl_TransDet_Exp[[#This Row],[Journal Id]],2)="EX",TEXT(tbl_TransDet_Exp[[#This Row],[Vch /Ex /PayId]],"0000000000"),"")</f>
        <v/>
      </c>
      <c r="AF642" s="250" t="b">
        <f>IF(tbl_TransDet_Exp[[#This Row],[ER Lookup and Format]]&lt;&gt;"",CONCATENATE(tbl_TransDet_Exp[[#This Row],[https://financials.omni.fsu.edu/psp/sprdfi/EMPLOYEE/ERP/c/AUDIT_EXPENSE_FUNCTIONS.TE_EXP_SHEET_INQ.GBL?SHEET_ID=]],AE642,tbl_TransDet_Exp[[#This Row],[&amp;PAGE=EX_SHEET_ENTRY]]))</f>
        <v>0</v>
      </c>
      <c r="AG642" s="250" t="str">
        <f t="shared" si="32"/>
        <v>https://docmgmt.its.fsu.edu/NolijWeb/public/apiLoginCheck.jsp?redir=../documentviewer/%3FdocumentId%3D</v>
      </c>
      <c r="AH6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2" s="250" t="str">
        <f>tbl_TransDet_Exp[[#Headers],[&amp;TargetFrameName=None]]</f>
        <v>&amp;TargetFrameName=None</v>
      </c>
      <c r="AJ6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2" s="71"/>
      <c r="AN642" s="22"/>
      <c r="AO642" s="22"/>
      <c r="AP642" s="208"/>
      <c r="AQ642" s="42" t="e">
        <f>IF(tbl_TransDet_Exp[[#This Row],[Custom SR Type]]="",INDEX(SR_Lookup[Section Name],MATCH(tbl_TransDet_Exp[[#This Row],[Account]],SR_Lookup[Account],0)),tbl_TransDet_Exp[[#This Row],[Custom SR Type]])</f>
        <v>#N/A</v>
      </c>
      <c r="AR642" s="42">
        <f>VALUE(CONCATENATE(C642,TEXT(tbl_TransDet_Exp[[#This Row],[Pd]],"00")))</f>
        <v>0</v>
      </c>
      <c r="AS642" s="42" t="str">
        <f>TEXT(tbl_TransDet_Exp[[#This Row],[Project Id]],"000000")</f>
        <v>000000</v>
      </c>
      <c r="AT642" s="42" t="e">
        <f>INDEX(Table11[Description],MATCH(tbl_TransDet_Exp[[#This Row],[Account]],Table11[GL Account],0))</f>
        <v>#N/A</v>
      </c>
      <c r="AU6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3" spans="2:47">
      <c r="B643" s="11"/>
      <c r="C643" s="243"/>
      <c r="D643" s="243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244"/>
      <c r="P643" s="11"/>
      <c r="Q643" s="245"/>
      <c r="R643" s="11"/>
      <c r="S643" s="11"/>
      <c r="T643" s="11"/>
      <c r="U643" s="11"/>
      <c r="V643" s="11"/>
      <c r="W643" s="11"/>
      <c r="X643" s="11"/>
      <c r="Y643" s="11"/>
      <c r="Z643" s="246"/>
      <c r="AA6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3" s="250" t="e">
        <f>IF(tbl_TransDet_Exp[[#This Row],[+/-  (HR GL Detail)]]&lt;&gt;"",tbl_TransDet_Exp[[#This Row],[+/-  (HR GL Detail)]],IF(#REF!&lt;&gt;"",#REF!,""))</f>
        <v>#REF!</v>
      </c>
      <c r="AC643" s="250" t="str">
        <f t="shared" si="30"/>
        <v>https://financials.omni.fsu.edu/psp/sprdfi/EMPLOYEE/ERP/c/AUDIT_EXPENSE_FUNCTIONS.TE_EXP_SHEET_INQ.GBL?SHEET_ID=</v>
      </c>
      <c r="AD643" s="250" t="str">
        <f t="shared" si="31"/>
        <v>&amp;PAGE=EX_SHEET_ENTRY</v>
      </c>
      <c r="AE643" s="250" t="str">
        <f>IF(LEFT(tbl_TransDet_Exp[[#This Row],[Journal Id]],2)="EX",TEXT(tbl_TransDet_Exp[[#This Row],[Vch /Ex /PayId]],"0000000000"),"")</f>
        <v/>
      </c>
      <c r="AF643" s="250" t="b">
        <f>IF(tbl_TransDet_Exp[[#This Row],[ER Lookup and Format]]&lt;&gt;"",CONCATENATE(tbl_TransDet_Exp[[#This Row],[https://financials.omni.fsu.edu/psp/sprdfi/EMPLOYEE/ERP/c/AUDIT_EXPENSE_FUNCTIONS.TE_EXP_SHEET_INQ.GBL?SHEET_ID=]],AE643,tbl_TransDet_Exp[[#This Row],[&amp;PAGE=EX_SHEET_ENTRY]]))</f>
        <v>0</v>
      </c>
      <c r="AG643" s="250" t="str">
        <f t="shared" si="32"/>
        <v>https://docmgmt.its.fsu.edu/NolijWeb/public/apiLoginCheck.jsp?redir=../documentviewer/%3FdocumentId%3D</v>
      </c>
      <c r="AH6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3" s="250" t="str">
        <f>tbl_TransDet_Exp[[#Headers],[&amp;TargetFrameName=None]]</f>
        <v>&amp;TargetFrameName=None</v>
      </c>
      <c r="AJ6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3" s="71"/>
      <c r="AN643" s="22"/>
      <c r="AO643" s="22"/>
      <c r="AP643" s="208"/>
      <c r="AQ643" s="42" t="e">
        <f>IF(tbl_TransDet_Exp[[#This Row],[Custom SR Type]]="",INDEX(SR_Lookup[Section Name],MATCH(tbl_TransDet_Exp[[#This Row],[Account]],SR_Lookup[Account],0)),tbl_TransDet_Exp[[#This Row],[Custom SR Type]])</f>
        <v>#N/A</v>
      </c>
      <c r="AR643" s="42">
        <f>VALUE(CONCATENATE(C643,TEXT(tbl_TransDet_Exp[[#This Row],[Pd]],"00")))</f>
        <v>0</v>
      </c>
      <c r="AS643" s="42" t="str">
        <f>TEXT(tbl_TransDet_Exp[[#This Row],[Project Id]],"000000")</f>
        <v>000000</v>
      </c>
      <c r="AT643" s="42" t="e">
        <f>INDEX(Table11[Description],MATCH(tbl_TransDet_Exp[[#This Row],[Account]],Table11[GL Account],0))</f>
        <v>#N/A</v>
      </c>
      <c r="AU6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4" spans="2:47">
      <c r="B644" s="11"/>
      <c r="C644" s="243"/>
      <c r="D644" s="243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244"/>
      <c r="P644" s="11"/>
      <c r="Q644" s="245"/>
      <c r="R644" s="11"/>
      <c r="S644" s="11"/>
      <c r="T644" s="11"/>
      <c r="U644" s="11"/>
      <c r="V644" s="11"/>
      <c r="W644" s="11"/>
      <c r="X644" s="11"/>
      <c r="Y644" s="11"/>
      <c r="Z644" s="246"/>
      <c r="AA6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4" s="250" t="e">
        <f>IF(tbl_TransDet_Exp[[#This Row],[+/-  (HR GL Detail)]]&lt;&gt;"",tbl_TransDet_Exp[[#This Row],[+/-  (HR GL Detail)]],IF(#REF!&lt;&gt;"",#REF!,""))</f>
        <v>#REF!</v>
      </c>
      <c r="AC644" s="250" t="str">
        <f t="shared" si="30"/>
        <v>https://financials.omni.fsu.edu/psp/sprdfi/EMPLOYEE/ERP/c/AUDIT_EXPENSE_FUNCTIONS.TE_EXP_SHEET_INQ.GBL?SHEET_ID=</v>
      </c>
      <c r="AD644" s="250" t="str">
        <f t="shared" si="31"/>
        <v>&amp;PAGE=EX_SHEET_ENTRY</v>
      </c>
      <c r="AE644" s="250" t="str">
        <f>IF(LEFT(tbl_TransDet_Exp[[#This Row],[Journal Id]],2)="EX",TEXT(tbl_TransDet_Exp[[#This Row],[Vch /Ex /PayId]],"0000000000"),"")</f>
        <v/>
      </c>
      <c r="AF644" s="250" t="b">
        <f>IF(tbl_TransDet_Exp[[#This Row],[ER Lookup and Format]]&lt;&gt;"",CONCATENATE(tbl_TransDet_Exp[[#This Row],[https://financials.omni.fsu.edu/psp/sprdfi/EMPLOYEE/ERP/c/AUDIT_EXPENSE_FUNCTIONS.TE_EXP_SHEET_INQ.GBL?SHEET_ID=]],AE644,tbl_TransDet_Exp[[#This Row],[&amp;PAGE=EX_SHEET_ENTRY]]))</f>
        <v>0</v>
      </c>
      <c r="AG644" s="250" t="str">
        <f t="shared" si="32"/>
        <v>https://docmgmt.its.fsu.edu/NolijWeb/public/apiLoginCheck.jsp?redir=../documentviewer/%3FdocumentId%3D</v>
      </c>
      <c r="AH6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4" s="250" t="str">
        <f>tbl_TransDet_Exp[[#Headers],[&amp;TargetFrameName=None]]</f>
        <v>&amp;TargetFrameName=None</v>
      </c>
      <c r="AJ6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4" s="71"/>
      <c r="AN644" s="22"/>
      <c r="AO644" s="22"/>
      <c r="AP644" s="208"/>
      <c r="AQ644" s="42" t="e">
        <f>IF(tbl_TransDet_Exp[[#This Row],[Custom SR Type]]="",INDEX(SR_Lookup[Section Name],MATCH(tbl_TransDet_Exp[[#This Row],[Account]],SR_Lookup[Account],0)),tbl_TransDet_Exp[[#This Row],[Custom SR Type]])</f>
        <v>#N/A</v>
      </c>
      <c r="AR644" s="42">
        <f>VALUE(CONCATENATE(C644,TEXT(tbl_TransDet_Exp[[#This Row],[Pd]],"00")))</f>
        <v>0</v>
      </c>
      <c r="AS644" s="42" t="str">
        <f>TEXT(tbl_TransDet_Exp[[#This Row],[Project Id]],"000000")</f>
        <v>000000</v>
      </c>
      <c r="AT644" s="42" t="e">
        <f>INDEX(Table11[Description],MATCH(tbl_TransDet_Exp[[#This Row],[Account]],Table11[GL Account],0))</f>
        <v>#N/A</v>
      </c>
      <c r="AU6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5" spans="2:47">
      <c r="B645" s="11"/>
      <c r="C645" s="243"/>
      <c r="D645" s="243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244"/>
      <c r="P645" s="11"/>
      <c r="Q645" s="245"/>
      <c r="R645" s="11"/>
      <c r="S645" s="11"/>
      <c r="T645" s="11"/>
      <c r="U645" s="11"/>
      <c r="V645" s="11"/>
      <c r="W645" s="11"/>
      <c r="X645" s="11"/>
      <c r="Y645" s="11"/>
      <c r="Z645" s="246"/>
      <c r="AA6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5" s="250" t="e">
        <f>IF(tbl_TransDet_Exp[[#This Row],[+/-  (HR GL Detail)]]&lt;&gt;"",tbl_TransDet_Exp[[#This Row],[+/-  (HR GL Detail)]],IF(#REF!&lt;&gt;"",#REF!,""))</f>
        <v>#REF!</v>
      </c>
      <c r="AC645" s="250" t="str">
        <f t="shared" si="30"/>
        <v>https://financials.omni.fsu.edu/psp/sprdfi/EMPLOYEE/ERP/c/AUDIT_EXPENSE_FUNCTIONS.TE_EXP_SHEET_INQ.GBL?SHEET_ID=</v>
      </c>
      <c r="AD645" s="250" t="str">
        <f t="shared" si="31"/>
        <v>&amp;PAGE=EX_SHEET_ENTRY</v>
      </c>
      <c r="AE645" s="250" t="str">
        <f>IF(LEFT(tbl_TransDet_Exp[[#This Row],[Journal Id]],2)="EX",TEXT(tbl_TransDet_Exp[[#This Row],[Vch /Ex /PayId]],"0000000000"),"")</f>
        <v/>
      </c>
      <c r="AF645" s="250" t="b">
        <f>IF(tbl_TransDet_Exp[[#This Row],[ER Lookup and Format]]&lt;&gt;"",CONCATENATE(tbl_TransDet_Exp[[#This Row],[https://financials.omni.fsu.edu/psp/sprdfi/EMPLOYEE/ERP/c/AUDIT_EXPENSE_FUNCTIONS.TE_EXP_SHEET_INQ.GBL?SHEET_ID=]],AE645,tbl_TransDet_Exp[[#This Row],[&amp;PAGE=EX_SHEET_ENTRY]]))</f>
        <v>0</v>
      </c>
      <c r="AG645" s="250" t="str">
        <f t="shared" si="32"/>
        <v>https://docmgmt.its.fsu.edu/NolijWeb/public/apiLoginCheck.jsp?redir=../documentviewer/%3FdocumentId%3D</v>
      </c>
      <c r="AH6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5" s="250" t="str">
        <f>tbl_TransDet_Exp[[#Headers],[&amp;TargetFrameName=None]]</f>
        <v>&amp;TargetFrameName=None</v>
      </c>
      <c r="AJ6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5" s="71"/>
      <c r="AN645" s="22"/>
      <c r="AO645" s="22"/>
      <c r="AP645" s="208"/>
      <c r="AQ645" s="42" t="e">
        <f>IF(tbl_TransDet_Exp[[#This Row],[Custom SR Type]]="",INDEX(SR_Lookup[Section Name],MATCH(tbl_TransDet_Exp[[#This Row],[Account]],SR_Lookup[Account],0)),tbl_TransDet_Exp[[#This Row],[Custom SR Type]])</f>
        <v>#N/A</v>
      </c>
      <c r="AR645" s="42">
        <f>VALUE(CONCATENATE(C645,TEXT(tbl_TransDet_Exp[[#This Row],[Pd]],"00")))</f>
        <v>0</v>
      </c>
      <c r="AS645" s="42" t="str">
        <f>TEXT(tbl_TransDet_Exp[[#This Row],[Project Id]],"000000")</f>
        <v>000000</v>
      </c>
      <c r="AT645" s="42" t="e">
        <f>INDEX(Table11[Description],MATCH(tbl_TransDet_Exp[[#This Row],[Account]],Table11[GL Account],0))</f>
        <v>#N/A</v>
      </c>
      <c r="AU6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6" spans="2:47">
      <c r="B646" s="11"/>
      <c r="C646" s="243"/>
      <c r="D646" s="243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244"/>
      <c r="P646" s="11"/>
      <c r="Q646" s="245"/>
      <c r="R646" s="11"/>
      <c r="S646" s="11"/>
      <c r="T646" s="11"/>
      <c r="U646" s="11"/>
      <c r="V646" s="11"/>
      <c r="W646" s="11"/>
      <c r="X646" s="11"/>
      <c r="Y646" s="11"/>
      <c r="Z646" s="246"/>
      <c r="AA6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6" s="250" t="e">
        <f>IF(tbl_TransDet_Exp[[#This Row],[+/-  (HR GL Detail)]]&lt;&gt;"",tbl_TransDet_Exp[[#This Row],[+/-  (HR GL Detail)]],IF(#REF!&lt;&gt;"",#REF!,""))</f>
        <v>#REF!</v>
      </c>
      <c r="AC646" s="250" t="str">
        <f t="shared" si="30"/>
        <v>https://financials.omni.fsu.edu/psp/sprdfi/EMPLOYEE/ERP/c/AUDIT_EXPENSE_FUNCTIONS.TE_EXP_SHEET_INQ.GBL?SHEET_ID=</v>
      </c>
      <c r="AD646" s="250" t="str">
        <f t="shared" si="31"/>
        <v>&amp;PAGE=EX_SHEET_ENTRY</v>
      </c>
      <c r="AE646" s="250" t="str">
        <f>IF(LEFT(tbl_TransDet_Exp[[#This Row],[Journal Id]],2)="EX",TEXT(tbl_TransDet_Exp[[#This Row],[Vch /Ex /PayId]],"0000000000"),"")</f>
        <v/>
      </c>
      <c r="AF646" s="250" t="b">
        <f>IF(tbl_TransDet_Exp[[#This Row],[ER Lookup and Format]]&lt;&gt;"",CONCATENATE(tbl_TransDet_Exp[[#This Row],[https://financials.omni.fsu.edu/psp/sprdfi/EMPLOYEE/ERP/c/AUDIT_EXPENSE_FUNCTIONS.TE_EXP_SHEET_INQ.GBL?SHEET_ID=]],AE646,tbl_TransDet_Exp[[#This Row],[&amp;PAGE=EX_SHEET_ENTRY]]))</f>
        <v>0</v>
      </c>
      <c r="AG646" s="250" t="str">
        <f t="shared" si="32"/>
        <v>https://docmgmt.its.fsu.edu/NolijWeb/public/apiLoginCheck.jsp?redir=../documentviewer/%3FdocumentId%3D</v>
      </c>
      <c r="AH6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6" s="250" t="str">
        <f>tbl_TransDet_Exp[[#Headers],[&amp;TargetFrameName=None]]</f>
        <v>&amp;TargetFrameName=None</v>
      </c>
      <c r="AJ6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6" s="71"/>
      <c r="AN646" s="22"/>
      <c r="AO646" s="22"/>
      <c r="AP646" s="208"/>
      <c r="AQ646" s="42" t="e">
        <f>IF(tbl_TransDet_Exp[[#This Row],[Custom SR Type]]="",INDEX(SR_Lookup[Section Name],MATCH(tbl_TransDet_Exp[[#This Row],[Account]],SR_Lookup[Account],0)),tbl_TransDet_Exp[[#This Row],[Custom SR Type]])</f>
        <v>#N/A</v>
      </c>
      <c r="AR646" s="42">
        <f>VALUE(CONCATENATE(C646,TEXT(tbl_TransDet_Exp[[#This Row],[Pd]],"00")))</f>
        <v>0</v>
      </c>
      <c r="AS646" s="42" t="str">
        <f>TEXT(tbl_TransDet_Exp[[#This Row],[Project Id]],"000000")</f>
        <v>000000</v>
      </c>
      <c r="AT646" s="42" t="e">
        <f>INDEX(Table11[Description],MATCH(tbl_TransDet_Exp[[#This Row],[Account]],Table11[GL Account],0))</f>
        <v>#N/A</v>
      </c>
      <c r="AU6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7" spans="2:47">
      <c r="B647" s="11"/>
      <c r="C647" s="243"/>
      <c r="D647" s="243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244"/>
      <c r="P647" s="11"/>
      <c r="Q647" s="245"/>
      <c r="R647" s="11"/>
      <c r="S647" s="11"/>
      <c r="T647" s="11"/>
      <c r="U647" s="11"/>
      <c r="V647" s="11"/>
      <c r="W647" s="11"/>
      <c r="X647" s="11"/>
      <c r="Y647" s="11"/>
      <c r="Z647" s="246"/>
      <c r="AA6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7" s="250" t="e">
        <f>IF(tbl_TransDet_Exp[[#This Row],[+/-  (HR GL Detail)]]&lt;&gt;"",tbl_TransDet_Exp[[#This Row],[+/-  (HR GL Detail)]],IF(#REF!&lt;&gt;"",#REF!,""))</f>
        <v>#REF!</v>
      </c>
      <c r="AC647" s="250" t="str">
        <f t="shared" si="30"/>
        <v>https://financials.omni.fsu.edu/psp/sprdfi/EMPLOYEE/ERP/c/AUDIT_EXPENSE_FUNCTIONS.TE_EXP_SHEET_INQ.GBL?SHEET_ID=</v>
      </c>
      <c r="AD647" s="250" t="str">
        <f t="shared" si="31"/>
        <v>&amp;PAGE=EX_SHEET_ENTRY</v>
      </c>
      <c r="AE647" s="250" t="str">
        <f>IF(LEFT(tbl_TransDet_Exp[[#This Row],[Journal Id]],2)="EX",TEXT(tbl_TransDet_Exp[[#This Row],[Vch /Ex /PayId]],"0000000000"),"")</f>
        <v/>
      </c>
      <c r="AF647" s="250" t="b">
        <f>IF(tbl_TransDet_Exp[[#This Row],[ER Lookup and Format]]&lt;&gt;"",CONCATENATE(tbl_TransDet_Exp[[#This Row],[https://financials.omni.fsu.edu/psp/sprdfi/EMPLOYEE/ERP/c/AUDIT_EXPENSE_FUNCTIONS.TE_EXP_SHEET_INQ.GBL?SHEET_ID=]],AE647,tbl_TransDet_Exp[[#This Row],[&amp;PAGE=EX_SHEET_ENTRY]]))</f>
        <v>0</v>
      </c>
      <c r="AG647" s="250" t="str">
        <f t="shared" si="32"/>
        <v>https://docmgmt.its.fsu.edu/NolijWeb/public/apiLoginCheck.jsp?redir=../documentviewer/%3FdocumentId%3D</v>
      </c>
      <c r="AH6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7" s="250" t="str">
        <f>tbl_TransDet_Exp[[#Headers],[&amp;TargetFrameName=None]]</f>
        <v>&amp;TargetFrameName=None</v>
      </c>
      <c r="AJ6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7" s="71"/>
      <c r="AN647" s="22"/>
      <c r="AO647" s="22"/>
      <c r="AP647" s="208"/>
      <c r="AQ647" s="42" t="e">
        <f>IF(tbl_TransDet_Exp[[#This Row],[Custom SR Type]]="",INDEX(SR_Lookup[Section Name],MATCH(tbl_TransDet_Exp[[#This Row],[Account]],SR_Lookup[Account],0)),tbl_TransDet_Exp[[#This Row],[Custom SR Type]])</f>
        <v>#N/A</v>
      </c>
      <c r="AR647" s="42">
        <f>VALUE(CONCATENATE(C647,TEXT(tbl_TransDet_Exp[[#This Row],[Pd]],"00")))</f>
        <v>0</v>
      </c>
      <c r="AS647" s="42" t="str">
        <f>TEXT(tbl_TransDet_Exp[[#This Row],[Project Id]],"000000")</f>
        <v>000000</v>
      </c>
      <c r="AT647" s="42" t="e">
        <f>INDEX(Table11[Description],MATCH(tbl_TransDet_Exp[[#This Row],[Account]],Table11[GL Account],0))</f>
        <v>#N/A</v>
      </c>
      <c r="AU6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8" spans="2:47">
      <c r="B648" s="11"/>
      <c r="C648" s="243"/>
      <c r="D648" s="243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244"/>
      <c r="P648" s="11"/>
      <c r="Q648" s="245"/>
      <c r="R648" s="11"/>
      <c r="S648" s="11"/>
      <c r="T648" s="11"/>
      <c r="U648" s="11"/>
      <c r="V648" s="11"/>
      <c r="W648" s="11"/>
      <c r="X648" s="11"/>
      <c r="Y648" s="11"/>
      <c r="Z648" s="246"/>
      <c r="AA6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8" s="250" t="e">
        <f>IF(tbl_TransDet_Exp[[#This Row],[+/-  (HR GL Detail)]]&lt;&gt;"",tbl_TransDet_Exp[[#This Row],[+/-  (HR GL Detail)]],IF(#REF!&lt;&gt;"",#REF!,""))</f>
        <v>#REF!</v>
      </c>
      <c r="AC648" s="250" t="str">
        <f t="shared" si="30"/>
        <v>https://financials.omni.fsu.edu/psp/sprdfi/EMPLOYEE/ERP/c/AUDIT_EXPENSE_FUNCTIONS.TE_EXP_SHEET_INQ.GBL?SHEET_ID=</v>
      </c>
      <c r="AD648" s="250" t="str">
        <f t="shared" si="31"/>
        <v>&amp;PAGE=EX_SHEET_ENTRY</v>
      </c>
      <c r="AE648" s="250" t="str">
        <f>IF(LEFT(tbl_TransDet_Exp[[#This Row],[Journal Id]],2)="EX",TEXT(tbl_TransDet_Exp[[#This Row],[Vch /Ex /PayId]],"0000000000"),"")</f>
        <v/>
      </c>
      <c r="AF648" s="250" t="b">
        <f>IF(tbl_TransDet_Exp[[#This Row],[ER Lookup and Format]]&lt;&gt;"",CONCATENATE(tbl_TransDet_Exp[[#This Row],[https://financials.omni.fsu.edu/psp/sprdfi/EMPLOYEE/ERP/c/AUDIT_EXPENSE_FUNCTIONS.TE_EXP_SHEET_INQ.GBL?SHEET_ID=]],AE648,tbl_TransDet_Exp[[#This Row],[&amp;PAGE=EX_SHEET_ENTRY]]))</f>
        <v>0</v>
      </c>
      <c r="AG648" s="250" t="str">
        <f t="shared" si="32"/>
        <v>https://docmgmt.its.fsu.edu/NolijWeb/public/apiLoginCheck.jsp?redir=../documentviewer/%3FdocumentId%3D</v>
      </c>
      <c r="AH6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8" s="250" t="str">
        <f>tbl_TransDet_Exp[[#Headers],[&amp;TargetFrameName=None]]</f>
        <v>&amp;TargetFrameName=None</v>
      </c>
      <c r="AJ6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8" s="71"/>
      <c r="AN648" s="22"/>
      <c r="AO648" s="22"/>
      <c r="AP648" s="208"/>
      <c r="AQ648" s="42" t="e">
        <f>IF(tbl_TransDet_Exp[[#This Row],[Custom SR Type]]="",INDEX(SR_Lookup[Section Name],MATCH(tbl_TransDet_Exp[[#This Row],[Account]],SR_Lookup[Account],0)),tbl_TransDet_Exp[[#This Row],[Custom SR Type]])</f>
        <v>#N/A</v>
      </c>
      <c r="AR648" s="42">
        <f>VALUE(CONCATENATE(C648,TEXT(tbl_TransDet_Exp[[#This Row],[Pd]],"00")))</f>
        <v>0</v>
      </c>
      <c r="AS648" s="42" t="str">
        <f>TEXT(tbl_TransDet_Exp[[#This Row],[Project Id]],"000000")</f>
        <v>000000</v>
      </c>
      <c r="AT648" s="42" t="e">
        <f>INDEX(Table11[Description],MATCH(tbl_TransDet_Exp[[#This Row],[Account]],Table11[GL Account],0))</f>
        <v>#N/A</v>
      </c>
      <c r="AU6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49" spans="2:47">
      <c r="B649" s="11"/>
      <c r="C649" s="243"/>
      <c r="D649" s="243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244"/>
      <c r="P649" s="11"/>
      <c r="Q649" s="245"/>
      <c r="R649" s="11"/>
      <c r="S649" s="11"/>
      <c r="T649" s="11"/>
      <c r="U649" s="11"/>
      <c r="V649" s="11"/>
      <c r="W649" s="11"/>
      <c r="X649" s="11"/>
      <c r="Y649" s="11"/>
      <c r="Z649" s="246"/>
      <c r="AA6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49" s="250" t="e">
        <f>IF(tbl_TransDet_Exp[[#This Row],[+/-  (HR GL Detail)]]&lt;&gt;"",tbl_TransDet_Exp[[#This Row],[+/-  (HR GL Detail)]],IF(#REF!&lt;&gt;"",#REF!,""))</f>
        <v>#REF!</v>
      </c>
      <c r="AC649" s="250" t="str">
        <f t="shared" si="30"/>
        <v>https://financials.omni.fsu.edu/psp/sprdfi/EMPLOYEE/ERP/c/AUDIT_EXPENSE_FUNCTIONS.TE_EXP_SHEET_INQ.GBL?SHEET_ID=</v>
      </c>
      <c r="AD649" s="250" t="str">
        <f t="shared" si="31"/>
        <v>&amp;PAGE=EX_SHEET_ENTRY</v>
      </c>
      <c r="AE649" s="250" t="str">
        <f>IF(LEFT(tbl_TransDet_Exp[[#This Row],[Journal Id]],2)="EX",TEXT(tbl_TransDet_Exp[[#This Row],[Vch /Ex /PayId]],"0000000000"),"")</f>
        <v/>
      </c>
      <c r="AF649" s="250" t="b">
        <f>IF(tbl_TransDet_Exp[[#This Row],[ER Lookup and Format]]&lt;&gt;"",CONCATENATE(tbl_TransDet_Exp[[#This Row],[https://financials.omni.fsu.edu/psp/sprdfi/EMPLOYEE/ERP/c/AUDIT_EXPENSE_FUNCTIONS.TE_EXP_SHEET_INQ.GBL?SHEET_ID=]],AE649,tbl_TransDet_Exp[[#This Row],[&amp;PAGE=EX_SHEET_ENTRY]]))</f>
        <v>0</v>
      </c>
      <c r="AG649" s="250" t="str">
        <f t="shared" si="32"/>
        <v>https://docmgmt.its.fsu.edu/NolijWeb/public/apiLoginCheck.jsp?redir=../documentviewer/%3FdocumentId%3D</v>
      </c>
      <c r="AH6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49" s="250" t="str">
        <f>tbl_TransDet_Exp[[#Headers],[&amp;TargetFrameName=None]]</f>
        <v>&amp;TargetFrameName=None</v>
      </c>
      <c r="AJ6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49" s="71"/>
      <c r="AN649" s="22"/>
      <c r="AO649" s="22"/>
      <c r="AP649" s="208"/>
      <c r="AQ649" s="42" t="e">
        <f>IF(tbl_TransDet_Exp[[#This Row],[Custom SR Type]]="",INDEX(SR_Lookup[Section Name],MATCH(tbl_TransDet_Exp[[#This Row],[Account]],SR_Lookup[Account],0)),tbl_TransDet_Exp[[#This Row],[Custom SR Type]])</f>
        <v>#N/A</v>
      </c>
      <c r="AR649" s="42">
        <f>VALUE(CONCATENATE(C649,TEXT(tbl_TransDet_Exp[[#This Row],[Pd]],"00")))</f>
        <v>0</v>
      </c>
      <c r="AS649" s="42" t="str">
        <f>TEXT(tbl_TransDet_Exp[[#This Row],[Project Id]],"000000")</f>
        <v>000000</v>
      </c>
      <c r="AT649" s="42" t="e">
        <f>INDEX(Table11[Description],MATCH(tbl_TransDet_Exp[[#This Row],[Account]],Table11[GL Account],0))</f>
        <v>#N/A</v>
      </c>
      <c r="AU6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0" spans="2:47">
      <c r="B650" s="11"/>
      <c r="C650" s="243"/>
      <c r="D650" s="243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244"/>
      <c r="P650" s="11"/>
      <c r="Q650" s="245"/>
      <c r="R650" s="11"/>
      <c r="S650" s="11"/>
      <c r="T650" s="11"/>
      <c r="U650" s="11"/>
      <c r="V650" s="11"/>
      <c r="W650" s="11"/>
      <c r="X650" s="11"/>
      <c r="Y650" s="11"/>
      <c r="Z650" s="246"/>
      <c r="AA6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0" s="250" t="e">
        <f>IF(tbl_TransDet_Exp[[#This Row],[+/-  (HR GL Detail)]]&lt;&gt;"",tbl_TransDet_Exp[[#This Row],[+/-  (HR GL Detail)]],IF(#REF!&lt;&gt;"",#REF!,""))</f>
        <v>#REF!</v>
      </c>
      <c r="AC650" s="250" t="str">
        <f t="shared" ref="AC650:AC713" si="33">$AC$2</f>
        <v>https://financials.omni.fsu.edu/psp/sprdfi/EMPLOYEE/ERP/c/AUDIT_EXPENSE_FUNCTIONS.TE_EXP_SHEET_INQ.GBL?SHEET_ID=</v>
      </c>
      <c r="AD650" s="250" t="str">
        <f t="shared" ref="AD650:AD713" si="34">$AD$2</f>
        <v>&amp;PAGE=EX_SHEET_ENTRY</v>
      </c>
      <c r="AE650" s="250" t="str">
        <f>IF(LEFT(tbl_TransDet_Exp[[#This Row],[Journal Id]],2)="EX",TEXT(tbl_TransDet_Exp[[#This Row],[Vch /Ex /PayId]],"0000000000"),"")</f>
        <v/>
      </c>
      <c r="AF650" s="250" t="b">
        <f>IF(tbl_TransDet_Exp[[#This Row],[ER Lookup and Format]]&lt;&gt;"",CONCATENATE(tbl_TransDet_Exp[[#This Row],[https://financials.omni.fsu.edu/psp/sprdfi/EMPLOYEE/ERP/c/AUDIT_EXPENSE_FUNCTIONS.TE_EXP_SHEET_INQ.GBL?SHEET_ID=]],AE650,tbl_TransDet_Exp[[#This Row],[&amp;PAGE=EX_SHEET_ENTRY]]))</f>
        <v>0</v>
      </c>
      <c r="AG650" s="250" t="str">
        <f t="shared" ref="AG650:AG713" si="35">$AG$2</f>
        <v>https://docmgmt.its.fsu.edu/NolijWeb/public/apiLoginCheck.jsp?redir=../documentviewer/%3FdocumentId%3D</v>
      </c>
      <c r="AH6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0" s="250" t="str">
        <f>tbl_TransDet_Exp[[#Headers],[&amp;TargetFrameName=None]]</f>
        <v>&amp;TargetFrameName=None</v>
      </c>
      <c r="AJ6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0" s="71"/>
      <c r="AN650" s="22"/>
      <c r="AO650" s="22"/>
      <c r="AP650" s="208"/>
      <c r="AQ650" s="42" t="e">
        <f>IF(tbl_TransDet_Exp[[#This Row],[Custom SR Type]]="",INDEX(SR_Lookup[Section Name],MATCH(tbl_TransDet_Exp[[#This Row],[Account]],SR_Lookup[Account],0)),tbl_TransDet_Exp[[#This Row],[Custom SR Type]])</f>
        <v>#N/A</v>
      </c>
      <c r="AR650" s="42">
        <f>VALUE(CONCATENATE(C650,TEXT(tbl_TransDet_Exp[[#This Row],[Pd]],"00")))</f>
        <v>0</v>
      </c>
      <c r="AS650" s="42" t="str">
        <f>TEXT(tbl_TransDet_Exp[[#This Row],[Project Id]],"000000")</f>
        <v>000000</v>
      </c>
      <c r="AT650" s="42" t="e">
        <f>INDEX(Table11[Description],MATCH(tbl_TransDet_Exp[[#This Row],[Account]],Table11[GL Account],0))</f>
        <v>#N/A</v>
      </c>
      <c r="AU6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1" spans="2:47">
      <c r="B651" s="11"/>
      <c r="C651" s="243"/>
      <c r="D651" s="243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244"/>
      <c r="P651" s="11"/>
      <c r="Q651" s="245"/>
      <c r="R651" s="11"/>
      <c r="S651" s="11"/>
      <c r="T651" s="11"/>
      <c r="U651" s="11"/>
      <c r="V651" s="11"/>
      <c r="W651" s="11"/>
      <c r="X651" s="11"/>
      <c r="Y651" s="11"/>
      <c r="Z651" s="246"/>
      <c r="AA6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1" s="250" t="e">
        <f>IF(tbl_TransDet_Exp[[#This Row],[+/-  (HR GL Detail)]]&lt;&gt;"",tbl_TransDet_Exp[[#This Row],[+/-  (HR GL Detail)]],IF(#REF!&lt;&gt;"",#REF!,""))</f>
        <v>#REF!</v>
      </c>
      <c r="AC651" s="250" t="str">
        <f t="shared" si="33"/>
        <v>https://financials.omni.fsu.edu/psp/sprdfi/EMPLOYEE/ERP/c/AUDIT_EXPENSE_FUNCTIONS.TE_EXP_SHEET_INQ.GBL?SHEET_ID=</v>
      </c>
      <c r="AD651" s="250" t="str">
        <f t="shared" si="34"/>
        <v>&amp;PAGE=EX_SHEET_ENTRY</v>
      </c>
      <c r="AE651" s="250" t="str">
        <f>IF(LEFT(tbl_TransDet_Exp[[#This Row],[Journal Id]],2)="EX",TEXT(tbl_TransDet_Exp[[#This Row],[Vch /Ex /PayId]],"0000000000"),"")</f>
        <v/>
      </c>
      <c r="AF651" s="250" t="b">
        <f>IF(tbl_TransDet_Exp[[#This Row],[ER Lookup and Format]]&lt;&gt;"",CONCATENATE(tbl_TransDet_Exp[[#This Row],[https://financials.omni.fsu.edu/psp/sprdfi/EMPLOYEE/ERP/c/AUDIT_EXPENSE_FUNCTIONS.TE_EXP_SHEET_INQ.GBL?SHEET_ID=]],AE651,tbl_TransDet_Exp[[#This Row],[&amp;PAGE=EX_SHEET_ENTRY]]))</f>
        <v>0</v>
      </c>
      <c r="AG651" s="250" t="str">
        <f t="shared" si="35"/>
        <v>https://docmgmt.its.fsu.edu/NolijWeb/public/apiLoginCheck.jsp?redir=../documentviewer/%3FdocumentId%3D</v>
      </c>
      <c r="AH6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1" s="250" t="str">
        <f>tbl_TransDet_Exp[[#Headers],[&amp;TargetFrameName=None]]</f>
        <v>&amp;TargetFrameName=None</v>
      </c>
      <c r="AJ6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1" s="71"/>
      <c r="AN651" s="22"/>
      <c r="AO651" s="22"/>
      <c r="AP651" s="208"/>
      <c r="AQ651" s="42" t="e">
        <f>IF(tbl_TransDet_Exp[[#This Row],[Custom SR Type]]="",INDEX(SR_Lookup[Section Name],MATCH(tbl_TransDet_Exp[[#This Row],[Account]],SR_Lookup[Account],0)),tbl_TransDet_Exp[[#This Row],[Custom SR Type]])</f>
        <v>#N/A</v>
      </c>
      <c r="AR651" s="42">
        <f>VALUE(CONCATENATE(C651,TEXT(tbl_TransDet_Exp[[#This Row],[Pd]],"00")))</f>
        <v>0</v>
      </c>
      <c r="AS651" s="42" t="str">
        <f>TEXT(tbl_TransDet_Exp[[#This Row],[Project Id]],"000000")</f>
        <v>000000</v>
      </c>
      <c r="AT651" s="42" t="e">
        <f>INDEX(Table11[Description],MATCH(tbl_TransDet_Exp[[#This Row],[Account]],Table11[GL Account],0))</f>
        <v>#N/A</v>
      </c>
      <c r="AU6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2" spans="2:47">
      <c r="B652" s="11"/>
      <c r="C652" s="243"/>
      <c r="D652" s="243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244"/>
      <c r="P652" s="11"/>
      <c r="Q652" s="245"/>
      <c r="R652" s="11"/>
      <c r="S652" s="11"/>
      <c r="T652" s="11"/>
      <c r="U652" s="11"/>
      <c r="V652" s="11"/>
      <c r="W652" s="11"/>
      <c r="X652" s="11"/>
      <c r="Y652" s="11"/>
      <c r="Z652" s="246"/>
      <c r="AA6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2" s="250" t="e">
        <f>IF(tbl_TransDet_Exp[[#This Row],[+/-  (HR GL Detail)]]&lt;&gt;"",tbl_TransDet_Exp[[#This Row],[+/-  (HR GL Detail)]],IF(#REF!&lt;&gt;"",#REF!,""))</f>
        <v>#REF!</v>
      </c>
      <c r="AC652" s="250" t="str">
        <f t="shared" si="33"/>
        <v>https://financials.omni.fsu.edu/psp/sprdfi/EMPLOYEE/ERP/c/AUDIT_EXPENSE_FUNCTIONS.TE_EXP_SHEET_INQ.GBL?SHEET_ID=</v>
      </c>
      <c r="AD652" s="250" t="str">
        <f t="shared" si="34"/>
        <v>&amp;PAGE=EX_SHEET_ENTRY</v>
      </c>
      <c r="AE652" s="250" t="str">
        <f>IF(LEFT(tbl_TransDet_Exp[[#This Row],[Journal Id]],2)="EX",TEXT(tbl_TransDet_Exp[[#This Row],[Vch /Ex /PayId]],"0000000000"),"")</f>
        <v/>
      </c>
      <c r="AF652" s="250" t="b">
        <f>IF(tbl_TransDet_Exp[[#This Row],[ER Lookup and Format]]&lt;&gt;"",CONCATENATE(tbl_TransDet_Exp[[#This Row],[https://financials.omni.fsu.edu/psp/sprdfi/EMPLOYEE/ERP/c/AUDIT_EXPENSE_FUNCTIONS.TE_EXP_SHEET_INQ.GBL?SHEET_ID=]],AE652,tbl_TransDet_Exp[[#This Row],[&amp;PAGE=EX_SHEET_ENTRY]]))</f>
        <v>0</v>
      </c>
      <c r="AG652" s="250" t="str">
        <f t="shared" si="35"/>
        <v>https://docmgmt.its.fsu.edu/NolijWeb/public/apiLoginCheck.jsp?redir=../documentviewer/%3FdocumentId%3D</v>
      </c>
      <c r="AH6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2" s="250" t="str">
        <f>tbl_TransDet_Exp[[#Headers],[&amp;TargetFrameName=None]]</f>
        <v>&amp;TargetFrameName=None</v>
      </c>
      <c r="AJ6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2" s="71"/>
      <c r="AN652" s="22"/>
      <c r="AO652" s="22"/>
      <c r="AP652" s="208"/>
      <c r="AQ652" s="42" t="e">
        <f>IF(tbl_TransDet_Exp[[#This Row],[Custom SR Type]]="",INDEX(SR_Lookup[Section Name],MATCH(tbl_TransDet_Exp[[#This Row],[Account]],SR_Lookup[Account],0)),tbl_TransDet_Exp[[#This Row],[Custom SR Type]])</f>
        <v>#N/A</v>
      </c>
      <c r="AR652" s="42">
        <f>VALUE(CONCATENATE(C652,TEXT(tbl_TransDet_Exp[[#This Row],[Pd]],"00")))</f>
        <v>0</v>
      </c>
      <c r="AS652" s="42" t="str">
        <f>TEXT(tbl_TransDet_Exp[[#This Row],[Project Id]],"000000")</f>
        <v>000000</v>
      </c>
      <c r="AT652" s="42" t="e">
        <f>INDEX(Table11[Description],MATCH(tbl_TransDet_Exp[[#This Row],[Account]],Table11[GL Account],0))</f>
        <v>#N/A</v>
      </c>
      <c r="AU6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3" spans="2:47">
      <c r="B653" s="11"/>
      <c r="C653" s="243"/>
      <c r="D653" s="243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244"/>
      <c r="P653" s="11"/>
      <c r="Q653" s="245"/>
      <c r="R653" s="11"/>
      <c r="S653" s="11"/>
      <c r="T653" s="11"/>
      <c r="U653" s="11"/>
      <c r="V653" s="11"/>
      <c r="W653" s="11"/>
      <c r="X653" s="11"/>
      <c r="Y653" s="11"/>
      <c r="Z653" s="246"/>
      <c r="AA6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3" s="250" t="e">
        <f>IF(tbl_TransDet_Exp[[#This Row],[+/-  (HR GL Detail)]]&lt;&gt;"",tbl_TransDet_Exp[[#This Row],[+/-  (HR GL Detail)]],IF(#REF!&lt;&gt;"",#REF!,""))</f>
        <v>#REF!</v>
      </c>
      <c r="AC653" s="250" t="str">
        <f t="shared" si="33"/>
        <v>https://financials.omni.fsu.edu/psp/sprdfi/EMPLOYEE/ERP/c/AUDIT_EXPENSE_FUNCTIONS.TE_EXP_SHEET_INQ.GBL?SHEET_ID=</v>
      </c>
      <c r="AD653" s="250" t="str">
        <f t="shared" si="34"/>
        <v>&amp;PAGE=EX_SHEET_ENTRY</v>
      </c>
      <c r="AE653" s="250" t="str">
        <f>IF(LEFT(tbl_TransDet_Exp[[#This Row],[Journal Id]],2)="EX",TEXT(tbl_TransDet_Exp[[#This Row],[Vch /Ex /PayId]],"0000000000"),"")</f>
        <v/>
      </c>
      <c r="AF653" s="250" t="b">
        <f>IF(tbl_TransDet_Exp[[#This Row],[ER Lookup and Format]]&lt;&gt;"",CONCATENATE(tbl_TransDet_Exp[[#This Row],[https://financials.omni.fsu.edu/psp/sprdfi/EMPLOYEE/ERP/c/AUDIT_EXPENSE_FUNCTIONS.TE_EXP_SHEET_INQ.GBL?SHEET_ID=]],AE653,tbl_TransDet_Exp[[#This Row],[&amp;PAGE=EX_SHEET_ENTRY]]))</f>
        <v>0</v>
      </c>
      <c r="AG653" s="250" t="str">
        <f t="shared" si="35"/>
        <v>https://docmgmt.its.fsu.edu/NolijWeb/public/apiLoginCheck.jsp?redir=../documentviewer/%3FdocumentId%3D</v>
      </c>
      <c r="AH6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3" s="250" t="str">
        <f>tbl_TransDet_Exp[[#Headers],[&amp;TargetFrameName=None]]</f>
        <v>&amp;TargetFrameName=None</v>
      </c>
      <c r="AJ6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3" s="71"/>
      <c r="AN653" s="22"/>
      <c r="AO653" s="22"/>
      <c r="AP653" s="208"/>
      <c r="AQ653" s="42" t="e">
        <f>IF(tbl_TransDet_Exp[[#This Row],[Custom SR Type]]="",INDEX(SR_Lookup[Section Name],MATCH(tbl_TransDet_Exp[[#This Row],[Account]],SR_Lookup[Account],0)),tbl_TransDet_Exp[[#This Row],[Custom SR Type]])</f>
        <v>#N/A</v>
      </c>
      <c r="AR653" s="42">
        <f>VALUE(CONCATENATE(C653,TEXT(tbl_TransDet_Exp[[#This Row],[Pd]],"00")))</f>
        <v>0</v>
      </c>
      <c r="AS653" s="42" t="str">
        <f>TEXT(tbl_TransDet_Exp[[#This Row],[Project Id]],"000000")</f>
        <v>000000</v>
      </c>
      <c r="AT653" s="42" t="e">
        <f>INDEX(Table11[Description],MATCH(tbl_TransDet_Exp[[#This Row],[Account]],Table11[GL Account],0))</f>
        <v>#N/A</v>
      </c>
      <c r="AU6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4" spans="2:47">
      <c r="B654" s="11"/>
      <c r="C654" s="243"/>
      <c r="D654" s="243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244"/>
      <c r="P654" s="11"/>
      <c r="Q654" s="245"/>
      <c r="R654" s="11"/>
      <c r="S654" s="11"/>
      <c r="T654" s="11"/>
      <c r="U654" s="11"/>
      <c r="V654" s="11"/>
      <c r="W654" s="11"/>
      <c r="X654" s="11"/>
      <c r="Y654" s="11"/>
      <c r="Z654" s="246"/>
      <c r="AA6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4" s="250" t="e">
        <f>IF(tbl_TransDet_Exp[[#This Row],[+/-  (HR GL Detail)]]&lt;&gt;"",tbl_TransDet_Exp[[#This Row],[+/-  (HR GL Detail)]],IF(#REF!&lt;&gt;"",#REF!,""))</f>
        <v>#REF!</v>
      </c>
      <c r="AC654" s="250" t="str">
        <f t="shared" si="33"/>
        <v>https://financials.omni.fsu.edu/psp/sprdfi/EMPLOYEE/ERP/c/AUDIT_EXPENSE_FUNCTIONS.TE_EXP_SHEET_INQ.GBL?SHEET_ID=</v>
      </c>
      <c r="AD654" s="250" t="str">
        <f t="shared" si="34"/>
        <v>&amp;PAGE=EX_SHEET_ENTRY</v>
      </c>
      <c r="AE654" s="250" t="str">
        <f>IF(LEFT(tbl_TransDet_Exp[[#This Row],[Journal Id]],2)="EX",TEXT(tbl_TransDet_Exp[[#This Row],[Vch /Ex /PayId]],"0000000000"),"")</f>
        <v/>
      </c>
      <c r="AF654" s="250" t="b">
        <f>IF(tbl_TransDet_Exp[[#This Row],[ER Lookup and Format]]&lt;&gt;"",CONCATENATE(tbl_TransDet_Exp[[#This Row],[https://financials.omni.fsu.edu/psp/sprdfi/EMPLOYEE/ERP/c/AUDIT_EXPENSE_FUNCTIONS.TE_EXP_SHEET_INQ.GBL?SHEET_ID=]],AE654,tbl_TransDet_Exp[[#This Row],[&amp;PAGE=EX_SHEET_ENTRY]]))</f>
        <v>0</v>
      </c>
      <c r="AG654" s="250" t="str">
        <f t="shared" si="35"/>
        <v>https://docmgmt.its.fsu.edu/NolijWeb/public/apiLoginCheck.jsp?redir=../documentviewer/%3FdocumentId%3D</v>
      </c>
      <c r="AH6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4" s="250" t="str">
        <f>tbl_TransDet_Exp[[#Headers],[&amp;TargetFrameName=None]]</f>
        <v>&amp;TargetFrameName=None</v>
      </c>
      <c r="AJ6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4" s="71"/>
      <c r="AN654" s="22"/>
      <c r="AO654" s="22"/>
      <c r="AP654" s="208"/>
      <c r="AQ654" s="42" t="e">
        <f>IF(tbl_TransDet_Exp[[#This Row],[Custom SR Type]]="",INDEX(SR_Lookup[Section Name],MATCH(tbl_TransDet_Exp[[#This Row],[Account]],SR_Lookup[Account],0)),tbl_TransDet_Exp[[#This Row],[Custom SR Type]])</f>
        <v>#N/A</v>
      </c>
      <c r="AR654" s="42">
        <f>VALUE(CONCATENATE(C654,TEXT(tbl_TransDet_Exp[[#This Row],[Pd]],"00")))</f>
        <v>0</v>
      </c>
      <c r="AS654" s="42" t="str">
        <f>TEXT(tbl_TransDet_Exp[[#This Row],[Project Id]],"000000")</f>
        <v>000000</v>
      </c>
      <c r="AT654" s="42" t="e">
        <f>INDEX(Table11[Description],MATCH(tbl_TransDet_Exp[[#This Row],[Account]],Table11[GL Account],0))</f>
        <v>#N/A</v>
      </c>
      <c r="AU6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5" spans="2:47">
      <c r="B655" s="11"/>
      <c r="C655" s="243"/>
      <c r="D655" s="243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244"/>
      <c r="P655" s="11"/>
      <c r="Q655" s="245"/>
      <c r="R655" s="11"/>
      <c r="S655" s="11"/>
      <c r="T655" s="11"/>
      <c r="U655" s="11"/>
      <c r="V655" s="11"/>
      <c r="W655" s="11"/>
      <c r="X655" s="11"/>
      <c r="Y655" s="11"/>
      <c r="Z655" s="246"/>
      <c r="AA6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5" s="250" t="e">
        <f>IF(tbl_TransDet_Exp[[#This Row],[+/-  (HR GL Detail)]]&lt;&gt;"",tbl_TransDet_Exp[[#This Row],[+/-  (HR GL Detail)]],IF(#REF!&lt;&gt;"",#REF!,""))</f>
        <v>#REF!</v>
      </c>
      <c r="AC655" s="250" t="str">
        <f t="shared" si="33"/>
        <v>https://financials.omni.fsu.edu/psp/sprdfi/EMPLOYEE/ERP/c/AUDIT_EXPENSE_FUNCTIONS.TE_EXP_SHEET_INQ.GBL?SHEET_ID=</v>
      </c>
      <c r="AD655" s="250" t="str">
        <f t="shared" si="34"/>
        <v>&amp;PAGE=EX_SHEET_ENTRY</v>
      </c>
      <c r="AE655" s="250" t="str">
        <f>IF(LEFT(tbl_TransDet_Exp[[#This Row],[Journal Id]],2)="EX",TEXT(tbl_TransDet_Exp[[#This Row],[Vch /Ex /PayId]],"0000000000"),"")</f>
        <v/>
      </c>
      <c r="AF655" s="250" t="b">
        <f>IF(tbl_TransDet_Exp[[#This Row],[ER Lookup and Format]]&lt;&gt;"",CONCATENATE(tbl_TransDet_Exp[[#This Row],[https://financials.omni.fsu.edu/psp/sprdfi/EMPLOYEE/ERP/c/AUDIT_EXPENSE_FUNCTIONS.TE_EXP_SHEET_INQ.GBL?SHEET_ID=]],AE655,tbl_TransDet_Exp[[#This Row],[&amp;PAGE=EX_SHEET_ENTRY]]))</f>
        <v>0</v>
      </c>
      <c r="AG655" s="250" t="str">
        <f t="shared" si="35"/>
        <v>https://docmgmt.its.fsu.edu/NolijWeb/public/apiLoginCheck.jsp?redir=../documentviewer/%3FdocumentId%3D</v>
      </c>
      <c r="AH6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5" s="250" t="str">
        <f>tbl_TransDet_Exp[[#Headers],[&amp;TargetFrameName=None]]</f>
        <v>&amp;TargetFrameName=None</v>
      </c>
      <c r="AJ6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5" s="71"/>
      <c r="AN655" s="22"/>
      <c r="AO655" s="22"/>
      <c r="AP655" s="208"/>
      <c r="AQ655" s="42" t="e">
        <f>IF(tbl_TransDet_Exp[[#This Row],[Custom SR Type]]="",INDEX(SR_Lookup[Section Name],MATCH(tbl_TransDet_Exp[[#This Row],[Account]],SR_Lookup[Account],0)),tbl_TransDet_Exp[[#This Row],[Custom SR Type]])</f>
        <v>#N/A</v>
      </c>
      <c r="AR655" s="42">
        <f>VALUE(CONCATENATE(C655,TEXT(tbl_TransDet_Exp[[#This Row],[Pd]],"00")))</f>
        <v>0</v>
      </c>
      <c r="AS655" s="42" t="str">
        <f>TEXT(tbl_TransDet_Exp[[#This Row],[Project Id]],"000000")</f>
        <v>000000</v>
      </c>
      <c r="AT655" s="42" t="e">
        <f>INDEX(Table11[Description],MATCH(tbl_TransDet_Exp[[#This Row],[Account]],Table11[GL Account],0))</f>
        <v>#N/A</v>
      </c>
      <c r="AU6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6" spans="2:47">
      <c r="B656" s="11"/>
      <c r="C656" s="243"/>
      <c r="D656" s="243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244"/>
      <c r="P656" s="11"/>
      <c r="Q656" s="245"/>
      <c r="R656" s="11"/>
      <c r="S656" s="11"/>
      <c r="T656" s="11"/>
      <c r="U656" s="11"/>
      <c r="V656" s="11"/>
      <c r="W656" s="11"/>
      <c r="X656" s="11"/>
      <c r="Y656" s="11"/>
      <c r="Z656" s="246"/>
      <c r="AA6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6" s="250" t="e">
        <f>IF(tbl_TransDet_Exp[[#This Row],[+/-  (HR GL Detail)]]&lt;&gt;"",tbl_TransDet_Exp[[#This Row],[+/-  (HR GL Detail)]],IF(#REF!&lt;&gt;"",#REF!,""))</f>
        <v>#REF!</v>
      </c>
      <c r="AC656" s="250" t="str">
        <f t="shared" si="33"/>
        <v>https://financials.omni.fsu.edu/psp/sprdfi/EMPLOYEE/ERP/c/AUDIT_EXPENSE_FUNCTIONS.TE_EXP_SHEET_INQ.GBL?SHEET_ID=</v>
      </c>
      <c r="AD656" s="250" t="str">
        <f t="shared" si="34"/>
        <v>&amp;PAGE=EX_SHEET_ENTRY</v>
      </c>
      <c r="AE656" s="250" t="str">
        <f>IF(LEFT(tbl_TransDet_Exp[[#This Row],[Journal Id]],2)="EX",TEXT(tbl_TransDet_Exp[[#This Row],[Vch /Ex /PayId]],"0000000000"),"")</f>
        <v/>
      </c>
      <c r="AF656" s="250" t="b">
        <f>IF(tbl_TransDet_Exp[[#This Row],[ER Lookup and Format]]&lt;&gt;"",CONCATENATE(tbl_TransDet_Exp[[#This Row],[https://financials.omni.fsu.edu/psp/sprdfi/EMPLOYEE/ERP/c/AUDIT_EXPENSE_FUNCTIONS.TE_EXP_SHEET_INQ.GBL?SHEET_ID=]],AE656,tbl_TransDet_Exp[[#This Row],[&amp;PAGE=EX_SHEET_ENTRY]]))</f>
        <v>0</v>
      </c>
      <c r="AG656" s="250" t="str">
        <f t="shared" si="35"/>
        <v>https://docmgmt.its.fsu.edu/NolijWeb/public/apiLoginCheck.jsp?redir=../documentviewer/%3FdocumentId%3D</v>
      </c>
      <c r="AH6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6" s="250" t="str">
        <f>tbl_TransDet_Exp[[#Headers],[&amp;TargetFrameName=None]]</f>
        <v>&amp;TargetFrameName=None</v>
      </c>
      <c r="AJ6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6" s="71"/>
      <c r="AN656" s="22"/>
      <c r="AO656" s="22"/>
      <c r="AP656" s="208"/>
      <c r="AQ656" s="42" t="e">
        <f>IF(tbl_TransDet_Exp[[#This Row],[Custom SR Type]]="",INDEX(SR_Lookup[Section Name],MATCH(tbl_TransDet_Exp[[#This Row],[Account]],SR_Lookup[Account],0)),tbl_TransDet_Exp[[#This Row],[Custom SR Type]])</f>
        <v>#N/A</v>
      </c>
      <c r="AR656" s="42">
        <f>VALUE(CONCATENATE(C656,TEXT(tbl_TransDet_Exp[[#This Row],[Pd]],"00")))</f>
        <v>0</v>
      </c>
      <c r="AS656" s="42" t="str">
        <f>TEXT(tbl_TransDet_Exp[[#This Row],[Project Id]],"000000")</f>
        <v>000000</v>
      </c>
      <c r="AT656" s="42" t="e">
        <f>INDEX(Table11[Description],MATCH(tbl_TransDet_Exp[[#This Row],[Account]],Table11[GL Account],0))</f>
        <v>#N/A</v>
      </c>
      <c r="AU6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7" spans="2:47">
      <c r="B657" s="11"/>
      <c r="C657" s="243"/>
      <c r="D657" s="243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244"/>
      <c r="P657" s="11"/>
      <c r="Q657" s="245"/>
      <c r="R657" s="11"/>
      <c r="S657" s="11"/>
      <c r="T657" s="11"/>
      <c r="U657" s="11"/>
      <c r="V657" s="11"/>
      <c r="W657" s="11"/>
      <c r="X657" s="11"/>
      <c r="Y657" s="11"/>
      <c r="Z657" s="246"/>
      <c r="AA6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7" s="250" t="e">
        <f>IF(tbl_TransDet_Exp[[#This Row],[+/-  (HR GL Detail)]]&lt;&gt;"",tbl_TransDet_Exp[[#This Row],[+/-  (HR GL Detail)]],IF(#REF!&lt;&gt;"",#REF!,""))</f>
        <v>#REF!</v>
      </c>
      <c r="AC657" s="250" t="str">
        <f t="shared" si="33"/>
        <v>https://financials.omni.fsu.edu/psp/sprdfi/EMPLOYEE/ERP/c/AUDIT_EXPENSE_FUNCTIONS.TE_EXP_SHEET_INQ.GBL?SHEET_ID=</v>
      </c>
      <c r="AD657" s="250" t="str">
        <f t="shared" si="34"/>
        <v>&amp;PAGE=EX_SHEET_ENTRY</v>
      </c>
      <c r="AE657" s="250" t="str">
        <f>IF(LEFT(tbl_TransDet_Exp[[#This Row],[Journal Id]],2)="EX",TEXT(tbl_TransDet_Exp[[#This Row],[Vch /Ex /PayId]],"0000000000"),"")</f>
        <v/>
      </c>
      <c r="AF657" s="250" t="b">
        <f>IF(tbl_TransDet_Exp[[#This Row],[ER Lookup and Format]]&lt;&gt;"",CONCATENATE(tbl_TransDet_Exp[[#This Row],[https://financials.omni.fsu.edu/psp/sprdfi/EMPLOYEE/ERP/c/AUDIT_EXPENSE_FUNCTIONS.TE_EXP_SHEET_INQ.GBL?SHEET_ID=]],AE657,tbl_TransDet_Exp[[#This Row],[&amp;PAGE=EX_SHEET_ENTRY]]))</f>
        <v>0</v>
      </c>
      <c r="AG657" s="250" t="str">
        <f t="shared" si="35"/>
        <v>https://docmgmt.its.fsu.edu/NolijWeb/public/apiLoginCheck.jsp?redir=../documentviewer/%3FdocumentId%3D</v>
      </c>
      <c r="AH6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7" s="250" t="str">
        <f>tbl_TransDet_Exp[[#Headers],[&amp;TargetFrameName=None]]</f>
        <v>&amp;TargetFrameName=None</v>
      </c>
      <c r="AJ6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7" s="71"/>
      <c r="AN657" s="22"/>
      <c r="AO657" s="22"/>
      <c r="AP657" s="208"/>
      <c r="AQ657" s="42" t="e">
        <f>IF(tbl_TransDet_Exp[[#This Row],[Custom SR Type]]="",INDEX(SR_Lookup[Section Name],MATCH(tbl_TransDet_Exp[[#This Row],[Account]],SR_Lookup[Account],0)),tbl_TransDet_Exp[[#This Row],[Custom SR Type]])</f>
        <v>#N/A</v>
      </c>
      <c r="AR657" s="42">
        <f>VALUE(CONCATENATE(C657,TEXT(tbl_TransDet_Exp[[#This Row],[Pd]],"00")))</f>
        <v>0</v>
      </c>
      <c r="AS657" s="42" t="str">
        <f>TEXT(tbl_TransDet_Exp[[#This Row],[Project Id]],"000000")</f>
        <v>000000</v>
      </c>
      <c r="AT657" s="42" t="e">
        <f>INDEX(Table11[Description],MATCH(tbl_TransDet_Exp[[#This Row],[Account]],Table11[GL Account],0))</f>
        <v>#N/A</v>
      </c>
      <c r="AU6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8" spans="2:47">
      <c r="B658" s="11"/>
      <c r="C658" s="243"/>
      <c r="D658" s="243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244"/>
      <c r="P658" s="11"/>
      <c r="Q658" s="245"/>
      <c r="R658" s="11"/>
      <c r="S658" s="11"/>
      <c r="T658" s="11"/>
      <c r="U658" s="11"/>
      <c r="V658" s="11"/>
      <c r="W658" s="11"/>
      <c r="X658" s="11"/>
      <c r="Y658" s="11"/>
      <c r="Z658" s="246"/>
      <c r="AA6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8" s="250" t="e">
        <f>IF(tbl_TransDet_Exp[[#This Row],[+/-  (HR GL Detail)]]&lt;&gt;"",tbl_TransDet_Exp[[#This Row],[+/-  (HR GL Detail)]],IF(#REF!&lt;&gt;"",#REF!,""))</f>
        <v>#REF!</v>
      </c>
      <c r="AC658" s="250" t="str">
        <f t="shared" si="33"/>
        <v>https://financials.omni.fsu.edu/psp/sprdfi/EMPLOYEE/ERP/c/AUDIT_EXPENSE_FUNCTIONS.TE_EXP_SHEET_INQ.GBL?SHEET_ID=</v>
      </c>
      <c r="AD658" s="250" t="str">
        <f t="shared" si="34"/>
        <v>&amp;PAGE=EX_SHEET_ENTRY</v>
      </c>
      <c r="AE658" s="250" t="str">
        <f>IF(LEFT(tbl_TransDet_Exp[[#This Row],[Journal Id]],2)="EX",TEXT(tbl_TransDet_Exp[[#This Row],[Vch /Ex /PayId]],"0000000000"),"")</f>
        <v/>
      </c>
      <c r="AF658" s="250" t="b">
        <f>IF(tbl_TransDet_Exp[[#This Row],[ER Lookup and Format]]&lt;&gt;"",CONCATENATE(tbl_TransDet_Exp[[#This Row],[https://financials.omni.fsu.edu/psp/sprdfi/EMPLOYEE/ERP/c/AUDIT_EXPENSE_FUNCTIONS.TE_EXP_SHEET_INQ.GBL?SHEET_ID=]],AE658,tbl_TransDet_Exp[[#This Row],[&amp;PAGE=EX_SHEET_ENTRY]]))</f>
        <v>0</v>
      </c>
      <c r="AG658" s="250" t="str">
        <f t="shared" si="35"/>
        <v>https://docmgmt.its.fsu.edu/NolijWeb/public/apiLoginCheck.jsp?redir=../documentviewer/%3FdocumentId%3D</v>
      </c>
      <c r="AH6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8" s="250" t="str">
        <f>tbl_TransDet_Exp[[#Headers],[&amp;TargetFrameName=None]]</f>
        <v>&amp;TargetFrameName=None</v>
      </c>
      <c r="AJ6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8" s="71"/>
      <c r="AN658" s="22"/>
      <c r="AO658" s="22"/>
      <c r="AP658" s="208"/>
      <c r="AQ658" s="42" t="e">
        <f>IF(tbl_TransDet_Exp[[#This Row],[Custom SR Type]]="",INDEX(SR_Lookup[Section Name],MATCH(tbl_TransDet_Exp[[#This Row],[Account]],SR_Lookup[Account],0)),tbl_TransDet_Exp[[#This Row],[Custom SR Type]])</f>
        <v>#N/A</v>
      </c>
      <c r="AR658" s="42">
        <f>VALUE(CONCATENATE(C658,TEXT(tbl_TransDet_Exp[[#This Row],[Pd]],"00")))</f>
        <v>0</v>
      </c>
      <c r="AS658" s="42" t="str">
        <f>TEXT(tbl_TransDet_Exp[[#This Row],[Project Id]],"000000")</f>
        <v>000000</v>
      </c>
      <c r="AT658" s="42" t="e">
        <f>INDEX(Table11[Description],MATCH(tbl_TransDet_Exp[[#This Row],[Account]],Table11[GL Account],0))</f>
        <v>#N/A</v>
      </c>
      <c r="AU6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59" spans="2:47">
      <c r="B659" s="11"/>
      <c r="C659" s="243"/>
      <c r="D659" s="243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244"/>
      <c r="P659" s="11"/>
      <c r="Q659" s="245"/>
      <c r="R659" s="11"/>
      <c r="S659" s="11"/>
      <c r="T659" s="11"/>
      <c r="U659" s="11"/>
      <c r="V659" s="11"/>
      <c r="W659" s="11"/>
      <c r="X659" s="11"/>
      <c r="Y659" s="11"/>
      <c r="Z659" s="246"/>
      <c r="AA6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59" s="250" t="e">
        <f>IF(tbl_TransDet_Exp[[#This Row],[+/-  (HR GL Detail)]]&lt;&gt;"",tbl_TransDet_Exp[[#This Row],[+/-  (HR GL Detail)]],IF(#REF!&lt;&gt;"",#REF!,""))</f>
        <v>#REF!</v>
      </c>
      <c r="AC659" s="250" t="str">
        <f t="shared" si="33"/>
        <v>https://financials.omni.fsu.edu/psp/sprdfi/EMPLOYEE/ERP/c/AUDIT_EXPENSE_FUNCTIONS.TE_EXP_SHEET_INQ.GBL?SHEET_ID=</v>
      </c>
      <c r="AD659" s="250" t="str">
        <f t="shared" si="34"/>
        <v>&amp;PAGE=EX_SHEET_ENTRY</v>
      </c>
      <c r="AE659" s="250" t="str">
        <f>IF(LEFT(tbl_TransDet_Exp[[#This Row],[Journal Id]],2)="EX",TEXT(tbl_TransDet_Exp[[#This Row],[Vch /Ex /PayId]],"0000000000"),"")</f>
        <v/>
      </c>
      <c r="AF659" s="250" t="b">
        <f>IF(tbl_TransDet_Exp[[#This Row],[ER Lookup and Format]]&lt;&gt;"",CONCATENATE(tbl_TransDet_Exp[[#This Row],[https://financials.omni.fsu.edu/psp/sprdfi/EMPLOYEE/ERP/c/AUDIT_EXPENSE_FUNCTIONS.TE_EXP_SHEET_INQ.GBL?SHEET_ID=]],AE659,tbl_TransDet_Exp[[#This Row],[&amp;PAGE=EX_SHEET_ENTRY]]))</f>
        <v>0</v>
      </c>
      <c r="AG659" s="250" t="str">
        <f t="shared" si="35"/>
        <v>https://docmgmt.its.fsu.edu/NolijWeb/public/apiLoginCheck.jsp?redir=../documentviewer/%3FdocumentId%3D</v>
      </c>
      <c r="AH6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59" s="250" t="str">
        <f>tbl_TransDet_Exp[[#Headers],[&amp;TargetFrameName=None]]</f>
        <v>&amp;TargetFrameName=None</v>
      </c>
      <c r="AJ6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59" s="71"/>
      <c r="AN659" s="22"/>
      <c r="AO659" s="22"/>
      <c r="AP659" s="208"/>
      <c r="AQ659" s="42" t="e">
        <f>IF(tbl_TransDet_Exp[[#This Row],[Custom SR Type]]="",INDEX(SR_Lookup[Section Name],MATCH(tbl_TransDet_Exp[[#This Row],[Account]],SR_Lookup[Account],0)),tbl_TransDet_Exp[[#This Row],[Custom SR Type]])</f>
        <v>#N/A</v>
      </c>
      <c r="AR659" s="42">
        <f>VALUE(CONCATENATE(C659,TEXT(tbl_TransDet_Exp[[#This Row],[Pd]],"00")))</f>
        <v>0</v>
      </c>
      <c r="AS659" s="42" t="str">
        <f>TEXT(tbl_TransDet_Exp[[#This Row],[Project Id]],"000000")</f>
        <v>000000</v>
      </c>
      <c r="AT659" s="42" t="e">
        <f>INDEX(Table11[Description],MATCH(tbl_TransDet_Exp[[#This Row],[Account]],Table11[GL Account],0))</f>
        <v>#N/A</v>
      </c>
      <c r="AU6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0" spans="2:47">
      <c r="B660" s="11"/>
      <c r="C660" s="243"/>
      <c r="D660" s="243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244"/>
      <c r="P660" s="11"/>
      <c r="Q660" s="245"/>
      <c r="R660" s="11"/>
      <c r="S660" s="11"/>
      <c r="T660" s="11"/>
      <c r="U660" s="11"/>
      <c r="V660" s="11"/>
      <c r="W660" s="11"/>
      <c r="X660" s="11"/>
      <c r="Y660" s="11"/>
      <c r="Z660" s="246"/>
      <c r="AA6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0" s="250" t="e">
        <f>IF(tbl_TransDet_Exp[[#This Row],[+/-  (HR GL Detail)]]&lt;&gt;"",tbl_TransDet_Exp[[#This Row],[+/-  (HR GL Detail)]],IF(#REF!&lt;&gt;"",#REF!,""))</f>
        <v>#REF!</v>
      </c>
      <c r="AC660" s="250" t="str">
        <f t="shared" si="33"/>
        <v>https://financials.omni.fsu.edu/psp/sprdfi/EMPLOYEE/ERP/c/AUDIT_EXPENSE_FUNCTIONS.TE_EXP_SHEET_INQ.GBL?SHEET_ID=</v>
      </c>
      <c r="AD660" s="250" t="str">
        <f t="shared" si="34"/>
        <v>&amp;PAGE=EX_SHEET_ENTRY</v>
      </c>
      <c r="AE660" s="250" t="str">
        <f>IF(LEFT(tbl_TransDet_Exp[[#This Row],[Journal Id]],2)="EX",TEXT(tbl_TransDet_Exp[[#This Row],[Vch /Ex /PayId]],"0000000000"),"")</f>
        <v/>
      </c>
      <c r="AF660" s="250" t="b">
        <f>IF(tbl_TransDet_Exp[[#This Row],[ER Lookup and Format]]&lt;&gt;"",CONCATENATE(tbl_TransDet_Exp[[#This Row],[https://financials.omni.fsu.edu/psp/sprdfi/EMPLOYEE/ERP/c/AUDIT_EXPENSE_FUNCTIONS.TE_EXP_SHEET_INQ.GBL?SHEET_ID=]],AE660,tbl_TransDet_Exp[[#This Row],[&amp;PAGE=EX_SHEET_ENTRY]]))</f>
        <v>0</v>
      </c>
      <c r="AG660" s="250" t="str">
        <f t="shared" si="35"/>
        <v>https://docmgmt.its.fsu.edu/NolijWeb/public/apiLoginCheck.jsp?redir=../documentviewer/%3FdocumentId%3D</v>
      </c>
      <c r="AH6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0" s="250" t="str">
        <f>tbl_TransDet_Exp[[#Headers],[&amp;TargetFrameName=None]]</f>
        <v>&amp;TargetFrameName=None</v>
      </c>
      <c r="AJ6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0" s="71"/>
      <c r="AN660" s="22"/>
      <c r="AO660" s="22"/>
      <c r="AP660" s="208"/>
      <c r="AQ660" s="42" t="e">
        <f>IF(tbl_TransDet_Exp[[#This Row],[Custom SR Type]]="",INDEX(SR_Lookup[Section Name],MATCH(tbl_TransDet_Exp[[#This Row],[Account]],SR_Lookup[Account],0)),tbl_TransDet_Exp[[#This Row],[Custom SR Type]])</f>
        <v>#N/A</v>
      </c>
      <c r="AR660" s="42">
        <f>VALUE(CONCATENATE(C660,TEXT(tbl_TransDet_Exp[[#This Row],[Pd]],"00")))</f>
        <v>0</v>
      </c>
      <c r="AS660" s="42" t="str">
        <f>TEXT(tbl_TransDet_Exp[[#This Row],[Project Id]],"000000")</f>
        <v>000000</v>
      </c>
      <c r="AT660" s="42" t="e">
        <f>INDEX(Table11[Description],MATCH(tbl_TransDet_Exp[[#This Row],[Account]],Table11[GL Account],0))</f>
        <v>#N/A</v>
      </c>
      <c r="AU6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1" spans="2:47">
      <c r="B661" s="11"/>
      <c r="C661" s="243"/>
      <c r="D661" s="243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244"/>
      <c r="P661" s="11"/>
      <c r="Q661" s="245"/>
      <c r="R661" s="11"/>
      <c r="S661" s="11"/>
      <c r="T661" s="11"/>
      <c r="U661" s="11"/>
      <c r="V661" s="11"/>
      <c r="W661" s="11"/>
      <c r="X661" s="11"/>
      <c r="Y661" s="11"/>
      <c r="Z661" s="246"/>
      <c r="AA6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1" s="250" t="e">
        <f>IF(tbl_TransDet_Exp[[#This Row],[+/-  (HR GL Detail)]]&lt;&gt;"",tbl_TransDet_Exp[[#This Row],[+/-  (HR GL Detail)]],IF(#REF!&lt;&gt;"",#REF!,""))</f>
        <v>#REF!</v>
      </c>
      <c r="AC661" s="250" t="str">
        <f t="shared" si="33"/>
        <v>https://financials.omni.fsu.edu/psp/sprdfi/EMPLOYEE/ERP/c/AUDIT_EXPENSE_FUNCTIONS.TE_EXP_SHEET_INQ.GBL?SHEET_ID=</v>
      </c>
      <c r="AD661" s="250" t="str">
        <f t="shared" si="34"/>
        <v>&amp;PAGE=EX_SHEET_ENTRY</v>
      </c>
      <c r="AE661" s="250" t="str">
        <f>IF(LEFT(tbl_TransDet_Exp[[#This Row],[Journal Id]],2)="EX",TEXT(tbl_TransDet_Exp[[#This Row],[Vch /Ex /PayId]],"0000000000"),"")</f>
        <v/>
      </c>
      <c r="AF661" s="250" t="b">
        <f>IF(tbl_TransDet_Exp[[#This Row],[ER Lookup and Format]]&lt;&gt;"",CONCATENATE(tbl_TransDet_Exp[[#This Row],[https://financials.omni.fsu.edu/psp/sprdfi/EMPLOYEE/ERP/c/AUDIT_EXPENSE_FUNCTIONS.TE_EXP_SHEET_INQ.GBL?SHEET_ID=]],AE661,tbl_TransDet_Exp[[#This Row],[&amp;PAGE=EX_SHEET_ENTRY]]))</f>
        <v>0</v>
      </c>
      <c r="AG661" s="250" t="str">
        <f t="shared" si="35"/>
        <v>https://docmgmt.its.fsu.edu/NolijWeb/public/apiLoginCheck.jsp?redir=../documentviewer/%3FdocumentId%3D</v>
      </c>
      <c r="AH6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1" s="250" t="str">
        <f>tbl_TransDet_Exp[[#Headers],[&amp;TargetFrameName=None]]</f>
        <v>&amp;TargetFrameName=None</v>
      </c>
      <c r="AJ6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1" s="71"/>
      <c r="AN661" s="22"/>
      <c r="AO661" s="22"/>
      <c r="AP661" s="208"/>
      <c r="AQ661" s="42" t="e">
        <f>IF(tbl_TransDet_Exp[[#This Row],[Custom SR Type]]="",INDEX(SR_Lookup[Section Name],MATCH(tbl_TransDet_Exp[[#This Row],[Account]],SR_Lookup[Account],0)),tbl_TransDet_Exp[[#This Row],[Custom SR Type]])</f>
        <v>#N/A</v>
      </c>
      <c r="AR661" s="42">
        <f>VALUE(CONCATENATE(C661,TEXT(tbl_TransDet_Exp[[#This Row],[Pd]],"00")))</f>
        <v>0</v>
      </c>
      <c r="AS661" s="42" t="str">
        <f>TEXT(tbl_TransDet_Exp[[#This Row],[Project Id]],"000000")</f>
        <v>000000</v>
      </c>
      <c r="AT661" s="42" t="e">
        <f>INDEX(Table11[Description],MATCH(tbl_TransDet_Exp[[#This Row],[Account]],Table11[GL Account],0))</f>
        <v>#N/A</v>
      </c>
      <c r="AU6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2" spans="2:47">
      <c r="B662" s="11"/>
      <c r="C662" s="243"/>
      <c r="D662" s="243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244"/>
      <c r="P662" s="11"/>
      <c r="Q662" s="245"/>
      <c r="R662" s="11"/>
      <c r="S662" s="11"/>
      <c r="T662" s="11"/>
      <c r="U662" s="11"/>
      <c r="V662" s="11"/>
      <c r="W662" s="11"/>
      <c r="X662" s="11"/>
      <c r="Y662" s="11"/>
      <c r="Z662" s="246"/>
      <c r="AA6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2" s="250" t="e">
        <f>IF(tbl_TransDet_Exp[[#This Row],[+/-  (HR GL Detail)]]&lt;&gt;"",tbl_TransDet_Exp[[#This Row],[+/-  (HR GL Detail)]],IF(#REF!&lt;&gt;"",#REF!,""))</f>
        <v>#REF!</v>
      </c>
      <c r="AC662" s="250" t="str">
        <f t="shared" si="33"/>
        <v>https://financials.omni.fsu.edu/psp/sprdfi/EMPLOYEE/ERP/c/AUDIT_EXPENSE_FUNCTIONS.TE_EXP_SHEET_INQ.GBL?SHEET_ID=</v>
      </c>
      <c r="AD662" s="250" t="str">
        <f t="shared" si="34"/>
        <v>&amp;PAGE=EX_SHEET_ENTRY</v>
      </c>
      <c r="AE662" s="250" t="str">
        <f>IF(LEFT(tbl_TransDet_Exp[[#This Row],[Journal Id]],2)="EX",TEXT(tbl_TransDet_Exp[[#This Row],[Vch /Ex /PayId]],"0000000000"),"")</f>
        <v/>
      </c>
      <c r="AF662" s="250" t="b">
        <f>IF(tbl_TransDet_Exp[[#This Row],[ER Lookup and Format]]&lt;&gt;"",CONCATENATE(tbl_TransDet_Exp[[#This Row],[https://financials.omni.fsu.edu/psp/sprdfi/EMPLOYEE/ERP/c/AUDIT_EXPENSE_FUNCTIONS.TE_EXP_SHEET_INQ.GBL?SHEET_ID=]],AE662,tbl_TransDet_Exp[[#This Row],[&amp;PAGE=EX_SHEET_ENTRY]]))</f>
        <v>0</v>
      </c>
      <c r="AG662" s="250" t="str">
        <f t="shared" si="35"/>
        <v>https://docmgmt.its.fsu.edu/NolijWeb/public/apiLoginCheck.jsp?redir=../documentviewer/%3FdocumentId%3D</v>
      </c>
      <c r="AH6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2" s="250" t="str">
        <f>tbl_TransDet_Exp[[#Headers],[&amp;TargetFrameName=None]]</f>
        <v>&amp;TargetFrameName=None</v>
      </c>
      <c r="AJ6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2" s="71"/>
      <c r="AN662" s="22"/>
      <c r="AO662" s="22"/>
      <c r="AP662" s="208"/>
      <c r="AQ662" s="42" t="e">
        <f>IF(tbl_TransDet_Exp[[#This Row],[Custom SR Type]]="",INDEX(SR_Lookup[Section Name],MATCH(tbl_TransDet_Exp[[#This Row],[Account]],SR_Lookup[Account],0)),tbl_TransDet_Exp[[#This Row],[Custom SR Type]])</f>
        <v>#N/A</v>
      </c>
      <c r="AR662" s="42">
        <f>VALUE(CONCATENATE(C662,TEXT(tbl_TransDet_Exp[[#This Row],[Pd]],"00")))</f>
        <v>0</v>
      </c>
      <c r="AS662" s="42" t="str">
        <f>TEXT(tbl_TransDet_Exp[[#This Row],[Project Id]],"000000")</f>
        <v>000000</v>
      </c>
      <c r="AT662" s="42" t="e">
        <f>INDEX(Table11[Description],MATCH(tbl_TransDet_Exp[[#This Row],[Account]],Table11[GL Account],0))</f>
        <v>#N/A</v>
      </c>
      <c r="AU6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3" spans="2:47">
      <c r="B663" s="11"/>
      <c r="C663" s="243"/>
      <c r="D663" s="243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244"/>
      <c r="P663" s="11"/>
      <c r="Q663" s="245"/>
      <c r="R663" s="11"/>
      <c r="S663" s="11"/>
      <c r="T663" s="11"/>
      <c r="U663" s="11"/>
      <c r="V663" s="11"/>
      <c r="W663" s="11"/>
      <c r="X663" s="11"/>
      <c r="Y663" s="11"/>
      <c r="Z663" s="246"/>
      <c r="AA6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3" s="250" t="e">
        <f>IF(tbl_TransDet_Exp[[#This Row],[+/-  (HR GL Detail)]]&lt;&gt;"",tbl_TransDet_Exp[[#This Row],[+/-  (HR GL Detail)]],IF(#REF!&lt;&gt;"",#REF!,""))</f>
        <v>#REF!</v>
      </c>
      <c r="AC663" s="250" t="str">
        <f t="shared" si="33"/>
        <v>https://financials.omni.fsu.edu/psp/sprdfi/EMPLOYEE/ERP/c/AUDIT_EXPENSE_FUNCTIONS.TE_EXP_SHEET_INQ.GBL?SHEET_ID=</v>
      </c>
      <c r="AD663" s="250" t="str">
        <f t="shared" si="34"/>
        <v>&amp;PAGE=EX_SHEET_ENTRY</v>
      </c>
      <c r="AE663" s="250" t="str">
        <f>IF(LEFT(tbl_TransDet_Exp[[#This Row],[Journal Id]],2)="EX",TEXT(tbl_TransDet_Exp[[#This Row],[Vch /Ex /PayId]],"0000000000"),"")</f>
        <v/>
      </c>
      <c r="AF663" s="250" t="b">
        <f>IF(tbl_TransDet_Exp[[#This Row],[ER Lookup and Format]]&lt;&gt;"",CONCATENATE(tbl_TransDet_Exp[[#This Row],[https://financials.omni.fsu.edu/psp/sprdfi/EMPLOYEE/ERP/c/AUDIT_EXPENSE_FUNCTIONS.TE_EXP_SHEET_INQ.GBL?SHEET_ID=]],AE663,tbl_TransDet_Exp[[#This Row],[&amp;PAGE=EX_SHEET_ENTRY]]))</f>
        <v>0</v>
      </c>
      <c r="AG663" s="250" t="str">
        <f t="shared" si="35"/>
        <v>https://docmgmt.its.fsu.edu/NolijWeb/public/apiLoginCheck.jsp?redir=../documentviewer/%3FdocumentId%3D</v>
      </c>
      <c r="AH6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3" s="250" t="str">
        <f>tbl_TransDet_Exp[[#Headers],[&amp;TargetFrameName=None]]</f>
        <v>&amp;TargetFrameName=None</v>
      </c>
      <c r="AJ6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3" s="71"/>
      <c r="AN663" s="22"/>
      <c r="AO663" s="22"/>
      <c r="AP663" s="208"/>
      <c r="AQ663" s="42" t="e">
        <f>IF(tbl_TransDet_Exp[[#This Row],[Custom SR Type]]="",INDEX(SR_Lookup[Section Name],MATCH(tbl_TransDet_Exp[[#This Row],[Account]],SR_Lookup[Account],0)),tbl_TransDet_Exp[[#This Row],[Custom SR Type]])</f>
        <v>#N/A</v>
      </c>
      <c r="AR663" s="42">
        <f>VALUE(CONCATENATE(C663,TEXT(tbl_TransDet_Exp[[#This Row],[Pd]],"00")))</f>
        <v>0</v>
      </c>
      <c r="AS663" s="42" t="str">
        <f>TEXT(tbl_TransDet_Exp[[#This Row],[Project Id]],"000000")</f>
        <v>000000</v>
      </c>
      <c r="AT663" s="42" t="e">
        <f>INDEX(Table11[Description],MATCH(tbl_TransDet_Exp[[#This Row],[Account]],Table11[GL Account],0))</f>
        <v>#N/A</v>
      </c>
      <c r="AU6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4" spans="2:47">
      <c r="B664" s="11"/>
      <c r="C664" s="243"/>
      <c r="D664" s="243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244"/>
      <c r="P664" s="11"/>
      <c r="Q664" s="245"/>
      <c r="R664" s="11"/>
      <c r="S664" s="11"/>
      <c r="T664" s="11"/>
      <c r="U664" s="11"/>
      <c r="V664" s="11"/>
      <c r="W664" s="11"/>
      <c r="X664" s="11"/>
      <c r="Y664" s="11"/>
      <c r="Z664" s="246"/>
      <c r="AA6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64" s="250" t="e">
        <f>IF(tbl_TransDet_Exp[[#This Row],[+/-  (HR GL Detail)]]&lt;&gt;"",tbl_TransDet_Exp[[#This Row],[+/-  (HR GL Detail)]],IF(#REF!&lt;&gt;"",#REF!,""))</f>
        <v>#REF!</v>
      </c>
      <c r="AC664" s="250" t="str">
        <f t="shared" si="33"/>
        <v>https://financials.omni.fsu.edu/psp/sprdfi/EMPLOYEE/ERP/c/AUDIT_EXPENSE_FUNCTIONS.TE_EXP_SHEET_INQ.GBL?SHEET_ID=</v>
      </c>
      <c r="AD664" s="250" t="str">
        <f t="shared" si="34"/>
        <v>&amp;PAGE=EX_SHEET_ENTRY</v>
      </c>
      <c r="AE664" s="250" t="str">
        <f>IF(LEFT(tbl_TransDet_Exp[[#This Row],[Journal Id]],2)="EX",TEXT(tbl_TransDet_Exp[[#This Row],[Vch /Ex /PayId]],"0000000000"),"")</f>
        <v/>
      </c>
      <c r="AF664" s="250" t="b">
        <f>IF(tbl_TransDet_Exp[[#This Row],[ER Lookup and Format]]&lt;&gt;"",CONCATENATE(tbl_TransDet_Exp[[#This Row],[https://financials.omni.fsu.edu/psp/sprdfi/EMPLOYEE/ERP/c/AUDIT_EXPENSE_FUNCTIONS.TE_EXP_SHEET_INQ.GBL?SHEET_ID=]],AE664,tbl_TransDet_Exp[[#This Row],[&amp;PAGE=EX_SHEET_ENTRY]]))</f>
        <v>0</v>
      </c>
      <c r="AG664" s="250" t="str">
        <f t="shared" si="35"/>
        <v>https://docmgmt.its.fsu.edu/NolijWeb/public/apiLoginCheck.jsp?redir=../documentviewer/%3FdocumentId%3D</v>
      </c>
      <c r="AH6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4" s="250" t="str">
        <f>tbl_TransDet_Exp[[#Headers],[&amp;TargetFrameName=None]]</f>
        <v>&amp;TargetFrameName=None</v>
      </c>
      <c r="AJ6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64" s="71"/>
      <c r="AN664" s="22"/>
      <c r="AO664" s="22"/>
      <c r="AP664" s="208"/>
      <c r="AQ664" s="42" t="e">
        <f>IF(tbl_TransDet_Exp[[#This Row],[Custom SR Type]]="",INDEX(SR_Lookup[Section Name],MATCH(tbl_TransDet_Exp[[#This Row],[Account]],SR_Lookup[Account],0)),tbl_TransDet_Exp[[#This Row],[Custom SR Type]])</f>
        <v>#N/A</v>
      </c>
      <c r="AR664" s="42">
        <f>VALUE(CONCATENATE(C664,TEXT(tbl_TransDet_Exp[[#This Row],[Pd]],"00")))</f>
        <v>0</v>
      </c>
      <c r="AS664" s="42" t="str">
        <f>TEXT(tbl_TransDet_Exp[[#This Row],[Project Id]],"000000")</f>
        <v>000000</v>
      </c>
      <c r="AT664" s="42" t="e">
        <f>INDEX(Table11[Description],MATCH(tbl_TransDet_Exp[[#This Row],[Account]],Table11[GL Account],0))</f>
        <v>#N/A</v>
      </c>
      <c r="AU6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5" spans="2:47">
      <c r="B665" s="11"/>
      <c r="C665" s="243"/>
      <c r="D665" s="243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244"/>
      <c r="P665" s="11"/>
      <c r="Q665" s="245"/>
      <c r="R665" s="11"/>
      <c r="S665" s="11"/>
      <c r="T665" s="11"/>
      <c r="U665" s="11"/>
      <c r="V665" s="11"/>
      <c r="W665" s="11"/>
      <c r="X665" s="11"/>
      <c r="Y665" s="11"/>
      <c r="Z665" s="246"/>
      <c r="AA665" s="41"/>
      <c r="AB665" s="250" t="e">
        <f>IF(tbl_TransDet_Exp[[#This Row],[+/-  (HR GL Detail)]]&lt;&gt;"",tbl_TransDet_Exp[[#This Row],[+/-  (HR GL Detail)]],IF(#REF!&lt;&gt;"",#REF!,""))</f>
        <v>#REF!</v>
      </c>
      <c r="AC665" s="250" t="str">
        <f t="shared" si="33"/>
        <v>https://financials.omni.fsu.edu/psp/sprdfi/EMPLOYEE/ERP/c/AUDIT_EXPENSE_FUNCTIONS.TE_EXP_SHEET_INQ.GBL?SHEET_ID=</v>
      </c>
      <c r="AD665" s="250" t="str">
        <f t="shared" si="34"/>
        <v>&amp;PAGE=EX_SHEET_ENTRY</v>
      </c>
      <c r="AE665" s="250" t="str">
        <f>IF(LEFT(tbl_TransDet_Exp[[#This Row],[Journal Id]],2)="EX",TEXT(tbl_TransDet_Exp[[#This Row],[Vch /Ex /PayId]],"0000000000"),"")</f>
        <v/>
      </c>
      <c r="AF665" s="250" t="b">
        <f>IF(tbl_TransDet_Exp[[#This Row],[ER Lookup and Format]]&lt;&gt;"",CONCATENATE(tbl_TransDet_Exp[[#This Row],[https://financials.omni.fsu.edu/psp/sprdfi/EMPLOYEE/ERP/c/AUDIT_EXPENSE_FUNCTIONS.TE_EXP_SHEET_INQ.GBL?SHEET_ID=]],AE665,tbl_TransDet_Exp[[#This Row],[&amp;PAGE=EX_SHEET_ENTRY]]))</f>
        <v>0</v>
      </c>
      <c r="AG665" s="250" t="str">
        <f t="shared" si="35"/>
        <v>https://docmgmt.its.fsu.edu/NolijWeb/public/apiLoginCheck.jsp?redir=../documentviewer/%3FdocumentId%3D</v>
      </c>
      <c r="AH6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5" s="250" t="str">
        <f>tbl_TransDet_Exp[[#Headers],[&amp;TargetFrameName=None]]</f>
        <v>&amp;TargetFrameName=None</v>
      </c>
      <c r="AJ6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5" s="241"/>
      <c r="AM665" s="71"/>
      <c r="AN665" s="22"/>
      <c r="AO665" s="22"/>
      <c r="AP665" s="208"/>
      <c r="AQ665" s="42"/>
      <c r="AR665" s="42">
        <f>VALUE(CONCATENATE(C665,TEXT(tbl_TransDet_Exp[[#This Row],[Pd]],"00")))</f>
        <v>0</v>
      </c>
      <c r="AS665" s="42" t="str">
        <f>TEXT(tbl_TransDet_Exp[[#This Row],[Project Id]],"000000")</f>
        <v>000000</v>
      </c>
      <c r="AT665" s="42" t="e">
        <f>INDEX(Table11[Description],MATCH(tbl_TransDet_Exp[[#This Row],[Account]],Table11[GL Account],0))</f>
        <v>#N/A</v>
      </c>
      <c r="AU6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6" spans="2:47">
      <c r="B666" s="11"/>
      <c r="C666" s="243"/>
      <c r="D666" s="243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244"/>
      <c r="P666" s="11"/>
      <c r="Q666" s="245"/>
      <c r="R666" s="11"/>
      <c r="S666" s="11"/>
      <c r="T666" s="11"/>
      <c r="U666" s="11"/>
      <c r="V666" s="11"/>
      <c r="W666" s="11"/>
      <c r="X666" s="11"/>
      <c r="Y666" s="11"/>
      <c r="Z666" s="246"/>
      <c r="AA666" s="41"/>
      <c r="AB666" s="250" t="e">
        <f>IF(tbl_TransDet_Exp[[#This Row],[+/-  (HR GL Detail)]]&lt;&gt;"",tbl_TransDet_Exp[[#This Row],[+/-  (HR GL Detail)]],IF(#REF!&lt;&gt;"",#REF!,""))</f>
        <v>#REF!</v>
      </c>
      <c r="AC666" s="250" t="str">
        <f t="shared" si="33"/>
        <v>https://financials.omni.fsu.edu/psp/sprdfi/EMPLOYEE/ERP/c/AUDIT_EXPENSE_FUNCTIONS.TE_EXP_SHEET_INQ.GBL?SHEET_ID=</v>
      </c>
      <c r="AD666" s="250" t="str">
        <f t="shared" si="34"/>
        <v>&amp;PAGE=EX_SHEET_ENTRY</v>
      </c>
      <c r="AE666" s="250" t="str">
        <f>IF(LEFT(tbl_TransDet_Exp[[#This Row],[Journal Id]],2)="EX",TEXT(tbl_TransDet_Exp[[#This Row],[Vch /Ex /PayId]],"0000000000"),"")</f>
        <v/>
      </c>
      <c r="AF666" s="250" t="b">
        <f>IF(tbl_TransDet_Exp[[#This Row],[ER Lookup and Format]]&lt;&gt;"",CONCATENATE(tbl_TransDet_Exp[[#This Row],[https://financials.omni.fsu.edu/psp/sprdfi/EMPLOYEE/ERP/c/AUDIT_EXPENSE_FUNCTIONS.TE_EXP_SHEET_INQ.GBL?SHEET_ID=]],AE666,tbl_TransDet_Exp[[#This Row],[&amp;PAGE=EX_SHEET_ENTRY]]))</f>
        <v>0</v>
      </c>
      <c r="AG666" s="250" t="str">
        <f t="shared" si="35"/>
        <v>https://docmgmt.its.fsu.edu/NolijWeb/public/apiLoginCheck.jsp?redir=../documentviewer/%3FdocumentId%3D</v>
      </c>
      <c r="AH6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6" s="250" t="str">
        <f>tbl_TransDet_Exp[[#Headers],[&amp;TargetFrameName=None]]</f>
        <v>&amp;TargetFrameName=None</v>
      </c>
      <c r="AJ6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6" s="241"/>
      <c r="AM666" s="71"/>
      <c r="AN666" s="22"/>
      <c r="AO666" s="22"/>
      <c r="AP666" s="208"/>
      <c r="AQ666" s="42"/>
      <c r="AR666" s="42">
        <f>VALUE(CONCATENATE(C666,TEXT(tbl_TransDet_Exp[[#This Row],[Pd]],"00")))</f>
        <v>0</v>
      </c>
      <c r="AS666" s="42" t="str">
        <f>TEXT(tbl_TransDet_Exp[[#This Row],[Project Id]],"000000")</f>
        <v>000000</v>
      </c>
      <c r="AT666" s="42" t="e">
        <f>INDEX(Table11[Description],MATCH(tbl_TransDet_Exp[[#This Row],[Account]],Table11[GL Account],0))</f>
        <v>#N/A</v>
      </c>
      <c r="AU6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7" spans="2:47">
      <c r="B667" s="11"/>
      <c r="C667" s="243"/>
      <c r="D667" s="243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244"/>
      <c r="P667" s="11"/>
      <c r="Q667" s="245"/>
      <c r="R667" s="11"/>
      <c r="S667" s="11"/>
      <c r="T667" s="11"/>
      <c r="U667" s="11"/>
      <c r="V667" s="11"/>
      <c r="W667" s="11"/>
      <c r="X667" s="11"/>
      <c r="Y667" s="11"/>
      <c r="Z667" s="246"/>
      <c r="AA667" s="41"/>
      <c r="AB667" s="250" t="e">
        <f>IF(tbl_TransDet_Exp[[#This Row],[+/-  (HR GL Detail)]]&lt;&gt;"",tbl_TransDet_Exp[[#This Row],[+/-  (HR GL Detail)]],IF(#REF!&lt;&gt;"",#REF!,""))</f>
        <v>#REF!</v>
      </c>
      <c r="AC667" s="250" t="str">
        <f t="shared" si="33"/>
        <v>https://financials.omni.fsu.edu/psp/sprdfi/EMPLOYEE/ERP/c/AUDIT_EXPENSE_FUNCTIONS.TE_EXP_SHEET_INQ.GBL?SHEET_ID=</v>
      </c>
      <c r="AD667" s="250" t="str">
        <f t="shared" si="34"/>
        <v>&amp;PAGE=EX_SHEET_ENTRY</v>
      </c>
      <c r="AE667" s="250" t="str">
        <f>IF(LEFT(tbl_TransDet_Exp[[#This Row],[Journal Id]],2)="EX",TEXT(tbl_TransDet_Exp[[#This Row],[Vch /Ex /PayId]],"0000000000"),"")</f>
        <v/>
      </c>
      <c r="AF667" s="250" t="b">
        <f>IF(tbl_TransDet_Exp[[#This Row],[ER Lookup and Format]]&lt;&gt;"",CONCATENATE(tbl_TransDet_Exp[[#This Row],[https://financials.omni.fsu.edu/psp/sprdfi/EMPLOYEE/ERP/c/AUDIT_EXPENSE_FUNCTIONS.TE_EXP_SHEET_INQ.GBL?SHEET_ID=]],AE667,tbl_TransDet_Exp[[#This Row],[&amp;PAGE=EX_SHEET_ENTRY]]))</f>
        <v>0</v>
      </c>
      <c r="AG667" s="250" t="str">
        <f t="shared" si="35"/>
        <v>https://docmgmt.its.fsu.edu/NolijWeb/public/apiLoginCheck.jsp?redir=../documentviewer/%3FdocumentId%3D</v>
      </c>
      <c r="AH6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7" s="250" t="str">
        <f>tbl_TransDet_Exp[[#Headers],[&amp;TargetFrameName=None]]</f>
        <v>&amp;TargetFrameName=None</v>
      </c>
      <c r="AJ6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7" s="241"/>
      <c r="AM667" s="71"/>
      <c r="AN667" s="22"/>
      <c r="AO667" s="22"/>
      <c r="AP667" s="208"/>
      <c r="AQ667" s="42"/>
      <c r="AR667" s="42">
        <f>VALUE(CONCATENATE(C667,TEXT(tbl_TransDet_Exp[[#This Row],[Pd]],"00")))</f>
        <v>0</v>
      </c>
      <c r="AS667" s="42" t="str">
        <f>TEXT(tbl_TransDet_Exp[[#This Row],[Project Id]],"000000")</f>
        <v>000000</v>
      </c>
      <c r="AT667" s="42" t="e">
        <f>INDEX(Table11[Description],MATCH(tbl_TransDet_Exp[[#This Row],[Account]],Table11[GL Account],0))</f>
        <v>#N/A</v>
      </c>
      <c r="AU6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8" spans="2:47">
      <c r="B668" s="11"/>
      <c r="C668" s="243"/>
      <c r="D668" s="243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244"/>
      <c r="P668" s="11"/>
      <c r="Q668" s="245"/>
      <c r="R668" s="11"/>
      <c r="S668" s="11"/>
      <c r="T668" s="11"/>
      <c r="U668" s="11"/>
      <c r="V668" s="11"/>
      <c r="W668" s="11"/>
      <c r="X668" s="11"/>
      <c r="Y668" s="11"/>
      <c r="Z668" s="246"/>
      <c r="AA668" s="41"/>
      <c r="AB668" s="250" t="e">
        <f>IF(tbl_TransDet_Exp[[#This Row],[+/-  (HR GL Detail)]]&lt;&gt;"",tbl_TransDet_Exp[[#This Row],[+/-  (HR GL Detail)]],IF(#REF!&lt;&gt;"",#REF!,""))</f>
        <v>#REF!</v>
      </c>
      <c r="AC668" s="250" t="str">
        <f t="shared" si="33"/>
        <v>https://financials.omni.fsu.edu/psp/sprdfi/EMPLOYEE/ERP/c/AUDIT_EXPENSE_FUNCTIONS.TE_EXP_SHEET_INQ.GBL?SHEET_ID=</v>
      </c>
      <c r="AD668" s="250" t="str">
        <f t="shared" si="34"/>
        <v>&amp;PAGE=EX_SHEET_ENTRY</v>
      </c>
      <c r="AE668" s="250" t="str">
        <f>IF(LEFT(tbl_TransDet_Exp[[#This Row],[Journal Id]],2)="EX",TEXT(tbl_TransDet_Exp[[#This Row],[Vch /Ex /PayId]],"0000000000"),"")</f>
        <v/>
      </c>
      <c r="AF668" s="250" t="b">
        <f>IF(tbl_TransDet_Exp[[#This Row],[ER Lookup and Format]]&lt;&gt;"",CONCATENATE(tbl_TransDet_Exp[[#This Row],[https://financials.omni.fsu.edu/psp/sprdfi/EMPLOYEE/ERP/c/AUDIT_EXPENSE_FUNCTIONS.TE_EXP_SHEET_INQ.GBL?SHEET_ID=]],AE668,tbl_TransDet_Exp[[#This Row],[&amp;PAGE=EX_SHEET_ENTRY]]))</f>
        <v>0</v>
      </c>
      <c r="AG668" s="250" t="str">
        <f t="shared" si="35"/>
        <v>https://docmgmt.its.fsu.edu/NolijWeb/public/apiLoginCheck.jsp?redir=../documentviewer/%3FdocumentId%3D</v>
      </c>
      <c r="AH6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8" s="250" t="str">
        <f>tbl_TransDet_Exp[[#Headers],[&amp;TargetFrameName=None]]</f>
        <v>&amp;TargetFrameName=None</v>
      </c>
      <c r="AJ6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8" s="241"/>
      <c r="AM668" s="71"/>
      <c r="AN668" s="22"/>
      <c r="AO668" s="22"/>
      <c r="AP668" s="208"/>
      <c r="AQ668" s="42"/>
      <c r="AR668" s="42">
        <f>VALUE(CONCATENATE(C668,TEXT(tbl_TransDet_Exp[[#This Row],[Pd]],"00")))</f>
        <v>0</v>
      </c>
      <c r="AS668" s="42" t="str">
        <f>TEXT(tbl_TransDet_Exp[[#This Row],[Project Id]],"000000")</f>
        <v>000000</v>
      </c>
      <c r="AT668" s="42" t="e">
        <f>INDEX(Table11[Description],MATCH(tbl_TransDet_Exp[[#This Row],[Account]],Table11[GL Account],0))</f>
        <v>#N/A</v>
      </c>
      <c r="AU6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69" spans="2:47">
      <c r="B669" s="11"/>
      <c r="C669" s="243"/>
      <c r="D669" s="243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244"/>
      <c r="P669" s="11"/>
      <c r="Q669" s="245"/>
      <c r="R669" s="11"/>
      <c r="S669" s="11"/>
      <c r="T669" s="11"/>
      <c r="U669" s="11"/>
      <c r="V669" s="11"/>
      <c r="W669" s="11"/>
      <c r="X669" s="11"/>
      <c r="Y669" s="11"/>
      <c r="Z669" s="246"/>
      <c r="AA669" s="41"/>
      <c r="AB669" s="250" t="e">
        <f>IF(tbl_TransDet_Exp[[#This Row],[+/-  (HR GL Detail)]]&lt;&gt;"",tbl_TransDet_Exp[[#This Row],[+/-  (HR GL Detail)]],IF(#REF!&lt;&gt;"",#REF!,""))</f>
        <v>#REF!</v>
      </c>
      <c r="AC669" s="250" t="str">
        <f t="shared" si="33"/>
        <v>https://financials.omni.fsu.edu/psp/sprdfi/EMPLOYEE/ERP/c/AUDIT_EXPENSE_FUNCTIONS.TE_EXP_SHEET_INQ.GBL?SHEET_ID=</v>
      </c>
      <c r="AD669" s="250" t="str">
        <f t="shared" si="34"/>
        <v>&amp;PAGE=EX_SHEET_ENTRY</v>
      </c>
      <c r="AE669" s="250" t="str">
        <f>IF(LEFT(tbl_TransDet_Exp[[#This Row],[Journal Id]],2)="EX",TEXT(tbl_TransDet_Exp[[#This Row],[Vch /Ex /PayId]],"0000000000"),"")</f>
        <v/>
      </c>
      <c r="AF669" s="250" t="b">
        <f>IF(tbl_TransDet_Exp[[#This Row],[ER Lookup and Format]]&lt;&gt;"",CONCATENATE(tbl_TransDet_Exp[[#This Row],[https://financials.omni.fsu.edu/psp/sprdfi/EMPLOYEE/ERP/c/AUDIT_EXPENSE_FUNCTIONS.TE_EXP_SHEET_INQ.GBL?SHEET_ID=]],AE669,tbl_TransDet_Exp[[#This Row],[&amp;PAGE=EX_SHEET_ENTRY]]))</f>
        <v>0</v>
      </c>
      <c r="AG669" s="250" t="str">
        <f t="shared" si="35"/>
        <v>https://docmgmt.its.fsu.edu/NolijWeb/public/apiLoginCheck.jsp?redir=../documentviewer/%3FdocumentId%3D</v>
      </c>
      <c r="AH6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69" s="250" t="str">
        <f>tbl_TransDet_Exp[[#Headers],[&amp;TargetFrameName=None]]</f>
        <v>&amp;TargetFrameName=None</v>
      </c>
      <c r="AJ6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69" s="241"/>
      <c r="AM669" s="71"/>
      <c r="AN669" s="22"/>
      <c r="AO669" s="22"/>
      <c r="AP669" s="208"/>
      <c r="AQ669" s="42"/>
      <c r="AR669" s="42">
        <f>VALUE(CONCATENATE(C669,TEXT(tbl_TransDet_Exp[[#This Row],[Pd]],"00")))</f>
        <v>0</v>
      </c>
      <c r="AS669" s="42" t="str">
        <f>TEXT(tbl_TransDet_Exp[[#This Row],[Project Id]],"000000")</f>
        <v>000000</v>
      </c>
      <c r="AT669" s="42" t="e">
        <f>INDEX(Table11[Description],MATCH(tbl_TransDet_Exp[[#This Row],[Account]],Table11[GL Account],0))</f>
        <v>#N/A</v>
      </c>
      <c r="AU6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0" spans="2:47">
      <c r="B670" s="11"/>
      <c r="C670" s="243"/>
      <c r="D670" s="243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244"/>
      <c r="P670" s="11"/>
      <c r="Q670" s="245"/>
      <c r="R670" s="11"/>
      <c r="S670" s="11"/>
      <c r="T670" s="11"/>
      <c r="U670" s="11"/>
      <c r="V670" s="11"/>
      <c r="W670" s="11"/>
      <c r="X670" s="11"/>
      <c r="Y670" s="11"/>
      <c r="Z670" s="246"/>
      <c r="AA670" s="41"/>
      <c r="AB670" s="250" t="e">
        <f>IF(tbl_TransDet_Exp[[#This Row],[+/-  (HR GL Detail)]]&lt;&gt;"",tbl_TransDet_Exp[[#This Row],[+/-  (HR GL Detail)]],IF(#REF!&lt;&gt;"",#REF!,""))</f>
        <v>#REF!</v>
      </c>
      <c r="AC670" s="250" t="str">
        <f t="shared" si="33"/>
        <v>https://financials.omni.fsu.edu/psp/sprdfi/EMPLOYEE/ERP/c/AUDIT_EXPENSE_FUNCTIONS.TE_EXP_SHEET_INQ.GBL?SHEET_ID=</v>
      </c>
      <c r="AD670" s="250" t="str">
        <f t="shared" si="34"/>
        <v>&amp;PAGE=EX_SHEET_ENTRY</v>
      </c>
      <c r="AE670" s="250" t="str">
        <f>IF(LEFT(tbl_TransDet_Exp[[#This Row],[Journal Id]],2)="EX",TEXT(tbl_TransDet_Exp[[#This Row],[Vch /Ex /PayId]],"0000000000"),"")</f>
        <v/>
      </c>
      <c r="AF670" s="250" t="b">
        <f>IF(tbl_TransDet_Exp[[#This Row],[ER Lookup and Format]]&lt;&gt;"",CONCATENATE(tbl_TransDet_Exp[[#This Row],[https://financials.omni.fsu.edu/psp/sprdfi/EMPLOYEE/ERP/c/AUDIT_EXPENSE_FUNCTIONS.TE_EXP_SHEET_INQ.GBL?SHEET_ID=]],AE670,tbl_TransDet_Exp[[#This Row],[&amp;PAGE=EX_SHEET_ENTRY]]))</f>
        <v>0</v>
      </c>
      <c r="AG670" s="250" t="str">
        <f t="shared" si="35"/>
        <v>https://docmgmt.its.fsu.edu/NolijWeb/public/apiLoginCheck.jsp?redir=../documentviewer/%3FdocumentId%3D</v>
      </c>
      <c r="AH6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0" s="250" t="str">
        <f>tbl_TransDet_Exp[[#Headers],[&amp;TargetFrameName=None]]</f>
        <v>&amp;TargetFrameName=None</v>
      </c>
      <c r="AJ6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0" s="241"/>
      <c r="AM670" s="71"/>
      <c r="AN670" s="22"/>
      <c r="AO670" s="22"/>
      <c r="AP670" s="208"/>
      <c r="AQ670" s="42"/>
      <c r="AR670" s="42">
        <f>VALUE(CONCATENATE(C670,TEXT(tbl_TransDet_Exp[[#This Row],[Pd]],"00")))</f>
        <v>0</v>
      </c>
      <c r="AS670" s="42" t="str">
        <f>TEXT(tbl_TransDet_Exp[[#This Row],[Project Id]],"000000")</f>
        <v>000000</v>
      </c>
      <c r="AT670" s="42" t="e">
        <f>INDEX(Table11[Description],MATCH(tbl_TransDet_Exp[[#This Row],[Account]],Table11[GL Account],0))</f>
        <v>#N/A</v>
      </c>
      <c r="AU6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1" spans="2:47">
      <c r="B671" s="11"/>
      <c r="C671" s="243"/>
      <c r="D671" s="243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244"/>
      <c r="P671" s="11"/>
      <c r="Q671" s="245"/>
      <c r="R671" s="11"/>
      <c r="S671" s="11"/>
      <c r="T671" s="11"/>
      <c r="U671" s="11"/>
      <c r="V671" s="11"/>
      <c r="W671" s="11"/>
      <c r="X671" s="11"/>
      <c r="Y671" s="11"/>
      <c r="Z671" s="246"/>
      <c r="AA671" s="41"/>
      <c r="AB671" s="250" t="e">
        <f>IF(tbl_TransDet_Exp[[#This Row],[+/-  (HR GL Detail)]]&lt;&gt;"",tbl_TransDet_Exp[[#This Row],[+/-  (HR GL Detail)]],IF(#REF!&lt;&gt;"",#REF!,""))</f>
        <v>#REF!</v>
      </c>
      <c r="AC671" s="250" t="str">
        <f t="shared" si="33"/>
        <v>https://financials.omni.fsu.edu/psp/sprdfi/EMPLOYEE/ERP/c/AUDIT_EXPENSE_FUNCTIONS.TE_EXP_SHEET_INQ.GBL?SHEET_ID=</v>
      </c>
      <c r="AD671" s="250" t="str">
        <f t="shared" si="34"/>
        <v>&amp;PAGE=EX_SHEET_ENTRY</v>
      </c>
      <c r="AE671" s="250" t="str">
        <f>IF(LEFT(tbl_TransDet_Exp[[#This Row],[Journal Id]],2)="EX",TEXT(tbl_TransDet_Exp[[#This Row],[Vch /Ex /PayId]],"0000000000"),"")</f>
        <v/>
      </c>
      <c r="AF671" s="250" t="b">
        <f>IF(tbl_TransDet_Exp[[#This Row],[ER Lookup and Format]]&lt;&gt;"",CONCATENATE(tbl_TransDet_Exp[[#This Row],[https://financials.omni.fsu.edu/psp/sprdfi/EMPLOYEE/ERP/c/AUDIT_EXPENSE_FUNCTIONS.TE_EXP_SHEET_INQ.GBL?SHEET_ID=]],AE671,tbl_TransDet_Exp[[#This Row],[&amp;PAGE=EX_SHEET_ENTRY]]))</f>
        <v>0</v>
      </c>
      <c r="AG671" s="250" t="str">
        <f t="shared" si="35"/>
        <v>https://docmgmt.its.fsu.edu/NolijWeb/public/apiLoginCheck.jsp?redir=../documentviewer/%3FdocumentId%3D</v>
      </c>
      <c r="AH6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1" s="250" t="str">
        <f>tbl_TransDet_Exp[[#Headers],[&amp;TargetFrameName=None]]</f>
        <v>&amp;TargetFrameName=None</v>
      </c>
      <c r="AJ6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1" s="241"/>
      <c r="AM671" s="71"/>
      <c r="AN671" s="22"/>
      <c r="AO671" s="22"/>
      <c r="AP671" s="208"/>
      <c r="AQ671" s="42"/>
      <c r="AR671" s="42">
        <f>VALUE(CONCATENATE(C671,TEXT(tbl_TransDet_Exp[[#This Row],[Pd]],"00")))</f>
        <v>0</v>
      </c>
      <c r="AS671" s="42" t="str">
        <f>TEXT(tbl_TransDet_Exp[[#This Row],[Project Id]],"000000")</f>
        <v>000000</v>
      </c>
      <c r="AT671" s="42" t="e">
        <f>INDEX(Table11[Description],MATCH(tbl_TransDet_Exp[[#This Row],[Account]],Table11[GL Account],0))</f>
        <v>#N/A</v>
      </c>
      <c r="AU6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2" spans="2:47">
      <c r="B672" s="11"/>
      <c r="C672" s="243"/>
      <c r="D672" s="243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244"/>
      <c r="P672" s="11"/>
      <c r="Q672" s="245"/>
      <c r="R672" s="11"/>
      <c r="S672" s="11"/>
      <c r="T672" s="11"/>
      <c r="U672" s="11"/>
      <c r="V672" s="11"/>
      <c r="W672" s="11"/>
      <c r="X672" s="11"/>
      <c r="Y672" s="11"/>
      <c r="Z672" s="246"/>
      <c r="AA672" s="41"/>
      <c r="AB672" s="250" t="e">
        <f>IF(tbl_TransDet_Exp[[#This Row],[+/-  (HR GL Detail)]]&lt;&gt;"",tbl_TransDet_Exp[[#This Row],[+/-  (HR GL Detail)]],IF(#REF!&lt;&gt;"",#REF!,""))</f>
        <v>#REF!</v>
      </c>
      <c r="AC672" s="250" t="str">
        <f t="shared" si="33"/>
        <v>https://financials.omni.fsu.edu/psp/sprdfi/EMPLOYEE/ERP/c/AUDIT_EXPENSE_FUNCTIONS.TE_EXP_SHEET_INQ.GBL?SHEET_ID=</v>
      </c>
      <c r="AD672" s="250" t="str">
        <f t="shared" si="34"/>
        <v>&amp;PAGE=EX_SHEET_ENTRY</v>
      </c>
      <c r="AE672" s="250" t="str">
        <f>IF(LEFT(tbl_TransDet_Exp[[#This Row],[Journal Id]],2)="EX",TEXT(tbl_TransDet_Exp[[#This Row],[Vch /Ex /PayId]],"0000000000"),"")</f>
        <v/>
      </c>
      <c r="AF672" s="250" t="b">
        <f>IF(tbl_TransDet_Exp[[#This Row],[ER Lookup and Format]]&lt;&gt;"",CONCATENATE(tbl_TransDet_Exp[[#This Row],[https://financials.omni.fsu.edu/psp/sprdfi/EMPLOYEE/ERP/c/AUDIT_EXPENSE_FUNCTIONS.TE_EXP_SHEET_INQ.GBL?SHEET_ID=]],AE672,tbl_TransDet_Exp[[#This Row],[&amp;PAGE=EX_SHEET_ENTRY]]))</f>
        <v>0</v>
      </c>
      <c r="AG672" s="250" t="str">
        <f t="shared" si="35"/>
        <v>https://docmgmt.its.fsu.edu/NolijWeb/public/apiLoginCheck.jsp?redir=../documentviewer/%3FdocumentId%3D</v>
      </c>
      <c r="AH6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2" s="250" t="str">
        <f>tbl_TransDet_Exp[[#Headers],[&amp;TargetFrameName=None]]</f>
        <v>&amp;TargetFrameName=None</v>
      </c>
      <c r="AJ6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2" s="241"/>
      <c r="AM672" s="71"/>
      <c r="AN672" s="22"/>
      <c r="AO672" s="22"/>
      <c r="AP672" s="208"/>
      <c r="AQ672" s="42"/>
      <c r="AR672" s="42">
        <f>VALUE(CONCATENATE(C672,TEXT(tbl_TransDet_Exp[[#This Row],[Pd]],"00")))</f>
        <v>0</v>
      </c>
      <c r="AS672" s="42" t="str">
        <f>TEXT(tbl_TransDet_Exp[[#This Row],[Project Id]],"000000")</f>
        <v>000000</v>
      </c>
      <c r="AT672" s="42" t="e">
        <f>INDEX(Table11[Description],MATCH(tbl_TransDet_Exp[[#This Row],[Account]],Table11[GL Account],0))</f>
        <v>#N/A</v>
      </c>
      <c r="AU6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3" spans="2:47">
      <c r="B673" s="11"/>
      <c r="C673" s="243"/>
      <c r="D673" s="243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244"/>
      <c r="P673" s="11"/>
      <c r="Q673" s="245"/>
      <c r="R673" s="11"/>
      <c r="S673" s="11"/>
      <c r="T673" s="11"/>
      <c r="U673" s="11"/>
      <c r="V673" s="11"/>
      <c r="W673" s="11"/>
      <c r="X673" s="11"/>
      <c r="Y673" s="11"/>
      <c r="Z673" s="246"/>
      <c r="AA673" s="41"/>
      <c r="AB673" s="250" t="e">
        <f>IF(tbl_TransDet_Exp[[#This Row],[+/-  (HR GL Detail)]]&lt;&gt;"",tbl_TransDet_Exp[[#This Row],[+/-  (HR GL Detail)]],IF(#REF!&lt;&gt;"",#REF!,""))</f>
        <v>#REF!</v>
      </c>
      <c r="AC673" s="250" t="str">
        <f t="shared" si="33"/>
        <v>https://financials.omni.fsu.edu/psp/sprdfi/EMPLOYEE/ERP/c/AUDIT_EXPENSE_FUNCTIONS.TE_EXP_SHEET_INQ.GBL?SHEET_ID=</v>
      </c>
      <c r="AD673" s="250" t="str">
        <f t="shared" si="34"/>
        <v>&amp;PAGE=EX_SHEET_ENTRY</v>
      </c>
      <c r="AE673" s="250" t="str">
        <f>IF(LEFT(tbl_TransDet_Exp[[#This Row],[Journal Id]],2)="EX",TEXT(tbl_TransDet_Exp[[#This Row],[Vch /Ex /PayId]],"0000000000"),"")</f>
        <v/>
      </c>
      <c r="AF673" s="250" t="b">
        <f>IF(tbl_TransDet_Exp[[#This Row],[ER Lookup and Format]]&lt;&gt;"",CONCATENATE(tbl_TransDet_Exp[[#This Row],[https://financials.omni.fsu.edu/psp/sprdfi/EMPLOYEE/ERP/c/AUDIT_EXPENSE_FUNCTIONS.TE_EXP_SHEET_INQ.GBL?SHEET_ID=]],AE673,tbl_TransDet_Exp[[#This Row],[&amp;PAGE=EX_SHEET_ENTRY]]))</f>
        <v>0</v>
      </c>
      <c r="AG673" s="250" t="str">
        <f t="shared" si="35"/>
        <v>https://docmgmt.its.fsu.edu/NolijWeb/public/apiLoginCheck.jsp?redir=../documentviewer/%3FdocumentId%3D</v>
      </c>
      <c r="AH6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3" s="250" t="str">
        <f>tbl_TransDet_Exp[[#Headers],[&amp;TargetFrameName=None]]</f>
        <v>&amp;TargetFrameName=None</v>
      </c>
      <c r="AJ6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3" s="241"/>
      <c r="AM673" s="71"/>
      <c r="AN673" s="22"/>
      <c r="AO673" s="22"/>
      <c r="AP673" s="208"/>
      <c r="AQ673" s="42"/>
      <c r="AR673" s="42">
        <f>VALUE(CONCATENATE(C673,TEXT(tbl_TransDet_Exp[[#This Row],[Pd]],"00")))</f>
        <v>0</v>
      </c>
      <c r="AS673" s="42" t="str">
        <f>TEXT(tbl_TransDet_Exp[[#This Row],[Project Id]],"000000")</f>
        <v>000000</v>
      </c>
      <c r="AT673" s="42" t="e">
        <f>INDEX(Table11[Description],MATCH(tbl_TransDet_Exp[[#This Row],[Account]],Table11[GL Account],0))</f>
        <v>#N/A</v>
      </c>
      <c r="AU6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4" spans="2:47">
      <c r="B674" s="11"/>
      <c r="C674" s="243"/>
      <c r="D674" s="243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244"/>
      <c r="P674" s="11"/>
      <c r="Q674" s="245"/>
      <c r="R674" s="11"/>
      <c r="S674" s="11"/>
      <c r="T674" s="11"/>
      <c r="U674" s="11"/>
      <c r="V674" s="11"/>
      <c r="W674" s="11"/>
      <c r="X674" s="11"/>
      <c r="Y674" s="11"/>
      <c r="Z674" s="246"/>
      <c r="AA674" s="41"/>
      <c r="AB674" s="250" t="e">
        <f>IF(tbl_TransDet_Exp[[#This Row],[+/-  (HR GL Detail)]]&lt;&gt;"",tbl_TransDet_Exp[[#This Row],[+/-  (HR GL Detail)]],IF(#REF!&lt;&gt;"",#REF!,""))</f>
        <v>#REF!</v>
      </c>
      <c r="AC674" s="250" t="str">
        <f t="shared" si="33"/>
        <v>https://financials.omni.fsu.edu/psp/sprdfi/EMPLOYEE/ERP/c/AUDIT_EXPENSE_FUNCTIONS.TE_EXP_SHEET_INQ.GBL?SHEET_ID=</v>
      </c>
      <c r="AD674" s="250" t="str">
        <f t="shared" si="34"/>
        <v>&amp;PAGE=EX_SHEET_ENTRY</v>
      </c>
      <c r="AE674" s="250" t="str">
        <f>IF(LEFT(tbl_TransDet_Exp[[#This Row],[Journal Id]],2)="EX",TEXT(tbl_TransDet_Exp[[#This Row],[Vch /Ex /PayId]],"0000000000"),"")</f>
        <v/>
      </c>
      <c r="AF674" s="250" t="b">
        <f>IF(tbl_TransDet_Exp[[#This Row],[ER Lookup and Format]]&lt;&gt;"",CONCATENATE(tbl_TransDet_Exp[[#This Row],[https://financials.omni.fsu.edu/psp/sprdfi/EMPLOYEE/ERP/c/AUDIT_EXPENSE_FUNCTIONS.TE_EXP_SHEET_INQ.GBL?SHEET_ID=]],AE674,tbl_TransDet_Exp[[#This Row],[&amp;PAGE=EX_SHEET_ENTRY]]))</f>
        <v>0</v>
      </c>
      <c r="AG674" s="250" t="str">
        <f t="shared" si="35"/>
        <v>https://docmgmt.its.fsu.edu/NolijWeb/public/apiLoginCheck.jsp?redir=../documentviewer/%3FdocumentId%3D</v>
      </c>
      <c r="AH6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4" s="250" t="str">
        <f>tbl_TransDet_Exp[[#Headers],[&amp;TargetFrameName=None]]</f>
        <v>&amp;TargetFrameName=None</v>
      </c>
      <c r="AJ6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4" s="241"/>
      <c r="AM674" s="71"/>
      <c r="AN674" s="22"/>
      <c r="AO674" s="22"/>
      <c r="AP674" s="208"/>
      <c r="AQ674" s="42"/>
      <c r="AR674" s="42">
        <f>VALUE(CONCATENATE(C674,TEXT(tbl_TransDet_Exp[[#This Row],[Pd]],"00")))</f>
        <v>0</v>
      </c>
      <c r="AS674" s="42" t="str">
        <f>TEXT(tbl_TransDet_Exp[[#This Row],[Project Id]],"000000")</f>
        <v>000000</v>
      </c>
      <c r="AT674" s="42" t="e">
        <f>INDEX(Table11[Description],MATCH(tbl_TransDet_Exp[[#This Row],[Account]],Table11[GL Account],0))</f>
        <v>#N/A</v>
      </c>
      <c r="AU6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5" spans="2:47">
      <c r="B675" s="11"/>
      <c r="C675" s="243"/>
      <c r="D675" s="243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244"/>
      <c r="P675" s="11"/>
      <c r="Q675" s="245"/>
      <c r="R675" s="11"/>
      <c r="S675" s="11"/>
      <c r="T675" s="11"/>
      <c r="U675" s="11"/>
      <c r="V675" s="11"/>
      <c r="W675" s="11"/>
      <c r="X675" s="11"/>
      <c r="Y675" s="11"/>
      <c r="Z675" s="246"/>
      <c r="AA675" s="41"/>
      <c r="AB675" s="250" t="e">
        <f>IF(tbl_TransDet_Exp[[#This Row],[+/-  (HR GL Detail)]]&lt;&gt;"",tbl_TransDet_Exp[[#This Row],[+/-  (HR GL Detail)]],IF(#REF!&lt;&gt;"",#REF!,""))</f>
        <v>#REF!</v>
      </c>
      <c r="AC675" s="250" t="str">
        <f t="shared" si="33"/>
        <v>https://financials.omni.fsu.edu/psp/sprdfi/EMPLOYEE/ERP/c/AUDIT_EXPENSE_FUNCTIONS.TE_EXP_SHEET_INQ.GBL?SHEET_ID=</v>
      </c>
      <c r="AD675" s="250" t="str">
        <f t="shared" si="34"/>
        <v>&amp;PAGE=EX_SHEET_ENTRY</v>
      </c>
      <c r="AE675" s="250" t="str">
        <f>IF(LEFT(tbl_TransDet_Exp[[#This Row],[Journal Id]],2)="EX",TEXT(tbl_TransDet_Exp[[#This Row],[Vch /Ex /PayId]],"0000000000"),"")</f>
        <v/>
      </c>
      <c r="AF675" s="250" t="b">
        <f>IF(tbl_TransDet_Exp[[#This Row],[ER Lookup and Format]]&lt;&gt;"",CONCATENATE(tbl_TransDet_Exp[[#This Row],[https://financials.omni.fsu.edu/psp/sprdfi/EMPLOYEE/ERP/c/AUDIT_EXPENSE_FUNCTIONS.TE_EXP_SHEET_INQ.GBL?SHEET_ID=]],AE675,tbl_TransDet_Exp[[#This Row],[&amp;PAGE=EX_SHEET_ENTRY]]))</f>
        <v>0</v>
      </c>
      <c r="AG675" s="250" t="str">
        <f t="shared" si="35"/>
        <v>https://docmgmt.its.fsu.edu/NolijWeb/public/apiLoginCheck.jsp?redir=../documentviewer/%3FdocumentId%3D</v>
      </c>
      <c r="AH6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5" s="250" t="str">
        <f>tbl_TransDet_Exp[[#Headers],[&amp;TargetFrameName=None]]</f>
        <v>&amp;TargetFrameName=None</v>
      </c>
      <c r="AJ6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5" s="241"/>
      <c r="AM675" s="71"/>
      <c r="AN675" s="22"/>
      <c r="AO675" s="22"/>
      <c r="AP675" s="208"/>
      <c r="AQ675" s="42"/>
      <c r="AR675" s="42">
        <f>VALUE(CONCATENATE(C675,TEXT(tbl_TransDet_Exp[[#This Row],[Pd]],"00")))</f>
        <v>0</v>
      </c>
      <c r="AS675" s="42" t="str">
        <f>TEXT(tbl_TransDet_Exp[[#This Row],[Project Id]],"000000")</f>
        <v>000000</v>
      </c>
      <c r="AT675" s="42" t="e">
        <f>INDEX(Table11[Description],MATCH(tbl_TransDet_Exp[[#This Row],[Account]],Table11[GL Account],0))</f>
        <v>#N/A</v>
      </c>
      <c r="AU6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6" spans="2:47">
      <c r="B676" s="11"/>
      <c r="C676" s="243"/>
      <c r="D676" s="243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244"/>
      <c r="P676" s="11"/>
      <c r="Q676" s="245"/>
      <c r="R676" s="11"/>
      <c r="S676" s="11"/>
      <c r="T676" s="11"/>
      <c r="U676" s="11"/>
      <c r="V676" s="11"/>
      <c r="W676" s="11"/>
      <c r="X676" s="11"/>
      <c r="Y676" s="11"/>
      <c r="Z676" s="246"/>
      <c r="AA676" s="41"/>
      <c r="AB676" s="250" t="e">
        <f>IF(tbl_TransDet_Exp[[#This Row],[+/-  (HR GL Detail)]]&lt;&gt;"",tbl_TransDet_Exp[[#This Row],[+/-  (HR GL Detail)]],IF(#REF!&lt;&gt;"",#REF!,""))</f>
        <v>#REF!</v>
      </c>
      <c r="AC676" s="250" t="str">
        <f t="shared" si="33"/>
        <v>https://financials.omni.fsu.edu/psp/sprdfi/EMPLOYEE/ERP/c/AUDIT_EXPENSE_FUNCTIONS.TE_EXP_SHEET_INQ.GBL?SHEET_ID=</v>
      </c>
      <c r="AD676" s="250" t="str">
        <f t="shared" si="34"/>
        <v>&amp;PAGE=EX_SHEET_ENTRY</v>
      </c>
      <c r="AE676" s="250" t="str">
        <f>IF(LEFT(tbl_TransDet_Exp[[#This Row],[Journal Id]],2)="EX",TEXT(tbl_TransDet_Exp[[#This Row],[Vch /Ex /PayId]],"0000000000"),"")</f>
        <v/>
      </c>
      <c r="AF676" s="250" t="b">
        <f>IF(tbl_TransDet_Exp[[#This Row],[ER Lookup and Format]]&lt;&gt;"",CONCATENATE(tbl_TransDet_Exp[[#This Row],[https://financials.omni.fsu.edu/psp/sprdfi/EMPLOYEE/ERP/c/AUDIT_EXPENSE_FUNCTIONS.TE_EXP_SHEET_INQ.GBL?SHEET_ID=]],AE676,tbl_TransDet_Exp[[#This Row],[&amp;PAGE=EX_SHEET_ENTRY]]))</f>
        <v>0</v>
      </c>
      <c r="AG676" s="250" t="str">
        <f t="shared" si="35"/>
        <v>https://docmgmt.its.fsu.edu/NolijWeb/public/apiLoginCheck.jsp?redir=../documentviewer/%3FdocumentId%3D</v>
      </c>
      <c r="AH6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6" s="250" t="str">
        <f>tbl_TransDet_Exp[[#Headers],[&amp;TargetFrameName=None]]</f>
        <v>&amp;TargetFrameName=None</v>
      </c>
      <c r="AJ6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6" s="241"/>
      <c r="AM676" s="71"/>
      <c r="AN676" s="22"/>
      <c r="AO676" s="22"/>
      <c r="AP676" s="208"/>
      <c r="AQ676" s="42"/>
      <c r="AR676" s="42">
        <f>VALUE(CONCATENATE(C676,TEXT(tbl_TransDet_Exp[[#This Row],[Pd]],"00")))</f>
        <v>0</v>
      </c>
      <c r="AS676" s="42" t="str">
        <f>TEXT(tbl_TransDet_Exp[[#This Row],[Project Id]],"000000")</f>
        <v>000000</v>
      </c>
      <c r="AT676" s="42" t="e">
        <f>INDEX(Table11[Description],MATCH(tbl_TransDet_Exp[[#This Row],[Account]],Table11[GL Account],0))</f>
        <v>#N/A</v>
      </c>
      <c r="AU6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7" spans="2:47">
      <c r="B677" s="11"/>
      <c r="C677" s="243"/>
      <c r="D677" s="243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244"/>
      <c r="P677" s="11"/>
      <c r="Q677" s="245"/>
      <c r="R677" s="11"/>
      <c r="S677" s="11"/>
      <c r="T677" s="11"/>
      <c r="U677" s="11"/>
      <c r="V677" s="11"/>
      <c r="W677" s="11"/>
      <c r="X677" s="11"/>
      <c r="Y677" s="11"/>
      <c r="Z677" s="246"/>
      <c r="AA677" s="41"/>
      <c r="AB677" s="250" t="e">
        <f>IF(tbl_TransDet_Exp[[#This Row],[+/-  (HR GL Detail)]]&lt;&gt;"",tbl_TransDet_Exp[[#This Row],[+/-  (HR GL Detail)]],IF(#REF!&lt;&gt;"",#REF!,""))</f>
        <v>#REF!</v>
      </c>
      <c r="AC677" s="250" t="str">
        <f t="shared" si="33"/>
        <v>https://financials.omni.fsu.edu/psp/sprdfi/EMPLOYEE/ERP/c/AUDIT_EXPENSE_FUNCTIONS.TE_EXP_SHEET_INQ.GBL?SHEET_ID=</v>
      </c>
      <c r="AD677" s="250" t="str">
        <f t="shared" si="34"/>
        <v>&amp;PAGE=EX_SHEET_ENTRY</v>
      </c>
      <c r="AE677" s="250" t="str">
        <f>IF(LEFT(tbl_TransDet_Exp[[#This Row],[Journal Id]],2)="EX",TEXT(tbl_TransDet_Exp[[#This Row],[Vch /Ex /PayId]],"0000000000"),"")</f>
        <v/>
      </c>
      <c r="AF677" s="250" t="b">
        <f>IF(tbl_TransDet_Exp[[#This Row],[ER Lookup and Format]]&lt;&gt;"",CONCATENATE(tbl_TransDet_Exp[[#This Row],[https://financials.omni.fsu.edu/psp/sprdfi/EMPLOYEE/ERP/c/AUDIT_EXPENSE_FUNCTIONS.TE_EXP_SHEET_INQ.GBL?SHEET_ID=]],AE677,tbl_TransDet_Exp[[#This Row],[&amp;PAGE=EX_SHEET_ENTRY]]))</f>
        <v>0</v>
      </c>
      <c r="AG677" s="250" t="str">
        <f t="shared" si="35"/>
        <v>https://docmgmt.its.fsu.edu/NolijWeb/public/apiLoginCheck.jsp?redir=../documentviewer/%3FdocumentId%3D</v>
      </c>
      <c r="AH6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7" s="250" t="str">
        <f>tbl_TransDet_Exp[[#Headers],[&amp;TargetFrameName=None]]</f>
        <v>&amp;TargetFrameName=None</v>
      </c>
      <c r="AJ6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7" s="241"/>
      <c r="AM677" s="71"/>
      <c r="AN677" s="22"/>
      <c r="AO677" s="22"/>
      <c r="AP677" s="208"/>
      <c r="AQ677" s="42"/>
      <c r="AR677" s="42">
        <f>VALUE(CONCATENATE(C677,TEXT(tbl_TransDet_Exp[[#This Row],[Pd]],"00")))</f>
        <v>0</v>
      </c>
      <c r="AS677" s="42" t="str">
        <f>TEXT(tbl_TransDet_Exp[[#This Row],[Project Id]],"000000")</f>
        <v>000000</v>
      </c>
      <c r="AT677" s="42" t="e">
        <f>INDEX(Table11[Description],MATCH(tbl_TransDet_Exp[[#This Row],[Account]],Table11[GL Account],0))</f>
        <v>#N/A</v>
      </c>
      <c r="AU6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8" spans="2:47">
      <c r="B678" s="11"/>
      <c r="C678" s="243"/>
      <c r="D678" s="243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244"/>
      <c r="P678" s="11"/>
      <c r="Q678" s="245"/>
      <c r="R678" s="11"/>
      <c r="S678" s="11"/>
      <c r="T678" s="11"/>
      <c r="U678" s="11"/>
      <c r="V678" s="11"/>
      <c r="W678" s="11"/>
      <c r="X678" s="11"/>
      <c r="Y678" s="11"/>
      <c r="Z678" s="246"/>
      <c r="AA6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78" s="250" t="e">
        <f>IF(tbl_TransDet_Exp[[#This Row],[+/-  (HR GL Detail)]]&lt;&gt;"",tbl_TransDet_Exp[[#This Row],[+/-  (HR GL Detail)]],IF(#REF!&lt;&gt;"",#REF!,""))</f>
        <v>#REF!</v>
      </c>
      <c r="AC678" s="250" t="str">
        <f t="shared" si="33"/>
        <v>https://financials.omni.fsu.edu/psp/sprdfi/EMPLOYEE/ERP/c/AUDIT_EXPENSE_FUNCTIONS.TE_EXP_SHEET_INQ.GBL?SHEET_ID=</v>
      </c>
      <c r="AD678" s="250" t="str">
        <f t="shared" si="34"/>
        <v>&amp;PAGE=EX_SHEET_ENTRY</v>
      </c>
      <c r="AE678" s="250" t="str">
        <f>IF(LEFT(tbl_TransDet_Exp[[#This Row],[Journal Id]],2)="EX",TEXT(tbl_TransDet_Exp[[#This Row],[Vch /Ex /PayId]],"0000000000"),"")</f>
        <v/>
      </c>
      <c r="AF678" s="250" t="b">
        <f>IF(tbl_TransDet_Exp[[#This Row],[ER Lookup and Format]]&lt;&gt;"",CONCATENATE(tbl_TransDet_Exp[[#This Row],[https://financials.omni.fsu.edu/psp/sprdfi/EMPLOYEE/ERP/c/AUDIT_EXPENSE_FUNCTIONS.TE_EXP_SHEET_INQ.GBL?SHEET_ID=]],AE678,tbl_TransDet_Exp[[#This Row],[&amp;PAGE=EX_SHEET_ENTRY]]))</f>
        <v>0</v>
      </c>
      <c r="AG678" s="250" t="str">
        <f t="shared" si="35"/>
        <v>https://docmgmt.its.fsu.edu/NolijWeb/public/apiLoginCheck.jsp?redir=../documentviewer/%3FdocumentId%3D</v>
      </c>
      <c r="AH6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8" s="250" t="str">
        <f>tbl_TransDet_Exp[[#Headers],[&amp;TargetFrameName=None]]</f>
        <v>&amp;TargetFrameName=None</v>
      </c>
      <c r="AJ6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78" s="71"/>
      <c r="AN678" s="22"/>
      <c r="AO678" s="22"/>
      <c r="AP678" s="208"/>
      <c r="AQ678" s="42" t="e">
        <f>IF(tbl_TransDet_Exp[[#This Row],[Custom SR Type]]="",INDEX(SR_Lookup[Section Name],MATCH(tbl_TransDet_Exp[[#This Row],[Account]],SR_Lookup[Account],0)),tbl_TransDet_Exp[[#This Row],[Custom SR Type]])</f>
        <v>#N/A</v>
      </c>
      <c r="AR678" s="42">
        <f>VALUE(CONCATENATE(C678,TEXT(tbl_TransDet_Exp[[#This Row],[Pd]],"00")))</f>
        <v>0</v>
      </c>
      <c r="AS678" s="42" t="str">
        <f>TEXT(tbl_TransDet_Exp[[#This Row],[Project Id]],"000000")</f>
        <v>000000</v>
      </c>
      <c r="AT678" s="42" t="e">
        <f>INDEX(Table11[Description],MATCH(tbl_TransDet_Exp[[#This Row],[Account]],Table11[GL Account],0))</f>
        <v>#N/A</v>
      </c>
      <c r="AU6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79" spans="2:47">
      <c r="B679" s="11"/>
      <c r="C679" s="243"/>
      <c r="D679" s="243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244"/>
      <c r="P679" s="11"/>
      <c r="Q679" s="245"/>
      <c r="R679" s="11"/>
      <c r="S679" s="11"/>
      <c r="T679" s="11"/>
      <c r="U679" s="11"/>
      <c r="V679" s="11"/>
      <c r="W679" s="11"/>
      <c r="X679" s="11"/>
      <c r="Y679" s="11"/>
      <c r="Z679" s="246"/>
      <c r="AA6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79" s="250" t="e">
        <f>IF(tbl_TransDet_Exp[[#This Row],[+/-  (HR GL Detail)]]&lt;&gt;"",tbl_TransDet_Exp[[#This Row],[+/-  (HR GL Detail)]],IF(#REF!&lt;&gt;"",#REF!,""))</f>
        <v>#REF!</v>
      </c>
      <c r="AC679" s="250" t="str">
        <f t="shared" si="33"/>
        <v>https://financials.omni.fsu.edu/psp/sprdfi/EMPLOYEE/ERP/c/AUDIT_EXPENSE_FUNCTIONS.TE_EXP_SHEET_INQ.GBL?SHEET_ID=</v>
      </c>
      <c r="AD679" s="250" t="str">
        <f t="shared" si="34"/>
        <v>&amp;PAGE=EX_SHEET_ENTRY</v>
      </c>
      <c r="AE679" s="250" t="str">
        <f>IF(LEFT(tbl_TransDet_Exp[[#This Row],[Journal Id]],2)="EX",TEXT(tbl_TransDet_Exp[[#This Row],[Vch /Ex /PayId]],"0000000000"),"")</f>
        <v/>
      </c>
      <c r="AF679" s="250" t="b">
        <f>IF(tbl_TransDet_Exp[[#This Row],[ER Lookup and Format]]&lt;&gt;"",CONCATENATE(tbl_TransDet_Exp[[#This Row],[https://financials.omni.fsu.edu/psp/sprdfi/EMPLOYEE/ERP/c/AUDIT_EXPENSE_FUNCTIONS.TE_EXP_SHEET_INQ.GBL?SHEET_ID=]],AE679,tbl_TransDet_Exp[[#This Row],[&amp;PAGE=EX_SHEET_ENTRY]]))</f>
        <v>0</v>
      </c>
      <c r="AG679" s="250" t="str">
        <f t="shared" si="35"/>
        <v>https://docmgmt.its.fsu.edu/NolijWeb/public/apiLoginCheck.jsp?redir=../documentviewer/%3FdocumentId%3D</v>
      </c>
      <c r="AH6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79" s="250" t="str">
        <f>tbl_TransDet_Exp[[#Headers],[&amp;TargetFrameName=None]]</f>
        <v>&amp;TargetFrameName=None</v>
      </c>
      <c r="AJ6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79" s="71"/>
      <c r="AN679" s="22"/>
      <c r="AO679" s="22"/>
      <c r="AP679" s="208"/>
      <c r="AQ679" s="42" t="e">
        <f>IF(tbl_TransDet_Exp[[#This Row],[Custom SR Type]]="",INDEX(SR_Lookup[Section Name],MATCH(tbl_TransDet_Exp[[#This Row],[Account]],SR_Lookup[Account],0)),tbl_TransDet_Exp[[#This Row],[Custom SR Type]])</f>
        <v>#N/A</v>
      </c>
      <c r="AR679" s="42">
        <f>VALUE(CONCATENATE(C679,TEXT(tbl_TransDet_Exp[[#This Row],[Pd]],"00")))</f>
        <v>0</v>
      </c>
      <c r="AS679" s="42" t="str">
        <f>TEXT(tbl_TransDet_Exp[[#This Row],[Project Id]],"000000")</f>
        <v>000000</v>
      </c>
      <c r="AT679" s="42" t="e">
        <f>INDEX(Table11[Description],MATCH(tbl_TransDet_Exp[[#This Row],[Account]],Table11[GL Account],0))</f>
        <v>#N/A</v>
      </c>
      <c r="AU6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0" spans="2:47">
      <c r="B680" s="11"/>
      <c r="C680" s="243"/>
      <c r="D680" s="243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244"/>
      <c r="P680" s="11"/>
      <c r="Q680" s="245"/>
      <c r="R680" s="11"/>
      <c r="S680" s="11"/>
      <c r="T680" s="11"/>
      <c r="U680" s="11"/>
      <c r="V680" s="11"/>
      <c r="W680" s="11"/>
      <c r="X680" s="11"/>
      <c r="Y680" s="11"/>
      <c r="Z680" s="246"/>
      <c r="AA6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0" s="250" t="e">
        <f>IF(tbl_TransDet_Exp[[#This Row],[+/-  (HR GL Detail)]]&lt;&gt;"",tbl_TransDet_Exp[[#This Row],[+/-  (HR GL Detail)]],IF(#REF!&lt;&gt;"",#REF!,""))</f>
        <v>#REF!</v>
      </c>
      <c r="AC680" s="250" t="str">
        <f t="shared" si="33"/>
        <v>https://financials.omni.fsu.edu/psp/sprdfi/EMPLOYEE/ERP/c/AUDIT_EXPENSE_FUNCTIONS.TE_EXP_SHEET_INQ.GBL?SHEET_ID=</v>
      </c>
      <c r="AD680" s="250" t="str">
        <f t="shared" si="34"/>
        <v>&amp;PAGE=EX_SHEET_ENTRY</v>
      </c>
      <c r="AE680" s="250" t="str">
        <f>IF(LEFT(tbl_TransDet_Exp[[#This Row],[Journal Id]],2)="EX",TEXT(tbl_TransDet_Exp[[#This Row],[Vch /Ex /PayId]],"0000000000"),"")</f>
        <v/>
      </c>
      <c r="AF680" s="250" t="b">
        <f>IF(tbl_TransDet_Exp[[#This Row],[ER Lookup and Format]]&lt;&gt;"",CONCATENATE(tbl_TransDet_Exp[[#This Row],[https://financials.omni.fsu.edu/psp/sprdfi/EMPLOYEE/ERP/c/AUDIT_EXPENSE_FUNCTIONS.TE_EXP_SHEET_INQ.GBL?SHEET_ID=]],AE680,tbl_TransDet_Exp[[#This Row],[&amp;PAGE=EX_SHEET_ENTRY]]))</f>
        <v>0</v>
      </c>
      <c r="AG680" s="250" t="str">
        <f t="shared" si="35"/>
        <v>https://docmgmt.its.fsu.edu/NolijWeb/public/apiLoginCheck.jsp?redir=../documentviewer/%3FdocumentId%3D</v>
      </c>
      <c r="AH6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0" s="250" t="str">
        <f>tbl_TransDet_Exp[[#Headers],[&amp;TargetFrameName=None]]</f>
        <v>&amp;TargetFrameName=None</v>
      </c>
      <c r="AJ6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0" s="71"/>
      <c r="AN680" s="22"/>
      <c r="AO680" s="22"/>
      <c r="AP680" s="208"/>
      <c r="AQ680" s="42" t="e">
        <f>IF(tbl_TransDet_Exp[[#This Row],[Custom SR Type]]="",INDEX(SR_Lookup[Section Name],MATCH(tbl_TransDet_Exp[[#This Row],[Account]],SR_Lookup[Account],0)),tbl_TransDet_Exp[[#This Row],[Custom SR Type]])</f>
        <v>#N/A</v>
      </c>
      <c r="AR680" s="42">
        <f>VALUE(CONCATENATE(C680,TEXT(tbl_TransDet_Exp[[#This Row],[Pd]],"00")))</f>
        <v>0</v>
      </c>
      <c r="AS680" s="42" t="str">
        <f>TEXT(tbl_TransDet_Exp[[#This Row],[Project Id]],"000000")</f>
        <v>000000</v>
      </c>
      <c r="AT680" s="42" t="e">
        <f>INDEX(Table11[Description],MATCH(tbl_TransDet_Exp[[#This Row],[Account]],Table11[GL Account],0))</f>
        <v>#N/A</v>
      </c>
      <c r="AU6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1" spans="2:47">
      <c r="B681" s="11"/>
      <c r="C681" s="243"/>
      <c r="D681" s="243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244"/>
      <c r="P681" s="11"/>
      <c r="Q681" s="245"/>
      <c r="R681" s="11"/>
      <c r="S681" s="11"/>
      <c r="T681" s="11"/>
      <c r="U681" s="11"/>
      <c r="V681" s="11"/>
      <c r="W681" s="11"/>
      <c r="X681" s="11"/>
      <c r="Y681" s="11"/>
      <c r="Z681" s="246"/>
      <c r="AA6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1" s="250" t="e">
        <f>IF(tbl_TransDet_Exp[[#This Row],[+/-  (HR GL Detail)]]&lt;&gt;"",tbl_TransDet_Exp[[#This Row],[+/-  (HR GL Detail)]],IF(#REF!&lt;&gt;"",#REF!,""))</f>
        <v>#REF!</v>
      </c>
      <c r="AC681" s="250" t="str">
        <f t="shared" si="33"/>
        <v>https://financials.omni.fsu.edu/psp/sprdfi/EMPLOYEE/ERP/c/AUDIT_EXPENSE_FUNCTIONS.TE_EXP_SHEET_INQ.GBL?SHEET_ID=</v>
      </c>
      <c r="AD681" s="250" t="str">
        <f t="shared" si="34"/>
        <v>&amp;PAGE=EX_SHEET_ENTRY</v>
      </c>
      <c r="AE681" s="250" t="str">
        <f>IF(LEFT(tbl_TransDet_Exp[[#This Row],[Journal Id]],2)="EX",TEXT(tbl_TransDet_Exp[[#This Row],[Vch /Ex /PayId]],"0000000000"),"")</f>
        <v/>
      </c>
      <c r="AF681" s="250" t="b">
        <f>IF(tbl_TransDet_Exp[[#This Row],[ER Lookup and Format]]&lt;&gt;"",CONCATENATE(tbl_TransDet_Exp[[#This Row],[https://financials.omni.fsu.edu/psp/sprdfi/EMPLOYEE/ERP/c/AUDIT_EXPENSE_FUNCTIONS.TE_EXP_SHEET_INQ.GBL?SHEET_ID=]],AE681,tbl_TransDet_Exp[[#This Row],[&amp;PAGE=EX_SHEET_ENTRY]]))</f>
        <v>0</v>
      </c>
      <c r="AG681" s="250" t="str">
        <f t="shared" si="35"/>
        <v>https://docmgmt.its.fsu.edu/NolijWeb/public/apiLoginCheck.jsp?redir=../documentviewer/%3FdocumentId%3D</v>
      </c>
      <c r="AH6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1" s="250" t="str">
        <f>tbl_TransDet_Exp[[#Headers],[&amp;TargetFrameName=None]]</f>
        <v>&amp;TargetFrameName=None</v>
      </c>
      <c r="AJ6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1" s="71"/>
      <c r="AN681" s="22"/>
      <c r="AO681" s="22"/>
      <c r="AP681" s="208"/>
      <c r="AQ681" s="42" t="e">
        <f>IF(tbl_TransDet_Exp[[#This Row],[Custom SR Type]]="",INDEX(SR_Lookup[Section Name],MATCH(tbl_TransDet_Exp[[#This Row],[Account]],SR_Lookup[Account],0)),tbl_TransDet_Exp[[#This Row],[Custom SR Type]])</f>
        <v>#N/A</v>
      </c>
      <c r="AR681" s="42">
        <f>VALUE(CONCATENATE(C681,TEXT(tbl_TransDet_Exp[[#This Row],[Pd]],"00")))</f>
        <v>0</v>
      </c>
      <c r="AS681" s="42" t="str">
        <f>TEXT(tbl_TransDet_Exp[[#This Row],[Project Id]],"000000")</f>
        <v>000000</v>
      </c>
      <c r="AT681" s="42" t="e">
        <f>INDEX(Table11[Description],MATCH(tbl_TransDet_Exp[[#This Row],[Account]],Table11[GL Account],0))</f>
        <v>#N/A</v>
      </c>
      <c r="AU6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2" spans="2:47">
      <c r="B682" s="11"/>
      <c r="C682" s="243"/>
      <c r="D682" s="243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244"/>
      <c r="P682" s="11"/>
      <c r="Q682" s="245"/>
      <c r="R682" s="11"/>
      <c r="S682" s="11"/>
      <c r="T682" s="11"/>
      <c r="U682" s="11"/>
      <c r="V682" s="11"/>
      <c r="W682" s="11"/>
      <c r="X682" s="11"/>
      <c r="Y682" s="11"/>
      <c r="Z682" s="246"/>
      <c r="AA6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2" s="250" t="e">
        <f>IF(tbl_TransDet_Exp[[#This Row],[+/-  (HR GL Detail)]]&lt;&gt;"",tbl_TransDet_Exp[[#This Row],[+/-  (HR GL Detail)]],IF(#REF!&lt;&gt;"",#REF!,""))</f>
        <v>#REF!</v>
      </c>
      <c r="AC682" s="250" t="str">
        <f t="shared" si="33"/>
        <v>https://financials.omni.fsu.edu/psp/sprdfi/EMPLOYEE/ERP/c/AUDIT_EXPENSE_FUNCTIONS.TE_EXP_SHEET_INQ.GBL?SHEET_ID=</v>
      </c>
      <c r="AD682" s="250" t="str">
        <f t="shared" si="34"/>
        <v>&amp;PAGE=EX_SHEET_ENTRY</v>
      </c>
      <c r="AE682" s="250" t="str">
        <f>IF(LEFT(tbl_TransDet_Exp[[#This Row],[Journal Id]],2)="EX",TEXT(tbl_TransDet_Exp[[#This Row],[Vch /Ex /PayId]],"0000000000"),"")</f>
        <v/>
      </c>
      <c r="AF682" s="250" t="b">
        <f>IF(tbl_TransDet_Exp[[#This Row],[ER Lookup and Format]]&lt;&gt;"",CONCATENATE(tbl_TransDet_Exp[[#This Row],[https://financials.omni.fsu.edu/psp/sprdfi/EMPLOYEE/ERP/c/AUDIT_EXPENSE_FUNCTIONS.TE_EXP_SHEET_INQ.GBL?SHEET_ID=]],AE682,tbl_TransDet_Exp[[#This Row],[&amp;PAGE=EX_SHEET_ENTRY]]))</f>
        <v>0</v>
      </c>
      <c r="AG682" s="250" t="str">
        <f t="shared" si="35"/>
        <v>https://docmgmt.its.fsu.edu/NolijWeb/public/apiLoginCheck.jsp?redir=../documentviewer/%3FdocumentId%3D</v>
      </c>
      <c r="AH6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2" s="250" t="str">
        <f>tbl_TransDet_Exp[[#Headers],[&amp;TargetFrameName=None]]</f>
        <v>&amp;TargetFrameName=None</v>
      </c>
      <c r="AJ6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2" s="71"/>
      <c r="AN682" s="22"/>
      <c r="AO682" s="22"/>
      <c r="AP682" s="208"/>
      <c r="AQ682" s="42" t="e">
        <f>IF(tbl_TransDet_Exp[[#This Row],[Custom SR Type]]="",INDEX(SR_Lookup[Section Name],MATCH(tbl_TransDet_Exp[[#This Row],[Account]],SR_Lookup[Account],0)),tbl_TransDet_Exp[[#This Row],[Custom SR Type]])</f>
        <v>#N/A</v>
      </c>
      <c r="AR682" s="42">
        <f>VALUE(CONCATENATE(C682,TEXT(tbl_TransDet_Exp[[#This Row],[Pd]],"00")))</f>
        <v>0</v>
      </c>
      <c r="AS682" s="42" t="str">
        <f>TEXT(tbl_TransDet_Exp[[#This Row],[Project Id]],"000000")</f>
        <v>000000</v>
      </c>
      <c r="AT682" s="42" t="e">
        <f>INDEX(Table11[Description],MATCH(tbl_TransDet_Exp[[#This Row],[Account]],Table11[GL Account],0))</f>
        <v>#N/A</v>
      </c>
      <c r="AU6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3" spans="2:47">
      <c r="B683" s="11"/>
      <c r="C683" s="243"/>
      <c r="D683" s="243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244"/>
      <c r="P683" s="11"/>
      <c r="Q683" s="245"/>
      <c r="R683" s="11"/>
      <c r="S683" s="11"/>
      <c r="T683" s="11"/>
      <c r="U683" s="11"/>
      <c r="V683" s="11"/>
      <c r="W683" s="11"/>
      <c r="X683" s="11"/>
      <c r="Y683" s="11"/>
      <c r="Z683" s="246"/>
      <c r="AA6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3" s="250" t="e">
        <f>IF(tbl_TransDet_Exp[[#This Row],[+/-  (HR GL Detail)]]&lt;&gt;"",tbl_TransDet_Exp[[#This Row],[+/-  (HR GL Detail)]],IF(#REF!&lt;&gt;"",#REF!,""))</f>
        <v>#REF!</v>
      </c>
      <c r="AC683" s="250" t="str">
        <f t="shared" si="33"/>
        <v>https://financials.omni.fsu.edu/psp/sprdfi/EMPLOYEE/ERP/c/AUDIT_EXPENSE_FUNCTIONS.TE_EXP_SHEET_INQ.GBL?SHEET_ID=</v>
      </c>
      <c r="AD683" s="250" t="str">
        <f t="shared" si="34"/>
        <v>&amp;PAGE=EX_SHEET_ENTRY</v>
      </c>
      <c r="AE683" s="250" t="str">
        <f>IF(LEFT(tbl_TransDet_Exp[[#This Row],[Journal Id]],2)="EX",TEXT(tbl_TransDet_Exp[[#This Row],[Vch /Ex /PayId]],"0000000000"),"")</f>
        <v/>
      </c>
      <c r="AF683" s="250" t="b">
        <f>IF(tbl_TransDet_Exp[[#This Row],[ER Lookup and Format]]&lt;&gt;"",CONCATENATE(tbl_TransDet_Exp[[#This Row],[https://financials.omni.fsu.edu/psp/sprdfi/EMPLOYEE/ERP/c/AUDIT_EXPENSE_FUNCTIONS.TE_EXP_SHEET_INQ.GBL?SHEET_ID=]],AE683,tbl_TransDet_Exp[[#This Row],[&amp;PAGE=EX_SHEET_ENTRY]]))</f>
        <v>0</v>
      </c>
      <c r="AG683" s="250" t="str">
        <f t="shared" si="35"/>
        <v>https://docmgmt.its.fsu.edu/NolijWeb/public/apiLoginCheck.jsp?redir=../documentviewer/%3FdocumentId%3D</v>
      </c>
      <c r="AH6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3" s="250" t="str">
        <f>tbl_TransDet_Exp[[#Headers],[&amp;TargetFrameName=None]]</f>
        <v>&amp;TargetFrameName=None</v>
      </c>
      <c r="AJ6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3" s="71"/>
      <c r="AN683" s="22"/>
      <c r="AO683" s="22"/>
      <c r="AP683" s="208"/>
      <c r="AQ683" s="42" t="e">
        <f>IF(tbl_TransDet_Exp[[#This Row],[Custom SR Type]]="",INDEX(SR_Lookup[Section Name],MATCH(tbl_TransDet_Exp[[#This Row],[Account]],SR_Lookup[Account],0)),tbl_TransDet_Exp[[#This Row],[Custom SR Type]])</f>
        <v>#N/A</v>
      </c>
      <c r="AR683" s="42">
        <f>VALUE(CONCATENATE(C683,TEXT(tbl_TransDet_Exp[[#This Row],[Pd]],"00")))</f>
        <v>0</v>
      </c>
      <c r="AS683" s="42" t="str">
        <f>TEXT(tbl_TransDet_Exp[[#This Row],[Project Id]],"000000")</f>
        <v>000000</v>
      </c>
      <c r="AT683" s="42" t="e">
        <f>INDEX(Table11[Description],MATCH(tbl_TransDet_Exp[[#This Row],[Account]],Table11[GL Account],0))</f>
        <v>#N/A</v>
      </c>
      <c r="AU6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4" spans="2:47">
      <c r="B684" s="11"/>
      <c r="C684" s="243"/>
      <c r="D684" s="243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244"/>
      <c r="P684" s="11"/>
      <c r="Q684" s="245"/>
      <c r="R684" s="11"/>
      <c r="S684" s="11"/>
      <c r="T684" s="11"/>
      <c r="U684" s="11"/>
      <c r="V684" s="11"/>
      <c r="W684" s="11"/>
      <c r="X684" s="11"/>
      <c r="Y684" s="11"/>
      <c r="Z684" s="246"/>
      <c r="AA6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4" s="250" t="e">
        <f>IF(tbl_TransDet_Exp[[#This Row],[+/-  (HR GL Detail)]]&lt;&gt;"",tbl_TransDet_Exp[[#This Row],[+/-  (HR GL Detail)]],IF(#REF!&lt;&gt;"",#REF!,""))</f>
        <v>#REF!</v>
      </c>
      <c r="AC684" s="250" t="str">
        <f t="shared" si="33"/>
        <v>https://financials.omni.fsu.edu/psp/sprdfi/EMPLOYEE/ERP/c/AUDIT_EXPENSE_FUNCTIONS.TE_EXP_SHEET_INQ.GBL?SHEET_ID=</v>
      </c>
      <c r="AD684" s="250" t="str">
        <f t="shared" si="34"/>
        <v>&amp;PAGE=EX_SHEET_ENTRY</v>
      </c>
      <c r="AE684" s="250" t="str">
        <f>IF(LEFT(tbl_TransDet_Exp[[#This Row],[Journal Id]],2)="EX",TEXT(tbl_TransDet_Exp[[#This Row],[Vch /Ex /PayId]],"0000000000"),"")</f>
        <v/>
      </c>
      <c r="AF684" s="250" t="b">
        <f>IF(tbl_TransDet_Exp[[#This Row],[ER Lookup and Format]]&lt;&gt;"",CONCATENATE(tbl_TransDet_Exp[[#This Row],[https://financials.omni.fsu.edu/psp/sprdfi/EMPLOYEE/ERP/c/AUDIT_EXPENSE_FUNCTIONS.TE_EXP_SHEET_INQ.GBL?SHEET_ID=]],AE684,tbl_TransDet_Exp[[#This Row],[&amp;PAGE=EX_SHEET_ENTRY]]))</f>
        <v>0</v>
      </c>
      <c r="AG684" s="250" t="str">
        <f t="shared" si="35"/>
        <v>https://docmgmt.its.fsu.edu/NolijWeb/public/apiLoginCheck.jsp?redir=../documentviewer/%3FdocumentId%3D</v>
      </c>
      <c r="AH6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4" s="250" t="str">
        <f>tbl_TransDet_Exp[[#Headers],[&amp;TargetFrameName=None]]</f>
        <v>&amp;TargetFrameName=None</v>
      </c>
      <c r="AJ6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4" s="71"/>
      <c r="AN684" s="22"/>
      <c r="AO684" s="22"/>
      <c r="AP684" s="208"/>
      <c r="AQ684" s="42" t="e">
        <f>IF(tbl_TransDet_Exp[[#This Row],[Custom SR Type]]="",INDEX(SR_Lookup[Section Name],MATCH(tbl_TransDet_Exp[[#This Row],[Account]],SR_Lookup[Account],0)),tbl_TransDet_Exp[[#This Row],[Custom SR Type]])</f>
        <v>#N/A</v>
      </c>
      <c r="AR684" s="42">
        <f>VALUE(CONCATENATE(C684,TEXT(tbl_TransDet_Exp[[#This Row],[Pd]],"00")))</f>
        <v>0</v>
      </c>
      <c r="AS684" s="42" t="str">
        <f>TEXT(tbl_TransDet_Exp[[#This Row],[Project Id]],"000000")</f>
        <v>000000</v>
      </c>
      <c r="AT684" s="42" t="e">
        <f>INDEX(Table11[Description],MATCH(tbl_TransDet_Exp[[#This Row],[Account]],Table11[GL Account],0))</f>
        <v>#N/A</v>
      </c>
      <c r="AU6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5" spans="2:47">
      <c r="B685" s="11"/>
      <c r="C685" s="243"/>
      <c r="D685" s="243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244"/>
      <c r="P685" s="11"/>
      <c r="Q685" s="245"/>
      <c r="R685" s="11"/>
      <c r="S685" s="11"/>
      <c r="T685" s="11"/>
      <c r="U685" s="11"/>
      <c r="V685" s="11"/>
      <c r="W685" s="11"/>
      <c r="X685" s="11"/>
      <c r="Y685" s="11"/>
      <c r="Z685" s="246"/>
      <c r="AA6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5" s="250" t="e">
        <f>IF(tbl_TransDet_Exp[[#This Row],[+/-  (HR GL Detail)]]&lt;&gt;"",tbl_TransDet_Exp[[#This Row],[+/-  (HR GL Detail)]],IF(#REF!&lt;&gt;"",#REF!,""))</f>
        <v>#REF!</v>
      </c>
      <c r="AC685" s="250" t="str">
        <f t="shared" si="33"/>
        <v>https://financials.omni.fsu.edu/psp/sprdfi/EMPLOYEE/ERP/c/AUDIT_EXPENSE_FUNCTIONS.TE_EXP_SHEET_INQ.GBL?SHEET_ID=</v>
      </c>
      <c r="AD685" s="250" t="str">
        <f t="shared" si="34"/>
        <v>&amp;PAGE=EX_SHEET_ENTRY</v>
      </c>
      <c r="AE685" s="250" t="str">
        <f>IF(LEFT(tbl_TransDet_Exp[[#This Row],[Journal Id]],2)="EX",TEXT(tbl_TransDet_Exp[[#This Row],[Vch /Ex /PayId]],"0000000000"),"")</f>
        <v/>
      </c>
      <c r="AF685" s="250" t="b">
        <f>IF(tbl_TransDet_Exp[[#This Row],[ER Lookup and Format]]&lt;&gt;"",CONCATENATE(tbl_TransDet_Exp[[#This Row],[https://financials.omni.fsu.edu/psp/sprdfi/EMPLOYEE/ERP/c/AUDIT_EXPENSE_FUNCTIONS.TE_EXP_SHEET_INQ.GBL?SHEET_ID=]],AE685,tbl_TransDet_Exp[[#This Row],[&amp;PAGE=EX_SHEET_ENTRY]]))</f>
        <v>0</v>
      </c>
      <c r="AG685" s="250" t="str">
        <f t="shared" si="35"/>
        <v>https://docmgmt.its.fsu.edu/NolijWeb/public/apiLoginCheck.jsp?redir=../documentviewer/%3FdocumentId%3D</v>
      </c>
      <c r="AH6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5" s="250" t="str">
        <f>tbl_TransDet_Exp[[#Headers],[&amp;TargetFrameName=None]]</f>
        <v>&amp;TargetFrameName=None</v>
      </c>
      <c r="AJ6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5" s="71"/>
      <c r="AN685" s="22"/>
      <c r="AO685" s="22"/>
      <c r="AP685" s="208"/>
      <c r="AQ685" s="42" t="e">
        <f>IF(tbl_TransDet_Exp[[#This Row],[Custom SR Type]]="",INDEX(SR_Lookup[Section Name],MATCH(tbl_TransDet_Exp[[#This Row],[Account]],SR_Lookup[Account],0)),tbl_TransDet_Exp[[#This Row],[Custom SR Type]])</f>
        <v>#N/A</v>
      </c>
      <c r="AR685" s="42">
        <f>VALUE(CONCATENATE(C685,TEXT(tbl_TransDet_Exp[[#This Row],[Pd]],"00")))</f>
        <v>0</v>
      </c>
      <c r="AS685" s="42" t="str">
        <f>TEXT(tbl_TransDet_Exp[[#This Row],[Project Id]],"000000")</f>
        <v>000000</v>
      </c>
      <c r="AT685" s="42" t="e">
        <f>INDEX(Table11[Description],MATCH(tbl_TransDet_Exp[[#This Row],[Account]],Table11[GL Account],0))</f>
        <v>#N/A</v>
      </c>
      <c r="AU6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6" spans="2:47">
      <c r="B686" s="11"/>
      <c r="C686" s="243"/>
      <c r="D686" s="243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244"/>
      <c r="P686" s="11"/>
      <c r="Q686" s="245"/>
      <c r="R686" s="11"/>
      <c r="S686" s="11"/>
      <c r="T686" s="11"/>
      <c r="U686" s="11"/>
      <c r="V686" s="11"/>
      <c r="W686" s="11"/>
      <c r="X686" s="11"/>
      <c r="Y686" s="11"/>
      <c r="Z686" s="246"/>
      <c r="AA6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6" s="250" t="e">
        <f>IF(tbl_TransDet_Exp[[#This Row],[+/-  (HR GL Detail)]]&lt;&gt;"",tbl_TransDet_Exp[[#This Row],[+/-  (HR GL Detail)]],IF(#REF!&lt;&gt;"",#REF!,""))</f>
        <v>#REF!</v>
      </c>
      <c r="AC686" s="250" t="str">
        <f t="shared" si="33"/>
        <v>https://financials.omni.fsu.edu/psp/sprdfi/EMPLOYEE/ERP/c/AUDIT_EXPENSE_FUNCTIONS.TE_EXP_SHEET_INQ.GBL?SHEET_ID=</v>
      </c>
      <c r="AD686" s="250" t="str">
        <f t="shared" si="34"/>
        <v>&amp;PAGE=EX_SHEET_ENTRY</v>
      </c>
      <c r="AE686" s="250" t="str">
        <f>IF(LEFT(tbl_TransDet_Exp[[#This Row],[Journal Id]],2)="EX",TEXT(tbl_TransDet_Exp[[#This Row],[Vch /Ex /PayId]],"0000000000"),"")</f>
        <v/>
      </c>
      <c r="AF686" s="250" t="b">
        <f>IF(tbl_TransDet_Exp[[#This Row],[ER Lookup and Format]]&lt;&gt;"",CONCATENATE(tbl_TransDet_Exp[[#This Row],[https://financials.omni.fsu.edu/psp/sprdfi/EMPLOYEE/ERP/c/AUDIT_EXPENSE_FUNCTIONS.TE_EXP_SHEET_INQ.GBL?SHEET_ID=]],AE686,tbl_TransDet_Exp[[#This Row],[&amp;PAGE=EX_SHEET_ENTRY]]))</f>
        <v>0</v>
      </c>
      <c r="AG686" s="250" t="str">
        <f t="shared" si="35"/>
        <v>https://docmgmt.its.fsu.edu/NolijWeb/public/apiLoginCheck.jsp?redir=../documentviewer/%3FdocumentId%3D</v>
      </c>
      <c r="AH6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6" s="250" t="str">
        <f>tbl_TransDet_Exp[[#Headers],[&amp;TargetFrameName=None]]</f>
        <v>&amp;TargetFrameName=None</v>
      </c>
      <c r="AJ6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6" s="71"/>
      <c r="AN686" s="22"/>
      <c r="AO686" s="22"/>
      <c r="AP686" s="208"/>
      <c r="AQ686" s="42" t="e">
        <f>IF(tbl_TransDet_Exp[[#This Row],[Custom SR Type]]="",INDEX(SR_Lookup[Section Name],MATCH(tbl_TransDet_Exp[[#This Row],[Account]],SR_Lookup[Account],0)),tbl_TransDet_Exp[[#This Row],[Custom SR Type]])</f>
        <v>#N/A</v>
      </c>
      <c r="AR686" s="42">
        <f>VALUE(CONCATENATE(C686,TEXT(tbl_TransDet_Exp[[#This Row],[Pd]],"00")))</f>
        <v>0</v>
      </c>
      <c r="AS686" s="42" t="str">
        <f>TEXT(tbl_TransDet_Exp[[#This Row],[Project Id]],"000000")</f>
        <v>000000</v>
      </c>
      <c r="AT686" s="42" t="e">
        <f>INDEX(Table11[Description],MATCH(tbl_TransDet_Exp[[#This Row],[Account]],Table11[GL Account],0))</f>
        <v>#N/A</v>
      </c>
      <c r="AU6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7" spans="2:47">
      <c r="B687" s="11"/>
      <c r="C687" s="243"/>
      <c r="D687" s="243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244"/>
      <c r="P687" s="11"/>
      <c r="Q687" s="245"/>
      <c r="R687" s="11"/>
      <c r="S687" s="11"/>
      <c r="T687" s="11"/>
      <c r="U687" s="11"/>
      <c r="V687" s="11"/>
      <c r="W687" s="11"/>
      <c r="X687" s="11"/>
      <c r="Y687" s="11"/>
      <c r="Z687" s="246"/>
      <c r="AA6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7" s="250" t="e">
        <f>IF(tbl_TransDet_Exp[[#This Row],[+/-  (HR GL Detail)]]&lt;&gt;"",tbl_TransDet_Exp[[#This Row],[+/-  (HR GL Detail)]],IF(#REF!&lt;&gt;"",#REF!,""))</f>
        <v>#REF!</v>
      </c>
      <c r="AC687" s="250" t="str">
        <f t="shared" si="33"/>
        <v>https://financials.omni.fsu.edu/psp/sprdfi/EMPLOYEE/ERP/c/AUDIT_EXPENSE_FUNCTIONS.TE_EXP_SHEET_INQ.GBL?SHEET_ID=</v>
      </c>
      <c r="AD687" s="250" t="str">
        <f t="shared" si="34"/>
        <v>&amp;PAGE=EX_SHEET_ENTRY</v>
      </c>
      <c r="AE687" s="250" t="str">
        <f>IF(LEFT(tbl_TransDet_Exp[[#This Row],[Journal Id]],2)="EX",TEXT(tbl_TransDet_Exp[[#This Row],[Vch /Ex /PayId]],"0000000000"),"")</f>
        <v/>
      </c>
      <c r="AF687" s="250" t="b">
        <f>IF(tbl_TransDet_Exp[[#This Row],[ER Lookup and Format]]&lt;&gt;"",CONCATENATE(tbl_TransDet_Exp[[#This Row],[https://financials.omni.fsu.edu/psp/sprdfi/EMPLOYEE/ERP/c/AUDIT_EXPENSE_FUNCTIONS.TE_EXP_SHEET_INQ.GBL?SHEET_ID=]],AE687,tbl_TransDet_Exp[[#This Row],[&amp;PAGE=EX_SHEET_ENTRY]]))</f>
        <v>0</v>
      </c>
      <c r="AG687" s="250" t="str">
        <f t="shared" si="35"/>
        <v>https://docmgmt.its.fsu.edu/NolijWeb/public/apiLoginCheck.jsp?redir=../documentviewer/%3FdocumentId%3D</v>
      </c>
      <c r="AH6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7" s="250" t="str">
        <f>tbl_TransDet_Exp[[#Headers],[&amp;TargetFrameName=None]]</f>
        <v>&amp;TargetFrameName=None</v>
      </c>
      <c r="AJ6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7" s="71"/>
      <c r="AN687" s="22"/>
      <c r="AO687" s="22"/>
      <c r="AP687" s="208"/>
      <c r="AQ687" s="42" t="e">
        <f>IF(tbl_TransDet_Exp[[#This Row],[Custom SR Type]]="",INDEX(SR_Lookup[Section Name],MATCH(tbl_TransDet_Exp[[#This Row],[Account]],SR_Lookup[Account],0)),tbl_TransDet_Exp[[#This Row],[Custom SR Type]])</f>
        <v>#N/A</v>
      </c>
      <c r="AR687" s="42">
        <f>VALUE(CONCATENATE(C687,TEXT(tbl_TransDet_Exp[[#This Row],[Pd]],"00")))</f>
        <v>0</v>
      </c>
      <c r="AS687" s="42" t="str">
        <f>TEXT(tbl_TransDet_Exp[[#This Row],[Project Id]],"000000")</f>
        <v>000000</v>
      </c>
      <c r="AT687" s="42" t="e">
        <f>INDEX(Table11[Description],MATCH(tbl_TransDet_Exp[[#This Row],[Account]],Table11[GL Account],0))</f>
        <v>#N/A</v>
      </c>
      <c r="AU6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8" spans="2:47">
      <c r="B688" s="11"/>
      <c r="C688" s="243"/>
      <c r="D688" s="243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244"/>
      <c r="P688" s="11"/>
      <c r="Q688" s="245"/>
      <c r="R688" s="11"/>
      <c r="S688" s="11"/>
      <c r="T688" s="11"/>
      <c r="U688" s="11"/>
      <c r="V688" s="11"/>
      <c r="W688" s="11"/>
      <c r="X688" s="11"/>
      <c r="Y688" s="11"/>
      <c r="Z688" s="246"/>
      <c r="AA6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8" s="250" t="e">
        <f>IF(tbl_TransDet_Exp[[#This Row],[+/-  (HR GL Detail)]]&lt;&gt;"",tbl_TransDet_Exp[[#This Row],[+/-  (HR GL Detail)]],IF(#REF!&lt;&gt;"",#REF!,""))</f>
        <v>#REF!</v>
      </c>
      <c r="AC688" s="250" t="str">
        <f t="shared" si="33"/>
        <v>https://financials.omni.fsu.edu/psp/sprdfi/EMPLOYEE/ERP/c/AUDIT_EXPENSE_FUNCTIONS.TE_EXP_SHEET_INQ.GBL?SHEET_ID=</v>
      </c>
      <c r="AD688" s="250" t="str">
        <f t="shared" si="34"/>
        <v>&amp;PAGE=EX_SHEET_ENTRY</v>
      </c>
      <c r="AE688" s="250" t="str">
        <f>IF(LEFT(tbl_TransDet_Exp[[#This Row],[Journal Id]],2)="EX",TEXT(tbl_TransDet_Exp[[#This Row],[Vch /Ex /PayId]],"0000000000"),"")</f>
        <v/>
      </c>
      <c r="AF688" s="250" t="b">
        <f>IF(tbl_TransDet_Exp[[#This Row],[ER Lookup and Format]]&lt;&gt;"",CONCATENATE(tbl_TransDet_Exp[[#This Row],[https://financials.omni.fsu.edu/psp/sprdfi/EMPLOYEE/ERP/c/AUDIT_EXPENSE_FUNCTIONS.TE_EXP_SHEET_INQ.GBL?SHEET_ID=]],AE688,tbl_TransDet_Exp[[#This Row],[&amp;PAGE=EX_SHEET_ENTRY]]))</f>
        <v>0</v>
      </c>
      <c r="AG688" s="250" t="str">
        <f t="shared" si="35"/>
        <v>https://docmgmt.its.fsu.edu/NolijWeb/public/apiLoginCheck.jsp?redir=../documentviewer/%3FdocumentId%3D</v>
      </c>
      <c r="AH6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8" s="250" t="str">
        <f>tbl_TransDet_Exp[[#Headers],[&amp;TargetFrameName=None]]</f>
        <v>&amp;TargetFrameName=None</v>
      </c>
      <c r="AJ6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8" s="71"/>
      <c r="AN688" s="22"/>
      <c r="AO688" s="22"/>
      <c r="AP688" s="208"/>
      <c r="AQ688" s="42" t="e">
        <f>IF(tbl_TransDet_Exp[[#This Row],[Custom SR Type]]="",INDEX(SR_Lookup[Section Name],MATCH(tbl_TransDet_Exp[[#This Row],[Account]],SR_Lookup[Account],0)),tbl_TransDet_Exp[[#This Row],[Custom SR Type]])</f>
        <v>#N/A</v>
      </c>
      <c r="AR688" s="42">
        <f>VALUE(CONCATENATE(C688,TEXT(tbl_TransDet_Exp[[#This Row],[Pd]],"00")))</f>
        <v>0</v>
      </c>
      <c r="AS688" s="42" t="str">
        <f>TEXT(tbl_TransDet_Exp[[#This Row],[Project Id]],"000000")</f>
        <v>000000</v>
      </c>
      <c r="AT688" s="42" t="e">
        <f>INDEX(Table11[Description],MATCH(tbl_TransDet_Exp[[#This Row],[Account]],Table11[GL Account],0))</f>
        <v>#N/A</v>
      </c>
      <c r="AU6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89" spans="2:47">
      <c r="B689" s="11"/>
      <c r="C689" s="243"/>
      <c r="D689" s="243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244"/>
      <c r="P689" s="11"/>
      <c r="Q689" s="245"/>
      <c r="R689" s="11"/>
      <c r="S689" s="11"/>
      <c r="T689" s="11"/>
      <c r="U689" s="11"/>
      <c r="V689" s="11"/>
      <c r="W689" s="11"/>
      <c r="X689" s="11"/>
      <c r="Y689" s="11"/>
      <c r="Z689" s="246"/>
      <c r="AA6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89" s="250" t="e">
        <f>IF(tbl_TransDet_Exp[[#This Row],[+/-  (HR GL Detail)]]&lt;&gt;"",tbl_TransDet_Exp[[#This Row],[+/-  (HR GL Detail)]],IF(#REF!&lt;&gt;"",#REF!,""))</f>
        <v>#REF!</v>
      </c>
      <c r="AC689" s="250" t="str">
        <f t="shared" si="33"/>
        <v>https://financials.omni.fsu.edu/psp/sprdfi/EMPLOYEE/ERP/c/AUDIT_EXPENSE_FUNCTIONS.TE_EXP_SHEET_INQ.GBL?SHEET_ID=</v>
      </c>
      <c r="AD689" s="250" t="str">
        <f t="shared" si="34"/>
        <v>&amp;PAGE=EX_SHEET_ENTRY</v>
      </c>
      <c r="AE689" s="250" t="str">
        <f>IF(LEFT(tbl_TransDet_Exp[[#This Row],[Journal Id]],2)="EX",TEXT(tbl_TransDet_Exp[[#This Row],[Vch /Ex /PayId]],"0000000000"),"")</f>
        <v/>
      </c>
      <c r="AF689" s="250" t="b">
        <f>IF(tbl_TransDet_Exp[[#This Row],[ER Lookup and Format]]&lt;&gt;"",CONCATENATE(tbl_TransDet_Exp[[#This Row],[https://financials.omni.fsu.edu/psp/sprdfi/EMPLOYEE/ERP/c/AUDIT_EXPENSE_FUNCTIONS.TE_EXP_SHEET_INQ.GBL?SHEET_ID=]],AE689,tbl_TransDet_Exp[[#This Row],[&amp;PAGE=EX_SHEET_ENTRY]]))</f>
        <v>0</v>
      </c>
      <c r="AG689" s="250" t="str">
        <f t="shared" si="35"/>
        <v>https://docmgmt.its.fsu.edu/NolijWeb/public/apiLoginCheck.jsp?redir=../documentviewer/%3FdocumentId%3D</v>
      </c>
      <c r="AH6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89" s="250" t="str">
        <f>tbl_TransDet_Exp[[#Headers],[&amp;TargetFrameName=None]]</f>
        <v>&amp;TargetFrameName=None</v>
      </c>
      <c r="AJ6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89" s="71"/>
      <c r="AN689" s="22"/>
      <c r="AO689" s="22"/>
      <c r="AP689" s="208"/>
      <c r="AQ689" s="42" t="e">
        <f>IF(tbl_TransDet_Exp[[#This Row],[Custom SR Type]]="",INDEX(SR_Lookup[Section Name],MATCH(tbl_TransDet_Exp[[#This Row],[Account]],SR_Lookup[Account],0)),tbl_TransDet_Exp[[#This Row],[Custom SR Type]])</f>
        <v>#N/A</v>
      </c>
      <c r="AR689" s="42">
        <f>VALUE(CONCATENATE(C689,TEXT(tbl_TransDet_Exp[[#This Row],[Pd]],"00")))</f>
        <v>0</v>
      </c>
      <c r="AS689" s="42" t="str">
        <f>TEXT(tbl_TransDet_Exp[[#This Row],[Project Id]],"000000")</f>
        <v>000000</v>
      </c>
      <c r="AT689" s="42" t="e">
        <f>INDEX(Table11[Description],MATCH(tbl_TransDet_Exp[[#This Row],[Account]],Table11[GL Account],0))</f>
        <v>#N/A</v>
      </c>
      <c r="AU6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0" spans="2:47">
      <c r="B690" s="11"/>
      <c r="C690" s="243"/>
      <c r="D690" s="243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244"/>
      <c r="P690" s="11"/>
      <c r="Q690" s="245"/>
      <c r="R690" s="11"/>
      <c r="S690" s="11"/>
      <c r="T690" s="11"/>
      <c r="U690" s="11"/>
      <c r="V690" s="11"/>
      <c r="W690" s="11"/>
      <c r="X690" s="11"/>
      <c r="Y690" s="11"/>
      <c r="Z690" s="246"/>
      <c r="AA6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0" s="250" t="e">
        <f>IF(tbl_TransDet_Exp[[#This Row],[+/-  (HR GL Detail)]]&lt;&gt;"",tbl_TransDet_Exp[[#This Row],[+/-  (HR GL Detail)]],IF(#REF!&lt;&gt;"",#REF!,""))</f>
        <v>#REF!</v>
      </c>
      <c r="AC690" s="250" t="str">
        <f t="shared" si="33"/>
        <v>https://financials.omni.fsu.edu/psp/sprdfi/EMPLOYEE/ERP/c/AUDIT_EXPENSE_FUNCTIONS.TE_EXP_SHEET_INQ.GBL?SHEET_ID=</v>
      </c>
      <c r="AD690" s="250" t="str">
        <f t="shared" si="34"/>
        <v>&amp;PAGE=EX_SHEET_ENTRY</v>
      </c>
      <c r="AE690" s="250" t="str">
        <f>IF(LEFT(tbl_TransDet_Exp[[#This Row],[Journal Id]],2)="EX",TEXT(tbl_TransDet_Exp[[#This Row],[Vch /Ex /PayId]],"0000000000"),"")</f>
        <v/>
      </c>
      <c r="AF690" s="250" t="b">
        <f>IF(tbl_TransDet_Exp[[#This Row],[ER Lookup and Format]]&lt;&gt;"",CONCATENATE(tbl_TransDet_Exp[[#This Row],[https://financials.omni.fsu.edu/psp/sprdfi/EMPLOYEE/ERP/c/AUDIT_EXPENSE_FUNCTIONS.TE_EXP_SHEET_INQ.GBL?SHEET_ID=]],AE690,tbl_TransDet_Exp[[#This Row],[&amp;PAGE=EX_SHEET_ENTRY]]))</f>
        <v>0</v>
      </c>
      <c r="AG690" s="250" t="str">
        <f t="shared" si="35"/>
        <v>https://docmgmt.its.fsu.edu/NolijWeb/public/apiLoginCheck.jsp?redir=../documentviewer/%3FdocumentId%3D</v>
      </c>
      <c r="AH6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0" s="250" t="str">
        <f>tbl_TransDet_Exp[[#Headers],[&amp;TargetFrameName=None]]</f>
        <v>&amp;TargetFrameName=None</v>
      </c>
      <c r="AJ6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0" s="71"/>
      <c r="AN690" s="22"/>
      <c r="AO690" s="22"/>
      <c r="AP690" s="208"/>
      <c r="AQ690" s="42" t="e">
        <f>IF(tbl_TransDet_Exp[[#This Row],[Custom SR Type]]="",INDEX(SR_Lookup[Section Name],MATCH(tbl_TransDet_Exp[[#This Row],[Account]],SR_Lookup[Account],0)),tbl_TransDet_Exp[[#This Row],[Custom SR Type]])</f>
        <v>#N/A</v>
      </c>
      <c r="AR690" s="42">
        <f>VALUE(CONCATENATE(C690,TEXT(tbl_TransDet_Exp[[#This Row],[Pd]],"00")))</f>
        <v>0</v>
      </c>
      <c r="AS690" s="42" t="str">
        <f>TEXT(tbl_TransDet_Exp[[#This Row],[Project Id]],"000000")</f>
        <v>000000</v>
      </c>
      <c r="AT690" s="42" t="e">
        <f>INDEX(Table11[Description],MATCH(tbl_TransDet_Exp[[#This Row],[Account]],Table11[GL Account],0))</f>
        <v>#N/A</v>
      </c>
      <c r="AU6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1" spans="2:47">
      <c r="B691" s="11"/>
      <c r="C691" s="243"/>
      <c r="D691" s="243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244"/>
      <c r="P691" s="11"/>
      <c r="Q691" s="245"/>
      <c r="R691" s="11"/>
      <c r="S691" s="11"/>
      <c r="T691" s="11"/>
      <c r="U691" s="11"/>
      <c r="V691" s="11"/>
      <c r="W691" s="11"/>
      <c r="X691" s="11"/>
      <c r="Y691" s="11"/>
      <c r="Z691" s="246"/>
      <c r="AA6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1" s="250" t="e">
        <f>IF(tbl_TransDet_Exp[[#This Row],[+/-  (HR GL Detail)]]&lt;&gt;"",tbl_TransDet_Exp[[#This Row],[+/-  (HR GL Detail)]],IF(#REF!&lt;&gt;"",#REF!,""))</f>
        <v>#REF!</v>
      </c>
      <c r="AC691" s="250" t="str">
        <f t="shared" si="33"/>
        <v>https://financials.omni.fsu.edu/psp/sprdfi/EMPLOYEE/ERP/c/AUDIT_EXPENSE_FUNCTIONS.TE_EXP_SHEET_INQ.GBL?SHEET_ID=</v>
      </c>
      <c r="AD691" s="250" t="str">
        <f t="shared" si="34"/>
        <v>&amp;PAGE=EX_SHEET_ENTRY</v>
      </c>
      <c r="AE691" s="250" t="str">
        <f>IF(LEFT(tbl_TransDet_Exp[[#This Row],[Journal Id]],2)="EX",TEXT(tbl_TransDet_Exp[[#This Row],[Vch /Ex /PayId]],"0000000000"),"")</f>
        <v/>
      </c>
      <c r="AF691" s="250" t="b">
        <f>IF(tbl_TransDet_Exp[[#This Row],[ER Lookup and Format]]&lt;&gt;"",CONCATENATE(tbl_TransDet_Exp[[#This Row],[https://financials.omni.fsu.edu/psp/sprdfi/EMPLOYEE/ERP/c/AUDIT_EXPENSE_FUNCTIONS.TE_EXP_SHEET_INQ.GBL?SHEET_ID=]],AE691,tbl_TransDet_Exp[[#This Row],[&amp;PAGE=EX_SHEET_ENTRY]]))</f>
        <v>0</v>
      </c>
      <c r="AG691" s="250" t="str">
        <f t="shared" si="35"/>
        <v>https://docmgmt.its.fsu.edu/NolijWeb/public/apiLoginCheck.jsp?redir=../documentviewer/%3FdocumentId%3D</v>
      </c>
      <c r="AH6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1" s="250" t="str">
        <f>tbl_TransDet_Exp[[#Headers],[&amp;TargetFrameName=None]]</f>
        <v>&amp;TargetFrameName=None</v>
      </c>
      <c r="AJ6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1" s="71"/>
      <c r="AN691" s="22"/>
      <c r="AO691" s="22"/>
      <c r="AP691" s="208"/>
      <c r="AQ691" s="42" t="e">
        <f>IF(tbl_TransDet_Exp[[#This Row],[Custom SR Type]]="",INDEX(SR_Lookup[Section Name],MATCH(tbl_TransDet_Exp[[#This Row],[Account]],SR_Lookup[Account],0)),tbl_TransDet_Exp[[#This Row],[Custom SR Type]])</f>
        <v>#N/A</v>
      </c>
      <c r="AR691" s="42">
        <f>VALUE(CONCATENATE(C691,TEXT(tbl_TransDet_Exp[[#This Row],[Pd]],"00")))</f>
        <v>0</v>
      </c>
      <c r="AS691" s="42" t="str">
        <f>TEXT(tbl_TransDet_Exp[[#This Row],[Project Id]],"000000")</f>
        <v>000000</v>
      </c>
      <c r="AT691" s="42" t="e">
        <f>INDEX(Table11[Description],MATCH(tbl_TransDet_Exp[[#This Row],[Account]],Table11[GL Account],0))</f>
        <v>#N/A</v>
      </c>
      <c r="AU6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2" spans="2:47">
      <c r="B692" s="11"/>
      <c r="C692" s="243"/>
      <c r="D692" s="243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244"/>
      <c r="P692" s="11"/>
      <c r="Q692" s="245"/>
      <c r="R692" s="11"/>
      <c r="S692" s="11"/>
      <c r="T692" s="11"/>
      <c r="U692" s="11"/>
      <c r="V692" s="11"/>
      <c r="W692" s="11"/>
      <c r="X692" s="11"/>
      <c r="Y692" s="11"/>
      <c r="Z692" s="246"/>
      <c r="AA6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2" s="250" t="e">
        <f>IF(tbl_TransDet_Exp[[#This Row],[+/-  (HR GL Detail)]]&lt;&gt;"",tbl_TransDet_Exp[[#This Row],[+/-  (HR GL Detail)]],IF(#REF!&lt;&gt;"",#REF!,""))</f>
        <v>#REF!</v>
      </c>
      <c r="AC692" s="250" t="str">
        <f t="shared" si="33"/>
        <v>https://financials.omni.fsu.edu/psp/sprdfi/EMPLOYEE/ERP/c/AUDIT_EXPENSE_FUNCTIONS.TE_EXP_SHEET_INQ.GBL?SHEET_ID=</v>
      </c>
      <c r="AD692" s="250" t="str">
        <f t="shared" si="34"/>
        <v>&amp;PAGE=EX_SHEET_ENTRY</v>
      </c>
      <c r="AE692" s="250" t="str">
        <f>IF(LEFT(tbl_TransDet_Exp[[#This Row],[Journal Id]],2)="EX",TEXT(tbl_TransDet_Exp[[#This Row],[Vch /Ex /PayId]],"0000000000"),"")</f>
        <v/>
      </c>
      <c r="AF692" s="250" t="b">
        <f>IF(tbl_TransDet_Exp[[#This Row],[ER Lookup and Format]]&lt;&gt;"",CONCATENATE(tbl_TransDet_Exp[[#This Row],[https://financials.omni.fsu.edu/psp/sprdfi/EMPLOYEE/ERP/c/AUDIT_EXPENSE_FUNCTIONS.TE_EXP_SHEET_INQ.GBL?SHEET_ID=]],AE692,tbl_TransDet_Exp[[#This Row],[&amp;PAGE=EX_SHEET_ENTRY]]))</f>
        <v>0</v>
      </c>
      <c r="AG692" s="250" t="str">
        <f t="shared" si="35"/>
        <v>https://docmgmt.its.fsu.edu/NolijWeb/public/apiLoginCheck.jsp?redir=../documentviewer/%3FdocumentId%3D</v>
      </c>
      <c r="AH6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2" s="250" t="str">
        <f>tbl_TransDet_Exp[[#Headers],[&amp;TargetFrameName=None]]</f>
        <v>&amp;TargetFrameName=None</v>
      </c>
      <c r="AJ6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2" s="71"/>
      <c r="AN692" s="22"/>
      <c r="AO692" s="22"/>
      <c r="AP692" s="208"/>
      <c r="AQ692" s="42" t="e">
        <f>IF(tbl_TransDet_Exp[[#This Row],[Custom SR Type]]="",INDEX(SR_Lookup[Section Name],MATCH(tbl_TransDet_Exp[[#This Row],[Account]],SR_Lookup[Account],0)),tbl_TransDet_Exp[[#This Row],[Custom SR Type]])</f>
        <v>#N/A</v>
      </c>
      <c r="AR692" s="42">
        <f>VALUE(CONCATENATE(C692,TEXT(tbl_TransDet_Exp[[#This Row],[Pd]],"00")))</f>
        <v>0</v>
      </c>
      <c r="AS692" s="42" t="str">
        <f>TEXT(tbl_TransDet_Exp[[#This Row],[Project Id]],"000000")</f>
        <v>000000</v>
      </c>
      <c r="AT692" s="42" t="e">
        <f>INDEX(Table11[Description],MATCH(tbl_TransDet_Exp[[#This Row],[Account]],Table11[GL Account],0))</f>
        <v>#N/A</v>
      </c>
      <c r="AU6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3" spans="2:47">
      <c r="B693" s="11"/>
      <c r="C693" s="243"/>
      <c r="D693" s="243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244"/>
      <c r="P693" s="11"/>
      <c r="Q693" s="245"/>
      <c r="R693" s="11"/>
      <c r="S693" s="11"/>
      <c r="T693" s="11"/>
      <c r="U693" s="11"/>
      <c r="V693" s="11"/>
      <c r="W693" s="11"/>
      <c r="X693" s="11"/>
      <c r="Y693" s="11"/>
      <c r="Z693" s="246"/>
      <c r="AA6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3" s="250" t="e">
        <f>IF(tbl_TransDet_Exp[[#This Row],[+/-  (HR GL Detail)]]&lt;&gt;"",tbl_TransDet_Exp[[#This Row],[+/-  (HR GL Detail)]],IF(#REF!&lt;&gt;"",#REF!,""))</f>
        <v>#REF!</v>
      </c>
      <c r="AC693" s="250" t="str">
        <f t="shared" si="33"/>
        <v>https://financials.omni.fsu.edu/psp/sprdfi/EMPLOYEE/ERP/c/AUDIT_EXPENSE_FUNCTIONS.TE_EXP_SHEET_INQ.GBL?SHEET_ID=</v>
      </c>
      <c r="AD693" s="250" t="str">
        <f t="shared" si="34"/>
        <v>&amp;PAGE=EX_SHEET_ENTRY</v>
      </c>
      <c r="AE693" s="250" t="str">
        <f>IF(LEFT(tbl_TransDet_Exp[[#This Row],[Journal Id]],2)="EX",TEXT(tbl_TransDet_Exp[[#This Row],[Vch /Ex /PayId]],"0000000000"),"")</f>
        <v/>
      </c>
      <c r="AF693" s="250" t="b">
        <f>IF(tbl_TransDet_Exp[[#This Row],[ER Lookup and Format]]&lt;&gt;"",CONCATENATE(tbl_TransDet_Exp[[#This Row],[https://financials.omni.fsu.edu/psp/sprdfi/EMPLOYEE/ERP/c/AUDIT_EXPENSE_FUNCTIONS.TE_EXP_SHEET_INQ.GBL?SHEET_ID=]],AE693,tbl_TransDet_Exp[[#This Row],[&amp;PAGE=EX_SHEET_ENTRY]]))</f>
        <v>0</v>
      </c>
      <c r="AG693" s="250" t="str">
        <f t="shared" si="35"/>
        <v>https://docmgmt.its.fsu.edu/NolijWeb/public/apiLoginCheck.jsp?redir=../documentviewer/%3FdocumentId%3D</v>
      </c>
      <c r="AH6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3" s="250" t="str">
        <f>tbl_TransDet_Exp[[#Headers],[&amp;TargetFrameName=None]]</f>
        <v>&amp;TargetFrameName=None</v>
      </c>
      <c r="AJ6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3" s="71"/>
      <c r="AN693" s="22"/>
      <c r="AO693" s="22"/>
      <c r="AP693" s="208"/>
      <c r="AQ693" s="42" t="e">
        <f>IF(tbl_TransDet_Exp[[#This Row],[Custom SR Type]]="",INDEX(SR_Lookup[Section Name],MATCH(tbl_TransDet_Exp[[#This Row],[Account]],SR_Lookup[Account],0)),tbl_TransDet_Exp[[#This Row],[Custom SR Type]])</f>
        <v>#N/A</v>
      </c>
      <c r="AR693" s="42">
        <f>VALUE(CONCATENATE(C693,TEXT(tbl_TransDet_Exp[[#This Row],[Pd]],"00")))</f>
        <v>0</v>
      </c>
      <c r="AS693" s="42" t="str">
        <f>TEXT(tbl_TransDet_Exp[[#This Row],[Project Id]],"000000")</f>
        <v>000000</v>
      </c>
      <c r="AT693" s="42" t="e">
        <f>INDEX(Table11[Description],MATCH(tbl_TransDet_Exp[[#This Row],[Account]],Table11[GL Account],0))</f>
        <v>#N/A</v>
      </c>
      <c r="AU6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4" spans="2:47">
      <c r="B694" s="11"/>
      <c r="C694" s="243"/>
      <c r="D694" s="243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244"/>
      <c r="P694" s="11"/>
      <c r="Q694" s="245"/>
      <c r="R694" s="11"/>
      <c r="S694" s="11"/>
      <c r="T694" s="11"/>
      <c r="U694" s="11"/>
      <c r="V694" s="11"/>
      <c r="W694" s="11"/>
      <c r="X694" s="11"/>
      <c r="Y694" s="11"/>
      <c r="Z694" s="246"/>
      <c r="AA6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4" s="250" t="e">
        <f>IF(tbl_TransDet_Exp[[#This Row],[+/-  (HR GL Detail)]]&lt;&gt;"",tbl_TransDet_Exp[[#This Row],[+/-  (HR GL Detail)]],IF(#REF!&lt;&gt;"",#REF!,""))</f>
        <v>#REF!</v>
      </c>
      <c r="AC694" s="250" t="str">
        <f t="shared" si="33"/>
        <v>https://financials.omni.fsu.edu/psp/sprdfi/EMPLOYEE/ERP/c/AUDIT_EXPENSE_FUNCTIONS.TE_EXP_SHEET_INQ.GBL?SHEET_ID=</v>
      </c>
      <c r="AD694" s="250" t="str">
        <f t="shared" si="34"/>
        <v>&amp;PAGE=EX_SHEET_ENTRY</v>
      </c>
      <c r="AE694" s="250" t="str">
        <f>IF(LEFT(tbl_TransDet_Exp[[#This Row],[Journal Id]],2)="EX",TEXT(tbl_TransDet_Exp[[#This Row],[Vch /Ex /PayId]],"0000000000"),"")</f>
        <v/>
      </c>
      <c r="AF694" s="250" t="b">
        <f>IF(tbl_TransDet_Exp[[#This Row],[ER Lookup and Format]]&lt;&gt;"",CONCATENATE(tbl_TransDet_Exp[[#This Row],[https://financials.omni.fsu.edu/psp/sprdfi/EMPLOYEE/ERP/c/AUDIT_EXPENSE_FUNCTIONS.TE_EXP_SHEET_INQ.GBL?SHEET_ID=]],AE694,tbl_TransDet_Exp[[#This Row],[&amp;PAGE=EX_SHEET_ENTRY]]))</f>
        <v>0</v>
      </c>
      <c r="AG694" s="250" t="str">
        <f t="shared" si="35"/>
        <v>https://docmgmt.its.fsu.edu/NolijWeb/public/apiLoginCheck.jsp?redir=../documentviewer/%3FdocumentId%3D</v>
      </c>
      <c r="AH6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4" s="250" t="str">
        <f>tbl_TransDet_Exp[[#Headers],[&amp;TargetFrameName=None]]</f>
        <v>&amp;TargetFrameName=None</v>
      </c>
      <c r="AJ6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4" s="71"/>
      <c r="AN694" s="22"/>
      <c r="AO694" s="22"/>
      <c r="AP694" s="208"/>
      <c r="AQ694" s="42" t="e">
        <f>IF(tbl_TransDet_Exp[[#This Row],[Custom SR Type]]="",INDEX(SR_Lookup[Section Name],MATCH(tbl_TransDet_Exp[[#This Row],[Account]],SR_Lookup[Account],0)),tbl_TransDet_Exp[[#This Row],[Custom SR Type]])</f>
        <v>#N/A</v>
      </c>
      <c r="AR694" s="42">
        <f>VALUE(CONCATENATE(C694,TEXT(tbl_TransDet_Exp[[#This Row],[Pd]],"00")))</f>
        <v>0</v>
      </c>
      <c r="AS694" s="42" t="str">
        <f>TEXT(tbl_TransDet_Exp[[#This Row],[Project Id]],"000000")</f>
        <v>000000</v>
      </c>
      <c r="AT694" s="42" t="e">
        <f>INDEX(Table11[Description],MATCH(tbl_TransDet_Exp[[#This Row],[Account]],Table11[GL Account],0))</f>
        <v>#N/A</v>
      </c>
      <c r="AU6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5" spans="2:47">
      <c r="B695" s="11"/>
      <c r="C695" s="243"/>
      <c r="D695" s="243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244"/>
      <c r="P695" s="11"/>
      <c r="Q695" s="245"/>
      <c r="R695" s="11"/>
      <c r="S695" s="11"/>
      <c r="T695" s="11"/>
      <c r="U695" s="11"/>
      <c r="V695" s="11"/>
      <c r="W695" s="11"/>
      <c r="X695" s="11"/>
      <c r="Y695" s="11"/>
      <c r="Z695" s="246"/>
      <c r="AA6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5" s="250" t="e">
        <f>IF(tbl_TransDet_Exp[[#This Row],[+/-  (HR GL Detail)]]&lt;&gt;"",tbl_TransDet_Exp[[#This Row],[+/-  (HR GL Detail)]],IF(#REF!&lt;&gt;"",#REF!,""))</f>
        <v>#REF!</v>
      </c>
      <c r="AC695" s="250" t="str">
        <f t="shared" si="33"/>
        <v>https://financials.omni.fsu.edu/psp/sprdfi/EMPLOYEE/ERP/c/AUDIT_EXPENSE_FUNCTIONS.TE_EXP_SHEET_INQ.GBL?SHEET_ID=</v>
      </c>
      <c r="AD695" s="250" t="str">
        <f t="shared" si="34"/>
        <v>&amp;PAGE=EX_SHEET_ENTRY</v>
      </c>
      <c r="AE695" s="250" t="str">
        <f>IF(LEFT(tbl_TransDet_Exp[[#This Row],[Journal Id]],2)="EX",TEXT(tbl_TransDet_Exp[[#This Row],[Vch /Ex /PayId]],"0000000000"),"")</f>
        <v/>
      </c>
      <c r="AF695" s="250" t="b">
        <f>IF(tbl_TransDet_Exp[[#This Row],[ER Lookup and Format]]&lt;&gt;"",CONCATENATE(tbl_TransDet_Exp[[#This Row],[https://financials.omni.fsu.edu/psp/sprdfi/EMPLOYEE/ERP/c/AUDIT_EXPENSE_FUNCTIONS.TE_EXP_SHEET_INQ.GBL?SHEET_ID=]],AE695,tbl_TransDet_Exp[[#This Row],[&amp;PAGE=EX_SHEET_ENTRY]]))</f>
        <v>0</v>
      </c>
      <c r="AG695" s="250" t="str">
        <f t="shared" si="35"/>
        <v>https://docmgmt.its.fsu.edu/NolijWeb/public/apiLoginCheck.jsp?redir=../documentviewer/%3FdocumentId%3D</v>
      </c>
      <c r="AH6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5" s="250" t="str">
        <f>tbl_TransDet_Exp[[#Headers],[&amp;TargetFrameName=None]]</f>
        <v>&amp;TargetFrameName=None</v>
      </c>
      <c r="AJ6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5" s="71"/>
      <c r="AN695" s="22"/>
      <c r="AO695" s="22"/>
      <c r="AP695" s="208"/>
      <c r="AQ695" s="42" t="e">
        <f>IF(tbl_TransDet_Exp[[#This Row],[Custom SR Type]]="",INDEX(SR_Lookup[Section Name],MATCH(tbl_TransDet_Exp[[#This Row],[Account]],SR_Lookup[Account],0)),tbl_TransDet_Exp[[#This Row],[Custom SR Type]])</f>
        <v>#N/A</v>
      </c>
      <c r="AR695" s="42">
        <f>VALUE(CONCATENATE(C695,TEXT(tbl_TransDet_Exp[[#This Row],[Pd]],"00")))</f>
        <v>0</v>
      </c>
      <c r="AS695" s="42" t="str">
        <f>TEXT(tbl_TransDet_Exp[[#This Row],[Project Id]],"000000")</f>
        <v>000000</v>
      </c>
      <c r="AT695" s="42" t="e">
        <f>INDEX(Table11[Description],MATCH(tbl_TransDet_Exp[[#This Row],[Account]],Table11[GL Account],0))</f>
        <v>#N/A</v>
      </c>
      <c r="AU6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6" spans="2:47">
      <c r="B696" s="11"/>
      <c r="C696" s="243"/>
      <c r="D696" s="243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244"/>
      <c r="P696" s="11"/>
      <c r="Q696" s="245"/>
      <c r="R696" s="11"/>
      <c r="S696" s="11"/>
      <c r="T696" s="11"/>
      <c r="U696" s="11"/>
      <c r="V696" s="11"/>
      <c r="W696" s="11"/>
      <c r="X696" s="11"/>
      <c r="Y696" s="11"/>
      <c r="Z696" s="246"/>
      <c r="AA6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6" s="250" t="e">
        <f>IF(tbl_TransDet_Exp[[#This Row],[+/-  (HR GL Detail)]]&lt;&gt;"",tbl_TransDet_Exp[[#This Row],[+/-  (HR GL Detail)]],IF(#REF!&lt;&gt;"",#REF!,""))</f>
        <v>#REF!</v>
      </c>
      <c r="AC696" s="250" t="str">
        <f t="shared" si="33"/>
        <v>https://financials.omni.fsu.edu/psp/sprdfi/EMPLOYEE/ERP/c/AUDIT_EXPENSE_FUNCTIONS.TE_EXP_SHEET_INQ.GBL?SHEET_ID=</v>
      </c>
      <c r="AD696" s="250" t="str">
        <f t="shared" si="34"/>
        <v>&amp;PAGE=EX_SHEET_ENTRY</v>
      </c>
      <c r="AE696" s="250" t="str">
        <f>IF(LEFT(tbl_TransDet_Exp[[#This Row],[Journal Id]],2)="EX",TEXT(tbl_TransDet_Exp[[#This Row],[Vch /Ex /PayId]],"0000000000"),"")</f>
        <v/>
      </c>
      <c r="AF696" s="250" t="b">
        <f>IF(tbl_TransDet_Exp[[#This Row],[ER Lookup and Format]]&lt;&gt;"",CONCATENATE(tbl_TransDet_Exp[[#This Row],[https://financials.omni.fsu.edu/psp/sprdfi/EMPLOYEE/ERP/c/AUDIT_EXPENSE_FUNCTIONS.TE_EXP_SHEET_INQ.GBL?SHEET_ID=]],AE696,tbl_TransDet_Exp[[#This Row],[&amp;PAGE=EX_SHEET_ENTRY]]))</f>
        <v>0</v>
      </c>
      <c r="AG696" s="250" t="str">
        <f t="shared" si="35"/>
        <v>https://docmgmt.its.fsu.edu/NolijWeb/public/apiLoginCheck.jsp?redir=../documentviewer/%3FdocumentId%3D</v>
      </c>
      <c r="AH6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6" s="250" t="str">
        <f>tbl_TransDet_Exp[[#Headers],[&amp;TargetFrameName=None]]</f>
        <v>&amp;TargetFrameName=None</v>
      </c>
      <c r="AJ6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6" s="71"/>
      <c r="AN696" s="22"/>
      <c r="AO696" s="22"/>
      <c r="AP696" s="208"/>
      <c r="AQ696" s="42" t="e">
        <f>IF(tbl_TransDet_Exp[[#This Row],[Custom SR Type]]="",INDEX(SR_Lookup[Section Name],MATCH(tbl_TransDet_Exp[[#This Row],[Account]],SR_Lookup[Account],0)),tbl_TransDet_Exp[[#This Row],[Custom SR Type]])</f>
        <v>#N/A</v>
      </c>
      <c r="AR696" s="42">
        <f>VALUE(CONCATENATE(C696,TEXT(tbl_TransDet_Exp[[#This Row],[Pd]],"00")))</f>
        <v>0</v>
      </c>
      <c r="AS696" s="42" t="str">
        <f>TEXT(tbl_TransDet_Exp[[#This Row],[Project Id]],"000000")</f>
        <v>000000</v>
      </c>
      <c r="AT696" s="42" t="e">
        <f>INDEX(Table11[Description],MATCH(tbl_TransDet_Exp[[#This Row],[Account]],Table11[GL Account],0))</f>
        <v>#N/A</v>
      </c>
      <c r="AU6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7" spans="2:47">
      <c r="B697" s="11"/>
      <c r="C697" s="243"/>
      <c r="D697" s="243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244"/>
      <c r="P697" s="11"/>
      <c r="Q697" s="245"/>
      <c r="R697" s="11"/>
      <c r="S697" s="11"/>
      <c r="T697" s="11"/>
      <c r="U697" s="11"/>
      <c r="V697" s="11"/>
      <c r="W697" s="11"/>
      <c r="X697" s="11"/>
      <c r="Y697" s="11"/>
      <c r="Z697" s="246"/>
      <c r="AA6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7" s="250" t="e">
        <f>IF(tbl_TransDet_Exp[[#This Row],[+/-  (HR GL Detail)]]&lt;&gt;"",tbl_TransDet_Exp[[#This Row],[+/-  (HR GL Detail)]],IF(#REF!&lt;&gt;"",#REF!,""))</f>
        <v>#REF!</v>
      </c>
      <c r="AC697" s="250" t="str">
        <f t="shared" si="33"/>
        <v>https://financials.omni.fsu.edu/psp/sprdfi/EMPLOYEE/ERP/c/AUDIT_EXPENSE_FUNCTIONS.TE_EXP_SHEET_INQ.GBL?SHEET_ID=</v>
      </c>
      <c r="AD697" s="250" t="str">
        <f t="shared" si="34"/>
        <v>&amp;PAGE=EX_SHEET_ENTRY</v>
      </c>
      <c r="AE697" s="250" t="str">
        <f>IF(LEFT(tbl_TransDet_Exp[[#This Row],[Journal Id]],2)="EX",TEXT(tbl_TransDet_Exp[[#This Row],[Vch /Ex /PayId]],"0000000000"),"")</f>
        <v/>
      </c>
      <c r="AF697" s="250" t="b">
        <f>IF(tbl_TransDet_Exp[[#This Row],[ER Lookup and Format]]&lt;&gt;"",CONCATENATE(tbl_TransDet_Exp[[#This Row],[https://financials.omni.fsu.edu/psp/sprdfi/EMPLOYEE/ERP/c/AUDIT_EXPENSE_FUNCTIONS.TE_EXP_SHEET_INQ.GBL?SHEET_ID=]],AE697,tbl_TransDet_Exp[[#This Row],[&amp;PAGE=EX_SHEET_ENTRY]]))</f>
        <v>0</v>
      </c>
      <c r="AG697" s="250" t="str">
        <f t="shared" si="35"/>
        <v>https://docmgmt.its.fsu.edu/NolijWeb/public/apiLoginCheck.jsp?redir=../documentviewer/%3FdocumentId%3D</v>
      </c>
      <c r="AH6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7" s="250" t="str">
        <f>tbl_TransDet_Exp[[#Headers],[&amp;TargetFrameName=None]]</f>
        <v>&amp;TargetFrameName=None</v>
      </c>
      <c r="AJ6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7" s="71"/>
      <c r="AN697" s="22"/>
      <c r="AO697" s="22"/>
      <c r="AP697" s="208"/>
      <c r="AQ697" s="42" t="e">
        <f>IF(tbl_TransDet_Exp[[#This Row],[Custom SR Type]]="",INDEX(SR_Lookup[Section Name],MATCH(tbl_TransDet_Exp[[#This Row],[Account]],SR_Lookup[Account],0)),tbl_TransDet_Exp[[#This Row],[Custom SR Type]])</f>
        <v>#N/A</v>
      </c>
      <c r="AR697" s="42">
        <f>VALUE(CONCATENATE(C697,TEXT(tbl_TransDet_Exp[[#This Row],[Pd]],"00")))</f>
        <v>0</v>
      </c>
      <c r="AS697" s="42" t="str">
        <f>TEXT(tbl_TransDet_Exp[[#This Row],[Project Id]],"000000")</f>
        <v>000000</v>
      </c>
      <c r="AT697" s="42" t="e">
        <f>INDEX(Table11[Description],MATCH(tbl_TransDet_Exp[[#This Row],[Account]],Table11[GL Account],0))</f>
        <v>#N/A</v>
      </c>
      <c r="AU6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8" spans="2:47">
      <c r="B698" s="11"/>
      <c r="C698" s="243"/>
      <c r="D698" s="243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244"/>
      <c r="P698" s="11"/>
      <c r="Q698" s="245"/>
      <c r="R698" s="11"/>
      <c r="S698" s="11"/>
      <c r="T698" s="11"/>
      <c r="U698" s="11"/>
      <c r="V698" s="11"/>
      <c r="W698" s="11"/>
      <c r="X698" s="11"/>
      <c r="Y698" s="11"/>
      <c r="Z698" s="246"/>
      <c r="AA6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8" s="250" t="e">
        <f>IF(tbl_TransDet_Exp[[#This Row],[+/-  (HR GL Detail)]]&lt;&gt;"",tbl_TransDet_Exp[[#This Row],[+/-  (HR GL Detail)]],IF(#REF!&lt;&gt;"",#REF!,""))</f>
        <v>#REF!</v>
      </c>
      <c r="AC698" s="250" t="str">
        <f t="shared" si="33"/>
        <v>https://financials.omni.fsu.edu/psp/sprdfi/EMPLOYEE/ERP/c/AUDIT_EXPENSE_FUNCTIONS.TE_EXP_SHEET_INQ.GBL?SHEET_ID=</v>
      </c>
      <c r="AD698" s="250" t="str">
        <f t="shared" si="34"/>
        <v>&amp;PAGE=EX_SHEET_ENTRY</v>
      </c>
      <c r="AE698" s="250" t="str">
        <f>IF(LEFT(tbl_TransDet_Exp[[#This Row],[Journal Id]],2)="EX",TEXT(tbl_TransDet_Exp[[#This Row],[Vch /Ex /PayId]],"0000000000"),"")</f>
        <v/>
      </c>
      <c r="AF698" s="250" t="b">
        <f>IF(tbl_TransDet_Exp[[#This Row],[ER Lookup and Format]]&lt;&gt;"",CONCATENATE(tbl_TransDet_Exp[[#This Row],[https://financials.omni.fsu.edu/psp/sprdfi/EMPLOYEE/ERP/c/AUDIT_EXPENSE_FUNCTIONS.TE_EXP_SHEET_INQ.GBL?SHEET_ID=]],AE698,tbl_TransDet_Exp[[#This Row],[&amp;PAGE=EX_SHEET_ENTRY]]))</f>
        <v>0</v>
      </c>
      <c r="AG698" s="250" t="str">
        <f t="shared" si="35"/>
        <v>https://docmgmt.its.fsu.edu/NolijWeb/public/apiLoginCheck.jsp?redir=../documentviewer/%3FdocumentId%3D</v>
      </c>
      <c r="AH6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8" s="250" t="str">
        <f>tbl_TransDet_Exp[[#Headers],[&amp;TargetFrameName=None]]</f>
        <v>&amp;TargetFrameName=None</v>
      </c>
      <c r="AJ6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8" s="71"/>
      <c r="AN698" s="22"/>
      <c r="AO698" s="22"/>
      <c r="AP698" s="208"/>
      <c r="AQ698" s="42" t="e">
        <f>IF(tbl_TransDet_Exp[[#This Row],[Custom SR Type]]="",INDEX(SR_Lookup[Section Name],MATCH(tbl_TransDet_Exp[[#This Row],[Account]],SR_Lookup[Account],0)),tbl_TransDet_Exp[[#This Row],[Custom SR Type]])</f>
        <v>#N/A</v>
      </c>
      <c r="AR698" s="42">
        <f>VALUE(CONCATENATE(C698,TEXT(tbl_TransDet_Exp[[#This Row],[Pd]],"00")))</f>
        <v>0</v>
      </c>
      <c r="AS698" s="42" t="str">
        <f>TEXT(tbl_TransDet_Exp[[#This Row],[Project Id]],"000000")</f>
        <v>000000</v>
      </c>
      <c r="AT698" s="42" t="e">
        <f>INDEX(Table11[Description],MATCH(tbl_TransDet_Exp[[#This Row],[Account]],Table11[GL Account],0))</f>
        <v>#N/A</v>
      </c>
      <c r="AU6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699" spans="2:47">
      <c r="B699" s="11"/>
      <c r="C699" s="243"/>
      <c r="D699" s="243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244"/>
      <c r="P699" s="11"/>
      <c r="Q699" s="245"/>
      <c r="R699" s="11"/>
      <c r="S699" s="11"/>
      <c r="T699" s="11"/>
      <c r="U699" s="11"/>
      <c r="V699" s="11"/>
      <c r="W699" s="11"/>
      <c r="X699" s="11"/>
      <c r="Y699" s="11"/>
      <c r="Z699" s="246"/>
      <c r="AA6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699" s="250" t="e">
        <f>IF(tbl_TransDet_Exp[[#This Row],[+/-  (HR GL Detail)]]&lt;&gt;"",tbl_TransDet_Exp[[#This Row],[+/-  (HR GL Detail)]],IF(#REF!&lt;&gt;"",#REF!,""))</f>
        <v>#REF!</v>
      </c>
      <c r="AC699" s="250" t="str">
        <f t="shared" si="33"/>
        <v>https://financials.omni.fsu.edu/psp/sprdfi/EMPLOYEE/ERP/c/AUDIT_EXPENSE_FUNCTIONS.TE_EXP_SHEET_INQ.GBL?SHEET_ID=</v>
      </c>
      <c r="AD699" s="250" t="str">
        <f t="shared" si="34"/>
        <v>&amp;PAGE=EX_SHEET_ENTRY</v>
      </c>
      <c r="AE699" s="250" t="str">
        <f>IF(LEFT(tbl_TransDet_Exp[[#This Row],[Journal Id]],2)="EX",TEXT(tbl_TransDet_Exp[[#This Row],[Vch /Ex /PayId]],"0000000000"),"")</f>
        <v/>
      </c>
      <c r="AF699" s="250" t="b">
        <f>IF(tbl_TransDet_Exp[[#This Row],[ER Lookup and Format]]&lt;&gt;"",CONCATENATE(tbl_TransDet_Exp[[#This Row],[https://financials.omni.fsu.edu/psp/sprdfi/EMPLOYEE/ERP/c/AUDIT_EXPENSE_FUNCTIONS.TE_EXP_SHEET_INQ.GBL?SHEET_ID=]],AE699,tbl_TransDet_Exp[[#This Row],[&amp;PAGE=EX_SHEET_ENTRY]]))</f>
        <v>0</v>
      </c>
      <c r="AG699" s="250" t="str">
        <f t="shared" si="35"/>
        <v>https://docmgmt.its.fsu.edu/NolijWeb/public/apiLoginCheck.jsp?redir=../documentviewer/%3FdocumentId%3D</v>
      </c>
      <c r="AH6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699" s="250" t="str">
        <f>tbl_TransDet_Exp[[#Headers],[&amp;TargetFrameName=None]]</f>
        <v>&amp;TargetFrameName=None</v>
      </c>
      <c r="AJ6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6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6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699" s="71"/>
      <c r="AN699" s="22"/>
      <c r="AO699" s="22"/>
      <c r="AP699" s="208"/>
      <c r="AQ699" s="42" t="e">
        <f>IF(tbl_TransDet_Exp[[#This Row],[Custom SR Type]]="",INDEX(SR_Lookup[Section Name],MATCH(tbl_TransDet_Exp[[#This Row],[Account]],SR_Lookup[Account],0)),tbl_TransDet_Exp[[#This Row],[Custom SR Type]])</f>
        <v>#N/A</v>
      </c>
      <c r="AR699" s="42">
        <f>VALUE(CONCATENATE(C699,TEXT(tbl_TransDet_Exp[[#This Row],[Pd]],"00")))</f>
        <v>0</v>
      </c>
      <c r="AS699" s="42" t="str">
        <f>TEXT(tbl_TransDet_Exp[[#This Row],[Project Id]],"000000")</f>
        <v>000000</v>
      </c>
      <c r="AT699" s="42" t="e">
        <f>INDEX(Table11[Description],MATCH(tbl_TransDet_Exp[[#This Row],[Account]],Table11[GL Account],0))</f>
        <v>#N/A</v>
      </c>
      <c r="AU6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0" spans="2:47">
      <c r="B700" s="11"/>
      <c r="C700" s="243"/>
      <c r="D700" s="243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244"/>
      <c r="P700" s="11"/>
      <c r="Q700" s="245"/>
      <c r="R700" s="11"/>
      <c r="S700" s="11"/>
      <c r="T700" s="11"/>
      <c r="U700" s="11"/>
      <c r="V700" s="11"/>
      <c r="W700" s="11"/>
      <c r="X700" s="11"/>
      <c r="Y700" s="11"/>
      <c r="Z700" s="246"/>
      <c r="AA7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0" s="250" t="e">
        <f>IF(tbl_TransDet_Exp[[#This Row],[+/-  (HR GL Detail)]]&lt;&gt;"",tbl_TransDet_Exp[[#This Row],[+/-  (HR GL Detail)]],IF(#REF!&lt;&gt;"",#REF!,""))</f>
        <v>#REF!</v>
      </c>
      <c r="AC700" s="250" t="str">
        <f t="shared" si="33"/>
        <v>https://financials.omni.fsu.edu/psp/sprdfi/EMPLOYEE/ERP/c/AUDIT_EXPENSE_FUNCTIONS.TE_EXP_SHEET_INQ.GBL?SHEET_ID=</v>
      </c>
      <c r="AD700" s="250" t="str">
        <f t="shared" si="34"/>
        <v>&amp;PAGE=EX_SHEET_ENTRY</v>
      </c>
      <c r="AE700" s="250" t="str">
        <f>IF(LEFT(tbl_TransDet_Exp[[#This Row],[Journal Id]],2)="EX",TEXT(tbl_TransDet_Exp[[#This Row],[Vch /Ex /PayId]],"0000000000"),"")</f>
        <v/>
      </c>
      <c r="AF700" s="250" t="b">
        <f>IF(tbl_TransDet_Exp[[#This Row],[ER Lookup and Format]]&lt;&gt;"",CONCATENATE(tbl_TransDet_Exp[[#This Row],[https://financials.omni.fsu.edu/psp/sprdfi/EMPLOYEE/ERP/c/AUDIT_EXPENSE_FUNCTIONS.TE_EXP_SHEET_INQ.GBL?SHEET_ID=]],AE700,tbl_TransDet_Exp[[#This Row],[&amp;PAGE=EX_SHEET_ENTRY]]))</f>
        <v>0</v>
      </c>
      <c r="AG700" s="250" t="str">
        <f t="shared" si="35"/>
        <v>https://docmgmt.its.fsu.edu/NolijWeb/public/apiLoginCheck.jsp?redir=../documentviewer/%3FdocumentId%3D</v>
      </c>
      <c r="AH7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0" s="250" t="str">
        <f>tbl_TransDet_Exp[[#Headers],[&amp;TargetFrameName=None]]</f>
        <v>&amp;TargetFrameName=None</v>
      </c>
      <c r="AJ7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0" s="71"/>
      <c r="AN700" s="22"/>
      <c r="AO700" s="22"/>
      <c r="AP700" s="208"/>
      <c r="AQ700" s="42" t="e">
        <f>IF(tbl_TransDet_Exp[[#This Row],[Custom SR Type]]="",INDEX(SR_Lookup[Section Name],MATCH(tbl_TransDet_Exp[[#This Row],[Account]],SR_Lookup[Account],0)),tbl_TransDet_Exp[[#This Row],[Custom SR Type]])</f>
        <v>#N/A</v>
      </c>
      <c r="AR700" s="42">
        <f>VALUE(CONCATENATE(C700,TEXT(tbl_TransDet_Exp[[#This Row],[Pd]],"00")))</f>
        <v>0</v>
      </c>
      <c r="AS700" s="42" t="str">
        <f>TEXT(tbl_TransDet_Exp[[#This Row],[Project Id]],"000000")</f>
        <v>000000</v>
      </c>
      <c r="AT700" s="42" t="e">
        <f>INDEX(Table11[Description],MATCH(tbl_TransDet_Exp[[#This Row],[Account]],Table11[GL Account],0))</f>
        <v>#N/A</v>
      </c>
      <c r="AU7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1" spans="2:47">
      <c r="B701" s="11"/>
      <c r="C701" s="243"/>
      <c r="D701" s="243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244"/>
      <c r="P701" s="11"/>
      <c r="Q701" s="245"/>
      <c r="R701" s="11"/>
      <c r="S701" s="11"/>
      <c r="T701" s="11"/>
      <c r="U701" s="11"/>
      <c r="V701" s="11"/>
      <c r="W701" s="11"/>
      <c r="X701" s="11"/>
      <c r="Y701" s="11"/>
      <c r="Z701" s="246"/>
      <c r="AA7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1" s="250" t="e">
        <f>IF(tbl_TransDet_Exp[[#This Row],[+/-  (HR GL Detail)]]&lt;&gt;"",tbl_TransDet_Exp[[#This Row],[+/-  (HR GL Detail)]],IF(#REF!&lt;&gt;"",#REF!,""))</f>
        <v>#REF!</v>
      </c>
      <c r="AC701" s="250" t="str">
        <f t="shared" si="33"/>
        <v>https://financials.omni.fsu.edu/psp/sprdfi/EMPLOYEE/ERP/c/AUDIT_EXPENSE_FUNCTIONS.TE_EXP_SHEET_INQ.GBL?SHEET_ID=</v>
      </c>
      <c r="AD701" s="250" t="str">
        <f t="shared" si="34"/>
        <v>&amp;PAGE=EX_SHEET_ENTRY</v>
      </c>
      <c r="AE701" s="250" t="str">
        <f>IF(LEFT(tbl_TransDet_Exp[[#This Row],[Journal Id]],2)="EX",TEXT(tbl_TransDet_Exp[[#This Row],[Vch /Ex /PayId]],"0000000000"),"")</f>
        <v/>
      </c>
      <c r="AF701" s="250" t="b">
        <f>IF(tbl_TransDet_Exp[[#This Row],[ER Lookup and Format]]&lt;&gt;"",CONCATENATE(tbl_TransDet_Exp[[#This Row],[https://financials.omni.fsu.edu/psp/sprdfi/EMPLOYEE/ERP/c/AUDIT_EXPENSE_FUNCTIONS.TE_EXP_SHEET_INQ.GBL?SHEET_ID=]],AE701,tbl_TransDet_Exp[[#This Row],[&amp;PAGE=EX_SHEET_ENTRY]]))</f>
        <v>0</v>
      </c>
      <c r="AG701" s="250" t="str">
        <f t="shared" si="35"/>
        <v>https://docmgmt.its.fsu.edu/NolijWeb/public/apiLoginCheck.jsp?redir=../documentviewer/%3FdocumentId%3D</v>
      </c>
      <c r="AH7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1" s="250" t="str">
        <f>tbl_TransDet_Exp[[#Headers],[&amp;TargetFrameName=None]]</f>
        <v>&amp;TargetFrameName=None</v>
      </c>
      <c r="AJ7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1" s="71"/>
      <c r="AN701" s="22"/>
      <c r="AO701" s="22"/>
      <c r="AP701" s="208"/>
      <c r="AQ701" s="42" t="e">
        <f>IF(tbl_TransDet_Exp[[#This Row],[Custom SR Type]]="",INDEX(SR_Lookup[Section Name],MATCH(tbl_TransDet_Exp[[#This Row],[Account]],SR_Lookup[Account],0)),tbl_TransDet_Exp[[#This Row],[Custom SR Type]])</f>
        <v>#N/A</v>
      </c>
      <c r="AR701" s="42">
        <f>VALUE(CONCATENATE(C701,TEXT(tbl_TransDet_Exp[[#This Row],[Pd]],"00")))</f>
        <v>0</v>
      </c>
      <c r="AS701" s="42" t="str">
        <f>TEXT(tbl_TransDet_Exp[[#This Row],[Project Id]],"000000")</f>
        <v>000000</v>
      </c>
      <c r="AT701" s="42" t="e">
        <f>INDEX(Table11[Description],MATCH(tbl_TransDet_Exp[[#This Row],[Account]],Table11[GL Account],0))</f>
        <v>#N/A</v>
      </c>
      <c r="AU7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2" spans="2:47">
      <c r="B702" s="11"/>
      <c r="C702" s="243"/>
      <c r="D702" s="243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244"/>
      <c r="P702" s="11"/>
      <c r="Q702" s="245"/>
      <c r="R702" s="11"/>
      <c r="S702" s="11"/>
      <c r="T702" s="11"/>
      <c r="U702" s="11"/>
      <c r="V702" s="11"/>
      <c r="W702" s="11"/>
      <c r="X702" s="11"/>
      <c r="Y702" s="11"/>
      <c r="Z702" s="246"/>
      <c r="AA7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2" s="250" t="e">
        <f>IF(tbl_TransDet_Exp[[#This Row],[+/-  (HR GL Detail)]]&lt;&gt;"",tbl_TransDet_Exp[[#This Row],[+/-  (HR GL Detail)]],IF(#REF!&lt;&gt;"",#REF!,""))</f>
        <v>#REF!</v>
      </c>
      <c r="AC702" s="250" t="str">
        <f t="shared" si="33"/>
        <v>https://financials.omni.fsu.edu/psp/sprdfi/EMPLOYEE/ERP/c/AUDIT_EXPENSE_FUNCTIONS.TE_EXP_SHEET_INQ.GBL?SHEET_ID=</v>
      </c>
      <c r="AD702" s="250" t="str">
        <f t="shared" si="34"/>
        <v>&amp;PAGE=EX_SHEET_ENTRY</v>
      </c>
      <c r="AE702" s="250" t="str">
        <f>IF(LEFT(tbl_TransDet_Exp[[#This Row],[Journal Id]],2)="EX",TEXT(tbl_TransDet_Exp[[#This Row],[Vch /Ex /PayId]],"0000000000"),"")</f>
        <v/>
      </c>
      <c r="AF702" s="250" t="b">
        <f>IF(tbl_TransDet_Exp[[#This Row],[ER Lookup and Format]]&lt;&gt;"",CONCATENATE(tbl_TransDet_Exp[[#This Row],[https://financials.omni.fsu.edu/psp/sprdfi/EMPLOYEE/ERP/c/AUDIT_EXPENSE_FUNCTIONS.TE_EXP_SHEET_INQ.GBL?SHEET_ID=]],AE702,tbl_TransDet_Exp[[#This Row],[&amp;PAGE=EX_SHEET_ENTRY]]))</f>
        <v>0</v>
      </c>
      <c r="AG702" s="250" t="str">
        <f t="shared" si="35"/>
        <v>https://docmgmt.its.fsu.edu/NolijWeb/public/apiLoginCheck.jsp?redir=../documentviewer/%3FdocumentId%3D</v>
      </c>
      <c r="AH7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2" s="250" t="str">
        <f>tbl_TransDet_Exp[[#Headers],[&amp;TargetFrameName=None]]</f>
        <v>&amp;TargetFrameName=None</v>
      </c>
      <c r="AJ7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2" s="71"/>
      <c r="AN702" s="22"/>
      <c r="AO702" s="22"/>
      <c r="AP702" s="208"/>
      <c r="AQ702" s="42" t="e">
        <f>IF(tbl_TransDet_Exp[[#This Row],[Custom SR Type]]="",INDEX(SR_Lookup[Section Name],MATCH(tbl_TransDet_Exp[[#This Row],[Account]],SR_Lookup[Account],0)),tbl_TransDet_Exp[[#This Row],[Custom SR Type]])</f>
        <v>#N/A</v>
      </c>
      <c r="AR702" s="42">
        <f>VALUE(CONCATENATE(C702,TEXT(tbl_TransDet_Exp[[#This Row],[Pd]],"00")))</f>
        <v>0</v>
      </c>
      <c r="AS702" s="42" t="str">
        <f>TEXT(tbl_TransDet_Exp[[#This Row],[Project Id]],"000000")</f>
        <v>000000</v>
      </c>
      <c r="AT702" s="42" t="e">
        <f>INDEX(Table11[Description],MATCH(tbl_TransDet_Exp[[#This Row],[Account]],Table11[GL Account],0))</f>
        <v>#N/A</v>
      </c>
      <c r="AU7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3" spans="2:47">
      <c r="B703" s="11"/>
      <c r="C703" s="243"/>
      <c r="D703" s="243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244"/>
      <c r="P703" s="11"/>
      <c r="Q703" s="245"/>
      <c r="R703" s="11"/>
      <c r="S703" s="11"/>
      <c r="T703" s="11"/>
      <c r="U703" s="11"/>
      <c r="V703" s="11"/>
      <c r="W703" s="11"/>
      <c r="X703" s="11"/>
      <c r="Y703" s="11"/>
      <c r="Z703" s="246"/>
      <c r="AA7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3" s="250" t="e">
        <f>IF(tbl_TransDet_Exp[[#This Row],[+/-  (HR GL Detail)]]&lt;&gt;"",tbl_TransDet_Exp[[#This Row],[+/-  (HR GL Detail)]],IF(#REF!&lt;&gt;"",#REF!,""))</f>
        <v>#REF!</v>
      </c>
      <c r="AC703" s="250" t="str">
        <f t="shared" si="33"/>
        <v>https://financials.omni.fsu.edu/psp/sprdfi/EMPLOYEE/ERP/c/AUDIT_EXPENSE_FUNCTIONS.TE_EXP_SHEET_INQ.GBL?SHEET_ID=</v>
      </c>
      <c r="AD703" s="250" t="str">
        <f t="shared" si="34"/>
        <v>&amp;PAGE=EX_SHEET_ENTRY</v>
      </c>
      <c r="AE703" s="250" t="str">
        <f>IF(LEFT(tbl_TransDet_Exp[[#This Row],[Journal Id]],2)="EX",TEXT(tbl_TransDet_Exp[[#This Row],[Vch /Ex /PayId]],"0000000000"),"")</f>
        <v/>
      </c>
      <c r="AF703" s="250" t="b">
        <f>IF(tbl_TransDet_Exp[[#This Row],[ER Lookup and Format]]&lt;&gt;"",CONCATENATE(tbl_TransDet_Exp[[#This Row],[https://financials.omni.fsu.edu/psp/sprdfi/EMPLOYEE/ERP/c/AUDIT_EXPENSE_FUNCTIONS.TE_EXP_SHEET_INQ.GBL?SHEET_ID=]],AE703,tbl_TransDet_Exp[[#This Row],[&amp;PAGE=EX_SHEET_ENTRY]]))</f>
        <v>0</v>
      </c>
      <c r="AG703" s="250" t="str">
        <f t="shared" si="35"/>
        <v>https://docmgmt.its.fsu.edu/NolijWeb/public/apiLoginCheck.jsp?redir=../documentviewer/%3FdocumentId%3D</v>
      </c>
      <c r="AH7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3" s="250" t="str">
        <f>tbl_TransDet_Exp[[#Headers],[&amp;TargetFrameName=None]]</f>
        <v>&amp;TargetFrameName=None</v>
      </c>
      <c r="AJ7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3" s="71"/>
      <c r="AN703" s="22"/>
      <c r="AO703" s="22"/>
      <c r="AP703" s="208"/>
      <c r="AQ703" s="42" t="e">
        <f>IF(tbl_TransDet_Exp[[#This Row],[Custom SR Type]]="",INDEX(SR_Lookup[Section Name],MATCH(tbl_TransDet_Exp[[#This Row],[Account]],SR_Lookup[Account],0)),tbl_TransDet_Exp[[#This Row],[Custom SR Type]])</f>
        <v>#N/A</v>
      </c>
      <c r="AR703" s="42">
        <f>VALUE(CONCATENATE(C703,TEXT(tbl_TransDet_Exp[[#This Row],[Pd]],"00")))</f>
        <v>0</v>
      </c>
      <c r="AS703" s="42" t="str">
        <f>TEXT(tbl_TransDet_Exp[[#This Row],[Project Id]],"000000")</f>
        <v>000000</v>
      </c>
      <c r="AT703" s="42" t="e">
        <f>INDEX(Table11[Description],MATCH(tbl_TransDet_Exp[[#This Row],[Account]],Table11[GL Account],0))</f>
        <v>#N/A</v>
      </c>
      <c r="AU7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4" spans="2:47">
      <c r="B704" s="11"/>
      <c r="C704" s="243"/>
      <c r="D704" s="243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244"/>
      <c r="P704" s="11"/>
      <c r="Q704" s="245"/>
      <c r="R704" s="11"/>
      <c r="S704" s="11"/>
      <c r="T704" s="11"/>
      <c r="U704" s="11"/>
      <c r="V704" s="11"/>
      <c r="W704" s="11"/>
      <c r="X704" s="11"/>
      <c r="Y704" s="11"/>
      <c r="Z704" s="246"/>
      <c r="AA7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4" s="250" t="e">
        <f>IF(tbl_TransDet_Exp[[#This Row],[+/-  (HR GL Detail)]]&lt;&gt;"",tbl_TransDet_Exp[[#This Row],[+/-  (HR GL Detail)]],IF(#REF!&lt;&gt;"",#REF!,""))</f>
        <v>#REF!</v>
      </c>
      <c r="AC704" s="250" t="str">
        <f t="shared" si="33"/>
        <v>https://financials.omni.fsu.edu/psp/sprdfi/EMPLOYEE/ERP/c/AUDIT_EXPENSE_FUNCTIONS.TE_EXP_SHEET_INQ.GBL?SHEET_ID=</v>
      </c>
      <c r="AD704" s="250" t="str">
        <f t="shared" si="34"/>
        <v>&amp;PAGE=EX_SHEET_ENTRY</v>
      </c>
      <c r="AE704" s="250" t="str">
        <f>IF(LEFT(tbl_TransDet_Exp[[#This Row],[Journal Id]],2)="EX",TEXT(tbl_TransDet_Exp[[#This Row],[Vch /Ex /PayId]],"0000000000"),"")</f>
        <v/>
      </c>
      <c r="AF704" s="250" t="b">
        <f>IF(tbl_TransDet_Exp[[#This Row],[ER Lookup and Format]]&lt;&gt;"",CONCATENATE(tbl_TransDet_Exp[[#This Row],[https://financials.omni.fsu.edu/psp/sprdfi/EMPLOYEE/ERP/c/AUDIT_EXPENSE_FUNCTIONS.TE_EXP_SHEET_INQ.GBL?SHEET_ID=]],AE704,tbl_TransDet_Exp[[#This Row],[&amp;PAGE=EX_SHEET_ENTRY]]))</f>
        <v>0</v>
      </c>
      <c r="AG704" s="250" t="str">
        <f t="shared" si="35"/>
        <v>https://docmgmt.its.fsu.edu/NolijWeb/public/apiLoginCheck.jsp?redir=../documentviewer/%3FdocumentId%3D</v>
      </c>
      <c r="AH7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4" s="250" t="str">
        <f>tbl_TransDet_Exp[[#Headers],[&amp;TargetFrameName=None]]</f>
        <v>&amp;TargetFrameName=None</v>
      </c>
      <c r="AJ7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4" s="71"/>
      <c r="AN704" s="22"/>
      <c r="AO704" s="22"/>
      <c r="AP704" s="208"/>
      <c r="AQ704" s="42" t="e">
        <f>IF(tbl_TransDet_Exp[[#This Row],[Custom SR Type]]="",INDEX(SR_Lookup[Section Name],MATCH(tbl_TransDet_Exp[[#This Row],[Account]],SR_Lookup[Account],0)),tbl_TransDet_Exp[[#This Row],[Custom SR Type]])</f>
        <v>#N/A</v>
      </c>
      <c r="AR704" s="42">
        <f>VALUE(CONCATENATE(C704,TEXT(tbl_TransDet_Exp[[#This Row],[Pd]],"00")))</f>
        <v>0</v>
      </c>
      <c r="AS704" s="42" t="str">
        <f>TEXT(tbl_TransDet_Exp[[#This Row],[Project Id]],"000000")</f>
        <v>000000</v>
      </c>
      <c r="AT704" s="42" t="e">
        <f>INDEX(Table11[Description],MATCH(tbl_TransDet_Exp[[#This Row],[Account]],Table11[GL Account],0))</f>
        <v>#N/A</v>
      </c>
      <c r="AU7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5" spans="2:47">
      <c r="B705" s="11"/>
      <c r="C705" s="243"/>
      <c r="D705" s="243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244"/>
      <c r="P705" s="11"/>
      <c r="Q705" s="245"/>
      <c r="R705" s="11"/>
      <c r="S705" s="11"/>
      <c r="T705" s="11"/>
      <c r="U705" s="11"/>
      <c r="V705" s="11"/>
      <c r="W705" s="11"/>
      <c r="X705" s="11"/>
      <c r="Y705" s="11"/>
      <c r="Z705" s="246"/>
      <c r="AA7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5" s="250" t="e">
        <f>IF(tbl_TransDet_Exp[[#This Row],[+/-  (HR GL Detail)]]&lt;&gt;"",tbl_TransDet_Exp[[#This Row],[+/-  (HR GL Detail)]],IF(#REF!&lt;&gt;"",#REF!,""))</f>
        <v>#REF!</v>
      </c>
      <c r="AC705" s="250" t="str">
        <f t="shared" si="33"/>
        <v>https://financials.omni.fsu.edu/psp/sprdfi/EMPLOYEE/ERP/c/AUDIT_EXPENSE_FUNCTIONS.TE_EXP_SHEET_INQ.GBL?SHEET_ID=</v>
      </c>
      <c r="AD705" s="250" t="str">
        <f t="shared" si="34"/>
        <v>&amp;PAGE=EX_SHEET_ENTRY</v>
      </c>
      <c r="AE705" s="250" t="str">
        <f>IF(LEFT(tbl_TransDet_Exp[[#This Row],[Journal Id]],2)="EX",TEXT(tbl_TransDet_Exp[[#This Row],[Vch /Ex /PayId]],"0000000000"),"")</f>
        <v/>
      </c>
      <c r="AF705" s="250" t="b">
        <f>IF(tbl_TransDet_Exp[[#This Row],[ER Lookup and Format]]&lt;&gt;"",CONCATENATE(tbl_TransDet_Exp[[#This Row],[https://financials.omni.fsu.edu/psp/sprdfi/EMPLOYEE/ERP/c/AUDIT_EXPENSE_FUNCTIONS.TE_EXP_SHEET_INQ.GBL?SHEET_ID=]],AE705,tbl_TransDet_Exp[[#This Row],[&amp;PAGE=EX_SHEET_ENTRY]]))</f>
        <v>0</v>
      </c>
      <c r="AG705" s="250" t="str">
        <f t="shared" si="35"/>
        <v>https://docmgmt.its.fsu.edu/NolijWeb/public/apiLoginCheck.jsp?redir=../documentviewer/%3FdocumentId%3D</v>
      </c>
      <c r="AH7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5" s="250" t="str">
        <f>tbl_TransDet_Exp[[#Headers],[&amp;TargetFrameName=None]]</f>
        <v>&amp;TargetFrameName=None</v>
      </c>
      <c r="AJ7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5" s="71"/>
      <c r="AN705" s="22"/>
      <c r="AO705" s="22"/>
      <c r="AP705" s="208"/>
      <c r="AQ705" s="42" t="e">
        <f>IF(tbl_TransDet_Exp[[#This Row],[Custom SR Type]]="",INDEX(SR_Lookup[Section Name],MATCH(tbl_TransDet_Exp[[#This Row],[Account]],SR_Lookup[Account],0)),tbl_TransDet_Exp[[#This Row],[Custom SR Type]])</f>
        <v>#N/A</v>
      </c>
      <c r="AR705" s="42">
        <f>VALUE(CONCATENATE(C705,TEXT(tbl_TransDet_Exp[[#This Row],[Pd]],"00")))</f>
        <v>0</v>
      </c>
      <c r="AS705" s="42" t="str">
        <f>TEXT(tbl_TransDet_Exp[[#This Row],[Project Id]],"000000")</f>
        <v>000000</v>
      </c>
      <c r="AT705" s="42" t="e">
        <f>INDEX(Table11[Description],MATCH(tbl_TransDet_Exp[[#This Row],[Account]],Table11[GL Account],0))</f>
        <v>#N/A</v>
      </c>
      <c r="AU7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6" spans="2:47">
      <c r="B706" s="11"/>
      <c r="C706" s="243"/>
      <c r="D706" s="243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244"/>
      <c r="P706" s="11"/>
      <c r="Q706" s="245"/>
      <c r="R706" s="11"/>
      <c r="S706" s="11"/>
      <c r="T706" s="11"/>
      <c r="U706" s="11"/>
      <c r="V706" s="11"/>
      <c r="W706" s="11"/>
      <c r="X706" s="11"/>
      <c r="Y706" s="11"/>
      <c r="Z706" s="246"/>
      <c r="AA7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6" s="250" t="e">
        <f>IF(tbl_TransDet_Exp[[#This Row],[+/-  (HR GL Detail)]]&lt;&gt;"",tbl_TransDet_Exp[[#This Row],[+/-  (HR GL Detail)]],IF(#REF!&lt;&gt;"",#REF!,""))</f>
        <v>#REF!</v>
      </c>
      <c r="AC706" s="250" t="str">
        <f t="shared" si="33"/>
        <v>https://financials.omni.fsu.edu/psp/sprdfi/EMPLOYEE/ERP/c/AUDIT_EXPENSE_FUNCTIONS.TE_EXP_SHEET_INQ.GBL?SHEET_ID=</v>
      </c>
      <c r="AD706" s="250" t="str">
        <f t="shared" si="34"/>
        <v>&amp;PAGE=EX_SHEET_ENTRY</v>
      </c>
      <c r="AE706" s="250" t="str">
        <f>IF(LEFT(tbl_TransDet_Exp[[#This Row],[Journal Id]],2)="EX",TEXT(tbl_TransDet_Exp[[#This Row],[Vch /Ex /PayId]],"0000000000"),"")</f>
        <v/>
      </c>
      <c r="AF706" s="250" t="b">
        <f>IF(tbl_TransDet_Exp[[#This Row],[ER Lookup and Format]]&lt;&gt;"",CONCATENATE(tbl_TransDet_Exp[[#This Row],[https://financials.omni.fsu.edu/psp/sprdfi/EMPLOYEE/ERP/c/AUDIT_EXPENSE_FUNCTIONS.TE_EXP_SHEET_INQ.GBL?SHEET_ID=]],AE706,tbl_TransDet_Exp[[#This Row],[&amp;PAGE=EX_SHEET_ENTRY]]))</f>
        <v>0</v>
      </c>
      <c r="AG706" s="250" t="str">
        <f t="shared" si="35"/>
        <v>https://docmgmt.its.fsu.edu/NolijWeb/public/apiLoginCheck.jsp?redir=../documentviewer/%3FdocumentId%3D</v>
      </c>
      <c r="AH7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6" s="250" t="str">
        <f>tbl_TransDet_Exp[[#Headers],[&amp;TargetFrameName=None]]</f>
        <v>&amp;TargetFrameName=None</v>
      </c>
      <c r="AJ7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6" s="71"/>
      <c r="AN706" s="22"/>
      <c r="AO706" s="22"/>
      <c r="AP706" s="208"/>
      <c r="AQ706" s="42" t="e">
        <f>IF(tbl_TransDet_Exp[[#This Row],[Custom SR Type]]="",INDEX(SR_Lookup[Section Name],MATCH(tbl_TransDet_Exp[[#This Row],[Account]],SR_Lookup[Account],0)),tbl_TransDet_Exp[[#This Row],[Custom SR Type]])</f>
        <v>#N/A</v>
      </c>
      <c r="AR706" s="42">
        <f>VALUE(CONCATENATE(C706,TEXT(tbl_TransDet_Exp[[#This Row],[Pd]],"00")))</f>
        <v>0</v>
      </c>
      <c r="AS706" s="42" t="str">
        <f>TEXT(tbl_TransDet_Exp[[#This Row],[Project Id]],"000000")</f>
        <v>000000</v>
      </c>
      <c r="AT706" s="42" t="e">
        <f>INDEX(Table11[Description],MATCH(tbl_TransDet_Exp[[#This Row],[Account]],Table11[GL Account],0))</f>
        <v>#N/A</v>
      </c>
      <c r="AU7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7" spans="2:47">
      <c r="B707" s="11"/>
      <c r="C707" s="243"/>
      <c r="D707" s="243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244"/>
      <c r="P707" s="11"/>
      <c r="Q707" s="245"/>
      <c r="R707" s="11"/>
      <c r="S707" s="11"/>
      <c r="T707" s="11"/>
      <c r="U707" s="11"/>
      <c r="V707" s="11"/>
      <c r="W707" s="11"/>
      <c r="X707" s="11"/>
      <c r="Y707" s="11"/>
      <c r="Z707" s="246"/>
      <c r="AA7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7" s="250" t="e">
        <f>IF(tbl_TransDet_Exp[[#This Row],[+/-  (HR GL Detail)]]&lt;&gt;"",tbl_TransDet_Exp[[#This Row],[+/-  (HR GL Detail)]],IF(#REF!&lt;&gt;"",#REF!,""))</f>
        <v>#REF!</v>
      </c>
      <c r="AC707" s="250" t="str">
        <f t="shared" si="33"/>
        <v>https://financials.omni.fsu.edu/psp/sprdfi/EMPLOYEE/ERP/c/AUDIT_EXPENSE_FUNCTIONS.TE_EXP_SHEET_INQ.GBL?SHEET_ID=</v>
      </c>
      <c r="AD707" s="250" t="str">
        <f t="shared" si="34"/>
        <v>&amp;PAGE=EX_SHEET_ENTRY</v>
      </c>
      <c r="AE707" s="250" t="str">
        <f>IF(LEFT(tbl_TransDet_Exp[[#This Row],[Journal Id]],2)="EX",TEXT(tbl_TransDet_Exp[[#This Row],[Vch /Ex /PayId]],"0000000000"),"")</f>
        <v/>
      </c>
      <c r="AF707" s="250" t="b">
        <f>IF(tbl_TransDet_Exp[[#This Row],[ER Lookup and Format]]&lt;&gt;"",CONCATENATE(tbl_TransDet_Exp[[#This Row],[https://financials.omni.fsu.edu/psp/sprdfi/EMPLOYEE/ERP/c/AUDIT_EXPENSE_FUNCTIONS.TE_EXP_SHEET_INQ.GBL?SHEET_ID=]],AE707,tbl_TransDet_Exp[[#This Row],[&amp;PAGE=EX_SHEET_ENTRY]]))</f>
        <v>0</v>
      </c>
      <c r="AG707" s="250" t="str">
        <f t="shared" si="35"/>
        <v>https://docmgmt.its.fsu.edu/NolijWeb/public/apiLoginCheck.jsp?redir=../documentviewer/%3FdocumentId%3D</v>
      </c>
      <c r="AH7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7" s="250" t="str">
        <f>tbl_TransDet_Exp[[#Headers],[&amp;TargetFrameName=None]]</f>
        <v>&amp;TargetFrameName=None</v>
      </c>
      <c r="AJ7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7" s="71"/>
      <c r="AN707" s="22"/>
      <c r="AO707" s="22"/>
      <c r="AP707" s="208"/>
      <c r="AQ707" s="42" t="e">
        <f>IF(tbl_TransDet_Exp[[#This Row],[Custom SR Type]]="",INDEX(SR_Lookup[Section Name],MATCH(tbl_TransDet_Exp[[#This Row],[Account]],SR_Lookup[Account],0)),tbl_TransDet_Exp[[#This Row],[Custom SR Type]])</f>
        <v>#N/A</v>
      </c>
      <c r="AR707" s="42">
        <f>VALUE(CONCATENATE(C707,TEXT(tbl_TransDet_Exp[[#This Row],[Pd]],"00")))</f>
        <v>0</v>
      </c>
      <c r="AS707" s="42" t="str">
        <f>TEXT(tbl_TransDet_Exp[[#This Row],[Project Id]],"000000")</f>
        <v>000000</v>
      </c>
      <c r="AT707" s="42" t="e">
        <f>INDEX(Table11[Description],MATCH(tbl_TransDet_Exp[[#This Row],[Account]],Table11[GL Account],0))</f>
        <v>#N/A</v>
      </c>
      <c r="AU7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8" spans="2:47">
      <c r="B708" s="11"/>
      <c r="C708" s="243"/>
      <c r="D708" s="243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244"/>
      <c r="P708" s="11"/>
      <c r="Q708" s="245"/>
      <c r="R708" s="11"/>
      <c r="S708" s="11"/>
      <c r="T708" s="11"/>
      <c r="U708" s="11"/>
      <c r="V708" s="11"/>
      <c r="W708" s="11"/>
      <c r="X708" s="11"/>
      <c r="Y708" s="11"/>
      <c r="Z708" s="246"/>
      <c r="AA7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8" s="250" t="e">
        <f>IF(tbl_TransDet_Exp[[#This Row],[+/-  (HR GL Detail)]]&lt;&gt;"",tbl_TransDet_Exp[[#This Row],[+/-  (HR GL Detail)]],IF(#REF!&lt;&gt;"",#REF!,""))</f>
        <v>#REF!</v>
      </c>
      <c r="AC708" s="250" t="str">
        <f t="shared" si="33"/>
        <v>https://financials.omni.fsu.edu/psp/sprdfi/EMPLOYEE/ERP/c/AUDIT_EXPENSE_FUNCTIONS.TE_EXP_SHEET_INQ.GBL?SHEET_ID=</v>
      </c>
      <c r="AD708" s="250" t="str">
        <f t="shared" si="34"/>
        <v>&amp;PAGE=EX_SHEET_ENTRY</v>
      </c>
      <c r="AE708" s="250" t="str">
        <f>IF(LEFT(tbl_TransDet_Exp[[#This Row],[Journal Id]],2)="EX",TEXT(tbl_TransDet_Exp[[#This Row],[Vch /Ex /PayId]],"0000000000"),"")</f>
        <v/>
      </c>
      <c r="AF708" s="250" t="b">
        <f>IF(tbl_TransDet_Exp[[#This Row],[ER Lookup and Format]]&lt;&gt;"",CONCATENATE(tbl_TransDet_Exp[[#This Row],[https://financials.omni.fsu.edu/psp/sprdfi/EMPLOYEE/ERP/c/AUDIT_EXPENSE_FUNCTIONS.TE_EXP_SHEET_INQ.GBL?SHEET_ID=]],AE708,tbl_TransDet_Exp[[#This Row],[&amp;PAGE=EX_SHEET_ENTRY]]))</f>
        <v>0</v>
      </c>
      <c r="AG708" s="250" t="str">
        <f t="shared" si="35"/>
        <v>https://docmgmt.its.fsu.edu/NolijWeb/public/apiLoginCheck.jsp?redir=../documentviewer/%3FdocumentId%3D</v>
      </c>
      <c r="AH7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8" s="250" t="str">
        <f>tbl_TransDet_Exp[[#Headers],[&amp;TargetFrameName=None]]</f>
        <v>&amp;TargetFrameName=None</v>
      </c>
      <c r="AJ7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8" s="71"/>
      <c r="AN708" s="22"/>
      <c r="AO708" s="22"/>
      <c r="AP708" s="208"/>
      <c r="AQ708" s="42" t="e">
        <f>IF(tbl_TransDet_Exp[[#This Row],[Custom SR Type]]="",INDEX(SR_Lookup[Section Name],MATCH(tbl_TransDet_Exp[[#This Row],[Account]],SR_Lookup[Account],0)),tbl_TransDet_Exp[[#This Row],[Custom SR Type]])</f>
        <v>#N/A</v>
      </c>
      <c r="AR708" s="42">
        <f>VALUE(CONCATENATE(C708,TEXT(tbl_TransDet_Exp[[#This Row],[Pd]],"00")))</f>
        <v>0</v>
      </c>
      <c r="AS708" s="42" t="str">
        <f>TEXT(tbl_TransDet_Exp[[#This Row],[Project Id]],"000000")</f>
        <v>000000</v>
      </c>
      <c r="AT708" s="42" t="e">
        <f>INDEX(Table11[Description],MATCH(tbl_TransDet_Exp[[#This Row],[Account]],Table11[GL Account],0))</f>
        <v>#N/A</v>
      </c>
      <c r="AU7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09" spans="2:47">
      <c r="B709" s="11"/>
      <c r="C709" s="243"/>
      <c r="D709" s="243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244"/>
      <c r="P709" s="11"/>
      <c r="Q709" s="245"/>
      <c r="R709" s="11"/>
      <c r="S709" s="11"/>
      <c r="T709" s="11"/>
      <c r="U709" s="11"/>
      <c r="V709" s="11"/>
      <c r="W709" s="11"/>
      <c r="X709" s="11"/>
      <c r="Y709" s="11"/>
      <c r="Z709" s="246"/>
      <c r="AA7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09" s="250" t="e">
        <f>IF(tbl_TransDet_Exp[[#This Row],[+/-  (HR GL Detail)]]&lt;&gt;"",tbl_TransDet_Exp[[#This Row],[+/-  (HR GL Detail)]],IF(#REF!&lt;&gt;"",#REF!,""))</f>
        <v>#REF!</v>
      </c>
      <c r="AC709" s="250" t="str">
        <f t="shared" si="33"/>
        <v>https://financials.omni.fsu.edu/psp/sprdfi/EMPLOYEE/ERP/c/AUDIT_EXPENSE_FUNCTIONS.TE_EXP_SHEET_INQ.GBL?SHEET_ID=</v>
      </c>
      <c r="AD709" s="250" t="str">
        <f t="shared" si="34"/>
        <v>&amp;PAGE=EX_SHEET_ENTRY</v>
      </c>
      <c r="AE709" s="250" t="str">
        <f>IF(LEFT(tbl_TransDet_Exp[[#This Row],[Journal Id]],2)="EX",TEXT(tbl_TransDet_Exp[[#This Row],[Vch /Ex /PayId]],"0000000000"),"")</f>
        <v/>
      </c>
      <c r="AF709" s="250" t="b">
        <f>IF(tbl_TransDet_Exp[[#This Row],[ER Lookup and Format]]&lt;&gt;"",CONCATENATE(tbl_TransDet_Exp[[#This Row],[https://financials.omni.fsu.edu/psp/sprdfi/EMPLOYEE/ERP/c/AUDIT_EXPENSE_FUNCTIONS.TE_EXP_SHEET_INQ.GBL?SHEET_ID=]],AE709,tbl_TransDet_Exp[[#This Row],[&amp;PAGE=EX_SHEET_ENTRY]]))</f>
        <v>0</v>
      </c>
      <c r="AG709" s="250" t="str">
        <f t="shared" si="35"/>
        <v>https://docmgmt.its.fsu.edu/NolijWeb/public/apiLoginCheck.jsp?redir=../documentviewer/%3FdocumentId%3D</v>
      </c>
      <c r="AH7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09" s="250" t="str">
        <f>tbl_TransDet_Exp[[#Headers],[&amp;TargetFrameName=None]]</f>
        <v>&amp;TargetFrameName=None</v>
      </c>
      <c r="AJ7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09" s="71"/>
      <c r="AN709" s="22"/>
      <c r="AO709" s="22"/>
      <c r="AP709" s="208"/>
      <c r="AQ709" s="42" t="e">
        <f>IF(tbl_TransDet_Exp[[#This Row],[Custom SR Type]]="",INDEX(SR_Lookup[Section Name],MATCH(tbl_TransDet_Exp[[#This Row],[Account]],SR_Lookup[Account],0)),tbl_TransDet_Exp[[#This Row],[Custom SR Type]])</f>
        <v>#N/A</v>
      </c>
      <c r="AR709" s="42">
        <f>VALUE(CONCATENATE(C709,TEXT(tbl_TransDet_Exp[[#This Row],[Pd]],"00")))</f>
        <v>0</v>
      </c>
      <c r="AS709" s="42" t="str">
        <f>TEXT(tbl_TransDet_Exp[[#This Row],[Project Id]],"000000")</f>
        <v>000000</v>
      </c>
      <c r="AT709" s="42" t="e">
        <f>INDEX(Table11[Description],MATCH(tbl_TransDet_Exp[[#This Row],[Account]],Table11[GL Account],0))</f>
        <v>#N/A</v>
      </c>
      <c r="AU7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0" spans="2:47">
      <c r="B710" s="11"/>
      <c r="C710" s="243"/>
      <c r="D710" s="243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244"/>
      <c r="P710" s="11"/>
      <c r="Q710" s="245"/>
      <c r="R710" s="11"/>
      <c r="S710" s="11"/>
      <c r="T710" s="11"/>
      <c r="U710" s="11"/>
      <c r="V710" s="11"/>
      <c r="W710" s="11"/>
      <c r="X710" s="11"/>
      <c r="Y710" s="11"/>
      <c r="Z710" s="246"/>
      <c r="AA7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0" s="250" t="e">
        <f>IF(tbl_TransDet_Exp[[#This Row],[+/-  (HR GL Detail)]]&lt;&gt;"",tbl_TransDet_Exp[[#This Row],[+/-  (HR GL Detail)]],IF(#REF!&lt;&gt;"",#REF!,""))</f>
        <v>#REF!</v>
      </c>
      <c r="AC710" s="250" t="str">
        <f t="shared" si="33"/>
        <v>https://financials.omni.fsu.edu/psp/sprdfi/EMPLOYEE/ERP/c/AUDIT_EXPENSE_FUNCTIONS.TE_EXP_SHEET_INQ.GBL?SHEET_ID=</v>
      </c>
      <c r="AD710" s="250" t="str">
        <f t="shared" si="34"/>
        <v>&amp;PAGE=EX_SHEET_ENTRY</v>
      </c>
      <c r="AE710" s="250" t="str">
        <f>IF(LEFT(tbl_TransDet_Exp[[#This Row],[Journal Id]],2)="EX",TEXT(tbl_TransDet_Exp[[#This Row],[Vch /Ex /PayId]],"0000000000"),"")</f>
        <v/>
      </c>
      <c r="AF710" s="250" t="b">
        <f>IF(tbl_TransDet_Exp[[#This Row],[ER Lookup and Format]]&lt;&gt;"",CONCATENATE(tbl_TransDet_Exp[[#This Row],[https://financials.omni.fsu.edu/psp/sprdfi/EMPLOYEE/ERP/c/AUDIT_EXPENSE_FUNCTIONS.TE_EXP_SHEET_INQ.GBL?SHEET_ID=]],AE710,tbl_TransDet_Exp[[#This Row],[&amp;PAGE=EX_SHEET_ENTRY]]))</f>
        <v>0</v>
      </c>
      <c r="AG710" s="250" t="str">
        <f t="shared" si="35"/>
        <v>https://docmgmt.its.fsu.edu/NolijWeb/public/apiLoginCheck.jsp?redir=../documentviewer/%3FdocumentId%3D</v>
      </c>
      <c r="AH7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0" s="250" t="str">
        <f>tbl_TransDet_Exp[[#Headers],[&amp;TargetFrameName=None]]</f>
        <v>&amp;TargetFrameName=None</v>
      </c>
      <c r="AJ7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0" s="71"/>
      <c r="AN710" s="22"/>
      <c r="AO710" s="22"/>
      <c r="AP710" s="208"/>
      <c r="AQ710" s="42" t="e">
        <f>IF(tbl_TransDet_Exp[[#This Row],[Custom SR Type]]="",INDEX(SR_Lookup[Section Name],MATCH(tbl_TransDet_Exp[[#This Row],[Account]],SR_Lookup[Account],0)),tbl_TransDet_Exp[[#This Row],[Custom SR Type]])</f>
        <v>#N/A</v>
      </c>
      <c r="AR710" s="42">
        <f>VALUE(CONCATENATE(C710,TEXT(tbl_TransDet_Exp[[#This Row],[Pd]],"00")))</f>
        <v>0</v>
      </c>
      <c r="AS710" s="42" t="str">
        <f>TEXT(tbl_TransDet_Exp[[#This Row],[Project Id]],"000000")</f>
        <v>000000</v>
      </c>
      <c r="AT710" s="42" t="e">
        <f>INDEX(Table11[Description],MATCH(tbl_TransDet_Exp[[#This Row],[Account]],Table11[GL Account],0))</f>
        <v>#N/A</v>
      </c>
      <c r="AU7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1" spans="2:47">
      <c r="B711" s="11"/>
      <c r="C711" s="243"/>
      <c r="D711" s="243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244"/>
      <c r="P711" s="11"/>
      <c r="Q711" s="245"/>
      <c r="R711" s="11"/>
      <c r="S711" s="11"/>
      <c r="T711" s="11"/>
      <c r="U711" s="11"/>
      <c r="V711" s="11"/>
      <c r="W711" s="11"/>
      <c r="X711" s="11"/>
      <c r="Y711" s="11"/>
      <c r="Z711" s="246"/>
      <c r="AA7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1" s="250" t="e">
        <f>IF(tbl_TransDet_Exp[[#This Row],[+/-  (HR GL Detail)]]&lt;&gt;"",tbl_TransDet_Exp[[#This Row],[+/-  (HR GL Detail)]],IF(#REF!&lt;&gt;"",#REF!,""))</f>
        <v>#REF!</v>
      </c>
      <c r="AC711" s="250" t="str">
        <f t="shared" si="33"/>
        <v>https://financials.omni.fsu.edu/psp/sprdfi/EMPLOYEE/ERP/c/AUDIT_EXPENSE_FUNCTIONS.TE_EXP_SHEET_INQ.GBL?SHEET_ID=</v>
      </c>
      <c r="AD711" s="250" t="str">
        <f t="shared" si="34"/>
        <v>&amp;PAGE=EX_SHEET_ENTRY</v>
      </c>
      <c r="AE711" s="250" t="str">
        <f>IF(LEFT(tbl_TransDet_Exp[[#This Row],[Journal Id]],2)="EX",TEXT(tbl_TransDet_Exp[[#This Row],[Vch /Ex /PayId]],"0000000000"),"")</f>
        <v/>
      </c>
      <c r="AF711" s="250" t="b">
        <f>IF(tbl_TransDet_Exp[[#This Row],[ER Lookup and Format]]&lt;&gt;"",CONCATENATE(tbl_TransDet_Exp[[#This Row],[https://financials.omni.fsu.edu/psp/sprdfi/EMPLOYEE/ERP/c/AUDIT_EXPENSE_FUNCTIONS.TE_EXP_SHEET_INQ.GBL?SHEET_ID=]],AE711,tbl_TransDet_Exp[[#This Row],[&amp;PAGE=EX_SHEET_ENTRY]]))</f>
        <v>0</v>
      </c>
      <c r="AG711" s="250" t="str">
        <f t="shared" si="35"/>
        <v>https://docmgmt.its.fsu.edu/NolijWeb/public/apiLoginCheck.jsp?redir=../documentviewer/%3FdocumentId%3D</v>
      </c>
      <c r="AH7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1" s="250" t="str">
        <f>tbl_TransDet_Exp[[#Headers],[&amp;TargetFrameName=None]]</f>
        <v>&amp;TargetFrameName=None</v>
      </c>
      <c r="AJ7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1" s="71"/>
      <c r="AN711" s="22"/>
      <c r="AO711" s="22"/>
      <c r="AP711" s="208"/>
      <c r="AQ711" s="42" t="e">
        <f>IF(tbl_TransDet_Exp[[#This Row],[Custom SR Type]]="",INDEX(SR_Lookup[Section Name],MATCH(tbl_TransDet_Exp[[#This Row],[Account]],SR_Lookup[Account],0)),tbl_TransDet_Exp[[#This Row],[Custom SR Type]])</f>
        <v>#N/A</v>
      </c>
      <c r="AR711" s="42">
        <f>VALUE(CONCATENATE(C711,TEXT(tbl_TransDet_Exp[[#This Row],[Pd]],"00")))</f>
        <v>0</v>
      </c>
      <c r="AS711" s="42" t="str">
        <f>TEXT(tbl_TransDet_Exp[[#This Row],[Project Id]],"000000")</f>
        <v>000000</v>
      </c>
      <c r="AT711" s="42" t="e">
        <f>INDEX(Table11[Description],MATCH(tbl_TransDet_Exp[[#This Row],[Account]],Table11[GL Account],0))</f>
        <v>#N/A</v>
      </c>
      <c r="AU7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2" spans="2:47">
      <c r="B712" s="11"/>
      <c r="C712" s="243"/>
      <c r="D712" s="243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244"/>
      <c r="P712" s="11"/>
      <c r="Q712" s="245"/>
      <c r="R712" s="11"/>
      <c r="S712" s="11"/>
      <c r="T712" s="11"/>
      <c r="U712" s="11"/>
      <c r="V712" s="11"/>
      <c r="W712" s="11"/>
      <c r="X712" s="11"/>
      <c r="Y712" s="11"/>
      <c r="Z712" s="246"/>
      <c r="AA7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2" s="250" t="e">
        <f>IF(tbl_TransDet_Exp[[#This Row],[+/-  (HR GL Detail)]]&lt;&gt;"",tbl_TransDet_Exp[[#This Row],[+/-  (HR GL Detail)]],IF(#REF!&lt;&gt;"",#REF!,""))</f>
        <v>#REF!</v>
      </c>
      <c r="AC712" s="250" t="str">
        <f t="shared" si="33"/>
        <v>https://financials.omni.fsu.edu/psp/sprdfi/EMPLOYEE/ERP/c/AUDIT_EXPENSE_FUNCTIONS.TE_EXP_SHEET_INQ.GBL?SHEET_ID=</v>
      </c>
      <c r="AD712" s="250" t="str">
        <f t="shared" si="34"/>
        <v>&amp;PAGE=EX_SHEET_ENTRY</v>
      </c>
      <c r="AE712" s="250" t="str">
        <f>IF(LEFT(tbl_TransDet_Exp[[#This Row],[Journal Id]],2)="EX",TEXT(tbl_TransDet_Exp[[#This Row],[Vch /Ex /PayId]],"0000000000"),"")</f>
        <v/>
      </c>
      <c r="AF712" s="250" t="b">
        <f>IF(tbl_TransDet_Exp[[#This Row],[ER Lookup and Format]]&lt;&gt;"",CONCATENATE(tbl_TransDet_Exp[[#This Row],[https://financials.omni.fsu.edu/psp/sprdfi/EMPLOYEE/ERP/c/AUDIT_EXPENSE_FUNCTIONS.TE_EXP_SHEET_INQ.GBL?SHEET_ID=]],AE712,tbl_TransDet_Exp[[#This Row],[&amp;PAGE=EX_SHEET_ENTRY]]))</f>
        <v>0</v>
      </c>
      <c r="AG712" s="250" t="str">
        <f t="shared" si="35"/>
        <v>https://docmgmt.its.fsu.edu/NolijWeb/public/apiLoginCheck.jsp?redir=../documentviewer/%3FdocumentId%3D</v>
      </c>
      <c r="AH7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2" s="250" t="str">
        <f>tbl_TransDet_Exp[[#Headers],[&amp;TargetFrameName=None]]</f>
        <v>&amp;TargetFrameName=None</v>
      </c>
      <c r="AJ7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2" s="71"/>
      <c r="AN712" s="22"/>
      <c r="AO712" s="22"/>
      <c r="AP712" s="208"/>
      <c r="AQ712" s="42" t="e">
        <f>IF(tbl_TransDet_Exp[[#This Row],[Custom SR Type]]="",INDEX(SR_Lookup[Section Name],MATCH(tbl_TransDet_Exp[[#This Row],[Account]],SR_Lookup[Account],0)),tbl_TransDet_Exp[[#This Row],[Custom SR Type]])</f>
        <v>#N/A</v>
      </c>
      <c r="AR712" s="42">
        <f>VALUE(CONCATENATE(C712,TEXT(tbl_TransDet_Exp[[#This Row],[Pd]],"00")))</f>
        <v>0</v>
      </c>
      <c r="AS712" s="42" t="str">
        <f>TEXT(tbl_TransDet_Exp[[#This Row],[Project Id]],"000000")</f>
        <v>000000</v>
      </c>
      <c r="AT712" s="42" t="e">
        <f>INDEX(Table11[Description],MATCH(tbl_TransDet_Exp[[#This Row],[Account]],Table11[GL Account],0))</f>
        <v>#N/A</v>
      </c>
      <c r="AU7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3" spans="2:47">
      <c r="B713" s="11"/>
      <c r="C713" s="243"/>
      <c r="D713" s="243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244"/>
      <c r="P713" s="11"/>
      <c r="Q713" s="245"/>
      <c r="R713" s="11"/>
      <c r="S713" s="11"/>
      <c r="T713" s="11"/>
      <c r="U713" s="11"/>
      <c r="V713" s="11"/>
      <c r="W713" s="11"/>
      <c r="X713" s="11"/>
      <c r="Y713" s="11"/>
      <c r="Z713" s="246"/>
      <c r="AA7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3" s="250" t="e">
        <f>IF(tbl_TransDet_Exp[[#This Row],[+/-  (HR GL Detail)]]&lt;&gt;"",tbl_TransDet_Exp[[#This Row],[+/-  (HR GL Detail)]],IF(#REF!&lt;&gt;"",#REF!,""))</f>
        <v>#REF!</v>
      </c>
      <c r="AC713" s="250" t="str">
        <f t="shared" si="33"/>
        <v>https://financials.omni.fsu.edu/psp/sprdfi/EMPLOYEE/ERP/c/AUDIT_EXPENSE_FUNCTIONS.TE_EXP_SHEET_INQ.GBL?SHEET_ID=</v>
      </c>
      <c r="AD713" s="250" t="str">
        <f t="shared" si="34"/>
        <v>&amp;PAGE=EX_SHEET_ENTRY</v>
      </c>
      <c r="AE713" s="250" t="str">
        <f>IF(LEFT(tbl_TransDet_Exp[[#This Row],[Journal Id]],2)="EX",TEXT(tbl_TransDet_Exp[[#This Row],[Vch /Ex /PayId]],"0000000000"),"")</f>
        <v/>
      </c>
      <c r="AF713" s="250" t="b">
        <f>IF(tbl_TransDet_Exp[[#This Row],[ER Lookup and Format]]&lt;&gt;"",CONCATENATE(tbl_TransDet_Exp[[#This Row],[https://financials.omni.fsu.edu/psp/sprdfi/EMPLOYEE/ERP/c/AUDIT_EXPENSE_FUNCTIONS.TE_EXP_SHEET_INQ.GBL?SHEET_ID=]],AE713,tbl_TransDet_Exp[[#This Row],[&amp;PAGE=EX_SHEET_ENTRY]]))</f>
        <v>0</v>
      </c>
      <c r="AG713" s="250" t="str">
        <f t="shared" si="35"/>
        <v>https://docmgmt.its.fsu.edu/NolijWeb/public/apiLoginCheck.jsp?redir=../documentviewer/%3FdocumentId%3D</v>
      </c>
      <c r="AH7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3" s="250" t="str">
        <f>tbl_TransDet_Exp[[#Headers],[&amp;TargetFrameName=None]]</f>
        <v>&amp;TargetFrameName=None</v>
      </c>
      <c r="AJ7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3" s="71"/>
      <c r="AN713" s="22"/>
      <c r="AO713" s="22"/>
      <c r="AP713" s="208"/>
      <c r="AQ713" s="42" t="e">
        <f>IF(tbl_TransDet_Exp[[#This Row],[Custom SR Type]]="",INDEX(SR_Lookup[Section Name],MATCH(tbl_TransDet_Exp[[#This Row],[Account]],SR_Lookup[Account],0)),tbl_TransDet_Exp[[#This Row],[Custom SR Type]])</f>
        <v>#N/A</v>
      </c>
      <c r="AR713" s="42">
        <f>VALUE(CONCATENATE(C713,TEXT(tbl_TransDet_Exp[[#This Row],[Pd]],"00")))</f>
        <v>0</v>
      </c>
      <c r="AS713" s="42" t="str">
        <f>TEXT(tbl_TransDet_Exp[[#This Row],[Project Id]],"000000")</f>
        <v>000000</v>
      </c>
      <c r="AT713" s="42" t="e">
        <f>INDEX(Table11[Description],MATCH(tbl_TransDet_Exp[[#This Row],[Account]],Table11[GL Account],0))</f>
        <v>#N/A</v>
      </c>
      <c r="AU7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4" spans="2:47">
      <c r="B714" s="11"/>
      <c r="C714" s="243"/>
      <c r="D714" s="243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244"/>
      <c r="P714" s="11"/>
      <c r="Q714" s="245"/>
      <c r="R714" s="11"/>
      <c r="S714" s="11"/>
      <c r="T714" s="11"/>
      <c r="U714" s="11"/>
      <c r="V714" s="11"/>
      <c r="W714" s="11"/>
      <c r="X714" s="11"/>
      <c r="Y714" s="11"/>
      <c r="Z714" s="246"/>
      <c r="AA7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4" s="250" t="e">
        <f>IF(tbl_TransDet_Exp[[#This Row],[+/-  (HR GL Detail)]]&lt;&gt;"",tbl_TransDet_Exp[[#This Row],[+/-  (HR GL Detail)]],IF(#REF!&lt;&gt;"",#REF!,""))</f>
        <v>#REF!</v>
      </c>
      <c r="AC714" s="250" t="str">
        <f t="shared" ref="AC714:AC777" si="36">$AC$2</f>
        <v>https://financials.omni.fsu.edu/psp/sprdfi/EMPLOYEE/ERP/c/AUDIT_EXPENSE_FUNCTIONS.TE_EXP_SHEET_INQ.GBL?SHEET_ID=</v>
      </c>
      <c r="AD714" s="250" t="str">
        <f t="shared" ref="AD714:AD777" si="37">$AD$2</f>
        <v>&amp;PAGE=EX_SHEET_ENTRY</v>
      </c>
      <c r="AE714" s="250" t="str">
        <f>IF(LEFT(tbl_TransDet_Exp[[#This Row],[Journal Id]],2)="EX",TEXT(tbl_TransDet_Exp[[#This Row],[Vch /Ex /PayId]],"0000000000"),"")</f>
        <v/>
      </c>
      <c r="AF714" s="250" t="b">
        <f>IF(tbl_TransDet_Exp[[#This Row],[ER Lookup and Format]]&lt;&gt;"",CONCATENATE(tbl_TransDet_Exp[[#This Row],[https://financials.omni.fsu.edu/psp/sprdfi/EMPLOYEE/ERP/c/AUDIT_EXPENSE_FUNCTIONS.TE_EXP_SHEET_INQ.GBL?SHEET_ID=]],AE714,tbl_TransDet_Exp[[#This Row],[&amp;PAGE=EX_SHEET_ENTRY]]))</f>
        <v>0</v>
      </c>
      <c r="AG714" s="250" t="str">
        <f t="shared" ref="AG714:AG777" si="38">$AG$2</f>
        <v>https://docmgmt.its.fsu.edu/NolijWeb/public/apiLoginCheck.jsp?redir=../documentviewer/%3FdocumentId%3D</v>
      </c>
      <c r="AH7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4" s="250" t="str">
        <f>tbl_TransDet_Exp[[#Headers],[&amp;TargetFrameName=None]]</f>
        <v>&amp;TargetFrameName=None</v>
      </c>
      <c r="AJ7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4" s="71"/>
      <c r="AN714" s="22"/>
      <c r="AO714" s="22"/>
      <c r="AP714" s="208"/>
      <c r="AQ714" s="42" t="e">
        <f>IF(tbl_TransDet_Exp[[#This Row],[Custom SR Type]]="",INDEX(SR_Lookup[Section Name],MATCH(tbl_TransDet_Exp[[#This Row],[Account]],SR_Lookup[Account],0)),tbl_TransDet_Exp[[#This Row],[Custom SR Type]])</f>
        <v>#N/A</v>
      </c>
      <c r="AR714" s="42">
        <f>VALUE(CONCATENATE(C714,TEXT(tbl_TransDet_Exp[[#This Row],[Pd]],"00")))</f>
        <v>0</v>
      </c>
      <c r="AS714" s="42" t="str">
        <f>TEXT(tbl_TransDet_Exp[[#This Row],[Project Id]],"000000")</f>
        <v>000000</v>
      </c>
      <c r="AT714" s="42" t="e">
        <f>INDEX(Table11[Description],MATCH(tbl_TransDet_Exp[[#This Row],[Account]],Table11[GL Account],0))</f>
        <v>#N/A</v>
      </c>
      <c r="AU7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5" spans="2:47">
      <c r="B715" s="11"/>
      <c r="C715" s="243"/>
      <c r="D715" s="243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244"/>
      <c r="P715" s="11"/>
      <c r="Q715" s="245"/>
      <c r="R715" s="11"/>
      <c r="S715" s="11"/>
      <c r="T715" s="11"/>
      <c r="U715" s="11"/>
      <c r="V715" s="11"/>
      <c r="W715" s="11"/>
      <c r="X715" s="11"/>
      <c r="Y715" s="11"/>
      <c r="Z715" s="246"/>
      <c r="AA7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5" s="250" t="e">
        <f>IF(tbl_TransDet_Exp[[#This Row],[+/-  (HR GL Detail)]]&lt;&gt;"",tbl_TransDet_Exp[[#This Row],[+/-  (HR GL Detail)]],IF(#REF!&lt;&gt;"",#REF!,""))</f>
        <v>#REF!</v>
      </c>
      <c r="AC715" s="250" t="str">
        <f t="shared" si="36"/>
        <v>https://financials.omni.fsu.edu/psp/sprdfi/EMPLOYEE/ERP/c/AUDIT_EXPENSE_FUNCTIONS.TE_EXP_SHEET_INQ.GBL?SHEET_ID=</v>
      </c>
      <c r="AD715" s="250" t="str">
        <f t="shared" si="37"/>
        <v>&amp;PAGE=EX_SHEET_ENTRY</v>
      </c>
      <c r="AE715" s="250" t="str">
        <f>IF(LEFT(tbl_TransDet_Exp[[#This Row],[Journal Id]],2)="EX",TEXT(tbl_TransDet_Exp[[#This Row],[Vch /Ex /PayId]],"0000000000"),"")</f>
        <v/>
      </c>
      <c r="AF715" s="250" t="b">
        <f>IF(tbl_TransDet_Exp[[#This Row],[ER Lookup and Format]]&lt;&gt;"",CONCATENATE(tbl_TransDet_Exp[[#This Row],[https://financials.omni.fsu.edu/psp/sprdfi/EMPLOYEE/ERP/c/AUDIT_EXPENSE_FUNCTIONS.TE_EXP_SHEET_INQ.GBL?SHEET_ID=]],AE715,tbl_TransDet_Exp[[#This Row],[&amp;PAGE=EX_SHEET_ENTRY]]))</f>
        <v>0</v>
      </c>
      <c r="AG715" s="250" t="str">
        <f t="shared" si="38"/>
        <v>https://docmgmt.its.fsu.edu/NolijWeb/public/apiLoginCheck.jsp?redir=../documentviewer/%3FdocumentId%3D</v>
      </c>
      <c r="AH7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5" s="250" t="str">
        <f>tbl_TransDet_Exp[[#Headers],[&amp;TargetFrameName=None]]</f>
        <v>&amp;TargetFrameName=None</v>
      </c>
      <c r="AJ7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5" s="71"/>
      <c r="AN715" s="22"/>
      <c r="AO715" s="22"/>
      <c r="AP715" s="208"/>
      <c r="AQ715" s="42" t="e">
        <f>IF(tbl_TransDet_Exp[[#This Row],[Custom SR Type]]="",INDEX(SR_Lookup[Section Name],MATCH(tbl_TransDet_Exp[[#This Row],[Account]],SR_Lookup[Account],0)),tbl_TransDet_Exp[[#This Row],[Custom SR Type]])</f>
        <v>#N/A</v>
      </c>
      <c r="AR715" s="42">
        <f>VALUE(CONCATENATE(C715,TEXT(tbl_TransDet_Exp[[#This Row],[Pd]],"00")))</f>
        <v>0</v>
      </c>
      <c r="AS715" s="42" t="str">
        <f>TEXT(tbl_TransDet_Exp[[#This Row],[Project Id]],"000000")</f>
        <v>000000</v>
      </c>
      <c r="AT715" s="42" t="e">
        <f>INDEX(Table11[Description],MATCH(tbl_TransDet_Exp[[#This Row],[Account]],Table11[GL Account],0))</f>
        <v>#N/A</v>
      </c>
      <c r="AU7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6" spans="2:47">
      <c r="B716" s="11"/>
      <c r="C716" s="243"/>
      <c r="D716" s="243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244"/>
      <c r="P716" s="11"/>
      <c r="Q716" s="245"/>
      <c r="R716" s="11"/>
      <c r="S716" s="11"/>
      <c r="T716" s="11"/>
      <c r="U716" s="11"/>
      <c r="V716" s="11"/>
      <c r="W716" s="11"/>
      <c r="X716" s="11"/>
      <c r="Y716" s="11"/>
      <c r="Z716" s="246"/>
      <c r="AA7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6" s="250" t="e">
        <f>IF(tbl_TransDet_Exp[[#This Row],[+/-  (HR GL Detail)]]&lt;&gt;"",tbl_TransDet_Exp[[#This Row],[+/-  (HR GL Detail)]],IF(#REF!&lt;&gt;"",#REF!,""))</f>
        <v>#REF!</v>
      </c>
      <c r="AC716" s="250" t="str">
        <f t="shared" si="36"/>
        <v>https://financials.omni.fsu.edu/psp/sprdfi/EMPLOYEE/ERP/c/AUDIT_EXPENSE_FUNCTIONS.TE_EXP_SHEET_INQ.GBL?SHEET_ID=</v>
      </c>
      <c r="AD716" s="250" t="str">
        <f t="shared" si="37"/>
        <v>&amp;PAGE=EX_SHEET_ENTRY</v>
      </c>
      <c r="AE716" s="250" t="str">
        <f>IF(LEFT(tbl_TransDet_Exp[[#This Row],[Journal Id]],2)="EX",TEXT(tbl_TransDet_Exp[[#This Row],[Vch /Ex /PayId]],"0000000000"),"")</f>
        <v/>
      </c>
      <c r="AF716" s="250" t="b">
        <f>IF(tbl_TransDet_Exp[[#This Row],[ER Lookup and Format]]&lt;&gt;"",CONCATENATE(tbl_TransDet_Exp[[#This Row],[https://financials.omni.fsu.edu/psp/sprdfi/EMPLOYEE/ERP/c/AUDIT_EXPENSE_FUNCTIONS.TE_EXP_SHEET_INQ.GBL?SHEET_ID=]],AE716,tbl_TransDet_Exp[[#This Row],[&amp;PAGE=EX_SHEET_ENTRY]]))</f>
        <v>0</v>
      </c>
      <c r="AG716" s="250" t="str">
        <f t="shared" si="38"/>
        <v>https://docmgmt.its.fsu.edu/NolijWeb/public/apiLoginCheck.jsp?redir=../documentviewer/%3FdocumentId%3D</v>
      </c>
      <c r="AH7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6" s="250" t="str">
        <f>tbl_TransDet_Exp[[#Headers],[&amp;TargetFrameName=None]]</f>
        <v>&amp;TargetFrameName=None</v>
      </c>
      <c r="AJ7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6" s="71"/>
      <c r="AN716" s="22"/>
      <c r="AO716" s="22"/>
      <c r="AP716" s="208"/>
      <c r="AQ716" s="42" t="e">
        <f>IF(tbl_TransDet_Exp[[#This Row],[Custom SR Type]]="",INDEX(SR_Lookup[Section Name],MATCH(tbl_TransDet_Exp[[#This Row],[Account]],SR_Lookup[Account],0)),tbl_TransDet_Exp[[#This Row],[Custom SR Type]])</f>
        <v>#N/A</v>
      </c>
      <c r="AR716" s="42">
        <f>VALUE(CONCATENATE(C716,TEXT(tbl_TransDet_Exp[[#This Row],[Pd]],"00")))</f>
        <v>0</v>
      </c>
      <c r="AS716" s="42" t="str">
        <f>TEXT(tbl_TransDet_Exp[[#This Row],[Project Id]],"000000")</f>
        <v>000000</v>
      </c>
      <c r="AT716" s="42" t="e">
        <f>INDEX(Table11[Description],MATCH(tbl_TransDet_Exp[[#This Row],[Account]],Table11[GL Account],0))</f>
        <v>#N/A</v>
      </c>
      <c r="AU7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7" spans="2:47">
      <c r="B717" s="11"/>
      <c r="C717" s="243"/>
      <c r="D717" s="243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244"/>
      <c r="P717" s="11"/>
      <c r="Q717" s="245"/>
      <c r="R717" s="11"/>
      <c r="S717" s="11"/>
      <c r="T717" s="11"/>
      <c r="U717" s="11"/>
      <c r="V717" s="11"/>
      <c r="W717" s="11"/>
      <c r="X717" s="11"/>
      <c r="Y717" s="11"/>
      <c r="Z717" s="246"/>
      <c r="AA7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7" s="250" t="e">
        <f>IF(tbl_TransDet_Exp[[#This Row],[+/-  (HR GL Detail)]]&lt;&gt;"",tbl_TransDet_Exp[[#This Row],[+/-  (HR GL Detail)]],IF(#REF!&lt;&gt;"",#REF!,""))</f>
        <v>#REF!</v>
      </c>
      <c r="AC717" s="250" t="str">
        <f t="shared" si="36"/>
        <v>https://financials.omni.fsu.edu/psp/sprdfi/EMPLOYEE/ERP/c/AUDIT_EXPENSE_FUNCTIONS.TE_EXP_SHEET_INQ.GBL?SHEET_ID=</v>
      </c>
      <c r="AD717" s="250" t="str">
        <f t="shared" si="37"/>
        <v>&amp;PAGE=EX_SHEET_ENTRY</v>
      </c>
      <c r="AE717" s="250" t="str">
        <f>IF(LEFT(tbl_TransDet_Exp[[#This Row],[Journal Id]],2)="EX",TEXT(tbl_TransDet_Exp[[#This Row],[Vch /Ex /PayId]],"0000000000"),"")</f>
        <v/>
      </c>
      <c r="AF717" s="250" t="b">
        <f>IF(tbl_TransDet_Exp[[#This Row],[ER Lookup and Format]]&lt;&gt;"",CONCATENATE(tbl_TransDet_Exp[[#This Row],[https://financials.omni.fsu.edu/psp/sprdfi/EMPLOYEE/ERP/c/AUDIT_EXPENSE_FUNCTIONS.TE_EXP_SHEET_INQ.GBL?SHEET_ID=]],AE717,tbl_TransDet_Exp[[#This Row],[&amp;PAGE=EX_SHEET_ENTRY]]))</f>
        <v>0</v>
      </c>
      <c r="AG717" s="250" t="str">
        <f t="shared" si="38"/>
        <v>https://docmgmt.its.fsu.edu/NolijWeb/public/apiLoginCheck.jsp?redir=../documentviewer/%3FdocumentId%3D</v>
      </c>
      <c r="AH7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7" s="250" t="str">
        <f>tbl_TransDet_Exp[[#Headers],[&amp;TargetFrameName=None]]</f>
        <v>&amp;TargetFrameName=None</v>
      </c>
      <c r="AJ7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7" s="71"/>
      <c r="AN717" s="22"/>
      <c r="AO717" s="22"/>
      <c r="AP717" s="208"/>
      <c r="AQ717" s="42" t="e">
        <f>IF(tbl_TransDet_Exp[[#This Row],[Custom SR Type]]="",INDEX(SR_Lookup[Section Name],MATCH(tbl_TransDet_Exp[[#This Row],[Account]],SR_Lookup[Account],0)),tbl_TransDet_Exp[[#This Row],[Custom SR Type]])</f>
        <v>#N/A</v>
      </c>
      <c r="AR717" s="42">
        <f>VALUE(CONCATENATE(C717,TEXT(tbl_TransDet_Exp[[#This Row],[Pd]],"00")))</f>
        <v>0</v>
      </c>
      <c r="AS717" s="42" t="str">
        <f>TEXT(tbl_TransDet_Exp[[#This Row],[Project Id]],"000000")</f>
        <v>000000</v>
      </c>
      <c r="AT717" s="42" t="e">
        <f>INDEX(Table11[Description],MATCH(tbl_TransDet_Exp[[#This Row],[Account]],Table11[GL Account],0))</f>
        <v>#N/A</v>
      </c>
      <c r="AU7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8" spans="2:47">
      <c r="B718" s="11"/>
      <c r="C718" s="243"/>
      <c r="D718" s="243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244"/>
      <c r="P718" s="11"/>
      <c r="Q718" s="245"/>
      <c r="R718" s="11"/>
      <c r="S718" s="11"/>
      <c r="T718" s="11"/>
      <c r="U718" s="11"/>
      <c r="V718" s="11"/>
      <c r="W718" s="11"/>
      <c r="X718" s="11"/>
      <c r="Y718" s="11"/>
      <c r="Z718" s="246"/>
      <c r="AA7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8" s="250" t="e">
        <f>IF(tbl_TransDet_Exp[[#This Row],[+/-  (HR GL Detail)]]&lt;&gt;"",tbl_TransDet_Exp[[#This Row],[+/-  (HR GL Detail)]],IF(#REF!&lt;&gt;"",#REF!,""))</f>
        <v>#REF!</v>
      </c>
      <c r="AC718" s="250" t="str">
        <f t="shared" si="36"/>
        <v>https://financials.omni.fsu.edu/psp/sprdfi/EMPLOYEE/ERP/c/AUDIT_EXPENSE_FUNCTIONS.TE_EXP_SHEET_INQ.GBL?SHEET_ID=</v>
      </c>
      <c r="AD718" s="250" t="str">
        <f t="shared" si="37"/>
        <v>&amp;PAGE=EX_SHEET_ENTRY</v>
      </c>
      <c r="AE718" s="250" t="str">
        <f>IF(LEFT(tbl_TransDet_Exp[[#This Row],[Journal Id]],2)="EX",TEXT(tbl_TransDet_Exp[[#This Row],[Vch /Ex /PayId]],"0000000000"),"")</f>
        <v/>
      </c>
      <c r="AF718" s="250" t="b">
        <f>IF(tbl_TransDet_Exp[[#This Row],[ER Lookup and Format]]&lt;&gt;"",CONCATENATE(tbl_TransDet_Exp[[#This Row],[https://financials.omni.fsu.edu/psp/sprdfi/EMPLOYEE/ERP/c/AUDIT_EXPENSE_FUNCTIONS.TE_EXP_SHEET_INQ.GBL?SHEET_ID=]],AE718,tbl_TransDet_Exp[[#This Row],[&amp;PAGE=EX_SHEET_ENTRY]]))</f>
        <v>0</v>
      </c>
      <c r="AG718" s="250" t="str">
        <f t="shared" si="38"/>
        <v>https://docmgmt.its.fsu.edu/NolijWeb/public/apiLoginCheck.jsp?redir=../documentviewer/%3FdocumentId%3D</v>
      </c>
      <c r="AH7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8" s="250" t="str">
        <f>tbl_TransDet_Exp[[#Headers],[&amp;TargetFrameName=None]]</f>
        <v>&amp;TargetFrameName=None</v>
      </c>
      <c r="AJ7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8" s="71"/>
      <c r="AN718" s="22"/>
      <c r="AO718" s="22"/>
      <c r="AP718" s="208"/>
      <c r="AQ718" s="42" t="e">
        <f>IF(tbl_TransDet_Exp[[#This Row],[Custom SR Type]]="",INDEX(SR_Lookup[Section Name],MATCH(tbl_TransDet_Exp[[#This Row],[Account]],SR_Lookup[Account],0)),tbl_TransDet_Exp[[#This Row],[Custom SR Type]])</f>
        <v>#N/A</v>
      </c>
      <c r="AR718" s="42">
        <f>VALUE(CONCATENATE(C718,TEXT(tbl_TransDet_Exp[[#This Row],[Pd]],"00")))</f>
        <v>0</v>
      </c>
      <c r="AS718" s="42" t="str">
        <f>TEXT(tbl_TransDet_Exp[[#This Row],[Project Id]],"000000")</f>
        <v>000000</v>
      </c>
      <c r="AT718" s="42" t="e">
        <f>INDEX(Table11[Description],MATCH(tbl_TransDet_Exp[[#This Row],[Account]],Table11[GL Account],0))</f>
        <v>#N/A</v>
      </c>
      <c r="AU7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19" spans="2:47">
      <c r="B719" s="11"/>
      <c r="C719" s="243"/>
      <c r="D719" s="243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244"/>
      <c r="P719" s="11"/>
      <c r="Q719" s="245"/>
      <c r="R719" s="11"/>
      <c r="S719" s="11"/>
      <c r="T719" s="11"/>
      <c r="U719" s="11"/>
      <c r="V719" s="11"/>
      <c r="W719" s="11"/>
      <c r="X719" s="11"/>
      <c r="Y719" s="11"/>
      <c r="Z719" s="246"/>
      <c r="AA7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19" s="250" t="e">
        <f>IF(tbl_TransDet_Exp[[#This Row],[+/-  (HR GL Detail)]]&lt;&gt;"",tbl_TransDet_Exp[[#This Row],[+/-  (HR GL Detail)]],IF(#REF!&lt;&gt;"",#REF!,""))</f>
        <v>#REF!</v>
      </c>
      <c r="AC719" s="250" t="str">
        <f t="shared" si="36"/>
        <v>https://financials.omni.fsu.edu/psp/sprdfi/EMPLOYEE/ERP/c/AUDIT_EXPENSE_FUNCTIONS.TE_EXP_SHEET_INQ.GBL?SHEET_ID=</v>
      </c>
      <c r="AD719" s="250" t="str">
        <f t="shared" si="37"/>
        <v>&amp;PAGE=EX_SHEET_ENTRY</v>
      </c>
      <c r="AE719" s="250" t="str">
        <f>IF(LEFT(tbl_TransDet_Exp[[#This Row],[Journal Id]],2)="EX",TEXT(tbl_TransDet_Exp[[#This Row],[Vch /Ex /PayId]],"0000000000"),"")</f>
        <v/>
      </c>
      <c r="AF719" s="250" t="b">
        <f>IF(tbl_TransDet_Exp[[#This Row],[ER Lookup and Format]]&lt;&gt;"",CONCATENATE(tbl_TransDet_Exp[[#This Row],[https://financials.omni.fsu.edu/psp/sprdfi/EMPLOYEE/ERP/c/AUDIT_EXPENSE_FUNCTIONS.TE_EXP_SHEET_INQ.GBL?SHEET_ID=]],AE719,tbl_TransDet_Exp[[#This Row],[&amp;PAGE=EX_SHEET_ENTRY]]))</f>
        <v>0</v>
      </c>
      <c r="AG719" s="250" t="str">
        <f t="shared" si="38"/>
        <v>https://docmgmt.its.fsu.edu/NolijWeb/public/apiLoginCheck.jsp?redir=../documentviewer/%3FdocumentId%3D</v>
      </c>
      <c r="AH7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19" s="250" t="str">
        <f>tbl_TransDet_Exp[[#Headers],[&amp;TargetFrameName=None]]</f>
        <v>&amp;TargetFrameName=None</v>
      </c>
      <c r="AJ7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19" s="71"/>
      <c r="AN719" s="22"/>
      <c r="AO719" s="22"/>
      <c r="AP719" s="208"/>
      <c r="AQ719" s="42" t="e">
        <f>IF(tbl_TransDet_Exp[[#This Row],[Custom SR Type]]="",INDEX(SR_Lookup[Section Name],MATCH(tbl_TransDet_Exp[[#This Row],[Account]],SR_Lookup[Account],0)),tbl_TransDet_Exp[[#This Row],[Custom SR Type]])</f>
        <v>#N/A</v>
      </c>
      <c r="AR719" s="42">
        <f>VALUE(CONCATENATE(C719,TEXT(tbl_TransDet_Exp[[#This Row],[Pd]],"00")))</f>
        <v>0</v>
      </c>
      <c r="AS719" s="42" t="str">
        <f>TEXT(tbl_TransDet_Exp[[#This Row],[Project Id]],"000000")</f>
        <v>000000</v>
      </c>
      <c r="AT719" s="42" t="e">
        <f>INDEX(Table11[Description],MATCH(tbl_TransDet_Exp[[#This Row],[Account]],Table11[GL Account],0))</f>
        <v>#N/A</v>
      </c>
      <c r="AU7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0" spans="2:47">
      <c r="B720" s="11"/>
      <c r="C720" s="243"/>
      <c r="D720" s="243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244"/>
      <c r="P720" s="11"/>
      <c r="Q720" s="245"/>
      <c r="R720" s="11"/>
      <c r="S720" s="11"/>
      <c r="T720" s="11"/>
      <c r="U720" s="11"/>
      <c r="V720" s="11"/>
      <c r="W720" s="11"/>
      <c r="X720" s="11"/>
      <c r="Y720" s="11"/>
      <c r="Z720" s="246"/>
      <c r="AA7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0" s="250" t="e">
        <f>IF(tbl_TransDet_Exp[[#This Row],[+/-  (HR GL Detail)]]&lt;&gt;"",tbl_TransDet_Exp[[#This Row],[+/-  (HR GL Detail)]],IF(#REF!&lt;&gt;"",#REF!,""))</f>
        <v>#REF!</v>
      </c>
      <c r="AC720" s="250" t="str">
        <f t="shared" si="36"/>
        <v>https://financials.omni.fsu.edu/psp/sprdfi/EMPLOYEE/ERP/c/AUDIT_EXPENSE_FUNCTIONS.TE_EXP_SHEET_INQ.GBL?SHEET_ID=</v>
      </c>
      <c r="AD720" s="250" t="str">
        <f t="shared" si="37"/>
        <v>&amp;PAGE=EX_SHEET_ENTRY</v>
      </c>
      <c r="AE720" s="250" t="str">
        <f>IF(LEFT(tbl_TransDet_Exp[[#This Row],[Journal Id]],2)="EX",TEXT(tbl_TransDet_Exp[[#This Row],[Vch /Ex /PayId]],"0000000000"),"")</f>
        <v/>
      </c>
      <c r="AF720" s="250" t="b">
        <f>IF(tbl_TransDet_Exp[[#This Row],[ER Lookup and Format]]&lt;&gt;"",CONCATENATE(tbl_TransDet_Exp[[#This Row],[https://financials.omni.fsu.edu/psp/sprdfi/EMPLOYEE/ERP/c/AUDIT_EXPENSE_FUNCTIONS.TE_EXP_SHEET_INQ.GBL?SHEET_ID=]],AE720,tbl_TransDet_Exp[[#This Row],[&amp;PAGE=EX_SHEET_ENTRY]]))</f>
        <v>0</v>
      </c>
      <c r="AG720" s="250" t="str">
        <f t="shared" si="38"/>
        <v>https://docmgmt.its.fsu.edu/NolijWeb/public/apiLoginCheck.jsp?redir=../documentviewer/%3FdocumentId%3D</v>
      </c>
      <c r="AH7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0" s="250" t="str">
        <f>tbl_TransDet_Exp[[#Headers],[&amp;TargetFrameName=None]]</f>
        <v>&amp;TargetFrameName=None</v>
      </c>
      <c r="AJ7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0" s="71"/>
      <c r="AN720" s="22"/>
      <c r="AO720" s="22"/>
      <c r="AP720" s="208"/>
      <c r="AQ720" s="42" t="e">
        <f>IF(tbl_TransDet_Exp[[#This Row],[Custom SR Type]]="",INDEX(SR_Lookup[Section Name],MATCH(tbl_TransDet_Exp[[#This Row],[Account]],SR_Lookup[Account],0)),tbl_TransDet_Exp[[#This Row],[Custom SR Type]])</f>
        <v>#N/A</v>
      </c>
      <c r="AR720" s="42">
        <f>VALUE(CONCATENATE(C720,TEXT(tbl_TransDet_Exp[[#This Row],[Pd]],"00")))</f>
        <v>0</v>
      </c>
      <c r="AS720" s="42" t="str">
        <f>TEXT(tbl_TransDet_Exp[[#This Row],[Project Id]],"000000")</f>
        <v>000000</v>
      </c>
      <c r="AT720" s="42" t="e">
        <f>INDEX(Table11[Description],MATCH(tbl_TransDet_Exp[[#This Row],[Account]],Table11[GL Account],0))</f>
        <v>#N/A</v>
      </c>
      <c r="AU7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1" spans="2:47">
      <c r="B721" s="11"/>
      <c r="C721" s="243"/>
      <c r="D721" s="243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244"/>
      <c r="P721" s="11"/>
      <c r="Q721" s="245"/>
      <c r="R721" s="11"/>
      <c r="S721" s="11"/>
      <c r="T721" s="11"/>
      <c r="U721" s="11"/>
      <c r="V721" s="11"/>
      <c r="W721" s="11"/>
      <c r="X721" s="11"/>
      <c r="Y721" s="11"/>
      <c r="Z721" s="246"/>
      <c r="AA7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1" s="250" t="e">
        <f>IF(tbl_TransDet_Exp[[#This Row],[+/-  (HR GL Detail)]]&lt;&gt;"",tbl_TransDet_Exp[[#This Row],[+/-  (HR GL Detail)]],IF(#REF!&lt;&gt;"",#REF!,""))</f>
        <v>#REF!</v>
      </c>
      <c r="AC721" s="250" t="str">
        <f t="shared" si="36"/>
        <v>https://financials.omni.fsu.edu/psp/sprdfi/EMPLOYEE/ERP/c/AUDIT_EXPENSE_FUNCTIONS.TE_EXP_SHEET_INQ.GBL?SHEET_ID=</v>
      </c>
      <c r="AD721" s="250" t="str">
        <f t="shared" si="37"/>
        <v>&amp;PAGE=EX_SHEET_ENTRY</v>
      </c>
      <c r="AE721" s="250" t="str">
        <f>IF(LEFT(tbl_TransDet_Exp[[#This Row],[Journal Id]],2)="EX",TEXT(tbl_TransDet_Exp[[#This Row],[Vch /Ex /PayId]],"0000000000"),"")</f>
        <v/>
      </c>
      <c r="AF721" s="250" t="b">
        <f>IF(tbl_TransDet_Exp[[#This Row],[ER Lookup and Format]]&lt;&gt;"",CONCATENATE(tbl_TransDet_Exp[[#This Row],[https://financials.omni.fsu.edu/psp/sprdfi/EMPLOYEE/ERP/c/AUDIT_EXPENSE_FUNCTIONS.TE_EXP_SHEET_INQ.GBL?SHEET_ID=]],AE721,tbl_TransDet_Exp[[#This Row],[&amp;PAGE=EX_SHEET_ENTRY]]))</f>
        <v>0</v>
      </c>
      <c r="AG721" s="250" t="str">
        <f t="shared" si="38"/>
        <v>https://docmgmt.its.fsu.edu/NolijWeb/public/apiLoginCheck.jsp?redir=../documentviewer/%3FdocumentId%3D</v>
      </c>
      <c r="AH7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1" s="250" t="str">
        <f>tbl_TransDet_Exp[[#Headers],[&amp;TargetFrameName=None]]</f>
        <v>&amp;TargetFrameName=None</v>
      </c>
      <c r="AJ7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1" s="71"/>
      <c r="AN721" s="22"/>
      <c r="AO721" s="22"/>
      <c r="AP721" s="208"/>
      <c r="AQ721" s="42" t="e">
        <f>IF(tbl_TransDet_Exp[[#This Row],[Custom SR Type]]="",INDEX(SR_Lookup[Section Name],MATCH(tbl_TransDet_Exp[[#This Row],[Account]],SR_Lookup[Account],0)),tbl_TransDet_Exp[[#This Row],[Custom SR Type]])</f>
        <v>#N/A</v>
      </c>
      <c r="AR721" s="42">
        <f>VALUE(CONCATENATE(C721,TEXT(tbl_TransDet_Exp[[#This Row],[Pd]],"00")))</f>
        <v>0</v>
      </c>
      <c r="AS721" s="42" t="str">
        <f>TEXT(tbl_TransDet_Exp[[#This Row],[Project Id]],"000000")</f>
        <v>000000</v>
      </c>
      <c r="AT721" s="42" t="e">
        <f>INDEX(Table11[Description],MATCH(tbl_TransDet_Exp[[#This Row],[Account]],Table11[GL Account],0))</f>
        <v>#N/A</v>
      </c>
      <c r="AU7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2" spans="2:47">
      <c r="B722" s="11"/>
      <c r="C722" s="243"/>
      <c r="D722" s="243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244"/>
      <c r="P722" s="11"/>
      <c r="Q722" s="245"/>
      <c r="R722" s="11"/>
      <c r="S722" s="11"/>
      <c r="T722" s="11"/>
      <c r="U722" s="11"/>
      <c r="V722" s="11"/>
      <c r="W722" s="11"/>
      <c r="X722" s="11"/>
      <c r="Y722" s="11"/>
      <c r="Z722" s="246"/>
      <c r="AA7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2" s="250" t="e">
        <f>IF(tbl_TransDet_Exp[[#This Row],[+/-  (HR GL Detail)]]&lt;&gt;"",tbl_TransDet_Exp[[#This Row],[+/-  (HR GL Detail)]],IF(#REF!&lt;&gt;"",#REF!,""))</f>
        <v>#REF!</v>
      </c>
      <c r="AC722" s="250" t="str">
        <f t="shared" si="36"/>
        <v>https://financials.omni.fsu.edu/psp/sprdfi/EMPLOYEE/ERP/c/AUDIT_EXPENSE_FUNCTIONS.TE_EXP_SHEET_INQ.GBL?SHEET_ID=</v>
      </c>
      <c r="AD722" s="250" t="str">
        <f t="shared" si="37"/>
        <v>&amp;PAGE=EX_SHEET_ENTRY</v>
      </c>
      <c r="AE722" s="250" t="str">
        <f>IF(LEFT(tbl_TransDet_Exp[[#This Row],[Journal Id]],2)="EX",TEXT(tbl_TransDet_Exp[[#This Row],[Vch /Ex /PayId]],"0000000000"),"")</f>
        <v/>
      </c>
      <c r="AF722" s="250" t="b">
        <f>IF(tbl_TransDet_Exp[[#This Row],[ER Lookup and Format]]&lt;&gt;"",CONCATENATE(tbl_TransDet_Exp[[#This Row],[https://financials.omni.fsu.edu/psp/sprdfi/EMPLOYEE/ERP/c/AUDIT_EXPENSE_FUNCTIONS.TE_EXP_SHEET_INQ.GBL?SHEET_ID=]],AE722,tbl_TransDet_Exp[[#This Row],[&amp;PAGE=EX_SHEET_ENTRY]]))</f>
        <v>0</v>
      </c>
      <c r="AG722" s="250" t="str">
        <f t="shared" si="38"/>
        <v>https://docmgmt.its.fsu.edu/NolijWeb/public/apiLoginCheck.jsp?redir=../documentviewer/%3FdocumentId%3D</v>
      </c>
      <c r="AH7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2" s="250" t="str">
        <f>tbl_TransDet_Exp[[#Headers],[&amp;TargetFrameName=None]]</f>
        <v>&amp;TargetFrameName=None</v>
      </c>
      <c r="AJ7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2" s="71"/>
      <c r="AN722" s="22"/>
      <c r="AO722" s="22"/>
      <c r="AP722" s="208"/>
      <c r="AQ722" s="42" t="e">
        <f>IF(tbl_TransDet_Exp[[#This Row],[Custom SR Type]]="",INDEX(SR_Lookup[Section Name],MATCH(tbl_TransDet_Exp[[#This Row],[Account]],SR_Lookup[Account],0)),tbl_TransDet_Exp[[#This Row],[Custom SR Type]])</f>
        <v>#N/A</v>
      </c>
      <c r="AR722" s="42">
        <f>VALUE(CONCATENATE(C722,TEXT(tbl_TransDet_Exp[[#This Row],[Pd]],"00")))</f>
        <v>0</v>
      </c>
      <c r="AS722" s="42" t="str">
        <f>TEXT(tbl_TransDet_Exp[[#This Row],[Project Id]],"000000")</f>
        <v>000000</v>
      </c>
      <c r="AT722" s="42" t="e">
        <f>INDEX(Table11[Description],MATCH(tbl_TransDet_Exp[[#This Row],[Account]],Table11[GL Account],0))</f>
        <v>#N/A</v>
      </c>
      <c r="AU7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3" spans="2:47">
      <c r="B723" s="11"/>
      <c r="C723" s="243"/>
      <c r="D723" s="243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244"/>
      <c r="P723" s="11"/>
      <c r="Q723" s="245"/>
      <c r="R723" s="11"/>
      <c r="S723" s="11"/>
      <c r="T723" s="11"/>
      <c r="U723" s="11"/>
      <c r="V723" s="11"/>
      <c r="W723" s="11"/>
      <c r="X723" s="11"/>
      <c r="Y723" s="11"/>
      <c r="Z723" s="246"/>
      <c r="AA7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3" s="250" t="e">
        <f>IF(tbl_TransDet_Exp[[#This Row],[+/-  (HR GL Detail)]]&lt;&gt;"",tbl_TransDet_Exp[[#This Row],[+/-  (HR GL Detail)]],IF(#REF!&lt;&gt;"",#REF!,""))</f>
        <v>#REF!</v>
      </c>
      <c r="AC723" s="250" t="str">
        <f t="shared" si="36"/>
        <v>https://financials.omni.fsu.edu/psp/sprdfi/EMPLOYEE/ERP/c/AUDIT_EXPENSE_FUNCTIONS.TE_EXP_SHEET_INQ.GBL?SHEET_ID=</v>
      </c>
      <c r="AD723" s="250" t="str">
        <f t="shared" si="37"/>
        <v>&amp;PAGE=EX_SHEET_ENTRY</v>
      </c>
      <c r="AE723" s="250" t="str">
        <f>IF(LEFT(tbl_TransDet_Exp[[#This Row],[Journal Id]],2)="EX",TEXT(tbl_TransDet_Exp[[#This Row],[Vch /Ex /PayId]],"0000000000"),"")</f>
        <v/>
      </c>
      <c r="AF723" s="250" t="b">
        <f>IF(tbl_TransDet_Exp[[#This Row],[ER Lookup and Format]]&lt;&gt;"",CONCATENATE(tbl_TransDet_Exp[[#This Row],[https://financials.omni.fsu.edu/psp/sprdfi/EMPLOYEE/ERP/c/AUDIT_EXPENSE_FUNCTIONS.TE_EXP_SHEET_INQ.GBL?SHEET_ID=]],AE723,tbl_TransDet_Exp[[#This Row],[&amp;PAGE=EX_SHEET_ENTRY]]))</f>
        <v>0</v>
      </c>
      <c r="AG723" s="250" t="str">
        <f t="shared" si="38"/>
        <v>https://docmgmt.its.fsu.edu/NolijWeb/public/apiLoginCheck.jsp?redir=../documentviewer/%3FdocumentId%3D</v>
      </c>
      <c r="AH7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3" s="250" t="str">
        <f>tbl_TransDet_Exp[[#Headers],[&amp;TargetFrameName=None]]</f>
        <v>&amp;TargetFrameName=None</v>
      </c>
      <c r="AJ7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3" s="71"/>
      <c r="AN723" s="22"/>
      <c r="AO723" s="22"/>
      <c r="AP723" s="208"/>
      <c r="AQ723" s="42" t="e">
        <f>IF(tbl_TransDet_Exp[[#This Row],[Custom SR Type]]="",INDEX(SR_Lookup[Section Name],MATCH(tbl_TransDet_Exp[[#This Row],[Account]],SR_Lookup[Account],0)),tbl_TransDet_Exp[[#This Row],[Custom SR Type]])</f>
        <v>#N/A</v>
      </c>
      <c r="AR723" s="42">
        <f>VALUE(CONCATENATE(C723,TEXT(tbl_TransDet_Exp[[#This Row],[Pd]],"00")))</f>
        <v>0</v>
      </c>
      <c r="AS723" s="42" t="str">
        <f>TEXT(tbl_TransDet_Exp[[#This Row],[Project Id]],"000000")</f>
        <v>000000</v>
      </c>
      <c r="AT723" s="42" t="e">
        <f>INDEX(Table11[Description],MATCH(tbl_TransDet_Exp[[#This Row],[Account]],Table11[GL Account],0))</f>
        <v>#N/A</v>
      </c>
      <c r="AU7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4" spans="2:47">
      <c r="B724" s="11"/>
      <c r="C724" s="243"/>
      <c r="D724" s="243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244"/>
      <c r="P724" s="11"/>
      <c r="Q724" s="245"/>
      <c r="R724" s="11"/>
      <c r="S724" s="11"/>
      <c r="T724" s="11"/>
      <c r="U724" s="11"/>
      <c r="V724" s="11"/>
      <c r="W724" s="11"/>
      <c r="X724" s="11"/>
      <c r="Y724" s="11"/>
      <c r="Z724" s="246"/>
      <c r="AA7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4" s="250" t="e">
        <f>IF(tbl_TransDet_Exp[[#This Row],[+/-  (HR GL Detail)]]&lt;&gt;"",tbl_TransDet_Exp[[#This Row],[+/-  (HR GL Detail)]],IF(#REF!&lt;&gt;"",#REF!,""))</f>
        <v>#REF!</v>
      </c>
      <c r="AC724" s="250" t="str">
        <f t="shared" si="36"/>
        <v>https://financials.omni.fsu.edu/psp/sprdfi/EMPLOYEE/ERP/c/AUDIT_EXPENSE_FUNCTIONS.TE_EXP_SHEET_INQ.GBL?SHEET_ID=</v>
      </c>
      <c r="AD724" s="250" t="str">
        <f t="shared" si="37"/>
        <v>&amp;PAGE=EX_SHEET_ENTRY</v>
      </c>
      <c r="AE724" s="250" t="str">
        <f>IF(LEFT(tbl_TransDet_Exp[[#This Row],[Journal Id]],2)="EX",TEXT(tbl_TransDet_Exp[[#This Row],[Vch /Ex /PayId]],"0000000000"),"")</f>
        <v/>
      </c>
      <c r="AF724" s="250" t="b">
        <f>IF(tbl_TransDet_Exp[[#This Row],[ER Lookup and Format]]&lt;&gt;"",CONCATENATE(tbl_TransDet_Exp[[#This Row],[https://financials.omni.fsu.edu/psp/sprdfi/EMPLOYEE/ERP/c/AUDIT_EXPENSE_FUNCTIONS.TE_EXP_SHEET_INQ.GBL?SHEET_ID=]],AE724,tbl_TransDet_Exp[[#This Row],[&amp;PAGE=EX_SHEET_ENTRY]]))</f>
        <v>0</v>
      </c>
      <c r="AG724" s="250" t="str">
        <f t="shared" si="38"/>
        <v>https://docmgmt.its.fsu.edu/NolijWeb/public/apiLoginCheck.jsp?redir=../documentviewer/%3FdocumentId%3D</v>
      </c>
      <c r="AH7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4" s="250" t="str">
        <f>tbl_TransDet_Exp[[#Headers],[&amp;TargetFrameName=None]]</f>
        <v>&amp;TargetFrameName=None</v>
      </c>
      <c r="AJ7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4" s="71"/>
      <c r="AN724" s="22"/>
      <c r="AO724" s="22"/>
      <c r="AP724" s="208"/>
      <c r="AQ724" s="42" t="e">
        <f>IF(tbl_TransDet_Exp[[#This Row],[Custom SR Type]]="",INDEX(SR_Lookup[Section Name],MATCH(tbl_TransDet_Exp[[#This Row],[Account]],SR_Lookup[Account],0)),tbl_TransDet_Exp[[#This Row],[Custom SR Type]])</f>
        <v>#N/A</v>
      </c>
      <c r="AR724" s="42">
        <f>VALUE(CONCATENATE(C724,TEXT(tbl_TransDet_Exp[[#This Row],[Pd]],"00")))</f>
        <v>0</v>
      </c>
      <c r="AS724" s="42" t="str">
        <f>TEXT(tbl_TransDet_Exp[[#This Row],[Project Id]],"000000")</f>
        <v>000000</v>
      </c>
      <c r="AT724" s="42" t="e">
        <f>INDEX(Table11[Description],MATCH(tbl_TransDet_Exp[[#This Row],[Account]],Table11[GL Account],0))</f>
        <v>#N/A</v>
      </c>
      <c r="AU7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5" spans="2:47">
      <c r="B725" s="11"/>
      <c r="C725" s="243"/>
      <c r="D725" s="243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244"/>
      <c r="P725" s="11"/>
      <c r="Q725" s="245"/>
      <c r="R725" s="11"/>
      <c r="S725" s="11"/>
      <c r="T725" s="11"/>
      <c r="U725" s="11"/>
      <c r="V725" s="11"/>
      <c r="W725" s="11"/>
      <c r="X725" s="11"/>
      <c r="Y725" s="11"/>
      <c r="Z725" s="246"/>
      <c r="AA7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5" s="250" t="e">
        <f>IF(tbl_TransDet_Exp[[#This Row],[+/-  (HR GL Detail)]]&lt;&gt;"",tbl_TransDet_Exp[[#This Row],[+/-  (HR GL Detail)]],IF(#REF!&lt;&gt;"",#REF!,""))</f>
        <v>#REF!</v>
      </c>
      <c r="AC725" s="250" t="str">
        <f t="shared" si="36"/>
        <v>https://financials.omni.fsu.edu/psp/sprdfi/EMPLOYEE/ERP/c/AUDIT_EXPENSE_FUNCTIONS.TE_EXP_SHEET_INQ.GBL?SHEET_ID=</v>
      </c>
      <c r="AD725" s="250" t="str">
        <f t="shared" si="37"/>
        <v>&amp;PAGE=EX_SHEET_ENTRY</v>
      </c>
      <c r="AE725" s="250" t="str">
        <f>IF(LEFT(tbl_TransDet_Exp[[#This Row],[Journal Id]],2)="EX",TEXT(tbl_TransDet_Exp[[#This Row],[Vch /Ex /PayId]],"0000000000"),"")</f>
        <v/>
      </c>
      <c r="AF725" s="250" t="b">
        <f>IF(tbl_TransDet_Exp[[#This Row],[ER Lookup and Format]]&lt;&gt;"",CONCATENATE(tbl_TransDet_Exp[[#This Row],[https://financials.omni.fsu.edu/psp/sprdfi/EMPLOYEE/ERP/c/AUDIT_EXPENSE_FUNCTIONS.TE_EXP_SHEET_INQ.GBL?SHEET_ID=]],AE725,tbl_TransDet_Exp[[#This Row],[&amp;PAGE=EX_SHEET_ENTRY]]))</f>
        <v>0</v>
      </c>
      <c r="AG725" s="250" t="str">
        <f t="shared" si="38"/>
        <v>https://docmgmt.its.fsu.edu/NolijWeb/public/apiLoginCheck.jsp?redir=../documentviewer/%3FdocumentId%3D</v>
      </c>
      <c r="AH7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5" s="250" t="str">
        <f>tbl_TransDet_Exp[[#Headers],[&amp;TargetFrameName=None]]</f>
        <v>&amp;TargetFrameName=None</v>
      </c>
      <c r="AJ7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5" s="71"/>
      <c r="AN725" s="22"/>
      <c r="AO725" s="22"/>
      <c r="AP725" s="208"/>
      <c r="AQ725" s="42" t="e">
        <f>IF(tbl_TransDet_Exp[[#This Row],[Custom SR Type]]="",INDEX(SR_Lookup[Section Name],MATCH(tbl_TransDet_Exp[[#This Row],[Account]],SR_Lookup[Account],0)),tbl_TransDet_Exp[[#This Row],[Custom SR Type]])</f>
        <v>#N/A</v>
      </c>
      <c r="AR725" s="42">
        <f>VALUE(CONCATENATE(C725,TEXT(tbl_TransDet_Exp[[#This Row],[Pd]],"00")))</f>
        <v>0</v>
      </c>
      <c r="AS725" s="42" t="str">
        <f>TEXT(tbl_TransDet_Exp[[#This Row],[Project Id]],"000000")</f>
        <v>000000</v>
      </c>
      <c r="AT725" s="42" t="e">
        <f>INDEX(Table11[Description],MATCH(tbl_TransDet_Exp[[#This Row],[Account]],Table11[GL Account],0))</f>
        <v>#N/A</v>
      </c>
      <c r="AU7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6" spans="2:47">
      <c r="B726" s="11"/>
      <c r="C726" s="243"/>
      <c r="D726" s="243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244"/>
      <c r="P726" s="11"/>
      <c r="Q726" s="245"/>
      <c r="R726" s="11"/>
      <c r="S726" s="11"/>
      <c r="T726" s="11"/>
      <c r="U726" s="11"/>
      <c r="V726" s="11"/>
      <c r="W726" s="11"/>
      <c r="X726" s="11"/>
      <c r="Y726" s="11"/>
      <c r="Z726" s="246"/>
      <c r="AA7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6" s="250" t="e">
        <f>IF(tbl_TransDet_Exp[[#This Row],[+/-  (HR GL Detail)]]&lt;&gt;"",tbl_TransDet_Exp[[#This Row],[+/-  (HR GL Detail)]],IF(#REF!&lt;&gt;"",#REF!,""))</f>
        <v>#REF!</v>
      </c>
      <c r="AC726" s="250" t="str">
        <f t="shared" si="36"/>
        <v>https://financials.omni.fsu.edu/psp/sprdfi/EMPLOYEE/ERP/c/AUDIT_EXPENSE_FUNCTIONS.TE_EXP_SHEET_INQ.GBL?SHEET_ID=</v>
      </c>
      <c r="AD726" s="250" t="str">
        <f t="shared" si="37"/>
        <v>&amp;PAGE=EX_SHEET_ENTRY</v>
      </c>
      <c r="AE726" s="250" t="str">
        <f>IF(LEFT(tbl_TransDet_Exp[[#This Row],[Journal Id]],2)="EX",TEXT(tbl_TransDet_Exp[[#This Row],[Vch /Ex /PayId]],"0000000000"),"")</f>
        <v/>
      </c>
      <c r="AF726" s="250" t="b">
        <f>IF(tbl_TransDet_Exp[[#This Row],[ER Lookup and Format]]&lt;&gt;"",CONCATENATE(tbl_TransDet_Exp[[#This Row],[https://financials.omni.fsu.edu/psp/sprdfi/EMPLOYEE/ERP/c/AUDIT_EXPENSE_FUNCTIONS.TE_EXP_SHEET_INQ.GBL?SHEET_ID=]],AE726,tbl_TransDet_Exp[[#This Row],[&amp;PAGE=EX_SHEET_ENTRY]]))</f>
        <v>0</v>
      </c>
      <c r="AG726" s="250" t="str">
        <f t="shared" si="38"/>
        <v>https://docmgmt.its.fsu.edu/NolijWeb/public/apiLoginCheck.jsp?redir=../documentviewer/%3FdocumentId%3D</v>
      </c>
      <c r="AH7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6" s="250" t="str">
        <f>tbl_TransDet_Exp[[#Headers],[&amp;TargetFrameName=None]]</f>
        <v>&amp;TargetFrameName=None</v>
      </c>
      <c r="AJ7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6" s="71"/>
      <c r="AN726" s="22"/>
      <c r="AO726" s="22"/>
      <c r="AP726" s="208"/>
      <c r="AQ726" s="42" t="e">
        <f>IF(tbl_TransDet_Exp[[#This Row],[Custom SR Type]]="",INDEX(SR_Lookup[Section Name],MATCH(tbl_TransDet_Exp[[#This Row],[Account]],SR_Lookup[Account],0)),tbl_TransDet_Exp[[#This Row],[Custom SR Type]])</f>
        <v>#N/A</v>
      </c>
      <c r="AR726" s="42">
        <f>VALUE(CONCATENATE(C726,TEXT(tbl_TransDet_Exp[[#This Row],[Pd]],"00")))</f>
        <v>0</v>
      </c>
      <c r="AS726" s="42" t="str">
        <f>TEXT(tbl_TransDet_Exp[[#This Row],[Project Id]],"000000")</f>
        <v>000000</v>
      </c>
      <c r="AT726" s="42" t="e">
        <f>INDEX(Table11[Description],MATCH(tbl_TransDet_Exp[[#This Row],[Account]],Table11[GL Account],0))</f>
        <v>#N/A</v>
      </c>
      <c r="AU7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7" spans="2:47">
      <c r="B727" s="11"/>
      <c r="C727" s="243"/>
      <c r="D727" s="243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244"/>
      <c r="P727" s="11"/>
      <c r="Q727" s="245"/>
      <c r="R727" s="11"/>
      <c r="S727" s="11"/>
      <c r="T727" s="11"/>
      <c r="U727" s="11"/>
      <c r="V727" s="11"/>
      <c r="W727" s="11"/>
      <c r="X727" s="11"/>
      <c r="Y727" s="11"/>
      <c r="Z727" s="246"/>
      <c r="AA7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7" s="250" t="e">
        <f>IF(tbl_TransDet_Exp[[#This Row],[+/-  (HR GL Detail)]]&lt;&gt;"",tbl_TransDet_Exp[[#This Row],[+/-  (HR GL Detail)]],IF(#REF!&lt;&gt;"",#REF!,""))</f>
        <v>#REF!</v>
      </c>
      <c r="AC727" s="250" t="str">
        <f t="shared" si="36"/>
        <v>https://financials.omni.fsu.edu/psp/sprdfi/EMPLOYEE/ERP/c/AUDIT_EXPENSE_FUNCTIONS.TE_EXP_SHEET_INQ.GBL?SHEET_ID=</v>
      </c>
      <c r="AD727" s="250" t="str">
        <f t="shared" si="37"/>
        <v>&amp;PAGE=EX_SHEET_ENTRY</v>
      </c>
      <c r="AE727" s="250" t="str">
        <f>IF(LEFT(tbl_TransDet_Exp[[#This Row],[Journal Id]],2)="EX",TEXT(tbl_TransDet_Exp[[#This Row],[Vch /Ex /PayId]],"0000000000"),"")</f>
        <v/>
      </c>
      <c r="AF727" s="250" t="b">
        <f>IF(tbl_TransDet_Exp[[#This Row],[ER Lookup and Format]]&lt;&gt;"",CONCATENATE(tbl_TransDet_Exp[[#This Row],[https://financials.omni.fsu.edu/psp/sprdfi/EMPLOYEE/ERP/c/AUDIT_EXPENSE_FUNCTIONS.TE_EXP_SHEET_INQ.GBL?SHEET_ID=]],AE727,tbl_TransDet_Exp[[#This Row],[&amp;PAGE=EX_SHEET_ENTRY]]))</f>
        <v>0</v>
      </c>
      <c r="AG727" s="250" t="str">
        <f t="shared" si="38"/>
        <v>https://docmgmt.its.fsu.edu/NolijWeb/public/apiLoginCheck.jsp?redir=../documentviewer/%3FdocumentId%3D</v>
      </c>
      <c r="AH7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7" s="250" t="str">
        <f>tbl_TransDet_Exp[[#Headers],[&amp;TargetFrameName=None]]</f>
        <v>&amp;TargetFrameName=None</v>
      </c>
      <c r="AJ7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7" s="71"/>
      <c r="AN727" s="22"/>
      <c r="AO727" s="22"/>
      <c r="AP727" s="208"/>
      <c r="AQ727" s="42" t="e">
        <f>IF(tbl_TransDet_Exp[[#This Row],[Custom SR Type]]="",INDEX(SR_Lookup[Section Name],MATCH(tbl_TransDet_Exp[[#This Row],[Account]],SR_Lookup[Account],0)),tbl_TransDet_Exp[[#This Row],[Custom SR Type]])</f>
        <v>#N/A</v>
      </c>
      <c r="AR727" s="42">
        <f>VALUE(CONCATENATE(C727,TEXT(tbl_TransDet_Exp[[#This Row],[Pd]],"00")))</f>
        <v>0</v>
      </c>
      <c r="AS727" s="42" t="str">
        <f>TEXT(tbl_TransDet_Exp[[#This Row],[Project Id]],"000000")</f>
        <v>000000</v>
      </c>
      <c r="AT727" s="42" t="e">
        <f>INDEX(Table11[Description],MATCH(tbl_TransDet_Exp[[#This Row],[Account]],Table11[GL Account],0))</f>
        <v>#N/A</v>
      </c>
      <c r="AU7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8" spans="2:47">
      <c r="B728" s="11"/>
      <c r="C728" s="243"/>
      <c r="D728" s="243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244"/>
      <c r="P728" s="11"/>
      <c r="Q728" s="245"/>
      <c r="R728" s="11"/>
      <c r="S728" s="11"/>
      <c r="T728" s="11"/>
      <c r="U728" s="11"/>
      <c r="V728" s="11"/>
      <c r="W728" s="11"/>
      <c r="X728" s="11"/>
      <c r="Y728" s="11"/>
      <c r="Z728" s="246"/>
      <c r="AA7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8" s="250" t="e">
        <f>IF(tbl_TransDet_Exp[[#This Row],[+/-  (HR GL Detail)]]&lt;&gt;"",tbl_TransDet_Exp[[#This Row],[+/-  (HR GL Detail)]],IF(#REF!&lt;&gt;"",#REF!,""))</f>
        <v>#REF!</v>
      </c>
      <c r="AC728" s="250" t="str">
        <f t="shared" si="36"/>
        <v>https://financials.omni.fsu.edu/psp/sprdfi/EMPLOYEE/ERP/c/AUDIT_EXPENSE_FUNCTIONS.TE_EXP_SHEET_INQ.GBL?SHEET_ID=</v>
      </c>
      <c r="AD728" s="250" t="str">
        <f t="shared" si="37"/>
        <v>&amp;PAGE=EX_SHEET_ENTRY</v>
      </c>
      <c r="AE728" s="250" t="str">
        <f>IF(LEFT(tbl_TransDet_Exp[[#This Row],[Journal Id]],2)="EX",TEXT(tbl_TransDet_Exp[[#This Row],[Vch /Ex /PayId]],"0000000000"),"")</f>
        <v/>
      </c>
      <c r="AF728" s="250" t="b">
        <f>IF(tbl_TransDet_Exp[[#This Row],[ER Lookup and Format]]&lt;&gt;"",CONCATENATE(tbl_TransDet_Exp[[#This Row],[https://financials.omni.fsu.edu/psp/sprdfi/EMPLOYEE/ERP/c/AUDIT_EXPENSE_FUNCTIONS.TE_EXP_SHEET_INQ.GBL?SHEET_ID=]],AE728,tbl_TransDet_Exp[[#This Row],[&amp;PAGE=EX_SHEET_ENTRY]]))</f>
        <v>0</v>
      </c>
      <c r="AG728" s="250" t="str">
        <f t="shared" si="38"/>
        <v>https://docmgmt.its.fsu.edu/NolijWeb/public/apiLoginCheck.jsp?redir=../documentviewer/%3FdocumentId%3D</v>
      </c>
      <c r="AH7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8" s="250" t="str">
        <f>tbl_TransDet_Exp[[#Headers],[&amp;TargetFrameName=None]]</f>
        <v>&amp;TargetFrameName=None</v>
      </c>
      <c r="AJ7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8" s="71"/>
      <c r="AN728" s="22"/>
      <c r="AO728" s="22"/>
      <c r="AP728" s="208"/>
      <c r="AQ728" s="42" t="e">
        <f>IF(tbl_TransDet_Exp[[#This Row],[Custom SR Type]]="",INDEX(SR_Lookup[Section Name],MATCH(tbl_TransDet_Exp[[#This Row],[Account]],SR_Lookup[Account],0)),tbl_TransDet_Exp[[#This Row],[Custom SR Type]])</f>
        <v>#N/A</v>
      </c>
      <c r="AR728" s="42">
        <f>VALUE(CONCATENATE(C728,TEXT(tbl_TransDet_Exp[[#This Row],[Pd]],"00")))</f>
        <v>0</v>
      </c>
      <c r="AS728" s="42" t="str">
        <f>TEXT(tbl_TransDet_Exp[[#This Row],[Project Id]],"000000")</f>
        <v>000000</v>
      </c>
      <c r="AT728" s="42" t="e">
        <f>INDEX(Table11[Description],MATCH(tbl_TransDet_Exp[[#This Row],[Account]],Table11[GL Account],0))</f>
        <v>#N/A</v>
      </c>
      <c r="AU7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29" spans="2:47">
      <c r="B729" s="11"/>
      <c r="C729" s="243"/>
      <c r="D729" s="243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244"/>
      <c r="P729" s="11"/>
      <c r="Q729" s="245"/>
      <c r="R729" s="11"/>
      <c r="S729" s="11"/>
      <c r="T729" s="11"/>
      <c r="U729" s="11"/>
      <c r="V729" s="11"/>
      <c r="W729" s="11"/>
      <c r="X729" s="11"/>
      <c r="Y729" s="11"/>
      <c r="Z729" s="246"/>
      <c r="AA7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29" s="250" t="e">
        <f>IF(tbl_TransDet_Exp[[#This Row],[+/-  (HR GL Detail)]]&lt;&gt;"",tbl_TransDet_Exp[[#This Row],[+/-  (HR GL Detail)]],IF(#REF!&lt;&gt;"",#REF!,""))</f>
        <v>#REF!</v>
      </c>
      <c r="AC729" s="250" t="str">
        <f t="shared" si="36"/>
        <v>https://financials.omni.fsu.edu/psp/sprdfi/EMPLOYEE/ERP/c/AUDIT_EXPENSE_FUNCTIONS.TE_EXP_SHEET_INQ.GBL?SHEET_ID=</v>
      </c>
      <c r="AD729" s="250" t="str">
        <f t="shared" si="37"/>
        <v>&amp;PAGE=EX_SHEET_ENTRY</v>
      </c>
      <c r="AE729" s="250" t="str">
        <f>IF(LEFT(tbl_TransDet_Exp[[#This Row],[Journal Id]],2)="EX",TEXT(tbl_TransDet_Exp[[#This Row],[Vch /Ex /PayId]],"0000000000"),"")</f>
        <v/>
      </c>
      <c r="AF729" s="250" t="b">
        <f>IF(tbl_TransDet_Exp[[#This Row],[ER Lookup and Format]]&lt;&gt;"",CONCATENATE(tbl_TransDet_Exp[[#This Row],[https://financials.omni.fsu.edu/psp/sprdfi/EMPLOYEE/ERP/c/AUDIT_EXPENSE_FUNCTIONS.TE_EXP_SHEET_INQ.GBL?SHEET_ID=]],AE729,tbl_TransDet_Exp[[#This Row],[&amp;PAGE=EX_SHEET_ENTRY]]))</f>
        <v>0</v>
      </c>
      <c r="AG729" s="250" t="str">
        <f t="shared" si="38"/>
        <v>https://docmgmt.its.fsu.edu/NolijWeb/public/apiLoginCheck.jsp?redir=../documentviewer/%3FdocumentId%3D</v>
      </c>
      <c r="AH7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29" s="250" t="str">
        <f>tbl_TransDet_Exp[[#Headers],[&amp;TargetFrameName=None]]</f>
        <v>&amp;TargetFrameName=None</v>
      </c>
      <c r="AJ7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29" s="71"/>
      <c r="AN729" s="22"/>
      <c r="AO729" s="22"/>
      <c r="AP729" s="208"/>
      <c r="AQ729" s="42" t="e">
        <f>IF(tbl_TransDet_Exp[[#This Row],[Custom SR Type]]="",INDEX(SR_Lookup[Section Name],MATCH(tbl_TransDet_Exp[[#This Row],[Account]],SR_Lookup[Account],0)),tbl_TransDet_Exp[[#This Row],[Custom SR Type]])</f>
        <v>#N/A</v>
      </c>
      <c r="AR729" s="42">
        <f>VALUE(CONCATENATE(C729,TEXT(tbl_TransDet_Exp[[#This Row],[Pd]],"00")))</f>
        <v>0</v>
      </c>
      <c r="AS729" s="42" t="str">
        <f>TEXT(tbl_TransDet_Exp[[#This Row],[Project Id]],"000000")</f>
        <v>000000</v>
      </c>
      <c r="AT729" s="42" t="e">
        <f>INDEX(Table11[Description],MATCH(tbl_TransDet_Exp[[#This Row],[Account]],Table11[GL Account],0))</f>
        <v>#N/A</v>
      </c>
      <c r="AU7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0" spans="2:47">
      <c r="B730" s="11"/>
      <c r="C730" s="243"/>
      <c r="D730" s="243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244"/>
      <c r="P730" s="11"/>
      <c r="Q730" s="245"/>
      <c r="R730" s="11"/>
      <c r="S730" s="11"/>
      <c r="T730" s="11"/>
      <c r="U730" s="11"/>
      <c r="V730" s="11"/>
      <c r="W730" s="11"/>
      <c r="X730" s="11"/>
      <c r="Y730" s="11"/>
      <c r="Z730" s="246"/>
      <c r="AA7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0" s="250" t="e">
        <f>IF(tbl_TransDet_Exp[[#This Row],[+/-  (HR GL Detail)]]&lt;&gt;"",tbl_TransDet_Exp[[#This Row],[+/-  (HR GL Detail)]],IF(#REF!&lt;&gt;"",#REF!,""))</f>
        <v>#REF!</v>
      </c>
      <c r="AC730" s="250" t="str">
        <f t="shared" si="36"/>
        <v>https://financials.omni.fsu.edu/psp/sprdfi/EMPLOYEE/ERP/c/AUDIT_EXPENSE_FUNCTIONS.TE_EXP_SHEET_INQ.GBL?SHEET_ID=</v>
      </c>
      <c r="AD730" s="250" t="str">
        <f t="shared" si="37"/>
        <v>&amp;PAGE=EX_SHEET_ENTRY</v>
      </c>
      <c r="AE730" s="250" t="str">
        <f>IF(LEFT(tbl_TransDet_Exp[[#This Row],[Journal Id]],2)="EX",TEXT(tbl_TransDet_Exp[[#This Row],[Vch /Ex /PayId]],"0000000000"),"")</f>
        <v/>
      </c>
      <c r="AF730" s="250" t="b">
        <f>IF(tbl_TransDet_Exp[[#This Row],[ER Lookup and Format]]&lt;&gt;"",CONCATENATE(tbl_TransDet_Exp[[#This Row],[https://financials.omni.fsu.edu/psp/sprdfi/EMPLOYEE/ERP/c/AUDIT_EXPENSE_FUNCTIONS.TE_EXP_SHEET_INQ.GBL?SHEET_ID=]],AE730,tbl_TransDet_Exp[[#This Row],[&amp;PAGE=EX_SHEET_ENTRY]]))</f>
        <v>0</v>
      </c>
      <c r="AG730" s="250" t="str">
        <f t="shared" si="38"/>
        <v>https://docmgmt.its.fsu.edu/NolijWeb/public/apiLoginCheck.jsp?redir=../documentviewer/%3FdocumentId%3D</v>
      </c>
      <c r="AH7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0" s="250" t="str">
        <f>tbl_TransDet_Exp[[#Headers],[&amp;TargetFrameName=None]]</f>
        <v>&amp;TargetFrameName=None</v>
      </c>
      <c r="AJ7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0" s="71"/>
      <c r="AN730" s="22"/>
      <c r="AO730" s="22"/>
      <c r="AP730" s="208"/>
      <c r="AQ730" s="42" t="e">
        <f>IF(tbl_TransDet_Exp[[#This Row],[Custom SR Type]]="",INDEX(SR_Lookup[Section Name],MATCH(tbl_TransDet_Exp[[#This Row],[Account]],SR_Lookup[Account],0)),tbl_TransDet_Exp[[#This Row],[Custom SR Type]])</f>
        <v>#N/A</v>
      </c>
      <c r="AR730" s="42">
        <f>VALUE(CONCATENATE(C730,TEXT(tbl_TransDet_Exp[[#This Row],[Pd]],"00")))</f>
        <v>0</v>
      </c>
      <c r="AS730" s="42" t="str">
        <f>TEXT(tbl_TransDet_Exp[[#This Row],[Project Id]],"000000")</f>
        <v>000000</v>
      </c>
      <c r="AT730" s="42" t="e">
        <f>INDEX(Table11[Description],MATCH(tbl_TransDet_Exp[[#This Row],[Account]],Table11[GL Account],0))</f>
        <v>#N/A</v>
      </c>
      <c r="AU7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1" spans="2:47">
      <c r="B731" s="11"/>
      <c r="C731" s="243"/>
      <c r="D731" s="243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244"/>
      <c r="P731" s="11"/>
      <c r="Q731" s="245"/>
      <c r="R731" s="11"/>
      <c r="S731" s="11"/>
      <c r="T731" s="11"/>
      <c r="U731" s="11"/>
      <c r="V731" s="11"/>
      <c r="W731" s="11"/>
      <c r="X731" s="11"/>
      <c r="Y731" s="11"/>
      <c r="Z731" s="246"/>
      <c r="AA7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1" s="250" t="e">
        <f>IF(tbl_TransDet_Exp[[#This Row],[+/-  (HR GL Detail)]]&lt;&gt;"",tbl_TransDet_Exp[[#This Row],[+/-  (HR GL Detail)]],IF(#REF!&lt;&gt;"",#REF!,""))</f>
        <v>#REF!</v>
      </c>
      <c r="AC731" s="250" t="str">
        <f t="shared" si="36"/>
        <v>https://financials.omni.fsu.edu/psp/sprdfi/EMPLOYEE/ERP/c/AUDIT_EXPENSE_FUNCTIONS.TE_EXP_SHEET_INQ.GBL?SHEET_ID=</v>
      </c>
      <c r="AD731" s="250" t="str">
        <f t="shared" si="37"/>
        <v>&amp;PAGE=EX_SHEET_ENTRY</v>
      </c>
      <c r="AE731" s="250" t="str">
        <f>IF(LEFT(tbl_TransDet_Exp[[#This Row],[Journal Id]],2)="EX",TEXT(tbl_TransDet_Exp[[#This Row],[Vch /Ex /PayId]],"0000000000"),"")</f>
        <v/>
      </c>
      <c r="AF731" s="250" t="b">
        <f>IF(tbl_TransDet_Exp[[#This Row],[ER Lookup and Format]]&lt;&gt;"",CONCATENATE(tbl_TransDet_Exp[[#This Row],[https://financials.omni.fsu.edu/psp/sprdfi/EMPLOYEE/ERP/c/AUDIT_EXPENSE_FUNCTIONS.TE_EXP_SHEET_INQ.GBL?SHEET_ID=]],AE731,tbl_TransDet_Exp[[#This Row],[&amp;PAGE=EX_SHEET_ENTRY]]))</f>
        <v>0</v>
      </c>
      <c r="AG731" s="250" t="str">
        <f t="shared" si="38"/>
        <v>https://docmgmt.its.fsu.edu/NolijWeb/public/apiLoginCheck.jsp?redir=../documentviewer/%3FdocumentId%3D</v>
      </c>
      <c r="AH7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1" s="250" t="str">
        <f>tbl_TransDet_Exp[[#Headers],[&amp;TargetFrameName=None]]</f>
        <v>&amp;TargetFrameName=None</v>
      </c>
      <c r="AJ7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1" s="71"/>
      <c r="AN731" s="22"/>
      <c r="AO731" s="22"/>
      <c r="AP731" s="208"/>
      <c r="AQ731" s="42" t="e">
        <f>IF(tbl_TransDet_Exp[[#This Row],[Custom SR Type]]="",INDEX(SR_Lookup[Section Name],MATCH(tbl_TransDet_Exp[[#This Row],[Account]],SR_Lookup[Account],0)),tbl_TransDet_Exp[[#This Row],[Custom SR Type]])</f>
        <v>#N/A</v>
      </c>
      <c r="AR731" s="42">
        <f>VALUE(CONCATENATE(C731,TEXT(tbl_TransDet_Exp[[#This Row],[Pd]],"00")))</f>
        <v>0</v>
      </c>
      <c r="AS731" s="42" t="str">
        <f>TEXT(tbl_TransDet_Exp[[#This Row],[Project Id]],"000000")</f>
        <v>000000</v>
      </c>
      <c r="AT731" s="42" t="e">
        <f>INDEX(Table11[Description],MATCH(tbl_TransDet_Exp[[#This Row],[Account]],Table11[GL Account],0))</f>
        <v>#N/A</v>
      </c>
      <c r="AU7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2" spans="2:47">
      <c r="B732" s="11"/>
      <c r="C732" s="243"/>
      <c r="D732" s="243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244"/>
      <c r="P732" s="11"/>
      <c r="Q732" s="245"/>
      <c r="R732" s="11"/>
      <c r="S732" s="11"/>
      <c r="T732" s="11"/>
      <c r="U732" s="11"/>
      <c r="V732" s="11"/>
      <c r="W732" s="11"/>
      <c r="X732" s="11"/>
      <c r="Y732" s="11"/>
      <c r="Z732" s="246"/>
      <c r="AA7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2" s="250" t="e">
        <f>IF(tbl_TransDet_Exp[[#This Row],[+/-  (HR GL Detail)]]&lt;&gt;"",tbl_TransDet_Exp[[#This Row],[+/-  (HR GL Detail)]],IF(#REF!&lt;&gt;"",#REF!,""))</f>
        <v>#REF!</v>
      </c>
      <c r="AC732" s="250" t="str">
        <f t="shared" si="36"/>
        <v>https://financials.omni.fsu.edu/psp/sprdfi/EMPLOYEE/ERP/c/AUDIT_EXPENSE_FUNCTIONS.TE_EXP_SHEET_INQ.GBL?SHEET_ID=</v>
      </c>
      <c r="AD732" s="250" t="str">
        <f t="shared" si="37"/>
        <v>&amp;PAGE=EX_SHEET_ENTRY</v>
      </c>
      <c r="AE732" s="250" t="str">
        <f>IF(LEFT(tbl_TransDet_Exp[[#This Row],[Journal Id]],2)="EX",TEXT(tbl_TransDet_Exp[[#This Row],[Vch /Ex /PayId]],"0000000000"),"")</f>
        <v/>
      </c>
      <c r="AF732" s="250" t="b">
        <f>IF(tbl_TransDet_Exp[[#This Row],[ER Lookup and Format]]&lt;&gt;"",CONCATENATE(tbl_TransDet_Exp[[#This Row],[https://financials.omni.fsu.edu/psp/sprdfi/EMPLOYEE/ERP/c/AUDIT_EXPENSE_FUNCTIONS.TE_EXP_SHEET_INQ.GBL?SHEET_ID=]],AE732,tbl_TransDet_Exp[[#This Row],[&amp;PAGE=EX_SHEET_ENTRY]]))</f>
        <v>0</v>
      </c>
      <c r="AG732" s="250" t="str">
        <f t="shared" si="38"/>
        <v>https://docmgmt.its.fsu.edu/NolijWeb/public/apiLoginCheck.jsp?redir=../documentviewer/%3FdocumentId%3D</v>
      </c>
      <c r="AH7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2" s="250" t="str">
        <f>tbl_TransDet_Exp[[#Headers],[&amp;TargetFrameName=None]]</f>
        <v>&amp;TargetFrameName=None</v>
      </c>
      <c r="AJ7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2" s="71"/>
      <c r="AN732" s="22"/>
      <c r="AO732" s="22"/>
      <c r="AP732" s="208"/>
      <c r="AQ732" s="42" t="e">
        <f>IF(tbl_TransDet_Exp[[#This Row],[Custom SR Type]]="",INDEX(SR_Lookup[Section Name],MATCH(tbl_TransDet_Exp[[#This Row],[Account]],SR_Lookup[Account],0)),tbl_TransDet_Exp[[#This Row],[Custom SR Type]])</f>
        <v>#N/A</v>
      </c>
      <c r="AR732" s="42">
        <f>VALUE(CONCATENATE(C732,TEXT(tbl_TransDet_Exp[[#This Row],[Pd]],"00")))</f>
        <v>0</v>
      </c>
      <c r="AS732" s="42" t="str">
        <f>TEXT(tbl_TransDet_Exp[[#This Row],[Project Id]],"000000")</f>
        <v>000000</v>
      </c>
      <c r="AT732" s="42" t="e">
        <f>INDEX(Table11[Description],MATCH(tbl_TransDet_Exp[[#This Row],[Account]],Table11[GL Account],0))</f>
        <v>#N/A</v>
      </c>
      <c r="AU7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3" spans="2:47">
      <c r="B733" s="11"/>
      <c r="C733" s="243"/>
      <c r="D733" s="243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244"/>
      <c r="P733" s="11"/>
      <c r="Q733" s="245"/>
      <c r="R733" s="11"/>
      <c r="S733" s="11"/>
      <c r="T733" s="11"/>
      <c r="U733" s="11"/>
      <c r="V733" s="11"/>
      <c r="W733" s="11"/>
      <c r="X733" s="11"/>
      <c r="Y733" s="11"/>
      <c r="Z733" s="246"/>
      <c r="AA7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3" s="250" t="e">
        <f>IF(tbl_TransDet_Exp[[#This Row],[+/-  (HR GL Detail)]]&lt;&gt;"",tbl_TransDet_Exp[[#This Row],[+/-  (HR GL Detail)]],IF(#REF!&lt;&gt;"",#REF!,""))</f>
        <v>#REF!</v>
      </c>
      <c r="AC733" s="250" t="str">
        <f t="shared" si="36"/>
        <v>https://financials.omni.fsu.edu/psp/sprdfi/EMPLOYEE/ERP/c/AUDIT_EXPENSE_FUNCTIONS.TE_EXP_SHEET_INQ.GBL?SHEET_ID=</v>
      </c>
      <c r="AD733" s="250" t="str">
        <f t="shared" si="37"/>
        <v>&amp;PAGE=EX_SHEET_ENTRY</v>
      </c>
      <c r="AE733" s="250" t="str">
        <f>IF(LEFT(tbl_TransDet_Exp[[#This Row],[Journal Id]],2)="EX",TEXT(tbl_TransDet_Exp[[#This Row],[Vch /Ex /PayId]],"0000000000"),"")</f>
        <v/>
      </c>
      <c r="AF733" s="250" t="b">
        <f>IF(tbl_TransDet_Exp[[#This Row],[ER Lookup and Format]]&lt;&gt;"",CONCATENATE(tbl_TransDet_Exp[[#This Row],[https://financials.omni.fsu.edu/psp/sprdfi/EMPLOYEE/ERP/c/AUDIT_EXPENSE_FUNCTIONS.TE_EXP_SHEET_INQ.GBL?SHEET_ID=]],AE733,tbl_TransDet_Exp[[#This Row],[&amp;PAGE=EX_SHEET_ENTRY]]))</f>
        <v>0</v>
      </c>
      <c r="AG733" s="250" t="str">
        <f t="shared" si="38"/>
        <v>https://docmgmt.its.fsu.edu/NolijWeb/public/apiLoginCheck.jsp?redir=../documentviewer/%3FdocumentId%3D</v>
      </c>
      <c r="AH7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3" s="250" t="str">
        <f>tbl_TransDet_Exp[[#Headers],[&amp;TargetFrameName=None]]</f>
        <v>&amp;TargetFrameName=None</v>
      </c>
      <c r="AJ7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3" s="71"/>
      <c r="AN733" s="22"/>
      <c r="AO733" s="22"/>
      <c r="AP733" s="208"/>
      <c r="AQ733" s="42" t="e">
        <f>IF(tbl_TransDet_Exp[[#This Row],[Custom SR Type]]="",INDEX(SR_Lookup[Section Name],MATCH(tbl_TransDet_Exp[[#This Row],[Account]],SR_Lookup[Account],0)),tbl_TransDet_Exp[[#This Row],[Custom SR Type]])</f>
        <v>#N/A</v>
      </c>
      <c r="AR733" s="42">
        <f>VALUE(CONCATENATE(C733,TEXT(tbl_TransDet_Exp[[#This Row],[Pd]],"00")))</f>
        <v>0</v>
      </c>
      <c r="AS733" s="42" t="str">
        <f>TEXT(tbl_TransDet_Exp[[#This Row],[Project Id]],"000000")</f>
        <v>000000</v>
      </c>
      <c r="AT733" s="42" t="e">
        <f>INDEX(Table11[Description],MATCH(tbl_TransDet_Exp[[#This Row],[Account]],Table11[GL Account],0))</f>
        <v>#N/A</v>
      </c>
      <c r="AU7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4" spans="2:47">
      <c r="B734" s="11"/>
      <c r="C734" s="243"/>
      <c r="D734" s="243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244"/>
      <c r="P734" s="11"/>
      <c r="Q734" s="245"/>
      <c r="R734" s="11"/>
      <c r="S734" s="11"/>
      <c r="T734" s="11"/>
      <c r="U734" s="11"/>
      <c r="V734" s="11"/>
      <c r="W734" s="11"/>
      <c r="X734" s="11"/>
      <c r="Y734" s="11"/>
      <c r="Z734" s="246"/>
      <c r="AA7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4" s="250" t="e">
        <f>IF(tbl_TransDet_Exp[[#This Row],[+/-  (HR GL Detail)]]&lt;&gt;"",tbl_TransDet_Exp[[#This Row],[+/-  (HR GL Detail)]],IF(#REF!&lt;&gt;"",#REF!,""))</f>
        <v>#REF!</v>
      </c>
      <c r="AC734" s="250" t="str">
        <f t="shared" si="36"/>
        <v>https://financials.omni.fsu.edu/psp/sprdfi/EMPLOYEE/ERP/c/AUDIT_EXPENSE_FUNCTIONS.TE_EXP_SHEET_INQ.GBL?SHEET_ID=</v>
      </c>
      <c r="AD734" s="250" t="str">
        <f t="shared" si="37"/>
        <v>&amp;PAGE=EX_SHEET_ENTRY</v>
      </c>
      <c r="AE734" s="250" t="str">
        <f>IF(LEFT(tbl_TransDet_Exp[[#This Row],[Journal Id]],2)="EX",TEXT(tbl_TransDet_Exp[[#This Row],[Vch /Ex /PayId]],"0000000000"),"")</f>
        <v/>
      </c>
      <c r="AF734" s="250" t="b">
        <f>IF(tbl_TransDet_Exp[[#This Row],[ER Lookup and Format]]&lt;&gt;"",CONCATENATE(tbl_TransDet_Exp[[#This Row],[https://financials.omni.fsu.edu/psp/sprdfi/EMPLOYEE/ERP/c/AUDIT_EXPENSE_FUNCTIONS.TE_EXP_SHEET_INQ.GBL?SHEET_ID=]],AE734,tbl_TransDet_Exp[[#This Row],[&amp;PAGE=EX_SHEET_ENTRY]]))</f>
        <v>0</v>
      </c>
      <c r="AG734" s="250" t="str">
        <f t="shared" si="38"/>
        <v>https://docmgmt.its.fsu.edu/NolijWeb/public/apiLoginCheck.jsp?redir=../documentviewer/%3FdocumentId%3D</v>
      </c>
      <c r="AH7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4" s="250" t="str">
        <f>tbl_TransDet_Exp[[#Headers],[&amp;TargetFrameName=None]]</f>
        <v>&amp;TargetFrameName=None</v>
      </c>
      <c r="AJ7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4" s="71"/>
      <c r="AN734" s="22"/>
      <c r="AO734" s="22"/>
      <c r="AP734" s="208"/>
      <c r="AQ734" s="42" t="e">
        <f>IF(tbl_TransDet_Exp[[#This Row],[Custom SR Type]]="",INDEX(SR_Lookup[Section Name],MATCH(tbl_TransDet_Exp[[#This Row],[Account]],SR_Lookup[Account],0)),tbl_TransDet_Exp[[#This Row],[Custom SR Type]])</f>
        <v>#N/A</v>
      </c>
      <c r="AR734" s="42">
        <f>VALUE(CONCATENATE(C734,TEXT(tbl_TransDet_Exp[[#This Row],[Pd]],"00")))</f>
        <v>0</v>
      </c>
      <c r="AS734" s="42" t="str">
        <f>TEXT(tbl_TransDet_Exp[[#This Row],[Project Id]],"000000")</f>
        <v>000000</v>
      </c>
      <c r="AT734" s="42" t="e">
        <f>INDEX(Table11[Description],MATCH(tbl_TransDet_Exp[[#This Row],[Account]],Table11[GL Account],0))</f>
        <v>#N/A</v>
      </c>
      <c r="AU7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5" spans="2:47">
      <c r="B735" s="11"/>
      <c r="C735" s="243"/>
      <c r="D735" s="243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244"/>
      <c r="P735" s="11"/>
      <c r="Q735" s="245"/>
      <c r="R735" s="11"/>
      <c r="S735" s="11"/>
      <c r="T735" s="11"/>
      <c r="U735" s="11"/>
      <c r="V735" s="11"/>
      <c r="W735" s="11"/>
      <c r="X735" s="11"/>
      <c r="Y735" s="11"/>
      <c r="Z735" s="246"/>
      <c r="AA7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5" s="250" t="e">
        <f>IF(tbl_TransDet_Exp[[#This Row],[+/-  (HR GL Detail)]]&lt;&gt;"",tbl_TransDet_Exp[[#This Row],[+/-  (HR GL Detail)]],IF(#REF!&lt;&gt;"",#REF!,""))</f>
        <v>#REF!</v>
      </c>
      <c r="AC735" s="250" t="str">
        <f t="shared" si="36"/>
        <v>https://financials.omni.fsu.edu/psp/sprdfi/EMPLOYEE/ERP/c/AUDIT_EXPENSE_FUNCTIONS.TE_EXP_SHEET_INQ.GBL?SHEET_ID=</v>
      </c>
      <c r="AD735" s="250" t="str">
        <f t="shared" si="37"/>
        <v>&amp;PAGE=EX_SHEET_ENTRY</v>
      </c>
      <c r="AE735" s="250" t="str">
        <f>IF(LEFT(tbl_TransDet_Exp[[#This Row],[Journal Id]],2)="EX",TEXT(tbl_TransDet_Exp[[#This Row],[Vch /Ex /PayId]],"0000000000"),"")</f>
        <v/>
      </c>
      <c r="AF735" s="250" t="b">
        <f>IF(tbl_TransDet_Exp[[#This Row],[ER Lookup and Format]]&lt;&gt;"",CONCATENATE(tbl_TransDet_Exp[[#This Row],[https://financials.omni.fsu.edu/psp/sprdfi/EMPLOYEE/ERP/c/AUDIT_EXPENSE_FUNCTIONS.TE_EXP_SHEET_INQ.GBL?SHEET_ID=]],AE735,tbl_TransDet_Exp[[#This Row],[&amp;PAGE=EX_SHEET_ENTRY]]))</f>
        <v>0</v>
      </c>
      <c r="AG735" s="250" t="str">
        <f t="shared" si="38"/>
        <v>https://docmgmt.its.fsu.edu/NolijWeb/public/apiLoginCheck.jsp?redir=../documentviewer/%3FdocumentId%3D</v>
      </c>
      <c r="AH7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5" s="250" t="str">
        <f>tbl_TransDet_Exp[[#Headers],[&amp;TargetFrameName=None]]</f>
        <v>&amp;TargetFrameName=None</v>
      </c>
      <c r="AJ7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5" s="71"/>
      <c r="AN735" s="22"/>
      <c r="AO735" s="22"/>
      <c r="AP735" s="208"/>
      <c r="AQ735" s="42" t="e">
        <f>IF(tbl_TransDet_Exp[[#This Row],[Custom SR Type]]="",INDEX(SR_Lookup[Section Name],MATCH(tbl_TransDet_Exp[[#This Row],[Account]],SR_Lookup[Account],0)),tbl_TransDet_Exp[[#This Row],[Custom SR Type]])</f>
        <v>#N/A</v>
      </c>
      <c r="AR735" s="42">
        <f>VALUE(CONCATENATE(C735,TEXT(tbl_TransDet_Exp[[#This Row],[Pd]],"00")))</f>
        <v>0</v>
      </c>
      <c r="AS735" s="42" t="str">
        <f>TEXT(tbl_TransDet_Exp[[#This Row],[Project Id]],"000000")</f>
        <v>000000</v>
      </c>
      <c r="AT735" s="42" t="e">
        <f>INDEX(Table11[Description],MATCH(tbl_TransDet_Exp[[#This Row],[Account]],Table11[GL Account],0))</f>
        <v>#N/A</v>
      </c>
      <c r="AU7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6" spans="2:47">
      <c r="B736" s="11"/>
      <c r="C736" s="243"/>
      <c r="D736" s="243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244"/>
      <c r="P736" s="11"/>
      <c r="Q736" s="245"/>
      <c r="R736" s="11"/>
      <c r="S736" s="11"/>
      <c r="T736" s="11"/>
      <c r="U736" s="11"/>
      <c r="V736" s="11"/>
      <c r="W736" s="11"/>
      <c r="X736" s="11"/>
      <c r="Y736" s="11"/>
      <c r="Z736" s="246"/>
      <c r="AA7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6" s="250" t="e">
        <f>IF(tbl_TransDet_Exp[[#This Row],[+/-  (HR GL Detail)]]&lt;&gt;"",tbl_TransDet_Exp[[#This Row],[+/-  (HR GL Detail)]],IF(#REF!&lt;&gt;"",#REF!,""))</f>
        <v>#REF!</v>
      </c>
      <c r="AC736" s="250" t="str">
        <f t="shared" si="36"/>
        <v>https://financials.omni.fsu.edu/psp/sprdfi/EMPLOYEE/ERP/c/AUDIT_EXPENSE_FUNCTIONS.TE_EXP_SHEET_INQ.GBL?SHEET_ID=</v>
      </c>
      <c r="AD736" s="250" t="str">
        <f t="shared" si="37"/>
        <v>&amp;PAGE=EX_SHEET_ENTRY</v>
      </c>
      <c r="AE736" s="250" t="str">
        <f>IF(LEFT(tbl_TransDet_Exp[[#This Row],[Journal Id]],2)="EX",TEXT(tbl_TransDet_Exp[[#This Row],[Vch /Ex /PayId]],"0000000000"),"")</f>
        <v/>
      </c>
      <c r="AF736" s="250" t="b">
        <f>IF(tbl_TransDet_Exp[[#This Row],[ER Lookup and Format]]&lt;&gt;"",CONCATENATE(tbl_TransDet_Exp[[#This Row],[https://financials.omni.fsu.edu/psp/sprdfi/EMPLOYEE/ERP/c/AUDIT_EXPENSE_FUNCTIONS.TE_EXP_SHEET_INQ.GBL?SHEET_ID=]],AE736,tbl_TransDet_Exp[[#This Row],[&amp;PAGE=EX_SHEET_ENTRY]]))</f>
        <v>0</v>
      </c>
      <c r="AG736" s="250" t="str">
        <f t="shared" si="38"/>
        <v>https://docmgmt.its.fsu.edu/NolijWeb/public/apiLoginCheck.jsp?redir=../documentviewer/%3FdocumentId%3D</v>
      </c>
      <c r="AH7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6" s="250" t="str">
        <f>tbl_TransDet_Exp[[#Headers],[&amp;TargetFrameName=None]]</f>
        <v>&amp;TargetFrameName=None</v>
      </c>
      <c r="AJ7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6" s="71"/>
      <c r="AN736" s="22"/>
      <c r="AO736" s="22"/>
      <c r="AP736" s="208"/>
      <c r="AQ736" s="42" t="e">
        <f>IF(tbl_TransDet_Exp[[#This Row],[Custom SR Type]]="",INDEX(SR_Lookup[Section Name],MATCH(tbl_TransDet_Exp[[#This Row],[Account]],SR_Lookup[Account],0)),tbl_TransDet_Exp[[#This Row],[Custom SR Type]])</f>
        <v>#N/A</v>
      </c>
      <c r="AR736" s="42">
        <f>VALUE(CONCATENATE(C736,TEXT(tbl_TransDet_Exp[[#This Row],[Pd]],"00")))</f>
        <v>0</v>
      </c>
      <c r="AS736" s="42" t="str">
        <f>TEXT(tbl_TransDet_Exp[[#This Row],[Project Id]],"000000")</f>
        <v>000000</v>
      </c>
      <c r="AT736" s="42" t="e">
        <f>INDEX(Table11[Description],MATCH(tbl_TransDet_Exp[[#This Row],[Account]],Table11[GL Account],0))</f>
        <v>#N/A</v>
      </c>
      <c r="AU7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7" spans="2:47">
      <c r="B737" s="11"/>
      <c r="C737" s="243"/>
      <c r="D737" s="243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244"/>
      <c r="P737" s="11"/>
      <c r="Q737" s="245"/>
      <c r="R737" s="11"/>
      <c r="S737" s="11"/>
      <c r="T737" s="11"/>
      <c r="U737" s="11"/>
      <c r="V737" s="11"/>
      <c r="W737" s="11"/>
      <c r="X737" s="11"/>
      <c r="Y737" s="11"/>
      <c r="Z737" s="246"/>
      <c r="AA7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7" s="250" t="e">
        <f>IF(tbl_TransDet_Exp[[#This Row],[+/-  (HR GL Detail)]]&lt;&gt;"",tbl_TransDet_Exp[[#This Row],[+/-  (HR GL Detail)]],IF(#REF!&lt;&gt;"",#REF!,""))</f>
        <v>#REF!</v>
      </c>
      <c r="AC737" s="250" t="str">
        <f t="shared" si="36"/>
        <v>https://financials.omni.fsu.edu/psp/sprdfi/EMPLOYEE/ERP/c/AUDIT_EXPENSE_FUNCTIONS.TE_EXP_SHEET_INQ.GBL?SHEET_ID=</v>
      </c>
      <c r="AD737" s="250" t="str">
        <f t="shared" si="37"/>
        <v>&amp;PAGE=EX_SHEET_ENTRY</v>
      </c>
      <c r="AE737" s="250" t="str">
        <f>IF(LEFT(tbl_TransDet_Exp[[#This Row],[Journal Id]],2)="EX",TEXT(tbl_TransDet_Exp[[#This Row],[Vch /Ex /PayId]],"0000000000"),"")</f>
        <v/>
      </c>
      <c r="AF737" s="250" t="b">
        <f>IF(tbl_TransDet_Exp[[#This Row],[ER Lookup and Format]]&lt;&gt;"",CONCATENATE(tbl_TransDet_Exp[[#This Row],[https://financials.omni.fsu.edu/psp/sprdfi/EMPLOYEE/ERP/c/AUDIT_EXPENSE_FUNCTIONS.TE_EXP_SHEET_INQ.GBL?SHEET_ID=]],AE737,tbl_TransDet_Exp[[#This Row],[&amp;PAGE=EX_SHEET_ENTRY]]))</f>
        <v>0</v>
      </c>
      <c r="AG737" s="250" t="str">
        <f t="shared" si="38"/>
        <v>https://docmgmt.its.fsu.edu/NolijWeb/public/apiLoginCheck.jsp?redir=../documentviewer/%3FdocumentId%3D</v>
      </c>
      <c r="AH7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7" s="250" t="str">
        <f>tbl_TransDet_Exp[[#Headers],[&amp;TargetFrameName=None]]</f>
        <v>&amp;TargetFrameName=None</v>
      </c>
      <c r="AJ7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7" s="71"/>
      <c r="AN737" s="22"/>
      <c r="AO737" s="22"/>
      <c r="AP737" s="208"/>
      <c r="AQ737" s="42" t="e">
        <f>IF(tbl_TransDet_Exp[[#This Row],[Custom SR Type]]="",INDEX(SR_Lookup[Section Name],MATCH(tbl_TransDet_Exp[[#This Row],[Account]],SR_Lookup[Account],0)),tbl_TransDet_Exp[[#This Row],[Custom SR Type]])</f>
        <v>#N/A</v>
      </c>
      <c r="AR737" s="42">
        <f>VALUE(CONCATENATE(C737,TEXT(tbl_TransDet_Exp[[#This Row],[Pd]],"00")))</f>
        <v>0</v>
      </c>
      <c r="AS737" s="42" t="str">
        <f>TEXT(tbl_TransDet_Exp[[#This Row],[Project Id]],"000000")</f>
        <v>000000</v>
      </c>
      <c r="AT737" s="42" t="e">
        <f>INDEX(Table11[Description],MATCH(tbl_TransDet_Exp[[#This Row],[Account]],Table11[GL Account],0))</f>
        <v>#N/A</v>
      </c>
      <c r="AU7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8" spans="2:47">
      <c r="B738" s="11"/>
      <c r="C738" s="243"/>
      <c r="D738" s="243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244"/>
      <c r="P738" s="11"/>
      <c r="Q738" s="245"/>
      <c r="R738" s="11"/>
      <c r="S738" s="11"/>
      <c r="T738" s="11"/>
      <c r="U738" s="11"/>
      <c r="V738" s="11"/>
      <c r="W738" s="11"/>
      <c r="X738" s="11"/>
      <c r="Y738" s="11"/>
      <c r="Z738" s="246"/>
      <c r="AA7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8" s="250" t="e">
        <f>IF(tbl_TransDet_Exp[[#This Row],[+/-  (HR GL Detail)]]&lt;&gt;"",tbl_TransDet_Exp[[#This Row],[+/-  (HR GL Detail)]],IF(#REF!&lt;&gt;"",#REF!,""))</f>
        <v>#REF!</v>
      </c>
      <c r="AC738" s="250" t="str">
        <f t="shared" si="36"/>
        <v>https://financials.omni.fsu.edu/psp/sprdfi/EMPLOYEE/ERP/c/AUDIT_EXPENSE_FUNCTIONS.TE_EXP_SHEET_INQ.GBL?SHEET_ID=</v>
      </c>
      <c r="AD738" s="250" t="str">
        <f t="shared" si="37"/>
        <v>&amp;PAGE=EX_SHEET_ENTRY</v>
      </c>
      <c r="AE738" s="250" t="str">
        <f>IF(LEFT(tbl_TransDet_Exp[[#This Row],[Journal Id]],2)="EX",TEXT(tbl_TransDet_Exp[[#This Row],[Vch /Ex /PayId]],"0000000000"),"")</f>
        <v/>
      </c>
      <c r="AF738" s="250" t="b">
        <f>IF(tbl_TransDet_Exp[[#This Row],[ER Lookup and Format]]&lt;&gt;"",CONCATENATE(tbl_TransDet_Exp[[#This Row],[https://financials.omni.fsu.edu/psp/sprdfi/EMPLOYEE/ERP/c/AUDIT_EXPENSE_FUNCTIONS.TE_EXP_SHEET_INQ.GBL?SHEET_ID=]],AE738,tbl_TransDet_Exp[[#This Row],[&amp;PAGE=EX_SHEET_ENTRY]]))</f>
        <v>0</v>
      </c>
      <c r="AG738" s="250" t="str">
        <f t="shared" si="38"/>
        <v>https://docmgmt.its.fsu.edu/NolijWeb/public/apiLoginCheck.jsp?redir=../documentviewer/%3FdocumentId%3D</v>
      </c>
      <c r="AH7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8" s="250" t="str">
        <f>tbl_TransDet_Exp[[#Headers],[&amp;TargetFrameName=None]]</f>
        <v>&amp;TargetFrameName=None</v>
      </c>
      <c r="AJ7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8" s="71"/>
      <c r="AN738" s="22"/>
      <c r="AO738" s="22"/>
      <c r="AP738" s="208"/>
      <c r="AQ738" s="42" t="e">
        <f>IF(tbl_TransDet_Exp[[#This Row],[Custom SR Type]]="",INDEX(SR_Lookup[Section Name],MATCH(tbl_TransDet_Exp[[#This Row],[Account]],SR_Lookup[Account],0)),tbl_TransDet_Exp[[#This Row],[Custom SR Type]])</f>
        <v>#N/A</v>
      </c>
      <c r="AR738" s="42">
        <f>VALUE(CONCATENATE(C738,TEXT(tbl_TransDet_Exp[[#This Row],[Pd]],"00")))</f>
        <v>0</v>
      </c>
      <c r="AS738" s="42" t="str">
        <f>TEXT(tbl_TransDet_Exp[[#This Row],[Project Id]],"000000")</f>
        <v>000000</v>
      </c>
      <c r="AT738" s="42" t="e">
        <f>INDEX(Table11[Description],MATCH(tbl_TransDet_Exp[[#This Row],[Account]],Table11[GL Account],0))</f>
        <v>#N/A</v>
      </c>
      <c r="AU7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39" spans="2:47">
      <c r="B739" s="11"/>
      <c r="C739" s="243"/>
      <c r="D739" s="243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244"/>
      <c r="P739" s="11"/>
      <c r="Q739" s="245"/>
      <c r="R739" s="11"/>
      <c r="S739" s="11"/>
      <c r="T739" s="11"/>
      <c r="U739" s="11"/>
      <c r="V739" s="11"/>
      <c r="W739" s="11"/>
      <c r="X739" s="11"/>
      <c r="Y739" s="11"/>
      <c r="Z739" s="246"/>
      <c r="AA7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39" s="250" t="e">
        <f>IF(tbl_TransDet_Exp[[#This Row],[+/-  (HR GL Detail)]]&lt;&gt;"",tbl_TransDet_Exp[[#This Row],[+/-  (HR GL Detail)]],IF(#REF!&lt;&gt;"",#REF!,""))</f>
        <v>#REF!</v>
      </c>
      <c r="AC739" s="250" t="str">
        <f t="shared" si="36"/>
        <v>https://financials.omni.fsu.edu/psp/sprdfi/EMPLOYEE/ERP/c/AUDIT_EXPENSE_FUNCTIONS.TE_EXP_SHEET_INQ.GBL?SHEET_ID=</v>
      </c>
      <c r="AD739" s="250" t="str">
        <f t="shared" si="37"/>
        <v>&amp;PAGE=EX_SHEET_ENTRY</v>
      </c>
      <c r="AE739" s="250" t="str">
        <f>IF(LEFT(tbl_TransDet_Exp[[#This Row],[Journal Id]],2)="EX",TEXT(tbl_TransDet_Exp[[#This Row],[Vch /Ex /PayId]],"0000000000"),"")</f>
        <v/>
      </c>
      <c r="AF739" s="250" t="b">
        <f>IF(tbl_TransDet_Exp[[#This Row],[ER Lookup and Format]]&lt;&gt;"",CONCATENATE(tbl_TransDet_Exp[[#This Row],[https://financials.omni.fsu.edu/psp/sprdfi/EMPLOYEE/ERP/c/AUDIT_EXPENSE_FUNCTIONS.TE_EXP_SHEET_INQ.GBL?SHEET_ID=]],AE739,tbl_TransDet_Exp[[#This Row],[&amp;PAGE=EX_SHEET_ENTRY]]))</f>
        <v>0</v>
      </c>
      <c r="AG739" s="250" t="str">
        <f t="shared" si="38"/>
        <v>https://docmgmt.its.fsu.edu/NolijWeb/public/apiLoginCheck.jsp?redir=../documentviewer/%3FdocumentId%3D</v>
      </c>
      <c r="AH7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39" s="250" t="str">
        <f>tbl_TransDet_Exp[[#Headers],[&amp;TargetFrameName=None]]</f>
        <v>&amp;TargetFrameName=None</v>
      </c>
      <c r="AJ7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39" s="71"/>
      <c r="AN739" s="22"/>
      <c r="AO739" s="22"/>
      <c r="AP739" s="208"/>
      <c r="AQ739" s="42" t="e">
        <f>IF(tbl_TransDet_Exp[[#This Row],[Custom SR Type]]="",INDEX(SR_Lookup[Section Name],MATCH(tbl_TransDet_Exp[[#This Row],[Account]],SR_Lookup[Account],0)),tbl_TransDet_Exp[[#This Row],[Custom SR Type]])</f>
        <v>#N/A</v>
      </c>
      <c r="AR739" s="42">
        <f>VALUE(CONCATENATE(C739,TEXT(tbl_TransDet_Exp[[#This Row],[Pd]],"00")))</f>
        <v>0</v>
      </c>
      <c r="AS739" s="42" t="str">
        <f>TEXT(tbl_TransDet_Exp[[#This Row],[Project Id]],"000000")</f>
        <v>000000</v>
      </c>
      <c r="AT739" s="42" t="e">
        <f>INDEX(Table11[Description],MATCH(tbl_TransDet_Exp[[#This Row],[Account]],Table11[GL Account],0))</f>
        <v>#N/A</v>
      </c>
      <c r="AU7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0" spans="2:47">
      <c r="B740" s="11"/>
      <c r="C740" s="243"/>
      <c r="D740" s="243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244"/>
      <c r="P740" s="11"/>
      <c r="Q740" s="245"/>
      <c r="R740" s="11"/>
      <c r="S740" s="11"/>
      <c r="T740" s="11"/>
      <c r="U740" s="11"/>
      <c r="V740" s="11"/>
      <c r="W740" s="11"/>
      <c r="X740" s="11"/>
      <c r="Y740" s="11"/>
      <c r="Z740" s="246"/>
      <c r="AA7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0" s="250" t="e">
        <f>IF(tbl_TransDet_Exp[[#This Row],[+/-  (HR GL Detail)]]&lt;&gt;"",tbl_TransDet_Exp[[#This Row],[+/-  (HR GL Detail)]],IF(#REF!&lt;&gt;"",#REF!,""))</f>
        <v>#REF!</v>
      </c>
      <c r="AC740" s="250" t="str">
        <f t="shared" si="36"/>
        <v>https://financials.omni.fsu.edu/psp/sprdfi/EMPLOYEE/ERP/c/AUDIT_EXPENSE_FUNCTIONS.TE_EXP_SHEET_INQ.GBL?SHEET_ID=</v>
      </c>
      <c r="AD740" s="250" t="str">
        <f t="shared" si="37"/>
        <v>&amp;PAGE=EX_SHEET_ENTRY</v>
      </c>
      <c r="AE740" s="250" t="str">
        <f>IF(LEFT(tbl_TransDet_Exp[[#This Row],[Journal Id]],2)="EX",TEXT(tbl_TransDet_Exp[[#This Row],[Vch /Ex /PayId]],"0000000000"),"")</f>
        <v/>
      </c>
      <c r="AF740" s="250" t="b">
        <f>IF(tbl_TransDet_Exp[[#This Row],[ER Lookup and Format]]&lt;&gt;"",CONCATENATE(tbl_TransDet_Exp[[#This Row],[https://financials.omni.fsu.edu/psp/sprdfi/EMPLOYEE/ERP/c/AUDIT_EXPENSE_FUNCTIONS.TE_EXP_SHEET_INQ.GBL?SHEET_ID=]],AE740,tbl_TransDet_Exp[[#This Row],[&amp;PAGE=EX_SHEET_ENTRY]]))</f>
        <v>0</v>
      </c>
      <c r="AG740" s="250" t="str">
        <f t="shared" si="38"/>
        <v>https://docmgmt.its.fsu.edu/NolijWeb/public/apiLoginCheck.jsp?redir=../documentviewer/%3FdocumentId%3D</v>
      </c>
      <c r="AH7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0" s="250" t="str">
        <f>tbl_TransDet_Exp[[#Headers],[&amp;TargetFrameName=None]]</f>
        <v>&amp;TargetFrameName=None</v>
      </c>
      <c r="AJ7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0" s="71"/>
      <c r="AN740" s="22"/>
      <c r="AO740" s="22"/>
      <c r="AP740" s="208"/>
      <c r="AQ740" s="42" t="e">
        <f>IF(tbl_TransDet_Exp[[#This Row],[Custom SR Type]]="",INDEX(SR_Lookup[Section Name],MATCH(tbl_TransDet_Exp[[#This Row],[Account]],SR_Lookup[Account],0)),tbl_TransDet_Exp[[#This Row],[Custom SR Type]])</f>
        <v>#N/A</v>
      </c>
      <c r="AR740" s="42">
        <f>VALUE(CONCATENATE(C740,TEXT(tbl_TransDet_Exp[[#This Row],[Pd]],"00")))</f>
        <v>0</v>
      </c>
      <c r="AS740" s="42" t="str">
        <f>TEXT(tbl_TransDet_Exp[[#This Row],[Project Id]],"000000")</f>
        <v>000000</v>
      </c>
      <c r="AT740" s="42" t="e">
        <f>INDEX(Table11[Description],MATCH(tbl_TransDet_Exp[[#This Row],[Account]],Table11[GL Account],0))</f>
        <v>#N/A</v>
      </c>
      <c r="AU7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1" spans="2:47">
      <c r="B741" s="11"/>
      <c r="C741" s="243"/>
      <c r="D741" s="243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244"/>
      <c r="P741" s="11"/>
      <c r="Q741" s="245"/>
      <c r="R741" s="11"/>
      <c r="S741" s="11"/>
      <c r="T741" s="11"/>
      <c r="U741" s="11"/>
      <c r="V741" s="11"/>
      <c r="W741" s="11"/>
      <c r="X741" s="11"/>
      <c r="Y741" s="11"/>
      <c r="Z741" s="246"/>
      <c r="AA7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1" s="250" t="e">
        <f>IF(tbl_TransDet_Exp[[#This Row],[+/-  (HR GL Detail)]]&lt;&gt;"",tbl_TransDet_Exp[[#This Row],[+/-  (HR GL Detail)]],IF(#REF!&lt;&gt;"",#REF!,""))</f>
        <v>#REF!</v>
      </c>
      <c r="AC741" s="250" t="str">
        <f t="shared" si="36"/>
        <v>https://financials.omni.fsu.edu/psp/sprdfi/EMPLOYEE/ERP/c/AUDIT_EXPENSE_FUNCTIONS.TE_EXP_SHEET_INQ.GBL?SHEET_ID=</v>
      </c>
      <c r="AD741" s="250" t="str">
        <f t="shared" si="37"/>
        <v>&amp;PAGE=EX_SHEET_ENTRY</v>
      </c>
      <c r="AE741" s="250" t="str">
        <f>IF(LEFT(tbl_TransDet_Exp[[#This Row],[Journal Id]],2)="EX",TEXT(tbl_TransDet_Exp[[#This Row],[Vch /Ex /PayId]],"0000000000"),"")</f>
        <v/>
      </c>
      <c r="AF741" s="250" t="b">
        <f>IF(tbl_TransDet_Exp[[#This Row],[ER Lookup and Format]]&lt;&gt;"",CONCATENATE(tbl_TransDet_Exp[[#This Row],[https://financials.omni.fsu.edu/psp/sprdfi/EMPLOYEE/ERP/c/AUDIT_EXPENSE_FUNCTIONS.TE_EXP_SHEET_INQ.GBL?SHEET_ID=]],AE741,tbl_TransDet_Exp[[#This Row],[&amp;PAGE=EX_SHEET_ENTRY]]))</f>
        <v>0</v>
      </c>
      <c r="AG741" s="250" t="str">
        <f t="shared" si="38"/>
        <v>https://docmgmt.its.fsu.edu/NolijWeb/public/apiLoginCheck.jsp?redir=../documentviewer/%3FdocumentId%3D</v>
      </c>
      <c r="AH7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1" s="250" t="str">
        <f>tbl_TransDet_Exp[[#Headers],[&amp;TargetFrameName=None]]</f>
        <v>&amp;TargetFrameName=None</v>
      </c>
      <c r="AJ7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1" s="71"/>
      <c r="AN741" s="22"/>
      <c r="AO741" s="22"/>
      <c r="AP741" s="208"/>
      <c r="AQ741" s="42" t="e">
        <f>IF(tbl_TransDet_Exp[[#This Row],[Custom SR Type]]="",INDEX(SR_Lookup[Section Name],MATCH(tbl_TransDet_Exp[[#This Row],[Account]],SR_Lookup[Account],0)),tbl_TransDet_Exp[[#This Row],[Custom SR Type]])</f>
        <v>#N/A</v>
      </c>
      <c r="AR741" s="42">
        <f>VALUE(CONCATENATE(C741,TEXT(tbl_TransDet_Exp[[#This Row],[Pd]],"00")))</f>
        <v>0</v>
      </c>
      <c r="AS741" s="42" t="str">
        <f>TEXT(tbl_TransDet_Exp[[#This Row],[Project Id]],"000000")</f>
        <v>000000</v>
      </c>
      <c r="AT741" s="42" t="e">
        <f>INDEX(Table11[Description],MATCH(tbl_TransDet_Exp[[#This Row],[Account]],Table11[GL Account],0))</f>
        <v>#N/A</v>
      </c>
      <c r="AU7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2" spans="2:47">
      <c r="B742" s="11"/>
      <c r="C742" s="243"/>
      <c r="D742" s="243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244"/>
      <c r="P742" s="11"/>
      <c r="Q742" s="245"/>
      <c r="R742" s="11"/>
      <c r="S742" s="11"/>
      <c r="T742" s="11"/>
      <c r="U742" s="11"/>
      <c r="V742" s="11"/>
      <c r="W742" s="11"/>
      <c r="X742" s="11"/>
      <c r="Y742" s="11"/>
      <c r="Z742" s="246"/>
      <c r="AA7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2" s="250" t="e">
        <f>IF(tbl_TransDet_Exp[[#This Row],[+/-  (HR GL Detail)]]&lt;&gt;"",tbl_TransDet_Exp[[#This Row],[+/-  (HR GL Detail)]],IF(#REF!&lt;&gt;"",#REF!,""))</f>
        <v>#REF!</v>
      </c>
      <c r="AC742" s="250" t="str">
        <f t="shared" si="36"/>
        <v>https://financials.omni.fsu.edu/psp/sprdfi/EMPLOYEE/ERP/c/AUDIT_EXPENSE_FUNCTIONS.TE_EXP_SHEET_INQ.GBL?SHEET_ID=</v>
      </c>
      <c r="AD742" s="250" t="str">
        <f t="shared" si="37"/>
        <v>&amp;PAGE=EX_SHEET_ENTRY</v>
      </c>
      <c r="AE742" s="250" t="str">
        <f>IF(LEFT(tbl_TransDet_Exp[[#This Row],[Journal Id]],2)="EX",TEXT(tbl_TransDet_Exp[[#This Row],[Vch /Ex /PayId]],"0000000000"),"")</f>
        <v/>
      </c>
      <c r="AF742" s="250" t="b">
        <f>IF(tbl_TransDet_Exp[[#This Row],[ER Lookup and Format]]&lt;&gt;"",CONCATENATE(tbl_TransDet_Exp[[#This Row],[https://financials.omni.fsu.edu/psp/sprdfi/EMPLOYEE/ERP/c/AUDIT_EXPENSE_FUNCTIONS.TE_EXP_SHEET_INQ.GBL?SHEET_ID=]],AE742,tbl_TransDet_Exp[[#This Row],[&amp;PAGE=EX_SHEET_ENTRY]]))</f>
        <v>0</v>
      </c>
      <c r="AG742" s="250" t="str">
        <f t="shared" si="38"/>
        <v>https://docmgmt.its.fsu.edu/NolijWeb/public/apiLoginCheck.jsp?redir=../documentviewer/%3FdocumentId%3D</v>
      </c>
      <c r="AH7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2" s="250" t="str">
        <f>tbl_TransDet_Exp[[#Headers],[&amp;TargetFrameName=None]]</f>
        <v>&amp;TargetFrameName=None</v>
      </c>
      <c r="AJ7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2" s="71"/>
      <c r="AN742" s="22"/>
      <c r="AO742" s="22"/>
      <c r="AP742" s="208"/>
      <c r="AQ742" s="42" t="e">
        <f>IF(tbl_TransDet_Exp[[#This Row],[Custom SR Type]]="",INDEX(SR_Lookup[Section Name],MATCH(tbl_TransDet_Exp[[#This Row],[Account]],SR_Lookup[Account],0)),tbl_TransDet_Exp[[#This Row],[Custom SR Type]])</f>
        <v>#N/A</v>
      </c>
      <c r="AR742" s="42">
        <f>VALUE(CONCATENATE(C742,TEXT(tbl_TransDet_Exp[[#This Row],[Pd]],"00")))</f>
        <v>0</v>
      </c>
      <c r="AS742" s="42" t="str">
        <f>TEXT(tbl_TransDet_Exp[[#This Row],[Project Id]],"000000")</f>
        <v>000000</v>
      </c>
      <c r="AT742" s="42" t="e">
        <f>INDEX(Table11[Description],MATCH(tbl_TransDet_Exp[[#This Row],[Account]],Table11[GL Account],0))</f>
        <v>#N/A</v>
      </c>
      <c r="AU7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3" spans="2:47">
      <c r="B743" s="11"/>
      <c r="C743" s="243"/>
      <c r="D743" s="243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244"/>
      <c r="P743" s="11"/>
      <c r="Q743" s="245"/>
      <c r="R743" s="11"/>
      <c r="S743" s="11"/>
      <c r="T743" s="11"/>
      <c r="U743" s="11"/>
      <c r="V743" s="11"/>
      <c r="W743" s="11"/>
      <c r="X743" s="11"/>
      <c r="Y743" s="11"/>
      <c r="Z743" s="246"/>
      <c r="AA7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3" s="250" t="e">
        <f>IF(tbl_TransDet_Exp[[#This Row],[+/-  (HR GL Detail)]]&lt;&gt;"",tbl_TransDet_Exp[[#This Row],[+/-  (HR GL Detail)]],IF(#REF!&lt;&gt;"",#REF!,""))</f>
        <v>#REF!</v>
      </c>
      <c r="AC743" s="250" t="str">
        <f t="shared" si="36"/>
        <v>https://financials.omni.fsu.edu/psp/sprdfi/EMPLOYEE/ERP/c/AUDIT_EXPENSE_FUNCTIONS.TE_EXP_SHEET_INQ.GBL?SHEET_ID=</v>
      </c>
      <c r="AD743" s="250" t="str">
        <f t="shared" si="37"/>
        <v>&amp;PAGE=EX_SHEET_ENTRY</v>
      </c>
      <c r="AE743" s="250" t="str">
        <f>IF(LEFT(tbl_TransDet_Exp[[#This Row],[Journal Id]],2)="EX",TEXT(tbl_TransDet_Exp[[#This Row],[Vch /Ex /PayId]],"0000000000"),"")</f>
        <v/>
      </c>
      <c r="AF743" s="250" t="b">
        <f>IF(tbl_TransDet_Exp[[#This Row],[ER Lookup and Format]]&lt;&gt;"",CONCATENATE(tbl_TransDet_Exp[[#This Row],[https://financials.omni.fsu.edu/psp/sprdfi/EMPLOYEE/ERP/c/AUDIT_EXPENSE_FUNCTIONS.TE_EXP_SHEET_INQ.GBL?SHEET_ID=]],AE743,tbl_TransDet_Exp[[#This Row],[&amp;PAGE=EX_SHEET_ENTRY]]))</f>
        <v>0</v>
      </c>
      <c r="AG743" s="250" t="str">
        <f t="shared" si="38"/>
        <v>https://docmgmt.its.fsu.edu/NolijWeb/public/apiLoginCheck.jsp?redir=../documentviewer/%3FdocumentId%3D</v>
      </c>
      <c r="AH7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3" s="250" t="str">
        <f>tbl_TransDet_Exp[[#Headers],[&amp;TargetFrameName=None]]</f>
        <v>&amp;TargetFrameName=None</v>
      </c>
      <c r="AJ7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3" s="71"/>
      <c r="AN743" s="22"/>
      <c r="AO743" s="22"/>
      <c r="AP743" s="208"/>
      <c r="AQ743" s="42" t="e">
        <f>IF(tbl_TransDet_Exp[[#This Row],[Custom SR Type]]="",INDEX(SR_Lookup[Section Name],MATCH(tbl_TransDet_Exp[[#This Row],[Account]],SR_Lookup[Account],0)),tbl_TransDet_Exp[[#This Row],[Custom SR Type]])</f>
        <v>#N/A</v>
      </c>
      <c r="AR743" s="42">
        <f>VALUE(CONCATENATE(C743,TEXT(tbl_TransDet_Exp[[#This Row],[Pd]],"00")))</f>
        <v>0</v>
      </c>
      <c r="AS743" s="42" t="str">
        <f>TEXT(tbl_TransDet_Exp[[#This Row],[Project Id]],"000000")</f>
        <v>000000</v>
      </c>
      <c r="AT743" s="42" t="e">
        <f>INDEX(Table11[Description],MATCH(tbl_TransDet_Exp[[#This Row],[Account]],Table11[GL Account],0))</f>
        <v>#N/A</v>
      </c>
      <c r="AU7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4" spans="2:47">
      <c r="B744" s="11"/>
      <c r="C744" s="243"/>
      <c r="D744" s="243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244"/>
      <c r="P744" s="11"/>
      <c r="Q744" s="245"/>
      <c r="R744" s="11"/>
      <c r="S744" s="11"/>
      <c r="T744" s="11"/>
      <c r="U744" s="11"/>
      <c r="V744" s="11"/>
      <c r="W744" s="11"/>
      <c r="X744" s="11"/>
      <c r="Y744" s="11"/>
      <c r="Z744" s="246"/>
      <c r="AA7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4" s="250" t="e">
        <f>IF(tbl_TransDet_Exp[[#This Row],[+/-  (HR GL Detail)]]&lt;&gt;"",tbl_TransDet_Exp[[#This Row],[+/-  (HR GL Detail)]],IF(#REF!&lt;&gt;"",#REF!,""))</f>
        <v>#REF!</v>
      </c>
      <c r="AC744" s="250" t="str">
        <f t="shared" si="36"/>
        <v>https://financials.omni.fsu.edu/psp/sprdfi/EMPLOYEE/ERP/c/AUDIT_EXPENSE_FUNCTIONS.TE_EXP_SHEET_INQ.GBL?SHEET_ID=</v>
      </c>
      <c r="AD744" s="250" t="str">
        <f t="shared" si="37"/>
        <v>&amp;PAGE=EX_SHEET_ENTRY</v>
      </c>
      <c r="AE744" s="250" t="str">
        <f>IF(LEFT(tbl_TransDet_Exp[[#This Row],[Journal Id]],2)="EX",TEXT(tbl_TransDet_Exp[[#This Row],[Vch /Ex /PayId]],"0000000000"),"")</f>
        <v/>
      </c>
      <c r="AF744" s="250" t="b">
        <f>IF(tbl_TransDet_Exp[[#This Row],[ER Lookup and Format]]&lt;&gt;"",CONCATENATE(tbl_TransDet_Exp[[#This Row],[https://financials.omni.fsu.edu/psp/sprdfi/EMPLOYEE/ERP/c/AUDIT_EXPENSE_FUNCTIONS.TE_EXP_SHEET_INQ.GBL?SHEET_ID=]],AE744,tbl_TransDet_Exp[[#This Row],[&amp;PAGE=EX_SHEET_ENTRY]]))</f>
        <v>0</v>
      </c>
      <c r="AG744" s="250" t="str">
        <f t="shared" si="38"/>
        <v>https://docmgmt.its.fsu.edu/NolijWeb/public/apiLoginCheck.jsp?redir=../documentviewer/%3FdocumentId%3D</v>
      </c>
      <c r="AH7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4" s="250" t="str">
        <f>tbl_TransDet_Exp[[#Headers],[&amp;TargetFrameName=None]]</f>
        <v>&amp;TargetFrameName=None</v>
      </c>
      <c r="AJ7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4" s="71"/>
      <c r="AN744" s="22"/>
      <c r="AO744" s="22"/>
      <c r="AP744" s="208"/>
      <c r="AQ744" s="42" t="e">
        <f>IF(tbl_TransDet_Exp[[#This Row],[Custom SR Type]]="",INDEX(SR_Lookup[Section Name],MATCH(tbl_TransDet_Exp[[#This Row],[Account]],SR_Lookup[Account],0)),tbl_TransDet_Exp[[#This Row],[Custom SR Type]])</f>
        <v>#N/A</v>
      </c>
      <c r="AR744" s="42">
        <f>VALUE(CONCATENATE(C744,TEXT(tbl_TransDet_Exp[[#This Row],[Pd]],"00")))</f>
        <v>0</v>
      </c>
      <c r="AS744" s="42" t="str">
        <f>TEXT(tbl_TransDet_Exp[[#This Row],[Project Id]],"000000")</f>
        <v>000000</v>
      </c>
      <c r="AT744" s="42" t="e">
        <f>INDEX(Table11[Description],MATCH(tbl_TransDet_Exp[[#This Row],[Account]],Table11[GL Account],0))</f>
        <v>#N/A</v>
      </c>
      <c r="AU7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5" spans="2:47">
      <c r="B745" s="11"/>
      <c r="C745" s="243"/>
      <c r="D745" s="243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244"/>
      <c r="P745" s="11"/>
      <c r="Q745" s="245"/>
      <c r="R745" s="11"/>
      <c r="S745" s="11"/>
      <c r="T745" s="11"/>
      <c r="U745" s="11"/>
      <c r="V745" s="11"/>
      <c r="W745" s="11"/>
      <c r="X745" s="11"/>
      <c r="Y745" s="11"/>
      <c r="Z745" s="246"/>
      <c r="AA7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5" s="250" t="e">
        <f>IF(tbl_TransDet_Exp[[#This Row],[+/-  (HR GL Detail)]]&lt;&gt;"",tbl_TransDet_Exp[[#This Row],[+/-  (HR GL Detail)]],IF(#REF!&lt;&gt;"",#REF!,""))</f>
        <v>#REF!</v>
      </c>
      <c r="AC745" s="250" t="str">
        <f t="shared" si="36"/>
        <v>https://financials.omni.fsu.edu/psp/sprdfi/EMPLOYEE/ERP/c/AUDIT_EXPENSE_FUNCTIONS.TE_EXP_SHEET_INQ.GBL?SHEET_ID=</v>
      </c>
      <c r="AD745" s="250" t="str">
        <f t="shared" si="37"/>
        <v>&amp;PAGE=EX_SHEET_ENTRY</v>
      </c>
      <c r="AE745" s="250" t="str">
        <f>IF(LEFT(tbl_TransDet_Exp[[#This Row],[Journal Id]],2)="EX",TEXT(tbl_TransDet_Exp[[#This Row],[Vch /Ex /PayId]],"0000000000"),"")</f>
        <v/>
      </c>
      <c r="AF745" s="250" t="b">
        <f>IF(tbl_TransDet_Exp[[#This Row],[ER Lookup and Format]]&lt;&gt;"",CONCATENATE(tbl_TransDet_Exp[[#This Row],[https://financials.omni.fsu.edu/psp/sprdfi/EMPLOYEE/ERP/c/AUDIT_EXPENSE_FUNCTIONS.TE_EXP_SHEET_INQ.GBL?SHEET_ID=]],AE745,tbl_TransDet_Exp[[#This Row],[&amp;PAGE=EX_SHEET_ENTRY]]))</f>
        <v>0</v>
      </c>
      <c r="AG745" s="250" t="str">
        <f t="shared" si="38"/>
        <v>https://docmgmt.its.fsu.edu/NolijWeb/public/apiLoginCheck.jsp?redir=../documentviewer/%3FdocumentId%3D</v>
      </c>
      <c r="AH7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5" s="250" t="str">
        <f>tbl_TransDet_Exp[[#Headers],[&amp;TargetFrameName=None]]</f>
        <v>&amp;TargetFrameName=None</v>
      </c>
      <c r="AJ7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5" s="71"/>
      <c r="AN745" s="22"/>
      <c r="AO745" s="22"/>
      <c r="AP745" s="208"/>
      <c r="AQ745" s="42" t="e">
        <f>IF(tbl_TransDet_Exp[[#This Row],[Custom SR Type]]="",INDEX(SR_Lookup[Section Name],MATCH(tbl_TransDet_Exp[[#This Row],[Account]],SR_Lookup[Account],0)),tbl_TransDet_Exp[[#This Row],[Custom SR Type]])</f>
        <v>#N/A</v>
      </c>
      <c r="AR745" s="42">
        <f>VALUE(CONCATENATE(C745,TEXT(tbl_TransDet_Exp[[#This Row],[Pd]],"00")))</f>
        <v>0</v>
      </c>
      <c r="AS745" s="42" t="str">
        <f>TEXT(tbl_TransDet_Exp[[#This Row],[Project Id]],"000000")</f>
        <v>000000</v>
      </c>
      <c r="AT745" s="42" t="e">
        <f>INDEX(Table11[Description],MATCH(tbl_TransDet_Exp[[#This Row],[Account]],Table11[GL Account],0))</f>
        <v>#N/A</v>
      </c>
      <c r="AU7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6" spans="2:47">
      <c r="B746" s="11"/>
      <c r="C746" s="243"/>
      <c r="D746" s="243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244"/>
      <c r="P746" s="11"/>
      <c r="Q746" s="245"/>
      <c r="R746" s="11"/>
      <c r="S746" s="11"/>
      <c r="T746" s="11"/>
      <c r="U746" s="11"/>
      <c r="V746" s="11"/>
      <c r="W746" s="11"/>
      <c r="X746" s="11"/>
      <c r="Y746" s="11"/>
      <c r="Z746" s="246"/>
      <c r="AA7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6" s="250" t="e">
        <f>IF(tbl_TransDet_Exp[[#This Row],[+/-  (HR GL Detail)]]&lt;&gt;"",tbl_TransDet_Exp[[#This Row],[+/-  (HR GL Detail)]],IF(#REF!&lt;&gt;"",#REF!,""))</f>
        <v>#REF!</v>
      </c>
      <c r="AC746" s="250" t="str">
        <f t="shared" si="36"/>
        <v>https://financials.omni.fsu.edu/psp/sprdfi/EMPLOYEE/ERP/c/AUDIT_EXPENSE_FUNCTIONS.TE_EXP_SHEET_INQ.GBL?SHEET_ID=</v>
      </c>
      <c r="AD746" s="250" t="str">
        <f t="shared" si="37"/>
        <v>&amp;PAGE=EX_SHEET_ENTRY</v>
      </c>
      <c r="AE746" s="250" t="str">
        <f>IF(LEFT(tbl_TransDet_Exp[[#This Row],[Journal Id]],2)="EX",TEXT(tbl_TransDet_Exp[[#This Row],[Vch /Ex /PayId]],"0000000000"),"")</f>
        <v/>
      </c>
      <c r="AF746" s="250" t="b">
        <f>IF(tbl_TransDet_Exp[[#This Row],[ER Lookup and Format]]&lt;&gt;"",CONCATENATE(tbl_TransDet_Exp[[#This Row],[https://financials.omni.fsu.edu/psp/sprdfi/EMPLOYEE/ERP/c/AUDIT_EXPENSE_FUNCTIONS.TE_EXP_SHEET_INQ.GBL?SHEET_ID=]],AE746,tbl_TransDet_Exp[[#This Row],[&amp;PAGE=EX_SHEET_ENTRY]]))</f>
        <v>0</v>
      </c>
      <c r="AG746" s="250" t="str">
        <f t="shared" si="38"/>
        <v>https://docmgmt.its.fsu.edu/NolijWeb/public/apiLoginCheck.jsp?redir=../documentviewer/%3FdocumentId%3D</v>
      </c>
      <c r="AH7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6" s="250" t="str">
        <f>tbl_TransDet_Exp[[#Headers],[&amp;TargetFrameName=None]]</f>
        <v>&amp;TargetFrameName=None</v>
      </c>
      <c r="AJ7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6" s="71"/>
      <c r="AN746" s="22"/>
      <c r="AO746" s="22"/>
      <c r="AP746" s="208"/>
      <c r="AQ746" s="42" t="e">
        <f>IF(tbl_TransDet_Exp[[#This Row],[Custom SR Type]]="",INDEX(SR_Lookup[Section Name],MATCH(tbl_TransDet_Exp[[#This Row],[Account]],SR_Lookup[Account],0)),tbl_TransDet_Exp[[#This Row],[Custom SR Type]])</f>
        <v>#N/A</v>
      </c>
      <c r="AR746" s="42">
        <f>VALUE(CONCATENATE(C746,TEXT(tbl_TransDet_Exp[[#This Row],[Pd]],"00")))</f>
        <v>0</v>
      </c>
      <c r="AS746" s="42" t="str">
        <f>TEXT(tbl_TransDet_Exp[[#This Row],[Project Id]],"000000")</f>
        <v>000000</v>
      </c>
      <c r="AT746" s="42" t="e">
        <f>INDEX(Table11[Description],MATCH(tbl_TransDet_Exp[[#This Row],[Account]],Table11[GL Account],0))</f>
        <v>#N/A</v>
      </c>
      <c r="AU7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7" spans="2:47">
      <c r="B747" s="11"/>
      <c r="C747" s="243"/>
      <c r="D747" s="243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244"/>
      <c r="P747" s="11"/>
      <c r="Q747" s="245"/>
      <c r="R747" s="11"/>
      <c r="S747" s="11"/>
      <c r="T747" s="11"/>
      <c r="U747" s="11"/>
      <c r="V747" s="11"/>
      <c r="W747" s="11"/>
      <c r="X747" s="11"/>
      <c r="Y747" s="11"/>
      <c r="Z747" s="246"/>
      <c r="AA7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7" s="250" t="e">
        <f>IF(tbl_TransDet_Exp[[#This Row],[+/-  (HR GL Detail)]]&lt;&gt;"",tbl_TransDet_Exp[[#This Row],[+/-  (HR GL Detail)]],IF(#REF!&lt;&gt;"",#REF!,""))</f>
        <v>#REF!</v>
      </c>
      <c r="AC747" s="250" t="str">
        <f t="shared" si="36"/>
        <v>https://financials.omni.fsu.edu/psp/sprdfi/EMPLOYEE/ERP/c/AUDIT_EXPENSE_FUNCTIONS.TE_EXP_SHEET_INQ.GBL?SHEET_ID=</v>
      </c>
      <c r="AD747" s="250" t="str">
        <f t="shared" si="37"/>
        <v>&amp;PAGE=EX_SHEET_ENTRY</v>
      </c>
      <c r="AE747" s="250" t="str">
        <f>IF(LEFT(tbl_TransDet_Exp[[#This Row],[Journal Id]],2)="EX",TEXT(tbl_TransDet_Exp[[#This Row],[Vch /Ex /PayId]],"0000000000"),"")</f>
        <v/>
      </c>
      <c r="AF747" s="250" t="b">
        <f>IF(tbl_TransDet_Exp[[#This Row],[ER Lookup and Format]]&lt;&gt;"",CONCATENATE(tbl_TransDet_Exp[[#This Row],[https://financials.omni.fsu.edu/psp/sprdfi/EMPLOYEE/ERP/c/AUDIT_EXPENSE_FUNCTIONS.TE_EXP_SHEET_INQ.GBL?SHEET_ID=]],AE747,tbl_TransDet_Exp[[#This Row],[&amp;PAGE=EX_SHEET_ENTRY]]))</f>
        <v>0</v>
      </c>
      <c r="AG747" s="250" t="str">
        <f t="shared" si="38"/>
        <v>https://docmgmt.its.fsu.edu/NolijWeb/public/apiLoginCheck.jsp?redir=../documentviewer/%3FdocumentId%3D</v>
      </c>
      <c r="AH7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7" s="250" t="str">
        <f>tbl_TransDet_Exp[[#Headers],[&amp;TargetFrameName=None]]</f>
        <v>&amp;TargetFrameName=None</v>
      </c>
      <c r="AJ7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7" s="71"/>
      <c r="AN747" s="22"/>
      <c r="AO747" s="22"/>
      <c r="AP747" s="208"/>
      <c r="AQ747" s="42" t="e">
        <f>IF(tbl_TransDet_Exp[[#This Row],[Custom SR Type]]="",INDEX(SR_Lookup[Section Name],MATCH(tbl_TransDet_Exp[[#This Row],[Account]],SR_Lookup[Account],0)),tbl_TransDet_Exp[[#This Row],[Custom SR Type]])</f>
        <v>#N/A</v>
      </c>
      <c r="AR747" s="42">
        <f>VALUE(CONCATENATE(C747,TEXT(tbl_TransDet_Exp[[#This Row],[Pd]],"00")))</f>
        <v>0</v>
      </c>
      <c r="AS747" s="42" t="str">
        <f>TEXT(tbl_TransDet_Exp[[#This Row],[Project Id]],"000000")</f>
        <v>000000</v>
      </c>
      <c r="AT747" s="42" t="e">
        <f>INDEX(Table11[Description],MATCH(tbl_TransDet_Exp[[#This Row],[Account]],Table11[GL Account],0))</f>
        <v>#N/A</v>
      </c>
      <c r="AU7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8" spans="2:47">
      <c r="B748" s="11"/>
      <c r="C748" s="243"/>
      <c r="D748" s="243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244"/>
      <c r="P748" s="11"/>
      <c r="Q748" s="245"/>
      <c r="R748" s="11"/>
      <c r="S748" s="11"/>
      <c r="T748" s="11"/>
      <c r="U748" s="11"/>
      <c r="V748" s="11"/>
      <c r="W748" s="11"/>
      <c r="X748" s="11"/>
      <c r="Y748" s="11"/>
      <c r="Z748" s="246"/>
      <c r="AA7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8" s="250" t="e">
        <f>IF(tbl_TransDet_Exp[[#This Row],[+/-  (HR GL Detail)]]&lt;&gt;"",tbl_TransDet_Exp[[#This Row],[+/-  (HR GL Detail)]],IF(#REF!&lt;&gt;"",#REF!,""))</f>
        <v>#REF!</v>
      </c>
      <c r="AC748" s="250" t="str">
        <f t="shared" si="36"/>
        <v>https://financials.omni.fsu.edu/psp/sprdfi/EMPLOYEE/ERP/c/AUDIT_EXPENSE_FUNCTIONS.TE_EXP_SHEET_INQ.GBL?SHEET_ID=</v>
      </c>
      <c r="AD748" s="250" t="str">
        <f t="shared" si="37"/>
        <v>&amp;PAGE=EX_SHEET_ENTRY</v>
      </c>
      <c r="AE748" s="250" t="str">
        <f>IF(LEFT(tbl_TransDet_Exp[[#This Row],[Journal Id]],2)="EX",TEXT(tbl_TransDet_Exp[[#This Row],[Vch /Ex /PayId]],"0000000000"),"")</f>
        <v/>
      </c>
      <c r="AF748" s="250" t="b">
        <f>IF(tbl_TransDet_Exp[[#This Row],[ER Lookup and Format]]&lt;&gt;"",CONCATENATE(tbl_TransDet_Exp[[#This Row],[https://financials.omni.fsu.edu/psp/sprdfi/EMPLOYEE/ERP/c/AUDIT_EXPENSE_FUNCTIONS.TE_EXP_SHEET_INQ.GBL?SHEET_ID=]],AE748,tbl_TransDet_Exp[[#This Row],[&amp;PAGE=EX_SHEET_ENTRY]]))</f>
        <v>0</v>
      </c>
      <c r="AG748" s="250" t="str">
        <f t="shared" si="38"/>
        <v>https://docmgmt.its.fsu.edu/NolijWeb/public/apiLoginCheck.jsp?redir=../documentviewer/%3FdocumentId%3D</v>
      </c>
      <c r="AH7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8" s="250" t="str">
        <f>tbl_TransDet_Exp[[#Headers],[&amp;TargetFrameName=None]]</f>
        <v>&amp;TargetFrameName=None</v>
      </c>
      <c r="AJ7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8" s="71"/>
      <c r="AN748" s="22"/>
      <c r="AO748" s="22"/>
      <c r="AP748" s="208"/>
      <c r="AQ748" s="42" t="e">
        <f>IF(tbl_TransDet_Exp[[#This Row],[Custom SR Type]]="",INDEX(SR_Lookup[Section Name],MATCH(tbl_TransDet_Exp[[#This Row],[Account]],SR_Lookup[Account],0)),tbl_TransDet_Exp[[#This Row],[Custom SR Type]])</f>
        <v>#N/A</v>
      </c>
      <c r="AR748" s="42">
        <f>VALUE(CONCATENATE(C748,TEXT(tbl_TransDet_Exp[[#This Row],[Pd]],"00")))</f>
        <v>0</v>
      </c>
      <c r="AS748" s="42" t="str">
        <f>TEXT(tbl_TransDet_Exp[[#This Row],[Project Id]],"000000")</f>
        <v>000000</v>
      </c>
      <c r="AT748" s="42" t="e">
        <f>INDEX(Table11[Description],MATCH(tbl_TransDet_Exp[[#This Row],[Account]],Table11[GL Account],0))</f>
        <v>#N/A</v>
      </c>
      <c r="AU7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49" spans="2:47">
      <c r="B749" s="11"/>
      <c r="C749" s="243"/>
      <c r="D749" s="243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244"/>
      <c r="P749" s="11"/>
      <c r="Q749" s="245"/>
      <c r="R749" s="11"/>
      <c r="S749" s="11"/>
      <c r="T749" s="11"/>
      <c r="U749" s="11"/>
      <c r="V749" s="11"/>
      <c r="W749" s="11"/>
      <c r="X749" s="11"/>
      <c r="Y749" s="11"/>
      <c r="Z749" s="246"/>
      <c r="AA7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49" s="250" t="e">
        <f>IF(tbl_TransDet_Exp[[#This Row],[+/-  (HR GL Detail)]]&lt;&gt;"",tbl_TransDet_Exp[[#This Row],[+/-  (HR GL Detail)]],IF(#REF!&lt;&gt;"",#REF!,""))</f>
        <v>#REF!</v>
      </c>
      <c r="AC749" s="250" t="str">
        <f t="shared" si="36"/>
        <v>https://financials.omni.fsu.edu/psp/sprdfi/EMPLOYEE/ERP/c/AUDIT_EXPENSE_FUNCTIONS.TE_EXP_SHEET_INQ.GBL?SHEET_ID=</v>
      </c>
      <c r="AD749" s="250" t="str">
        <f t="shared" si="37"/>
        <v>&amp;PAGE=EX_SHEET_ENTRY</v>
      </c>
      <c r="AE749" s="250" t="str">
        <f>IF(LEFT(tbl_TransDet_Exp[[#This Row],[Journal Id]],2)="EX",TEXT(tbl_TransDet_Exp[[#This Row],[Vch /Ex /PayId]],"0000000000"),"")</f>
        <v/>
      </c>
      <c r="AF749" s="250" t="b">
        <f>IF(tbl_TransDet_Exp[[#This Row],[ER Lookup and Format]]&lt;&gt;"",CONCATENATE(tbl_TransDet_Exp[[#This Row],[https://financials.omni.fsu.edu/psp/sprdfi/EMPLOYEE/ERP/c/AUDIT_EXPENSE_FUNCTIONS.TE_EXP_SHEET_INQ.GBL?SHEET_ID=]],AE749,tbl_TransDet_Exp[[#This Row],[&amp;PAGE=EX_SHEET_ENTRY]]))</f>
        <v>0</v>
      </c>
      <c r="AG749" s="250" t="str">
        <f t="shared" si="38"/>
        <v>https://docmgmt.its.fsu.edu/NolijWeb/public/apiLoginCheck.jsp?redir=../documentviewer/%3FdocumentId%3D</v>
      </c>
      <c r="AH7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49" s="250" t="str">
        <f>tbl_TransDet_Exp[[#Headers],[&amp;TargetFrameName=None]]</f>
        <v>&amp;TargetFrameName=None</v>
      </c>
      <c r="AJ7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49" s="71"/>
      <c r="AN749" s="22"/>
      <c r="AO749" s="22"/>
      <c r="AP749" s="208"/>
      <c r="AQ749" s="42" t="e">
        <f>IF(tbl_TransDet_Exp[[#This Row],[Custom SR Type]]="",INDEX(SR_Lookup[Section Name],MATCH(tbl_TransDet_Exp[[#This Row],[Account]],SR_Lookup[Account],0)),tbl_TransDet_Exp[[#This Row],[Custom SR Type]])</f>
        <v>#N/A</v>
      </c>
      <c r="AR749" s="42">
        <f>VALUE(CONCATENATE(C749,TEXT(tbl_TransDet_Exp[[#This Row],[Pd]],"00")))</f>
        <v>0</v>
      </c>
      <c r="AS749" s="42" t="str">
        <f>TEXT(tbl_TransDet_Exp[[#This Row],[Project Id]],"000000")</f>
        <v>000000</v>
      </c>
      <c r="AT749" s="42" t="e">
        <f>INDEX(Table11[Description],MATCH(tbl_TransDet_Exp[[#This Row],[Account]],Table11[GL Account],0))</f>
        <v>#N/A</v>
      </c>
      <c r="AU7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0" spans="2:47">
      <c r="B750" s="11"/>
      <c r="C750" s="243"/>
      <c r="D750" s="243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244"/>
      <c r="P750" s="11"/>
      <c r="Q750" s="245"/>
      <c r="R750" s="11"/>
      <c r="S750" s="11"/>
      <c r="T750" s="11"/>
      <c r="U750" s="11"/>
      <c r="V750" s="11"/>
      <c r="W750" s="11"/>
      <c r="X750" s="11"/>
      <c r="Y750" s="11"/>
      <c r="Z750" s="246"/>
      <c r="AA7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0" s="250" t="e">
        <f>IF(tbl_TransDet_Exp[[#This Row],[+/-  (HR GL Detail)]]&lt;&gt;"",tbl_TransDet_Exp[[#This Row],[+/-  (HR GL Detail)]],IF(#REF!&lt;&gt;"",#REF!,""))</f>
        <v>#REF!</v>
      </c>
      <c r="AC750" s="250" t="str">
        <f t="shared" si="36"/>
        <v>https://financials.omni.fsu.edu/psp/sprdfi/EMPLOYEE/ERP/c/AUDIT_EXPENSE_FUNCTIONS.TE_EXP_SHEET_INQ.GBL?SHEET_ID=</v>
      </c>
      <c r="AD750" s="250" t="str">
        <f t="shared" si="37"/>
        <v>&amp;PAGE=EX_SHEET_ENTRY</v>
      </c>
      <c r="AE750" s="250" t="str">
        <f>IF(LEFT(tbl_TransDet_Exp[[#This Row],[Journal Id]],2)="EX",TEXT(tbl_TransDet_Exp[[#This Row],[Vch /Ex /PayId]],"0000000000"),"")</f>
        <v/>
      </c>
      <c r="AF750" s="250" t="b">
        <f>IF(tbl_TransDet_Exp[[#This Row],[ER Lookup and Format]]&lt;&gt;"",CONCATENATE(tbl_TransDet_Exp[[#This Row],[https://financials.omni.fsu.edu/psp/sprdfi/EMPLOYEE/ERP/c/AUDIT_EXPENSE_FUNCTIONS.TE_EXP_SHEET_INQ.GBL?SHEET_ID=]],AE750,tbl_TransDet_Exp[[#This Row],[&amp;PAGE=EX_SHEET_ENTRY]]))</f>
        <v>0</v>
      </c>
      <c r="AG750" s="250" t="str">
        <f t="shared" si="38"/>
        <v>https://docmgmt.its.fsu.edu/NolijWeb/public/apiLoginCheck.jsp?redir=../documentviewer/%3FdocumentId%3D</v>
      </c>
      <c r="AH7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0" s="250" t="str">
        <f>tbl_TransDet_Exp[[#Headers],[&amp;TargetFrameName=None]]</f>
        <v>&amp;TargetFrameName=None</v>
      </c>
      <c r="AJ7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0" s="71"/>
      <c r="AN750" s="22"/>
      <c r="AO750" s="22"/>
      <c r="AP750" s="208"/>
      <c r="AQ750" s="42" t="e">
        <f>IF(tbl_TransDet_Exp[[#This Row],[Custom SR Type]]="",INDEX(SR_Lookup[Section Name],MATCH(tbl_TransDet_Exp[[#This Row],[Account]],SR_Lookup[Account],0)),tbl_TransDet_Exp[[#This Row],[Custom SR Type]])</f>
        <v>#N/A</v>
      </c>
      <c r="AR750" s="42">
        <f>VALUE(CONCATENATE(C750,TEXT(tbl_TransDet_Exp[[#This Row],[Pd]],"00")))</f>
        <v>0</v>
      </c>
      <c r="AS750" s="42" t="str">
        <f>TEXT(tbl_TransDet_Exp[[#This Row],[Project Id]],"000000")</f>
        <v>000000</v>
      </c>
      <c r="AT750" s="42" t="e">
        <f>INDEX(Table11[Description],MATCH(tbl_TransDet_Exp[[#This Row],[Account]],Table11[GL Account],0))</f>
        <v>#N/A</v>
      </c>
      <c r="AU7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1" spans="2:47">
      <c r="B751" s="11"/>
      <c r="C751" s="243"/>
      <c r="D751" s="243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244"/>
      <c r="P751" s="11"/>
      <c r="Q751" s="245"/>
      <c r="R751" s="11"/>
      <c r="S751" s="11"/>
      <c r="T751" s="11"/>
      <c r="U751" s="11"/>
      <c r="V751" s="11"/>
      <c r="W751" s="11"/>
      <c r="X751" s="11"/>
      <c r="Y751" s="11"/>
      <c r="Z751" s="246"/>
      <c r="AA7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1" s="250" t="e">
        <f>IF(tbl_TransDet_Exp[[#This Row],[+/-  (HR GL Detail)]]&lt;&gt;"",tbl_TransDet_Exp[[#This Row],[+/-  (HR GL Detail)]],IF(#REF!&lt;&gt;"",#REF!,""))</f>
        <v>#REF!</v>
      </c>
      <c r="AC751" s="250" t="str">
        <f t="shared" si="36"/>
        <v>https://financials.omni.fsu.edu/psp/sprdfi/EMPLOYEE/ERP/c/AUDIT_EXPENSE_FUNCTIONS.TE_EXP_SHEET_INQ.GBL?SHEET_ID=</v>
      </c>
      <c r="AD751" s="250" t="str">
        <f t="shared" si="37"/>
        <v>&amp;PAGE=EX_SHEET_ENTRY</v>
      </c>
      <c r="AE751" s="250" t="str">
        <f>IF(LEFT(tbl_TransDet_Exp[[#This Row],[Journal Id]],2)="EX",TEXT(tbl_TransDet_Exp[[#This Row],[Vch /Ex /PayId]],"0000000000"),"")</f>
        <v/>
      </c>
      <c r="AF751" s="250" t="b">
        <f>IF(tbl_TransDet_Exp[[#This Row],[ER Lookup and Format]]&lt;&gt;"",CONCATENATE(tbl_TransDet_Exp[[#This Row],[https://financials.omni.fsu.edu/psp/sprdfi/EMPLOYEE/ERP/c/AUDIT_EXPENSE_FUNCTIONS.TE_EXP_SHEET_INQ.GBL?SHEET_ID=]],AE751,tbl_TransDet_Exp[[#This Row],[&amp;PAGE=EX_SHEET_ENTRY]]))</f>
        <v>0</v>
      </c>
      <c r="AG751" s="250" t="str">
        <f t="shared" si="38"/>
        <v>https://docmgmt.its.fsu.edu/NolijWeb/public/apiLoginCheck.jsp?redir=../documentviewer/%3FdocumentId%3D</v>
      </c>
      <c r="AH7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1" s="250" t="str">
        <f>tbl_TransDet_Exp[[#Headers],[&amp;TargetFrameName=None]]</f>
        <v>&amp;TargetFrameName=None</v>
      </c>
      <c r="AJ7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1" s="71"/>
      <c r="AN751" s="22"/>
      <c r="AO751" s="22"/>
      <c r="AP751" s="208"/>
      <c r="AQ751" s="42" t="e">
        <f>IF(tbl_TransDet_Exp[[#This Row],[Custom SR Type]]="",INDEX(SR_Lookup[Section Name],MATCH(tbl_TransDet_Exp[[#This Row],[Account]],SR_Lookup[Account],0)),tbl_TransDet_Exp[[#This Row],[Custom SR Type]])</f>
        <v>#N/A</v>
      </c>
      <c r="AR751" s="42">
        <f>VALUE(CONCATENATE(C751,TEXT(tbl_TransDet_Exp[[#This Row],[Pd]],"00")))</f>
        <v>0</v>
      </c>
      <c r="AS751" s="42" t="str">
        <f>TEXT(tbl_TransDet_Exp[[#This Row],[Project Id]],"000000")</f>
        <v>000000</v>
      </c>
      <c r="AT751" s="42" t="e">
        <f>INDEX(Table11[Description],MATCH(tbl_TransDet_Exp[[#This Row],[Account]],Table11[GL Account],0))</f>
        <v>#N/A</v>
      </c>
      <c r="AU7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2" spans="2:47">
      <c r="B752" s="11"/>
      <c r="C752" s="243"/>
      <c r="D752" s="243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244"/>
      <c r="P752" s="11"/>
      <c r="Q752" s="245"/>
      <c r="R752" s="11"/>
      <c r="S752" s="11"/>
      <c r="T752" s="11"/>
      <c r="U752" s="11"/>
      <c r="V752" s="11"/>
      <c r="W752" s="11"/>
      <c r="X752" s="11"/>
      <c r="Y752" s="11"/>
      <c r="Z752" s="246"/>
      <c r="AA7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2" s="250" t="e">
        <f>IF(tbl_TransDet_Exp[[#This Row],[+/-  (HR GL Detail)]]&lt;&gt;"",tbl_TransDet_Exp[[#This Row],[+/-  (HR GL Detail)]],IF(#REF!&lt;&gt;"",#REF!,""))</f>
        <v>#REF!</v>
      </c>
      <c r="AC752" s="250" t="str">
        <f t="shared" si="36"/>
        <v>https://financials.omni.fsu.edu/psp/sprdfi/EMPLOYEE/ERP/c/AUDIT_EXPENSE_FUNCTIONS.TE_EXP_SHEET_INQ.GBL?SHEET_ID=</v>
      </c>
      <c r="AD752" s="250" t="str">
        <f t="shared" si="37"/>
        <v>&amp;PAGE=EX_SHEET_ENTRY</v>
      </c>
      <c r="AE752" s="250" t="str">
        <f>IF(LEFT(tbl_TransDet_Exp[[#This Row],[Journal Id]],2)="EX",TEXT(tbl_TransDet_Exp[[#This Row],[Vch /Ex /PayId]],"0000000000"),"")</f>
        <v/>
      </c>
      <c r="AF752" s="250" t="b">
        <f>IF(tbl_TransDet_Exp[[#This Row],[ER Lookup and Format]]&lt;&gt;"",CONCATENATE(tbl_TransDet_Exp[[#This Row],[https://financials.omni.fsu.edu/psp/sprdfi/EMPLOYEE/ERP/c/AUDIT_EXPENSE_FUNCTIONS.TE_EXP_SHEET_INQ.GBL?SHEET_ID=]],AE752,tbl_TransDet_Exp[[#This Row],[&amp;PAGE=EX_SHEET_ENTRY]]))</f>
        <v>0</v>
      </c>
      <c r="AG752" s="250" t="str">
        <f t="shared" si="38"/>
        <v>https://docmgmt.its.fsu.edu/NolijWeb/public/apiLoginCheck.jsp?redir=../documentviewer/%3FdocumentId%3D</v>
      </c>
      <c r="AH7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2" s="250" t="str">
        <f>tbl_TransDet_Exp[[#Headers],[&amp;TargetFrameName=None]]</f>
        <v>&amp;TargetFrameName=None</v>
      </c>
      <c r="AJ7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2" s="71"/>
      <c r="AN752" s="22"/>
      <c r="AO752" s="22"/>
      <c r="AP752" s="208"/>
      <c r="AQ752" s="42" t="e">
        <f>IF(tbl_TransDet_Exp[[#This Row],[Custom SR Type]]="",INDEX(SR_Lookup[Section Name],MATCH(tbl_TransDet_Exp[[#This Row],[Account]],SR_Lookup[Account],0)),tbl_TransDet_Exp[[#This Row],[Custom SR Type]])</f>
        <v>#N/A</v>
      </c>
      <c r="AR752" s="42">
        <f>VALUE(CONCATENATE(C752,TEXT(tbl_TransDet_Exp[[#This Row],[Pd]],"00")))</f>
        <v>0</v>
      </c>
      <c r="AS752" s="42" t="str">
        <f>TEXT(tbl_TransDet_Exp[[#This Row],[Project Id]],"000000")</f>
        <v>000000</v>
      </c>
      <c r="AT752" s="42" t="e">
        <f>INDEX(Table11[Description],MATCH(tbl_TransDet_Exp[[#This Row],[Account]],Table11[GL Account],0))</f>
        <v>#N/A</v>
      </c>
      <c r="AU7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3" spans="2:47">
      <c r="B753" s="11"/>
      <c r="C753" s="243"/>
      <c r="D753" s="243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244"/>
      <c r="P753" s="11"/>
      <c r="Q753" s="245"/>
      <c r="R753" s="11"/>
      <c r="S753" s="11"/>
      <c r="T753" s="11"/>
      <c r="U753" s="11"/>
      <c r="V753" s="11"/>
      <c r="W753" s="11"/>
      <c r="X753" s="11"/>
      <c r="Y753" s="11"/>
      <c r="Z753" s="246"/>
      <c r="AA7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3" s="250" t="e">
        <f>IF(tbl_TransDet_Exp[[#This Row],[+/-  (HR GL Detail)]]&lt;&gt;"",tbl_TransDet_Exp[[#This Row],[+/-  (HR GL Detail)]],IF(#REF!&lt;&gt;"",#REF!,""))</f>
        <v>#REF!</v>
      </c>
      <c r="AC753" s="250" t="str">
        <f t="shared" si="36"/>
        <v>https://financials.omni.fsu.edu/psp/sprdfi/EMPLOYEE/ERP/c/AUDIT_EXPENSE_FUNCTIONS.TE_EXP_SHEET_INQ.GBL?SHEET_ID=</v>
      </c>
      <c r="AD753" s="250" t="str">
        <f t="shared" si="37"/>
        <v>&amp;PAGE=EX_SHEET_ENTRY</v>
      </c>
      <c r="AE753" s="250" t="str">
        <f>IF(LEFT(tbl_TransDet_Exp[[#This Row],[Journal Id]],2)="EX",TEXT(tbl_TransDet_Exp[[#This Row],[Vch /Ex /PayId]],"0000000000"),"")</f>
        <v/>
      </c>
      <c r="AF753" s="250" t="b">
        <f>IF(tbl_TransDet_Exp[[#This Row],[ER Lookup and Format]]&lt;&gt;"",CONCATENATE(tbl_TransDet_Exp[[#This Row],[https://financials.omni.fsu.edu/psp/sprdfi/EMPLOYEE/ERP/c/AUDIT_EXPENSE_FUNCTIONS.TE_EXP_SHEET_INQ.GBL?SHEET_ID=]],AE753,tbl_TransDet_Exp[[#This Row],[&amp;PAGE=EX_SHEET_ENTRY]]))</f>
        <v>0</v>
      </c>
      <c r="AG753" s="250" t="str">
        <f t="shared" si="38"/>
        <v>https://docmgmt.its.fsu.edu/NolijWeb/public/apiLoginCheck.jsp?redir=../documentviewer/%3FdocumentId%3D</v>
      </c>
      <c r="AH7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3" s="250" t="str">
        <f>tbl_TransDet_Exp[[#Headers],[&amp;TargetFrameName=None]]</f>
        <v>&amp;TargetFrameName=None</v>
      </c>
      <c r="AJ7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3" s="71"/>
      <c r="AN753" s="22"/>
      <c r="AO753" s="22"/>
      <c r="AP753" s="208"/>
      <c r="AQ753" s="42" t="e">
        <f>IF(tbl_TransDet_Exp[[#This Row],[Custom SR Type]]="",INDEX(SR_Lookup[Section Name],MATCH(tbl_TransDet_Exp[[#This Row],[Account]],SR_Lookup[Account],0)),tbl_TransDet_Exp[[#This Row],[Custom SR Type]])</f>
        <v>#N/A</v>
      </c>
      <c r="AR753" s="42">
        <f>VALUE(CONCATENATE(C753,TEXT(tbl_TransDet_Exp[[#This Row],[Pd]],"00")))</f>
        <v>0</v>
      </c>
      <c r="AS753" s="42" t="str">
        <f>TEXT(tbl_TransDet_Exp[[#This Row],[Project Id]],"000000")</f>
        <v>000000</v>
      </c>
      <c r="AT753" s="42" t="e">
        <f>INDEX(Table11[Description],MATCH(tbl_TransDet_Exp[[#This Row],[Account]],Table11[GL Account],0))</f>
        <v>#N/A</v>
      </c>
      <c r="AU7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4" spans="2:47">
      <c r="B754" s="11"/>
      <c r="C754" s="243"/>
      <c r="D754" s="243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244"/>
      <c r="P754" s="11"/>
      <c r="Q754" s="245"/>
      <c r="R754" s="11"/>
      <c r="S754" s="11"/>
      <c r="T754" s="11"/>
      <c r="U754" s="11"/>
      <c r="V754" s="11"/>
      <c r="W754" s="11"/>
      <c r="X754" s="11"/>
      <c r="Y754" s="11"/>
      <c r="Z754" s="246"/>
      <c r="AA7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4" s="250" t="e">
        <f>IF(tbl_TransDet_Exp[[#This Row],[+/-  (HR GL Detail)]]&lt;&gt;"",tbl_TransDet_Exp[[#This Row],[+/-  (HR GL Detail)]],IF(#REF!&lt;&gt;"",#REF!,""))</f>
        <v>#REF!</v>
      </c>
      <c r="AC754" s="250" t="str">
        <f t="shared" si="36"/>
        <v>https://financials.omni.fsu.edu/psp/sprdfi/EMPLOYEE/ERP/c/AUDIT_EXPENSE_FUNCTIONS.TE_EXP_SHEET_INQ.GBL?SHEET_ID=</v>
      </c>
      <c r="AD754" s="250" t="str">
        <f t="shared" si="37"/>
        <v>&amp;PAGE=EX_SHEET_ENTRY</v>
      </c>
      <c r="AE754" s="250" t="str">
        <f>IF(LEFT(tbl_TransDet_Exp[[#This Row],[Journal Id]],2)="EX",TEXT(tbl_TransDet_Exp[[#This Row],[Vch /Ex /PayId]],"0000000000"),"")</f>
        <v/>
      </c>
      <c r="AF754" s="250" t="b">
        <f>IF(tbl_TransDet_Exp[[#This Row],[ER Lookup and Format]]&lt;&gt;"",CONCATENATE(tbl_TransDet_Exp[[#This Row],[https://financials.omni.fsu.edu/psp/sprdfi/EMPLOYEE/ERP/c/AUDIT_EXPENSE_FUNCTIONS.TE_EXP_SHEET_INQ.GBL?SHEET_ID=]],AE754,tbl_TransDet_Exp[[#This Row],[&amp;PAGE=EX_SHEET_ENTRY]]))</f>
        <v>0</v>
      </c>
      <c r="AG754" s="250" t="str">
        <f t="shared" si="38"/>
        <v>https://docmgmt.its.fsu.edu/NolijWeb/public/apiLoginCheck.jsp?redir=../documentviewer/%3FdocumentId%3D</v>
      </c>
      <c r="AH7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4" s="250" t="str">
        <f>tbl_TransDet_Exp[[#Headers],[&amp;TargetFrameName=None]]</f>
        <v>&amp;TargetFrameName=None</v>
      </c>
      <c r="AJ7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4" s="71"/>
      <c r="AN754" s="22"/>
      <c r="AO754" s="22"/>
      <c r="AP754" s="208"/>
      <c r="AQ754" s="42" t="e">
        <f>IF(tbl_TransDet_Exp[[#This Row],[Custom SR Type]]="",INDEX(SR_Lookup[Section Name],MATCH(tbl_TransDet_Exp[[#This Row],[Account]],SR_Lookup[Account],0)),tbl_TransDet_Exp[[#This Row],[Custom SR Type]])</f>
        <v>#N/A</v>
      </c>
      <c r="AR754" s="42">
        <f>VALUE(CONCATENATE(C754,TEXT(tbl_TransDet_Exp[[#This Row],[Pd]],"00")))</f>
        <v>0</v>
      </c>
      <c r="AS754" s="42" t="str">
        <f>TEXT(tbl_TransDet_Exp[[#This Row],[Project Id]],"000000")</f>
        <v>000000</v>
      </c>
      <c r="AT754" s="42" t="e">
        <f>INDEX(Table11[Description],MATCH(tbl_TransDet_Exp[[#This Row],[Account]],Table11[GL Account],0))</f>
        <v>#N/A</v>
      </c>
      <c r="AU7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5" spans="2:47">
      <c r="B755" s="11"/>
      <c r="C755" s="243"/>
      <c r="D755" s="243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244"/>
      <c r="P755" s="11"/>
      <c r="Q755" s="245"/>
      <c r="R755" s="11"/>
      <c r="S755" s="11"/>
      <c r="T755" s="11"/>
      <c r="U755" s="11"/>
      <c r="V755" s="11"/>
      <c r="W755" s="11"/>
      <c r="X755" s="11"/>
      <c r="Y755" s="11"/>
      <c r="Z755" s="246"/>
      <c r="AA7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5" s="250" t="e">
        <f>IF(tbl_TransDet_Exp[[#This Row],[+/-  (HR GL Detail)]]&lt;&gt;"",tbl_TransDet_Exp[[#This Row],[+/-  (HR GL Detail)]],IF(#REF!&lt;&gt;"",#REF!,""))</f>
        <v>#REF!</v>
      </c>
      <c r="AC755" s="250" t="str">
        <f t="shared" si="36"/>
        <v>https://financials.omni.fsu.edu/psp/sprdfi/EMPLOYEE/ERP/c/AUDIT_EXPENSE_FUNCTIONS.TE_EXP_SHEET_INQ.GBL?SHEET_ID=</v>
      </c>
      <c r="AD755" s="250" t="str">
        <f t="shared" si="37"/>
        <v>&amp;PAGE=EX_SHEET_ENTRY</v>
      </c>
      <c r="AE755" s="250" t="str">
        <f>IF(LEFT(tbl_TransDet_Exp[[#This Row],[Journal Id]],2)="EX",TEXT(tbl_TransDet_Exp[[#This Row],[Vch /Ex /PayId]],"0000000000"),"")</f>
        <v/>
      </c>
      <c r="AF755" s="250" t="b">
        <f>IF(tbl_TransDet_Exp[[#This Row],[ER Lookup and Format]]&lt;&gt;"",CONCATENATE(tbl_TransDet_Exp[[#This Row],[https://financials.omni.fsu.edu/psp/sprdfi/EMPLOYEE/ERP/c/AUDIT_EXPENSE_FUNCTIONS.TE_EXP_SHEET_INQ.GBL?SHEET_ID=]],AE755,tbl_TransDet_Exp[[#This Row],[&amp;PAGE=EX_SHEET_ENTRY]]))</f>
        <v>0</v>
      </c>
      <c r="AG755" s="250" t="str">
        <f t="shared" si="38"/>
        <v>https://docmgmt.its.fsu.edu/NolijWeb/public/apiLoginCheck.jsp?redir=../documentviewer/%3FdocumentId%3D</v>
      </c>
      <c r="AH7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5" s="250" t="str">
        <f>tbl_TransDet_Exp[[#Headers],[&amp;TargetFrameName=None]]</f>
        <v>&amp;TargetFrameName=None</v>
      </c>
      <c r="AJ7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5" s="71"/>
      <c r="AN755" s="22"/>
      <c r="AO755" s="22"/>
      <c r="AP755" s="208"/>
      <c r="AQ755" s="42" t="e">
        <f>IF(tbl_TransDet_Exp[[#This Row],[Custom SR Type]]="",INDEX(SR_Lookup[Section Name],MATCH(tbl_TransDet_Exp[[#This Row],[Account]],SR_Lookup[Account],0)),tbl_TransDet_Exp[[#This Row],[Custom SR Type]])</f>
        <v>#N/A</v>
      </c>
      <c r="AR755" s="42">
        <f>VALUE(CONCATENATE(C755,TEXT(tbl_TransDet_Exp[[#This Row],[Pd]],"00")))</f>
        <v>0</v>
      </c>
      <c r="AS755" s="42" t="str">
        <f>TEXT(tbl_TransDet_Exp[[#This Row],[Project Id]],"000000")</f>
        <v>000000</v>
      </c>
      <c r="AT755" s="42" t="e">
        <f>INDEX(Table11[Description],MATCH(tbl_TransDet_Exp[[#This Row],[Account]],Table11[GL Account],0))</f>
        <v>#N/A</v>
      </c>
      <c r="AU7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6" spans="2:47">
      <c r="B756" s="11"/>
      <c r="C756" s="243"/>
      <c r="D756" s="243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244"/>
      <c r="P756" s="11"/>
      <c r="Q756" s="245"/>
      <c r="R756" s="11"/>
      <c r="S756" s="11"/>
      <c r="T756" s="11"/>
      <c r="U756" s="11"/>
      <c r="V756" s="11"/>
      <c r="W756" s="11"/>
      <c r="X756" s="11"/>
      <c r="Y756" s="11"/>
      <c r="Z756" s="246"/>
      <c r="AA7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6" s="250" t="e">
        <f>IF(tbl_TransDet_Exp[[#This Row],[+/-  (HR GL Detail)]]&lt;&gt;"",tbl_TransDet_Exp[[#This Row],[+/-  (HR GL Detail)]],IF(#REF!&lt;&gt;"",#REF!,""))</f>
        <v>#REF!</v>
      </c>
      <c r="AC756" s="250" t="str">
        <f t="shared" si="36"/>
        <v>https://financials.omni.fsu.edu/psp/sprdfi/EMPLOYEE/ERP/c/AUDIT_EXPENSE_FUNCTIONS.TE_EXP_SHEET_INQ.GBL?SHEET_ID=</v>
      </c>
      <c r="AD756" s="250" t="str">
        <f t="shared" si="37"/>
        <v>&amp;PAGE=EX_SHEET_ENTRY</v>
      </c>
      <c r="AE756" s="250" t="str">
        <f>IF(LEFT(tbl_TransDet_Exp[[#This Row],[Journal Id]],2)="EX",TEXT(tbl_TransDet_Exp[[#This Row],[Vch /Ex /PayId]],"0000000000"),"")</f>
        <v/>
      </c>
      <c r="AF756" s="250" t="b">
        <f>IF(tbl_TransDet_Exp[[#This Row],[ER Lookup and Format]]&lt;&gt;"",CONCATENATE(tbl_TransDet_Exp[[#This Row],[https://financials.omni.fsu.edu/psp/sprdfi/EMPLOYEE/ERP/c/AUDIT_EXPENSE_FUNCTIONS.TE_EXP_SHEET_INQ.GBL?SHEET_ID=]],AE756,tbl_TransDet_Exp[[#This Row],[&amp;PAGE=EX_SHEET_ENTRY]]))</f>
        <v>0</v>
      </c>
      <c r="AG756" s="250" t="str">
        <f t="shared" si="38"/>
        <v>https://docmgmt.its.fsu.edu/NolijWeb/public/apiLoginCheck.jsp?redir=../documentviewer/%3FdocumentId%3D</v>
      </c>
      <c r="AH7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6" s="250" t="str">
        <f>tbl_TransDet_Exp[[#Headers],[&amp;TargetFrameName=None]]</f>
        <v>&amp;TargetFrameName=None</v>
      </c>
      <c r="AJ7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6" s="71"/>
      <c r="AN756" s="22"/>
      <c r="AO756" s="22"/>
      <c r="AP756" s="208"/>
      <c r="AQ756" s="42" t="e">
        <f>IF(tbl_TransDet_Exp[[#This Row],[Custom SR Type]]="",INDEX(SR_Lookup[Section Name],MATCH(tbl_TransDet_Exp[[#This Row],[Account]],SR_Lookup[Account],0)),tbl_TransDet_Exp[[#This Row],[Custom SR Type]])</f>
        <v>#N/A</v>
      </c>
      <c r="AR756" s="42">
        <f>VALUE(CONCATENATE(C756,TEXT(tbl_TransDet_Exp[[#This Row],[Pd]],"00")))</f>
        <v>0</v>
      </c>
      <c r="AS756" s="42" t="str">
        <f>TEXT(tbl_TransDet_Exp[[#This Row],[Project Id]],"000000")</f>
        <v>000000</v>
      </c>
      <c r="AT756" s="42" t="e">
        <f>INDEX(Table11[Description],MATCH(tbl_TransDet_Exp[[#This Row],[Account]],Table11[GL Account],0))</f>
        <v>#N/A</v>
      </c>
      <c r="AU7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7" spans="2:47">
      <c r="B757" s="11"/>
      <c r="C757" s="243"/>
      <c r="D757" s="243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244"/>
      <c r="P757" s="11"/>
      <c r="Q757" s="245"/>
      <c r="R757" s="11"/>
      <c r="S757" s="11"/>
      <c r="T757" s="11"/>
      <c r="U757" s="11"/>
      <c r="V757" s="11"/>
      <c r="W757" s="11"/>
      <c r="X757" s="11"/>
      <c r="Y757" s="11"/>
      <c r="Z757" s="246"/>
      <c r="AA7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7" s="250" t="e">
        <f>IF(tbl_TransDet_Exp[[#This Row],[+/-  (HR GL Detail)]]&lt;&gt;"",tbl_TransDet_Exp[[#This Row],[+/-  (HR GL Detail)]],IF(#REF!&lt;&gt;"",#REF!,""))</f>
        <v>#REF!</v>
      </c>
      <c r="AC757" s="250" t="str">
        <f t="shared" si="36"/>
        <v>https://financials.omni.fsu.edu/psp/sprdfi/EMPLOYEE/ERP/c/AUDIT_EXPENSE_FUNCTIONS.TE_EXP_SHEET_INQ.GBL?SHEET_ID=</v>
      </c>
      <c r="AD757" s="250" t="str">
        <f t="shared" si="37"/>
        <v>&amp;PAGE=EX_SHEET_ENTRY</v>
      </c>
      <c r="AE757" s="250" t="str">
        <f>IF(LEFT(tbl_TransDet_Exp[[#This Row],[Journal Id]],2)="EX",TEXT(tbl_TransDet_Exp[[#This Row],[Vch /Ex /PayId]],"0000000000"),"")</f>
        <v/>
      </c>
      <c r="AF757" s="250" t="b">
        <f>IF(tbl_TransDet_Exp[[#This Row],[ER Lookup and Format]]&lt;&gt;"",CONCATENATE(tbl_TransDet_Exp[[#This Row],[https://financials.omni.fsu.edu/psp/sprdfi/EMPLOYEE/ERP/c/AUDIT_EXPENSE_FUNCTIONS.TE_EXP_SHEET_INQ.GBL?SHEET_ID=]],AE757,tbl_TransDet_Exp[[#This Row],[&amp;PAGE=EX_SHEET_ENTRY]]))</f>
        <v>0</v>
      </c>
      <c r="AG757" s="250" t="str">
        <f t="shared" si="38"/>
        <v>https://docmgmt.its.fsu.edu/NolijWeb/public/apiLoginCheck.jsp?redir=../documentviewer/%3FdocumentId%3D</v>
      </c>
      <c r="AH7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7" s="250" t="str">
        <f>tbl_TransDet_Exp[[#Headers],[&amp;TargetFrameName=None]]</f>
        <v>&amp;TargetFrameName=None</v>
      </c>
      <c r="AJ7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7" s="71"/>
      <c r="AN757" s="22"/>
      <c r="AO757" s="22"/>
      <c r="AP757" s="208"/>
      <c r="AQ757" s="42" t="e">
        <f>IF(tbl_TransDet_Exp[[#This Row],[Custom SR Type]]="",INDEX(SR_Lookup[Section Name],MATCH(tbl_TransDet_Exp[[#This Row],[Account]],SR_Lookup[Account],0)),tbl_TransDet_Exp[[#This Row],[Custom SR Type]])</f>
        <v>#N/A</v>
      </c>
      <c r="AR757" s="42">
        <f>VALUE(CONCATENATE(C757,TEXT(tbl_TransDet_Exp[[#This Row],[Pd]],"00")))</f>
        <v>0</v>
      </c>
      <c r="AS757" s="42" t="str">
        <f>TEXT(tbl_TransDet_Exp[[#This Row],[Project Id]],"000000")</f>
        <v>000000</v>
      </c>
      <c r="AT757" s="42" t="e">
        <f>INDEX(Table11[Description],MATCH(tbl_TransDet_Exp[[#This Row],[Account]],Table11[GL Account],0))</f>
        <v>#N/A</v>
      </c>
      <c r="AU7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8" spans="2:47">
      <c r="B758" s="11"/>
      <c r="C758" s="243"/>
      <c r="D758" s="243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244"/>
      <c r="P758" s="11"/>
      <c r="Q758" s="245"/>
      <c r="R758" s="11"/>
      <c r="S758" s="11"/>
      <c r="T758" s="11"/>
      <c r="U758" s="11"/>
      <c r="V758" s="11"/>
      <c r="W758" s="11"/>
      <c r="X758" s="11"/>
      <c r="Y758" s="11"/>
      <c r="Z758" s="246"/>
      <c r="AA7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8" s="250" t="e">
        <f>IF(tbl_TransDet_Exp[[#This Row],[+/-  (HR GL Detail)]]&lt;&gt;"",tbl_TransDet_Exp[[#This Row],[+/-  (HR GL Detail)]],IF(#REF!&lt;&gt;"",#REF!,""))</f>
        <v>#REF!</v>
      </c>
      <c r="AC758" s="250" t="str">
        <f t="shared" si="36"/>
        <v>https://financials.omni.fsu.edu/psp/sprdfi/EMPLOYEE/ERP/c/AUDIT_EXPENSE_FUNCTIONS.TE_EXP_SHEET_INQ.GBL?SHEET_ID=</v>
      </c>
      <c r="AD758" s="250" t="str">
        <f t="shared" si="37"/>
        <v>&amp;PAGE=EX_SHEET_ENTRY</v>
      </c>
      <c r="AE758" s="250" t="str">
        <f>IF(LEFT(tbl_TransDet_Exp[[#This Row],[Journal Id]],2)="EX",TEXT(tbl_TransDet_Exp[[#This Row],[Vch /Ex /PayId]],"0000000000"),"")</f>
        <v/>
      </c>
      <c r="AF758" s="250" t="b">
        <f>IF(tbl_TransDet_Exp[[#This Row],[ER Lookup and Format]]&lt;&gt;"",CONCATENATE(tbl_TransDet_Exp[[#This Row],[https://financials.omni.fsu.edu/psp/sprdfi/EMPLOYEE/ERP/c/AUDIT_EXPENSE_FUNCTIONS.TE_EXP_SHEET_INQ.GBL?SHEET_ID=]],AE758,tbl_TransDet_Exp[[#This Row],[&amp;PAGE=EX_SHEET_ENTRY]]))</f>
        <v>0</v>
      </c>
      <c r="AG758" s="250" t="str">
        <f t="shared" si="38"/>
        <v>https://docmgmt.its.fsu.edu/NolijWeb/public/apiLoginCheck.jsp?redir=../documentviewer/%3FdocumentId%3D</v>
      </c>
      <c r="AH7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8" s="250" t="str">
        <f>tbl_TransDet_Exp[[#Headers],[&amp;TargetFrameName=None]]</f>
        <v>&amp;TargetFrameName=None</v>
      </c>
      <c r="AJ7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8" s="71"/>
      <c r="AN758" s="22"/>
      <c r="AO758" s="22"/>
      <c r="AP758" s="208"/>
      <c r="AQ758" s="42" t="e">
        <f>IF(tbl_TransDet_Exp[[#This Row],[Custom SR Type]]="",INDEX(SR_Lookup[Section Name],MATCH(tbl_TransDet_Exp[[#This Row],[Account]],SR_Lookup[Account],0)),tbl_TransDet_Exp[[#This Row],[Custom SR Type]])</f>
        <v>#N/A</v>
      </c>
      <c r="AR758" s="42">
        <f>VALUE(CONCATENATE(C758,TEXT(tbl_TransDet_Exp[[#This Row],[Pd]],"00")))</f>
        <v>0</v>
      </c>
      <c r="AS758" s="42" t="str">
        <f>TEXT(tbl_TransDet_Exp[[#This Row],[Project Id]],"000000")</f>
        <v>000000</v>
      </c>
      <c r="AT758" s="42" t="e">
        <f>INDEX(Table11[Description],MATCH(tbl_TransDet_Exp[[#This Row],[Account]],Table11[GL Account],0))</f>
        <v>#N/A</v>
      </c>
      <c r="AU7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59" spans="2:47">
      <c r="B759" s="11"/>
      <c r="C759" s="243"/>
      <c r="D759" s="243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244"/>
      <c r="P759" s="11"/>
      <c r="Q759" s="245"/>
      <c r="R759" s="11"/>
      <c r="S759" s="11"/>
      <c r="T759" s="11"/>
      <c r="U759" s="11"/>
      <c r="V759" s="11"/>
      <c r="W759" s="11"/>
      <c r="X759" s="11"/>
      <c r="Y759" s="11"/>
      <c r="Z759" s="246"/>
      <c r="AA7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59" s="250" t="e">
        <f>IF(tbl_TransDet_Exp[[#This Row],[+/-  (HR GL Detail)]]&lt;&gt;"",tbl_TransDet_Exp[[#This Row],[+/-  (HR GL Detail)]],IF(#REF!&lt;&gt;"",#REF!,""))</f>
        <v>#REF!</v>
      </c>
      <c r="AC759" s="250" t="str">
        <f t="shared" si="36"/>
        <v>https://financials.omni.fsu.edu/psp/sprdfi/EMPLOYEE/ERP/c/AUDIT_EXPENSE_FUNCTIONS.TE_EXP_SHEET_INQ.GBL?SHEET_ID=</v>
      </c>
      <c r="AD759" s="250" t="str">
        <f t="shared" si="37"/>
        <v>&amp;PAGE=EX_SHEET_ENTRY</v>
      </c>
      <c r="AE759" s="250" t="str">
        <f>IF(LEFT(tbl_TransDet_Exp[[#This Row],[Journal Id]],2)="EX",TEXT(tbl_TransDet_Exp[[#This Row],[Vch /Ex /PayId]],"0000000000"),"")</f>
        <v/>
      </c>
      <c r="AF759" s="250" t="b">
        <f>IF(tbl_TransDet_Exp[[#This Row],[ER Lookup and Format]]&lt;&gt;"",CONCATENATE(tbl_TransDet_Exp[[#This Row],[https://financials.omni.fsu.edu/psp/sprdfi/EMPLOYEE/ERP/c/AUDIT_EXPENSE_FUNCTIONS.TE_EXP_SHEET_INQ.GBL?SHEET_ID=]],AE759,tbl_TransDet_Exp[[#This Row],[&amp;PAGE=EX_SHEET_ENTRY]]))</f>
        <v>0</v>
      </c>
      <c r="AG759" s="250" t="str">
        <f t="shared" si="38"/>
        <v>https://docmgmt.its.fsu.edu/NolijWeb/public/apiLoginCheck.jsp?redir=../documentviewer/%3FdocumentId%3D</v>
      </c>
      <c r="AH7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59" s="250" t="str">
        <f>tbl_TransDet_Exp[[#Headers],[&amp;TargetFrameName=None]]</f>
        <v>&amp;TargetFrameName=None</v>
      </c>
      <c r="AJ7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59" s="71"/>
      <c r="AN759" s="22"/>
      <c r="AO759" s="22"/>
      <c r="AP759" s="208"/>
      <c r="AQ759" s="42" t="e">
        <f>IF(tbl_TransDet_Exp[[#This Row],[Custom SR Type]]="",INDEX(SR_Lookup[Section Name],MATCH(tbl_TransDet_Exp[[#This Row],[Account]],SR_Lookup[Account],0)),tbl_TransDet_Exp[[#This Row],[Custom SR Type]])</f>
        <v>#N/A</v>
      </c>
      <c r="AR759" s="42">
        <f>VALUE(CONCATENATE(C759,TEXT(tbl_TransDet_Exp[[#This Row],[Pd]],"00")))</f>
        <v>0</v>
      </c>
      <c r="AS759" s="42" t="str">
        <f>TEXT(tbl_TransDet_Exp[[#This Row],[Project Id]],"000000")</f>
        <v>000000</v>
      </c>
      <c r="AT759" s="42" t="e">
        <f>INDEX(Table11[Description],MATCH(tbl_TransDet_Exp[[#This Row],[Account]],Table11[GL Account],0))</f>
        <v>#N/A</v>
      </c>
      <c r="AU7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0" spans="2:47">
      <c r="B760" s="11"/>
      <c r="C760" s="243"/>
      <c r="D760" s="243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244"/>
      <c r="P760" s="11"/>
      <c r="Q760" s="245"/>
      <c r="R760" s="11"/>
      <c r="S760" s="11"/>
      <c r="T760" s="11"/>
      <c r="U760" s="11"/>
      <c r="V760" s="11"/>
      <c r="W760" s="11"/>
      <c r="X760" s="11"/>
      <c r="Y760" s="11"/>
      <c r="Z760" s="246"/>
      <c r="AA7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0" s="250" t="e">
        <f>IF(tbl_TransDet_Exp[[#This Row],[+/-  (HR GL Detail)]]&lt;&gt;"",tbl_TransDet_Exp[[#This Row],[+/-  (HR GL Detail)]],IF(#REF!&lt;&gt;"",#REF!,""))</f>
        <v>#REF!</v>
      </c>
      <c r="AC760" s="250" t="str">
        <f t="shared" si="36"/>
        <v>https://financials.omni.fsu.edu/psp/sprdfi/EMPLOYEE/ERP/c/AUDIT_EXPENSE_FUNCTIONS.TE_EXP_SHEET_INQ.GBL?SHEET_ID=</v>
      </c>
      <c r="AD760" s="250" t="str">
        <f t="shared" si="37"/>
        <v>&amp;PAGE=EX_SHEET_ENTRY</v>
      </c>
      <c r="AE760" s="250" t="str">
        <f>IF(LEFT(tbl_TransDet_Exp[[#This Row],[Journal Id]],2)="EX",TEXT(tbl_TransDet_Exp[[#This Row],[Vch /Ex /PayId]],"0000000000"),"")</f>
        <v/>
      </c>
      <c r="AF760" s="250" t="b">
        <f>IF(tbl_TransDet_Exp[[#This Row],[ER Lookup and Format]]&lt;&gt;"",CONCATENATE(tbl_TransDet_Exp[[#This Row],[https://financials.omni.fsu.edu/psp/sprdfi/EMPLOYEE/ERP/c/AUDIT_EXPENSE_FUNCTIONS.TE_EXP_SHEET_INQ.GBL?SHEET_ID=]],AE760,tbl_TransDet_Exp[[#This Row],[&amp;PAGE=EX_SHEET_ENTRY]]))</f>
        <v>0</v>
      </c>
      <c r="AG760" s="250" t="str">
        <f t="shared" si="38"/>
        <v>https://docmgmt.its.fsu.edu/NolijWeb/public/apiLoginCheck.jsp?redir=../documentviewer/%3FdocumentId%3D</v>
      </c>
      <c r="AH7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0" s="250" t="str">
        <f>tbl_TransDet_Exp[[#Headers],[&amp;TargetFrameName=None]]</f>
        <v>&amp;TargetFrameName=None</v>
      </c>
      <c r="AJ7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0" s="71"/>
      <c r="AN760" s="22"/>
      <c r="AO760" s="22"/>
      <c r="AP760" s="208"/>
      <c r="AQ760" s="42" t="e">
        <f>IF(tbl_TransDet_Exp[[#This Row],[Custom SR Type]]="",INDEX(SR_Lookup[Section Name],MATCH(tbl_TransDet_Exp[[#This Row],[Account]],SR_Lookup[Account],0)),tbl_TransDet_Exp[[#This Row],[Custom SR Type]])</f>
        <v>#N/A</v>
      </c>
      <c r="AR760" s="42">
        <f>VALUE(CONCATENATE(C760,TEXT(tbl_TransDet_Exp[[#This Row],[Pd]],"00")))</f>
        <v>0</v>
      </c>
      <c r="AS760" s="42" t="str">
        <f>TEXT(tbl_TransDet_Exp[[#This Row],[Project Id]],"000000")</f>
        <v>000000</v>
      </c>
      <c r="AT760" s="42" t="e">
        <f>INDEX(Table11[Description],MATCH(tbl_TransDet_Exp[[#This Row],[Account]],Table11[GL Account],0))</f>
        <v>#N/A</v>
      </c>
      <c r="AU7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1" spans="2:47">
      <c r="B761" s="11"/>
      <c r="C761" s="243"/>
      <c r="D761" s="243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244"/>
      <c r="P761" s="11"/>
      <c r="Q761" s="245"/>
      <c r="R761" s="11"/>
      <c r="S761" s="11"/>
      <c r="T761" s="11"/>
      <c r="U761" s="11"/>
      <c r="V761" s="11"/>
      <c r="W761" s="11"/>
      <c r="X761" s="11"/>
      <c r="Y761" s="11"/>
      <c r="Z761" s="246"/>
      <c r="AA7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1" s="250" t="e">
        <f>IF(tbl_TransDet_Exp[[#This Row],[+/-  (HR GL Detail)]]&lt;&gt;"",tbl_TransDet_Exp[[#This Row],[+/-  (HR GL Detail)]],IF(#REF!&lt;&gt;"",#REF!,""))</f>
        <v>#REF!</v>
      </c>
      <c r="AC761" s="250" t="str">
        <f t="shared" si="36"/>
        <v>https://financials.omni.fsu.edu/psp/sprdfi/EMPLOYEE/ERP/c/AUDIT_EXPENSE_FUNCTIONS.TE_EXP_SHEET_INQ.GBL?SHEET_ID=</v>
      </c>
      <c r="AD761" s="250" t="str">
        <f t="shared" si="37"/>
        <v>&amp;PAGE=EX_SHEET_ENTRY</v>
      </c>
      <c r="AE761" s="250" t="str">
        <f>IF(LEFT(tbl_TransDet_Exp[[#This Row],[Journal Id]],2)="EX",TEXT(tbl_TransDet_Exp[[#This Row],[Vch /Ex /PayId]],"0000000000"),"")</f>
        <v/>
      </c>
      <c r="AF761" s="250" t="b">
        <f>IF(tbl_TransDet_Exp[[#This Row],[ER Lookup and Format]]&lt;&gt;"",CONCATENATE(tbl_TransDet_Exp[[#This Row],[https://financials.omni.fsu.edu/psp/sprdfi/EMPLOYEE/ERP/c/AUDIT_EXPENSE_FUNCTIONS.TE_EXP_SHEET_INQ.GBL?SHEET_ID=]],AE761,tbl_TransDet_Exp[[#This Row],[&amp;PAGE=EX_SHEET_ENTRY]]))</f>
        <v>0</v>
      </c>
      <c r="AG761" s="250" t="str">
        <f t="shared" si="38"/>
        <v>https://docmgmt.its.fsu.edu/NolijWeb/public/apiLoginCheck.jsp?redir=../documentviewer/%3FdocumentId%3D</v>
      </c>
      <c r="AH7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1" s="250" t="str">
        <f>tbl_TransDet_Exp[[#Headers],[&amp;TargetFrameName=None]]</f>
        <v>&amp;TargetFrameName=None</v>
      </c>
      <c r="AJ7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1" s="71"/>
      <c r="AN761" s="22"/>
      <c r="AO761" s="22"/>
      <c r="AP761" s="208"/>
      <c r="AQ761" s="42" t="e">
        <f>IF(tbl_TransDet_Exp[[#This Row],[Custom SR Type]]="",INDEX(SR_Lookup[Section Name],MATCH(tbl_TransDet_Exp[[#This Row],[Account]],SR_Lookup[Account],0)),tbl_TransDet_Exp[[#This Row],[Custom SR Type]])</f>
        <v>#N/A</v>
      </c>
      <c r="AR761" s="42">
        <f>VALUE(CONCATENATE(C761,TEXT(tbl_TransDet_Exp[[#This Row],[Pd]],"00")))</f>
        <v>0</v>
      </c>
      <c r="AS761" s="42" t="str">
        <f>TEXT(tbl_TransDet_Exp[[#This Row],[Project Id]],"000000")</f>
        <v>000000</v>
      </c>
      <c r="AT761" s="42" t="e">
        <f>INDEX(Table11[Description],MATCH(tbl_TransDet_Exp[[#This Row],[Account]],Table11[GL Account],0))</f>
        <v>#N/A</v>
      </c>
      <c r="AU7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2" spans="2:47">
      <c r="B762" s="11"/>
      <c r="C762" s="243"/>
      <c r="D762" s="243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244"/>
      <c r="P762" s="11"/>
      <c r="Q762" s="245"/>
      <c r="R762" s="11"/>
      <c r="S762" s="11"/>
      <c r="T762" s="11"/>
      <c r="U762" s="11"/>
      <c r="V762" s="11"/>
      <c r="W762" s="11"/>
      <c r="X762" s="11"/>
      <c r="Y762" s="11"/>
      <c r="Z762" s="246"/>
      <c r="AA7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2" s="250" t="e">
        <f>IF(tbl_TransDet_Exp[[#This Row],[+/-  (HR GL Detail)]]&lt;&gt;"",tbl_TransDet_Exp[[#This Row],[+/-  (HR GL Detail)]],IF(#REF!&lt;&gt;"",#REF!,""))</f>
        <v>#REF!</v>
      </c>
      <c r="AC762" s="250" t="str">
        <f t="shared" si="36"/>
        <v>https://financials.omni.fsu.edu/psp/sprdfi/EMPLOYEE/ERP/c/AUDIT_EXPENSE_FUNCTIONS.TE_EXP_SHEET_INQ.GBL?SHEET_ID=</v>
      </c>
      <c r="AD762" s="250" t="str">
        <f t="shared" si="37"/>
        <v>&amp;PAGE=EX_SHEET_ENTRY</v>
      </c>
      <c r="AE762" s="250" t="str">
        <f>IF(LEFT(tbl_TransDet_Exp[[#This Row],[Journal Id]],2)="EX",TEXT(tbl_TransDet_Exp[[#This Row],[Vch /Ex /PayId]],"0000000000"),"")</f>
        <v/>
      </c>
      <c r="AF762" s="250" t="b">
        <f>IF(tbl_TransDet_Exp[[#This Row],[ER Lookup and Format]]&lt;&gt;"",CONCATENATE(tbl_TransDet_Exp[[#This Row],[https://financials.omni.fsu.edu/psp/sprdfi/EMPLOYEE/ERP/c/AUDIT_EXPENSE_FUNCTIONS.TE_EXP_SHEET_INQ.GBL?SHEET_ID=]],AE762,tbl_TransDet_Exp[[#This Row],[&amp;PAGE=EX_SHEET_ENTRY]]))</f>
        <v>0</v>
      </c>
      <c r="AG762" s="250" t="str">
        <f t="shared" si="38"/>
        <v>https://docmgmt.its.fsu.edu/NolijWeb/public/apiLoginCheck.jsp?redir=../documentviewer/%3FdocumentId%3D</v>
      </c>
      <c r="AH7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2" s="250" t="str">
        <f>tbl_TransDet_Exp[[#Headers],[&amp;TargetFrameName=None]]</f>
        <v>&amp;TargetFrameName=None</v>
      </c>
      <c r="AJ7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2" s="71"/>
      <c r="AN762" s="22"/>
      <c r="AO762" s="22"/>
      <c r="AP762" s="208"/>
      <c r="AQ762" s="42" t="e">
        <f>IF(tbl_TransDet_Exp[[#This Row],[Custom SR Type]]="",INDEX(SR_Lookup[Section Name],MATCH(tbl_TransDet_Exp[[#This Row],[Account]],SR_Lookup[Account],0)),tbl_TransDet_Exp[[#This Row],[Custom SR Type]])</f>
        <v>#N/A</v>
      </c>
      <c r="AR762" s="42">
        <f>VALUE(CONCATENATE(C762,TEXT(tbl_TransDet_Exp[[#This Row],[Pd]],"00")))</f>
        <v>0</v>
      </c>
      <c r="AS762" s="42" t="str">
        <f>TEXT(tbl_TransDet_Exp[[#This Row],[Project Id]],"000000")</f>
        <v>000000</v>
      </c>
      <c r="AT762" s="42" t="e">
        <f>INDEX(Table11[Description],MATCH(tbl_TransDet_Exp[[#This Row],[Account]],Table11[GL Account],0))</f>
        <v>#N/A</v>
      </c>
      <c r="AU7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3" spans="2:47">
      <c r="B763" s="11"/>
      <c r="C763" s="243"/>
      <c r="D763" s="243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244"/>
      <c r="P763" s="11"/>
      <c r="Q763" s="245"/>
      <c r="R763" s="11"/>
      <c r="S763" s="11"/>
      <c r="T763" s="11"/>
      <c r="U763" s="11"/>
      <c r="V763" s="11"/>
      <c r="W763" s="11"/>
      <c r="X763" s="11"/>
      <c r="Y763" s="11"/>
      <c r="Z763" s="246"/>
      <c r="AA7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3" s="250" t="e">
        <f>IF(tbl_TransDet_Exp[[#This Row],[+/-  (HR GL Detail)]]&lt;&gt;"",tbl_TransDet_Exp[[#This Row],[+/-  (HR GL Detail)]],IF(#REF!&lt;&gt;"",#REF!,""))</f>
        <v>#REF!</v>
      </c>
      <c r="AC763" s="250" t="str">
        <f t="shared" si="36"/>
        <v>https://financials.omni.fsu.edu/psp/sprdfi/EMPLOYEE/ERP/c/AUDIT_EXPENSE_FUNCTIONS.TE_EXP_SHEET_INQ.GBL?SHEET_ID=</v>
      </c>
      <c r="AD763" s="250" t="str">
        <f t="shared" si="37"/>
        <v>&amp;PAGE=EX_SHEET_ENTRY</v>
      </c>
      <c r="AE763" s="250" t="str">
        <f>IF(LEFT(tbl_TransDet_Exp[[#This Row],[Journal Id]],2)="EX",TEXT(tbl_TransDet_Exp[[#This Row],[Vch /Ex /PayId]],"0000000000"),"")</f>
        <v/>
      </c>
      <c r="AF763" s="250" t="b">
        <f>IF(tbl_TransDet_Exp[[#This Row],[ER Lookup and Format]]&lt;&gt;"",CONCATENATE(tbl_TransDet_Exp[[#This Row],[https://financials.omni.fsu.edu/psp/sprdfi/EMPLOYEE/ERP/c/AUDIT_EXPENSE_FUNCTIONS.TE_EXP_SHEET_INQ.GBL?SHEET_ID=]],AE763,tbl_TransDet_Exp[[#This Row],[&amp;PAGE=EX_SHEET_ENTRY]]))</f>
        <v>0</v>
      </c>
      <c r="AG763" s="250" t="str">
        <f t="shared" si="38"/>
        <v>https://docmgmt.its.fsu.edu/NolijWeb/public/apiLoginCheck.jsp?redir=../documentviewer/%3FdocumentId%3D</v>
      </c>
      <c r="AH7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3" s="250" t="str">
        <f>tbl_TransDet_Exp[[#Headers],[&amp;TargetFrameName=None]]</f>
        <v>&amp;TargetFrameName=None</v>
      </c>
      <c r="AJ7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3" s="71"/>
      <c r="AN763" s="22"/>
      <c r="AO763" s="22"/>
      <c r="AP763" s="208"/>
      <c r="AQ763" s="42" t="e">
        <f>IF(tbl_TransDet_Exp[[#This Row],[Custom SR Type]]="",INDEX(SR_Lookup[Section Name],MATCH(tbl_TransDet_Exp[[#This Row],[Account]],SR_Lookup[Account],0)),tbl_TransDet_Exp[[#This Row],[Custom SR Type]])</f>
        <v>#N/A</v>
      </c>
      <c r="AR763" s="42">
        <f>VALUE(CONCATENATE(C763,TEXT(tbl_TransDet_Exp[[#This Row],[Pd]],"00")))</f>
        <v>0</v>
      </c>
      <c r="AS763" s="42" t="str">
        <f>TEXT(tbl_TransDet_Exp[[#This Row],[Project Id]],"000000")</f>
        <v>000000</v>
      </c>
      <c r="AT763" s="42" t="e">
        <f>INDEX(Table11[Description],MATCH(tbl_TransDet_Exp[[#This Row],[Account]],Table11[GL Account],0))</f>
        <v>#N/A</v>
      </c>
      <c r="AU7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4" spans="2:47">
      <c r="B764" s="11"/>
      <c r="C764" s="243"/>
      <c r="D764" s="243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244"/>
      <c r="P764" s="11"/>
      <c r="Q764" s="245"/>
      <c r="R764" s="11"/>
      <c r="S764" s="11"/>
      <c r="T764" s="11"/>
      <c r="U764" s="11"/>
      <c r="V764" s="11"/>
      <c r="W764" s="11"/>
      <c r="X764" s="11"/>
      <c r="Y764" s="11"/>
      <c r="Z764" s="246"/>
      <c r="AA7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4" s="250" t="e">
        <f>IF(tbl_TransDet_Exp[[#This Row],[+/-  (HR GL Detail)]]&lt;&gt;"",tbl_TransDet_Exp[[#This Row],[+/-  (HR GL Detail)]],IF(#REF!&lt;&gt;"",#REF!,""))</f>
        <v>#REF!</v>
      </c>
      <c r="AC764" s="250" t="str">
        <f t="shared" si="36"/>
        <v>https://financials.omni.fsu.edu/psp/sprdfi/EMPLOYEE/ERP/c/AUDIT_EXPENSE_FUNCTIONS.TE_EXP_SHEET_INQ.GBL?SHEET_ID=</v>
      </c>
      <c r="AD764" s="250" t="str">
        <f t="shared" si="37"/>
        <v>&amp;PAGE=EX_SHEET_ENTRY</v>
      </c>
      <c r="AE764" s="250" t="str">
        <f>IF(LEFT(tbl_TransDet_Exp[[#This Row],[Journal Id]],2)="EX",TEXT(tbl_TransDet_Exp[[#This Row],[Vch /Ex /PayId]],"0000000000"),"")</f>
        <v/>
      </c>
      <c r="AF764" s="250" t="b">
        <f>IF(tbl_TransDet_Exp[[#This Row],[ER Lookup and Format]]&lt;&gt;"",CONCATENATE(tbl_TransDet_Exp[[#This Row],[https://financials.omni.fsu.edu/psp/sprdfi/EMPLOYEE/ERP/c/AUDIT_EXPENSE_FUNCTIONS.TE_EXP_SHEET_INQ.GBL?SHEET_ID=]],AE764,tbl_TransDet_Exp[[#This Row],[&amp;PAGE=EX_SHEET_ENTRY]]))</f>
        <v>0</v>
      </c>
      <c r="AG764" s="250" t="str">
        <f t="shared" si="38"/>
        <v>https://docmgmt.its.fsu.edu/NolijWeb/public/apiLoginCheck.jsp?redir=../documentviewer/%3FdocumentId%3D</v>
      </c>
      <c r="AH7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4" s="250" t="str">
        <f>tbl_TransDet_Exp[[#Headers],[&amp;TargetFrameName=None]]</f>
        <v>&amp;TargetFrameName=None</v>
      </c>
      <c r="AJ7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4" s="71"/>
      <c r="AN764" s="22"/>
      <c r="AO764" s="22"/>
      <c r="AP764" s="208"/>
      <c r="AQ764" s="42" t="e">
        <f>IF(tbl_TransDet_Exp[[#This Row],[Custom SR Type]]="",INDEX(SR_Lookup[Section Name],MATCH(tbl_TransDet_Exp[[#This Row],[Account]],SR_Lookup[Account],0)),tbl_TransDet_Exp[[#This Row],[Custom SR Type]])</f>
        <v>#N/A</v>
      </c>
      <c r="AR764" s="42">
        <f>VALUE(CONCATENATE(C764,TEXT(tbl_TransDet_Exp[[#This Row],[Pd]],"00")))</f>
        <v>0</v>
      </c>
      <c r="AS764" s="42" t="str">
        <f>TEXT(tbl_TransDet_Exp[[#This Row],[Project Id]],"000000")</f>
        <v>000000</v>
      </c>
      <c r="AT764" s="42" t="e">
        <f>INDEX(Table11[Description],MATCH(tbl_TransDet_Exp[[#This Row],[Account]],Table11[GL Account],0))</f>
        <v>#N/A</v>
      </c>
      <c r="AU7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5" spans="2:47">
      <c r="B765" s="11"/>
      <c r="C765" s="243"/>
      <c r="D765" s="243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244"/>
      <c r="P765" s="11"/>
      <c r="Q765" s="245"/>
      <c r="R765" s="11"/>
      <c r="S765" s="11"/>
      <c r="T765" s="11"/>
      <c r="U765" s="11"/>
      <c r="V765" s="11"/>
      <c r="W765" s="11"/>
      <c r="X765" s="11"/>
      <c r="Y765" s="11"/>
      <c r="Z765" s="246"/>
      <c r="AA7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5" s="250" t="e">
        <f>IF(tbl_TransDet_Exp[[#This Row],[+/-  (HR GL Detail)]]&lt;&gt;"",tbl_TransDet_Exp[[#This Row],[+/-  (HR GL Detail)]],IF(#REF!&lt;&gt;"",#REF!,""))</f>
        <v>#REF!</v>
      </c>
      <c r="AC765" s="250" t="str">
        <f t="shared" si="36"/>
        <v>https://financials.omni.fsu.edu/psp/sprdfi/EMPLOYEE/ERP/c/AUDIT_EXPENSE_FUNCTIONS.TE_EXP_SHEET_INQ.GBL?SHEET_ID=</v>
      </c>
      <c r="AD765" s="250" t="str">
        <f t="shared" si="37"/>
        <v>&amp;PAGE=EX_SHEET_ENTRY</v>
      </c>
      <c r="AE765" s="250" t="str">
        <f>IF(LEFT(tbl_TransDet_Exp[[#This Row],[Journal Id]],2)="EX",TEXT(tbl_TransDet_Exp[[#This Row],[Vch /Ex /PayId]],"0000000000"),"")</f>
        <v/>
      </c>
      <c r="AF765" s="250" t="b">
        <f>IF(tbl_TransDet_Exp[[#This Row],[ER Lookup and Format]]&lt;&gt;"",CONCATENATE(tbl_TransDet_Exp[[#This Row],[https://financials.omni.fsu.edu/psp/sprdfi/EMPLOYEE/ERP/c/AUDIT_EXPENSE_FUNCTIONS.TE_EXP_SHEET_INQ.GBL?SHEET_ID=]],AE765,tbl_TransDet_Exp[[#This Row],[&amp;PAGE=EX_SHEET_ENTRY]]))</f>
        <v>0</v>
      </c>
      <c r="AG765" s="250" t="str">
        <f t="shared" si="38"/>
        <v>https://docmgmt.its.fsu.edu/NolijWeb/public/apiLoginCheck.jsp?redir=../documentviewer/%3FdocumentId%3D</v>
      </c>
      <c r="AH7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5" s="250" t="str">
        <f>tbl_TransDet_Exp[[#Headers],[&amp;TargetFrameName=None]]</f>
        <v>&amp;TargetFrameName=None</v>
      </c>
      <c r="AJ7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5" s="71"/>
      <c r="AN765" s="22"/>
      <c r="AO765" s="22"/>
      <c r="AP765" s="208"/>
      <c r="AQ765" s="42" t="e">
        <f>IF(tbl_TransDet_Exp[[#This Row],[Custom SR Type]]="",INDEX(SR_Lookup[Section Name],MATCH(tbl_TransDet_Exp[[#This Row],[Account]],SR_Lookup[Account],0)),tbl_TransDet_Exp[[#This Row],[Custom SR Type]])</f>
        <v>#N/A</v>
      </c>
      <c r="AR765" s="42">
        <f>VALUE(CONCATENATE(C765,TEXT(tbl_TransDet_Exp[[#This Row],[Pd]],"00")))</f>
        <v>0</v>
      </c>
      <c r="AS765" s="42" t="str">
        <f>TEXT(tbl_TransDet_Exp[[#This Row],[Project Id]],"000000")</f>
        <v>000000</v>
      </c>
      <c r="AT765" s="42" t="e">
        <f>INDEX(Table11[Description],MATCH(tbl_TransDet_Exp[[#This Row],[Account]],Table11[GL Account],0))</f>
        <v>#N/A</v>
      </c>
      <c r="AU7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6" spans="2:47">
      <c r="B766" s="11"/>
      <c r="C766" s="243"/>
      <c r="D766" s="243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244"/>
      <c r="P766" s="11"/>
      <c r="Q766" s="245"/>
      <c r="R766" s="11"/>
      <c r="S766" s="11"/>
      <c r="T766" s="11"/>
      <c r="U766" s="11"/>
      <c r="V766" s="11"/>
      <c r="W766" s="11"/>
      <c r="X766" s="11"/>
      <c r="Y766" s="11"/>
      <c r="Z766" s="246"/>
      <c r="AA7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6" s="250" t="e">
        <f>IF(tbl_TransDet_Exp[[#This Row],[+/-  (HR GL Detail)]]&lt;&gt;"",tbl_TransDet_Exp[[#This Row],[+/-  (HR GL Detail)]],IF(#REF!&lt;&gt;"",#REF!,""))</f>
        <v>#REF!</v>
      </c>
      <c r="AC766" s="250" t="str">
        <f t="shared" si="36"/>
        <v>https://financials.omni.fsu.edu/psp/sprdfi/EMPLOYEE/ERP/c/AUDIT_EXPENSE_FUNCTIONS.TE_EXP_SHEET_INQ.GBL?SHEET_ID=</v>
      </c>
      <c r="AD766" s="250" t="str">
        <f t="shared" si="37"/>
        <v>&amp;PAGE=EX_SHEET_ENTRY</v>
      </c>
      <c r="AE766" s="250" t="str">
        <f>IF(LEFT(tbl_TransDet_Exp[[#This Row],[Journal Id]],2)="EX",TEXT(tbl_TransDet_Exp[[#This Row],[Vch /Ex /PayId]],"0000000000"),"")</f>
        <v/>
      </c>
      <c r="AF766" s="250" t="b">
        <f>IF(tbl_TransDet_Exp[[#This Row],[ER Lookup and Format]]&lt;&gt;"",CONCATENATE(tbl_TransDet_Exp[[#This Row],[https://financials.omni.fsu.edu/psp/sprdfi/EMPLOYEE/ERP/c/AUDIT_EXPENSE_FUNCTIONS.TE_EXP_SHEET_INQ.GBL?SHEET_ID=]],AE766,tbl_TransDet_Exp[[#This Row],[&amp;PAGE=EX_SHEET_ENTRY]]))</f>
        <v>0</v>
      </c>
      <c r="AG766" s="250" t="str">
        <f t="shared" si="38"/>
        <v>https://docmgmt.its.fsu.edu/NolijWeb/public/apiLoginCheck.jsp?redir=../documentviewer/%3FdocumentId%3D</v>
      </c>
      <c r="AH7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6" s="250" t="str">
        <f>tbl_TransDet_Exp[[#Headers],[&amp;TargetFrameName=None]]</f>
        <v>&amp;TargetFrameName=None</v>
      </c>
      <c r="AJ7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6" s="71"/>
      <c r="AN766" s="22"/>
      <c r="AO766" s="22"/>
      <c r="AP766" s="208"/>
      <c r="AQ766" s="42" t="e">
        <f>IF(tbl_TransDet_Exp[[#This Row],[Custom SR Type]]="",INDEX(SR_Lookup[Section Name],MATCH(tbl_TransDet_Exp[[#This Row],[Account]],SR_Lookup[Account],0)),tbl_TransDet_Exp[[#This Row],[Custom SR Type]])</f>
        <v>#N/A</v>
      </c>
      <c r="AR766" s="42">
        <f>VALUE(CONCATENATE(C766,TEXT(tbl_TransDet_Exp[[#This Row],[Pd]],"00")))</f>
        <v>0</v>
      </c>
      <c r="AS766" s="42" t="str">
        <f>TEXT(tbl_TransDet_Exp[[#This Row],[Project Id]],"000000")</f>
        <v>000000</v>
      </c>
      <c r="AT766" s="42" t="e">
        <f>INDEX(Table11[Description],MATCH(tbl_TransDet_Exp[[#This Row],[Account]],Table11[GL Account],0))</f>
        <v>#N/A</v>
      </c>
      <c r="AU7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7" spans="2:47">
      <c r="B767" s="11"/>
      <c r="C767" s="243"/>
      <c r="D767" s="243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244"/>
      <c r="P767" s="11"/>
      <c r="Q767" s="245"/>
      <c r="R767" s="11"/>
      <c r="S767" s="11"/>
      <c r="T767" s="11"/>
      <c r="U767" s="11"/>
      <c r="V767" s="11"/>
      <c r="W767" s="11"/>
      <c r="X767" s="11"/>
      <c r="Y767" s="11"/>
      <c r="Z767" s="246"/>
      <c r="AA7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7" s="250" t="e">
        <f>IF(tbl_TransDet_Exp[[#This Row],[+/-  (HR GL Detail)]]&lt;&gt;"",tbl_TransDet_Exp[[#This Row],[+/-  (HR GL Detail)]],IF(#REF!&lt;&gt;"",#REF!,""))</f>
        <v>#REF!</v>
      </c>
      <c r="AC767" s="250" t="str">
        <f t="shared" si="36"/>
        <v>https://financials.omni.fsu.edu/psp/sprdfi/EMPLOYEE/ERP/c/AUDIT_EXPENSE_FUNCTIONS.TE_EXP_SHEET_INQ.GBL?SHEET_ID=</v>
      </c>
      <c r="AD767" s="250" t="str">
        <f t="shared" si="37"/>
        <v>&amp;PAGE=EX_SHEET_ENTRY</v>
      </c>
      <c r="AE767" s="250" t="str">
        <f>IF(LEFT(tbl_TransDet_Exp[[#This Row],[Journal Id]],2)="EX",TEXT(tbl_TransDet_Exp[[#This Row],[Vch /Ex /PayId]],"0000000000"),"")</f>
        <v/>
      </c>
      <c r="AF767" s="250" t="b">
        <f>IF(tbl_TransDet_Exp[[#This Row],[ER Lookup and Format]]&lt;&gt;"",CONCATENATE(tbl_TransDet_Exp[[#This Row],[https://financials.omni.fsu.edu/psp/sprdfi/EMPLOYEE/ERP/c/AUDIT_EXPENSE_FUNCTIONS.TE_EXP_SHEET_INQ.GBL?SHEET_ID=]],AE767,tbl_TransDet_Exp[[#This Row],[&amp;PAGE=EX_SHEET_ENTRY]]))</f>
        <v>0</v>
      </c>
      <c r="AG767" s="250" t="str">
        <f t="shared" si="38"/>
        <v>https://docmgmt.its.fsu.edu/NolijWeb/public/apiLoginCheck.jsp?redir=../documentviewer/%3FdocumentId%3D</v>
      </c>
      <c r="AH7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7" s="250" t="str">
        <f>tbl_TransDet_Exp[[#Headers],[&amp;TargetFrameName=None]]</f>
        <v>&amp;TargetFrameName=None</v>
      </c>
      <c r="AJ7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7" s="71"/>
      <c r="AN767" s="22"/>
      <c r="AO767" s="22"/>
      <c r="AP767" s="208"/>
      <c r="AQ767" s="42" t="e">
        <f>IF(tbl_TransDet_Exp[[#This Row],[Custom SR Type]]="",INDEX(SR_Lookup[Section Name],MATCH(tbl_TransDet_Exp[[#This Row],[Account]],SR_Lookup[Account],0)),tbl_TransDet_Exp[[#This Row],[Custom SR Type]])</f>
        <v>#N/A</v>
      </c>
      <c r="AR767" s="42">
        <f>VALUE(CONCATENATE(C767,TEXT(tbl_TransDet_Exp[[#This Row],[Pd]],"00")))</f>
        <v>0</v>
      </c>
      <c r="AS767" s="42" t="str">
        <f>TEXT(tbl_TransDet_Exp[[#This Row],[Project Id]],"000000")</f>
        <v>000000</v>
      </c>
      <c r="AT767" s="42" t="e">
        <f>INDEX(Table11[Description],MATCH(tbl_TransDet_Exp[[#This Row],[Account]],Table11[GL Account],0))</f>
        <v>#N/A</v>
      </c>
      <c r="AU7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8" spans="2:47">
      <c r="B768" s="11"/>
      <c r="C768" s="243"/>
      <c r="D768" s="243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244"/>
      <c r="P768" s="11"/>
      <c r="Q768" s="245"/>
      <c r="R768" s="11"/>
      <c r="S768" s="11"/>
      <c r="T768" s="11"/>
      <c r="U768" s="11"/>
      <c r="V768" s="11"/>
      <c r="W768" s="11"/>
      <c r="X768" s="11"/>
      <c r="Y768" s="11"/>
      <c r="Z768" s="246"/>
      <c r="AA7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8" s="250" t="e">
        <f>IF(tbl_TransDet_Exp[[#This Row],[+/-  (HR GL Detail)]]&lt;&gt;"",tbl_TransDet_Exp[[#This Row],[+/-  (HR GL Detail)]],IF(#REF!&lt;&gt;"",#REF!,""))</f>
        <v>#REF!</v>
      </c>
      <c r="AC768" s="250" t="str">
        <f t="shared" si="36"/>
        <v>https://financials.omni.fsu.edu/psp/sprdfi/EMPLOYEE/ERP/c/AUDIT_EXPENSE_FUNCTIONS.TE_EXP_SHEET_INQ.GBL?SHEET_ID=</v>
      </c>
      <c r="AD768" s="250" t="str">
        <f t="shared" si="37"/>
        <v>&amp;PAGE=EX_SHEET_ENTRY</v>
      </c>
      <c r="AE768" s="250" t="str">
        <f>IF(LEFT(tbl_TransDet_Exp[[#This Row],[Journal Id]],2)="EX",TEXT(tbl_TransDet_Exp[[#This Row],[Vch /Ex /PayId]],"0000000000"),"")</f>
        <v/>
      </c>
      <c r="AF768" s="250" t="b">
        <f>IF(tbl_TransDet_Exp[[#This Row],[ER Lookup and Format]]&lt;&gt;"",CONCATENATE(tbl_TransDet_Exp[[#This Row],[https://financials.omni.fsu.edu/psp/sprdfi/EMPLOYEE/ERP/c/AUDIT_EXPENSE_FUNCTIONS.TE_EXP_SHEET_INQ.GBL?SHEET_ID=]],AE768,tbl_TransDet_Exp[[#This Row],[&amp;PAGE=EX_SHEET_ENTRY]]))</f>
        <v>0</v>
      </c>
      <c r="AG768" s="250" t="str">
        <f t="shared" si="38"/>
        <v>https://docmgmt.its.fsu.edu/NolijWeb/public/apiLoginCheck.jsp?redir=../documentviewer/%3FdocumentId%3D</v>
      </c>
      <c r="AH7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8" s="250" t="str">
        <f>tbl_TransDet_Exp[[#Headers],[&amp;TargetFrameName=None]]</f>
        <v>&amp;TargetFrameName=None</v>
      </c>
      <c r="AJ7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8" s="71"/>
      <c r="AN768" s="22"/>
      <c r="AO768" s="22"/>
      <c r="AP768" s="208"/>
      <c r="AQ768" s="42" t="e">
        <f>IF(tbl_TransDet_Exp[[#This Row],[Custom SR Type]]="",INDEX(SR_Lookup[Section Name],MATCH(tbl_TransDet_Exp[[#This Row],[Account]],SR_Lookup[Account],0)),tbl_TransDet_Exp[[#This Row],[Custom SR Type]])</f>
        <v>#N/A</v>
      </c>
      <c r="AR768" s="42">
        <f>VALUE(CONCATENATE(C768,TEXT(tbl_TransDet_Exp[[#This Row],[Pd]],"00")))</f>
        <v>0</v>
      </c>
      <c r="AS768" s="42" t="str">
        <f>TEXT(tbl_TransDet_Exp[[#This Row],[Project Id]],"000000")</f>
        <v>000000</v>
      </c>
      <c r="AT768" s="42" t="e">
        <f>INDEX(Table11[Description],MATCH(tbl_TransDet_Exp[[#This Row],[Account]],Table11[GL Account],0))</f>
        <v>#N/A</v>
      </c>
      <c r="AU7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69" spans="2:47">
      <c r="B769" s="11"/>
      <c r="C769" s="243"/>
      <c r="D769" s="243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244"/>
      <c r="P769" s="11"/>
      <c r="Q769" s="245"/>
      <c r="R769" s="11"/>
      <c r="S769" s="11"/>
      <c r="T769" s="11"/>
      <c r="U769" s="11"/>
      <c r="V769" s="11"/>
      <c r="W769" s="11"/>
      <c r="X769" s="11"/>
      <c r="Y769" s="11"/>
      <c r="Z769" s="246"/>
      <c r="AA7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69" s="250" t="e">
        <f>IF(tbl_TransDet_Exp[[#This Row],[+/-  (HR GL Detail)]]&lt;&gt;"",tbl_TransDet_Exp[[#This Row],[+/-  (HR GL Detail)]],IF(#REF!&lt;&gt;"",#REF!,""))</f>
        <v>#REF!</v>
      </c>
      <c r="AC769" s="250" t="str">
        <f t="shared" si="36"/>
        <v>https://financials.omni.fsu.edu/psp/sprdfi/EMPLOYEE/ERP/c/AUDIT_EXPENSE_FUNCTIONS.TE_EXP_SHEET_INQ.GBL?SHEET_ID=</v>
      </c>
      <c r="AD769" s="250" t="str">
        <f t="shared" si="37"/>
        <v>&amp;PAGE=EX_SHEET_ENTRY</v>
      </c>
      <c r="AE769" s="250" t="str">
        <f>IF(LEFT(tbl_TransDet_Exp[[#This Row],[Journal Id]],2)="EX",TEXT(tbl_TransDet_Exp[[#This Row],[Vch /Ex /PayId]],"0000000000"),"")</f>
        <v/>
      </c>
      <c r="AF769" s="250" t="b">
        <f>IF(tbl_TransDet_Exp[[#This Row],[ER Lookup and Format]]&lt;&gt;"",CONCATENATE(tbl_TransDet_Exp[[#This Row],[https://financials.omni.fsu.edu/psp/sprdfi/EMPLOYEE/ERP/c/AUDIT_EXPENSE_FUNCTIONS.TE_EXP_SHEET_INQ.GBL?SHEET_ID=]],AE769,tbl_TransDet_Exp[[#This Row],[&amp;PAGE=EX_SHEET_ENTRY]]))</f>
        <v>0</v>
      </c>
      <c r="AG769" s="250" t="str">
        <f t="shared" si="38"/>
        <v>https://docmgmt.its.fsu.edu/NolijWeb/public/apiLoginCheck.jsp?redir=../documentviewer/%3FdocumentId%3D</v>
      </c>
      <c r="AH7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69" s="250" t="str">
        <f>tbl_TransDet_Exp[[#Headers],[&amp;TargetFrameName=None]]</f>
        <v>&amp;TargetFrameName=None</v>
      </c>
      <c r="AJ7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69" s="71"/>
      <c r="AN769" s="22"/>
      <c r="AO769" s="22"/>
      <c r="AP769" s="208"/>
      <c r="AQ769" s="42" t="e">
        <f>IF(tbl_TransDet_Exp[[#This Row],[Custom SR Type]]="",INDEX(SR_Lookup[Section Name],MATCH(tbl_TransDet_Exp[[#This Row],[Account]],SR_Lookup[Account],0)),tbl_TransDet_Exp[[#This Row],[Custom SR Type]])</f>
        <v>#N/A</v>
      </c>
      <c r="AR769" s="42">
        <f>VALUE(CONCATENATE(C769,TEXT(tbl_TransDet_Exp[[#This Row],[Pd]],"00")))</f>
        <v>0</v>
      </c>
      <c r="AS769" s="42" t="str">
        <f>TEXT(tbl_TransDet_Exp[[#This Row],[Project Id]],"000000")</f>
        <v>000000</v>
      </c>
      <c r="AT769" s="42" t="e">
        <f>INDEX(Table11[Description],MATCH(tbl_TransDet_Exp[[#This Row],[Account]],Table11[GL Account],0))</f>
        <v>#N/A</v>
      </c>
      <c r="AU7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0" spans="2:47">
      <c r="B770" s="11"/>
      <c r="C770" s="243"/>
      <c r="D770" s="243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244"/>
      <c r="P770" s="11"/>
      <c r="Q770" s="245"/>
      <c r="R770" s="11"/>
      <c r="S770" s="11"/>
      <c r="T770" s="11"/>
      <c r="U770" s="11"/>
      <c r="V770" s="11"/>
      <c r="W770" s="11"/>
      <c r="X770" s="11"/>
      <c r="Y770" s="11"/>
      <c r="Z770" s="246"/>
      <c r="AA7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0" s="250" t="e">
        <f>IF(tbl_TransDet_Exp[[#This Row],[+/-  (HR GL Detail)]]&lt;&gt;"",tbl_TransDet_Exp[[#This Row],[+/-  (HR GL Detail)]],IF(#REF!&lt;&gt;"",#REF!,""))</f>
        <v>#REF!</v>
      </c>
      <c r="AC770" s="250" t="str">
        <f t="shared" si="36"/>
        <v>https://financials.omni.fsu.edu/psp/sprdfi/EMPLOYEE/ERP/c/AUDIT_EXPENSE_FUNCTIONS.TE_EXP_SHEET_INQ.GBL?SHEET_ID=</v>
      </c>
      <c r="AD770" s="250" t="str">
        <f t="shared" si="37"/>
        <v>&amp;PAGE=EX_SHEET_ENTRY</v>
      </c>
      <c r="AE770" s="250" t="str">
        <f>IF(LEFT(tbl_TransDet_Exp[[#This Row],[Journal Id]],2)="EX",TEXT(tbl_TransDet_Exp[[#This Row],[Vch /Ex /PayId]],"0000000000"),"")</f>
        <v/>
      </c>
      <c r="AF770" s="250" t="b">
        <f>IF(tbl_TransDet_Exp[[#This Row],[ER Lookup and Format]]&lt;&gt;"",CONCATENATE(tbl_TransDet_Exp[[#This Row],[https://financials.omni.fsu.edu/psp/sprdfi/EMPLOYEE/ERP/c/AUDIT_EXPENSE_FUNCTIONS.TE_EXP_SHEET_INQ.GBL?SHEET_ID=]],AE770,tbl_TransDet_Exp[[#This Row],[&amp;PAGE=EX_SHEET_ENTRY]]))</f>
        <v>0</v>
      </c>
      <c r="AG770" s="250" t="str">
        <f t="shared" si="38"/>
        <v>https://docmgmt.its.fsu.edu/NolijWeb/public/apiLoginCheck.jsp?redir=../documentviewer/%3FdocumentId%3D</v>
      </c>
      <c r="AH7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0" s="250" t="str">
        <f>tbl_TransDet_Exp[[#Headers],[&amp;TargetFrameName=None]]</f>
        <v>&amp;TargetFrameName=None</v>
      </c>
      <c r="AJ7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0" s="71"/>
      <c r="AN770" s="22"/>
      <c r="AO770" s="22"/>
      <c r="AP770" s="208"/>
      <c r="AQ770" s="42" t="e">
        <f>IF(tbl_TransDet_Exp[[#This Row],[Custom SR Type]]="",INDEX(SR_Lookup[Section Name],MATCH(tbl_TransDet_Exp[[#This Row],[Account]],SR_Lookup[Account],0)),tbl_TransDet_Exp[[#This Row],[Custom SR Type]])</f>
        <v>#N/A</v>
      </c>
      <c r="AR770" s="42">
        <f>VALUE(CONCATENATE(C770,TEXT(tbl_TransDet_Exp[[#This Row],[Pd]],"00")))</f>
        <v>0</v>
      </c>
      <c r="AS770" s="42" t="str">
        <f>TEXT(tbl_TransDet_Exp[[#This Row],[Project Id]],"000000")</f>
        <v>000000</v>
      </c>
      <c r="AT770" s="42" t="e">
        <f>INDEX(Table11[Description],MATCH(tbl_TransDet_Exp[[#This Row],[Account]],Table11[GL Account],0))</f>
        <v>#N/A</v>
      </c>
      <c r="AU7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1" spans="2:47">
      <c r="B771" s="11"/>
      <c r="C771" s="243"/>
      <c r="D771" s="243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244"/>
      <c r="P771" s="11"/>
      <c r="Q771" s="245"/>
      <c r="R771" s="11"/>
      <c r="S771" s="11"/>
      <c r="T771" s="11"/>
      <c r="U771" s="11"/>
      <c r="V771" s="11"/>
      <c r="W771" s="11"/>
      <c r="X771" s="11"/>
      <c r="Y771" s="11"/>
      <c r="Z771" s="246"/>
      <c r="AA7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1" s="250" t="e">
        <f>IF(tbl_TransDet_Exp[[#This Row],[+/-  (HR GL Detail)]]&lt;&gt;"",tbl_TransDet_Exp[[#This Row],[+/-  (HR GL Detail)]],IF(#REF!&lt;&gt;"",#REF!,""))</f>
        <v>#REF!</v>
      </c>
      <c r="AC771" s="250" t="str">
        <f t="shared" si="36"/>
        <v>https://financials.omni.fsu.edu/psp/sprdfi/EMPLOYEE/ERP/c/AUDIT_EXPENSE_FUNCTIONS.TE_EXP_SHEET_INQ.GBL?SHEET_ID=</v>
      </c>
      <c r="AD771" s="250" t="str">
        <f t="shared" si="37"/>
        <v>&amp;PAGE=EX_SHEET_ENTRY</v>
      </c>
      <c r="AE771" s="250" t="str">
        <f>IF(LEFT(tbl_TransDet_Exp[[#This Row],[Journal Id]],2)="EX",TEXT(tbl_TransDet_Exp[[#This Row],[Vch /Ex /PayId]],"0000000000"),"")</f>
        <v/>
      </c>
      <c r="AF771" s="250" t="b">
        <f>IF(tbl_TransDet_Exp[[#This Row],[ER Lookup and Format]]&lt;&gt;"",CONCATENATE(tbl_TransDet_Exp[[#This Row],[https://financials.omni.fsu.edu/psp/sprdfi/EMPLOYEE/ERP/c/AUDIT_EXPENSE_FUNCTIONS.TE_EXP_SHEET_INQ.GBL?SHEET_ID=]],AE771,tbl_TransDet_Exp[[#This Row],[&amp;PAGE=EX_SHEET_ENTRY]]))</f>
        <v>0</v>
      </c>
      <c r="AG771" s="250" t="str">
        <f t="shared" si="38"/>
        <v>https://docmgmt.its.fsu.edu/NolijWeb/public/apiLoginCheck.jsp?redir=../documentviewer/%3FdocumentId%3D</v>
      </c>
      <c r="AH7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1" s="250" t="str">
        <f>tbl_TransDet_Exp[[#Headers],[&amp;TargetFrameName=None]]</f>
        <v>&amp;TargetFrameName=None</v>
      </c>
      <c r="AJ7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1" s="71"/>
      <c r="AN771" s="22"/>
      <c r="AO771" s="22"/>
      <c r="AP771" s="208"/>
      <c r="AQ771" s="42" t="e">
        <f>IF(tbl_TransDet_Exp[[#This Row],[Custom SR Type]]="",INDEX(SR_Lookup[Section Name],MATCH(tbl_TransDet_Exp[[#This Row],[Account]],SR_Lookup[Account],0)),tbl_TransDet_Exp[[#This Row],[Custom SR Type]])</f>
        <v>#N/A</v>
      </c>
      <c r="AR771" s="42">
        <f>VALUE(CONCATENATE(C771,TEXT(tbl_TransDet_Exp[[#This Row],[Pd]],"00")))</f>
        <v>0</v>
      </c>
      <c r="AS771" s="42" t="str">
        <f>TEXT(tbl_TransDet_Exp[[#This Row],[Project Id]],"000000")</f>
        <v>000000</v>
      </c>
      <c r="AT771" s="42" t="e">
        <f>INDEX(Table11[Description],MATCH(tbl_TransDet_Exp[[#This Row],[Account]],Table11[GL Account],0))</f>
        <v>#N/A</v>
      </c>
      <c r="AU7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2" spans="2:47">
      <c r="B772" s="11"/>
      <c r="C772" s="243"/>
      <c r="D772" s="243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244"/>
      <c r="P772" s="11"/>
      <c r="Q772" s="245"/>
      <c r="R772" s="11"/>
      <c r="S772" s="11"/>
      <c r="T772" s="11"/>
      <c r="U772" s="11"/>
      <c r="V772" s="11"/>
      <c r="W772" s="11"/>
      <c r="X772" s="11"/>
      <c r="Y772" s="11"/>
      <c r="Z772" s="246"/>
      <c r="AA7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2" s="250" t="e">
        <f>IF(tbl_TransDet_Exp[[#This Row],[+/-  (HR GL Detail)]]&lt;&gt;"",tbl_TransDet_Exp[[#This Row],[+/-  (HR GL Detail)]],IF(#REF!&lt;&gt;"",#REF!,""))</f>
        <v>#REF!</v>
      </c>
      <c r="AC772" s="250" t="str">
        <f t="shared" si="36"/>
        <v>https://financials.omni.fsu.edu/psp/sprdfi/EMPLOYEE/ERP/c/AUDIT_EXPENSE_FUNCTIONS.TE_EXP_SHEET_INQ.GBL?SHEET_ID=</v>
      </c>
      <c r="AD772" s="250" t="str">
        <f t="shared" si="37"/>
        <v>&amp;PAGE=EX_SHEET_ENTRY</v>
      </c>
      <c r="AE772" s="250" t="str">
        <f>IF(LEFT(tbl_TransDet_Exp[[#This Row],[Journal Id]],2)="EX",TEXT(tbl_TransDet_Exp[[#This Row],[Vch /Ex /PayId]],"0000000000"),"")</f>
        <v/>
      </c>
      <c r="AF772" s="250" t="b">
        <f>IF(tbl_TransDet_Exp[[#This Row],[ER Lookup and Format]]&lt;&gt;"",CONCATENATE(tbl_TransDet_Exp[[#This Row],[https://financials.omni.fsu.edu/psp/sprdfi/EMPLOYEE/ERP/c/AUDIT_EXPENSE_FUNCTIONS.TE_EXP_SHEET_INQ.GBL?SHEET_ID=]],AE772,tbl_TransDet_Exp[[#This Row],[&amp;PAGE=EX_SHEET_ENTRY]]))</f>
        <v>0</v>
      </c>
      <c r="AG772" s="250" t="str">
        <f t="shared" si="38"/>
        <v>https://docmgmt.its.fsu.edu/NolijWeb/public/apiLoginCheck.jsp?redir=../documentviewer/%3FdocumentId%3D</v>
      </c>
      <c r="AH7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2" s="250" t="str">
        <f>tbl_TransDet_Exp[[#Headers],[&amp;TargetFrameName=None]]</f>
        <v>&amp;TargetFrameName=None</v>
      </c>
      <c r="AJ7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2" s="71"/>
      <c r="AN772" s="22"/>
      <c r="AO772" s="22"/>
      <c r="AP772" s="208"/>
      <c r="AQ772" s="42" t="e">
        <f>IF(tbl_TransDet_Exp[[#This Row],[Custom SR Type]]="",INDEX(SR_Lookup[Section Name],MATCH(tbl_TransDet_Exp[[#This Row],[Account]],SR_Lookup[Account],0)),tbl_TransDet_Exp[[#This Row],[Custom SR Type]])</f>
        <v>#N/A</v>
      </c>
      <c r="AR772" s="42">
        <f>VALUE(CONCATENATE(C772,TEXT(tbl_TransDet_Exp[[#This Row],[Pd]],"00")))</f>
        <v>0</v>
      </c>
      <c r="AS772" s="42" t="str">
        <f>TEXT(tbl_TransDet_Exp[[#This Row],[Project Id]],"000000")</f>
        <v>000000</v>
      </c>
      <c r="AT772" s="42" t="e">
        <f>INDEX(Table11[Description],MATCH(tbl_TransDet_Exp[[#This Row],[Account]],Table11[GL Account],0))</f>
        <v>#N/A</v>
      </c>
      <c r="AU7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3" spans="2:47">
      <c r="B773" s="11"/>
      <c r="C773" s="243"/>
      <c r="D773" s="243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244"/>
      <c r="P773" s="11"/>
      <c r="Q773" s="245"/>
      <c r="R773" s="11"/>
      <c r="S773" s="11"/>
      <c r="T773" s="11"/>
      <c r="U773" s="11"/>
      <c r="V773" s="11"/>
      <c r="W773" s="11"/>
      <c r="X773" s="11"/>
      <c r="Y773" s="11"/>
      <c r="Z773" s="246"/>
      <c r="AA7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3" s="250" t="e">
        <f>IF(tbl_TransDet_Exp[[#This Row],[+/-  (HR GL Detail)]]&lt;&gt;"",tbl_TransDet_Exp[[#This Row],[+/-  (HR GL Detail)]],IF(#REF!&lt;&gt;"",#REF!,""))</f>
        <v>#REF!</v>
      </c>
      <c r="AC773" s="250" t="str">
        <f t="shared" si="36"/>
        <v>https://financials.omni.fsu.edu/psp/sprdfi/EMPLOYEE/ERP/c/AUDIT_EXPENSE_FUNCTIONS.TE_EXP_SHEET_INQ.GBL?SHEET_ID=</v>
      </c>
      <c r="AD773" s="250" t="str">
        <f t="shared" si="37"/>
        <v>&amp;PAGE=EX_SHEET_ENTRY</v>
      </c>
      <c r="AE773" s="250" t="str">
        <f>IF(LEFT(tbl_TransDet_Exp[[#This Row],[Journal Id]],2)="EX",TEXT(tbl_TransDet_Exp[[#This Row],[Vch /Ex /PayId]],"0000000000"),"")</f>
        <v/>
      </c>
      <c r="AF773" s="250" t="b">
        <f>IF(tbl_TransDet_Exp[[#This Row],[ER Lookup and Format]]&lt;&gt;"",CONCATENATE(tbl_TransDet_Exp[[#This Row],[https://financials.omni.fsu.edu/psp/sprdfi/EMPLOYEE/ERP/c/AUDIT_EXPENSE_FUNCTIONS.TE_EXP_SHEET_INQ.GBL?SHEET_ID=]],AE773,tbl_TransDet_Exp[[#This Row],[&amp;PAGE=EX_SHEET_ENTRY]]))</f>
        <v>0</v>
      </c>
      <c r="AG773" s="250" t="str">
        <f t="shared" si="38"/>
        <v>https://docmgmt.its.fsu.edu/NolijWeb/public/apiLoginCheck.jsp?redir=../documentviewer/%3FdocumentId%3D</v>
      </c>
      <c r="AH7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3" s="250" t="str">
        <f>tbl_TransDet_Exp[[#Headers],[&amp;TargetFrameName=None]]</f>
        <v>&amp;TargetFrameName=None</v>
      </c>
      <c r="AJ7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3" s="71"/>
      <c r="AN773" s="22"/>
      <c r="AO773" s="22"/>
      <c r="AP773" s="208"/>
      <c r="AQ773" s="42" t="e">
        <f>IF(tbl_TransDet_Exp[[#This Row],[Custom SR Type]]="",INDEX(SR_Lookup[Section Name],MATCH(tbl_TransDet_Exp[[#This Row],[Account]],SR_Lookup[Account],0)),tbl_TransDet_Exp[[#This Row],[Custom SR Type]])</f>
        <v>#N/A</v>
      </c>
      <c r="AR773" s="42">
        <f>VALUE(CONCATENATE(C773,TEXT(tbl_TransDet_Exp[[#This Row],[Pd]],"00")))</f>
        <v>0</v>
      </c>
      <c r="AS773" s="42" t="str">
        <f>TEXT(tbl_TransDet_Exp[[#This Row],[Project Id]],"000000")</f>
        <v>000000</v>
      </c>
      <c r="AT773" s="42" t="e">
        <f>INDEX(Table11[Description],MATCH(tbl_TransDet_Exp[[#This Row],[Account]],Table11[GL Account],0))</f>
        <v>#N/A</v>
      </c>
      <c r="AU7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4" spans="2:47">
      <c r="B774" s="11"/>
      <c r="C774" s="243"/>
      <c r="D774" s="243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244"/>
      <c r="P774" s="11"/>
      <c r="Q774" s="245"/>
      <c r="R774" s="11"/>
      <c r="S774" s="11"/>
      <c r="T774" s="11"/>
      <c r="U774" s="11"/>
      <c r="V774" s="11"/>
      <c r="W774" s="11"/>
      <c r="X774" s="11"/>
      <c r="Y774" s="11"/>
      <c r="Z774" s="246"/>
      <c r="AA7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4" s="250" t="e">
        <f>IF(tbl_TransDet_Exp[[#This Row],[+/-  (HR GL Detail)]]&lt;&gt;"",tbl_TransDet_Exp[[#This Row],[+/-  (HR GL Detail)]],IF(#REF!&lt;&gt;"",#REF!,""))</f>
        <v>#REF!</v>
      </c>
      <c r="AC774" s="250" t="str">
        <f t="shared" si="36"/>
        <v>https://financials.omni.fsu.edu/psp/sprdfi/EMPLOYEE/ERP/c/AUDIT_EXPENSE_FUNCTIONS.TE_EXP_SHEET_INQ.GBL?SHEET_ID=</v>
      </c>
      <c r="AD774" s="250" t="str">
        <f t="shared" si="37"/>
        <v>&amp;PAGE=EX_SHEET_ENTRY</v>
      </c>
      <c r="AE774" s="250" t="str">
        <f>IF(LEFT(tbl_TransDet_Exp[[#This Row],[Journal Id]],2)="EX",TEXT(tbl_TransDet_Exp[[#This Row],[Vch /Ex /PayId]],"0000000000"),"")</f>
        <v/>
      </c>
      <c r="AF774" s="250" t="b">
        <f>IF(tbl_TransDet_Exp[[#This Row],[ER Lookup and Format]]&lt;&gt;"",CONCATENATE(tbl_TransDet_Exp[[#This Row],[https://financials.omni.fsu.edu/psp/sprdfi/EMPLOYEE/ERP/c/AUDIT_EXPENSE_FUNCTIONS.TE_EXP_SHEET_INQ.GBL?SHEET_ID=]],AE774,tbl_TransDet_Exp[[#This Row],[&amp;PAGE=EX_SHEET_ENTRY]]))</f>
        <v>0</v>
      </c>
      <c r="AG774" s="250" t="str">
        <f t="shared" si="38"/>
        <v>https://docmgmt.its.fsu.edu/NolijWeb/public/apiLoginCheck.jsp?redir=../documentviewer/%3FdocumentId%3D</v>
      </c>
      <c r="AH7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4" s="250" t="str">
        <f>tbl_TransDet_Exp[[#Headers],[&amp;TargetFrameName=None]]</f>
        <v>&amp;TargetFrameName=None</v>
      </c>
      <c r="AJ7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4" s="71"/>
      <c r="AN774" s="22"/>
      <c r="AO774" s="22"/>
      <c r="AP774" s="208"/>
      <c r="AQ774" s="42" t="e">
        <f>IF(tbl_TransDet_Exp[[#This Row],[Custom SR Type]]="",INDEX(SR_Lookup[Section Name],MATCH(tbl_TransDet_Exp[[#This Row],[Account]],SR_Lookup[Account],0)),tbl_TransDet_Exp[[#This Row],[Custom SR Type]])</f>
        <v>#N/A</v>
      </c>
      <c r="AR774" s="42">
        <f>VALUE(CONCATENATE(C774,TEXT(tbl_TransDet_Exp[[#This Row],[Pd]],"00")))</f>
        <v>0</v>
      </c>
      <c r="AS774" s="42" t="str">
        <f>TEXT(tbl_TransDet_Exp[[#This Row],[Project Id]],"000000")</f>
        <v>000000</v>
      </c>
      <c r="AT774" s="42" t="e">
        <f>INDEX(Table11[Description],MATCH(tbl_TransDet_Exp[[#This Row],[Account]],Table11[GL Account],0))</f>
        <v>#N/A</v>
      </c>
      <c r="AU7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5" spans="2:47">
      <c r="B775" s="11"/>
      <c r="C775" s="243"/>
      <c r="D775" s="243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244"/>
      <c r="P775" s="11"/>
      <c r="Q775" s="245"/>
      <c r="R775" s="11"/>
      <c r="S775" s="11"/>
      <c r="T775" s="11"/>
      <c r="U775" s="11"/>
      <c r="V775" s="11"/>
      <c r="W775" s="11"/>
      <c r="X775" s="11"/>
      <c r="Y775" s="11"/>
      <c r="Z775" s="246"/>
      <c r="AA7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5" s="250" t="e">
        <f>IF(tbl_TransDet_Exp[[#This Row],[+/-  (HR GL Detail)]]&lt;&gt;"",tbl_TransDet_Exp[[#This Row],[+/-  (HR GL Detail)]],IF(#REF!&lt;&gt;"",#REF!,""))</f>
        <v>#REF!</v>
      </c>
      <c r="AC775" s="250" t="str">
        <f t="shared" si="36"/>
        <v>https://financials.omni.fsu.edu/psp/sprdfi/EMPLOYEE/ERP/c/AUDIT_EXPENSE_FUNCTIONS.TE_EXP_SHEET_INQ.GBL?SHEET_ID=</v>
      </c>
      <c r="AD775" s="250" t="str">
        <f t="shared" si="37"/>
        <v>&amp;PAGE=EX_SHEET_ENTRY</v>
      </c>
      <c r="AE775" s="250" t="str">
        <f>IF(LEFT(tbl_TransDet_Exp[[#This Row],[Journal Id]],2)="EX",TEXT(tbl_TransDet_Exp[[#This Row],[Vch /Ex /PayId]],"0000000000"),"")</f>
        <v/>
      </c>
      <c r="AF775" s="250" t="b">
        <f>IF(tbl_TransDet_Exp[[#This Row],[ER Lookup and Format]]&lt;&gt;"",CONCATENATE(tbl_TransDet_Exp[[#This Row],[https://financials.omni.fsu.edu/psp/sprdfi/EMPLOYEE/ERP/c/AUDIT_EXPENSE_FUNCTIONS.TE_EXP_SHEET_INQ.GBL?SHEET_ID=]],AE775,tbl_TransDet_Exp[[#This Row],[&amp;PAGE=EX_SHEET_ENTRY]]))</f>
        <v>0</v>
      </c>
      <c r="AG775" s="250" t="str">
        <f t="shared" si="38"/>
        <v>https://docmgmt.its.fsu.edu/NolijWeb/public/apiLoginCheck.jsp?redir=../documentviewer/%3FdocumentId%3D</v>
      </c>
      <c r="AH7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5" s="250" t="str">
        <f>tbl_TransDet_Exp[[#Headers],[&amp;TargetFrameName=None]]</f>
        <v>&amp;TargetFrameName=None</v>
      </c>
      <c r="AJ7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5" s="71"/>
      <c r="AN775" s="22"/>
      <c r="AO775" s="22"/>
      <c r="AP775" s="208"/>
      <c r="AQ775" s="42" t="e">
        <f>IF(tbl_TransDet_Exp[[#This Row],[Custom SR Type]]="",INDEX(SR_Lookup[Section Name],MATCH(tbl_TransDet_Exp[[#This Row],[Account]],SR_Lookup[Account],0)),tbl_TransDet_Exp[[#This Row],[Custom SR Type]])</f>
        <v>#N/A</v>
      </c>
      <c r="AR775" s="42">
        <f>VALUE(CONCATENATE(C775,TEXT(tbl_TransDet_Exp[[#This Row],[Pd]],"00")))</f>
        <v>0</v>
      </c>
      <c r="AS775" s="42" t="str">
        <f>TEXT(tbl_TransDet_Exp[[#This Row],[Project Id]],"000000")</f>
        <v>000000</v>
      </c>
      <c r="AT775" s="42" t="e">
        <f>INDEX(Table11[Description],MATCH(tbl_TransDet_Exp[[#This Row],[Account]],Table11[GL Account],0))</f>
        <v>#N/A</v>
      </c>
      <c r="AU7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6" spans="2:47">
      <c r="B776" s="11"/>
      <c r="C776" s="243"/>
      <c r="D776" s="243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244"/>
      <c r="P776" s="11"/>
      <c r="Q776" s="245"/>
      <c r="R776" s="11"/>
      <c r="S776" s="11"/>
      <c r="T776" s="11"/>
      <c r="U776" s="11"/>
      <c r="V776" s="11"/>
      <c r="W776" s="11"/>
      <c r="X776" s="11"/>
      <c r="Y776" s="11"/>
      <c r="Z776" s="246"/>
      <c r="AA7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6" s="250" t="e">
        <f>IF(tbl_TransDet_Exp[[#This Row],[+/-  (HR GL Detail)]]&lt;&gt;"",tbl_TransDet_Exp[[#This Row],[+/-  (HR GL Detail)]],IF(#REF!&lt;&gt;"",#REF!,""))</f>
        <v>#REF!</v>
      </c>
      <c r="AC776" s="250" t="str">
        <f t="shared" si="36"/>
        <v>https://financials.omni.fsu.edu/psp/sprdfi/EMPLOYEE/ERP/c/AUDIT_EXPENSE_FUNCTIONS.TE_EXP_SHEET_INQ.GBL?SHEET_ID=</v>
      </c>
      <c r="AD776" s="250" t="str">
        <f t="shared" si="37"/>
        <v>&amp;PAGE=EX_SHEET_ENTRY</v>
      </c>
      <c r="AE776" s="250" t="str">
        <f>IF(LEFT(tbl_TransDet_Exp[[#This Row],[Journal Id]],2)="EX",TEXT(tbl_TransDet_Exp[[#This Row],[Vch /Ex /PayId]],"0000000000"),"")</f>
        <v/>
      </c>
      <c r="AF776" s="250" t="b">
        <f>IF(tbl_TransDet_Exp[[#This Row],[ER Lookup and Format]]&lt;&gt;"",CONCATENATE(tbl_TransDet_Exp[[#This Row],[https://financials.omni.fsu.edu/psp/sprdfi/EMPLOYEE/ERP/c/AUDIT_EXPENSE_FUNCTIONS.TE_EXP_SHEET_INQ.GBL?SHEET_ID=]],AE776,tbl_TransDet_Exp[[#This Row],[&amp;PAGE=EX_SHEET_ENTRY]]))</f>
        <v>0</v>
      </c>
      <c r="AG776" s="250" t="str">
        <f t="shared" si="38"/>
        <v>https://docmgmt.its.fsu.edu/NolijWeb/public/apiLoginCheck.jsp?redir=../documentviewer/%3FdocumentId%3D</v>
      </c>
      <c r="AH7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6" s="250" t="str">
        <f>tbl_TransDet_Exp[[#Headers],[&amp;TargetFrameName=None]]</f>
        <v>&amp;TargetFrameName=None</v>
      </c>
      <c r="AJ7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6" s="71"/>
      <c r="AN776" s="22"/>
      <c r="AO776" s="22"/>
      <c r="AP776" s="208"/>
      <c r="AQ776" s="42" t="e">
        <f>IF(tbl_TransDet_Exp[[#This Row],[Custom SR Type]]="",INDEX(SR_Lookup[Section Name],MATCH(tbl_TransDet_Exp[[#This Row],[Account]],SR_Lookup[Account],0)),tbl_TransDet_Exp[[#This Row],[Custom SR Type]])</f>
        <v>#N/A</v>
      </c>
      <c r="AR776" s="42">
        <f>VALUE(CONCATENATE(C776,TEXT(tbl_TransDet_Exp[[#This Row],[Pd]],"00")))</f>
        <v>0</v>
      </c>
      <c r="AS776" s="42" t="str">
        <f>TEXT(tbl_TransDet_Exp[[#This Row],[Project Id]],"000000")</f>
        <v>000000</v>
      </c>
      <c r="AT776" s="42" t="e">
        <f>INDEX(Table11[Description],MATCH(tbl_TransDet_Exp[[#This Row],[Account]],Table11[GL Account],0))</f>
        <v>#N/A</v>
      </c>
      <c r="AU7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7" spans="2:47">
      <c r="B777" s="11"/>
      <c r="C777" s="243"/>
      <c r="D777" s="243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244"/>
      <c r="P777" s="11"/>
      <c r="Q777" s="245"/>
      <c r="R777" s="11"/>
      <c r="S777" s="11"/>
      <c r="T777" s="11"/>
      <c r="U777" s="11"/>
      <c r="V777" s="11"/>
      <c r="W777" s="11"/>
      <c r="X777" s="11"/>
      <c r="Y777" s="11"/>
      <c r="Z777" s="246"/>
      <c r="AA7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7" s="250" t="e">
        <f>IF(tbl_TransDet_Exp[[#This Row],[+/-  (HR GL Detail)]]&lt;&gt;"",tbl_TransDet_Exp[[#This Row],[+/-  (HR GL Detail)]],IF(#REF!&lt;&gt;"",#REF!,""))</f>
        <v>#REF!</v>
      </c>
      <c r="AC777" s="250" t="str">
        <f t="shared" si="36"/>
        <v>https://financials.omni.fsu.edu/psp/sprdfi/EMPLOYEE/ERP/c/AUDIT_EXPENSE_FUNCTIONS.TE_EXP_SHEET_INQ.GBL?SHEET_ID=</v>
      </c>
      <c r="AD777" s="250" t="str">
        <f t="shared" si="37"/>
        <v>&amp;PAGE=EX_SHEET_ENTRY</v>
      </c>
      <c r="AE777" s="250" t="str">
        <f>IF(LEFT(tbl_TransDet_Exp[[#This Row],[Journal Id]],2)="EX",TEXT(tbl_TransDet_Exp[[#This Row],[Vch /Ex /PayId]],"0000000000"),"")</f>
        <v/>
      </c>
      <c r="AF777" s="250" t="b">
        <f>IF(tbl_TransDet_Exp[[#This Row],[ER Lookup and Format]]&lt;&gt;"",CONCATENATE(tbl_TransDet_Exp[[#This Row],[https://financials.omni.fsu.edu/psp/sprdfi/EMPLOYEE/ERP/c/AUDIT_EXPENSE_FUNCTIONS.TE_EXP_SHEET_INQ.GBL?SHEET_ID=]],AE777,tbl_TransDet_Exp[[#This Row],[&amp;PAGE=EX_SHEET_ENTRY]]))</f>
        <v>0</v>
      </c>
      <c r="AG777" s="250" t="str">
        <f t="shared" si="38"/>
        <v>https://docmgmt.its.fsu.edu/NolijWeb/public/apiLoginCheck.jsp?redir=../documentviewer/%3FdocumentId%3D</v>
      </c>
      <c r="AH7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7" s="250" t="str">
        <f>tbl_TransDet_Exp[[#Headers],[&amp;TargetFrameName=None]]</f>
        <v>&amp;TargetFrameName=None</v>
      </c>
      <c r="AJ7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7" s="71"/>
      <c r="AN777" s="22"/>
      <c r="AO777" s="22"/>
      <c r="AP777" s="208"/>
      <c r="AQ777" s="42" t="e">
        <f>IF(tbl_TransDet_Exp[[#This Row],[Custom SR Type]]="",INDEX(SR_Lookup[Section Name],MATCH(tbl_TransDet_Exp[[#This Row],[Account]],SR_Lookup[Account],0)),tbl_TransDet_Exp[[#This Row],[Custom SR Type]])</f>
        <v>#N/A</v>
      </c>
      <c r="AR777" s="42">
        <f>VALUE(CONCATENATE(C777,TEXT(tbl_TransDet_Exp[[#This Row],[Pd]],"00")))</f>
        <v>0</v>
      </c>
      <c r="AS777" s="42" t="str">
        <f>TEXT(tbl_TransDet_Exp[[#This Row],[Project Id]],"000000")</f>
        <v>000000</v>
      </c>
      <c r="AT777" s="42" t="e">
        <f>INDEX(Table11[Description],MATCH(tbl_TransDet_Exp[[#This Row],[Account]],Table11[GL Account],0))</f>
        <v>#N/A</v>
      </c>
      <c r="AU7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8" spans="2:47">
      <c r="B778" s="11"/>
      <c r="C778" s="243"/>
      <c r="D778" s="243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244"/>
      <c r="P778" s="11"/>
      <c r="Q778" s="245"/>
      <c r="R778" s="11"/>
      <c r="S778" s="11"/>
      <c r="T778" s="11"/>
      <c r="U778" s="11"/>
      <c r="V778" s="11"/>
      <c r="W778" s="11"/>
      <c r="X778" s="11"/>
      <c r="Y778" s="11"/>
      <c r="Z778" s="246"/>
      <c r="AA7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8" s="250" t="e">
        <f>IF(tbl_TransDet_Exp[[#This Row],[+/-  (HR GL Detail)]]&lt;&gt;"",tbl_TransDet_Exp[[#This Row],[+/-  (HR GL Detail)]],IF(#REF!&lt;&gt;"",#REF!,""))</f>
        <v>#REF!</v>
      </c>
      <c r="AC778" s="250" t="str">
        <f t="shared" ref="AC778:AC841" si="39">$AC$2</f>
        <v>https://financials.omni.fsu.edu/psp/sprdfi/EMPLOYEE/ERP/c/AUDIT_EXPENSE_FUNCTIONS.TE_EXP_SHEET_INQ.GBL?SHEET_ID=</v>
      </c>
      <c r="AD778" s="250" t="str">
        <f t="shared" ref="AD778:AD841" si="40">$AD$2</f>
        <v>&amp;PAGE=EX_SHEET_ENTRY</v>
      </c>
      <c r="AE778" s="250" t="str">
        <f>IF(LEFT(tbl_TransDet_Exp[[#This Row],[Journal Id]],2)="EX",TEXT(tbl_TransDet_Exp[[#This Row],[Vch /Ex /PayId]],"0000000000"),"")</f>
        <v/>
      </c>
      <c r="AF778" s="250" t="b">
        <f>IF(tbl_TransDet_Exp[[#This Row],[ER Lookup and Format]]&lt;&gt;"",CONCATENATE(tbl_TransDet_Exp[[#This Row],[https://financials.omni.fsu.edu/psp/sprdfi/EMPLOYEE/ERP/c/AUDIT_EXPENSE_FUNCTIONS.TE_EXP_SHEET_INQ.GBL?SHEET_ID=]],AE778,tbl_TransDet_Exp[[#This Row],[&amp;PAGE=EX_SHEET_ENTRY]]))</f>
        <v>0</v>
      </c>
      <c r="AG778" s="250" t="str">
        <f t="shared" ref="AG778:AG841" si="41">$AG$2</f>
        <v>https://docmgmt.its.fsu.edu/NolijWeb/public/apiLoginCheck.jsp?redir=../documentviewer/%3FdocumentId%3D</v>
      </c>
      <c r="AH7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8" s="250" t="str">
        <f>tbl_TransDet_Exp[[#Headers],[&amp;TargetFrameName=None]]</f>
        <v>&amp;TargetFrameName=None</v>
      </c>
      <c r="AJ7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8" s="71"/>
      <c r="AN778" s="22"/>
      <c r="AO778" s="22"/>
      <c r="AP778" s="208"/>
      <c r="AQ778" s="42" t="e">
        <f>IF(tbl_TransDet_Exp[[#This Row],[Custom SR Type]]="",INDEX(SR_Lookup[Section Name],MATCH(tbl_TransDet_Exp[[#This Row],[Account]],SR_Lookup[Account],0)),tbl_TransDet_Exp[[#This Row],[Custom SR Type]])</f>
        <v>#N/A</v>
      </c>
      <c r="AR778" s="42">
        <f>VALUE(CONCATENATE(C778,TEXT(tbl_TransDet_Exp[[#This Row],[Pd]],"00")))</f>
        <v>0</v>
      </c>
      <c r="AS778" s="42" t="str">
        <f>TEXT(tbl_TransDet_Exp[[#This Row],[Project Id]],"000000")</f>
        <v>000000</v>
      </c>
      <c r="AT778" s="42" t="e">
        <f>INDEX(Table11[Description],MATCH(tbl_TransDet_Exp[[#This Row],[Account]],Table11[GL Account],0))</f>
        <v>#N/A</v>
      </c>
      <c r="AU7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79" spans="2:47">
      <c r="B779" s="11"/>
      <c r="C779" s="243"/>
      <c r="D779" s="243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244"/>
      <c r="P779" s="11"/>
      <c r="Q779" s="245"/>
      <c r="R779" s="11"/>
      <c r="S779" s="11"/>
      <c r="T779" s="11"/>
      <c r="U779" s="11"/>
      <c r="V779" s="11"/>
      <c r="W779" s="11"/>
      <c r="X779" s="11"/>
      <c r="Y779" s="11"/>
      <c r="Z779" s="246"/>
      <c r="AA7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79" s="250" t="e">
        <f>IF(tbl_TransDet_Exp[[#This Row],[+/-  (HR GL Detail)]]&lt;&gt;"",tbl_TransDet_Exp[[#This Row],[+/-  (HR GL Detail)]],IF(#REF!&lt;&gt;"",#REF!,""))</f>
        <v>#REF!</v>
      </c>
      <c r="AC779" s="250" t="str">
        <f t="shared" si="39"/>
        <v>https://financials.omni.fsu.edu/psp/sprdfi/EMPLOYEE/ERP/c/AUDIT_EXPENSE_FUNCTIONS.TE_EXP_SHEET_INQ.GBL?SHEET_ID=</v>
      </c>
      <c r="AD779" s="250" t="str">
        <f t="shared" si="40"/>
        <v>&amp;PAGE=EX_SHEET_ENTRY</v>
      </c>
      <c r="AE779" s="250" t="str">
        <f>IF(LEFT(tbl_TransDet_Exp[[#This Row],[Journal Id]],2)="EX",TEXT(tbl_TransDet_Exp[[#This Row],[Vch /Ex /PayId]],"0000000000"),"")</f>
        <v/>
      </c>
      <c r="AF779" s="250" t="b">
        <f>IF(tbl_TransDet_Exp[[#This Row],[ER Lookup and Format]]&lt;&gt;"",CONCATENATE(tbl_TransDet_Exp[[#This Row],[https://financials.omni.fsu.edu/psp/sprdfi/EMPLOYEE/ERP/c/AUDIT_EXPENSE_FUNCTIONS.TE_EXP_SHEET_INQ.GBL?SHEET_ID=]],AE779,tbl_TransDet_Exp[[#This Row],[&amp;PAGE=EX_SHEET_ENTRY]]))</f>
        <v>0</v>
      </c>
      <c r="AG779" s="250" t="str">
        <f t="shared" si="41"/>
        <v>https://docmgmt.its.fsu.edu/NolijWeb/public/apiLoginCheck.jsp?redir=../documentviewer/%3FdocumentId%3D</v>
      </c>
      <c r="AH7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79" s="250" t="str">
        <f>tbl_TransDet_Exp[[#Headers],[&amp;TargetFrameName=None]]</f>
        <v>&amp;TargetFrameName=None</v>
      </c>
      <c r="AJ7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79" s="71"/>
      <c r="AN779" s="22"/>
      <c r="AO779" s="22"/>
      <c r="AP779" s="208"/>
      <c r="AQ779" s="42" t="e">
        <f>IF(tbl_TransDet_Exp[[#This Row],[Custom SR Type]]="",INDEX(SR_Lookup[Section Name],MATCH(tbl_TransDet_Exp[[#This Row],[Account]],SR_Lookup[Account],0)),tbl_TransDet_Exp[[#This Row],[Custom SR Type]])</f>
        <v>#N/A</v>
      </c>
      <c r="AR779" s="42">
        <f>VALUE(CONCATENATE(C779,TEXT(tbl_TransDet_Exp[[#This Row],[Pd]],"00")))</f>
        <v>0</v>
      </c>
      <c r="AS779" s="42" t="str">
        <f>TEXT(tbl_TransDet_Exp[[#This Row],[Project Id]],"000000")</f>
        <v>000000</v>
      </c>
      <c r="AT779" s="42" t="e">
        <f>INDEX(Table11[Description],MATCH(tbl_TransDet_Exp[[#This Row],[Account]],Table11[GL Account],0))</f>
        <v>#N/A</v>
      </c>
      <c r="AU7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0" spans="2:47">
      <c r="B780" s="11"/>
      <c r="C780" s="243"/>
      <c r="D780" s="243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244"/>
      <c r="P780" s="11"/>
      <c r="Q780" s="245"/>
      <c r="R780" s="11"/>
      <c r="S780" s="11"/>
      <c r="T780" s="11"/>
      <c r="U780" s="11"/>
      <c r="V780" s="11"/>
      <c r="W780" s="11"/>
      <c r="X780" s="11"/>
      <c r="Y780" s="11"/>
      <c r="Z780" s="246"/>
      <c r="AA7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0" s="250" t="e">
        <f>IF(tbl_TransDet_Exp[[#This Row],[+/-  (HR GL Detail)]]&lt;&gt;"",tbl_TransDet_Exp[[#This Row],[+/-  (HR GL Detail)]],IF(#REF!&lt;&gt;"",#REF!,""))</f>
        <v>#REF!</v>
      </c>
      <c r="AC780" s="250" t="str">
        <f t="shared" si="39"/>
        <v>https://financials.omni.fsu.edu/psp/sprdfi/EMPLOYEE/ERP/c/AUDIT_EXPENSE_FUNCTIONS.TE_EXP_SHEET_INQ.GBL?SHEET_ID=</v>
      </c>
      <c r="AD780" s="250" t="str">
        <f t="shared" si="40"/>
        <v>&amp;PAGE=EX_SHEET_ENTRY</v>
      </c>
      <c r="AE780" s="250" t="str">
        <f>IF(LEFT(tbl_TransDet_Exp[[#This Row],[Journal Id]],2)="EX",TEXT(tbl_TransDet_Exp[[#This Row],[Vch /Ex /PayId]],"0000000000"),"")</f>
        <v/>
      </c>
      <c r="AF780" s="250" t="b">
        <f>IF(tbl_TransDet_Exp[[#This Row],[ER Lookup and Format]]&lt;&gt;"",CONCATENATE(tbl_TransDet_Exp[[#This Row],[https://financials.omni.fsu.edu/psp/sprdfi/EMPLOYEE/ERP/c/AUDIT_EXPENSE_FUNCTIONS.TE_EXP_SHEET_INQ.GBL?SHEET_ID=]],AE780,tbl_TransDet_Exp[[#This Row],[&amp;PAGE=EX_SHEET_ENTRY]]))</f>
        <v>0</v>
      </c>
      <c r="AG780" s="250" t="str">
        <f t="shared" si="41"/>
        <v>https://docmgmt.its.fsu.edu/NolijWeb/public/apiLoginCheck.jsp?redir=../documentviewer/%3FdocumentId%3D</v>
      </c>
      <c r="AH7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0" s="250" t="str">
        <f>tbl_TransDet_Exp[[#Headers],[&amp;TargetFrameName=None]]</f>
        <v>&amp;TargetFrameName=None</v>
      </c>
      <c r="AJ7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0" s="71"/>
      <c r="AN780" s="22"/>
      <c r="AO780" s="22"/>
      <c r="AP780" s="208"/>
      <c r="AQ780" s="42" t="e">
        <f>IF(tbl_TransDet_Exp[[#This Row],[Custom SR Type]]="",INDEX(SR_Lookup[Section Name],MATCH(tbl_TransDet_Exp[[#This Row],[Account]],SR_Lookup[Account],0)),tbl_TransDet_Exp[[#This Row],[Custom SR Type]])</f>
        <v>#N/A</v>
      </c>
      <c r="AR780" s="42">
        <f>VALUE(CONCATENATE(C780,TEXT(tbl_TransDet_Exp[[#This Row],[Pd]],"00")))</f>
        <v>0</v>
      </c>
      <c r="AS780" s="42" t="str">
        <f>TEXT(tbl_TransDet_Exp[[#This Row],[Project Id]],"000000")</f>
        <v>000000</v>
      </c>
      <c r="AT780" s="42" t="e">
        <f>INDEX(Table11[Description],MATCH(tbl_TransDet_Exp[[#This Row],[Account]],Table11[GL Account],0))</f>
        <v>#N/A</v>
      </c>
      <c r="AU7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1" spans="2:47">
      <c r="B781" s="11"/>
      <c r="C781" s="243"/>
      <c r="D781" s="243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244"/>
      <c r="P781" s="11"/>
      <c r="Q781" s="245"/>
      <c r="R781" s="11"/>
      <c r="S781" s="11"/>
      <c r="T781" s="11"/>
      <c r="U781" s="11"/>
      <c r="V781" s="11"/>
      <c r="W781" s="11"/>
      <c r="X781" s="11"/>
      <c r="Y781" s="11"/>
      <c r="Z781" s="246"/>
      <c r="AA7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1" s="250" t="e">
        <f>IF(tbl_TransDet_Exp[[#This Row],[+/-  (HR GL Detail)]]&lt;&gt;"",tbl_TransDet_Exp[[#This Row],[+/-  (HR GL Detail)]],IF(#REF!&lt;&gt;"",#REF!,""))</f>
        <v>#REF!</v>
      </c>
      <c r="AC781" s="250" t="str">
        <f t="shared" si="39"/>
        <v>https://financials.omni.fsu.edu/psp/sprdfi/EMPLOYEE/ERP/c/AUDIT_EXPENSE_FUNCTIONS.TE_EXP_SHEET_INQ.GBL?SHEET_ID=</v>
      </c>
      <c r="AD781" s="250" t="str">
        <f t="shared" si="40"/>
        <v>&amp;PAGE=EX_SHEET_ENTRY</v>
      </c>
      <c r="AE781" s="250" t="str">
        <f>IF(LEFT(tbl_TransDet_Exp[[#This Row],[Journal Id]],2)="EX",TEXT(tbl_TransDet_Exp[[#This Row],[Vch /Ex /PayId]],"0000000000"),"")</f>
        <v/>
      </c>
      <c r="AF781" s="250" t="b">
        <f>IF(tbl_TransDet_Exp[[#This Row],[ER Lookup and Format]]&lt;&gt;"",CONCATENATE(tbl_TransDet_Exp[[#This Row],[https://financials.omni.fsu.edu/psp/sprdfi/EMPLOYEE/ERP/c/AUDIT_EXPENSE_FUNCTIONS.TE_EXP_SHEET_INQ.GBL?SHEET_ID=]],AE781,tbl_TransDet_Exp[[#This Row],[&amp;PAGE=EX_SHEET_ENTRY]]))</f>
        <v>0</v>
      </c>
      <c r="AG781" s="250" t="str">
        <f t="shared" si="41"/>
        <v>https://docmgmt.its.fsu.edu/NolijWeb/public/apiLoginCheck.jsp?redir=../documentviewer/%3FdocumentId%3D</v>
      </c>
      <c r="AH7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1" s="250" t="str">
        <f>tbl_TransDet_Exp[[#Headers],[&amp;TargetFrameName=None]]</f>
        <v>&amp;TargetFrameName=None</v>
      </c>
      <c r="AJ7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1" s="71"/>
      <c r="AN781" s="22"/>
      <c r="AO781" s="22"/>
      <c r="AP781" s="208"/>
      <c r="AQ781" s="42" t="e">
        <f>IF(tbl_TransDet_Exp[[#This Row],[Custom SR Type]]="",INDEX(SR_Lookup[Section Name],MATCH(tbl_TransDet_Exp[[#This Row],[Account]],SR_Lookup[Account],0)),tbl_TransDet_Exp[[#This Row],[Custom SR Type]])</f>
        <v>#N/A</v>
      </c>
      <c r="AR781" s="42">
        <f>VALUE(CONCATENATE(C781,TEXT(tbl_TransDet_Exp[[#This Row],[Pd]],"00")))</f>
        <v>0</v>
      </c>
      <c r="AS781" s="42" t="str">
        <f>TEXT(tbl_TransDet_Exp[[#This Row],[Project Id]],"000000")</f>
        <v>000000</v>
      </c>
      <c r="AT781" s="42" t="e">
        <f>INDEX(Table11[Description],MATCH(tbl_TransDet_Exp[[#This Row],[Account]],Table11[GL Account],0))</f>
        <v>#N/A</v>
      </c>
      <c r="AU7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2" spans="2:47">
      <c r="B782" s="11"/>
      <c r="C782" s="243"/>
      <c r="D782" s="243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244"/>
      <c r="P782" s="11"/>
      <c r="Q782" s="245"/>
      <c r="R782" s="11"/>
      <c r="S782" s="11"/>
      <c r="T782" s="11"/>
      <c r="U782" s="11"/>
      <c r="V782" s="11"/>
      <c r="W782" s="11"/>
      <c r="X782" s="11"/>
      <c r="Y782" s="11"/>
      <c r="Z782" s="246"/>
      <c r="AA7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2" s="250" t="e">
        <f>IF(tbl_TransDet_Exp[[#This Row],[+/-  (HR GL Detail)]]&lt;&gt;"",tbl_TransDet_Exp[[#This Row],[+/-  (HR GL Detail)]],IF(#REF!&lt;&gt;"",#REF!,""))</f>
        <v>#REF!</v>
      </c>
      <c r="AC782" s="250" t="str">
        <f t="shared" si="39"/>
        <v>https://financials.omni.fsu.edu/psp/sprdfi/EMPLOYEE/ERP/c/AUDIT_EXPENSE_FUNCTIONS.TE_EXP_SHEET_INQ.GBL?SHEET_ID=</v>
      </c>
      <c r="AD782" s="250" t="str">
        <f t="shared" si="40"/>
        <v>&amp;PAGE=EX_SHEET_ENTRY</v>
      </c>
      <c r="AE782" s="250" t="str">
        <f>IF(LEFT(tbl_TransDet_Exp[[#This Row],[Journal Id]],2)="EX",TEXT(tbl_TransDet_Exp[[#This Row],[Vch /Ex /PayId]],"0000000000"),"")</f>
        <v/>
      </c>
      <c r="AF782" s="250" t="b">
        <f>IF(tbl_TransDet_Exp[[#This Row],[ER Lookup and Format]]&lt;&gt;"",CONCATENATE(tbl_TransDet_Exp[[#This Row],[https://financials.omni.fsu.edu/psp/sprdfi/EMPLOYEE/ERP/c/AUDIT_EXPENSE_FUNCTIONS.TE_EXP_SHEET_INQ.GBL?SHEET_ID=]],AE782,tbl_TransDet_Exp[[#This Row],[&amp;PAGE=EX_SHEET_ENTRY]]))</f>
        <v>0</v>
      </c>
      <c r="AG782" s="250" t="str">
        <f t="shared" si="41"/>
        <v>https://docmgmt.its.fsu.edu/NolijWeb/public/apiLoginCheck.jsp?redir=../documentviewer/%3FdocumentId%3D</v>
      </c>
      <c r="AH7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2" s="250" t="str">
        <f>tbl_TransDet_Exp[[#Headers],[&amp;TargetFrameName=None]]</f>
        <v>&amp;TargetFrameName=None</v>
      </c>
      <c r="AJ7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2" s="71"/>
      <c r="AN782" s="22"/>
      <c r="AO782" s="22"/>
      <c r="AP782" s="208"/>
      <c r="AQ782" s="42" t="e">
        <f>IF(tbl_TransDet_Exp[[#This Row],[Custom SR Type]]="",INDEX(SR_Lookup[Section Name],MATCH(tbl_TransDet_Exp[[#This Row],[Account]],SR_Lookup[Account],0)),tbl_TransDet_Exp[[#This Row],[Custom SR Type]])</f>
        <v>#N/A</v>
      </c>
      <c r="AR782" s="42">
        <f>VALUE(CONCATENATE(C782,TEXT(tbl_TransDet_Exp[[#This Row],[Pd]],"00")))</f>
        <v>0</v>
      </c>
      <c r="AS782" s="42" t="str">
        <f>TEXT(tbl_TransDet_Exp[[#This Row],[Project Id]],"000000")</f>
        <v>000000</v>
      </c>
      <c r="AT782" s="42" t="e">
        <f>INDEX(Table11[Description],MATCH(tbl_TransDet_Exp[[#This Row],[Account]],Table11[GL Account],0))</f>
        <v>#N/A</v>
      </c>
      <c r="AU7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3" spans="2:47">
      <c r="B783" s="11"/>
      <c r="C783" s="243"/>
      <c r="D783" s="243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244"/>
      <c r="P783" s="11"/>
      <c r="Q783" s="245"/>
      <c r="R783" s="11"/>
      <c r="S783" s="11"/>
      <c r="T783" s="11"/>
      <c r="U783" s="11"/>
      <c r="V783" s="11"/>
      <c r="W783" s="11"/>
      <c r="X783" s="11"/>
      <c r="Y783" s="11"/>
      <c r="Z783" s="246"/>
      <c r="AA7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3" s="250" t="e">
        <f>IF(tbl_TransDet_Exp[[#This Row],[+/-  (HR GL Detail)]]&lt;&gt;"",tbl_TransDet_Exp[[#This Row],[+/-  (HR GL Detail)]],IF(#REF!&lt;&gt;"",#REF!,""))</f>
        <v>#REF!</v>
      </c>
      <c r="AC783" s="250" t="str">
        <f t="shared" si="39"/>
        <v>https://financials.omni.fsu.edu/psp/sprdfi/EMPLOYEE/ERP/c/AUDIT_EXPENSE_FUNCTIONS.TE_EXP_SHEET_INQ.GBL?SHEET_ID=</v>
      </c>
      <c r="AD783" s="250" t="str">
        <f t="shared" si="40"/>
        <v>&amp;PAGE=EX_SHEET_ENTRY</v>
      </c>
      <c r="AE783" s="250" t="str">
        <f>IF(LEFT(tbl_TransDet_Exp[[#This Row],[Journal Id]],2)="EX",TEXT(tbl_TransDet_Exp[[#This Row],[Vch /Ex /PayId]],"0000000000"),"")</f>
        <v/>
      </c>
      <c r="AF783" s="250" t="b">
        <f>IF(tbl_TransDet_Exp[[#This Row],[ER Lookup and Format]]&lt;&gt;"",CONCATENATE(tbl_TransDet_Exp[[#This Row],[https://financials.omni.fsu.edu/psp/sprdfi/EMPLOYEE/ERP/c/AUDIT_EXPENSE_FUNCTIONS.TE_EXP_SHEET_INQ.GBL?SHEET_ID=]],AE783,tbl_TransDet_Exp[[#This Row],[&amp;PAGE=EX_SHEET_ENTRY]]))</f>
        <v>0</v>
      </c>
      <c r="AG783" s="250" t="str">
        <f t="shared" si="41"/>
        <v>https://docmgmt.its.fsu.edu/NolijWeb/public/apiLoginCheck.jsp?redir=../documentviewer/%3FdocumentId%3D</v>
      </c>
      <c r="AH7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3" s="250" t="str">
        <f>tbl_TransDet_Exp[[#Headers],[&amp;TargetFrameName=None]]</f>
        <v>&amp;TargetFrameName=None</v>
      </c>
      <c r="AJ7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3" s="71"/>
      <c r="AN783" s="22"/>
      <c r="AO783" s="22"/>
      <c r="AP783" s="208"/>
      <c r="AQ783" s="42" t="e">
        <f>IF(tbl_TransDet_Exp[[#This Row],[Custom SR Type]]="",INDEX(SR_Lookup[Section Name],MATCH(tbl_TransDet_Exp[[#This Row],[Account]],SR_Lookup[Account],0)),tbl_TransDet_Exp[[#This Row],[Custom SR Type]])</f>
        <v>#N/A</v>
      </c>
      <c r="AR783" s="42">
        <f>VALUE(CONCATENATE(C783,TEXT(tbl_TransDet_Exp[[#This Row],[Pd]],"00")))</f>
        <v>0</v>
      </c>
      <c r="AS783" s="42" t="str">
        <f>TEXT(tbl_TransDet_Exp[[#This Row],[Project Id]],"000000")</f>
        <v>000000</v>
      </c>
      <c r="AT783" s="42" t="e">
        <f>INDEX(Table11[Description],MATCH(tbl_TransDet_Exp[[#This Row],[Account]],Table11[GL Account],0))</f>
        <v>#N/A</v>
      </c>
      <c r="AU7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4" spans="2:47">
      <c r="B784" s="11"/>
      <c r="C784" s="243"/>
      <c r="D784" s="243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244"/>
      <c r="P784" s="11"/>
      <c r="Q784" s="245"/>
      <c r="R784" s="11"/>
      <c r="S784" s="11"/>
      <c r="T784" s="11"/>
      <c r="U784" s="11"/>
      <c r="V784" s="11"/>
      <c r="W784" s="11"/>
      <c r="X784" s="11"/>
      <c r="Y784" s="11"/>
      <c r="Z784" s="246"/>
      <c r="AA7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4" s="250" t="e">
        <f>IF(tbl_TransDet_Exp[[#This Row],[+/-  (HR GL Detail)]]&lt;&gt;"",tbl_TransDet_Exp[[#This Row],[+/-  (HR GL Detail)]],IF(#REF!&lt;&gt;"",#REF!,""))</f>
        <v>#REF!</v>
      </c>
      <c r="AC784" s="250" t="str">
        <f t="shared" si="39"/>
        <v>https://financials.omni.fsu.edu/psp/sprdfi/EMPLOYEE/ERP/c/AUDIT_EXPENSE_FUNCTIONS.TE_EXP_SHEET_INQ.GBL?SHEET_ID=</v>
      </c>
      <c r="AD784" s="250" t="str">
        <f t="shared" si="40"/>
        <v>&amp;PAGE=EX_SHEET_ENTRY</v>
      </c>
      <c r="AE784" s="250" t="str">
        <f>IF(LEFT(tbl_TransDet_Exp[[#This Row],[Journal Id]],2)="EX",TEXT(tbl_TransDet_Exp[[#This Row],[Vch /Ex /PayId]],"0000000000"),"")</f>
        <v/>
      </c>
      <c r="AF784" s="250" t="b">
        <f>IF(tbl_TransDet_Exp[[#This Row],[ER Lookup and Format]]&lt;&gt;"",CONCATENATE(tbl_TransDet_Exp[[#This Row],[https://financials.omni.fsu.edu/psp/sprdfi/EMPLOYEE/ERP/c/AUDIT_EXPENSE_FUNCTIONS.TE_EXP_SHEET_INQ.GBL?SHEET_ID=]],AE784,tbl_TransDet_Exp[[#This Row],[&amp;PAGE=EX_SHEET_ENTRY]]))</f>
        <v>0</v>
      </c>
      <c r="AG784" s="250" t="str">
        <f t="shared" si="41"/>
        <v>https://docmgmt.its.fsu.edu/NolijWeb/public/apiLoginCheck.jsp?redir=../documentviewer/%3FdocumentId%3D</v>
      </c>
      <c r="AH7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4" s="250" t="str">
        <f>tbl_TransDet_Exp[[#Headers],[&amp;TargetFrameName=None]]</f>
        <v>&amp;TargetFrameName=None</v>
      </c>
      <c r="AJ7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4" s="71"/>
      <c r="AN784" s="22"/>
      <c r="AO784" s="22"/>
      <c r="AP784" s="208"/>
      <c r="AQ784" s="42" t="e">
        <f>IF(tbl_TransDet_Exp[[#This Row],[Custom SR Type]]="",INDEX(SR_Lookup[Section Name],MATCH(tbl_TransDet_Exp[[#This Row],[Account]],SR_Lookup[Account],0)),tbl_TransDet_Exp[[#This Row],[Custom SR Type]])</f>
        <v>#N/A</v>
      </c>
      <c r="AR784" s="42">
        <f>VALUE(CONCATENATE(C784,TEXT(tbl_TransDet_Exp[[#This Row],[Pd]],"00")))</f>
        <v>0</v>
      </c>
      <c r="AS784" s="42" t="str">
        <f>TEXT(tbl_TransDet_Exp[[#This Row],[Project Id]],"000000")</f>
        <v>000000</v>
      </c>
      <c r="AT784" s="42" t="e">
        <f>INDEX(Table11[Description],MATCH(tbl_TransDet_Exp[[#This Row],[Account]],Table11[GL Account],0))</f>
        <v>#N/A</v>
      </c>
      <c r="AU7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5" spans="2:47">
      <c r="B785" s="11"/>
      <c r="C785" s="243"/>
      <c r="D785" s="243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244"/>
      <c r="P785" s="11"/>
      <c r="Q785" s="245"/>
      <c r="R785" s="11"/>
      <c r="S785" s="11"/>
      <c r="T785" s="11"/>
      <c r="U785" s="11"/>
      <c r="V785" s="11"/>
      <c r="W785" s="11"/>
      <c r="X785" s="11"/>
      <c r="Y785" s="11"/>
      <c r="Z785" s="246"/>
      <c r="AA7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5" s="250" t="e">
        <f>IF(tbl_TransDet_Exp[[#This Row],[+/-  (HR GL Detail)]]&lt;&gt;"",tbl_TransDet_Exp[[#This Row],[+/-  (HR GL Detail)]],IF(#REF!&lt;&gt;"",#REF!,""))</f>
        <v>#REF!</v>
      </c>
      <c r="AC785" s="250" t="str">
        <f t="shared" si="39"/>
        <v>https://financials.omni.fsu.edu/psp/sprdfi/EMPLOYEE/ERP/c/AUDIT_EXPENSE_FUNCTIONS.TE_EXP_SHEET_INQ.GBL?SHEET_ID=</v>
      </c>
      <c r="AD785" s="250" t="str">
        <f t="shared" si="40"/>
        <v>&amp;PAGE=EX_SHEET_ENTRY</v>
      </c>
      <c r="AE785" s="250" t="str">
        <f>IF(LEFT(tbl_TransDet_Exp[[#This Row],[Journal Id]],2)="EX",TEXT(tbl_TransDet_Exp[[#This Row],[Vch /Ex /PayId]],"0000000000"),"")</f>
        <v/>
      </c>
      <c r="AF785" s="250" t="b">
        <f>IF(tbl_TransDet_Exp[[#This Row],[ER Lookup and Format]]&lt;&gt;"",CONCATENATE(tbl_TransDet_Exp[[#This Row],[https://financials.omni.fsu.edu/psp/sprdfi/EMPLOYEE/ERP/c/AUDIT_EXPENSE_FUNCTIONS.TE_EXP_SHEET_INQ.GBL?SHEET_ID=]],AE785,tbl_TransDet_Exp[[#This Row],[&amp;PAGE=EX_SHEET_ENTRY]]))</f>
        <v>0</v>
      </c>
      <c r="AG785" s="250" t="str">
        <f t="shared" si="41"/>
        <v>https://docmgmt.its.fsu.edu/NolijWeb/public/apiLoginCheck.jsp?redir=../documentviewer/%3FdocumentId%3D</v>
      </c>
      <c r="AH7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5" s="250" t="str">
        <f>tbl_TransDet_Exp[[#Headers],[&amp;TargetFrameName=None]]</f>
        <v>&amp;TargetFrameName=None</v>
      </c>
      <c r="AJ7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5" s="71"/>
      <c r="AN785" s="22"/>
      <c r="AO785" s="22"/>
      <c r="AP785" s="208"/>
      <c r="AQ785" s="42" t="e">
        <f>IF(tbl_TransDet_Exp[[#This Row],[Custom SR Type]]="",INDEX(SR_Lookup[Section Name],MATCH(tbl_TransDet_Exp[[#This Row],[Account]],SR_Lookup[Account],0)),tbl_TransDet_Exp[[#This Row],[Custom SR Type]])</f>
        <v>#N/A</v>
      </c>
      <c r="AR785" s="42">
        <f>VALUE(CONCATENATE(C785,TEXT(tbl_TransDet_Exp[[#This Row],[Pd]],"00")))</f>
        <v>0</v>
      </c>
      <c r="AS785" s="42" t="str">
        <f>TEXT(tbl_TransDet_Exp[[#This Row],[Project Id]],"000000")</f>
        <v>000000</v>
      </c>
      <c r="AT785" s="42" t="e">
        <f>INDEX(Table11[Description],MATCH(tbl_TransDet_Exp[[#This Row],[Account]],Table11[GL Account],0))</f>
        <v>#N/A</v>
      </c>
      <c r="AU7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6" spans="2:47">
      <c r="B786" s="11"/>
      <c r="C786" s="243"/>
      <c r="D786" s="243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244"/>
      <c r="P786" s="11"/>
      <c r="Q786" s="245"/>
      <c r="R786" s="11"/>
      <c r="S786" s="11"/>
      <c r="T786" s="11"/>
      <c r="U786" s="11"/>
      <c r="V786" s="11"/>
      <c r="W786" s="11"/>
      <c r="X786" s="11"/>
      <c r="Y786" s="11"/>
      <c r="Z786" s="246"/>
      <c r="AA7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6" s="250" t="e">
        <f>IF(tbl_TransDet_Exp[[#This Row],[+/-  (HR GL Detail)]]&lt;&gt;"",tbl_TransDet_Exp[[#This Row],[+/-  (HR GL Detail)]],IF(#REF!&lt;&gt;"",#REF!,""))</f>
        <v>#REF!</v>
      </c>
      <c r="AC786" s="250" t="str">
        <f t="shared" si="39"/>
        <v>https://financials.omni.fsu.edu/psp/sprdfi/EMPLOYEE/ERP/c/AUDIT_EXPENSE_FUNCTIONS.TE_EXP_SHEET_INQ.GBL?SHEET_ID=</v>
      </c>
      <c r="AD786" s="250" t="str">
        <f t="shared" si="40"/>
        <v>&amp;PAGE=EX_SHEET_ENTRY</v>
      </c>
      <c r="AE786" s="250" t="str">
        <f>IF(LEFT(tbl_TransDet_Exp[[#This Row],[Journal Id]],2)="EX",TEXT(tbl_TransDet_Exp[[#This Row],[Vch /Ex /PayId]],"0000000000"),"")</f>
        <v/>
      </c>
      <c r="AF786" s="250" t="b">
        <f>IF(tbl_TransDet_Exp[[#This Row],[ER Lookup and Format]]&lt;&gt;"",CONCATENATE(tbl_TransDet_Exp[[#This Row],[https://financials.omni.fsu.edu/psp/sprdfi/EMPLOYEE/ERP/c/AUDIT_EXPENSE_FUNCTIONS.TE_EXP_SHEET_INQ.GBL?SHEET_ID=]],AE786,tbl_TransDet_Exp[[#This Row],[&amp;PAGE=EX_SHEET_ENTRY]]))</f>
        <v>0</v>
      </c>
      <c r="AG786" s="250" t="str">
        <f t="shared" si="41"/>
        <v>https://docmgmt.its.fsu.edu/NolijWeb/public/apiLoginCheck.jsp?redir=../documentviewer/%3FdocumentId%3D</v>
      </c>
      <c r="AH7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6" s="250" t="str">
        <f>tbl_TransDet_Exp[[#Headers],[&amp;TargetFrameName=None]]</f>
        <v>&amp;TargetFrameName=None</v>
      </c>
      <c r="AJ7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6" s="71"/>
      <c r="AN786" s="22"/>
      <c r="AO786" s="22"/>
      <c r="AP786" s="208"/>
      <c r="AQ786" s="42" t="e">
        <f>IF(tbl_TransDet_Exp[[#This Row],[Custom SR Type]]="",INDEX(SR_Lookup[Section Name],MATCH(tbl_TransDet_Exp[[#This Row],[Account]],SR_Lookup[Account],0)),tbl_TransDet_Exp[[#This Row],[Custom SR Type]])</f>
        <v>#N/A</v>
      </c>
      <c r="AR786" s="42">
        <f>VALUE(CONCATENATE(C786,TEXT(tbl_TransDet_Exp[[#This Row],[Pd]],"00")))</f>
        <v>0</v>
      </c>
      <c r="AS786" s="42" t="str">
        <f>TEXT(tbl_TransDet_Exp[[#This Row],[Project Id]],"000000")</f>
        <v>000000</v>
      </c>
      <c r="AT786" s="42" t="e">
        <f>INDEX(Table11[Description],MATCH(tbl_TransDet_Exp[[#This Row],[Account]],Table11[GL Account],0))</f>
        <v>#N/A</v>
      </c>
      <c r="AU7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7" spans="2:47">
      <c r="B787" s="11"/>
      <c r="C787" s="243"/>
      <c r="D787" s="243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244"/>
      <c r="P787" s="11"/>
      <c r="Q787" s="245"/>
      <c r="R787" s="11"/>
      <c r="S787" s="11"/>
      <c r="T787" s="11"/>
      <c r="U787" s="11"/>
      <c r="V787" s="11"/>
      <c r="W787" s="11"/>
      <c r="X787" s="11"/>
      <c r="Y787" s="11"/>
      <c r="Z787" s="246"/>
      <c r="AA7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7" s="250" t="e">
        <f>IF(tbl_TransDet_Exp[[#This Row],[+/-  (HR GL Detail)]]&lt;&gt;"",tbl_TransDet_Exp[[#This Row],[+/-  (HR GL Detail)]],IF(#REF!&lt;&gt;"",#REF!,""))</f>
        <v>#REF!</v>
      </c>
      <c r="AC787" s="250" t="str">
        <f t="shared" si="39"/>
        <v>https://financials.omni.fsu.edu/psp/sprdfi/EMPLOYEE/ERP/c/AUDIT_EXPENSE_FUNCTIONS.TE_EXP_SHEET_INQ.GBL?SHEET_ID=</v>
      </c>
      <c r="AD787" s="250" t="str">
        <f t="shared" si="40"/>
        <v>&amp;PAGE=EX_SHEET_ENTRY</v>
      </c>
      <c r="AE787" s="250" t="str">
        <f>IF(LEFT(tbl_TransDet_Exp[[#This Row],[Journal Id]],2)="EX",TEXT(tbl_TransDet_Exp[[#This Row],[Vch /Ex /PayId]],"0000000000"),"")</f>
        <v/>
      </c>
      <c r="AF787" s="250" t="b">
        <f>IF(tbl_TransDet_Exp[[#This Row],[ER Lookup and Format]]&lt;&gt;"",CONCATENATE(tbl_TransDet_Exp[[#This Row],[https://financials.omni.fsu.edu/psp/sprdfi/EMPLOYEE/ERP/c/AUDIT_EXPENSE_FUNCTIONS.TE_EXP_SHEET_INQ.GBL?SHEET_ID=]],AE787,tbl_TransDet_Exp[[#This Row],[&amp;PAGE=EX_SHEET_ENTRY]]))</f>
        <v>0</v>
      </c>
      <c r="AG787" s="250" t="str">
        <f t="shared" si="41"/>
        <v>https://docmgmt.its.fsu.edu/NolijWeb/public/apiLoginCheck.jsp?redir=../documentviewer/%3FdocumentId%3D</v>
      </c>
      <c r="AH7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7" s="250" t="str">
        <f>tbl_TransDet_Exp[[#Headers],[&amp;TargetFrameName=None]]</f>
        <v>&amp;TargetFrameName=None</v>
      </c>
      <c r="AJ7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7" s="71"/>
      <c r="AN787" s="22"/>
      <c r="AO787" s="22"/>
      <c r="AP787" s="208"/>
      <c r="AQ787" s="42" t="e">
        <f>IF(tbl_TransDet_Exp[[#This Row],[Custom SR Type]]="",INDEX(SR_Lookup[Section Name],MATCH(tbl_TransDet_Exp[[#This Row],[Account]],SR_Lookup[Account],0)),tbl_TransDet_Exp[[#This Row],[Custom SR Type]])</f>
        <v>#N/A</v>
      </c>
      <c r="AR787" s="42">
        <f>VALUE(CONCATENATE(C787,TEXT(tbl_TransDet_Exp[[#This Row],[Pd]],"00")))</f>
        <v>0</v>
      </c>
      <c r="AS787" s="42" t="str">
        <f>TEXT(tbl_TransDet_Exp[[#This Row],[Project Id]],"000000")</f>
        <v>000000</v>
      </c>
      <c r="AT787" s="42" t="e">
        <f>INDEX(Table11[Description],MATCH(tbl_TransDet_Exp[[#This Row],[Account]],Table11[GL Account],0))</f>
        <v>#N/A</v>
      </c>
      <c r="AU7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8" spans="2:47">
      <c r="B788" s="11"/>
      <c r="C788" s="243"/>
      <c r="D788" s="243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244"/>
      <c r="P788" s="11"/>
      <c r="Q788" s="245"/>
      <c r="R788" s="11"/>
      <c r="S788" s="11"/>
      <c r="T788" s="11"/>
      <c r="U788" s="11"/>
      <c r="V788" s="11"/>
      <c r="W788" s="11"/>
      <c r="X788" s="11"/>
      <c r="Y788" s="11"/>
      <c r="Z788" s="246"/>
      <c r="AA7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8" s="250" t="e">
        <f>IF(tbl_TransDet_Exp[[#This Row],[+/-  (HR GL Detail)]]&lt;&gt;"",tbl_TransDet_Exp[[#This Row],[+/-  (HR GL Detail)]],IF(#REF!&lt;&gt;"",#REF!,""))</f>
        <v>#REF!</v>
      </c>
      <c r="AC788" s="250" t="str">
        <f t="shared" si="39"/>
        <v>https://financials.omni.fsu.edu/psp/sprdfi/EMPLOYEE/ERP/c/AUDIT_EXPENSE_FUNCTIONS.TE_EXP_SHEET_INQ.GBL?SHEET_ID=</v>
      </c>
      <c r="AD788" s="250" t="str">
        <f t="shared" si="40"/>
        <v>&amp;PAGE=EX_SHEET_ENTRY</v>
      </c>
      <c r="AE788" s="250" t="str">
        <f>IF(LEFT(tbl_TransDet_Exp[[#This Row],[Journal Id]],2)="EX",TEXT(tbl_TransDet_Exp[[#This Row],[Vch /Ex /PayId]],"0000000000"),"")</f>
        <v/>
      </c>
      <c r="AF788" s="250" t="b">
        <f>IF(tbl_TransDet_Exp[[#This Row],[ER Lookup and Format]]&lt;&gt;"",CONCATENATE(tbl_TransDet_Exp[[#This Row],[https://financials.omni.fsu.edu/psp/sprdfi/EMPLOYEE/ERP/c/AUDIT_EXPENSE_FUNCTIONS.TE_EXP_SHEET_INQ.GBL?SHEET_ID=]],AE788,tbl_TransDet_Exp[[#This Row],[&amp;PAGE=EX_SHEET_ENTRY]]))</f>
        <v>0</v>
      </c>
      <c r="AG788" s="250" t="str">
        <f t="shared" si="41"/>
        <v>https://docmgmt.its.fsu.edu/NolijWeb/public/apiLoginCheck.jsp?redir=../documentviewer/%3FdocumentId%3D</v>
      </c>
      <c r="AH7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8" s="250" t="str">
        <f>tbl_TransDet_Exp[[#Headers],[&amp;TargetFrameName=None]]</f>
        <v>&amp;TargetFrameName=None</v>
      </c>
      <c r="AJ7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8" s="71"/>
      <c r="AN788" s="22"/>
      <c r="AO788" s="22"/>
      <c r="AP788" s="208"/>
      <c r="AQ788" s="42" t="e">
        <f>IF(tbl_TransDet_Exp[[#This Row],[Custom SR Type]]="",INDEX(SR_Lookup[Section Name],MATCH(tbl_TransDet_Exp[[#This Row],[Account]],SR_Lookup[Account],0)),tbl_TransDet_Exp[[#This Row],[Custom SR Type]])</f>
        <v>#N/A</v>
      </c>
      <c r="AR788" s="42">
        <f>VALUE(CONCATENATE(C788,TEXT(tbl_TransDet_Exp[[#This Row],[Pd]],"00")))</f>
        <v>0</v>
      </c>
      <c r="AS788" s="42" t="str">
        <f>TEXT(tbl_TransDet_Exp[[#This Row],[Project Id]],"000000")</f>
        <v>000000</v>
      </c>
      <c r="AT788" s="42" t="e">
        <f>INDEX(Table11[Description],MATCH(tbl_TransDet_Exp[[#This Row],[Account]],Table11[GL Account],0))</f>
        <v>#N/A</v>
      </c>
      <c r="AU7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89" spans="2:47">
      <c r="B789" s="11"/>
      <c r="C789" s="243"/>
      <c r="D789" s="243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244"/>
      <c r="P789" s="11"/>
      <c r="Q789" s="245"/>
      <c r="R789" s="11"/>
      <c r="S789" s="11"/>
      <c r="T789" s="11"/>
      <c r="U789" s="11"/>
      <c r="V789" s="11"/>
      <c r="W789" s="11"/>
      <c r="X789" s="11"/>
      <c r="Y789" s="11"/>
      <c r="Z789" s="246"/>
      <c r="AA7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89" s="250" t="e">
        <f>IF(tbl_TransDet_Exp[[#This Row],[+/-  (HR GL Detail)]]&lt;&gt;"",tbl_TransDet_Exp[[#This Row],[+/-  (HR GL Detail)]],IF(#REF!&lt;&gt;"",#REF!,""))</f>
        <v>#REF!</v>
      </c>
      <c r="AC789" s="250" t="str">
        <f t="shared" si="39"/>
        <v>https://financials.omni.fsu.edu/psp/sprdfi/EMPLOYEE/ERP/c/AUDIT_EXPENSE_FUNCTIONS.TE_EXP_SHEET_INQ.GBL?SHEET_ID=</v>
      </c>
      <c r="AD789" s="250" t="str">
        <f t="shared" si="40"/>
        <v>&amp;PAGE=EX_SHEET_ENTRY</v>
      </c>
      <c r="AE789" s="250" t="str">
        <f>IF(LEFT(tbl_TransDet_Exp[[#This Row],[Journal Id]],2)="EX",TEXT(tbl_TransDet_Exp[[#This Row],[Vch /Ex /PayId]],"0000000000"),"")</f>
        <v/>
      </c>
      <c r="AF789" s="250" t="b">
        <f>IF(tbl_TransDet_Exp[[#This Row],[ER Lookup and Format]]&lt;&gt;"",CONCATENATE(tbl_TransDet_Exp[[#This Row],[https://financials.omni.fsu.edu/psp/sprdfi/EMPLOYEE/ERP/c/AUDIT_EXPENSE_FUNCTIONS.TE_EXP_SHEET_INQ.GBL?SHEET_ID=]],AE789,tbl_TransDet_Exp[[#This Row],[&amp;PAGE=EX_SHEET_ENTRY]]))</f>
        <v>0</v>
      </c>
      <c r="AG789" s="250" t="str">
        <f t="shared" si="41"/>
        <v>https://docmgmt.its.fsu.edu/NolijWeb/public/apiLoginCheck.jsp?redir=../documentviewer/%3FdocumentId%3D</v>
      </c>
      <c r="AH7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89" s="250" t="str">
        <f>tbl_TransDet_Exp[[#Headers],[&amp;TargetFrameName=None]]</f>
        <v>&amp;TargetFrameName=None</v>
      </c>
      <c r="AJ7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89" s="71"/>
      <c r="AN789" s="22"/>
      <c r="AO789" s="22"/>
      <c r="AP789" s="208"/>
      <c r="AQ789" s="42" t="e">
        <f>IF(tbl_TransDet_Exp[[#This Row],[Custom SR Type]]="",INDEX(SR_Lookup[Section Name],MATCH(tbl_TransDet_Exp[[#This Row],[Account]],SR_Lookup[Account],0)),tbl_TransDet_Exp[[#This Row],[Custom SR Type]])</f>
        <v>#N/A</v>
      </c>
      <c r="AR789" s="42">
        <f>VALUE(CONCATENATE(C789,TEXT(tbl_TransDet_Exp[[#This Row],[Pd]],"00")))</f>
        <v>0</v>
      </c>
      <c r="AS789" s="42" t="str">
        <f>TEXT(tbl_TransDet_Exp[[#This Row],[Project Id]],"000000")</f>
        <v>000000</v>
      </c>
      <c r="AT789" s="42" t="e">
        <f>INDEX(Table11[Description],MATCH(tbl_TransDet_Exp[[#This Row],[Account]],Table11[GL Account],0))</f>
        <v>#N/A</v>
      </c>
      <c r="AU7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0" spans="2:47">
      <c r="B790" s="11"/>
      <c r="C790" s="243"/>
      <c r="D790" s="243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244"/>
      <c r="P790" s="11"/>
      <c r="Q790" s="245"/>
      <c r="R790" s="11"/>
      <c r="S790" s="11"/>
      <c r="T790" s="11"/>
      <c r="U790" s="11"/>
      <c r="V790" s="11"/>
      <c r="W790" s="11"/>
      <c r="X790" s="11"/>
      <c r="Y790" s="11"/>
      <c r="Z790" s="246"/>
      <c r="AA7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0" s="250" t="e">
        <f>IF(tbl_TransDet_Exp[[#This Row],[+/-  (HR GL Detail)]]&lt;&gt;"",tbl_TransDet_Exp[[#This Row],[+/-  (HR GL Detail)]],IF(#REF!&lt;&gt;"",#REF!,""))</f>
        <v>#REF!</v>
      </c>
      <c r="AC790" s="250" t="str">
        <f t="shared" si="39"/>
        <v>https://financials.omni.fsu.edu/psp/sprdfi/EMPLOYEE/ERP/c/AUDIT_EXPENSE_FUNCTIONS.TE_EXP_SHEET_INQ.GBL?SHEET_ID=</v>
      </c>
      <c r="AD790" s="250" t="str">
        <f t="shared" si="40"/>
        <v>&amp;PAGE=EX_SHEET_ENTRY</v>
      </c>
      <c r="AE790" s="250" t="str">
        <f>IF(LEFT(tbl_TransDet_Exp[[#This Row],[Journal Id]],2)="EX",TEXT(tbl_TransDet_Exp[[#This Row],[Vch /Ex /PayId]],"0000000000"),"")</f>
        <v/>
      </c>
      <c r="AF790" s="250" t="b">
        <f>IF(tbl_TransDet_Exp[[#This Row],[ER Lookup and Format]]&lt;&gt;"",CONCATENATE(tbl_TransDet_Exp[[#This Row],[https://financials.omni.fsu.edu/psp/sprdfi/EMPLOYEE/ERP/c/AUDIT_EXPENSE_FUNCTIONS.TE_EXP_SHEET_INQ.GBL?SHEET_ID=]],AE790,tbl_TransDet_Exp[[#This Row],[&amp;PAGE=EX_SHEET_ENTRY]]))</f>
        <v>0</v>
      </c>
      <c r="AG790" s="250" t="str">
        <f t="shared" si="41"/>
        <v>https://docmgmt.its.fsu.edu/NolijWeb/public/apiLoginCheck.jsp?redir=../documentviewer/%3FdocumentId%3D</v>
      </c>
      <c r="AH7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0" s="250" t="str">
        <f>tbl_TransDet_Exp[[#Headers],[&amp;TargetFrameName=None]]</f>
        <v>&amp;TargetFrameName=None</v>
      </c>
      <c r="AJ7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0" s="71"/>
      <c r="AN790" s="22"/>
      <c r="AO790" s="22"/>
      <c r="AP790" s="208"/>
      <c r="AQ790" s="42" t="e">
        <f>IF(tbl_TransDet_Exp[[#This Row],[Custom SR Type]]="",INDEX(SR_Lookup[Section Name],MATCH(tbl_TransDet_Exp[[#This Row],[Account]],SR_Lookup[Account],0)),tbl_TransDet_Exp[[#This Row],[Custom SR Type]])</f>
        <v>#N/A</v>
      </c>
      <c r="AR790" s="42">
        <f>VALUE(CONCATENATE(C790,TEXT(tbl_TransDet_Exp[[#This Row],[Pd]],"00")))</f>
        <v>0</v>
      </c>
      <c r="AS790" s="42" t="str">
        <f>TEXT(tbl_TransDet_Exp[[#This Row],[Project Id]],"000000")</f>
        <v>000000</v>
      </c>
      <c r="AT790" s="42" t="e">
        <f>INDEX(Table11[Description],MATCH(tbl_TransDet_Exp[[#This Row],[Account]],Table11[GL Account],0))</f>
        <v>#N/A</v>
      </c>
      <c r="AU7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1" spans="2:47">
      <c r="B791" s="11"/>
      <c r="C791" s="243"/>
      <c r="D791" s="243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244"/>
      <c r="P791" s="11"/>
      <c r="Q791" s="245"/>
      <c r="R791" s="11"/>
      <c r="S791" s="11"/>
      <c r="T791" s="11"/>
      <c r="U791" s="11"/>
      <c r="V791" s="11"/>
      <c r="W791" s="11"/>
      <c r="X791" s="11"/>
      <c r="Y791" s="11"/>
      <c r="Z791" s="246"/>
      <c r="AA7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1" s="250" t="e">
        <f>IF(tbl_TransDet_Exp[[#This Row],[+/-  (HR GL Detail)]]&lt;&gt;"",tbl_TransDet_Exp[[#This Row],[+/-  (HR GL Detail)]],IF(#REF!&lt;&gt;"",#REF!,""))</f>
        <v>#REF!</v>
      </c>
      <c r="AC791" s="250" t="str">
        <f t="shared" si="39"/>
        <v>https://financials.omni.fsu.edu/psp/sprdfi/EMPLOYEE/ERP/c/AUDIT_EXPENSE_FUNCTIONS.TE_EXP_SHEET_INQ.GBL?SHEET_ID=</v>
      </c>
      <c r="AD791" s="250" t="str">
        <f t="shared" si="40"/>
        <v>&amp;PAGE=EX_SHEET_ENTRY</v>
      </c>
      <c r="AE791" s="250" t="str">
        <f>IF(LEFT(tbl_TransDet_Exp[[#This Row],[Journal Id]],2)="EX",TEXT(tbl_TransDet_Exp[[#This Row],[Vch /Ex /PayId]],"0000000000"),"")</f>
        <v/>
      </c>
      <c r="AF791" s="250" t="b">
        <f>IF(tbl_TransDet_Exp[[#This Row],[ER Lookup and Format]]&lt;&gt;"",CONCATENATE(tbl_TransDet_Exp[[#This Row],[https://financials.omni.fsu.edu/psp/sprdfi/EMPLOYEE/ERP/c/AUDIT_EXPENSE_FUNCTIONS.TE_EXP_SHEET_INQ.GBL?SHEET_ID=]],AE791,tbl_TransDet_Exp[[#This Row],[&amp;PAGE=EX_SHEET_ENTRY]]))</f>
        <v>0</v>
      </c>
      <c r="AG791" s="250" t="str">
        <f t="shared" si="41"/>
        <v>https://docmgmt.its.fsu.edu/NolijWeb/public/apiLoginCheck.jsp?redir=../documentviewer/%3FdocumentId%3D</v>
      </c>
      <c r="AH7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1" s="250" t="str">
        <f>tbl_TransDet_Exp[[#Headers],[&amp;TargetFrameName=None]]</f>
        <v>&amp;TargetFrameName=None</v>
      </c>
      <c r="AJ7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1" s="71"/>
      <c r="AN791" s="22"/>
      <c r="AO791" s="22"/>
      <c r="AP791" s="208"/>
      <c r="AQ791" s="42" t="e">
        <f>IF(tbl_TransDet_Exp[[#This Row],[Custom SR Type]]="",INDEX(SR_Lookup[Section Name],MATCH(tbl_TransDet_Exp[[#This Row],[Account]],SR_Lookup[Account],0)),tbl_TransDet_Exp[[#This Row],[Custom SR Type]])</f>
        <v>#N/A</v>
      </c>
      <c r="AR791" s="42">
        <f>VALUE(CONCATENATE(C791,TEXT(tbl_TransDet_Exp[[#This Row],[Pd]],"00")))</f>
        <v>0</v>
      </c>
      <c r="AS791" s="42" t="str">
        <f>TEXT(tbl_TransDet_Exp[[#This Row],[Project Id]],"000000")</f>
        <v>000000</v>
      </c>
      <c r="AT791" s="42" t="e">
        <f>INDEX(Table11[Description],MATCH(tbl_TransDet_Exp[[#This Row],[Account]],Table11[GL Account],0))</f>
        <v>#N/A</v>
      </c>
      <c r="AU7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2" spans="2:47">
      <c r="B792" s="11"/>
      <c r="C792" s="243"/>
      <c r="D792" s="243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244"/>
      <c r="P792" s="11"/>
      <c r="Q792" s="245"/>
      <c r="R792" s="11"/>
      <c r="S792" s="11"/>
      <c r="T792" s="11"/>
      <c r="U792" s="11"/>
      <c r="V792" s="11"/>
      <c r="W792" s="11"/>
      <c r="X792" s="11"/>
      <c r="Y792" s="11"/>
      <c r="Z792" s="246"/>
      <c r="AA7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2" s="250" t="e">
        <f>IF(tbl_TransDet_Exp[[#This Row],[+/-  (HR GL Detail)]]&lt;&gt;"",tbl_TransDet_Exp[[#This Row],[+/-  (HR GL Detail)]],IF(#REF!&lt;&gt;"",#REF!,""))</f>
        <v>#REF!</v>
      </c>
      <c r="AC792" s="250" t="str">
        <f t="shared" si="39"/>
        <v>https://financials.omni.fsu.edu/psp/sprdfi/EMPLOYEE/ERP/c/AUDIT_EXPENSE_FUNCTIONS.TE_EXP_SHEET_INQ.GBL?SHEET_ID=</v>
      </c>
      <c r="AD792" s="250" t="str">
        <f t="shared" si="40"/>
        <v>&amp;PAGE=EX_SHEET_ENTRY</v>
      </c>
      <c r="AE792" s="250" t="str">
        <f>IF(LEFT(tbl_TransDet_Exp[[#This Row],[Journal Id]],2)="EX",TEXT(tbl_TransDet_Exp[[#This Row],[Vch /Ex /PayId]],"0000000000"),"")</f>
        <v/>
      </c>
      <c r="AF792" s="250" t="b">
        <f>IF(tbl_TransDet_Exp[[#This Row],[ER Lookup and Format]]&lt;&gt;"",CONCATENATE(tbl_TransDet_Exp[[#This Row],[https://financials.omni.fsu.edu/psp/sprdfi/EMPLOYEE/ERP/c/AUDIT_EXPENSE_FUNCTIONS.TE_EXP_SHEET_INQ.GBL?SHEET_ID=]],AE792,tbl_TransDet_Exp[[#This Row],[&amp;PAGE=EX_SHEET_ENTRY]]))</f>
        <v>0</v>
      </c>
      <c r="AG792" s="250" t="str">
        <f t="shared" si="41"/>
        <v>https://docmgmt.its.fsu.edu/NolijWeb/public/apiLoginCheck.jsp?redir=../documentviewer/%3FdocumentId%3D</v>
      </c>
      <c r="AH7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2" s="250" t="str">
        <f>tbl_TransDet_Exp[[#Headers],[&amp;TargetFrameName=None]]</f>
        <v>&amp;TargetFrameName=None</v>
      </c>
      <c r="AJ7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2" s="71"/>
      <c r="AN792" s="22"/>
      <c r="AO792" s="22"/>
      <c r="AP792" s="208"/>
      <c r="AQ792" s="42" t="e">
        <f>IF(tbl_TransDet_Exp[[#This Row],[Custom SR Type]]="",INDEX(SR_Lookup[Section Name],MATCH(tbl_TransDet_Exp[[#This Row],[Account]],SR_Lookup[Account],0)),tbl_TransDet_Exp[[#This Row],[Custom SR Type]])</f>
        <v>#N/A</v>
      </c>
      <c r="AR792" s="42">
        <f>VALUE(CONCATENATE(C792,TEXT(tbl_TransDet_Exp[[#This Row],[Pd]],"00")))</f>
        <v>0</v>
      </c>
      <c r="AS792" s="42" t="str">
        <f>TEXT(tbl_TransDet_Exp[[#This Row],[Project Id]],"000000")</f>
        <v>000000</v>
      </c>
      <c r="AT792" s="42" t="e">
        <f>INDEX(Table11[Description],MATCH(tbl_TransDet_Exp[[#This Row],[Account]],Table11[GL Account],0))</f>
        <v>#N/A</v>
      </c>
      <c r="AU7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3" spans="2:47">
      <c r="B793" s="11"/>
      <c r="C793" s="243"/>
      <c r="D793" s="243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244"/>
      <c r="P793" s="11"/>
      <c r="Q793" s="245"/>
      <c r="R793" s="11"/>
      <c r="S793" s="11"/>
      <c r="T793" s="11"/>
      <c r="U793" s="11"/>
      <c r="V793" s="11"/>
      <c r="W793" s="11"/>
      <c r="X793" s="11"/>
      <c r="Y793" s="11"/>
      <c r="Z793" s="246"/>
      <c r="AA7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3" s="250" t="e">
        <f>IF(tbl_TransDet_Exp[[#This Row],[+/-  (HR GL Detail)]]&lt;&gt;"",tbl_TransDet_Exp[[#This Row],[+/-  (HR GL Detail)]],IF(#REF!&lt;&gt;"",#REF!,""))</f>
        <v>#REF!</v>
      </c>
      <c r="AC793" s="250" t="str">
        <f t="shared" si="39"/>
        <v>https://financials.omni.fsu.edu/psp/sprdfi/EMPLOYEE/ERP/c/AUDIT_EXPENSE_FUNCTIONS.TE_EXP_SHEET_INQ.GBL?SHEET_ID=</v>
      </c>
      <c r="AD793" s="250" t="str">
        <f t="shared" si="40"/>
        <v>&amp;PAGE=EX_SHEET_ENTRY</v>
      </c>
      <c r="AE793" s="250" t="str">
        <f>IF(LEFT(tbl_TransDet_Exp[[#This Row],[Journal Id]],2)="EX",TEXT(tbl_TransDet_Exp[[#This Row],[Vch /Ex /PayId]],"0000000000"),"")</f>
        <v/>
      </c>
      <c r="AF793" s="250" t="b">
        <f>IF(tbl_TransDet_Exp[[#This Row],[ER Lookup and Format]]&lt;&gt;"",CONCATENATE(tbl_TransDet_Exp[[#This Row],[https://financials.omni.fsu.edu/psp/sprdfi/EMPLOYEE/ERP/c/AUDIT_EXPENSE_FUNCTIONS.TE_EXP_SHEET_INQ.GBL?SHEET_ID=]],AE793,tbl_TransDet_Exp[[#This Row],[&amp;PAGE=EX_SHEET_ENTRY]]))</f>
        <v>0</v>
      </c>
      <c r="AG793" s="250" t="str">
        <f t="shared" si="41"/>
        <v>https://docmgmt.its.fsu.edu/NolijWeb/public/apiLoginCheck.jsp?redir=../documentviewer/%3FdocumentId%3D</v>
      </c>
      <c r="AH7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3" s="250" t="str">
        <f>tbl_TransDet_Exp[[#Headers],[&amp;TargetFrameName=None]]</f>
        <v>&amp;TargetFrameName=None</v>
      </c>
      <c r="AJ7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3" s="71"/>
      <c r="AN793" s="22"/>
      <c r="AO793" s="22"/>
      <c r="AP793" s="208"/>
      <c r="AQ793" s="42" t="e">
        <f>IF(tbl_TransDet_Exp[[#This Row],[Custom SR Type]]="",INDEX(SR_Lookup[Section Name],MATCH(tbl_TransDet_Exp[[#This Row],[Account]],SR_Lookup[Account],0)),tbl_TransDet_Exp[[#This Row],[Custom SR Type]])</f>
        <v>#N/A</v>
      </c>
      <c r="AR793" s="42">
        <f>VALUE(CONCATENATE(C793,TEXT(tbl_TransDet_Exp[[#This Row],[Pd]],"00")))</f>
        <v>0</v>
      </c>
      <c r="AS793" s="42" t="str">
        <f>TEXT(tbl_TransDet_Exp[[#This Row],[Project Id]],"000000")</f>
        <v>000000</v>
      </c>
      <c r="AT793" s="42" t="e">
        <f>INDEX(Table11[Description],MATCH(tbl_TransDet_Exp[[#This Row],[Account]],Table11[GL Account],0))</f>
        <v>#N/A</v>
      </c>
      <c r="AU7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4" spans="2:47">
      <c r="B794" s="11"/>
      <c r="C794" s="243"/>
      <c r="D794" s="243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244"/>
      <c r="P794" s="11"/>
      <c r="Q794" s="245"/>
      <c r="R794" s="11"/>
      <c r="S794" s="11"/>
      <c r="T794" s="11"/>
      <c r="U794" s="11"/>
      <c r="V794" s="11"/>
      <c r="W794" s="11"/>
      <c r="X794" s="11"/>
      <c r="Y794" s="11"/>
      <c r="Z794" s="246"/>
      <c r="AA7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4" s="250" t="e">
        <f>IF(tbl_TransDet_Exp[[#This Row],[+/-  (HR GL Detail)]]&lt;&gt;"",tbl_TransDet_Exp[[#This Row],[+/-  (HR GL Detail)]],IF(#REF!&lt;&gt;"",#REF!,""))</f>
        <v>#REF!</v>
      </c>
      <c r="AC794" s="250" t="str">
        <f t="shared" si="39"/>
        <v>https://financials.omni.fsu.edu/psp/sprdfi/EMPLOYEE/ERP/c/AUDIT_EXPENSE_FUNCTIONS.TE_EXP_SHEET_INQ.GBL?SHEET_ID=</v>
      </c>
      <c r="AD794" s="250" t="str">
        <f t="shared" si="40"/>
        <v>&amp;PAGE=EX_SHEET_ENTRY</v>
      </c>
      <c r="AE794" s="250" t="str">
        <f>IF(LEFT(tbl_TransDet_Exp[[#This Row],[Journal Id]],2)="EX",TEXT(tbl_TransDet_Exp[[#This Row],[Vch /Ex /PayId]],"0000000000"),"")</f>
        <v/>
      </c>
      <c r="AF794" s="250" t="b">
        <f>IF(tbl_TransDet_Exp[[#This Row],[ER Lookup and Format]]&lt;&gt;"",CONCATENATE(tbl_TransDet_Exp[[#This Row],[https://financials.omni.fsu.edu/psp/sprdfi/EMPLOYEE/ERP/c/AUDIT_EXPENSE_FUNCTIONS.TE_EXP_SHEET_INQ.GBL?SHEET_ID=]],AE794,tbl_TransDet_Exp[[#This Row],[&amp;PAGE=EX_SHEET_ENTRY]]))</f>
        <v>0</v>
      </c>
      <c r="AG794" s="250" t="str">
        <f t="shared" si="41"/>
        <v>https://docmgmt.its.fsu.edu/NolijWeb/public/apiLoginCheck.jsp?redir=../documentviewer/%3FdocumentId%3D</v>
      </c>
      <c r="AH7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4" s="250" t="str">
        <f>tbl_TransDet_Exp[[#Headers],[&amp;TargetFrameName=None]]</f>
        <v>&amp;TargetFrameName=None</v>
      </c>
      <c r="AJ7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4" s="71"/>
      <c r="AN794" s="22"/>
      <c r="AO794" s="22"/>
      <c r="AP794" s="208"/>
      <c r="AQ794" s="42" t="e">
        <f>IF(tbl_TransDet_Exp[[#This Row],[Custom SR Type]]="",INDEX(SR_Lookup[Section Name],MATCH(tbl_TransDet_Exp[[#This Row],[Account]],SR_Lookup[Account],0)),tbl_TransDet_Exp[[#This Row],[Custom SR Type]])</f>
        <v>#N/A</v>
      </c>
      <c r="AR794" s="42">
        <f>VALUE(CONCATENATE(C794,TEXT(tbl_TransDet_Exp[[#This Row],[Pd]],"00")))</f>
        <v>0</v>
      </c>
      <c r="AS794" s="42" t="str">
        <f>TEXT(tbl_TransDet_Exp[[#This Row],[Project Id]],"000000")</f>
        <v>000000</v>
      </c>
      <c r="AT794" s="42" t="e">
        <f>INDEX(Table11[Description],MATCH(tbl_TransDet_Exp[[#This Row],[Account]],Table11[GL Account],0))</f>
        <v>#N/A</v>
      </c>
      <c r="AU7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5" spans="2:47">
      <c r="B795" s="11"/>
      <c r="C795" s="243"/>
      <c r="D795" s="243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244"/>
      <c r="P795" s="11"/>
      <c r="Q795" s="245"/>
      <c r="R795" s="11"/>
      <c r="S795" s="11"/>
      <c r="T795" s="11"/>
      <c r="U795" s="11"/>
      <c r="V795" s="11"/>
      <c r="W795" s="11"/>
      <c r="X795" s="11"/>
      <c r="Y795" s="11"/>
      <c r="Z795" s="246"/>
      <c r="AA7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5" s="250" t="e">
        <f>IF(tbl_TransDet_Exp[[#This Row],[+/-  (HR GL Detail)]]&lt;&gt;"",tbl_TransDet_Exp[[#This Row],[+/-  (HR GL Detail)]],IF(#REF!&lt;&gt;"",#REF!,""))</f>
        <v>#REF!</v>
      </c>
      <c r="AC795" s="250" t="str">
        <f t="shared" si="39"/>
        <v>https://financials.omni.fsu.edu/psp/sprdfi/EMPLOYEE/ERP/c/AUDIT_EXPENSE_FUNCTIONS.TE_EXP_SHEET_INQ.GBL?SHEET_ID=</v>
      </c>
      <c r="AD795" s="250" t="str">
        <f t="shared" si="40"/>
        <v>&amp;PAGE=EX_SHEET_ENTRY</v>
      </c>
      <c r="AE795" s="250" t="str">
        <f>IF(LEFT(tbl_TransDet_Exp[[#This Row],[Journal Id]],2)="EX",TEXT(tbl_TransDet_Exp[[#This Row],[Vch /Ex /PayId]],"0000000000"),"")</f>
        <v/>
      </c>
      <c r="AF795" s="250" t="b">
        <f>IF(tbl_TransDet_Exp[[#This Row],[ER Lookup and Format]]&lt;&gt;"",CONCATENATE(tbl_TransDet_Exp[[#This Row],[https://financials.omni.fsu.edu/psp/sprdfi/EMPLOYEE/ERP/c/AUDIT_EXPENSE_FUNCTIONS.TE_EXP_SHEET_INQ.GBL?SHEET_ID=]],AE795,tbl_TransDet_Exp[[#This Row],[&amp;PAGE=EX_SHEET_ENTRY]]))</f>
        <v>0</v>
      </c>
      <c r="AG795" s="250" t="str">
        <f t="shared" si="41"/>
        <v>https://docmgmt.its.fsu.edu/NolijWeb/public/apiLoginCheck.jsp?redir=../documentviewer/%3FdocumentId%3D</v>
      </c>
      <c r="AH7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5" s="250" t="str">
        <f>tbl_TransDet_Exp[[#Headers],[&amp;TargetFrameName=None]]</f>
        <v>&amp;TargetFrameName=None</v>
      </c>
      <c r="AJ7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5" s="71"/>
      <c r="AN795" s="22"/>
      <c r="AO795" s="22"/>
      <c r="AP795" s="208"/>
      <c r="AQ795" s="42" t="e">
        <f>IF(tbl_TransDet_Exp[[#This Row],[Custom SR Type]]="",INDEX(SR_Lookup[Section Name],MATCH(tbl_TransDet_Exp[[#This Row],[Account]],SR_Lookup[Account],0)),tbl_TransDet_Exp[[#This Row],[Custom SR Type]])</f>
        <v>#N/A</v>
      </c>
      <c r="AR795" s="42">
        <f>VALUE(CONCATENATE(C795,TEXT(tbl_TransDet_Exp[[#This Row],[Pd]],"00")))</f>
        <v>0</v>
      </c>
      <c r="AS795" s="42" t="str">
        <f>TEXT(tbl_TransDet_Exp[[#This Row],[Project Id]],"000000")</f>
        <v>000000</v>
      </c>
      <c r="AT795" s="42" t="e">
        <f>INDEX(Table11[Description],MATCH(tbl_TransDet_Exp[[#This Row],[Account]],Table11[GL Account],0))</f>
        <v>#N/A</v>
      </c>
      <c r="AU7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6" spans="2:47">
      <c r="B796" s="11"/>
      <c r="C796" s="243"/>
      <c r="D796" s="243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244"/>
      <c r="P796" s="11"/>
      <c r="Q796" s="245"/>
      <c r="R796" s="11"/>
      <c r="S796" s="11"/>
      <c r="T796" s="11"/>
      <c r="U796" s="11"/>
      <c r="V796" s="11"/>
      <c r="W796" s="11"/>
      <c r="X796" s="11"/>
      <c r="Y796" s="11"/>
      <c r="Z796" s="246"/>
      <c r="AA7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6" s="250" t="e">
        <f>IF(tbl_TransDet_Exp[[#This Row],[+/-  (HR GL Detail)]]&lt;&gt;"",tbl_TransDet_Exp[[#This Row],[+/-  (HR GL Detail)]],IF(#REF!&lt;&gt;"",#REF!,""))</f>
        <v>#REF!</v>
      </c>
      <c r="AC796" s="250" t="str">
        <f t="shared" si="39"/>
        <v>https://financials.omni.fsu.edu/psp/sprdfi/EMPLOYEE/ERP/c/AUDIT_EXPENSE_FUNCTIONS.TE_EXP_SHEET_INQ.GBL?SHEET_ID=</v>
      </c>
      <c r="AD796" s="250" t="str">
        <f t="shared" si="40"/>
        <v>&amp;PAGE=EX_SHEET_ENTRY</v>
      </c>
      <c r="AE796" s="250" t="str">
        <f>IF(LEFT(tbl_TransDet_Exp[[#This Row],[Journal Id]],2)="EX",TEXT(tbl_TransDet_Exp[[#This Row],[Vch /Ex /PayId]],"0000000000"),"")</f>
        <v/>
      </c>
      <c r="AF796" s="250" t="b">
        <f>IF(tbl_TransDet_Exp[[#This Row],[ER Lookup and Format]]&lt;&gt;"",CONCATENATE(tbl_TransDet_Exp[[#This Row],[https://financials.omni.fsu.edu/psp/sprdfi/EMPLOYEE/ERP/c/AUDIT_EXPENSE_FUNCTIONS.TE_EXP_SHEET_INQ.GBL?SHEET_ID=]],AE796,tbl_TransDet_Exp[[#This Row],[&amp;PAGE=EX_SHEET_ENTRY]]))</f>
        <v>0</v>
      </c>
      <c r="AG796" s="250" t="str">
        <f t="shared" si="41"/>
        <v>https://docmgmt.its.fsu.edu/NolijWeb/public/apiLoginCheck.jsp?redir=../documentviewer/%3FdocumentId%3D</v>
      </c>
      <c r="AH7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6" s="250" t="str">
        <f>tbl_TransDet_Exp[[#Headers],[&amp;TargetFrameName=None]]</f>
        <v>&amp;TargetFrameName=None</v>
      </c>
      <c r="AJ7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6" s="71"/>
      <c r="AN796" s="22"/>
      <c r="AO796" s="22"/>
      <c r="AP796" s="208"/>
      <c r="AQ796" s="42" t="e">
        <f>IF(tbl_TransDet_Exp[[#This Row],[Custom SR Type]]="",INDEX(SR_Lookup[Section Name],MATCH(tbl_TransDet_Exp[[#This Row],[Account]],SR_Lookup[Account],0)),tbl_TransDet_Exp[[#This Row],[Custom SR Type]])</f>
        <v>#N/A</v>
      </c>
      <c r="AR796" s="42">
        <f>VALUE(CONCATENATE(C796,TEXT(tbl_TransDet_Exp[[#This Row],[Pd]],"00")))</f>
        <v>0</v>
      </c>
      <c r="AS796" s="42" t="str">
        <f>TEXT(tbl_TransDet_Exp[[#This Row],[Project Id]],"000000")</f>
        <v>000000</v>
      </c>
      <c r="AT796" s="42" t="e">
        <f>INDEX(Table11[Description],MATCH(tbl_TransDet_Exp[[#This Row],[Account]],Table11[GL Account],0))</f>
        <v>#N/A</v>
      </c>
      <c r="AU7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7" spans="2:47">
      <c r="B797" s="11"/>
      <c r="C797" s="243"/>
      <c r="D797" s="243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244"/>
      <c r="P797" s="11"/>
      <c r="Q797" s="245"/>
      <c r="R797" s="11"/>
      <c r="S797" s="11"/>
      <c r="T797" s="11"/>
      <c r="U797" s="11"/>
      <c r="V797" s="11"/>
      <c r="W797" s="11"/>
      <c r="X797" s="11"/>
      <c r="Y797" s="11"/>
      <c r="Z797" s="246"/>
      <c r="AA7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7" s="250" t="e">
        <f>IF(tbl_TransDet_Exp[[#This Row],[+/-  (HR GL Detail)]]&lt;&gt;"",tbl_TransDet_Exp[[#This Row],[+/-  (HR GL Detail)]],IF(#REF!&lt;&gt;"",#REF!,""))</f>
        <v>#REF!</v>
      </c>
      <c r="AC797" s="250" t="str">
        <f t="shared" si="39"/>
        <v>https://financials.omni.fsu.edu/psp/sprdfi/EMPLOYEE/ERP/c/AUDIT_EXPENSE_FUNCTIONS.TE_EXP_SHEET_INQ.GBL?SHEET_ID=</v>
      </c>
      <c r="AD797" s="250" t="str">
        <f t="shared" si="40"/>
        <v>&amp;PAGE=EX_SHEET_ENTRY</v>
      </c>
      <c r="AE797" s="250" t="str">
        <f>IF(LEFT(tbl_TransDet_Exp[[#This Row],[Journal Id]],2)="EX",TEXT(tbl_TransDet_Exp[[#This Row],[Vch /Ex /PayId]],"0000000000"),"")</f>
        <v/>
      </c>
      <c r="AF797" s="250" t="b">
        <f>IF(tbl_TransDet_Exp[[#This Row],[ER Lookup and Format]]&lt;&gt;"",CONCATENATE(tbl_TransDet_Exp[[#This Row],[https://financials.omni.fsu.edu/psp/sprdfi/EMPLOYEE/ERP/c/AUDIT_EXPENSE_FUNCTIONS.TE_EXP_SHEET_INQ.GBL?SHEET_ID=]],AE797,tbl_TransDet_Exp[[#This Row],[&amp;PAGE=EX_SHEET_ENTRY]]))</f>
        <v>0</v>
      </c>
      <c r="AG797" s="250" t="str">
        <f t="shared" si="41"/>
        <v>https://docmgmt.its.fsu.edu/NolijWeb/public/apiLoginCheck.jsp?redir=../documentviewer/%3FdocumentId%3D</v>
      </c>
      <c r="AH7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7" s="250" t="str">
        <f>tbl_TransDet_Exp[[#Headers],[&amp;TargetFrameName=None]]</f>
        <v>&amp;TargetFrameName=None</v>
      </c>
      <c r="AJ7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7" s="71"/>
      <c r="AN797" s="22"/>
      <c r="AO797" s="22"/>
      <c r="AP797" s="208"/>
      <c r="AQ797" s="42" t="e">
        <f>IF(tbl_TransDet_Exp[[#This Row],[Custom SR Type]]="",INDEX(SR_Lookup[Section Name],MATCH(tbl_TransDet_Exp[[#This Row],[Account]],SR_Lookup[Account],0)),tbl_TransDet_Exp[[#This Row],[Custom SR Type]])</f>
        <v>#N/A</v>
      </c>
      <c r="AR797" s="42">
        <f>VALUE(CONCATENATE(C797,TEXT(tbl_TransDet_Exp[[#This Row],[Pd]],"00")))</f>
        <v>0</v>
      </c>
      <c r="AS797" s="42" t="str">
        <f>TEXT(tbl_TransDet_Exp[[#This Row],[Project Id]],"000000")</f>
        <v>000000</v>
      </c>
      <c r="AT797" s="42" t="e">
        <f>INDEX(Table11[Description],MATCH(tbl_TransDet_Exp[[#This Row],[Account]],Table11[GL Account],0))</f>
        <v>#N/A</v>
      </c>
      <c r="AU7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8" spans="2:47">
      <c r="B798" s="11"/>
      <c r="C798" s="243"/>
      <c r="D798" s="243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244"/>
      <c r="P798" s="11"/>
      <c r="Q798" s="245"/>
      <c r="R798" s="11"/>
      <c r="S798" s="11"/>
      <c r="T798" s="11"/>
      <c r="U798" s="11"/>
      <c r="V798" s="11"/>
      <c r="W798" s="11"/>
      <c r="X798" s="11"/>
      <c r="Y798" s="11"/>
      <c r="Z798" s="246"/>
      <c r="AA7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8" s="250" t="e">
        <f>IF(tbl_TransDet_Exp[[#This Row],[+/-  (HR GL Detail)]]&lt;&gt;"",tbl_TransDet_Exp[[#This Row],[+/-  (HR GL Detail)]],IF(#REF!&lt;&gt;"",#REF!,""))</f>
        <v>#REF!</v>
      </c>
      <c r="AC798" s="250" t="str">
        <f t="shared" si="39"/>
        <v>https://financials.omni.fsu.edu/psp/sprdfi/EMPLOYEE/ERP/c/AUDIT_EXPENSE_FUNCTIONS.TE_EXP_SHEET_INQ.GBL?SHEET_ID=</v>
      </c>
      <c r="AD798" s="250" t="str">
        <f t="shared" si="40"/>
        <v>&amp;PAGE=EX_SHEET_ENTRY</v>
      </c>
      <c r="AE798" s="250" t="str">
        <f>IF(LEFT(tbl_TransDet_Exp[[#This Row],[Journal Id]],2)="EX",TEXT(tbl_TransDet_Exp[[#This Row],[Vch /Ex /PayId]],"0000000000"),"")</f>
        <v/>
      </c>
      <c r="AF798" s="250" t="b">
        <f>IF(tbl_TransDet_Exp[[#This Row],[ER Lookup and Format]]&lt;&gt;"",CONCATENATE(tbl_TransDet_Exp[[#This Row],[https://financials.omni.fsu.edu/psp/sprdfi/EMPLOYEE/ERP/c/AUDIT_EXPENSE_FUNCTIONS.TE_EXP_SHEET_INQ.GBL?SHEET_ID=]],AE798,tbl_TransDet_Exp[[#This Row],[&amp;PAGE=EX_SHEET_ENTRY]]))</f>
        <v>0</v>
      </c>
      <c r="AG798" s="250" t="str">
        <f t="shared" si="41"/>
        <v>https://docmgmt.its.fsu.edu/NolijWeb/public/apiLoginCheck.jsp?redir=../documentviewer/%3FdocumentId%3D</v>
      </c>
      <c r="AH7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8" s="250" t="str">
        <f>tbl_TransDet_Exp[[#Headers],[&amp;TargetFrameName=None]]</f>
        <v>&amp;TargetFrameName=None</v>
      </c>
      <c r="AJ7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8" s="71"/>
      <c r="AN798" s="22"/>
      <c r="AO798" s="22"/>
      <c r="AP798" s="208"/>
      <c r="AQ798" s="42" t="e">
        <f>IF(tbl_TransDet_Exp[[#This Row],[Custom SR Type]]="",INDEX(SR_Lookup[Section Name],MATCH(tbl_TransDet_Exp[[#This Row],[Account]],SR_Lookup[Account],0)),tbl_TransDet_Exp[[#This Row],[Custom SR Type]])</f>
        <v>#N/A</v>
      </c>
      <c r="AR798" s="42">
        <f>VALUE(CONCATENATE(C798,TEXT(tbl_TransDet_Exp[[#This Row],[Pd]],"00")))</f>
        <v>0</v>
      </c>
      <c r="AS798" s="42" t="str">
        <f>TEXT(tbl_TransDet_Exp[[#This Row],[Project Id]],"000000")</f>
        <v>000000</v>
      </c>
      <c r="AT798" s="42" t="e">
        <f>INDEX(Table11[Description],MATCH(tbl_TransDet_Exp[[#This Row],[Account]],Table11[GL Account],0))</f>
        <v>#N/A</v>
      </c>
      <c r="AU7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799" spans="2:47">
      <c r="B799" s="11"/>
      <c r="C799" s="243"/>
      <c r="D799" s="243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244"/>
      <c r="P799" s="11"/>
      <c r="Q799" s="245"/>
      <c r="R799" s="11"/>
      <c r="S799" s="11"/>
      <c r="T799" s="11"/>
      <c r="U799" s="11"/>
      <c r="V799" s="11"/>
      <c r="W799" s="11"/>
      <c r="X799" s="11"/>
      <c r="Y799" s="11"/>
      <c r="Z799" s="246"/>
      <c r="AA7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799" s="250" t="e">
        <f>IF(tbl_TransDet_Exp[[#This Row],[+/-  (HR GL Detail)]]&lt;&gt;"",tbl_TransDet_Exp[[#This Row],[+/-  (HR GL Detail)]],IF(#REF!&lt;&gt;"",#REF!,""))</f>
        <v>#REF!</v>
      </c>
      <c r="AC799" s="250" t="str">
        <f t="shared" si="39"/>
        <v>https://financials.omni.fsu.edu/psp/sprdfi/EMPLOYEE/ERP/c/AUDIT_EXPENSE_FUNCTIONS.TE_EXP_SHEET_INQ.GBL?SHEET_ID=</v>
      </c>
      <c r="AD799" s="250" t="str">
        <f t="shared" si="40"/>
        <v>&amp;PAGE=EX_SHEET_ENTRY</v>
      </c>
      <c r="AE799" s="250" t="str">
        <f>IF(LEFT(tbl_TransDet_Exp[[#This Row],[Journal Id]],2)="EX",TEXT(tbl_TransDet_Exp[[#This Row],[Vch /Ex /PayId]],"0000000000"),"")</f>
        <v/>
      </c>
      <c r="AF799" s="250" t="b">
        <f>IF(tbl_TransDet_Exp[[#This Row],[ER Lookup and Format]]&lt;&gt;"",CONCATENATE(tbl_TransDet_Exp[[#This Row],[https://financials.omni.fsu.edu/psp/sprdfi/EMPLOYEE/ERP/c/AUDIT_EXPENSE_FUNCTIONS.TE_EXP_SHEET_INQ.GBL?SHEET_ID=]],AE799,tbl_TransDet_Exp[[#This Row],[&amp;PAGE=EX_SHEET_ENTRY]]))</f>
        <v>0</v>
      </c>
      <c r="AG799" s="250" t="str">
        <f t="shared" si="41"/>
        <v>https://docmgmt.its.fsu.edu/NolijWeb/public/apiLoginCheck.jsp?redir=../documentviewer/%3FdocumentId%3D</v>
      </c>
      <c r="AH7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799" s="250" t="str">
        <f>tbl_TransDet_Exp[[#Headers],[&amp;TargetFrameName=None]]</f>
        <v>&amp;TargetFrameName=None</v>
      </c>
      <c r="AJ7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7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7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799" s="71"/>
      <c r="AN799" s="22"/>
      <c r="AO799" s="22"/>
      <c r="AP799" s="208"/>
      <c r="AQ799" s="42" t="e">
        <f>IF(tbl_TransDet_Exp[[#This Row],[Custom SR Type]]="",INDEX(SR_Lookup[Section Name],MATCH(tbl_TransDet_Exp[[#This Row],[Account]],SR_Lookup[Account],0)),tbl_TransDet_Exp[[#This Row],[Custom SR Type]])</f>
        <v>#N/A</v>
      </c>
      <c r="AR799" s="42">
        <f>VALUE(CONCATENATE(C799,TEXT(tbl_TransDet_Exp[[#This Row],[Pd]],"00")))</f>
        <v>0</v>
      </c>
      <c r="AS799" s="42" t="str">
        <f>TEXT(tbl_TransDet_Exp[[#This Row],[Project Id]],"000000")</f>
        <v>000000</v>
      </c>
      <c r="AT799" s="42" t="e">
        <f>INDEX(Table11[Description],MATCH(tbl_TransDet_Exp[[#This Row],[Account]],Table11[GL Account],0))</f>
        <v>#N/A</v>
      </c>
      <c r="AU7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0" spans="2:47">
      <c r="B800" s="11"/>
      <c r="C800" s="243"/>
      <c r="D800" s="243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244"/>
      <c r="P800" s="11"/>
      <c r="Q800" s="245"/>
      <c r="R800" s="11"/>
      <c r="S800" s="11"/>
      <c r="T800" s="11"/>
      <c r="U800" s="11"/>
      <c r="V800" s="11"/>
      <c r="W800" s="11"/>
      <c r="X800" s="11"/>
      <c r="Y800" s="11"/>
      <c r="Z800" s="246"/>
      <c r="AA8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0" s="250" t="e">
        <f>IF(tbl_TransDet_Exp[[#This Row],[+/-  (HR GL Detail)]]&lt;&gt;"",tbl_TransDet_Exp[[#This Row],[+/-  (HR GL Detail)]],IF(#REF!&lt;&gt;"",#REF!,""))</f>
        <v>#REF!</v>
      </c>
      <c r="AC800" s="250" t="str">
        <f t="shared" si="39"/>
        <v>https://financials.omni.fsu.edu/psp/sprdfi/EMPLOYEE/ERP/c/AUDIT_EXPENSE_FUNCTIONS.TE_EXP_SHEET_INQ.GBL?SHEET_ID=</v>
      </c>
      <c r="AD800" s="250" t="str">
        <f t="shared" si="40"/>
        <v>&amp;PAGE=EX_SHEET_ENTRY</v>
      </c>
      <c r="AE800" s="250" t="str">
        <f>IF(LEFT(tbl_TransDet_Exp[[#This Row],[Journal Id]],2)="EX",TEXT(tbl_TransDet_Exp[[#This Row],[Vch /Ex /PayId]],"0000000000"),"")</f>
        <v/>
      </c>
      <c r="AF800" s="250" t="b">
        <f>IF(tbl_TransDet_Exp[[#This Row],[ER Lookup and Format]]&lt;&gt;"",CONCATENATE(tbl_TransDet_Exp[[#This Row],[https://financials.omni.fsu.edu/psp/sprdfi/EMPLOYEE/ERP/c/AUDIT_EXPENSE_FUNCTIONS.TE_EXP_SHEET_INQ.GBL?SHEET_ID=]],AE800,tbl_TransDet_Exp[[#This Row],[&amp;PAGE=EX_SHEET_ENTRY]]))</f>
        <v>0</v>
      </c>
      <c r="AG800" s="250" t="str">
        <f t="shared" si="41"/>
        <v>https://docmgmt.its.fsu.edu/NolijWeb/public/apiLoginCheck.jsp?redir=../documentviewer/%3FdocumentId%3D</v>
      </c>
      <c r="AH8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0" s="250" t="str">
        <f>tbl_TransDet_Exp[[#Headers],[&amp;TargetFrameName=None]]</f>
        <v>&amp;TargetFrameName=None</v>
      </c>
      <c r="AJ8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0" s="71"/>
      <c r="AN800" s="22"/>
      <c r="AO800" s="22"/>
      <c r="AP800" s="208"/>
      <c r="AQ800" s="42" t="e">
        <f>IF(tbl_TransDet_Exp[[#This Row],[Custom SR Type]]="",INDEX(SR_Lookup[Section Name],MATCH(tbl_TransDet_Exp[[#This Row],[Account]],SR_Lookup[Account],0)),tbl_TransDet_Exp[[#This Row],[Custom SR Type]])</f>
        <v>#N/A</v>
      </c>
      <c r="AR800" s="42">
        <f>VALUE(CONCATENATE(C800,TEXT(tbl_TransDet_Exp[[#This Row],[Pd]],"00")))</f>
        <v>0</v>
      </c>
      <c r="AS800" s="42" t="str">
        <f>TEXT(tbl_TransDet_Exp[[#This Row],[Project Id]],"000000")</f>
        <v>000000</v>
      </c>
      <c r="AT800" s="42" t="e">
        <f>INDEX(Table11[Description],MATCH(tbl_TransDet_Exp[[#This Row],[Account]],Table11[GL Account],0))</f>
        <v>#N/A</v>
      </c>
      <c r="AU8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1" spans="2:47">
      <c r="B801" s="11"/>
      <c r="C801" s="243"/>
      <c r="D801" s="243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244"/>
      <c r="P801" s="11"/>
      <c r="Q801" s="245"/>
      <c r="R801" s="11"/>
      <c r="S801" s="11"/>
      <c r="T801" s="11"/>
      <c r="U801" s="11"/>
      <c r="V801" s="11"/>
      <c r="W801" s="11"/>
      <c r="X801" s="11"/>
      <c r="Y801" s="11"/>
      <c r="Z801" s="246"/>
      <c r="AA8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1" s="250" t="e">
        <f>IF(tbl_TransDet_Exp[[#This Row],[+/-  (HR GL Detail)]]&lt;&gt;"",tbl_TransDet_Exp[[#This Row],[+/-  (HR GL Detail)]],IF(#REF!&lt;&gt;"",#REF!,""))</f>
        <v>#REF!</v>
      </c>
      <c r="AC801" s="250" t="str">
        <f t="shared" si="39"/>
        <v>https://financials.omni.fsu.edu/psp/sprdfi/EMPLOYEE/ERP/c/AUDIT_EXPENSE_FUNCTIONS.TE_EXP_SHEET_INQ.GBL?SHEET_ID=</v>
      </c>
      <c r="AD801" s="250" t="str">
        <f t="shared" si="40"/>
        <v>&amp;PAGE=EX_SHEET_ENTRY</v>
      </c>
      <c r="AE801" s="250" t="str">
        <f>IF(LEFT(tbl_TransDet_Exp[[#This Row],[Journal Id]],2)="EX",TEXT(tbl_TransDet_Exp[[#This Row],[Vch /Ex /PayId]],"0000000000"),"")</f>
        <v/>
      </c>
      <c r="AF801" s="250" t="b">
        <f>IF(tbl_TransDet_Exp[[#This Row],[ER Lookup and Format]]&lt;&gt;"",CONCATENATE(tbl_TransDet_Exp[[#This Row],[https://financials.omni.fsu.edu/psp/sprdfi/EMPLOYEE/ERP/c/AUDIT_EXPENSE_FUNCTIONS.TE_EXP_SHEET_INQ.GBL?SHEET_ID=]],AE801,tbl_TransDet_Exp[[#This Row],[&amp;PAGE=EX_SHEET_ENTRY]]))</f>
        <v>0</v>
      </c>
      <c r="AG801" s="250" t="str">
        <f t="shared" si="41"/>
        <v>https://docmgmt.its.fsu.edu/NolijWeb/public/apiLoginCheck.jsp?redir=../documentviewer/%3FdocumentId%3D</v>
      </c>
      <c r="AH8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1" s="250" t="str">
        <f>tbl_TransDet_Exp[[#Headers],[&amp;TargetFrameName=None]]</f>
        <v>&amp;TargetFrameName=None</v>
      </c>
      <c r="AJ8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1" s="71"/>
      <c r="AN801" s="22"/>
      <c r="AO801" s="22"/>
      <c r="AP801" s="208"/>
      <c r="AQ801" s="42" t="e">
        <f>IF(tbl_TransDet_Exp[[#This Row],[Custom SR Type]]="",INDEX(SR_Lookup[Section Name],MATCH(tbl_TransDet_Exp[[#This Row],[Account]],SR_Lookup[Account],0)),tbl_TransDet_Exp[[#This Row],[Custom SR Type]])</f>
        <v>#N/A</v>
      </c>
      <c r="AR801" s="42">
        <f>VALUE(CONCATENATE(C801,TEXT(tbl_TransDet_Exp[[#This Row],[Pd]],"00")))</f>
        <v>0</v>
      </c>
      <c r="AS801" s="42" t="str">
        <f>TEXT(tbl_TransDet_Exp[[#This Row],[Project Id]],"000000")</f>
        <v>000000</v>
      </c>
      <c r="AT801" s="42" t="e">
        <f>INDEX(Table11[Description],MATCH(tbl_TransDet_Exp[[#This Row],[Account]],Table11[GL Account],0))</f>
        <v>#N/A</v>
      </c>
      <c r="AU8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2" spans="2:47">
      <c r="B802" s="11"/>
      <c r="C802" s="243"/>
      <c r="D802" s="243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244"/>
      <c r="P802" s="11"/>
      <c r="Q802" s="245"/>
      <c r="R802" s="11"/>
      <c r="S802" s="11"/>
      <c r="T802" s="11"/>
      <c r="U802" s="11"/>
      <c r="V802" s="11"/>
      <c r="W802" s="11"/>
      <c r="X802" s="11"/>
      <c r="Y802" s="11"/>
      <c r="Z802" s="246"/>
      <c r="AA8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2" s="250" t="e">
        <f>IF(tbl_TransDet_Exp[[#This Row],[+/-  (HR GL Detail)]]&lt;&gt;"",tbl_TransDet_Exp[[#This Row],[+/-  (HR GL Detail)]],IF(#REF!&lt;&gt;"",#REF!,""))</f>
        <v>#REF!</v>
      </c>
      <c r="AC802" s="250" t="str">
        <f t="shared" si="39"/>
        <v>https://financials.omni.fsu.edu/psp/sprdfi/EMPLOYEE/ERP/c/AUDIT_EXPENSE_FUNCTIONS.TE_EXP_SHEET_INQ.GBL?SHEET_ID=</v>
      </c>
      <c r="AD802" s="250" t="str">
        <f t="shared" si="40"/>
        <v>&amp;PAGE=EX_SHEET_ENTRY</v>
      </c>
      <c r="AE802" s="250" t="str">
        <f>IF(LEFT(tbl_TransDet_Exp[[#This Row],[Journal Id]],2)="EX",TEXT(tbl_TransDet_Exp[[#This Row],[Vch /Ex /PayId]],"0000000000"),"")</f>
        <v/>
      </c>
      <c r="AF802" s="250" t="b">
        <f>IF(tbl_TransDet_Exp[[#This Row],[ER Lookup and Format]]&lt;&gt;"",CONCATENATE(tbl_TransDet_Exp[[#This Row],[https://financials.omni.fsu.edu/psp/sprdfi/EMPLOYEE/ERP/c/AUDIT_EXPENSE_FUNCTIONS.TE_EXP_SHEET_INQ.GBL?SHEET_ID=]],AE802,tbl_TransDet_Exp[[#This Row],[&amp;PAGE=EX_SHEET_ENTRY]]))</f>
        <v>0</v>
      </c>
      <c r="AG802" s="250" t="str">
        <f t="shared" si="41"/>
        <v>https://docmgmt.its.fsu.edu/NolijWeb/public/apiLoginCheck.jsp?redir=../documentviewer/%3FdocumentId%3D</v>
      </c>
      <c r="AH8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2" s="250" t="str">
        <f>tbl_TransDet_Exp[[#Headers],[&amp;TargetFrameName=None]]</f>
        <v>&amp;TargetFrameName=None</v>
      </c>
      <c r="AJ8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2" s="71"/>
      <c r="AN802" s="22"/>
      <c r="AO802" s="22"/>
      <c r="AP802" s="208"/>
      <c r="AQ802" s="42" t="e">
        <f>IF(tbl_TransDet_Exp[[#This Row],[Custom SR Type]]="",INDEX(SR_Lookup[Section Name],MATCH(tbl_TransDet_Exp[[#This Row],[Account]],SR_Lookup[Account],0)),tbl_TransDet_Exp[[#This Row],[Custom SR Type]])</f>
        <v>#N/A</v>
      </c>
      <c r="AR802" s="42">
        <f>VALUE(CONCATENATE(C802,TEXT(tbl_TransDet_Exp[[#This Row],[Pd]],"00")))</f>
        <v>0</v>
      </c>
      <c r="AS802" s="42" t="str">
        <f>TEXT(tbl_TransDet_Exp[[#This Row],[Project Id]],"000000")</f>
        <v>000000</v>
      </c>
      <c r="AT802" s="42" t="e">
        <f>INDEX(Table11[Description],MATCH(tbl_TransDet_Exp[[#This Row],[Account]],Table11[GL Account],0))</f>
        <v>#N/A</v>
      </c>
      <c r="AU8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3" spans="2:47">
      <c r="B803" s="11"/>
      <c r="C803" s="243"/>
      <c r="D803" s="243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244"/>
      <c r="P803" s="11"/>
      <c r="Q803" s="245"/>
      <c r="R803" s="11"/>
      <c r="S803" s="11"/>
      <c r="T803" s="11"/>
      <c r="U803" s="11"/>
      <c r="V803" s="11"/>
      <c r="W803" s="11"/>
      <c r="X803" s="11"/>
      <c r="Y803" s="11"/>
      <c r="Z803" s="246"/>
      <c r="AA8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3" s="250" t="e">
        <f>IF(tbl_TransDet_Exp[[#This Row],[+/-  (HR GL Detail)]]&lt;&gt;"",tbl_TransDet_Exp[[#This Row],[+/-  (HR GL Detail)]],IF(#REF!&lt;&gt;"",#REF!,""))</f>
        <v>#REF!</v>
      </c>
      <c r="AC803" s="250" t="str">
        <f t="shared" si="39"/>
        <v>https://financials.omni.fsu.edu/psp/sprdfi/EMPLOYEE/ERP/c/AUDIT_EXPENSE_FUNCTIONS.TE_EXP_SHEET_INQ.GBL?SHEET_ID=</v>
      </c>
      <c r="AD803" s="250" t="str">
        <f t="shared" si="40"/>
        <v>&amp;PAGE=EX_SHEET_ENTRY</v>
      </c>
      <c r="AE803" s="250" t="str">
        <f>IF(LEFT(tbl_TransDet_Exp[[#This Row],[Journal Id]],2)="EX",TEXT(tbl_TransDet_Exp[[#This Row],[Vch /Ex /PayId]],"0000000000"),"")</f>
        <v/>
      </c>
      <c r="AF803" s="250" t="b">
        <f>IF(tbl_TransDet_Exp[[#This Row],[ER Lookup and Format]]&lt;&gt;"",CONCATENATE(tbl_TransDet_Exp[[#This Row],[https://financials.omni.fsu.edu/psp/sprdfi/EMPLOYEE/ERP/c/AUDIT_EXPENSE_FUNCTIONS.TE_EXP_SHEET_INQ.GBL?SHEET_ID=]],AE803,tbl_TransDet_Exp[[#This Row],[&amp;PAGE=EX_SHEET_ENTRY]]))</f>
        <v>0</v>
      </c>
      <c r="AG803" s="250" t="str">
        <f t="shared" si="41"/>
        <v>https://docmgmt.its.fsu.edu/NolijWeb/public/apiLoginCheck.jsp?redir=../documentviewer/%3FdocumentId%3D</v>
      </c>
      <c r="AH8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3" s="250" t="str">
        <f>tbl_TransDet_Exp[[#Headers],[&amp;TargetFrameName=None]]</f>
        <v>&amp;TargetFrameName=None</v>
      </c>
      <c r="AJ8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3" s="71"/>
      <c r="AN803" s="22"/>
      <c r="AO803" s="22"/>
      <c r="AP803" s="208"/>
      <c r="AQ803" s="42" t="e">
        <f>IF(tbl_TransDet_Exp[[#This Row],[Custom SR Type]]="",INDEX(SR_Lookup[Section Name],MATCH(tbl_TransDet_Exp[[#This Row],[Account]],SR_Lookup[Account],0)),tbl_TransDet_Exp[[#This Row],[Custom SR Type]])</f>
        <v>#N/A</v>
      </c>
      <c r="AR803" s="42">
        <f>VALUE(CONCATENATE(C803,TEXT(tbl_TransDet_Exp[[#This Row],[Pd]],"00")))</f>
        <v>0</v>
      </c>
      <c r="AS803" s="42" t="str">
        <f>TEXT(tbl_TransDet_Exp[[#This Row],[Project Id]],"000000")</f>
        <v>000000</v>
      </c>
      <c r="AT803" s="42" t="e">
        <f>INDEX(Table11[Description],MATCH(tbl_TransDet_Exp[[#This Row],[Account]],Table11[GL Account],0))</f>
        <v>#N/A</v>
      </c>
      <c r="AU8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4" spans="2:47">
      <c r="B804" s="11"/>
      <c r="C804" s="243"/>
      <c r="D804" s="243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244"/>
      <c r="P804" s="11"/>
      <c r="Q804" s="245"/>
      <c r="R804" s="11"/>
      <c r="S804" s="11"/>
      <c r="T804" s="11"/>
      <c r="U804" s="11"/>
      <c r="V804" s="11"/>
      <c r="W804" s="11"/>
      <c r="X804" s="11"/>
      <c r="Y804" s="11"/>
      <c r="Z804" s="246"/>
      <c r="AA8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4" s="250" t="e">
        <f>IF(tbl_TransDet_Exp[[#This Row],[+/-  (HR GL Detail)]]&lt;&gt;"",tbl_TransDet_Exp[[#This Row],[+/-  (HR GL Detail)]],IF(#REF!&lt;&gt;"",#REF!,""))</f>
        <v>#REF!</v>
      </c>
      <c r="AC804" s="250" t="str">
        <f t="shared" si="39"/>
        <v>https://financials.omni.fsu.edu/psp/sprdfi/EMPLOYEE/ERP/c/AUDIT_EXPENSE_FUNCTIONS.TE_EXP_SHEET_INQ.GBL?SHEET_ID=</v>
      </c>
      <c r="AD804" s="250" t="str">
        <f t="shared" si="40"/>
        <v>&amp;PAGE=EX_SHEET_ENTRY</v>
      </c>
      <c r="AE804" s="250" t="str">
        <f>IF(LEFT(tbl_TransDet_Exp[[#This Row],[Journal Id]],2)="EX",TEXT(tbl_TransDet_Exp[[#This Row],[Vch /Ex /PayId]],"0000000000"),"")</f>
        <v/>
      </c>
      <c r="AF804" s="250" t="b">
        <f>IF(tbl_TransDet_Exp[[#This Row],[ER Lookup and Format]]&lt;&gt;"",CONCATENATE(tbl_TransDet_Exp[[#This Row],[https://financials.omni.fsu.edu/psp/sprdfi/EMPLOYEE/ERP/c/AUDIT_EXPENSE_FUNCTIONS.TE_EXP_SHEET_INQ.GBL?SHEET_ID=]],AE804,tbl_TransDet_Exp[[#This Row],[&amp;PAGE=EX_SHEET_ENTRY]]))</f>
        <v>0</v>
      </c>
      <c r="AG804" s="250" t="str">
        <f t="shared" si="41"/>
        <v>https://docmgmt.its.fsu.edu/NolijWeb/public/apiLoginCheck.jsp?redir=../documentviewer/%3FdocumentId%3D</v>
      </c>
      <c r="AH8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4" s="250" t="str">
        <f>tbl_TransDet_Exp[[#Headers],[&amp;TargetFrameName=None]]</f>
        <v>&amp;TargetFrameName=None</v>
      </c>
      <c r="AJ8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4" s="71"/>
      <c r="AN804" s="22"/>
      <c r="AO804" s="22"/>
      <c r="AP804" s="208"/>
      <c r="AQ804" s="42" t="e">
        <f>IF(tbl_TransDet_Exp[[#This Row],[Custom SR Type]]="",INDEX(SR_Lookup[Section Name],MATCH(tbl_TransDet_Exp[[#This Row],[Account]],SR_Lookup[Account],0)),tbl_TransDet_Exp[[#This Row],[Custom SR Type]])</f>
        <v>#N/A</v>
      </c>
      <c r="AR804" s="42">
        <f>VALUE(CONCATENATE(C804,TEXT(tbl_TransDet_Exp[[#This Row],[Pd]],"00")))</f>
        <v>0</v>
      </c>
      <c r="AS804" s="42" t="str">
        <f>TEXT(tbl_TransDet_Exp[[#This Row],[Project Id]],"000000")</f>
        <v>000000</v>
      </c>
      <c r="AT804" s="42" t="e">
        <f>INDEX(Table11[Description],MATCH(tbl_TransDet_Exp[[#This Row],[Account]],Table11[GL Account],0))</f>
        <v>#N/A</v>
      </c>
      <c r="AU8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5" spans="2:47">
      <c r="B805" s="11"/>
      <c r="C805" s="243"/>
      <c r="D805" s="243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244"/>
      <c r="P805" s="11"/>
      <c r="Q805" s="245"/>
      <c r="R805" s="11"/>
      <c r="S805" s="11"/>
      <c r="T805" s="11"/>
      <c r="U805" s="11"/>
      <c r="V805" s="11"/>
      <c r="W805" s="11"/>
      <c r="X805" s="11"/>
      <c r="Y805" s="11"/>
      <c r="Z805" s="246"/>
      <c r="AA8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5" s="250" t="e">
        <f>IF(tbl_TransDet_Exp[[#This Row],[+/-  (HR GL Detail)]]&lt;&gt;"",tbl_TransDet_Exp[[#This Row],[+/-  (HR GL Detail)]],IF(#REF!&lt;&gt;"",#REF!,""))</f>
        <v>#REF!</v>
      </c>
      <c r="AC805" s="250" t="str">
        <f t="shared" si="39"/>
        <v>https://financials.omni.fsu.edu/psp/sprdfi/EMPLOYEE/ERP/c/AUDIT_EXPENSE_FUNCTIONS.TE_EXP_SHEET_INQ.GBL?SHEET_ID=</v>
      </c>
      <c r="AD805" s="250" t="str">
        <f t="shared" si="40"/>
        <v>&amp;PAGE=EX_SHEET_ENTRY</v>
      </c>
      <c r="AE805" s="250" t="str">
        <f>IF(LEFT(tbl_TransDet_Exp[[#This Row],[Journal Id]],2)="EX",TEXT(tbl_TransDet_Exp[[#This Row],[Vch /Ex /PayId]],"0000000000"),"")</f>
        <v/>
      </c>
      <c r="AF805" s="250" t="b">
        <f>IF(tbl_TransDet_Exp[[#This Row],[ER Lookup and Format]]&lt;&gt;"",CONCATENATE(tbl_TransDet_Exp[[#This Row],[https://financials.omni.fsu.edu/psp/sprdfi/EMPLOYEE/ERP/c/AUDIT_EXPENSE_FUNCTIONS.TE_EXP_SHEET_INQ.GBL?SHEET_ID=]],AE805,tbl_TransDet_Exp[[#This Row],[&amp;PAGE=EX_SHEET_ENTRY]]))</f>
        <v>0</v>
      </c>
      <c r="AG805" s="250" t="str">
        <f t="shared" si="41"/>
        <v>https://docmgmt.its.fsu.edu/NolijWeb/public/apiLoginCheck.jsp?redir=../documentviewer/%3FdocumentId%3D</v>
      </c>
      <c r="AH8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5" s="250" t="str">
        <f>tbl_TransDet_Exp[[#Headers],[&amp;TargetFrameName=None]]</f>
        <v>&amp;TargetFrameName=None</v>
      </c>
      <c r="AJ8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5" s="71"/>
      <c r="AN805" s="22"/>
      <c r="AO805" s="22"/>
      <c r="AP805" s="208"/>
      <c r="AQ805" s="42" t="e">
        <f>IF(tbl_TransDet_Exp[[#This Row],[Custom SR Type]]="",INDEX(SR_Lookup[Section Name],MATCH(tbl_TransDet_Exp[[#This Row],[Account]],SR_Lookup[Account],0)),tbl_TransDet_Exp[[#This Row],[Custom SR Type]])</f>
        <v>#N/A</v>
      </c>
      <c r="AR805" s="42">
        <f>VALUE(CONCATENATE(C805,TEXT(tbl_TransDet_Exp[[#This Row],[Pd]],"00")))</f>
        <v>0</v>
      </c>
      <c r="AS805" s="42" t="str">
        <f>TEXT(tbl_TransDet_Exp[[#This Row],[Project Id]],"000000")</f>
        <v>000000</v>
      </c>
      <c r="AT805" s="42" t="e">
        <f>INDEX(Table11[Description],MATCH(tbl_TransDet_Exp[[#This Row],[Account]],Table11[GL Account],0))</f>
        <v>#N/A</v>
      </c>
      <c r="AU8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6" spans="2:47">
      <c r="B806" s="11"/>
      <c r="C806" s="243"/>
      <c r="D806" s="243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244"/>
      <c r="P806" s="11"/>
      <c r="Q806" s="245"/>
      <c r="R806" s="11"/>
      <c r="S806" s="11"/>
      <c r="T806" s="11"/>
      <c r="U806" s="11"/>
      <c r="V806" s="11"/>
      <c r="W806" s="11"/>
      <c r="X806" s="11"/>
      <c r="Y806" s="11"/>
      <c r="Z806" s="246"/>
      <c r="AA8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6" s="250" t="e">
        <f>IF(tbl_TransDet_Exp[[#This Row],[+/-  (HR GL Detail)]]&lt;&gt;"",tbl_TransDet_Exp[[#This Row],[+/-  (HR GL Detail)]],IF(#REF!&lt;&gt;"",#REF!,""))</f>
        <v>#REF!</v>
      </c>
      <c r="AC806" s="250" t="str">
        <f t="shared" si="39"/>
        <v>https://financials.omni.fsu.edu/psp/sprdfi/EMPLOYEE/ERP/c/AUDIT_EXPENSE_FUNCTIONS.TE_EXP_SHEET_INQ.GBL?SHEET_ID=</v>
      </c>
      <c r="AD806" s="250" t="str">
        <f t="shared" si="40"/>
        <v>&amp;PAGE=EX_SHEET_ENTRY</v>
      </c>
      <c r="AE806" s="250" t="str">
        <f>IF(LEFT(tbl_TransDet_Exp[[#This Row],[Journal Id]],2)="EX",TEXT(tbl_TransDet_Exp[[#This Row],[Vch /Ex /PayId]],"0000000000"),"")</f>
        <v/>
      </c>
      <c r="AF806" s="250" t="b">
        <f>IF(tbl_TransDet_Exp[[#This Row],[ER Lookup and Format]]&lt;&gt;"",CONCATENATE(tbl_TransDet_Exp[[#This Row],[https://financials.omni.fsu.edu/psp/sprdfi/EMPLOYEE/ERP/c/AUDIT_EXPENSE_FUNCTIONS.TE_EXP_SHEET_INQ.GBL?SHEET_ID=]],AE806,tbl_TransDet_Exp[[#This Row],[&amp;PAGE=EX_SHEET_ENTRY]]))</f>
        <v>0</v>
      </c>
      <c r="AG806" s="250" t="str">
        <f t="shared" si="41"/>
        <v>https://docmgmt.its.fsu.edu/NolijWeb/public/apiLoginCheck.jsp?redir=../documentviewer/%3FdocumentId%3D</v>
      </c>
      <c r="AH8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6" s="250" t="str">
        <f>tbl_TransDet_Exp[[#Headers],[&amp;TargetFrameName=None]]</f>
        <v>&amp;TargetFrameName=None</v>
      </c>
      <c r="AJ8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6" s="71"/>
      <c r="AN806" s="22"/>
      <c r="AO806" s="22"/>
      <c r="AP806" s="208"/>
      <c r="AQ806" s="42" t="e">
        <f>IF(tbl_TransDet_Exp[[#This Row],[Custom SR Type]]="",INDEX(SR_Lookup[Section Name],MATCH(tbl_TransDet_Exp[[#This Row],[Account]],SR_Lookup[Account],0)),tbl_TransDet_Exp[[#This Row],[Custom SR Type]])</f>
        <v>#N/A</v>
      </c>
      <c r="AR806" s="42">
        <f>VALUE(CONCATENATE(C806,TEXT(tbl_TransDet_Exp[[#This Row],[Pd]],"00")))</f>
        <v>0</v>
      </c>
      <c r="AS806" s="42" t="str">
        <f>TEXT(tbl_TransDet_Exp[[#This Row],[Project Id]],"000000")</f>
        <v>000000</v>
      </c>
      <c r="AT806" s="42" t="e">
        <f>INDEX(Table11[Description],MATCH(tbl_TransDet_Exp[[#This Row],[Account]],Table11[GL Account],0))</f>
        <v>#N/A</v>
      </c>
      <c r="AU8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7" spans="2:47">
      <c r="B807" s="11"/>
      <c r="C807" s="243"/>
      <c r="D807" s="243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244"/>
      <c r="P807" s="11"/>
      <c r="Q807" s="245"/>
      <c r="R807" s="11"/>
      <c r="S807" s="11"/>
      <c r="T807" s="11"/>
      <c r="U807" s="11"/>
      <c r="V807" s="11"/>
      <c r="W807" s="11"/>
      <c r="X807" s="11"/>
      <c r="Y807" s="11"/>
      <c r="Z807" s="246"/>
      <c r="AA8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7" s="250" t="e">
        <f>IF(tbl_TransDet_Exp[[#This Row],[+/-  (HR GL Detail)]]&lt;&gt;"",tbl_TransDet_Exp[[#This Row],[+/-  (HR GL Detail)]],IF(#REF!&lt;&gt;"",#REF!,""))</f>
        <v>#REF!</v>
      </c>
      <c r="AC807" s="250" t="str">
        <f t="shared" si="39"/>
        <v>https://financials.omni.fsu.edu/psp/sprdfi/EMPLOYEE/ERP/c/AUDIT_EXPENSE_FUNCTIONS.TE_EXP_SHEET_INQ.GBL?SHEET_ID=</v>
      </c>
      <c r="AD807" s="250" t="str">
        <f t="shared" si="40"/>
        <v>&amp;PAGE=EX_SHEET_ENTRY</v>
      </c>
      <c r="AE807" s="250" t="str">
        <f>IF(LEFT(tbl_TransDet_Exp[[#This Row],[Journal Id]],2)="EX",TEXT(tbl_TransDet_Exp[[#This Row],[Vch /Ex /PayId]],"0000000000"),"")</f>
        <v/>
      </c>
      <c r="AF807" s="250" t="b">
        <f>IF(tbl_TransDet_Exp[[#This Row],[ER Lookup and Format]]&lt;&gt;"",CONCATENATE(tbl_TransDet_Exp[[#This Row],[https://financials.omni.fsu.edu/psp/sprdfi/EMPLOYEE/ERP/c/AUDIT_EXPENSE_FUNCTIONS.TE_EXP_SHEET_INQ.GBL?SHEET_ID=]],AE807,tbl_TransDet_Exp[[#This Row],[&amp;PAGE=EX_SHEET_ENTRY]]))</f>
        <v>0</v>
      </c>
      <c r="AG807" s="250" t="str">
        <f t="shared" si="41"/>
        <v>https://docmgmt.its.fsu.edu/NolijWeb/public/apiLoginCheck.jsp?redir=../documentviewer/%3FdocumentId%3D</v>
      </c>
      <c r="AH8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7" s="250" t="str">
        <f>tbl_TransDet_Exp[[#Headers],[&amp;TargetFrameName=None]]</f>
        <v>&amp;TargetFrameName=None</v>
      </c>
      <c r="AJ8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7" s="71"/>
      <c r="AN807" s="22"/>
      <c r="AO807" s="22"/>
      <c r="AP807" s="208"/>
      <c r="AQ807" s="42" t="e">
        <f>IF(tbl_TransDet_Exp[[#This Row],[Custom SR Type]]="",INDEX(SR_Lookup[Section Name],MATCH(tbl_TransDet_Exp[[#This Row],[Account]],SR_Lookup[Account],0)),tbl_TransDet_Exp[[#This Row],[Custom SR Type]])</f>
        <v>#N/A</v>
      </c>
      <c r="AR807" s="42">
        <f>VALUE(CONCATENATE(C807,TEXT(tbl_TransDet_Exp[[#This Row],[Pd]],"00")))</f>
        <v>0</v>
      </c>
      <c r="AS807" s="42" t="str">
        <f>TEXT(tbl_TransDet_Exp[[#This Row],[Project Id]],"000000")</f>
        <v>000000</v>
      </c>
      <c r="AT807" s="42" t="e">
        <f>INDEX(Table11[Description],MATCH(tbl_TransDet_Exp[[#This Row],[Account]],Table11[GL Account],0))</f>
        <v>#N/A</v>
      </c>
      <c r="AU8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8" spans="2:47">
      <c r="B808" s="11"/>
      <c r="C808" s="243"/>
      <c r="D808" s="243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244"/>
      <c r="P808" s="11"/>
      <c r="Q808" s="245"/>
      <c r="R808" s="11"/>
      <c r="S808" s="11"/>
      <c r="T808" s="11"/>
      <c r="U808" s="11"/>
      <c r="V808" s="11"/>
      <c r="W808" s="11"/>
      <c r="X808" s="11"/>
      <c r="Y808" s="11"/>
      <c r="Z808" s="246"/>
      <c r="AA8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8" s="250" t="e">
        <f>IF(tbl_TransDet_Exp[[#This Row],[+/-  (HR GL Detail)]]&lt;&gt;"",tbl_TransDet_Exp[[#This Row],[+/-  (HR GL Detail)]],IF(#REF!&lt;&gt;"",#REF!,""))</f>
        <v>#REF!</v>
      </c>
      <c r="AC808" s="250" t="str">
        <f t="shared" si="39"/>
        <v>https://financials.omni.fsu.edu/psp/sprdfi/EMPLOYEE/ERP/c/AUDIT_EXPENSE_FUNCTIONS.TE_EXP_SHEET_INQ.GBL?SHEET_ID=</v>
      </c>
      <c r="AD808" s="250" t="str">
        <f t="shared" si="40"/>
        <v>&amp;PAGE=EX_SHEET_ENTRY</v>
      </c>
      <c r="AE808" s="250" t="str">
        <f>IF(LEFT(tbl_TransDet_Exp[[#This Row],[Journal Id]],2)="EX",TEXT(tbl_TransDet_Exp[[#This Row],[Vch /Ex /PayId]],"0000000000"),"")</f>
        <v/>
      </c>
      <c r="AF808" s="250" t="b">
        <f>IF(tbl_TransDet_Exp[[#This Row],[ER Lookup and Format]]&lt;&gt;"",CONCATENATE(tbl_TransDet_Exp[[#This Row],[https://financials.omni.fsu.edu/psp/sprdfi/EMPLOYEE/ERP/c/AUDIT_EXPENSE_FUNCTIONS.TE_EXP_SHEET_INQ.GBL?SHEET_ID=]],AE808,tbl_TransDet_Exp[[#This Row],[&amp;PAGE=EX_SHEET_ENTRY]]))</f>
        <v>0</v>
      </c>
      <c r="AG808" s="250" t="str">
        <f t="shared" si="41"/>
        <v>https://docmgmt.its.fsu.edu/NolijWeb/public/apiLoginCheck.jsp?redir=../documentviewer/%3FdocumentId%3D</v>
      </c>
      <c r="AH8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8" s="250" t="str">
        <f>tbl_TransDet_Exp[[#Headers],[&amp;TargetFrameName=None]]</f>
        <v>&amp;TargetFrameName=None</v>
      </c>
      <c r="AJ8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8" s="71"/>
      <c r="AN808" s="22"/>
      <c r="AO808" s="22"/>
      <c r="AP808" s="208"/>
      <c r="AQ808" s="42" t="e">
        <f>IF(tbl_TransDet_Exp[[#This Row],[Custom SR Type]]="",INDEX(SR_Lookup[Section Name],MATCH(tbl_TransDet_Exp[[#This Row],[Account]],SR_Lookup[Account],0)),tbl_TransDet_Exp[[#This Row],[Custom SR Type]])</f>
        <v>#N/A</v>
      </c>
      <c r="AR808" s="42">
        <f>VALUE(CONCATENATE(C808,TEXT(tbl_TransDet_Exp[[#This Row],[Pd]],"00")))</f>
        <v>0</v>
      </c>
      <c r="AS808" s="42" t="str">
        <f>TEXT(tbl_TransDet_Exp[[#This Row],[Project Id]],"000000")</f>
        <v>000000</v>
      </c>
      <c r="AT808" s="42" t="e">
        <f>INDEX(Table11[Description],MATCH(tbl_TransDet_Exp[[#This Row],[Account]],Table11[GL Account],0))</f>
        <v>#N/A</v>
      </c>
      <c r="AU8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09" spans="2:47">
      <c r="B809" s="11"/>
      <c r="C809" s="243"/>
      <c r="D809" s="243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244"/>
      <c r="P809" s="11"/>
      <c r="Q809" s="245"/>
      <c r="R809" s="11"/>
      <c r="S809" s="11"/>
      <c r="T809" s="11"/>
      <c r="U809" s="11"/>
      <c r="V809" s="11"/>
      <c r="W809" s="11"/>
      <c r="X809" s="11"/>
      <c r="Y809" s="11"/>
      <c r="Z809" s="246"/>
      <c r="AA8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09" s="250" t="e">
        <f>IF(tbl_TransDet_Exp[[#This Row],[+/-  (HR GL Detail)]]&lt;&gt;"",tbl_TransDet_Exp[[#This Row],[+/-  (HR GL Detail)]],IF(#REF!&lt;&gt;"",#REF!,""))</f>
        <v>#REF!</v>
      </c>
      <c r="AC809" s="250" t="str">
        <f t="shared" si="39"/>
        <v>https://financials.omni.fsu.edu/psp/sprdfi/EMPLOYEE/ERP/c/AUDIT_EXPENSE_FUNCTIONS.TE_EXP_SHEET_INQ.GBL?SHEET_ID=</v>
      </c>
      <c r="AD809" s="250" t="str">
        <f t="shared" si="40"/>
        <v>&amp;PAGE=EX_SHEET_ENTRY</v>
      </c>
      <c r="AE809" s="250" t="str">
        <f>IF(LEFT(tbl_TransDet_Exp[[#This Row],[Journal Id]],2)="EX",TEXT(tbl_TransDet_Exp[[#This Row],[Vch /Ex /PayId]],"0000000000"),"")</f>
        <v/>
      </c>
      <c r="AF809" s="250" t="b">
        <f>IF(tbl_TransDet_Exp[[#This Row],[ER Lookup and Format]]&lt;&gt;"",CONCATENATE(tbl_TransDet_Exp[[#This Row],[https://financials.omni.fsu.edu/psp/sprdfi/EMPLOYEE/ERP/c/AUDIT_EXPENSE_FUNCTIONS.TE_EXP_SHEET_INQ.GBL?SHEET_ID=]],AE809,tbl_TransDet_Exp[[#This Row],[&amp;PAGE=EX_SHEET_ENTRY]]))</f>
        <v>0</v>
      </c>
      <c r="AG809" s="250" t="str">
        <f t="shared" si="41"/>
        <v>https://docmgmt.its.fsu.edu/NolijWeb/public/apiLoginCheck.jsp?redir=../documentviewer/%3FdocumentId%3D</v>
      </c>
      <c r="AH8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09" s="250" t="str">
        <f>tbl_TransDet_Exp[[#Headers],[&amp;TargetFrameName=None]]</f>
        <v>&amp;TargetFrameName=None</v>
      </c>
      <c r="AJ8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09" s="71"/>
      <c r="AN809" s="22"/>
      <c r="AO809" s="22"/>
      <c r="AP809" s="208"/>
      <c r="AQ809" s="42" t="e">
        <f>IF(tbl_TransDet_Exp[[#This Row],[Custom SR Type]]="",INDEX(SR_Lookup[Section Name],MATCH(tbl_TransDet_Exp[[#This Row],[Account]],SR_Lookup[Account],0)),tbl_TransDet_Exp[[#This Row],[Custom SR Type]])</f>
        <v>#N/A</v>
      </c>
      <c r="AR809" s="42">
        <f>VALUE(CONCATENATE(C809,TEXT(tbl_TransDet_Exp[[#This Row],[Pd]],"00")))</f>
        <v>0</v>
      </c>
      <c r="AS809" s="42" t="str">
        <f>TEXT(tbl_TransDet_Exp[[#This Row],[Project Id]],"000000")</f>
        <v>000000</v>
      </c>
      <c r="AT809" s="42" t="e">
        <f>INDEX(Table11[Description],MATCH(tbl_TransDet_Exp[[#This Row],[Account]],Table11[GL Account],0))</f>
        <v>#N/A</v>
      </c>
      <c r="AU8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0" spans="2:47">
      <c r="B810" s="11"/>
      <c r="C810" s="243"/>
      <c r="D810" s="243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244"/>
      <c r="P810" s="11"/>
      <c r="Q810" s="245"/>
      <c r="R810" s="11"/>
      <c r="S810" s="11"/>
      <c r="T810" s="11"/>
      <c r="U810" s="11"/>
      <c r="V810" s="11"/>
      <c r="W810" s="11"/>
      <c r="X810" s="11"/>
      <c r="Y810" s="11"/>
      <c r="Z810" s="246"/>
      <c r="AA8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0" s="250" t="e">
        <f>IF(tbl_TransDet_Exp[[#This Row],[+/-  (HR GL Detail)]]&lt;&gt;"",tbl_TransDet_Exp[[#This Row],[+/-  (HR GL Detail)]],IF(#REF!&lt;&gt;"",#REF!,""))</f>
        <v>#REF!</v>
      </c>
      <c r="AC810" s="250" t="str">
        <f t="shared" si="39"/>
        <v>https://financials.omni.fsu.edu/psp/sprdfi/EMPLOYEE/ERP/c/AUDIT_EXPENSE_FUNCTIONS.TE_EXP_SHEET_INQ.GBL?SHEET_ID=</v>
      </c>
      <c r="AD810" s="250" t="str">
        <f t="shared" si="40"/>
        <v>&amp;PAGE=EX_SHEET_ENTRY</v>
      </c>
      <c r="AE810" s="250" t="str">
        <f>IF(LEFT(tbl_TransDet_Exp[[#This Row],[Journal Id]],2)="EX",TEXT(tbl_TransDet_Exp[[#This Row],[Vch /Ex /PayId]],"0000000000"),"")</f>
        <v/>
      </c>
      <c r="AF810" s="250" t="b">
        <f>IF(tbl_TransDet_Exp[[#This Row],[ER Lookup and Format]]&lt;&gt;"",CONCATENATE(tbl_TransDet_Exp[[#This Row],[https://financials.omni.fsu.edu/psp/sprdfi/EMPLOYEE/ERP/c/AUDIT_EXPENSE_FUNCTIONS.TE_EXP_SHEET_INQ.GBL?SHEET_ID=]],AE810,tbl_TransDet_Exp[[#This Row],[&amp;PAGE=EX_SHEET_ENTRY]]))</f>
        <v>0</v>
      </c>
      <c r="AG810" s="250" t="str">
        <f t="shared" si="41"/>
        <v>https://docmgmt.its.fsu.edu/NolijWeb/public/apiLoginCheck.jsp?redir=../documentviewer/%3FdocumentId%3D</v>
      </c>
      <c r="AH8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0" s="250" t="str">
        <f>tbl_TransDet_Exp[[#Headers],[&amp;TargetFrameName=None]]</f>
        <v>&amp;TargetFrameName=None</v>
      </c>
      <c r="AJ8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0" s="71"/>
      <c r="AN810" s="22"/>
      <c r="AO810" s="22"/>
      <c r="AP810" s="208"/>
      <c r="AQ810" s="42" t="e">
        <f>IF(tbl_TransDet_Exp[[#This Row],[Custom SR Type]]="",INDEX(SR_Lookup[Section Name],MATCH(tbl_TransDet_Exp[[#This Row],[Account]],SR_Lookup[Account],0)),tbl_TransDet_Exp[[#This Row],[Custom SR Type]])</f>
        <v>#N/A</v>
      </c>
      <c r="AR810" s="42">
        <f>VALUE(CONCATENATE(C810,TEXT(tbl_TransDet_Exp[[#This Row],[Pd]],"00")))</f>
        <v>0</v>
      </c>
      <c r="AS810" s="42" t="str">
        <f>TEXT(tbl_TransDet_Exp[[#This Row],[Project Id]],"000000")</f>
        <v>000000</v>
      </c>
      <c r="AT810" s="42" t="e">
        <f>INDEX(Table11[Description],MATCH(tbl_TransDet_Exp[[#This Row],[Account]],Table11[GL Account],0))</f>
        <v>#N/A</v>
      </c>
      <c r="AU8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1" spans="2:47">
      <c r="B811" s="11"/>
      <c r="C811" s="243"/>
      <c r="D811" s="243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244"/>
      <c r="P811" s="11"/>
      <c r="Q811" s="245"/>
      <c r="R811" s="11"/>
      <c r="S811" s="11"/>
      <c r="T811" s="11"/>
      <c r="U811" s="11"/>
      <c r="V811" s="11"/>
      <c r="W811" s="11"/>
      <c r="X811" s="11"/>
      <c r="Y811" s="11"/>
      <c r="Z811" s="246"/>
      <c r="AA8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1" s="250" t="e">
        <f>IF(tbl_TransDet_Exp[[#This Row],[+/-  (HR GL Detail)]]&lt;&gt;"",tbl_TransDet_Exp[[#This Row],[+/-  (HR GL Detail)]],IF(#REF!&lt;&gt;"",#REF!,""))</f>
        <v>#REF!</v>
      </c>
      <c r="AC811" s="250" t="str">
        <f t="shared" si="39"/>
        <v>https://financials.omni.fsu.edu/psp/sprdfi/EMPLOYEE/ERP/c/AUDIT_EXPENSE_FUNCTIONS.TE_EXP_SHEET_INQ.GBL?SHEET_ID=</v>
      </c>
      <c r="AD811" s="250" t="str">
        <f t="shared" si="40"/>
        <v>&amp;PAGE=EX_SHEET_ENTRY</v>
      </c>
      <c r="AE811" s="250" t="str">
        <f>IF(LEFT(tbl_TransDet_Exp[[#This Row],[Journal Id]],2)="EX",TEXT(tbl_TransDet_Exp[[#This Row],[Vch /Ex /PayId]],"0000000000"),"")</f>
        <v/>
      </c>
      <c r="AF811" s="250" t="b">
        <f>IF(tbl_TransDet_Exp[[#This Row],[ER Lookup and Format]]&lt;&gt;"",CONCATENATE(tbl_TransDet_Exp[[#This Row],[https://financials.omni.fsu.edu/psp/sprdfi/EMPLOYEE/ERP/c/AUDIT_EXPENSE_FUNCTIONS.TE_EXP_SHEET_INQ.GBL?SHEET_ID=]],AE811,tbl_TransDet_Exp[[#This Row],[&amp;PAGE=EX_SHEET_ENTRY]]))</f>
        <v>0</v>
      </c>
      <c r="AG811" s="250" t="str">
        <f t="shared" si="41"/>
        <v>https://docmgmt.its.fsu.edu/NolijWeb/public/apiLoginCheck.jsp?redir=../documentviewer/%3FdocumentId%3D</v>
      </c>
      <c r="AH8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1" s="250" t="str">
        <f>tbl_TransDet_Exp[[#Headers],[&amp;TargetFrameName=None]]</f>
        <v>&amp;TargetFrameName=None</v>
      </c>
      <c r="AJ8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1" s="71"/>
      <c r="AN811" s="22"/>
      <c r="AO811" s="22"/>
      <c r="AP811" s="208"/>
      <c r="AQ811" s="42" t="e">
        <f>IF(tbl_TransDet_Exp[[#This Row],[Custom SR Type]]="",INDEX(SR_Lookup[Section Name],MATCH(tbl_TransDet_Exp[[#This Row],[Account]],SR_Lookup[Account],0)),tbl_TransDet_Exp[[#This Row],[Custom SR Type]])</f>
        <v>#N/A</v>
      </c>
      <c r="AR811" s="42">
        <f>VALUE(CONCATENATE(C811,TEXT(tbl_TransDet_Exp[[#This Row],[Pd]],"00")))</f>
        <v>0</v>
      </c>
      <c r="AS811" s="42" t="str">
        <f>TEXT(tbl_TransDet_Exp[[#This Row],[Project Id]],"000000")</f>
        <v>000000</v>
      </c>
      <c r="AT811" s="42" t="e">
        <f>INDEX(Table11[Description],MATCH(tbl_TransDet_Exp[[#This Row],[Account]],Table11[GL Account],0))</f>
        <v>#N/A</v>
      </c>
      <c r="AU8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2" spans="2:47">
      <c r="B812" s="11"/>
      <c r="C812" s="243"/>
      <c r="D812" s="243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244"/>
      <c r="P812" s="11"/>
      <c r="Q812" s="245"/>
      <c r="R812" s="11"/>
      <c r="S812" s="11"/>
      <c r="T812" s="11"/>
      <c r="U812" s="11"/>
      <c r="V812" s="11"/>
      <c r="W812" s="11"/>
      <c r="X812" s="11"/>
      <c r="Y812" s="11"/>
      <c r="Z812" s="246"/>
      <c r="AA8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2" s="250" t="e">
        <f>IF(tbl_TransDet_Exp[[#This Row],[+/-  (HR GL Detail)]]&lt;&gt;"",tbl_TransDet_Exp[[#This Row],[+/-  (HR GL Detail)]],IF(#REF!&lt;&gt;"",#REF!,""))</f>
        <v>#REF!</v>
      </c>
      <c r="AC812" s="250" t="str">
        <f t="shared" si="39"/>
        <v>https://financials.omni.fsu.edu/psp/sprdfi/EMPLOYEE/ERP/c/AUDIT_EXPENSE_FUNCTIONS.TE_EXP_SHEET_INQ.GBL?SHEET_ID=</v>
      </c>
      <c r="AD812" s="250" t="str">
        <f t="shared" si="40"/>
        <v>&amp;PAGE=EX_SHEET_ENTRY</v>
      </c>
      <c r="AE812" s="250" t="str">
        <f>IF(LEFT(tbl_TransDet_Exp[[#This Row],[Journal Id]],2)="EX",TEXT(tbl_TransDet_Exp[[#This Row],[Vch /Ex /PayId]],"0000000000"),"")</f>
        <v/>
      </c>
      <c r="AF812" s="250" t="b">
        <f>IF(tbl_TransDet_Exp[[#This Row],[ER Lookup and Format]]&lt;&gt;"",CONCATENATE(tbl_TransDet_Exp[[#This Row],[https://financials.omni.fsu.edu/psp/sprdfi/EMPLOYEE/ERP/c/AUDIT_EXPENSE_FUNCTIONS.TE_EXP_SHEET_INQ.GBL?SHEET_ID=]],AE812,tbl_TransDet_Exp[[#This Row],[&amp;PAGE=EX_SHEET_ENTRY]]))</f>
        <v>0</v>
      </c>
      <c r="AG812" s="250" t="str">
        <f t="shared" si="41"/>
        <v>https://docmgmt.its.fsu.edu/NolijWeb/public/apiLoginCheck.jsp?redir=../documentviewer/%3FdocumentId%3D</v>
      </c>
      <c r="AH8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2" s="250" t="str">
        <f>tbl_TransDet_Exp[[#Headers],[&amp;TargetFrameName=None]]</f>
        <v>&amp;TargetFrameName=None</v>
      </c>
      <c r="AJ8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2" s="71"/>
      <c r="AN812" s="22"/>
      <c r="AO812" s="22"/>
      <c r="AP812" s="208"/>
      <c r="AQ812" s="42" t="e">
        <f>IF(tbl_TransDet_Exp[[#This Row],[Custom SR Type]]="",INDEX(SR_Lookup[Section Name],MATCH(tbl_TransDet_Exp[[#This Row],[Account]],SR_Lookup[Account],0)),tbl_TransDet_Exp[[#This Row],[Custom SR Type]])</f>
        <v>#N/A</v>
      </c>
      <c r="AR812" s="42">
        <f>VALUE(CONCATENATE(C812,TEXT(tbl_TransDet_Exp[[#This Row],[Pd]],"00")))</f>
        <v>0</v>
      </c>
      <c r="AS812" s="42" t="str">
        <f>TEXT(tbl_TransDet_Exp[[#This Row],[Project Id]],"000000")</f>
        <v>000000</v>
      </c>
      <c r="AT812" s="42" t="e">
        <f>INDEX(Table11[Description],MATCH(tbl_TransDet_Exp[[#This Row],[Account]],Table11[GL Account],0))</f>
        <v>#N/A</v>
      </c>
      <c r="AU8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3" spans="2:47">
      <c r="B813" s="11"/>
      <c r="C813" s="243"/>
      <c r="D813" s="243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244"/>
      <c r="P813" s="11"/>
      <c r="Q813" s="245"/>
      <c r="R813" s="11"/>
      <c r="S813" s="11"/>
      <c r="T813" s="11"/>
      <c r="U813" s="11"/>
      <c r="V813" s="11"/>
      <c r="W813" s="11"/>
      <c r="X813" s="11"/>
      <c r="Y813" s="11"/>
      <c r="Z813" s="246"/>
      <c r="AA8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3" s="250" t="e">
        <f>IF(tbl_TransDet_Exp[[#This Row],[+/-  (HR GL Detail)]]&lt;&gt;"",tbl_TransDet_Exp[[#This Row],[+/-  (HR GL Detail)]],IF(#REF!&lt;&gt;"",#REF!,""))</f>
        <v>#REF!</v>
      </c>
      <c r="AC813" s="250" t="str">
        <f t="shared" si="39"/>
        <v>https://financials.omni.fsu.edu/psp/sprdfi/EMPLOYEE/ERP/c/AUDIT_EXPENSE_FUNCTIONS.TE_EXP_SHEET_INQ.GBL?SHEET_ID=</v>
      </c>
      <c r="AD813" s="250" t="str">
        <f t="shared" si="40"/>
        <v>&amp;PAGE=EX_SHEET_ENTRY</v>
      </c>
      <c r="AE813" s="250" t="str">
        <f>IF(LEFT(tbl_TransDet_Exp[[#This Row],[Journal Id]],2)="EX",TEXT(tbl_TransDet_Exp[[#This Row],[Vch /Ex /PayId]],"0000000000"),"")</f>
        <v/>
      </c>
      <c r="AF813" s="250" t="b">
        <f>IF(tbl_TransDet_Exp[[#This Row],[ER Lookup and Format]]&lt;&gt;"",CONCATENATE(tbl_TransDet_Exp[[#This Row],[https://financials.omni.fsu.edu/psp/sprdfi/EMPLOYEE/ERP/c/AUDIT_EXPENSE_FUNCTIONS.TE_EXP_SHEET_INQ.GBL?SHEET_ID=]],AE813,tbl_TransDet_Exp[[#This Row],[&amp;PAGE=EX_SHEET_ENTRY]]))</f>
        <v>0</v>
      </c>
      <c r="AG813" s="250" t="str">
        <f t="shared" si="41"/>
        <v>https://docmgmt.its.fsu.edu/NolijWeb/public/apiLoginCheck.jsp?redir=../documentviewer/%3FdocumentId%3D</v>
      </c>
      <c r="AH8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3" s="250" t="str">
        <f>tbl_TransDet_Exp[[#Headers],[&amp;TargetFrameName=None]]</f>
        <v>&amp;TargetFrameName=None</v>
      </c>
      <c r="AJ8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3" s="71"/>
      <c r="AN813" s="22"/>
      <c r="AO813" s="22"/>
      <c r="AP813" s="208"/>
      <c r="AQ813" s="42" t="e">
        <f>IF(tbl_TransDet_Exp[[#This Row],[Custom SR Type]]="",INDEX(SR_Lookup[Section Name],MATCH(tbl_TransDet_Exp[[#This Row],[Account]],SR_Lookup[Account],0)),tbl_TransDet_Exp[[#This Row],[Custom SR Type]])</f>
        <v>#N/A</v>
      </c>
      <c r="AR813" s="42">
        <f>VALUE(CONCATENATE(C813,TEXT(tbl_TransDet_Exp[[#This Row],[Pd]],"00")))</f>
        <v>0</v>
      </c>
      <c r="AS813" s="42" t="str">
        <f>TEXT(tbl_TransDet_Exp[[#This Row],[Project Id]],"000000")</f>
        <v>000000</v>
      </c>
      <c r="AT813" s="42" t="e">
        <f>INDEX(Table11[Description],MATCH(tbl_TransDet_Exp[[#This Row],[Account]],Table11[GL Account],0))</f>
        <v>#N/A</v>
      </c>
      <c r="AU8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4" spans="2:47">
      <c r="B814" s="11"/>
      <c r="C814" s="243"/>
      <c r="D814" s="243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244"/>
      <c r="P814" s="11"/>
      <c r="Q814" s="245"/>
      <c r="R814" s="11"/>
      <c r="S814" s="11"/>
      <c r="T814" s="11"/>
      <c r="U814" s="11"/>
      <c r="V814" s="11"/>
      <c r="W814" s="11"/>
      <c r="X814" s="11"/>
      <c r="Y814" s="11"/>
      <c r="Z814" s="246"/>
      <c r="AA8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4" s="250" t="e">
        <f>IF(tbl_TransDet_Exp[[#This Row],[+/-  (HR GL Detail)]]&lt;&gt;"",tbl_TransDet_Exp[[#This Row],[+/-  (HR GL Detail)]],IF(#REF!&lt;&gt;"",#REF!,""))</f>
        <v>#REF!</v>
      </c>
      <c r="AC814" s="250" t="str">
        <f t="shared" si="39"/>
        <v>https://financials.omni.fsu.edu/psp/sprdfi/EMPLOYEE/ERP/c/AUDIT_EXPENSE_FUNCTIONS.TE_EXP_SHEET_INQ.GBL?SHEET_ID=</v>
      </c>
      <c r="AD814" s="250" t="str">
        <f t="shared" si="40"/>
        <v>&amp;PAGE=EX_SHEET_ENTRY</v>
      </c>
      <c r="AE814" s="250" t="str">
        <f>IF(LEFT(tbl_TransDet_Exp[[#This Row],[Journal Id]],2)="EX",TEXT(tbl_TransDet_Exp[[#This Row],[Vch /Ex /PayId]],"0000000000"),"")</f>
        <v/>
      </c>
      <c r="AF814" s="250" t="b">
        <f>IF(tbl_TransDet_Exp[[#This Row],[ER Lookup and Format]]&lt;&gt;"",CONCATENATE(tbl_TransDet_Exp[[#This Row],[https://financials.omni.fsu.edu/psp/sprdfi/EMPLOYEE/ERP/c/AUDIT_EXPENSE_FUNCTIONS.TE_EXP_SHEET_INQ.GBL?SHEET_ID=]],AE814,tbl_TransDet_Exp[[#This Row],[&amp;PAGE=EX_SHEET_ENTRY]]))</f>
        <v>0</v>
      </c>
      <c r="AG814" s="250" t="str">
        <f t="shared" si="41"/>
        <v>https://docmgmt.its.fsu.edu/NolijWeb/public/apiLoginCheck.jsp?redir=../documentviewer/%3FdocumentId%3D</v>
      </c>
      <c r="AH8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4" s="250" t="str">
        <f>tbl_TransDet_Exp[[#Headers],[&amp;TargetFrameName=None]]</f>
        <v>&amp;TargetFrameName=None</v>
      </c>
      <c r="AJ8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4" s="71"/>
      <c r="AN814" s="22"/>
      <c r="AO814" s="22"/>
      <c r="AP814" s="208"/>
      <c r="AQ814" s="42" t="e">
        <f>IF(tbl_TransDet_Exp[[#This Row],[Custom SR Type]]="",INDEX(SR_Lookup[Section Name],MATCH(tbl_TransDet_Exp[[#This Row],[Account]],SR_Lookup[Account],0)),tbl_TransDet_Exp[[#This Row],[Custom SR Type]])</f>
        <v>#N/A</v>
      </c>
      <c r="AR814" s="42">
        <f>VALUE(CONCATENATE(C814,TEXT(tbl_TransDet_Exp[[#This Row],[Pd]],"00")))</f>
        <v>0</v>
      </c>
      <c r="AS814" s="42" t="str">
        <f>TEXT(tbl_TransDet_Exp[[#This Row],[Project Id]],"000000")</f>
        <v>000000</v>
      </c>
      <c r="AT814" s="42" t="e">
        <f>INDEX(Table11[Description],MATCH(tbl_TransDet_Exp[[#This Row],[Account]],Table11[GL Account],0))</f>
        <v>#N/A</v>
      </c>
      <c r="AU8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5" spans="2:47">
      <c r="B815" s="11"/>
      <c r="C815" s="243"/>
      <c r="D815" s="243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244"/>
      <c r="P815" s="11"/>
      <c r="Q815" s="245"/>
      <c r="R815" s="11"/>
      <c r="S815" s="11"/>
      <c r="T815" s="11"/>
      <c r="U815" s="11"/>
      <c r="V815" s="11"/>
      <c r="W815" s="11"/>
      <c r="X815" s="11"/>
      <c r="Y815" s="11"/>
      <c r="Z815" s="246"/>
      <c r="AA8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5" s="250" t="e">
        <f>IF(tbl_TransDet_Exp[[#This Row],[+/-  (HR GL Detail)]]&lt;&gt;"",tbl_TransDet_Exp[[#This Row],[+/-  (HR GL Detail)]],IF(#REF!&lt;&gt;"",#REF!,""))</f>
        <v>#REF!</v>
      </c>
      <c r="AC815" s="250" t="str">
        <f t="shared" si="39"/>
        <v>https://financials.omni.fsu.edu/psp/sprdfi/EMPLOYEE/ERP/c/AUDIT_EXPENSE_FUNCTIONS.TE_EXP_SHEET_INQ.GBL?SHEET_ID=</v>
      </c>
      <c r="AD815" s="250" t="str">
        <f t="shared" si="40"/>
        <v>&amp;PAGE=EX_SHEET_ENTRY</v>
      </c>
      <c r="AE815" s="250" t="str">
        <f>IF(LEFT(tbl_TransDet_Exp[[#This Row],[Journal Id]],2)="EX",TEXT(tbl_TransDet_Exp[[#This Row],[Vch /Ex /PayId]],"0000000000"),"")</f>
        <v/>
      </c>
      <c r="AF815" s="250" t="b">
        <f>IF(tbl_TransDet_Exp[[#This Row],[ER Lookup and Format]]&lt;&gt;"",CONCATENATE(tbl_TransDet_Exp[[#This Row],[https://financials.omni.fsu.edu/psp/sprdfi/EMPLOYEE/ERP/c/AUDIT_EXPENSE_FUNCTIONS.TE_EXP_SHEET_INQ.GBL?SHEET_ID=]],AE815,tbl_TransDet_Exp[[#This Row],[&amp;PAGE=EX_SHEET_ENTRY]]))</f>
        <v>0</v>
      </c>
      <c r="AG815" s="250" t="str">
        <f t="shared" si="41"/>
        <v>https://docmgmt.its.fsu.edu/NolijWeb/public/apiLoginCheck.jsp?redir=../documentviewer/%3FdocumentId%3D</v>
      </c>
      <c r="AH8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5" s="250" t="str">
        <f>tbl_TransDet_Exp[[#Headers],[&amp;TargetFrameName=None]]</f>
        <v>&amp;TargetFrameName=None</v>
      </c>
      <c r="AJ8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5" s="71"/>
      <c r="AN815" s="22"/>
      <c r="AO815" s="22"/>
      <c r="AP815" s="208"/>
      <c r="AQ815" s="42" t="e">
        <f>IF(tbl_TransDet_Exp[[#This Row],[Custom SR Type]]="",INDEX(SR_Lookup[Section Name],MATCH(tbl_TransDet_Exp[[#This Row],[Account]],SR_Lookup[Account],0)),tbl_TransDet_Exp[[#This Row],[Custom SR Type]])</f>
        <v>#N/A</v>
      </c>
      <c r="AR815" s="42">
        <f>VALUE(CONCATENATE(C815,TEXT(tbl_TransDet_Exp[[#This Row],[Pd]],"00")))</f>
        <v>0</v>
      </c>
      <c r="AS815" s="42" t="str">
        <f>TEXT(tbl_TransDet_Exp[[#This Row],[Project Id]],"000000")</f>
        <v>000000</v>
      </c>
      <c r="AT815" s="42" t="e">
        <f>INDEX(Table11[Description],MATCH(tbl_TransDet_Exp[[#This Row],[Account]],Table11[GL Account],0))</f>
        <v>#N/A</v>
      </c>
      <c r="AU8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6" spans="2:47">
      <c r="B816" s="11"/>
      <c r="C816" s="243"/>
      <c r="D816" s="243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244"/>
      <c r="P816" s="11"/>
      <c r="Q816" s="245"/>
      <c r="R816" s="11"/>
      <c r="S816" s="11"/>
      <c r="T816" s="11"/>
      <c r="U816" s="11"/>
      <c r="V816" s="11"/>
      <c r="W816" s="11"/>
      <c r="X816" s="11"/>
      <c r="Y816" s="11"/>
      <c r="Z816" s="246"/>
      <c r="AA8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6" s="250" t="e">
        <f>IF(tbl_TransDet_Exp[[#This Row],[+/-  (HR GL Detail)]]&lt;&gt;"",tbl_TransDet_Exp[[#This Row],[+/-  (HR GL Detail)]],IF(#REF!&lt;&gt;"",#REF!,""))</f>
        <v>#REF!</v>
      </c>
      <c r="AC816" s="250" t="str">
        <f t="shared" si="39"/>
        <v>https://financials.omni.fsu.edu/psp/sprdfi/EMPLOYEE/ERP/c/AUDIT_EXPENSE_FUNCTIONS.TE_EXP_SHEET_INQ.GBL?SHEET_ID=</v>
      </c>
      <c r="AD816" s="250" t="str">
        <f t="shared" si="40"/>
        <v>&amp;PAGE=EX_SHEET_ENTRY</v>
      </c>
      <c r="AE816" s="250" t="str">
        <f>IF(LEFT(tbl_TransDet_Exp[[#This Row],[Journal Id]],2)="EX",TEXT(tbl_TransDet_Exp[[#This Row],[Vch /Ex /PayId]],"0000000000"),"")</f>
        <v/>
      </c>
      <c r="AF816" s="250" t="b">
        <f>IF(tbl_TransDet_Exp[[#This Row],[ER Lookup and Format]]&lt;&gt;"",CONCATENATE(tbl_TransDet_Exp[[#This Row],[https://financials.omni.fsu.edu/psp/sprdfi/EMPLOYEE/ERP/c/AUDIT_EXPENSE_FUNCTIONS.TE_EXP_SHEET_INQ.GBL?SHEET_ID=]],AE816,tbl_TransDet_Exp[[#This Row],[&amp;PAGE=EX_SHEET_ENTRY]]))</f>
        <v>0</v>
      </c>
      <c r="AG816" s="250" t="str">
        <f t="shared" si="41"/>
        <v>https://docmgmt.its.fsu.edu/NolijWeb/public/apiLoginCheck.jsp?redir=../documentviewer/%3FdocumentId%3D</v>
      </c>
      <c r="AH8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6" s="250" t="str">
        <f>tbl_TransDet_Exp[[#Headers],[&amp;TargetFrameName=None]]</f>
        <v>&amp;TargetFrameName=None</v>
      </c>
      <c r="AJ8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6" s="71"/>
      <c r="AN816" s="22"/>
      <c r="AO816" s="22"/>
      <c r="AP816" s="208"/>
      <c r="AQ816" s="42" t="e">
        <f>IF(tbl_TransDet_Exp[[#This Row],[Custom SR Type]]="",INDEX(SR_Lookup[Section Name],MATCH(tbl_TransDet_Exp[[#This Row],[Account]],SR_Lookup[Account],0)),tbl_TransDet_Exp[[#This Row],[Custom SR Type]])</f>
        <v>#N/A</v>
      </c>
      <c r="AR816" s="42">
        <f>VALUE(CONCATENATE(C816,TEXT(tbl_TransDet_Exp[[#This Row],[Pd]],"00")))</f>
        <v>0</v>
      </c>
      <c r="AS816" s="42" t="str">
        <f>TEXT(tbl_TransDet_Exp[[#This Row],[Project Id]],"000000")</f>
        <v>000000</v>
      </c>
      <c r="AT816" s="42" t="e">
        <f>INDEX(Table11[Description],MATCH(tbl_TransDet_Exp[[#This Row],[Account]],Table11[GL Account],0))</f>
        <v>#N/A</v>
      </c>
      <c r="AU8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7" spans="2:47">
      <c r="B817" s="11"/>
      <c r="C817" s="243"/>
      <c r="D817" s="243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244"/>
      <c r="P817" s="11"/>
      <c r="Q817" s="245"/>
      <c r="R817" s="11"/>
      <c r="S817" s="11"/>
      <c r="T817" s="11"/>
      <c r="U817" s="11"/>
      <c r="V817" s="11"/>
      <c r="W817" s="11"/>
      <c r="X817" s="11"/>
      <c r="Y817" s="11"/>
      <c r="Z817" s="246"/>
      <c r="AA8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7" s="250" t="e">
        <f>IF(tbl_TransDet_Exp[[#This Row],[+/-  (HR GL Detail)]]&lt;&gt;"",tbl_TransDet_Exp[[#This Row],[+/-  (HR GL Detail)]],IF(#REF!&lt;&gt;"",#REF!,""))</f>
        <v>#REF!</v>
      </c>
      <c r="AC817" s="250" t="str">
        <f t="shared" si="39"/>
        <v>https://financials.omni.fsu.edu/psp/sprdfi/EMPLOYEE/ERP/c/AUDIT_EXPENSE_FUNCTIONS.TE_EXP_SHEET_INQ.GBL?SHEET_ID=</v>
      </c>
      <c r="AD817" s="250" t="str">
        <f t="shared" si="40"/>
        <v>&amp;PAGE=EX_SHEET_ENTRY</v>
      </c>
      <c r="AE817" s="250" t="str">
        <f>IF(LEFT(tbl_TransDet_Exp[[#This Row],[Journal Id]],2)="EX",TEXT(tbl_TransDet_Exp[[#This Row],[Vch /Ex /PayId]],"0000000000"),"")</f>
        <v/>
      </c>
      <c r="AF817" s="250" t="b">
        <f>IF(tbl_TransDet_Exp[[#This Row],[ER Lookup and Format]]&lt;&gt;"",CONCATENATE(tbl_TransDet_Exp[[#This Row],[https://financials.omni.fsu.edu/psp/sprdfi/EMPLOYEE/ERP/c/AUDIT_EXPENSE_FUNCTIONS.TE_EXP_SHEET_INQ.GBL?SHEET_ID=]],AE817,tbl_TransDet_Exp[[#This Row],[&amp;PAGE=EX_SHEET_ENTRY]]))</f>
        <v>0</v>
      </c>
      <c r="AG817" s="250" t="str">
        <f t="shared" si="41"/>
        <v>https://docmgmt.its.fsu.edu/NolijWeb/public/apiLoginCheck.jsp?redir=../documentviewer/%3FdocumentId%3D</v>
      </c>
      <c r="AH8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7" s="250" t="str">
        <f>tbl_TransDet_Exp[[#Headers],[&amp;TargetFrameName=None]]</f>
        <v>&amp;TargetFrameName=None</v>
      </c>
      <c r="AJ8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7" s="71"/>
      <c r="AN817" s="22"/>
      <c r="AO817" s="22"/>
      <c r="AP817" s="208"/>
      <c r="AQ817" s="42" t="e">
        <f>IF(tbl_TransDet_Exp[[#This Row],[Custom SR Type]]="",INDEX(SR_Lookup[Section Name],MATCH(tbl_TransDet_Exp[[#This Row],[Account]],SR_Lookup[Account],0)),tbl_TransDet_Exp[[#This Row],[Custom SR Type]])</f>
        <v>#N/A</v>
      </c>
      <c r="AR817" s="42">
        <f>VALUE(CONCATENATE(C817,TEXT(tbl_TransDet_Exp[[#This Row],[Pd]],"00")))</f>
        <v>0</v>
      </c>
      <c r="AS817" s="42" t="str">
        <f>TEXT(tbl_TransDet_Exp[[#This Row],[Project Id]],"000000")</f>
        <v>000000</v>
      </c>
      <c r="AT817" s="42" t="e">
        <f>INDEX(Table11[Description],MATCH(tbl_TransDet_Exp[[#This Row],[Account]],Table11[GL Account],0))</f>
        <v>#N/A</v>
      </c>
      <c r="AU8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8" spans="2:47">
      <c r="B818" s="11"/>
      <c r="C818" s="243"/>
      <c r="D818" s="243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244"/>
      <c r="P818" s="11"/>
      <c r="Q818" s="245"/>
      <c r="R818" s="11"/>
      <c r="S818" s="11"/>
      <c r="T818" s="11"/>
      <c r="U818" s="11"/>
      <c r="V818" s="11"/>
      <c r="W818" s="11"/>
      <c r="X818" s="11"/>
      <c r="Y818" s="11"/>
      <c r="Z818" s="246"/>
      <c r="AA8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8" s="250" t="e">
        <f>IF(tbl_TransDet_Exp[[#This Row],[+/-  (HR GL Detail)]]&lt;&gt;"",tbl_TransDet_Exp[[#This Row],[+/-  (HR GL Detail)]],IF(#REF!&lt;&gt;"",#REF!,""))</f>
        <v>#REF!</v>
      </c>
      <c r="AC818" s="250" t="str">
        <f t="shared" si="39"/>
        <v>https://financials.omni.fsu.edu/psp/sprdfi/EMPLOYEE/ERP/c/AUDIT_EXPENSE_FUNCTIONS.TE_EXP_SHEET_INQ.GBL?SHEET_ID=</v>
      </c>
      <c r="AD818" s="250" t="str">
        <f t="shared" si="40"/>
        <v>&amp;PAGE=EX_SHEET_ENTRY</v>
      </c>
      <c r="AE818" s="250" t="str">
        <f>IF(LEFT(tbl_TransDet_Exp[[#This Row],[Journal Id]],2)="EX",TEXT(tbl_TransDet_Exp[[#This Row],[Vch /Ex /PayId]],"0000000000"),"")</f>
        <v/>
      </c>
      <c r="AF818" s="250" t="b">
        <f>IF(tbl_TransDet_Exp[[#This Row],[ER Lookup and Format]]&lt;&gt;"",CONCATENATE(tbl_TransDet_Exp[[#This Row],[https://financials.omni.fsu.edu/psp/sprdfi/EMPLOYEE/ERP/c/AUDIT_EXPENSE_FUNCTIONS.TE_EXP_SHEET_INQ.GBL?SHEET_ID=]],AE818,tbl_TransDet_Exp[[#This Row],[&amp;PAGE=EX_SHEET_ENTRY]]))</f>
        <v>0</v>
      </c>
      <c r="AG818" s="250" t="str">
        <f t="shared" si="41"/>
        <v>https://docmgmt.its.fsu.edu/NolijWeb/public/apiLoginCheck.jsp?redir=../documentviewer/%3FdocumentId%3D</v>
      </c>
      <c r="AH8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8" s="250" t="str">
        <f>tbl_TransDet_Exp[[#Headers],[&amp;TargetFrameName=None]]</f>
        <v>&amp;TargetFrameName=None</v>
      </c>
      <c r="AJ8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8" s="71"/>
      <c r="AN818" s="22"/>
      <c r="AO818" s="22"/>
      <c r="AP818" s="208"/>
      <c r="AQ818" s="42" t="e">
        <f>IF(tbl_TransDet_Exp[[#This Row],[Custom SR Type]]="",INDEX(SR_Lookup[Section Name],MATCH(tbl_TransDet_Exp[[#This Row],[Account]],SR_Lookup[Account],0)),tbl_TransDet_Exp[[#This Row],[Custom SR Type]])</f>
        <v>#N/A</v>
      </c>
      <c r="AR818" s="42">
        <f>VALUE(CONCATENATE(C818,TEXT(tbl_TransDet_Exp[[#This Row],[Pd]],"00")))</f>
        <v>0</v>
      </c>
      <c r="AS818" s="42" t="str">
        <f>TEXT(tbl_TransDet_Exp[[#This Row],[Project Id]],"000000")</f>
        <v>000000</v>
      </c>
      <c r="AT818" s="42" t="e">
        <f>INDEX(Table11[Description],MATCH(tbl_TransDet_Exp[[#This Row],[Account]],Table11[GL Account],0))</f>
        <v>#N/A</v>
      </c>
      <c r="AU8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19" spans="2:47">
      <c r="B819" s="11"/>
      <c r="C819" s="243"/>
      <c r="D819" s="243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244"/>
      <c r="P819" s="11"/>
      <c r="Q819" s="245"/>
      <c r="R819" s="11"/>
      <c r="S819" s="11"/>
      <c r="T819" s="11"/>
      <c r="U819" s="11"/>
      <c r="V819" s="11"/>
      <c r="W819" s="11"/>
      <c r="X819" s="11"/>
      <c r="Y819" s="11"/>
      <c r="Z819" s="246"/>
      <c r="AA8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19" s="250" t="e">
        <f>IF(tbl_TransDet_Exp[[#This Row],[+/-  (HR GL Detail)]]&lt;&gt;"",tbl_TransDet_Exp[[#This Row],[+/-  (HR GL Detail)]],IF(#REF!&lt;&gt;"",#REF!,""))</f>
        <v>#REF!</v>
      </c>
      <c r="AC819" s="250" t="str">
        <f t="shared" si="39"/>
        <v>https://financials.omni.fsu.edu/psp/sprdfi/EMPLOYEE/ERP/c/AUDIT_EXPENSE_FUNCTIONS.TE_EXP_SHEET_INQ.GBL?SHEET_ID=</v>
      </c>
      <c r="AD819" s="250" t="str">
        <f t="shared" si="40"/>
        <v>&amp;PAGE=EX_SHEET_ENTRY</v>
      </c>
      <c r="AE819" s="250" t="str">
        <f>IF(LEFT(tbl_TransDet_Exp[[#This Row],[Journal Id]],2)="EX",TEXT(tbl_TransDet_Exp[[#This Row],[Vch /Ex /PayId]],"0000000000"),"")</f>
        <v/>
      </c>
      <c r="AF819" s="250" t="b">
        <f>IF(tbl_TransDet_Exp[[#This Row],[ER Lookup and Format]]&lt;&gt;"",CONCATENATE(tbl_TransDet_Exp[[#This Row],[https://financials.omni.fsu.edu/psp/sprdfi/EMPLOYEE/ERP/c/AUDIT_EXPENSE_FUNCTIONS.TE_EXP_SHEET_INQ.GBL?SHEET_ID=]],AE819,tbl_TransDet_Exp[[#This Row],[&amp;PAGE=EX_SHEET_ENTRY]]))</f>
        <v>0</v>
      </c>
      <c r="AG819" s="250" t="str">
        <f t="shared" si="41"/>
        <v>https://docmgmt.its.fsu.edu/NolijWeb/public/apiLoginCheck.jsp?redir=../documentviewer/%3FdocumentId%3D</v>
      </c>
      <c r="AH8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19" s="250" t="str">
        <f>tbl_TransDet_Exp[[#Headers],[&amp;TargetFrameName=None]]</f>
        <v>&amp;TargetFrameName=None</v>
      </c>
      <c r="AJ8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19" s="71"/>
      <c r="AN819" s="22"/>
      <c r="AO819" s="22"/>
      <c r="AP819" s="208"/>
      <c r="AQ819" s="42" t="e">
        <f>IF(tbl_TransDet_Exp[[#This Row],[Custom SR Type]]="",INDEX(SR_Lookup[Section Name],MATCH(tbl_TransDet_Exp[[#This Row],[Account]],SR_Lookup[Account],0)),tbl_TransDet_Exp[[#This Row],[Custom SR Type]])</f>
        <v>#N/A</v>
      </c>
      <c r="AR819" s="42">
        <f>VALUE(CONCATENATE(C819,TEXT(tbl_TransDet_Exp[[#This Row],[Pd]],"00")))</f>
        <v>0</v>
      </c>
      <c r="AS819" s="42" t="str">
        <f>TEXT(tbl_TransDet_Exp[[#This Row],[Project Id]],"000000")</f>
        <v>000000</v>
      </c>
      <c r="AT819" s="42" t="e">
        <f>INDEX(Table11[Description],MATCH(tbl_TransDet_Exp[[#This Row],[Account]],Table11[GL Account],0))</f>
        <v>#N/A</v>
      </c>
      <c r="AU8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0" spans="2:47">
      <c r="B820" s="11"/>
      <c r="C820" s="243"/>
      <c r="D820" s="243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244"/>
      <c r="P820" s="11"/>
      <c r="Q820" s="245"/>
      <c r="R820" s="11"/>
      <c r="S820" s="11"/>
      <c r="T820" s="11"/>
      <c r="U820" s="11"/>
      <c r="V820" s="11"/>
      <c r="W820" s="11"/>
      <c r="X820" s="11"/>
      <c r="Y820" s="11"/>
      <c r="Z820" s="246"/>
      <c r="AA8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0" s="250" t="e">
        <f>IF(tbl_TransDet_Exp[[#This Row],[+/-  (HR GL Detail)]]&lt;&gt;"",tbl_TransDet_Exp[[#This Row],[+/-  (HR GL Detail)]],IF(#REF!&lt;&gt;"",#REF!,""))</f>
        <v>#REF!</v>
      </c>
      <c r="AC820" s="250" t="str">
        <f t="shared" si="39"/>
        <v>https://financials.omni.fsu.edu/psp/sprdfi/EMPLOYEE/ERP/c/AUDIT_EXPENSE_FUNCTIONS.TE_EXP_SHEET_INQ.GBL?SHEET_ID=</v>
      </c>
      <c r="AD820" s="250" t="str">
        <f t="shared" si="40"/>
        <v>&amp;PAGE=EX_SHEET_ENTRY</v>
      </c>
      <c r="AE820" s="250" t="str">
        <f>IF(LEFT(tbl_TransDet_Exp[[#This Row],[Journal Id]],2)="EX",TEXT(tbl_TransDet_Exp[[#This Row],[Vch /Ex /PayId]],"0000000000"),"")</f>
        <v/>
      </c>
      <c r="AF820" s="250" t="b">
        <f>IF(tbl_TransDet_Exp[[#This Row],[ER Lookup and Format]]&lt;&gt;"",CONCATENATE(tbl_TransDet_Exp[[#This Row],[https://financials.omni.fsu.edu/psp/sprdfi/EMPLOYEE/ERP/c/AUDIT_EXPENSE_FUNCTIONS.TE_EXP_SHEET_INQ.GBL?SHEET_ID=]],AE820,tbl_TransDet_Exp[[#This Row],[&amp;PAGE=EX_SHEET_ENTRY]]))</f>
        <v>0</v>
      </c>
      <c r="AG820" s="250" t="str">
        <f t="shared" si="41"/>
        <v>https://docmgmt.its.fsu.edu/NolijWeb/public/apiLoginCheck.jsp?redir=../documentviewer/%3FdocumentId%3D</v>
      </c>
      <c r="AH8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0" s="250" t="str">
        <f>tbl_TransDet_Exp[[#Headers],[&amp;TargetFrameName=None]]</f>
        <v>&amp;TargetFrameName=None</v>
      </c>
      <c r="AJ8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0" s="71"/>
      <c r="AN820" s="22"/>
      <c r="AO820" s="22"/>
      <c r="AP820" s="208"/>
      <c r="AQ820" s="42" t="e">
        <f>IF(tbl_TransDet_Exp[[#This Row],[Custom SR Type]]="",INDEX(SR_Lookup[Section Name],MATCH(tbl_TransDet_Exp[[#This Row],[Account]],SR_Lookup[Account],0)),tbl_TransDet_Exp[[#This Row],[Custom SR Type]])</f>
        <v>#N/A</v>
      </c>
      <c r="AR820" s="42">
        <f>VALUE(CONCATENATE(C820,TEXT(tbl_TransDet_Exp[[#This Row],[Pd]],"00")))</f>
        <v>0</v>
      </c>
      <c r="AS820" s="42" t="str">
        <f>TEXT(tbl_TransDet_Exp[[#This Row],[Project Id]],"000000")</f>
        <v>000000</v>
      </c>
      <c r="AT820" s="42" t="e">
        <f>INDEX(Table11[Description],MATCH(tbl_TransDet_Exp[[#This Row],[Account]],Table11[GL Account],0))</f>
        <v>#N/A</v>
      </c>
      <c r="AU8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1" spans="2:47">
      <c r="B821" s="11"/>
      <c r="C821" s="243"/>
      <c r="D821" s="243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244"/>
      <c r="P821" s="11"/>
      <c r="Q821" s="245"/>
      <c r="R821" s="11"/>
      <c r="S821" s="11"/>
      <c r="T821" s="11"/>
      <c r="U821" s="11"/>
      <c r="V821" s="11"/>
      <c r="W821" s="11"/>
      <c r="X821" s="11"/>
      <c r="Y821" s="11"/>
      <c r="Z821" s="246"/>
      <c r="AA8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1" s="250" t="e">
        <f>IF(tbl_TransDet_Exp[[#This Row],[+/-  (HR GL Detail)]]&lt;&gt;"",tbl_TransDet_Exp[[#This Row],[+/-  (HR GL Detail)]],IF(#REF!&lt;&gt;"",#REF!,""))</f>
        <v>#REF!</v>
      </c>
      <c r="AC821" s="250" t="str">
        <f t="shared" si="39"/>
        <v>https://financials.omni.fsu.edu/psp/sprdfi/EMPLOYEE/ERP/c/AUDIT_EXPENSE_FUNCTIONS.TE_EXP_SHEET_INQ.GBL?SHEET_ID=</v>
      </c>
      <c r="AD821" s="250" t="str">
        <f t="shared" si="40"/>
        <v>&amp;PAGE=EX_SHEET_ENTRY</v>
      </c>
      <c r="AE821" s="250" t="str">
        <f>IF(LEFT(tbl_TransDet_Exp[[#This Row],[Journal Id]],2)="EX",TEXT(tbl_TransDet_Exp[[#This Row],[Vch /Ex /PayId]],"0000000000"),"")</f>
        <v/>
      </c>
      <c r="AF821" s="250" t="b">
        <f>IF(tbl_TransDet_Exp[[#This Row],[ER Lookup and Format]]&lt;&gt;"",CONCATENATE(tbl_TransDet_Exp[[#This Row],[https://financials.omni.fsu.edu/psp/sprdfi/EMPLOYEE/ERP/c/AUDIT_EXPENSE_FUNCTIONS.TE_EXP_SHEET_INQ.GBL?SHEET_ID=]],AE821,tbl_TransDet_Exp[[#This Row],[&amp;PAGE=EX_SHEET_ENTRY]]))</f>
        <v>0</v>
      </c>
      <c r="AG821" s="250" t="str">
        <f t="shared" si="41"/>
        <v>https://docmgmt.its.fsu.edu/NolijWeb/public/apiLoginCheck.jsp?redir=../documentviewer/%3FdocumentId%3D</v>
      </c>
      <c r="AH8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1" s="250" t="str">
        <f>tbl_TransDet_Exp[[#Headers],[&amp;TargetFrameName=None]]</f>
        <v>&amp;TargetFrameName=None</v>
      </c>
      <c r="AJ8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1" s="71"/>
      <c r="AN821" s="22"/>
      <c r="AO821" s="22"/>
      <c r="AP821" s="208"/>
      <c r="AQ821" s="42" t="e">
        <f>IF(tbl_TransDet_Exp[[#This Row],[Custom SR Type]]="",INDEX(SR_Lookup[Section Name],MATCH(tbl_TransDet_Exp[[#This Row],[Account]],SR_Lookup[Account],0)),tbl_TransDet_Exp[[#This Row],[Custom SR Type]])</f>
        <v>#N/A</v>
      </c>
      <c r="AR821" s="42">
        <f>VALUE(CONCATENATE(C821,TEXT(tbl_TransDet_Exp[[#This Row],[Pd]],"00")))</f>
        <v>0</v>
      </c>
      <c r="AS821" s="42" t="str">
        <f>TEXT(tbl_TransDet_Exp[[#This Row],[Project Id]],"000000")</f>
        <v>000000</v>
      </c>
      <c r="AT821" s="42" t="e">
        <f>INDEX(Table11[Description],MATCH(tbl_TransDet_Exp[[#This Row],[Account]],Table11[GL Account],0))</f>
        <v>#N/A</v>
      </c>
      <c r="AU8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2" spans="2:47">
      <c r="B822" s="11"/>
      <c r="C822" s="243"/>
      <c r="D822" s="243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244"/>
      <c r="P822" s="11"/>
      <c r="Q822" s="245"/>
      <c r="R822" s="11"/>
      <c r="S822" s="11"/>
      <c r="T822" s="11"/>
      <c r="U822" s="11"/>
      <c r="V822" s="11"/>
      <c r="W822" s="11"/>
      <c r="X822" s="11"/>
      <c r="Y822" s="11"/>
      <c r="Z822" s="246"/>
      <c r="AA8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2" s="250" t="e">
        <f>IF(tbl_TransDet_Exp[[#This Row],[+/-  (HR GL Detail)]]&lt;&gt;"",tbl_TransDet_Exp[[#This Row],[+/-  (HR GL Detail)]],IF(#REF!&lt;&gt;"",#REF!,""))</f>
        <v>#REF!</v>
      </c>
      <c r="AC822" s="250" t="str">
        <f t="shared" si="39"/>
        <v>https://financials.omni.fsu.edu/psp/sprdfi/EMPLOYEE/ERP/c/AUDIT_EXPENSE_FUNCTIONS.TE_EXP_SHEET_INQ.GBL?SHEET_ID=</v>
      </c>
      <c r="AD822" s="250" t="str">
        <f t="shared" si="40"/>
        <v>&amp;PAGE=EX_SHEET_ENTRY</v>
      </c>
      <c r="AE822" s="250" t="str">
        <f>IF(LEFT(tbl_TransDet_Exp[[#This Row],[Journal Id]],2)="EX",TEXT(tbl_TransDet_Exp[[#This Row],[Vch /Ex /PayId]],"0000000000"),"")</f>
        <v/>
      </c>
      <c r="AF822" s="250" t="b">
        <f>IF(tbl_TransDet_Exp[[#This Row],[ER Lookup and Format]]&lt;&gt;"",CONCATENATE(tbl_TransDet_Exp[[#This Row],[https://financials.omni.fsu.edu/psp/sprdfi/EMPLOYEE/ERP/c/AUDIT_EXPENSE_FUNCTIONS.TE_EXP_SHEET_INQ.GBL?SHEET_ID=]],AE822,tbl_TransDet_Exp[[#This Row],[&amp;PAGE=EX_SHEET_ENTRY]]))</f>
        <v>0</v>
      </c>
      <c r="AG822" s="250" t="str">
        <f t="shared" si="41"/>
        <v>https://docmgmt.its.fsu.edu/NolijWeb/public/apiLoginCheck.jsp?redir=../documentviewer/%3FdocumentId%3D</v>
      </c>
      <c r="AH8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2" s="250" t="str">
        <f>tbl_TransDet_Exp[[#Headers],[&amp;TargetFrameName=None]]</f>
        <v>&amp;TargetFrameName=None</v>
      </c>
      <c r="AJ8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2" s="71"/>
      <c r="AN822" s="22"/>
      <c r="AO822" s="22"/>
      <c r="AP822" s="208"/>
      <c r="AQ822" s="42" t="e">
        <f>IF(tbl_TransDet_Exp[[#This Row],[Custom SR Type]]="",INDEX(SR_Lookup[Section Name],MATCH(tbl_TransDet_Exp[[#This Row],[Account]],SR_Lookup[Account],0)),tbl_TransDet_Exp[[#This Row],[Custom SR Type]])</f>
        <v>#N/A</v>
      </c>
      <c r="AR822" s="42">
        <f>VALUE(CONCATENATE(C822,TEXT(tbl_TransDet_Exp[[#This Row],[Pd]],"00")))</f>
        <v>0</v>
      </c>
      <c r="AS822" s="42" t="str">
        <f>TEXT(tbl_TransDet_Exp[[#This Row],[Project Id]],"000000")</f>
        <v>000000</v>
      </c>
      <c r="AT822" s="42" t="e">
        <f>INDEX(Table11[Description],MATCH(tbl_TransDet_Exp[[#This Row],[Account]],Table11[GL Account],0))</f>
        <v>#N/A</v>
      </c>
      <c r="AU8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3" spans="2:47">
      <c r="B823" s="11"/>
      <c r="C823" s="243"/>
      <c r="D823" s="243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244"/>
      <c r="P823" s="11"/>
      <c r="Q823" s="245"/>
      <c r="R823" s="11"/>
      <c r="S823" s="11"/>
      <c r="T823" s="11"/>
      <c r="U823" s="11"/>
      <c r="V823" s="11"/>
      <c r="W823" s="11"/>
      <c r="X823" s="11"/>
      <c r="Y823" s="11"/>
      <c r="Z823" s="246"/>
      <c r="AA8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3" s="250" t="e">
        <f>IF(tbl_TransDet_Exp[[#This Row],[+/-  (HR GL Detail)]]&lt;&gt;"",tbl_TransDet_Exp[[#This Row],[+/-  (HR GL Detail)]],IF(#REF!&lt;&gt;"",#REF!,""))</f>
        <v>#REF!</v>
      </c>
      <c r="AC823" s="250" t="str">
        <f t="shared" si="39"/>
        <v>https://financials.omni.fsu.edu/psp/sprdfi/EMPLOYEE/ERP/c/AUDIT_EXPENSE_FUNCTIONS.TE_EXP_SHEET_INQ.GBL?SHEET_ID=</v>
      </c>
      <c r="AD823" s="250" t="str">
        <f t="shared" si="40"/>
        <v>&amp;PAGE=EX_SHEET_ENTRY</v>
      </c>
      <c r="AE823" s="250" t="str">
        <f>IF(LEFT(tbl_TransDet_Exp[[#This Row],[Journal Id]],2)="EX",TEXT(tbl_TransDet_Exp[[#This Row],[Vch /Ex /PayId]],"0000000000"),"")</f>
        <v/>
      </c>
      <c r="AF823" s="250" t="b">
        <f>IF(tbl_TransDet_Exp[[#This Row],[ER Lookup and Format]]&lt;&gt;"",CONCATENATE(tbl_TransDet_Exp[[#This Row],[https://financials.omni.fsu.edu/psp/sprdfi/EMPLOYEE/ERP/c/AUDIT_EXPENSE_FUNCTIONS.TE_EXP_SHEET_INQ.GBL?SHEET_ID=]],AE823,tbl_TransDet_Exp[[#This Row],[&amp;PAGE=EX_SHEET_ENTRY]]))</f>
        <v>0</v>
      </c>
      <c r="AG823" s="250" t="str">
        <f t="shared" si="41"/>
        <v>https://docmgmt.its.fsu.edu/NolijWeb/public/apiLoginCheck.jsp?redir=../documentviewer/%3FdocumentId%3D</v>
      </c>
      <c r="AH8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3" s="250" t="str">
        <f>tbl_TransDet_Exp[[#Headers],[&amp;TargetFrameName=None]]</f>
        <v>&amp;TargetFrameName=None</v>
      </c>
      <c r="AJ8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3" s="71"/>
      <c r="AN823" s="22"/>
      <c r="AO823" s="22"/>
      <c r="AP823" s="208"/>
      <c r="AQ823" s="42" t="e">
        <f>IF(tbl_TransDet_Exp[[#This Row],[Custom SR Type]]="",INDEX(SR_Lookup[Section Name],MATCH(tbl_TransDet_Exp[[#This Row],[Account]],SR_Lookup[Account],0)),tbl_TransDet_Exp[[#This Row],[Custom SR Type]])</f>
        <v>#N/A</v>
      </c>
      <c r="AR823" s="42">
        <f>VALUE(CONCATENATE(C823,TEXT(tbl_TransDet_Exp[[#This Row],[Pd]],"00")))</f>
        <v>0</v>
      </c>
      <c r="AS823" s="42" t="str">
        <f>TEXT(tbl_TransDet_Exp[[#This Row],[Project Id]],"000000")</f>
        <v>000000</v>
      </c>
      <c r="AT823" s="42" t="e">
        <f>INDEX(Table11[Description],MATCH(tbl_TransDet_Exp[[#This Row],[Account]],Table11[GL Account],0))</f>
        <v>#N/A</v>
      </c>
      <c r="AU8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4" spans="2:47">
      <c r="B824" s="11"/>
      <c r="C824" s="243"/>
      <c r="D824" s="243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244"/>
      <c r="P824" s="11"/>
      <c r="Q824" s="245"/>
      <c r="R824" s="11"/>
      <c r="S824" s="11"/>
      <c r="T824" s="11"/>
      <c r="U824" s="11"/>
      <c r="V824" s="11"/>
      <c r="W824" s="11"/>
      <c r="X824" s="11"/>
      <c r="Y824" s="11"/>
      <c r="Z824" s="246"/>
      <c r="AA8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4" s="250" t="e">
        <f>IF(tbl_TransDet_Exp[[#This Row],[+/-  (HR GL Detail)]]&lt;&gt;"",tbl_TransDet_Exp[[#This Row],[+/-  (HR GL Detail)]],IF(#REF!&lt;&gt;"",#REF!,""))</f>
        <v>#REF!</v>
      </c>
      <c r="AC824" s="250" t="str">
        <f t="shared" si="39"/>
        <v>https://financials.omni.fsu.edu/psp/sprdfi/EMPLOYEE/ERP/c/AUDIT_EXPENSE_FUNCTIONS.TE_EXP_SHEET_INQ.GBL?SHEET_ID=</v>
      </c>
      <c r="AD824" s="250" t="str">
        <f t="shared" si="40"/>
        <v>&amp;PAGE=EX_SHEET_ENTRY</v>
      </c>
      <c r="AE824" s="250" t="str">
        <f>IF(LEFT(tbl_TransDet_Exp[[#This Row],[Journal Id]],2)="EX",TEXT(tbl_TransDet_Exp[[#This Row],[Vch /Ex /PayId]],"0000000000"),"")</f>
        <v/>
      </c>
      <c r="AF824" s="250" t="b">
        <f>IF(tbl_TransDet_Exp[[#This Row],[ER Lookup and Format]]&lt;&gt;"",CONCATENATE(tbl_TransDet_Exp[[#This Row],[https://financials.omni.fsu.edu/psp/sprdfi/EMPLOYEE/ERP/c/AUDIT_EXPENSE_FUNCTIONS.TE_EXP_SHEET_INQ.GBL?SHEET_ID=]],AE824,tbl_TransDet_Exp[[#This Row],[&amp;PAGE=EX_SHEET_ENTRY]]))</f>
        <v>0</v>
      </c>
      <c r="AG824" s="250" t="str">
        <f t="shared" si="41"/>
        <v>https://docmgmt.its.fsu.edu/NolijWeb/public/apiLoginCheck.jsp?redir=../documentviewer/%3FdocumentId%3D</v>
      </c>
      <c r="AH8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4" s="250" t="str">
        <f>tbl_TransDet_Exp[[#Headers],[&amp;TargetFrameName=None]]</f>
        <v>&amp;TargetFrameName=None</v>
      </c>
      <c r="AJ8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4" s="71"/>
      <c r="AN824" s="22"/>
      <c r="AO824" s="22"/>
      <c r="AP824" s="208"/>
      <c r="AQ824" s="42" t="e">
        <f>IF(tbl_TransDet_Exp[[#This Row],[Custom SR Type]]="",INDEX(SR_Lookup[Section Name],MATCH(tbl_TransDet_Exp[[#This Row],[Account]],SR_Lookup[Account],0)),tbl_TransDet_Exp[[#This Row],[Custom SR Type]])</f>
        <v>#N/A</v>
      </c>
      <c r="AR824" s="42">
        <f>VALUE(CONCATENATE(C824,TEXT(tbl_TransDet_Exp[[#This Row],[Pd]],"00")))</f>
        <v>0</v>
      </c>
      <c r="AS824" s="42" t="str">
        <f>TEXT(tbl_TransDet_Exp[[#This Row],[Project Id]],"000000")</f>
        <v>000000</v>
      </c>
      <c r="AT824" s="42" t="e">
        <f>INDEX(Table11[Description],MATCH(tbl_TransDet_Exp[[#This Row],[Account]],Table11[GL Account],0))</f>
        <v>#N/A</v>
      </c>
      <c r="AU8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5" spans="2:47">
      <c r="B825" s="11"/>
      <c r="C825" s="243"/>
      <c r="D825" s="243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244"/>
      <c r="P825" s="11"/>
      <c r="Q825" s="245"/>
      <c r="R825" s="11"/>
      <c r="S825" s="11"/>
      <c r="T825" s="11"/>
      <c r="U825" s="11"/>
      <c r="V825" s="11"/>
      <c r="W825" s="11"/>
      <c r="X825" s="11"/>
      <c r="Y825" s="11"/>
      <c r="Z825" s="246"/>
      <c r="AA8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5" s="250" t="e">
        <f>IF(tbl_TransDet_Exp[[#This Row],[+/-  (HR GL Detail)]]&lt;&gt;"",tbl_TransDet_Exp[[#This Row],[+/-  (HR GL Detail)]],IF(#REF!&lt;&gt;"",#REF!,""))</f>
        <v>#REF!</v>
      </c>
      <c r="AC825" s="250" t="str">
        <f t="shared" si="39"/>
        <v>https://financials.omni.fsu.edu/psp/sprdfi/EMPLOYEE/ERP/c/AUDIT_EXPENSE_FUNCTIONS.TE_EXP_SHEET_INQ.GBL?SHEET_ID=</v>
      </c>
      <c r="AD825" s="250" t="str">
        <f t="shared" si="40"/>
        <v>&amp;PAGE=EX_SHEET_ENTRY</v>
      </c>
      <c r="AE825" s="250" t="str">
        <f>IF(LEFT(tbl_TransDet_Exp[[#This Row],[Journal Id]],2)="EX",TEXT(tbl_TransDet_Exp[[#This Row],[Vch /Ex /PayId]],"0000000000"),"")</f>
        <v/>
      </c>
      <c r="AF825" s="250" t="b">
        <f>IF(tbl_TransDet_Exp[[#This Row],[ER Lookup and Format]]&lt;&gt;"",CONCATENATE(tbl_TransDet_Exp[[#This Row],[https://financials.omni.fsu.edu/psp/sprdfi/EMPLOYEE/ERP/c/AUDIT_EXPENSE_FUNCTIONS.TE_EXP_SHEET_INQ.GBL?SHEET_ID=]],AE825,tbl_TransDet_Exp[[#This Row],[&amp;PAGE=EX_SHEET_ENTRY]]))</f>
        <v>0</v>
      </c>
      <c r="AG825" s="250" t="str">
        <f t="shared" si="41"/>
        <v>https://docmgmt.its.fsu.edu/NolijWeb/public/apiLoginCheck.jsp?redir=../documentviewer/%3FdocumentId%3D</v>
      </c>
      <c r="AH8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5" s="250" t="str">
        <f>tbl_TransDet_Exp[[#Headers],[&amp;TargetFrameName=None]]</f>
        <v>&amp;TargetFrameName=None</v>
      </c>
      <c r="AJ8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5" s="71"/>
      <c r="AN825" s="22"/>
      <c r="AO825" s="22"/>
      <c r="AP825" s="208"/>
      <c r="AQ825" s="42" t="e">
        <f>IF(tbl_TransDet_Exp[[#This Row],[Custom SR Type]]="",INDEX(SR_Lookup[Section Name],MATCH(tbl_TransDet_Exp[[#This Row],[Account]],SR_Lookup[Account],0)),tbl_TransDet_Exp[[#This Row],[Custom SR Type]])</f>
        <v>#N/A</v>
      </c>
      <c r="AR825" s="42">
        <f>VALUE(CONCATENATE(C825,TEXT(tbl_TransDet_Exp[[#This Row],[Pd]],"00")))</f>
        <v>0</v>
      </c>
      <c r="AS825" s="42" t="str">
        <f>TEXT(tbl_TransDet_Exp[[#This Row],[Project Id]],"000000")</f>
        <v>000000</v>
      </c>
      <c r="AT825" s="42" t="e">
        <f>INDEX(Table11[Description],MATCH(tbl_TransDet_Exp[[#This Row],[Account]],Table11[GL Account],0))</f>
        <v>#N/A</v>
      </c>
      <c r="AU8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6" spans="2:47">
      <c r="B826" s="11"/>
      <c r="C826" s="243"/>
      <c r="D826" s="243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244"/>
      <c r="P826" s="11"/>
      <c r="Q826" s="245"/>
      <c r="R826" s="11"/>
      <c r="S826" s="11"/>
      <c r="T826" s="11"/>
      <c r="U826" s="11"/>
      <c r="V826" s="11"/>
      <c r="W826" s="11"/>
      <c r="X826" s="11"/>
      <c r="Y826" s="11"/>
      <c r="Z826" s="246"/>
      <c r="AA8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6" s="250" t="e">
        <f>IF(tbl_TransDet_Exp[[#This Row],[+/-  (HR GL Detail)]]&lt;&gt;"",tbl_TransDet_Exp[[#This Row],[+/-  (HR GL Detail)]],IF(#REF!&lt;&gt;"",#REF!,""))</f>
        <v>#REF!</v>
      </c>
      <c r="AC826" s="250" t="str">
        <f t="shared" si="39"/>
        <v>https://financials.omni.fsu.edu/psp/sprdfi/EMPLOYEE/ERP/c/AUDIT_EXPENSE_FUNCTIONS.TE_EXP_SHEET_INQ.GBL?SHEET_ID=</v>
      </c>
      <c r="AD826" s="250" t="str">
        <f t="shared" si="40"/>
        <v>&amp;PAGE=EX_SHEET_ENTRY</v>
      </c>
      <c r="AE826" s="250" t="str">
        <f>IF(LEFT(tbl_TransDet_Exp[[#This Row],[Journal Id]],2)="EX",TEXT(tbl_TransDet_Exp[[#This Row],[Vch /Ex /PayId]],"0000000000"),"")</f>
        <v/>
      </c>
      <c r="AF826" s="250" t="b">
        <f>IF(tbl_TransDet_Exp[[#This Row],[ER Lookup and Format]]&lt;&gt;"",CONCATENATE(tbl_TransDet_Exp[[#This Row],[https://financials.omni.fsu.edu/psp/sprdfi/EMPLOYEE/ERP/c/AUDIT_EXPENSE_FUNCTIONS.TE_EXP_SHEET_INQ.GBL?SHEET_ID=]],AE826,tbl_TransDet_Exp[[#This Row],[&amp;PAGE=EX_SHEET_ENTRY]]))</f>
        <v>0</v>
      </c>
      <c r="AG826" s="250" t="str">
        <f t="shared" si="41"/>
        <v>https://docmgmt.its.fsu.edu/NolijWeb/public/apiLoginCheck.jsp?redir=../documentviewer/%3FdocumentId%3D</v>
      </c>
      <c r="AH8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6" s="250" t="str">
        <f>tbl_TransDet_Exp[[#Headers],[&amp;TargetFrameName=None]]</f>
        <v>&amp;TargetFrameName=None</v>
      </c>
      <c r="AJ8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6" s="71"/>
      <c r="AN826" s="22"/>
      <c r="AO826" s="22"/>
      <c r="AP826" s="208"/>
      <c r="AQ826" s="42" t="e">
        <f>IF(tbl_TransDet_Exp[[#This Row],[Custom SR Type]]="",INDEX(SR_Lookup[Section Name],MATCH(tbl_TransDet_Exp[[#This Row],[Account]],SR_Lookup[Account],0)),tbl_TransDet_Exp[[#This Row],[Custom SR Type]])</f>
        <v>#N/A</v>
      </c>
      <c r="AR826" s="42">
        <f>VALUE(CONCATENATE(C826,TEXT(tbl_TransDet_Exp[[#This Row],[Pd]],"00")))</f>
        <v>0</v>
      </c>
      <c r="AS826" s="42" t="str">
        <f>TEXT(tbl_TransDet_Exp[[#This Row],[Project Id]],"000000")</f>
        <v>000000</v>
      </c>
      <c r="AT826" s="42" t="e">
        <f>INDEX(Table11[Description],MATCH(tbl_TransDet_Exp[[#This Row],[Account]],Table11[GL Account],0))</f>
        <v>#N/A</v>
      </c>
      <c r="AU8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7" spans="2:47">
      <c r="B827" s="11"/>
      <c r="C827" s="243"/>
      <c r="D827" s="243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244"/>
      <c r="P827" s="11"/>
      <c r="Q827" s="245"/>
      <c r="R827" s="11"/>
      <c r="S827" s="11"/>
      <c r="T827" s="11"/>
      <c r="U827" s="11"/>
      <c r="V827" s="11"/>
      <c r="W827" s="11"/>
      <c r="X827" s="11"/>
      <c r="Y827" s="11"/>
      <c r="Z827" s="246"/>
      <c r="AA8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7" s="250" t="e">
        <f>IF(tbl_TransDet_Exp[[#This Row],[+/-  (HR GL Detail)]]&lt;&gt;"",tbl_TransDet_Exp[[#This Row],[+/-  (HR GL Detail)]],IF(#REF!&lt;&gt;"",#REF!,""))</f>
        <v>#REF!</v>
      </c>
      <c r="AC827" s="250" t="str">
        <f t="shared" si="39"/>
        <v>https://financials.omni.fsu.edu/psp/sprdfi/EMPLOYEE/ERP/c/AUDIT_EXPENSE_FUNCTIONS.TE_EXP_SHEET_INQ.GBL?SHEET_ID=</v>
      </c>
      <c r="AD827" s="250" t="str">
        <f t="shared" si="40"/>
        <v>&amp;PAGE=EX_SHEET_ENTRY</v>
      </c>
      <c r="AE827" s="250" t="str">
        <f>IF(LEFT(tbl_TransDet_Exp[[#This Row],[Journal Id]],2)="EX",TEXT(tbl_TransDet_Exp[[#This Row],[Vch /Ex /PayId]],"0000000000"),"")</f>
        <v/>
      </c>
      <c r="AF827" s="250" t="b">
        <f>IF(tbl_TransDet_Exp[[#This Row],[ER Lookup and Format]]&lt;&gt;"",CONCATENATE(tbl_TransDet_Exp[[#This Row],[https://financials.omni.fsu.edu/psp/sprdfi/EMPLOYEE/ERP/c/AUDIT_EXPENSE_FUNCTIONS.TE_EXP_SHEET_INQ.GBL?SHEET_ID=]],AE827,tbl_TransDet_Exp[[#This Row],[&amp;PAGE=EX_SHEET_ENTRY]]))</f>
        <v>0</v>
      </c>
      <c r="AG827" s="250" t="str">
        <f t="shared" si="41"/>
        <v>https://docmgmt.its.fsu.edu/NolijWeb/public/apiLoginCheck.jsp?redir=../documentviewer/%3FdocumentId%3D</v>
      </c>
      <c r="AH8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7" s="250" t="str">
        <f>tbl_TransDet_Exp[[#Headers],[&amp;TargetFrameName=None]]</f>
        <v>&amp;TargetFrameName=None</v>
      </c>
      <c r="AJ8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7" s="71"/>
      <c r="AN827" s="22"/>
      <c r="AO827" s="22"/>
      <c r="AP827" s="208"/>
      <c r="AQ827" s="42" t="e">
        <f>IF(tbl_TransDet_Exp[[#This Row],[Custom SR Type]]="",INDEX(SR_Lookup[Section Name],MATCH(tbl_TransDet_Exp[[#This Row],[Account]],SR_Lookup[Account],0)),tbl_TransDet_Exp[[#This Row],[Custom SR Type]])</f>
        <v>#N/A</v>
      </c>
      <c r="AR827" s="42">
        <f>VALUE(CONCATENATE(C827,TEXT(tbl_TransDet_Exp[[#This Row],[Pd]],"00")))</f>
        <v>0</v>
      </c>
      <c r="AS827" s="42" t="str">
        <f>TEXT(tbl_TransDet_Exp[[#This Row],[Project Id]],"000000")</f>
        <v>000000</v>
      </c>
      <c r="AT827" s="42" t="e">
        <f>INDEX(Table11[Description],MATCH(tbl_TransDet_Exp[[#This Row],[Account]],Table11[GL Account],0))</f>
        <v>#N/A</v>
      </c>
      <c r="AU8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8" spans="2:47">
      <c r="B828" s="11"/>
      <c r="C828" s="243"/>
      <c r="D828" s="243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244"/>
      <c r="P828" s="11"/>
      <c r="Q828" s="245"/>
      <c r="R828" s="11"/>
      <c r="S828" s="11"/>
      <c r="T828" s="11"/>
      <c r="U828" s="11"/>
      <c r="V828" s="11"/>
      <c r="W828" s="11"/>
      <c r="X828" s="11"/>
      <c r="Y828" s="11"/>
      <c r="Z828" s="246"/>
      <c r="AA8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8" s="250" t="e">
        <f>IF(tbl_TransDet_Exp[[#This Row],[+/-  (HR GL Detail)]]&lt;&gt;"",tbl_TransDet_Exp[[#This Row],[+/-  (HR GL Detail)]],IF(#REF!&lt;&gt;"",#REF!,""))</f>
        <v>#REF!</v>
      </c>
      <c r="AC828" s="250" t="str">
        <f t="shared" si="39"/>
        <v>https://financials.omni.fsu.edu/psp/sprdfi/EMPLOYEE/ERP/c/AUDIT_EXPENSE_FUNCTIONS.TE_EXP_SHEET_INQ.GBL?SHEET_ID=</v>
      </c>
      <c r="AD828" s="250" t="str">
        <f t="shared" si="40"/>
        <v>&amp;PAGE=EX_SHEET_ENTRY</v>
      </c>
      <c r="AE828" s="250" t="str">
        <f>IF(LEFT(tbl_TransDet_Exp[[#This Row],[Journal Id]],2)="EX",TEXT(tbl_TransDet_Exp[[#This Row],[Vch /Ex /PayId]],"0000000000"),"")</f>
        <v/>
      </c>
      <c r="AF828" s="250" t="b">
        <f>IF(tbl_TransDet_Exp[[#This Row],[ER Lookup and Format]]&lt;&gt;"",CONCATENATE(tbl_TransDet_Exp[[#This Row],[https://financials.omni.fsu.edu/psp/sprdfi/EMPLOYEE/ERP/c/AUDIT_EXPENSE_FUNCTIONS.TE_EXP_SHEET_INQ.GBL?SHEET_ID=]],AE828,tbl_TransDet_Exp[[#This Row],[&amp;PAGE=EX_SHEET_ENTRY]]))</f>
        <v>0</v>
      </c>
      <c r="AG828" s="250" t="str">
        <f t="shared" si="41"/>
        <v>https://docmgmt.its.fsu.edu/NolijWeb/public/apiLoginCheck.jsp?redir=../documentviewer/%3FdocumentId%3D</v>
      </c>
      <c r="AH8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8" s="250" t="str">
        <f>tbl_TransDet_Exp[[#Headers],[&amp;TargetFrameName=None]]</f>
        <v>&amp;TargetFrameName=None</v>
      </c>
      <c r="AJ8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8" s="71"/>
      <c r="AN828" s="22"/>
      <c r="AO828" s="22"/>
      <c r="AP828" s="208"/>
      <c r="AQ828" s="42" t="e">
        <f>IF(tbl_TransDet_Exp[[#This Row],[Custom SR Type]]="",INDEX(SR_Lookup[Section Name],MATCH(tbl_TransDet_Exp[[#This Row],[Account]],SR_Lookup[Account],0)),tbl_TransDet_Exp[[#This Row],[Custom SR Type]])</f>
        <v>#N/A</v>
      </c>
      <c r="AR828" s="42">
        <f>VALUE(CONCATENATE(C828,TEXT(tbl_TransDet_Exp[[#This Row],[Pd]],"00")))</f>
        <v>0</v>
      </c>
      <c r="AS828" s="42" t="str">
        <f>TEXT(tbl_TransDet_Exp[[#This Row],[Project Id]],"000000")</f>
        <v>000000</v>
      </c>
      <c r="AT828" s="42" t="e">
        <f>INDEX(Table11[Description],MATCH(tbl_TransDet_Exp[[#This Row],[Account]],Table11[GL Account],0))</f>
        <v>#N/A</v>
      </c>
      <c r="AU8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29" spans="2:47">
      <c r="B829" s="11"/>
      <c r="C829" s="243"/>
      <c r="D829" s="243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244"/>
      <c r="P829" s="11"/>
      <c r="Q829" s="245"/>
      <c r="R829" s="11"/>
      <c r="S829" s="11"/>
      <c r="T829" s="11"/>
      <c r="U829" s="11"/>
      <c r="V829" s="11"/>
      <c r="W829" s="11"/>
      <c r="X829" s="11"/>
      <c r="Y829" s="11"/>
      <c r="Z829" s="246"/>
      <c r="AA8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29" s="250" t="e">
        <f>IF(tbl_TransDet_Exp[[#This Row],[+/-  (HR GL Detail)]]&lt;&gt;"",tbl_TransDet_Exp[[#This Row],[+/-  (HR GL Detail)]],IF(#REF!&lt;&gt;"",#REF!,""))</f>
        <v>#REF!</v>
      </c>
      <c r="AC829" s="250" t="str">
        <f t="shared" si="39"/>
        <v>https://financials.omni.fsu.edu/psp/sprdfi/EMPLOYEE/ERP/c/AUDIT_EXPENSE_FUNCTIONS.TE_EXP_SHEET_INQ.GBL?SHEET_ID=</v>
      </c>
      <c r="AD829" s="250" t="str">
        <f t="shared" si="40"/>
        <v>&amp;PAGE=EX_SHEET_ENTRY</v>
      </c>
      <c r="AE829" s="250" t="str">
        <f>IF(LEFT(tbl_TransDet_Exp[[#This Row],[Journal Id]],2)="EX",TEXT(tbl_TransDet_Exp[[#This Row],[Vch /Ex /PayId]],"0000000000"),"")</f>
        <v/>
      </c>
      <c r="AF829" s="250" t="b">
        <f>IF(tbl_TransDet_Exp[[#This Row],[ER Lookup and Format]]&lt;&gt;"",CONCATENATE(tbl_TransDet_Exp[[#This Row],[https://financials.omni.fsu.edu/psp/sprdfi/EMPLOYEE/ERP/c/AUDIT_EXPENSE_FUNCTIONS.TE_EXP_SHEET_INQ.GBL?SHEET_ID=]],AE829,tbl_TransDet_Exp[[#This Row],[&amp;PAGE=EX_SHEET_ENTRY]]))</f>
        <v>0</v>
      </c>
      <c r="AG829" s="250" t="str">
        <f t="shared" si="41"/>
        <v>https://docmgmt.its.fsu.edu/NolijWeb/public/apiLoginCheck.jsp?redir=../documentviewer/%3FdocumentId%3D</v>
      </c>
      <c r="AH8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29" s="250" t="str">
        <f>tbl_TransDet_Exp[[#Headers],[&amp;TargetFrameName=None]]</f>
        <v>&amp;TargetFrameName=None</v>
      </c>
      <c r="AJ8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29" s="71"/>
      <c r="AN829" s="22"/>
      <c r="AO829" s="22"/>
      <c r="AP829" s="208"/>
      <c r="AQ829" s="42" t="e">
        <f>IF(tbl_TransDet_Exp[[#This Row],[Custom SR Type]]="",INDEX(SR_Lookup[Section Name],MATCH(tbl_TransDet_Exp[[#This Row],[Account]],SR_Lookup[Account],0)),tbl_TransDet_Exp[[#This Row],[Custom SR Type]])</f>
        <v>#N/A</v>
      </c>
      <c r="AR829" s="42">
        <f>VALUE(CONCATENATE(C829,TEXT(tbl_TransDet_Exp[[#This Row],[Pd]],"00")))</f>
        <v>0</v>
      </c>
      <c r="AS829" s="42" t="str">
        <f>TEXT(tbl_TransDet_Exp[[#This Row],[Project Id]],"000000")</f>
        <v>000000</v>
      </c>
      <c r="AT829" s="42" t="e">
        <f>INDEX(Table11[Description],MATCH(tbl_TransDet_Exp[[#This Row],[Account]],Table11[GL Account],0))</f>
        <v>#N/A</v>
      </c>
      <c r="AU8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0" spans="2:47">
      <c r="B830" s="11"/>
      <c r="C830" s="243"/>
      <c r="D830" s="243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244"/>
      <c r="P830" s="11"/>
      <c r="Q830" s="245"/>
      <c r="R830" s="11"/>
      <c r="S830" s="11"/>
      <c r="T830" s="11"/>
      <c r="U830" s="11"/>
      <c r="V830" s="11"/>
      <c r="W830" s="11"/>
      <c r="X830" s="11"/>
      <c r="Y830" s="11"/>
      <c r="Z830" s="246"/>
      <c r="AA8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0" s="250" t="e">
        <f>IF(tbl_TransDet_Exp[[#This Row],[+/-  (HR GL Detail)]]&lt;&gt;"",tbl_TransDet_Exp[[#This Row],[+/-  (HR GL Detail)]],IF(#REF!&lt;&gt;"",#REF!,""))</f>
        <v>#REF!</v>
      </c>
      <c r="AC830" s="250" t="str">
        <f t="shared" si="39"/>
        <v>https://financials.omni.fsu.edu/psp/sprdfi/EMPLOYEE/ERP/c/AUDIT_EXPENSE_FUNCTIONS.TE_EXP_SHEET_INQ.GBL?SHEET_ID=</v>
      </c>
      <c r="AD830" s="250" t="str">
        <f t="shared" si="40"/>
        <v>&amp;PAGE=EX_SHEET_ENTRY</v>
      </c>
      <c r="AE830" s="250" t="str">
        <f>IF(LEFT(tbl_TransDet_Exp[[#This Row],[Journal Id]],2)="EX",TEXT(tbl_TransDet_Exp[[#This Row],[Vch /Ex /PayId]],"0000000000"),"")</f>
        <v/>
      </c>
      <c r="AF830" s="250" t="b">
        <f>IF(tbl_TransDet_Exp[[#This Row],[ER Lookup and Format]]&lt;&gt;"",CONCATENATE(tbl_TransDet_Exp[[#This Row],[https://financials.omni.fsu.edu/psp/sprdfi/EMPLOYEE/ERP/c/AUDIT_EXPENSE_FUNCTIONS.TE_EXP_SHEET_INQ.GBL?SHEET_ID=]],AE830,tbl_TransDet_Exp[[#This Row],[&amp;PAGE=EX_SHEET_ENTRY]]))</f>
        <v>0</v>
      </c>
      <c r="AG830" s="250" t="str">
        <f t="shared" si="41"/>
        <v>https://docmgmt.its.fsu.edu/NolijWeb/public/apiLoginCheck.jsp?redir=../documentviewer/%3FdocumentId%3D</v>
      </c>
      <c r="AH8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0" s="250" t="str">
        <f>tbl_TransDet_Exp[[#Headers],[&amp;TargetFrameName=None]]</f>
        <v>&amp;TargetFrameName=None</v>
      </c>
      <c r="AJ8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0" s="71"/>
      <c r="AN830" s="22"/>
      <c r="AO830" s="22"/>
      <c r="AP830" s="208"/>
      <c r="AQ830" s="42" t="e">
        <f>IF(tbl_TransDet_Exp[[#This Row],[Custom SR Type]]="",INDEX(SR_Lookup[Section Name],MATCH(tbl_TransDet_Exp[[#This Row],[Account]],SR_Lookup[Account],0)),tbl_TransDet_Exp[[#This Row],[Custom SR Type]])</f>
        <v>#N/A</v>
      </c>
      <c r="AR830" s="42">
        <f>VALUE(CONCATENATE(C830,TEXT(tbl_TransDet_Exp[[#This Row],[Pd]],"00")))</f>
        <v>0</v>
      </c>
      <c r="AS830" s="42" t="str">
        <f>TEXT(tbl_TransDet_Exp[[#This Row],[Project Id]],"000000")</f>
        <v>000000</v>
      </c>
      <c r="AT830" s="42" t="e">
        <f>INDEX(Table11[Description],MATCH(tbl_TransDet_Exp[[#This Row],[Account]],Table11[GL Account],0))</f>
        <v>#N/A</v>
      </c>
      <c r="AU8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1" spans="2:47">
      <c r="B831" s="11"/>
      <c r="C831" s="243"/>
      <c r="D831" s="243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244"/>
      <c r="P831" s="11"/>
      <c r="Q831" s="245"/>
      <c r="R831" s="11"/>
      <c r="S831" s="11"/>
      <c r="T831" s="11"/>
      <c r="U831" s="11"/>
      <c r="V831" s="11"/>
      <c r="W831" s="11"/>
      <c r="X831" s="11"/>
      <c r="Y831" s="11"/>
      <c r="Z831" s="246"/>
      <c r="AA8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1" s="250" t="e">
        <f>IF(tbl_TransDet_Exp[[#This Row],[+/-  (HR GL Detail)]]&lt;&gt;"",tbl_TransDet_Exp[[#This Row],[+/-  (HR GL Detail)]],IF(#REF!&lt;&gt;"",#REF!,""))</f>
        <v>#REF!</v>
      </c>
      <c r="AC831" s="250" t="str">
        <f t="shared" si="39"/>
        <v>https://financials.omni.fsu.edu/psp/sprdfi/EMPLOYEE/ERP/c/AUDIT_EXPENSE_FUNCTIONS.TE_EXP_SHEET_INQ.GBL?SHEET_ID=</v>
      </c>
      <c r="AD831" s="250" t="str">
        <f t="shared" si="40"/>
        <v>&amp;PAGE=EX_SHEET_ENTRY</v>
      </c>
      <c r="AE831" s="250" t="str">
        <f>IF(LEFT(tbl_TransDet_Exp[[#This Row],[Journal Id]],2)="EX",TEXT(tbl_TransDet_Exp[[#This Row],[Vch /Ex /PayId]],"0000000000"),"")</f>
        <v/>
      </c>
      <c r="AF831" s="250" t="b">
        <f>IF(tbl_TransDet_Exp[[#This Row],[ER Lookup and Format]]&lt;&gt;"",CONCATENATE(tbl_TransDet_Exp[[#This Row],[https://financials.omni.fsu.edu/psp/sprdfi/EMPLOYEE/ERP/c/AUDIT_EXPENSE_FUNCTIONS.TE_EXP_SHEET_INQ.GBL?SHEET_ID=]],AE831,tbl_TransDet_Exp[[#This Row],[&amp;PAGE=EX_SHEET_ENTRY]]))</f>
        <v>0</v>
      </c>
      <c r="AG831" s="250" t="str">
        <f t="shared" si="41"/>
        <v>https://docmgmt.its.fsu.edu/NolijWeb/public/apiLoginCheck.jsp?redir=../documentviewer/%3FdocumentId%3D</v>
      </c>
      <c r="AH8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1" s="250" t="str">
        <f>tbl_TransDet_Exp[[#Headers],[&amp;TargetFrameName=None]]</f>
        <v>&amp;TargetFrameName=None</v>
      </c>
      <c r="AJ8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1" s="71"/>
      <c r="AN831" s="22"/>
      <c r="AO831" s="22"/>
      <c r="AP831" s="208"/>
      <c r="AQ831" s="42" t="e">
        <f>IF(tbl_TransDet_Exp[[#This Row],[Custom SR Type]]="",INDEX(SR_Lookup[Section Name],MATCH(tbl_TransDet_Exp[[#This Row],[Account]],SR_Lookup[Account],0)),tbl_TransDet_Exp[[#This Row],[Custom SR Type]])</f>
        <v>#N/A</v>
      </c>
      <c r="AR831" s="42">
        <f>VALUE(CONCATENATE(C831,TEXT(tbl_TransDet_Exp[[#This Row],[Pd]],"00")))</f>
        <v>0</v>
      </c>
      <c r="AS831" s="42" t="str">
        <f>TEXT(tbl_TransDet_Exp[[#This Row],[Project Id]],"000000")</f>
        <v>000000</v>
      </c>
      <c r="AT831" s="42" t="e">
        <f>INDEX(Table11[Description],MATCH(tbl_TransDet_Exp[[#This Row],[Account]],Table11[GL Account],0))</f>
        <v>#N/A</v>
      </c>
      <c r="AU8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2" spans="2:47">
      <c r="B832" s="11"/>
      <c r="C832" s="243"/>
      <c r="D832" s="243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244"/>
      <c r="P832" s="11"/>
      <c r="Q832" s="245"/>
      <c r="R832" s="11"/>
      <c r="S832" s="11"/>
      <c r="T832" s="11"/>
      <c r="U832" s="11"/>
      <c r="V832" s="11"/>
      <c r="W832" s="11"/>
      <c r="X832" s="11"/>
      <c r="Y832" s="11"/>
      <c r="Z832" s="246"/>
      <c r="AA8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2" s="250" t="e">
        <f>IF(tbl_TransDet_Exp[[#This Row],[+/-  (HR GL Detail)]]&lt;&gt;"",tbl_TransDet_Exp[[#This Row],[+/-  (HR GL Detail)]],IF(#REF!&lt;&gt;"",#REF!,""))</f>
        <v>#REF!</v>
      </c>
      <c r="AC832" s="250" t="str">
        <f t="shared" si="39"/>
        <v>https://financials.omni.fsu.edu/psp/sprdfi/EMPLOYEE/ERP/c/AUDIT_EXPENSE_FUNCTIONS.TE_EXP_SHEET_INQ.GBL?SHEET_ID=</v>
      </c>
      <c r="AD832" s="250" t="str">
        <f t="shared" si="40"/>
        <v>&amp;PAGE=EX_SHEET_ENTRY</v>
      </c>
      <c r="AE832" s="250" t="str">
        <f>IF(LEFT(tbl_TransDet_Exp[[#This Row],[Journal Id]],2)="EX",TEXT(tbl_TransDet_Exp[[#This Row],[Vch /Ex /PayId]],"0000000000"),"")</f>
        <v/>
      </c>
      <c r="AF832" s="250" t="b">
        <f>IF(tbl_TransDet_Exp[[#This Row],[ER Lookup and Format]]&lt;&gt;"",CONCATENATE(tbl_TransDet_Exp[[#This Row],[https://financials.omni.fsu.edu/psp/sprdfi/EMPLOYEE/ERP/c/AUDIT_EXPENSE_FUNCTIONS.TE_EXP_SHEET_INQ.GBL?SHEET_ID=]],AE832,tbl_TransDet_Exp[[#This Row],[&amp;PAGE=EX_SHEET_ENTRY]]))</f>
        <v>0</v>
      </c>
      <c r="AG832" s="250" t="str">
        <f t="shared" si="41"/>
        <v>https://docmgmt.its.fsu.edu/NolijWeb/public/apiLoginCheck.jsp?redir=../documentviewer/%3FdocumentId%3D</v>
      </c>
      <c r="AH8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2" s="250" t="str">
        <f>tbl_TransDet_Exp[[#Headers],[&amp;TargetFrameName=None]]</f>
        <v>&amp;TargetFrameName=None</v>
      </c>
      <c r="AJ8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2" s="71"/>
      <c r="AN832" s="22"/>
      <c r="AO832" s="22"/>
      <c r="AP832" s="208"/>
      <c r="AQ832" s="42" t="e">
        <f>IF(tbl_TransDet_Exp[[#This Row],[Custom SR Type]]="",INDEX(SR_Lookup[Section Name],MATCH(tbl_TransDet_Exp[[#This Row],[Account]],SR_Lookup[Account],0)),tbl_TransDet_Exp[[#This Row],[Custom SR Type]])</f>
        <v>#N/A</v>
      </c>
      <c r="AR832" s="42">
        <f>VALUE(CONCATENATE(C832,TEXT(tbl_TransDet_Exp[[#This Row],[Pd]],"00")))</f>
        <v>0</v>
      </c>
      <c r="AS832" s="42" t="str">
        <f>TEXT(tbl_TransDet_Exp[[#This Row],[Project Id]],"000000")</f>
        <v>000000</v>
      </c>
      <c r="AT832" s="42" t="e">
        <f>INDEX(Table11[Description],MATCH(tbl_TransDet_Exp[[#This Row],[Account]],Table11[GL Account],0))</f>
        <v>#N/A</v>
      </c>
      <c r="AU8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3" spans="2:47">
      <c r="B833" s="11"/>
      <c r="C833" s="243"/>
      <c r="D833" s="243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244"/>
      <c r="P833" s="11"/>
      <c r="Q833" s="245"/>
      <c r="R833" s="11"/>
      <c r="S833" s="11"/>
      <c r="T833" s="11"/>
      <c r="U833" s="11"/>
      <c r="V833" s="11"/>
      <c r="W833" s="11"/>
      <c r="X833" s="11"/>
      <c r="Y833" s="11"/>
      <c r="Z833" s="246"/>
      <c r="AA8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3" s="250" t="e">
        <f>IF(tbl_TransDet_Exp[[#This Row],[+/-  (HR GL Detail)]]&lt;&gt;"",tbl_TransDet_Exp[[#This Row],[+/-  (HR GL Detail)]],IF(#REF!&lt;&gt;"",#REF!,""))</f>
        <v>#REF!</v>
      </c>
      <c r="AC833" s="250" t="str">
        <f t="shared" si="39"/>
        <v>https://financials.omni.fsu.edu/psp/sprdfi/EMPLOYEE/ERP/c/AUDIT_EXPENSE_FUNCTIONS.TE_EXP_SHEET_INQ.GBL?SHEET_ID=</v>
      </c>
      <c r="AD833" s="250" t="str">
        <f t="shared" si="40"/>
        <v>&amp;PAGE=EX_SHEET_ENTRY</v>
      </c>
      <c r="AE833" s="250" t="str">
        <f>IF(LEFT(tbl_TransDet_Exp[[#This Row],[Journal Id]],2)="EX",TEXT(tbl_TransDet_Exp[[#This Row],[Vch /Ex /PayId]],"0000000000"),"")</f>
        <v/>
      </c>
      <c r="AF833" s="250" t="b">
        <f>IF(tbl_TransDet_Exp[[#This Row],[ER Lookup and Format]]&lt;&gt;"",CONCATENATE(tbl_TransDet_Exp[[#This Row],[https://financials.omni.fsu.edu/psp/sprdfi/EMPLOYEE/ERP/c/AUDIT_EXPENSE_FUNCTIONS.TE_EXP_SHEET_INQ.GBL?SHEET_ID=]],AE833,tbl_TransDet_Exp[[#This Row],[&amp;PAGE=EX_SHEET_ENTRY]]))</f>
        <v>0</v>
      </c>
      <c r="AG833" s="250" t="str">
        <f t="shared" si="41"/>
        <v>https://docmgmt.its.fsu.edu/NolijWeb/public/apiLoginCheck.jsp?redir=../documentviewer/%3FdocumentId%3D</v>
      </c>
      <c r="AH8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3" s="250" t="str">
        <f>tbl_TransDet_Exp[[#Headers],[&amp;TargetFrameName=None]]</f>
        <v>&amp;TargetFrameName=None</v>
      </c>
      <c r="AJ8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3" s="71"/>
      <c r="AN833" s="22"/>
      <c r="AO833" s="22"/>
      <c r="AP833" s="208"/>
      <c r="AQ833" s="42" t="e">
        <f>IF(tbl_TransDet_Exp[[#This Row],[Custom SR Type]]="",INDEX(SR_Lookup[Section Name],MATCH(tbl_TransDet_Exp[[#This Row],[Account]],SR_Lookup[Account],0)),tbl_TransDet_Exp[[#This Row],[Custom SR Type]])</f>
        <v>#N/A</v>
      </c>
      <c r="AR833" s="42">
        <f>VALUE(CONCATENATE(C833,TEXT(tbl_TransDet_Exp[[#This Row],[Pd]],"00")))</f>
        <v>0</v>
      </c>
      <c r="AS833" s="42" t="str">
        <f>TEXT(tbl_TransDet_Exp[[#This Row],[Project Id]],"000000")</f>
        <v>000000</v>
      </c>
      <c r="AT833" s="42" t="e">
        <f>INDEX(Table11[Description],MATCH(tbl_TransDet_Exp[[#This Row],[Account]],Table11[GL Account],0))</f>
        <v>#N/A</v>
      </c>
      <c r="AU8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4" spans="2:47">
      <c r="B834" s="11"/>
      <c r="C834" s="243"/>
      <c r="D834" s="243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244"/>
      <c r="P834" s="11"/>
      <c r="Q834" s="245"/>
      <c r="R834" s="11"/>
      <c r="S834" s="11"/>
      <c r="T834" s="11"/>
      <c r="U834" s="11"/>
      <c r="V834" s="11"/>
      <c r="W834" s="11"/>
      <c r="X834" s="11"/>
      <c r="Y834" s="11"/>
      <c r="Z834" s="246"/>
      <c r="AA8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4" s="250" t="e">
        <f>IF(tbl_TransDet_Exp[[#This Row],[+/-  (HR GL Detail)]]&lt;&gt;"",tbl_TransDet_Exp[[#This Row],[+/-  (HR GL Detail)]],IF(#REF!&lt;&gt;"",#REF!,""))</f>
        <v>#REF!</v>
      </c>
      <c r="AC834" s="250" t="str">
        <f t="shared" si="39"/>
        <v>https://financials.omni.fsu.edu/psp/sprdfi/EMPLOYEE/ERP/c/AUDIT_EXPENSE_FUNCTIONS.TE_EXP_SHEET_INQ.GBL?SHEET_ID=</v>
      </c>
      <c r="AD834" s="250" t="str">
        <f t="shared" si="40"/>
        <v>&amp;PAGE=EX_SHEET_ENTRY</v>
      </c>
      <c r="AE834" s="250" t="str">
        <f>IF(LEFT(tbl_TransDet_Exp[[#This Row],[Journal Id]],2)="EX",TEXT(tbl_TransDet_Exp[[#This Row],[Vch /Ex /PayId]],"0000000000"),"")</f>
        <v/>
      </c>
      <c r="AF834" s="250" t="b">
        <f>IF(tbl_TransDet_Exp[[#This Row],[ER Lookup and Format]]&lt;&gt;"",CONCATENATE(tbl_TransDet_Exp[[#This Row],[https://financials.omni.fsu.edu/psp/sprdfi/EMPLOYEE/ERP/c/AUDIT_EXPENSE_FUNCTIONS.TE_EXP_SHEET_INQ.GBL?SHEET_ID=]],AE834,tbl_TransDet_Exp[[#This Row],[&amp;PAGE=EX_SHEET_ENTRY]]))</f>
        <v>0</v>
      </c>
      <c r="AG834" s="250" t="str">
        <f t="shared" si="41"/>
        <v>https://docmgmt.its.fsu.edu/NolijWeb/public/apiLoginCheck.jsp?redir=../documentviewer/%3FdocumentId%3D</v>
      </c>
      <c r="AH8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4" s="250" t="str">
        <f>tbl_TransDet_Exp[[#Headers],[&amp;TargetFrameName=None]]</f>
        <v>&amp;TargetFrameName=None</v>
      </c>
      <c r="AJ8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4" s="71"/>
      <c r="AN834" s="22"/>
      <c r="AO834" s="22"/>
      <c r="AP834" s="208"/>
      <c r="AQ834" s="42" t="e">
        <f>IF(tbl_TransDet_Exp[[#This Row],[Custom SR Type]]="",INDEX(SR_Lookup[Section Name],MATCH(tbl_TransDet_Exp[[#This Row],[Account]],SR_Lookup[Account],0)),tbl_TransDet_Exp[[#This Row],[Custom SR Type]])</f>
        <v>#N/A</v>
      </c>
      <c r="AR834" s="42">
        <f>VALUE(CONCATENATE(C834,TEXT(tbl_TransDet_Exp[[#This Row],[Pd]],"00")))</f>
        <v>0</v>
      </c>
      <c r="AS834" s="42" t="str">
        <f>TEXT(tbl_TransDet_Exp[[#This Row],[Project Id]],"000000")</f>
        <v>000000</v>
      </c>
      <c r="AT834" s="42" t="e">
        <f>INDEX(Table11[Description],MATCH(tbl_TransDet_Exp[[#This Row],[Account]],Table11[GL Account],0))</f>
        <v>#N/A</v>
      </c>
      <c r="AU8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5" spans="2:47">
      <c r="B835" s="11"/>
      <c r="C835" s="243"/>
      <c r="D835" s="243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244"/>
      <c r="P835" s="11"/>
      <c r="Q835" s="245"/>
      <c r="R835" s="11"/>
      <c r="S835" s="11"/>
      <c r="T835" s="11"/>
      <c r="U835" s="11"/>
      <c r="V835" s="11"/>
      <c r="W835" s="11"/>
      <c r="X835" s="11"/>
      <c r="Y835" s="11"/>
      <c r="Z835" s="246"/>
      <c r="AA8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5" s="250" t="e">
        <f>IF(tbl_TransDet_Exp[[#This Row],[+/-  (HR GL Detail)]]&lt;&gt;"",tbl_TransDet_Exp[[#This Row],[+/-  (HR GL Detail)]],IF(#REF!&lt;&gt;"",#REF!,""))</f>
        <v>#REF!</v>
      </c>
      <c r="AC835" s="250" t="str">
        <f t="shared" si="39"/>
        <v>https://financials.omni.fsu.edu/psp/sprdfi/EMPLOYEE/ERP/c/AUDIT_EXPENSE_FUNCTIONS.TE_EXP_SHEET_INQ.GBL?SHEET_ID=</v>
      </c>
      <c r="AD835" s="250" t="str">
        <f t="shared" si="40"/>
        <v>&amp;PAGE=EX_SHEET_ENTRY</v>
      </c>
      <c r="AE835" s="250" t="str">
        <f>IF(LEFT(tbl_TransDet_Exp[[#This Row],[Journal Id]],2)="EX",TEXT(tbl_TransDet_Exp[[#This Row],[Vch /Ex /PayId]],"0000000000"),"")</f>
        <v/>
      </c>
      <c r="AF835" s="250" t="b">
        <f>IF(tbl_TransDet_Exp[[#This Row],[ER Lookup and Format]]&lt;&gt;"",CONCATENATE(tbl_TransDet_Exp[[#This Row],[https://financials.omni.fsu.edu/psp/sprdfi/EMPLOYEE/ERP/c/AUDIT_EXPENSE_FUNCTIONS.TE_EXP_SHEET_INQ.GBL?SHEET_ID=]],AE835,tbl_TransDet_Exp[[#This Row],[&amp;PAGE=EX_SHEET_ENTRY]]))</f>
        <v>0</v>
      </c>
      <c r="AG835" s="250" t="str">
        <f t="shared" si="41"/>
        <v>https://docmgmt.its.fsu.edu/NolijWeb/public/apiLoginCheck.jsp?redir=../documentviewer/%3FdocumentId%3D</v>
      </c>
      <c r="AH8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5" s="250" t="str">
        <f>tbl_TransDet_Exp[[#Headers],[&amp;TargetFrameName=None]]</f>
        <v>&amp;TargetFrameName=None</v>
      </c>
      <c r="AJ8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5" s="71"/>
      <c r="AN835" s="22"/>
      <c r="AO835" s="22"/>
      <c r="AP835" s="208"/>
      <c r="AQ835" s="42" t="e">
        <f>IF(tbl_TransDet_Exp[[#This Row],[Custom SR Type]]="",INDEX(SR_Lookup[Section Name],MATCH(tbl_TransDet_Exp[[#This Row],[Account]],SR_Lookup[Account],0)),tbl_TransDet_Exp[[#This Row],[Custom SR Type]])</f>
        <v>#N/A</v>
      </c>
      <c r="AR835" s="42">
        <f>VALUE(CONCATENATE(C835,TEXT(tbl_TransDet_Exp[[#This Row],[Pd]],"00")))</f>
        <v>0</v>
      </c>
      <c r="AS835" s="42" t="str">
        <f>TEXT(tbl_TransDet_Exp[[#This Row],[Project Id]],"000000")</f>
        <v>000000</v>
      </c>
      <c r="AT835" s="42" t="e">
        <f>INDEX(Table11[Description],MATCH(tbl_TransDet_Exp[[#This Row],[Account]],Table11[GL Account],0))</f>
        <v>#N/A</v>
      </c>
      <c r="AU8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6" spans="2:47">
      <c r="B836" s="11"/>
      <c r="C836" s="243"/>
      <c r="D836" s="243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244"/>
      <c r="P836" s="11"/>
      <c r="Q836" s="245"/>
      <c r="R836" s="11"/>
      <c r="S836" s="11"/>
      <c r="T836" s="11"/>
      <c r="U836" s="11"/>
      <c r="V836" s="11"/>
      <c r="W836" s="11"/>
      <c r="X836" s="11"/>
      <c r="Y836" s="11"/>
      <c r="Z836" s="246"/>
      <c r="AA8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6" s="250" t="e">
        <f>IF(tbl_TransDet_Exp[[#This Row],[+/-  (HR GL Detail)]]&lt;&gt;"",tbl_TransDet_Exp[[#This Row],[+/-  (HR GL Detail)]],IF(#REF!&lt;&gt;"",#REF!,""))</f>
        <v>#REF!</v>
      </c>
      <c r="AC836" s="250" t="str">
        <f t="shared" si="39"/>
        <v>https://financials.omni.fsu.edu/psp/sprdfi/EMPLOYEE/ERP/c/AUDIT_EXPENSE_FUNCTIONS.TE_EXP_SHEET_INQ.GBL?SHEET_ID=</v>
      </c>
      <c r="AD836" s="250" t="str">
        <f t="shared" si="40"/>
        <v>&amp;PAGE=EX_SHEET_ENTRY</v>
      </c>
      <c r="AE836" s="250" t="str">
        <f>IF(LEFT(tbl_TransDet_Exp[[#This Row],[Journal Id]],2)="EX",TEXT(tbl_TransDet_Exp[[#This Row],[Vch /Ex /PayId]],"0000000000"),"")</f>
        <v/>
      </c>
      <c r="AF836" s="250" t="b">
        <f>IF(tbl_TransDet_Exp[[#This Row],[ER Lookup and Format]]&lt;&gt;"",CONCATENATE(tbl_TransDet_Exp[[#This Row],[https://financials.omni.fsu.edu/psp/sprdfi/EMPLOYEE/ERP/c/AUDIT_EXPENSE_FUNCTIONS.TE_EXP_SHEET_INQ.GBL?SHEET_ID=]],AE836,tbl_TransDet_Exp[[#This Row],[&amp;PAGE=EX_SHEET_ENTRY]]))</f>
        <v>0</v>
      </c>
      <c r="AG836" s="250" t="str">
        <f t="shared" si="41"/>
        <v>https://docmgmt.its.fsu.edu/NolijWeb/public/apiLoginCheck.jsp?redir=../documentviewer/%3FdocumentId%3D</v>
      </c>
      <c r="AH8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6" s="250" t="str">
        <f>tbl_TransDet_Exp[[#Headers],[&amp;TargetFrameName=None]]</f>
        <v>&amp;TargetFrameName=None</v>
      </c>
      <c r="AJ8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6" s="71"/>
      <c r="AN836" s="22"/>
      <c r="AO836" s="22"/>
      <c r="AP836" s="208"/>
      <c r="AQ836" s="42" t="e">
        <f>IF(tbl_TransDet_Exp[[#This Row],[Custom SR Type]]="",INDEX(SR_Lookup[Section Name],MATCH(tbl_TransDet_Exp[[#This Row],[Account]],SR_Lookup[Account],0)),tbl_TransDet_Exp[[#This Row],[Custom SR Type]])</f>
        <v>#N/A</v>
      </c>
      <c r="AR836" s="42">
        <f>VALUE(CONCATENATE(C836,TEXT(tbl_TransDet_Exp[[#This Row],[Pd]],"00")))</f>
        <v>0</v>
      </c>
      <c r="AS836" s="42" t="str">
        <f>TEXT(tbl_TransDet_Exp[[#This Row],[Project Id]],"000000")</f>
        <v>000000</v>
      </c>
      <c r="AT836" s="42" t="e">
        <f>INDEX(Table11[Description],MATCH(tbl_TransDet_Exp[[#This Row],[Account]],Table11[GL Account],0))</f>
        <v>#N/A</v>
      </c>
      <c r="AU8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7" spans="2:47">
      <c r="B837" s="11"/>
      <c r="C837" s="243"/>
      <c r="D837" s="243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244"/>
      <c r="P837" s="11"/>
      <c r="Q837" s="245"/>
      <c r="R837" s="11"/>
      <c r="S837" s="11"/>
      <c r="T837" s="11"/>
      <c r="U837" s="11"/>
      <c r="V837" s="11"/>
      <c r="W837" s="11"/>
      <c r="X837" s="11"/>
      <c r="Y837" s="11"/>
      <c r="Z837" s="246"/>
      <c r="AA8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7" s="250" t="e">
        <f>IF(tbl_TransDet_Exp[[#This Row],[+/-  (HR GL Detail)]]&lt;&gt;"",tbl_TransDet_Exp[[#This Row],[+/-  (HR GL Detail)]],IF(#REF!&lt;&gt;"",#REF!,""))</f>
        <v>#REF!</v>
      </c>
      <c r="AC837" s="250" t="str">
        <f t="shared" si="39"/>
        <v>https://financials.omni.fsu.edu/psp/sprdfi/EMPLOYEE/ERP/c/AUDIT_EXPENSE_FUNCTIONS.TE_EXP_SHEET_INQ.GBL?SHEET_ID=</v>
      </c>
      <c r="AD837" s="250" t="str">
        <f t="shared" si="40"/>
        <v>&amp;PAGE=EX_SHEET_ENTRY</v>
      </c>
      <c r="AE837" s="250" t="str">
        <f>IF(LEFT(tbl_TransDet_Exp[[#This Row],[Journal Id]],2)="EX",TEXT(tbl_TransDet_Exp[[#This Row],[Vch /Ex /PayId]],"0000000000"),"")</f>
        <v/>
      </c>
      <c r="AF837" s="250" t="b">
        <f>IF(tbl_TransDet_Exp[[#This Row],[ER Lookup and Format]]&lt;&gt;"",CONCATENATE(tbl_TransDet_Exp[[#This Row],[https://financials.omni.fsu.edu/psp/sprdfi/EMPLOYEE/ERP/c/AUDIT_EXPENSE_FUNCTIONS.TE_EXP_SHEET_INQ.GBL?SHEET_ID=]],AE837,tbl_TransDet_Exp[[#This Row],[&amp;PAGE=EX_SHEET_ENTRY]]))</f>
        <v>0</v>
      </c>
      <c r="AG837" s="250" t="str">
        <f t="shared" si="41"/>
        <v>https://docmgmt.its.fsu.edu/NolijWeb/public/apiLoginCheck.jsp?redir=../documentviewer/%3FdocumentId%3D</v>
      </c>
      <c r="AH8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7" s="250" t="str">
        <f>tbl_TransDet_Exp[[#Headers],[&amp;TargetFrameName=None]]</f>
        <v>&amp;TargetFrameName=None</v>
      </c>
      <c r="AJ8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7" s="71"/>
      <c r="AN837" s="22"/>
      <c r="AO837" s="22"/>
      <c r="AP837" s="208"/>
      <c r="AQ837" s="42" t="e">
        <f>IF(tbl_TransDet_Exp[[#This Row],[Custom SR Type]]="",INDEX(SR_Lookup[Section Name],MATCH(tbl_TransDet_Exp[[#This Row],[Account]],SR_Lookup[Account],0)),tbl_TransDet_Exp[[#This Row],[Custom SR Type]])</f>
        <v>#N/A</v>
      </c>
      <c r="AR837" s="42">
        <f>VALUE(CONCATENATE(C837,TEXT(tbl_TransDet_Exp[[#This Row],[Pd]],"00")))</f>
        <v>0</v>
      </c>
      <c r="AS837" s="42" t="str">
        <f>TEXT(tbl_TransDet_Exp[[#This Row],[Project Id]],"000000")</f>
        <v>000000</v>
      </c>
      <c r="AT837" s="42" t="e">
        <f>INDEX(Table11[Description],MATCH(tbl_TransDet_Exp[[#This Row],[Account]],Table11[GL Account],0))</f>
        <v>#N/A</v>
      </c>
      <c r="AU8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8" spans="2:47">
      <c r="B838" s="11"/>
      <c r="C838" s="243"/>
      <c r="D838" s="243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244"/>
      <c r="P838" s="11"/>
      <c r="Q838" s="245"/>
      <c r="R838" s="11"/>
      <c r="S838" s="11"/>
      <c r="T838" s="11"/>
      <c r="U838" s="11"/>
      <c r="V838" s="11"/>
      <c r="W838" s="11"/>
      <c r="X838" s="11"/>
      <c r="Y838" s="11"/>
      <c r="Z838" s="246"/>
      <c r="AA8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8" s="250" t="e">
        <f>IF(tbl_TransDet_Exp[[#This Row],[+/-  (HR GL Detail)]]&lt;&gt;"",tbl_TransDet_Exp[[#This Row],[+/-  (HR GL Detail)]],IF(#REF!&lt;&gt;"",#REF!,""))</f>
        <v>#REF!</v>
      </c>
      <c r="AC838" s="250" t="str">
        <f t="shared" si="39"/>
        <v>https://financials.omni.fsu.edu/psp/sprdfi/EMPLOYEE/ERP/c/AUDIT_EXPENSE_FUNCTIONS.TE_EXP_SHEET_INQ.GBL?SHEET_ID=</v>
      </c>
      <c r="AD838" s="250" t="str">
        <f t="shared" si="40"/>
        <v>&amp;PAGE=EX_SHEET_ENTRY</v>
      </c>
      <c r="AE838" s="250" t="str">
        <f>IF(LEFT(tbl_TransDet_Exp[[#This Row],[Journal Id]],2)="EX",TEXT(tbl_TransDet_Exp[[#This Row],[Vch /Ex /PayId]],"0000000000"),"")</f>
        <v/>
      </c>
      <c r="AF838" s="250" t="b">
        <f>IF(tbl_TransDet_Exp[[#This Row],[ER Lookup and Format]]&lt;&gt;"",CONCATENATE(tbl_TransDet_Exp[[#This Row],[https://financials.omni.fsu.edu/psp/sprdfi/EMPLOYEE/ERP/c/AUDIT_EXPENSE_FUNCTIONS.TE_EXP_SHEET_INQ.GBL?SHEET_ID=]],AE838,tbl_TransDet_Exp[[#This Row],[&amp;PAGE=EX_SHEET_ENTRY]]))</f>
        <v>0</v>
      </c>
      <c r="AG838" s="250" t="str">
        <f t="shared" si="41"/>
        <v>https://docmgmt.its.fsu.edu/NolijWeb/public/apiLoginCheck.jsp?redir=../documentviewer/%3FdocumentId%3D</v>
      </c>
      <c r="AH8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8" s="250" t="str">
        <f>tbl_TransDet_Exp[[#Headers],[&amp;TargetFrameName=None]]</f>
        <v>&amp;TargetFrameName=None</v>
      </c>
      <c r="AJ8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8" s="71"/>
      <c r="AN838" s="22"/>
      <c r="AO838" s="22"/>
      <c r="AP838" s="208"/>
      <c r="AQ838" s="42" t="e">
        <f>IF(tbl_TransDet_Exp[[#This Row],[Custom SR Type]]="",INDEX(SR_Lookup[Section Name],MATCH(tbl_TransDet_Exp[[#This Row],[Account]],SR_Lookup[Account],0)),tbl_TransDet_Exp[[#This Row],[Custom SR Type]])</f>
        <v>#N/A</v>
      </c>
      <c r="AR838" s="42">
        <f>VALUE(CONCATENATE(C838,TEXT(tbl_TransDet_Exp[[#This Row],[Pd]],"00")))</f>
        <v>0</v>
      </c>
      <c r="AS838" s="42" t="str">
        <f>TEXT(tbl_TransDet_Exp[[#This Row],[Project Id]],"000000")</f>
        <v>000000</v>
      </c>
      <c r="AT838" s="42" t="e">
        <f>INDEX(Table11[Description],MATCH(tbl_TransDet_Exp[[#This Row],[Account]],Table11[GL Account],0))</f>
        <v>#N/A</v>
      </c>
      <c r="AU8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39" spans="2:47">
      <c r="B839" s="11"/>
      <c r="C839" s="243"/>
      <c r="D839" s="243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244"/>
      <c r="P839" s="11"/>
      <c r="Q839" s="245"/>
      <c r="R839" s="11"/>
      <c r="S839" s="11"/>
      <c r="T839" s="11"/>
      <c r="U839" s="11"/>
      <c r="V839" s="11"/>
      <c r="W839" s="11"/>
      <c r="X839" s="11"/>
      <c r="Y839" s="11"/>
      <c r="Z839" s="246"/>
      <c r="AA8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39" s="250" t="e">
        <f>IF(tbl_TransDet_Exp[[#This Row],[+/-  (HR GL Detail)]]&lt;&gt;"",tbl_TransDet_Exp[[#This Row],[+/-  (HR GL Detail)]],IF(#REF!&lt;&gt;"",#REF!,""))</f>
        <v>#REF!</v>
      </c>
      <c r="AC839" s="250" t="str">
        <f t="shared" si="39"/>
        <v>https://financials.omni.fsu.edu/psp/sprdfi/EMPLOYEE/ERP/c/AUDIT_EXPENSE_FUNCTIONS.TE_EXP_SHEET_INQ.GBL?SHEET_ID=</v>
      </c>
      <c r="AD839" s="250" t="str">
        <f t="shared" si="40"/>
        <v>&amp;PAGE=EX_SHEET_ENTRY</v>
      </c>
      <c r="AE839" s="250" t="str">
        <f>IF(LEFT(tbl_TransDet_Exp[[#This Row],[Journal Id]],2)="EX",TEXT(tbl_TransDet_Exp[[#This Row],[Vch /Ex /PayId]],"0000000000"),"")</f>
        <v/>
      </c>
      <c r="AF839" s="250" t="b">
        <f>IF(tbl_TransDet_Exp[[#This Row],[ER Lookup and Format]]&lt;&gt;"",CONCATENATE(tbl_TransDet_Exp[[#This Row],[https://financials.omni.fsu.edu/psp/sprdfi/EMPLOYEE/ERP/c/AUDIT_EXPENSE_FUNCTIONS.TE_EXP_SHEET_INQ.GBL?SHEET_ID=]],AE839,tbl_TransDet_Exp[[#This Row],[&amp;PAGE=EX_SHEET_ENTRY]]))</f>
        <v>0</v>
      </c>
      <c r="AG839" s="250" t="str">
        <f t="shared" si="41"/>
        <v>https://docmgmt.its.fsu.edu/NolijWeb/public/apiLoginCheck.jsp?redir=../documentviewer/%3FdocumentId%3D</v>
      </c>
      <c r="AH8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39" s="250" t="str">
        <f>tbl_TransDet_Exp[[#Headers],[&amp;TargetFrameName=None]]</f>
        <v>&amp;TargetFrameName=None</v>
      </c>
      <c r="AJ8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39" s="71"/>
      <c r="AN839" s="22"/>
      <c r="AO839" s="22"/>
      <c r="AP839" s="208"/>
      <c r="AQ839" s="42" t="e">
        <f>IF(tbl_TransDet_Exp[[#This Row],[Custom SR Type]]="",INDEX(SR_Lookup[Section Name],MATCH(tbl_TransDet_Exp[[#This Row],[Account]],SR_Lookup[Account],0)),tbl_TransDet_Exp[[#This Row],[Custom SR Type]])</f>
        <v>#N/A</v>
      </c>
      <c r="AR839" s="42">
        <f>VALUE(CONCATENATE(C839,TEXT(tbl_TransDet_Exp[[#This Row],[Pd]],"00")))</f>
        <v>0</v>
      </c>
      <c r="AS839" s="42" t="str">
        <f>TEXT(tbl_TransDet_Exp[[#This Row],[Project Id]],"000000")</f>
        <v>000000</v>
      </c>
      <c r="AT839" s="42" t="e">
        <f>INDEX(Table11[Description],MATCH(tbl_TransDet_Exp[[#This Row],[Account]],Table11[GL Account],0))</f>
        <v>#N/A</v>
      </c>
      <c r="AU8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0" spans="2:47">
      <c r="B840" s="11"/>
      <c r="C840" s="243"/>
      <c r="D840" s="243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244"/>
      <c r="P840" s="11"/>
      <c r="Q840" s="245"/>
      <c r="R840" s="11"/>
      <c r="S840" s="11"/>
      <c r="T840" s="11"/>
      <c r="U840" s="11"/>
      <c r="V840" s="11"/>
      <c r="W840" s="11"/>
      <c r="X840" s="11"/>
      <c r="Y840" s="11"/>
      <c r="Z840" s="246"/>
      <c r="AA8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0" s="250" t="e">
        <f>IF(tbl_TransDet_Exp[[#This Row],[+/-  (HR GL Detail)]]&lt;&gt;"",tbl_TransDet_Exp[[#This Row],[+/-  (HR GL Detail)]],IF(#REF!&lt;&gt;"",#REF!,""))</f>
        <v>#REF!</v>
      </c>
      <c r="AC840" s="250" t="str">
        <f t="shared" si="39"/>
        <v>https://financials.omni.fsu.edu/psp/sprdfi/EMPLOYEE/ERP/c/AUDIT_EXPENSE_FUNCTIONS.TE_EXP_SHEET_INQ.GBL?SHEET_ID=</v>
      </c>
      <c r="AD840" s="250" t="str">
        <f t="shared" si="40"/>
        <v>&amp;PAGE=EX_SHEET_ENTRY</v>
      </c>
      <c r="AE840" s="250" t="str">
        <f>IF(LEFT(tbl_TransDet_Exp[[#This Row],[Journal Id]],2)="EX",TEXT(tbl_TransDet_Exp[[#This Row],[Vch /Ex /PayId]],"0000000000"),"")</f>
        <v/>
      </c>
      <c r="AF840" s="250" t="b">
        <f>IF(tbl_TransDet_Exp[[#This Row],[ER Lookup and Format]]&lt;&gt;"",CONCATENATE(tbl_TransDet_Exp[[#This Row],[https://financials.omni.fsu.edu/psp/sprdfi/EMPLOYEE/ERP/c/AUDIT_EXPENSE_FUNCTIONS.TE_EXP_SHEET_INQ.GBL?SHEET_ID=]],AE840,tbl_TransDet_Exp[[#This Row],[&amp;PAGE=EX_SHEET_ENTRY]]))</f>
        <v>0</v>
      </c>
      <c r="AG840" s="250" t="str">
        <f t="shared" si="41"/>
        <v>https://docmgmt.its.fsu.edu/NolijWeb/public/apiLoginCheck.jsp?redir=../documentviewer/%3FdocumentId%3D</v>
      </c>
      <c r="AH8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0" s="250" t="str">
        <f>tbl_TransDet_Exp[[#Headers],[&amp;TargetFrameName=None]]</f>
        <v>&amp;TargetFrameName=None</v>
      </c>
      <c r="AJ8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0" s="71"/>
      <c r="AN840" s="22"/>
      <c r="AO840" s="22"/>
      <c r="AP840" s="208"/>
      <c r="AQ840" s="42" t="e">
        <f>IF(tbl_TransDet_Exp[[#This Row],[Custom SR Type]]="",INDEX(SR_Lookup[Section Name],MATCH(tbl_TransDet_Exp[[#This Row],[Account]],SR_Lookup[Account],0)),tbl_TransDet_Exp[[#This Row],[Custom SR Type]])</f>
        <v>#N/A</v>
      </c>
      <c r="AR840" s="42">
        <f>VALUE(CONCATENATE(C840,TEXT(tbl_TransDet_Exp[[#This Row],[Pd]],"00")))</f>
        <v>0</v>
      </c>
      <c r="AS840" s="42" t="str">
        <f>TEXT(tbl_TransDet_Exp[[#This Row],[Project Id]],"000000")</f>
        <v>000000</v>
      </c>
      <c r="AT840" s="42" t="e">
        <f>INDEX(Table11[Description],MATCH(tbl_TransDet_Exp[[#This Row],[Account]],Table11[GL Account],0))</f>
        <v>#N/A</v>
      </c>
      <c r="AU8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1" spans="2:47">
      <c r="B841" s="11"/>
      <c r="C841" s="243"/>
      <c r="D841" s="243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244"/>
      <c r="P841" s="11"/>
      <c r="Q841" s="245"/>
      <c r="R841" s="11"/>
      <c r="S841" s="11"/>
      <c r="T841" s="11"/>
      <c r="U841" s="11"/>
      <c r="V841" s="11"/>
      <c r="W841" s="11"/>
      <c r="X841" s="11"/>
      <c r="Y841" s="11"/>
      <c r="Z841" s="246"/>
      <c r="AA8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1" s="250" t="e">
        <f>IF(tbl_TransDet_Exp[[#This Row],[+/-  (HR GL Detail)]]&lt;&gt;"",tbl_TransDet_Exp[[#This Row],[+/-  (HR GL Detail)]],IF(#REF!&lt;&gt;"",#REF!,""))</f>
        <v>#REF!</v>
      </c>
      <c r="AC841" s="250" t="str">
        <f t="shared" si="39"/>
        <v>https://financials.omni.fsu.edu/psp/sprdfi/EMPLOYEE/ERP/c/AUDIT_EXPENSE_FUNCTIONS.TE_EXP_SHEET_INQ.GBL?SHEET_ID=</v>
      </c>
      <c r="AD841" s="250" t="str">
        <f t="shared" si="40"/>
        <v>&amp;PAGE=EX_SHEET_ENTRY</v>
      </c>
      <c r="AE841" s="250" t="str">
        <f>IF(LEFT(tbl_TransDet_Exp[[#This Row],[Journal Id]],2)="EX",TEXT(tbl_TransDet_Exp[[#This Row],[Vch /Ex /PayId]],"0000000000"),"")</f>
        <v/>
      </c>
      <c r="AF841" s="250" t="b">
        <f>IF(tbl_TransDet_Exp[[#This Row],[ER Lookup and Format]]&lt;&gt;"",CONCATENATE(tbl_TransDet_Exp[[#This Row],[https://financials.omni.fsu.edu/psp/sprdfi/EMPLOYEE/ERP/c/AUDIT_EXPENSE_FUNCTIONS.TE_EXP_SHEET_INQ.GBL?SHEET_ID=]],AE841,tbl_TransDet_Exp[[#This Row],[&amp;PAGE=EX_SHEET_ENTRY]]))</f>
        <v>0</v>
      </c>
      <c r="AG841" s="250" t="str">
        <f t="shared" si="41"/>
        <v>https://docmgmt.its.fsu.edu/NolijWeb/public/apiLoginCheck.jsp?redir=../documentviewer/%3FdocumentId%3D</v>
      </c>
      <c r="AH8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1" s="250" t="str">
        <f>tbl_TransDet_Exp[[#Headers],[&amp;TargetFrameName=None]]</f>
        <v>&amp;TargetFrameName=None</v>
      </c>
      <c r="AJ8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1" s="71"/>
      <c r="AN841" s="22"/>
      <c r="AO841" s="22"/>
      <c r="AP841" s="208"/>
      <c r="AQ841" s="42" t="e">
        <f>IF(tbl_TransDet_Exp[[#This Row],[Custom SR Type]]="",INDEX(SR_Lookup[Section Name],MATCH(tbl_TransDet_Exp[[#This Row],[Account]],SR_Lookup[Account],0)),tbl_TransDet_Exp[[#This Row],[Custom SR Type]])</f>
        <v>#N/A</v>
      </c>
      <c r="AR841" s="42">
        <f>VALUE(CONCATENATE(C841,TEXT(tbl_TransDet_Exp[[#This Row],[Pd]],"00")))</f>
        <v>0</v>
      </c>
      <c r="AS841" s="42" t="str">
        <f>TEXT(tbl_TransDet_Exp[[#This Row],[Project Id]],"000000")</f>
        <v>000000</v>
      </c>
      <c r="AT841" s="42" t="e">
        <f>INDEX(Table11[Description],MATCH(tbl_TransDet_Exp[[#This Row],[Account]],Table11[GL Account],0))</f>
        <v>#N/A</v>
      </c>
      <c r="AU8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2" spans="2:47">
      <c r="B842" s="11"/>
      <c r="C842" s="243"/>
      <c r="D842" s="243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244"/>
      <c r="P842" s="11"/>
      <c r="Q842" s="245"/>
      <c r="R842" s="11"/>
      <c r="S842" s="11"/>
      <c r="T842" s="11"/>
      <c r="U842" s="11"/>
      <c r="V842" s="11"/>
      <c r="W842" s="11"/>
      <c r="X842" s="11"/>
      <c r="Y842" s="11"/>
      <c r="Z842" s="246"/>
      <c r="AA8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2" s="250" t="e">
        <f>IF(tbl_TransDet_Exp[[#This Row],[+/-  (HR GL Detail)]]&lt;&gt;"",tbl_TransDet_Exp[[#This Row],[+/-  (HR GL Detail)]],IF(#REF!&lt;&gt;"",#REF!,""))</f>
        <v>#REF!</v>
      </c>
      <c r="AC842" s="250" t="str">
        <f t="shared" ref="AC842:AC905" si="42">$AC$2</f>
        <v>https://financials.omni.fsu.edu/psp/sprdfi/EMPLOYEE/ERP/c/AUDIT_EXPENSE_FUNCTIONS.TE_EXP_SHEET_INQ.GBL?SHEET_ID=</v>
      </c>
      <c r="AD842" s="250" t="str">
        <f t="shared" ref="AD842:AD905" si="43">$AD$2</f>
        <v>&amp;PAGE=EX_SHEET_ENTRY</v>
      </c>
      <c r="AE842" s="250" t="str">
        <f>IF(LEFT(tbl_TransDet_Exp[[#This Row],[Journal Id]],2)="EX",TEXT(tbl_TransDet_Exp[[#This Row],[Vch /Ex /PayId]],"0000000000"),"")</f>
        <v/>
      </c>
      <c r="AF842" s="250" t="b">
        <f>IF(tbl_TransDet_Exp[[#This Row],[ER Lookup and Format]]&lt;&gt;"",CONCATENATE(tbl_TransDet_Exp[[#This Row],[https://financials.omni.fsu.edu/psp/sprdfi/EMPLOYEE/ERP/c/AUDIT_EXPENSE_FUNCTIONS.TE_EXP_SHEET_INQ.GBL?SHEET_ID=]],AE842,tbl_TransDet_Exp[[#This Row],[&amp;PAGE=EX_SHEET_ENTRY]]))</f>
        <v>0</v>
      </c>
      <c r="AG842" s="250" t="str">
        <f t="shared" ref="AG842:AG905" si="44">$AG$2</f>
        <v>https://docmgmt.its.fsu.edu/NolijWeb/public/apiLoginCheck.jsp?redir=../documentviewer/%3FdocumentId%3D</v>
      </c>
      <c r="AH8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2" s="250" t="str">
        <f>tbl_TransDet_Exp[[#Headers],[&amp;TargetFrameName=None]]</f>
        <v>&amp;TargetFrameName=None</v>
      </c>
      <c r="AJ8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2" s="71"/>
      <c r="AN842" s="22"/>
      <c r="AO842" s="22"/>
      <c r="AP842" s="208"/>
      <c r="AQ842" s="42" t="e">
        <f>IF(tbl_TransDet_Exp[[#This Row],[Custom SR Type]]="",INDEX(SR_Lookup[Section Name],MATCH(tbl_TransDet_Exp[[#This Row],[Account]],SR_Lookup[Account],0)),tbl_TransDet_Exp[[#This Row],[Custom SR Type]])</f>
        <v>#N/A</v>
      </c>
      <c r="AR842" s="42">
        <f>VALUE(CONCATENATE(C842,TEXT(tbl_TransDet_Exp[[#This Row],[Pd]],"00")))</f>
        <v>0</v>
      </c>
      <c r="AS842" s="42" t="str">
        <f>TEXT(tbl_TransDet_Exp[[#This Row],[Project Id]],"000000")</f>
        <v>000000</v>
      </c>
      <c r="AT842" s="42" t="e">
        <f>INDEX(Table11[Description],MATCH(tbl_TransDet_Exp[[#This Row],[Account]],Table11[GL Account],0))</f>
        <v>#N/A</v>
      </c>
      <c r="AU8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3" spans="2:47">
      <c r="B843" s="11"/>
      <c r="C843" s="243"/>
      <c r="D843" s="243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244"/>
      <c r="P843" s="11"/>
      <c r="Q843" s="245"/>
      <c r="R843" s="11"/>
      <c r="S843" s="11"/>
      <c r="T843" s="11"/>
      <c r="U843" s="11"/>
      <c r="V843" s="11"/>
      <c r="W843" s="11"/>
      <c r="X843" s="11"/>
      <c r="Y843" s="11"/>
      <c r="Z843" s="246"/>
      <c r="AA8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3" s="250" t="e">
        <f>IF(tbl_TransDet_Exp[[#This Row],[+/-  (HR GL Detail)]]&lt;&gt;"",tbl_TransDet_Exp[[#This Row],[+/-  (HR GL Detail)]],IF(#REF!&lt;&gt;"",#REF!,""))</f>
        <v>#REF!</v>
      </c>
      <c r="AC843" s="250" t="str">
        <f t="shared" si="42"/>
        <v>https://financials.omni.fsu.edu/psp/sprdfi/EMPLOYEE/ERP/c/AUDIT_EXPENSE_FUNCTIONS.TE_EXP_SHEET_INQ.GBL?SHEET_ID=</v>
      </c>
      <c r="AD843" s="250" t="str">
        <f t="shared" si="43"/>
        <v>&amp;PAGE=EX_SHEET_ENTRY</v>
      </c>
      <c r="AE843" s="250" t="str">
        <f>IF(LEFT(tbl_TransDet_Exp[[#This Row],[Journal Id]],2)="EX",TEXT(tbl_TransDet_Exp[[#This Row],[Vch /Ex /PayId]],"0000000000"),"")</f>
        <v/>
      </c>
      <c r="AF843" s="250" t="b">
        <f>IF(tbl_TransDet_Exp[[#This Row],[ER Lookup and Format]]&lt;&gt;"",CONCATENATE(tbl_TransDet_Exp[[#This Row],[https://financials.omni.fsu.edu/psp/sprdfi/EMPLOYEE/ERP/c/AUDIT_EXPENSE_FUNCTIONS.TE_EXP_SHEET_INQ.GBL?SHEET_ID=]],AE843,tbl_TransDet_Exp[[#This Row],[&amp;PAGE=EX_SHEET_ENTRY]]))</f>
        <v>0</v>
      </c>
      <c r="AG843" s="250" t="str">
        <f t="shared" si="44"/>
        <v>https://docmgmt.its.fsu.edu/NolijWeb/public/apiLoginCheck.jsp?redir=../documentviewer/%3FdocumentId%3D</v>
      </c>
      <c r="AH8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3" s="250" t="str">
        <f>tbl_TransDet_Exp[[#Headers],[&amp;TargetFrameName=None]]</f>
        <v>&amp;TargetFrameName=None</v>
      </c>
      <c r="AJ8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3" s="71"/>
      <c r="AN843" s="22"/>
      <c r="AO843" s="22"/>
      <c r="AP843" s="208"/>
      <c r="AQ843" s="42" t="e">
        <f>IF(tbl_TransDet_Exp[[#This Row],[Custom SR Type]]="",INDEX(SR_Lookup[Section Name],MATCH(tbl_TransDet_Exp[[#This Row],[Account]],SR_Lookup[Account],0)),tbl_TransDet_Exp[[#This Row],[Custom SR Type]])</f>
        <v>#N/A</v>
      </c>
      <c r="AR843" s="42">
        <f>VALUE(CONCATENATE(C843,TEXT(tbl_TransDet_Exp[[#This Row],[Pd]],"00")))</f>
        <v>0</v>
      </c>
      <c r="AS843" s="42" t="str">
        <f>TEXT(tbl_TransDet_Exp[[#This Row],[Project Id]],"000000")</f>
        <v>000000</v>
      </c>
      <c r="AT843" s="42" t="e">
        <f>INDEX(Table11[Description],MATCH(tbl_TransDet_Exp[[#This Row],[Account]],Table11[GL Account],0))</f>
        <v>#N/A</v>
      </c>
      <c r="AU8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4" spans="2:47">
      <c r="B844" s="11"/>
      <c r="C844" s="243"/>
      <c r="D844" s="243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244"/>
      <c r="P844" s="11"/>
      <c r="Q844" s="245"/>
      <c r="R844" s="11"/>
      <c r="S844" s="11"/>
      <c r="T844" s="11"/>
      <c r="U844" s="11"/>
      <c r="V844" s="11"/>
      <c r="W844" s="11"/>
      <c r="X844" s="11"/>
      <c r="Y844" s="11"/>
      <c r="Z844" s="246"/>
      <c r="AA8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4" s="250" t="e">
        <f>IF(tbl_TransDet_Exp[[#This Row],[+/-  (HR GL Detail)]]&lt;&gt;"",tbl_TransDet_Exp[[#This Row],[+/-  (HR GL Detail)]],IF(#REF!&lt;&gt;"",#REF!,""))</f>
        <v>#REF!</v>
      </c>
      <c r="AC844" s="250" t="str">
        <f t="shared" si="42"/>
        <v>https://financials.omni.fsu.edu/psp/sprdfi/EMPLOYEE/ERP/c/AUDIT_EXPENSE_FUNCTIONS.TE_EXP_SHEET_INQ.GBL?SHEET_ID=</v>
      </c>
      <c r="AD844" s="250" t="str">
        <f t="shared" si="43"/>
        <v>&amp;PAGE=EX_SHEET_ENTRY</v>
      </c>
      <c r="AE844" s="250" t="str">
        <f>IF(LEFT(tbl_TransDet_Exp[[#This Row],[Journal Id]],2)="EX",TEXT(tbl_TransDet_Exp[[#This Row],[Vch /Ex /PayId]],"0000000000"),"")</f>
        <v/>
      </c>
      <c r="AF844" s="250" t="b">
        <f>IF(tbl_TransDet_Exp[[#This Row],[ER Lookup and Format]]&lt;&gt;"",CONCATENATE(tbl_TransDet_Exp[[#This Row],[https://financials.omni.fsu.edu/psp/sprdfi/EMPLOYEE/ERP/c/AUDIT_EXPENSE_FUNCTIONS.TE_EXP_SHEET_INQ.GBL?SHEET_ID=]],AE844,tbl_TransDet_Exp[[#This Row],[&amp;PAGE=EX_SHEET_ENTRY]]))</f>
        <v>0</v>
      </c>
      <c r="AG844" s="250" t="str">
        <f t="shared" si="44"/>
        <v>https://docmgmt.its.fsu.edu/NolijWeb/public/apiLoginCheck.jsp?redir=../documentviewer/%3FdocumentId%3D</v>
      </c>
      <c r="AH8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4" s="250" t="str">
        <f>tbl_TransDet_Exp[[#Headers],[&amp;TargetFrameName=None]]</f>
        <v>&amp;TargetFrameName=None</v>
      </c>
      <c r="AJ8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4" s="71"/>
      <c r="AN844" s="22"/>
      <c r="AO844" s="22"/>
      <c r="AP844" s="208"/>
      <c r="AQ844" s="42" t="e">
        <f>IF(tbl_TransDet_Exp[[#This Row],[Custom SR Type]]="",INDEX(SR_Lookup[Section Name],MATCH(tbl_TransDet_Exp[[#This Row],[Account]],SR_Lookup[Account],0)),tbl_TransDet_Exp[[#This Row],[Custom SR Type]])</f>
        <v>#N/A</v>
      </c>
      <c r="AR844" s="42">
        <f>VALUE(CONCATENATE(C844,TEXT(tbl_TransDet_Exp[[#This Row],[Pd]],"00")))</f>
        <v>0</v>
      </c>
      <c r="AS844" s="42" t="str">
        <f>TEXT(tbl_TransDet_Exp[[#This Row],[Project Id]],"000000")</f>
        <v>000000</v>
      </c>
      <c r="AT844" s="42" t="e">
        <f>INDEX(Table11[Description],MATCH(tbl_TransDet_Exp[[#This Row],[Account]],Table11[GL Account],0))</f>
        <v>#N/A</v>
      </c>
      <c r="AU8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5" spans="2:47">
      <c r="B845" s="11"/>
      <c r="C845" s="243"/>
      <c r="D845" s="243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244"/>
      <c r="P845" s="11"/>
      <c r="Q845" s="245"/>
      <c r="R845" s="11"/>
      <c r="S845" s="11"/>
      <c r="T845" s="11"/>
      <c r="U845" s="11"/>
      <c r="V845" s="11"/>
      <c r="W845" s="11"/>
      <c r="X845" s="11"/>
      <c r="Y845" s="11"/>
      <c r="Z845" s="246"/>
      <c r="AA8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5" s="250" t="e">
        <f>IF(tbl_TransDet_Exp[[#This Row],[+/-  (HR GL Detail)]]&lt;&gt;"",tbl_TransDet_Exp[[#This Row],[+/-  (HR GL Detail)]],IF(#REF!&lt;&gt;"",#REF!,""))</f>
        <v>#REF!</v>
      </c>
      <c r="AC845" s="250" t="str">
        <f t="shared" si="42"/>
        <v>https://financials.omni.fsu.edu/psp/sprdfi/EMPLOYEE/ERP/c/AUDIT_EXPENSE_FUNCTIONS.TE_EXP_SHEET_INQ.GBL?SHEET_ID=</v>
      </c>
      <c r="AD845" s="250" t="str">
        <f t="shared" si="43"/>
        <v>&amp;PAGE=EX_SHEET_ENTRY</v>
      </c>
      <c r="AE845" s="250" t="str">
        <f>IF(LEFT(tbl_TransDet_Exp[[#This Row],[Journal Id]],2)="EX",TEXT(tbl_TransDet_Exp[[#This Row],[Vch /Ex /PayId]],"0000000000"),"")</f>
        <v/>
      </c>
      <c r="AF845" s="250" t="b">
        <f>IF(tbl_TransDet_Exp[[#This Row],[ER Lookup and Format]]&lt;&gt;"",CONCATENATE(tbl_TransDet_Exp[[#This Row],[https://financials.omni.fsu.edu/psp/sprdfi/EMPLOYEE/ERP/c/AUDIT_EXPENSE_FUNCTIONS.TE_EXP_SHEET_INQ.GBL?SHEET_ID=]],AE845,tbl_TransDet_Exp[[#This Row],[&amp;PAGE=EX_SHEET_ENTRY]]))</f>
        <v>0</v>
      </c>
      <c r="AG845" s="250" t="str">
        <f t="shared" si="44"/>
        <v>https://docmgmt.its.fsu.edu/NolijWeb/public/apiLoginCheck.jsp?redir=../documentviewer/%3FdocumentId%3D</v>
      </c>
      <c r="AH8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5" s="250" t="str">
        <f>tbl_TransDet_Exp[[#Headers],[&amp;TargetFrameName=None]]</f>
        <v>&amp;TargetFrameName=None</v>
      </c>
      <c r="AJ8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5" s="71"/>
      <c r="AN845" s="22"/>
      <c r="AO845" s="22"/>
      <c r="AP845" s="208"/>
      <c r="AQ845" s="42" t="e">
        <f>IF(tbl_TransDet_Exp[[#This Row],[Custom SR Type]]="",INDEX(SR_Lookup[Section Name],MATCH(tbl_TransDet_Exp[[#This Row],[Account]],SR_Lookup[Account],0)),tbl_TransDet_Exp[[#This Row],[Custom SR Type]])</f>
        <v>#N/A</v>
      </c>
      <c r="AR845" s="42">
        <f>VALUE(CONCATENATE(C845,TEXT(tbl_TransDet_Exp[[#This Row],[Pd]],"00")))</f>
        <v>0</v>
      </c>
      <c r="AS845" s="42" t="str">
        <f>TEXT(tbl_TransDet_Exp[[#This Row],[Project Id]],"000000")</f>
        <v>000000</v>
      </c>
      <c r="AT845" s="42" t="e">
        <f>INDEX(Table11[Description],MATCH(tbl_TransDet_Exp[[#This Row],[Account]],Table11[GL Account],0))</f>
        <v>#N/A</v>
      </c>
      <c r="AU8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6" spans="2:47">
      <c r="B846" s="11"/>
      <c r="C846" s="243"/>
      <c r="D846" s="243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244"/>
      <c r="P846" s="11"/>
      <c r="Q846" s="245"/>
      <c r="R846" s="11"/>
      <c r="S846" s="11"/>
      <c r="T846" s="11"/>
      <c r="U846" s="11"/>
      <c r="V846" s="11"/>
      <c r="W846" s="11"/>
      <c r="X846" s="11"/>
      <c r="Y846" s="11"/>
      <c r="Z846" s="246"/>
      <c r="AA8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6" s="250" t="e">
        <f>IF(tbl_TransDet_Exp[[#This Row],[+/-  (HR GL Detail)]]&lt;&gt;"",tbl_TransDet_Exp[[#This Row],[+/-  (HR GL Detail)]],IF(#REF!&lt;&gt;"",#REF!,""))</f>
        <v>#REF!</v>
      </c>
      <c r="AC846" s="250" t="str">
        <f t="shared" si="42"/>
        <v>https://financials.omni.fsu.edu/psp/sprdfi/EMPLOYEE/ERP/c/AUDIT_EXPENSE_FUNCTIONS.TE_EXP_SHEET_INQ.GBL?SHEET_ID=</v>
      </c>
      <c r="AD846" s="250" t="str">
        <f t="shared" si="43"/>
        <v>&amp;PAGE=EX_SHEET_ENTRY</v>
      </c>
      <c r="AE846" s="250" t="str">
        <f>IF(LEFT(tbl_TransDet_Exp[[#This Row],[Journal Id]],2)="EX",TEXT(tbl_TransDet_Exp[[#This Row],[Vch /Ex /PayId]],"0000000000"),"")</f>
        <v/>
      </c>
      <c r="AF846" s="250" t="b">
        <f>IF(tbl_TransDet_Exp[[#This Row],[ER Lookup and Format]]&lt;&gt;"",CONCATENATE(tbl_TransDet_Exp[[#This Row],[https://financials.omni.fsu.edu/psp/sprdfi/EMPLOYEE/ERP/c/AUDIT_EXPENSE_FUNCTIONS.TE_EXP_SHEET_INQ.GBL?SHEET_ID=]],AE846,tbl_TransDet_Exp[[#This Row],[&amp;PAGE=EX_SHEET_ENTRY]]))</f>
        <v>0</v>
      </c>
      <c r="AG846" s="250" t="str">
        <f t="shared" si="44"/>
        <v>https://docmgmt.its.fsu.edu/NolijWeb/public/apiLoginCheck.jsp?redir=../documentviewer/%3FdocumentId%3D</v>
      </c>
      <c r="AH8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6" s="250" t="str">
        <f>tbl_TransDet_Exp[[#Headers],[&amp;TargetFrameName=None]]</f>
        <v>&amp;TargetFrameName=None</v>
      </c>
      <c r="AJ8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6" s="71"/>
      <c r="AN846" s="22"/>
      <c r="AO846" s="22"/>
      <c r="AP846" s="208"/>
      <c r="AQ846" s="42" t="e">
        <f>IF(tbl_TransDet_Exp[[#This Row],[Custom SR Type]]="",INDEX(SR_Lookup[Section Name],MATCH(tbl_TransDet_Exp[[#This Row],[Account]],SR_Lookup[Account],0)),tbl_TransDet_Exp[[#This Row],[Custom SR Type]])</f>
        <v>#N/A</v>
      </c>
      <c r="AR846" s="42">
        <f>VALUE(CONCATENATE(C846,TEXT(tbl_TransDet_Exp[[#This Row],[Pd]],"00")))</f>
        <v>0</v>
      </c>
      <c r="AS846" s="42" t="str">
        <f>TEXT(tbl_TransDet_Exp[[#This Row],[Project Id]],"000000")</f>
        <v>000000</v>
      </c>
      <c r="AT846" s="42" t="e">
        <f>INDEX(Table11[Description],MATCH(tbl_TransDet_Exp[[#This Row],[Account]],Table11[GL Account],0))</f>
        <v>#N/A</v>
      </c>
      <c r="AU8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7" spans="2:47">
      <c r="B847" s="11"/>
      <c r="C847" s="243"/>
      <c r="D847" s="243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244"/>
      <c r="P847" s="11"/>
      <c r="Q847" s="245"/>
      <c r="R847" s="11"/>
      <c r="S847" s="11"/>
      <c r="T847" s="11"/>
      <c r="U847" s="11"/>
      <c r="V847" s="11"/>
      <c r="W847" s="11"/>
      <c r="X847" s="11"/>
      <c r="Y847" s="11"/>
      <c r="Z847" s="246"/>
      <c r="AA8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7" s="250" t="e">
        <f>IF(tbl_TransDet_Exp[[#This Row],[+/-  (HR GL Detail)]]&lt;&gt;"",tbl_TransDet_Exp[[#This Row],[+/-  (HR GL Detail)]],IF(#REF!&lt;&gt;"",#REF!,""))</f>
        <v>#REF!</v>
      </c>
      <c r="AC847" s="250" t="str">
        <f t="shared" si="42"/>
        <v>https://financials.omni.fsu.edu/psp/sprdfi/EMPLOYEE/ERP/c/AUDIT_EXPENSE_FUNCTIONS.TE_EXP_SHEET_INQ.GBL?SHEET_ID=</v>
      </c>
      <c r="AD847" s="250" t="str">
        <f t="shared" si="43"/>
        <v>&amp;PAGE=EX_SHEET_ENTRY</v>
      </c>
      <c r="AE847" s="250" t="str">
        <f>IF(LEFT(tbl_TransDet_Exp[[#This Row],[Journal Id]],2)="EX",TEXT(tbl_TransDet_Exp[[#This Row],[Vch /Ex /PayId]],"0000000000"),"")</f>
        <v/>
      </c>
      <c r="AF847" s="250" t="b">
        <f>IF(tbl_TransDet_Exp[[#This Row],[ER Lookup and Format]]&lt;&gt;"",CONCATENATE(tbl_TransDet_Exp[[#This Row],[https://financials.omni.fsu.edu/psp/sprdfi/EMPLOYEE/ERP/c/AUDIT_EXPENSE_FUNCTIONS.TE_EXP_SHEET_INQ.GBL?SHEET_ID=]],AE847,tbl_TransDet_Exp[[#This Row],[&amp;PAGE=EX_SHEET_ENTRY]]))</f>
        <v>0</v>
      </c>
      <c r="AG847" s="250" t="str">
        <f t="shared" si="44"/>
        <v>https://docmgmt.its.fsu.edu/NolijWeb/public/apiLoginCheck.jsp?redir=../documentviewer/%3FdocumentId%3D</v>
      </c>
      <c r="AH8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7" s="250" t="str">
        <f>tbl_TransDet_Exp[[#Headers],[&amp;TargetFrameName=None]]</f>
        <v>&amp;TargetFrameName=None</v>
      </c>
      <c r="AJ8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7" s="71"/>
      <c r="AN847" s="22"/>
      <c r="AO847" s="22"/>
      <c r="AP847" s="208"/>
      <c r="AQ847" s="42" t="e">
        <f>IF(tbl_TransDet_Exp[[#This Row],[Custom SR Type]]="",INDEX(SR_Lookup[Section Name],MATCH(tbl_TransDet_Exp[[#This Row],[Account]],SR_Lookup[Account],0)),tbl_TransDet_Exp[[#This Row],[Custom SR Type]])</f>
        <v>#N/A</v>
      </c>
      <c r="AR847" s="42">
        <f>VALUE(CONCATENATE(C847,TEXT(tbl_TransDet_Exp[[#This Row],[Pd]],"00")))</f>
        <v>0</v>
      </c>
      <c r="AS847" s="42" t="str">
        <f>TEXT(tbl_TransDet_Exp[[#This Row],[Project Id]],"000000")</f>
        <v>000000</v>
      </c>
      <c r="AT847" s="42" t="e">
        <f>INDEX(Table11[Description],MATCH(tbl_TransDet_Exp[[#This Row],[Account]],Table11[GL Account],0))</f>
        <v>#N/A</v>
      </c>
      <c r="AU8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8" spans="2:47">
      <c r="B848" s="11"/>
      <c r="C848" s="243"/>
      <c r="D848" s="243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244"/>
      <c r="P848" s="11"/>
      <c r="Q848" s="245"/>
      <c r="R848" s="11"/>
      <c r="S848" s="11"/>
      <c r="T848" s="11"/>
      <c r="U848" s="11"/>
      <c r="V848" s="11"/>
      <c r="W848" s="11"/>
      <c r="X848" s="11"/>
      <c r="Y848" s="11"/>
      <c r="Z848" s="246"/>
      <c r="AA8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8" s="250" t="e">
        <f>IF(tbl_TransDet_Exp[[#This Row],[+/-  (HR GL Detail)]]&lt;&gt;"",tbl_TransDet_Exp[[#This Row],[+/-  (HR GL Detail)]],IF(#REF!&lt;&gt;"",#REF!,""))</f>
        <v>#REF!</v>
      </c>
      <c r="AC848" s="250" t="str">
        <f t="shared" si="42"/>
        <v>https://financials.omni.fsu.edu/psp/sprdfi/EMPLOYEE/ERP/c/AUDIT_EXPENSE_FUNCTIONS.TE_EXP_SHEET_INQ.GBL?SHEET_ID=</v>
      </c>
      <c r="AD848" s="250" t="str">
        <f t="shared" si="43"/>
        <v>&amp;PAGE=EX_SHEET_ENTRY</v>
      </c>
      <c r="AE848" s="250" t="str">
        <f>IF(LEFT(tbl_TransDet_Exp[[#This Row],[Journal Id]],2)="EX",TEXT(tbl_TransDet_Exp[[#This Row],[Vch /Ex /PayId]],"0000000000"),"")</f>
        <v/>
      </c>
      <c r="AF848" s="250" t="b">
        <f>IF(tbl_TransDet_Exp[[#This Row],[ER Lookup and Format]]&lt;&gt;"",CONCATENATE(tbl_TransDet_Exp[[#This Row],[https://financials.omni.fsu.edu/psp/sprdfi/EMPLOYEE/ERP/c/AUDIT_EXPENSE_FUNCTIONS.TE_EXP_SHEET_INQ.GBL?SHEET_ID=]],AE848,tbl_TransDet_Exp[[#This Row],[&amp;PAGE=EX_SHEET_ENTRY]]))</f>
        <v>0</v>
      </c>
      <c r="AG848" s="250" t="str">
        <f t="shared" si="44"/>
        <v>https://docmgmt.its.fsu.edu/NolijWeb/public/apiLoginCheck.jsp?redir=../documentviewer/%3FdocumentId%3D</v>
      </c>
      <c r="AH8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8" s="250" t="str">
        <f>tbl_TransDet_Exp[[#Headers],[&amp;TargetFrameName=None]]</f>
        <v>&amp;TargetFrameName=None</v>
      </c>
      <c r="AJ8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8" s="71"/>
      <c r="AN848" s="22"/>
      <c r="AO848" s="22"/>
      <c r="AP848" s="208"/>
      <c r="AQ848" s="42" t="e">
        <f>IF(tbl_TransDet_Exp[[#This Row],[Custom SR Type]]="",INDEX(SR_Lookup[Section Name],MATCH(tbl_TransDet_Exp[[#This Row],[Account]],SR_Lookup[Account],0)),tbl_TransDet_Exp[[#This Row],[Custom SR Type]])</f>
        <v>#N/A</v>
      </c>
      <c r="AR848" s="42">
        <f>VALUE(CONCATENATE(C848,TEXT(tbl_TransDet_Exp[[#This Row],[Pd]],"00")))</f>
        <v>0</v>
      </c>
      <c r="AS848" s="42" t="str">
        <f>TEXT(tbl_TransDet_Exp[[#This Row],[Project Id]],"000000")</f>
        <v>000000</v>
      </c>
      <c r="AT848" s="42" t="e">
        <f>INDEX(Table11[Description],MATCH(tbl_TransDet_Exp[[#This Row],[Account]],Table11[GL Account],0))</f>
        <v>#N/A</v>
      </c>
      <c r="AU8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49" spans="2:47">
      <c r="B849" s="11"/>
      <c r="C849" s="243"/>
      <c r="D849" s="243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244"/>
      <c r="P849" s="11"/>
      <c r="Q849" s="245"/>
      <c r="R849" s="11"/>
      <c r="S849" s="11"/>
      <c r="T849" s="11"/>
      <c r="U849" s="11"/>
      <c r="V849" s="11"/>
      <c r="W849" s="11"/>
      <c r="X849" s="11"/>
      <c r="Y849" s="11"/>
      <c r="Z849" s="246"/>
      <c r="AA8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49" s="250" t="e">
        <f>IF(tbl_TransDet_Exp[[#This Row],[+/-  (HR GL Detail)]]&lt;&gt;"",tbl_TransDet_Exp[[#This Row],[+/-  (HR GL Detail)]],IF(#REF!&lt;&gt;"",#REF!,""))</f>
        <v>#REF!</v>
      </c>
      <c r="AC849" s="250" t="str">
        <f t="shared" si="42"/>
        <v>https://financials.omni.fsu.edu/psp/sprdfi/EMPLOYEE/ERP/c/AUDIT_EXPENSE_FUNCTIONS.TE_EXP_SHEET_INQ.GBL?SHEET_ID=</v>
      </c>
      <c r="AD849" s="250" t="str">
        <f t="shared" si="43"/>
        <v>&amp;PAGE=EX_SHEET_ENTRY</v>
      </c>
      <c r="AE849" s="250" t="str">
        <f>IF(LEFT(tbl_TransDet_Exp[[#This Row],[Journal Id]],2)="EX",TEXT(tbl_TransDet_Exp[[#This Row],[Vch /Ex /PayId]],"0000000000"),"")</f>
        <v/>
      </c>
      <c r="AF849" s="250" t="b">
        <f>IF(tbl_TransDet_Exp[[#This Row],[ER Lookup and Format]]&lt;&gt;"",CONCATENATE(tbl_TransDet_Exp[[#This Row],[https://financials.omni.fsu.edu/psp/sprdfi/EMPLOYEE/ERP/c/AUDIT_EXPENSE_FUNCTIONS.TE_EXP_SHEET_INQ.GBL?SHEET_ID=]],AE849,tbl_TransDet_Exp[[#This Row],[&amp;PAGE=EX_SHEET_ENTRY]]))</f>
        <v>0</v>
      </c>
      <c r="AG849" s="250" t="str">
        <f t="shared" si="44"/>
        <v>https://docmgmt.its.fsu.edu/NolijWeb/public/apiLoginCheck.jsp?redir=../documentviewer/%3FdocumentId%3D</v>
      </c>
      <c r="AH8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49" s="250" t="str">
        <f>tbl_TransDet_Exp[[#Headers],[&amp;TargetFrameName=None]]</f>
        <v>&amp;TargetFrameName=None</v>
      </c>
      <c r="AJ8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49" s="71"/>
      <c r="AN849" s="22"/>
      <c r="AO849" s="22"/>
      <c r="AP849" s="208"/>
      <c r="AQ849" s="42" t="e">
        <f>IF(tbl_TransDet_Exp[[#This Row],[Custom SR Type]]="",INDEX(SR_Lookup[Section Name],MATCH(tbl_TransDet_Exp[[#This Row],[Account]],SR_Lookup[Account],0)),tbl_TransDet_Exp[[#This Row],[Custom SR Type]])</f>
        <v>#N/A</v>
      </c>
      <c r="AR849" s="42">
        <f>VALUE(CONCATENATE(C849,TEXT(tbl_TransDet_Exp[[#This Row],[Pd]],"00")))</f>
        <v>0</v>
      </c>
      <c r="AS849" s="42" t="str">
        <f>TEXT(tbl_TransDet_Exp[[#This Row],[Project Id]],"000000")</f>
        <v>000000</v>
      </c>
      <c r="AT849" s="42" t="e">
        <f>INDEX(Table11[Description],MATCH(tbl_TransDet_Exp[[#This Row],[Account]],Table11[GL Account],0))</f>
        <v>#N/A</v>
      </c>
      <c r="AU8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0" spans="2:47">
      <c r="B850" s="11"/>
      <c r="C850" s="243"/>
      <c r="D850" s="243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244"/>
      <c r="P850" s="11"/>
      <c r="Q850" s="245"/>
      <c r="R850" s="11"/>
      <c r="S850" s="11"/>
      <c r="T850" s="11"/>
      <c r="U850" s="11"/>
      <c r="V850" s="11"/>
      <c r="W850" s="11"/>
      <c r="X850" s="11"/>
      <c r="Y850" s="11"/>
      <c r="Z850" s="246"/>
      <c r="AA8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0" s="250" t="e">
        <f>IF(tbl_TransDet_Exp[[#This Row],[+/-  (HR GL Detail)]]&lt;&gt;"",tbl_TransDet_Exp[[#This Row],[+/-  (HR GL Detail)]],IF(#REF!&lt;&gt;"",#REF!,""))</f>
        <v>#REF!</v>
      </c>
      <c r="AC850" s="250" t="str">
        <f t="shared" si="42"/>
        <v>https://financials.omni.fsu.edu/psp/sprdfi/EMPLOYEE/ERP/c/AUDIT_EXPENSE_FUNCTIONS.TE_EXP_SHEET_INQ.GBL?SHEET_ID=</v>
      </c>
      <c r="AD850" s="250" t="str">
        <f t="shared" si="43"/>
        <v>&amp;PAGE=EX_SHEET_ENTRY</v>
      </c>
      <c r="AE850" s="250" t="str">
        <f>IF(LEFT(tbl_TransDet_Exp[[#This Row],[Journal Id]],2)="EX",TEXT(tbl_TransDet_Exp[[#This Row],[Vch /Ex /PayId]],"0000000000"),"")</f>
        <v/>
      </c>
      <c r="AF850" s="250" t="b">
        <f>IF(tbl_TransDet_Exp[[#This Row],[ER Lookup and Format]]&lt;&gt;"",CONCATENATE(tbl_TransDet_Exp[[#This Row],[https://financials.omni.fsu.edu/psp/sprdfi/EMPLOYEE/ERP/c/AUDIT_EXPENSE_FUNCTIONS.TE_EXP_SHEET_INQ.GBL?SHEET_ID=]],AE850,tbl_TransDet_Exp[[#This Row],[&amp;PAGE=EX_SHEET_ENTRY]]))</f>
        <v>0</v>
      </c>
      <c r="AG850" s="250" t="str">
        <f t="shared" si="44"/>
        <v>https://docmgmt.its.fsu.edu/NolijWeb/public/apiLoginCheck.jsp?redir=../documentviewer/%3FdocumentId%3D</v>
      </c>
      <c r="AH8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0" s="250" t="str">
        <f>tbl_TransDet_Exp[[#Headers],[&amp;TargetFrameName=None]]</f>
        <v>&amp;TargetFrameName=None</v>
      </c>
      <c r="AJ8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0" s="71"/>
      <c r="AN850" s="22"/>
      <c r="AO850" s="22"/>
      <c r="AP850" s="208"/>
      <c r="AQ850" s="42" t="e">
        <f>IF(tbl_TransDet_Exp[[#This Row],[Custom SR Type]]="",INDEX(SR_Lookup[Section Name],MATCH(tbl_TransDet_Exp[[#This Row],[Account]],SR_Lookup[Account],0)),tbl_TransDet_Exp[[#This Row],[Custom SR Type]])</f>
        <v>#N/A</v>
      </c>
      <c r="AR850" s="42">
        <f>VALUE(CONCATENATE(C850,TEXT(tbl_TransDet_Exp[[#This Row],[Pd]],"00")))</f>
        <v>0</v>
      </c>
      <c r="AS850" s="42" t="str">
        <f>TEXT(tbl_TransDet_Exp[[#This Row],[Project Id]],"000000")</f>
        <v>000000</v>
      </c>
      <c r="AT850" s="42" t="e">
        <f>INDEX(Table11[Description],MATCH(tbl_TransDet_Exp[[#This Row],[Account]],Table11[GL Account],0))</f>
        <v>#N/A</v>
      </c>
      <c r="AU8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1" spans="2:47">
      <c r="B851" s="11"/>
      <c r="C851" s="243"/>
      <c r="D851" s="243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244"/>
      <c r="P851" s="11"/>
      <c r="Q851" s="245"/>
      <c r="R851" s="11"/>
      <c r="S851" s="11"/>
      <c r="T851" s="11"/>
      <c r="U851" s="11"/>
      <c r="V851" s="11"/>
      <c r="W851" s="11"/>
      <c r="X851" s="11"/>
      <c r="Y851" s="11"/>
      <c r="Z851" s="246"/>
      <c r="AA8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1" s="250" t="e">
        <f>IF(tbl_TransDet_Exp[[#This Row],[+/-  (HR GL Detail)]]&lt;&gt;"",tbl_TransDet_Exp[[#This Row],[+/-  (HR GL Detail)]],IF(#REF!&lt;&gt;"",#REF!,""))</f>
        <v>#REF!</v>
      </c>
      <c r="AC851" s="250" t="str">
        <f t="shared" si="42"/>
        <v>https://financials.omni.fsu.edu/psp/sprdfi/EMPLOYEE/ERP/c/AUDIT_EXPENSE_FUNCTIONS.TE_EXP_SHEET_INQ.GBL?SHEET_ID=</v>
      </c>
      <c r="AD851" s="250" t="str">
        <f t="shared" si="43"/>
        <v>&amp;PAGE=EX_SHEET_ENTRY</v>
      </c>
      <c r="AE851" s="250" t="str">
        <f>IF(LEFT(tbl_TransDet_Exp[[#This Row],[Journal Id]],2)="EX",TEXT(tbl_TransDet_Exp[[#This Row],[Vch /Ex /PayId]],"0000000000"),"")</f>
        <v/>
      </c>
      <c r="AF851" s="250" t="b">
        <f>IF(tbl_TransDet_Exp[[#This Row],[ER Lookup and Format]]&lt;&gt;"",CONCATENATE(tbl_TransDet_Exp[[#This Row],[https://financials.omni.fsu.edu/psp/sprdfi/EMPLOYEE/ERP/c/AUDIT_EXPENSE_FUNCTIONS.TE_EXP_SHEET_INQ.GBL?SHEET_ID=]],AE851,tbl_TransDet_Exp[[#This Row],[&amp;PAGE=EX_SHEET_ENTRY]]))</f>
        <v>0</v>
      </c>
      <c r="AG851" s="250" t="str">
        <f t="shared" si="44"/>
        <v>https://docmgmt.its.fsu.edu/NolijWeb/public/apiLoginCheck.jsp?redir=../documentviewer/%3FdocumentId%3D</v>
      </c>
      <c r="AH8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1" s="250" t="str">
        <f>tbl_TransDet_Exp[[#Headers],[&amp;TargetFrameName=None]]</f>
        <v>&amp;TargetFrameName=None</v>
      </c>
      <c r="AJ8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1" s="71"/>
      <c r="AN851" s="22"/>
      <c r="AO851" s="22"/>
      <c r="AP851" s="208"/>
      <c r="AQ851" s="42" t="e">
        <f>IF(tbl_TransDet_Exp[[#This Row],[Custom SR Type]]="",INDEX(SR_Lookup[Section Name],MATCH(tbl_TransDet_Exp[[#This Row],[Account]],SR_Lookup[Account],0)),tbl_TransDet_Exp[[#This Row],[Custom SR Type]])</f>
        <v>#N/A</v>
      </c>
      <c r="AR851" s="42">
        <f>VALUE(CONCATENATE(C851,TEXT(tbl_TransDet_Exp[[#This Row],[Pd]],"00")))</f>
        <v>0</v>
      </c>
      <c r="AS851" s="42" t="str">
        <f>TEXT(tbl_TransDet_Exp[[#This Row],[Project Id]],"000000")</f>
        <v>000000</v>
      </c>
      <c r="AT851" s="42" t="e">
        <f>INDEX(Table11[Description],MATCH(tbl_TransDet_Exp[[#This Row],[Account]],Table11[GL Account],0))</f>
        <v>#N/A</v>
      </c>
      <c r="AU8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2" spans="2:47">
      <c r="B852" s="11"/>
      <c r="C852" s="243"/>
      <c r="D852" s="243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244"/>
      <c r="P852" s="11"/>
      <c r="Q852" s="245"/>
      <c r="R852" s="11"/>
      <c r="S852" s="11"/>
      <c r="T852" s="11"/>
      <c r="U852" s="11"/>
      <c r="V852" s="11"/>
      <c r="W852" s="11"/>
      <c r="X852" s="11"/>
      <c r="Y852" s="11"/>
      <c r="Z852" s="246"/>
      <c r="AA8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2" s="250" t="e">
        <f>IF(tbl_TransDet_Exp[[#This Row],[+/-  (HR GL Detail)]]&lt;&gt;"",tbl_TransDet_Exp[[#This Row],[+/-  (HR GL Detail)]],IF(#REF!&lt;&gt;"",#REF!,""))</f>
        <v>#REF!</v>
      </c>
      <c r="AC852" s="250" t="str">
        <f t="shared" si="42"/>
        <v>https://financials.omni.fsu.edu/psp/sprdfi/EMPLOYEE/ERP/c/AUDIT_EXPENSE_FUNCTIONS.TE_EXP_SHEET_INQ.GBL?SHEET_ID=</v>
      </c>
      <c r="AD852" s="250" t="str">
        <f t="shared" si="43"/>
        <v>&amp;PAGE=EX_SHEET_ENTRY</v>
      </c>
      <c r="AE852" s="250" t="str">
        <f>IF(LEFT(tbl_TransDet_Exp[[#This Row],[Journal Id]],2)="EX",TEXT(tbl_TransDet_Exp[[#This Row],[Vch /Ex /PayId]],"0000000000"),"")</f>
        <v/>
      </c>
      <c r="AF852" s="250" t="b">
        <f>IF(tbl_TransDet_Exp[[#This Row],[ER Lookup and Format]]&lt;&gt;"",CONCATENATE(tbl_TransDet_Exp[[#This Row],[https://financials.omni.fsu.edu/psp/sprdfi/EMPLOYEE/ERP/c/AUDIT_EXPENSE_FUNCTIONS.TE_EXP_SHEET_INQ.GBL?SHEET_ID=]],AE852,tbl_TransDet_Exp[[#This Row],[&amp;PAGE=EX_SHEET_ENTRY]]))</f>
        <v>0</v>
      </c>
      <c r="AG852" s="250" t="str">
        <f t="shared" si="44"/>
        <v>https://docmgmt.its.fsu.edu/NolijWeb/public/apiLoginCheck.jsp?redir=../documentviewer/%3FdocumentId%3D</v>
      </c>
      <c r="AH8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2" s="250" t="str">
        <f>tbl_TransDet_Exp[[#Headers],[&amp;TargetFrameName=None]]</f>
        <v>&amp;TargetFrameName=None</v>
      </c>
      <c r="AJ8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2" s="71"/>
      <c r="AN852" s="22"/>
      <c r="AO852" s="22"/>
      <c r="AP852" s="208"/>
      <c r="AQ852" s="42" t="e">
        <f>IF(tbl_TransDet_Exp[[#This Row],[Custom SR Type]]="",INDEX(SR_Lookup[Section Name],MATCH(tbl_TransDet_Exp[[#This Row],[Account]],SR_Lookup[Account],0)),tbl_TransDet_Exp[[#This Row],[Custom SR Type]])</f>
        <v>#N/A</v>
      </c>
      <c r="AR852" s="42">
        <f>VALUE(CONCATENATE(C852,TEXT(tbl_TransDet_Exp[[#This Row],[Pd]],"00")))</f>
        <v>0</v>
      </c>
      <c r="AS852" s="42" t="str">
        <f>TEXT(tbl_TransDet_Exp[[#This Row],[Project Id]],"000000")</f>
        <v>000000</v>
      </c>
      <c r="AT852" s="42" t="e">
        <f>INDEX(Table11[Description],MATCH(tbl_TransDet_Exp[[#This Row],[Account]],Table11[GL Account],0))</f>
        <v>#N/A</v>
      </c>
      <c r="AU8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3" spans="2:47">
      <c r="B853" s="11"/>
      <c r="C853" s="243"/>
      <c r="D853" s="243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244"/>
      <c r="P853" s="11"/>
      <c r="Q853" s="245"/>
      <c r="R853" s="11"/>
      <c r="S853" s="11"/>
      <c r="T853" s="11"/>
      <c r="U853" s="11"/>
      <c r="V853" s="11"/>
      <c r="W853" s="11"/>
      <c r="X853" s="11"/>
      <c r="Y853" s="11"/>
      <c r="Z853" s="246"/>
      <c r="AA8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3" s="250" t="e">
        <f>IF(tbl_TransDet_Exp[[#This Row],[+/-  (HR GL Detail)]]&lt;&gt;"",tbl_TransDet_Exp[[#This Row],[+/-  (HR GL Detail)]],IF(#REF!&lt;&gt;"",#REF!,""))</f>
        <v>#REF!</v>
      </c>
      <c r="AC853" s="250" t="str">
        <f t="shared" si="42"/>
        <v>https://financials.omni.fsu.edu/psp/sprdfi/EMPLOYEE/ERP/c/AUDIT_EXPENSE_FUNCTIONS.TE_EXP_SHEET_INQ.GBL?SHEET_ID=</v>
      </c>
      <c r="AD853" s="250" t="str">
        <f t="shared" si="43"/>
        <v>&amp;PAGE=EX_SHEET_ENTRY</v>
      </c>
      <c r="AE853" s="250" t="str">
        <f>IF(LEFT(tbl_TransDet_Exp[[#This Row],[Journal Id]],2)="EX",TEXT(tbl_TransDet_Exp[[#This Row],[Vch /Ex /PayId]],"0000000000"),"")</f>
        <v/>
      </c>
      <c r="AF853" s="250" t="b">
        <f>IF(tbl_TransDet_Exp[[#This Row],[ER Lookup and Format]]&lt;&gt;"",CONCATENATE(tbl_TransDet_Exp[[#This Row],[https://financials.omni.fsu.edu/psp/sprdfi/EMPLOYEE/ERP/c/AUDIT_EXPENSE_FUNCTIONS.TE_EXP_SHEET_INQ.GBL?SHEET_ID=]],AE853,tbl_TransDet_Exp[[#This Row],[&amp;PAGE=EX_SHEET_ENTRY]]))</f>
        <v>0</v>
      </c>
      <c r="AG853" s="250" t="str">
        <f t="shared" si="44"/>
        <v>https://docmgmt.its.fsu.edu/NolijWeb/public/apiLoginCheck.jsp?redir=../documentviewer/%3FdocumentId%3D</v>
      </c>
      <c r="AH8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3" s="250" t="str">
        <f>tbl_TransDet_Exp[[#Headers],[&amp;TargetFrameName=None]]</f>
        <v>&amp;TargetFrameName=None</v>
      </c>
      <c r="AJ8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3" s="71"/>
      <c r="AN853" s="22"/>
      <c r="AO853" s="22"/>
      <c r="AP853" s="208"/>
      <c r="AQ853" s="42" t="e">
        <f>IF(tbl_TransDet_Exp[[#This Row],[Custom SR Type]]="",INDEX(SR_Lookup[Section Name],MATCH(tbl_TransDet_Exp[[#This Row],[Account]],SR_Lookup[Account],0)),tbl_TransDet_Exp[[#This Row],[Custom SR Type]])</f>
        <v>#N/A</v>
      </c>
      <c r="AR853" s="42">
        <f>VALUE(CONCATENATE(C853,TEXT(tbl_TransDet_Exp[[#This Row],[Pd]],"00")))</f>
        <v>0</v>
      </c>
      <c r="AS853" s="42" t="str">
        <f>TEXT(tbl_TransDet_Exp[[#This Row],[Project Id]],"000000")</f>
        <v>000000</v>
      </c>
      <c r="AT853" s="42" t="e">
        <f>INDEX(Table11[Description],MATCH(tbl_TransDet_Exp[[#This Row],[Account]],Table11[GL Account],0))</f>
        <v>#N/A</v>
      </c>
      <c r="AU8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4" spans="2:47">
      <c r="B854" s="11"/>
      <c r="C854" s="243"/>
      <c r="D854" s="243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244"/>
      <c r="P854" s="11"/>
      <c r="Q854" s="245"/>
      <c r="R854" s="11"/>
      <c r="S854" s="11"/>
      <c r="T854" s="11"/>
      <c r="U854" s="11"/>
      <c r="V854" s="11"/>
      <c r="W854" s="11"/>
      <c r="X854" s="11"/>
      <c r="Y854" s="11"/>
      <c r="Z854" s="246"/>
      <c r="AA8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4" s="250" t="e">
        <f>IF(tbl_TransDet_Exp[[#This Row],[+/-  (HR GL Detail)]]&lt;&gt;"",tbl_TransDet_Exp[[#This Row],[+/-  (HR GL Detail)]],IF(#REF!&lt;&gt;"",#REF!,""))</f>
        <v>#REF!</v>
      </c>
      <c r="AC854" s="250" t="str">
        <f t="shared" si="42"/>
        <v>https://financials.omni.fsu.edu/psp/sprdfi/EMPLOYEE/ERP/c/AUDIT_EXPENSE_FUNCTIONS.TE_EXP_SHEET_INQ.GBL?SHEET_ID=</v>
      </c>
      <c r="AD854" s="250" t="str">
        <f t="shared" si="43"/>
        <v>&amp;PAGE=EX_SHEET_ENTRY</v>
      </c>
      <c r="AE854" s="250" t="str">
        <f>IF(LEFT(tbl_TransDet_Exp[[#This Row],[Journal Id]],2)="EX",TEXT(tbl_TransDet_Exp[[#This Row],[Vch /Ex /PayId]],"0000000000"),"")</f>
        <v/>
      </c>
      <c r="AF854" s="250" t="b">
        <f>IF(tbl_TransDet_Exp[[#This Row],[ER Lookup and Format]]&lt;&gt;"",CONCATENATE(tbl_TransDet_Exp[[#This Row],[https://financials.omni.fsu.edu/psp/sprdfi/EMPLOYEE/ERP/c/AUDIT_EXPENSE_FUNCTIONS.TE_EXP_SHEET_INQ.GBL?SHEET_ID=]],AE854,tbl_TransDet_Exp[[#This Row],[&amp;PAGE=EX_SHEET_ENTRY]]))</f>
        <v>0</v>
      </c>
      <c r="AG854" s="250" t="str">
        <f t="shared" si="44"/>
        <v>https://docmgmt.its.fsu.edu/NolijWeb/public/apiLoginCheck.jsp?redir=../documentviewer/%3FdocumentId%3D</v>
      </c>
      <c r="AH8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4" s="250" t="str">
        <f>tbl_TransDet_Exp[[#Headers],[&amp;TargetFrameName=None]]</f>
        <v>&amp;TargetFrameName=None</v>
      </c>
      <c r="AJ8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4" s="71"/>
      <c r="AN854" s="22"/>
      <c r="AO854" s="22"/>
      <c r="AP854" s="208"/>
      <c r="AQ854" s="42" t="e">
        <f>IF(tbl_TransDet_Exp[[#This Row],[Custom SR Type]]="",INDEX(SR_Lookup[Section Name],MATCH(tbl_TransDet_Exp[[#This Row],[Account]],SR_Lookup[Account],0)),tbl_TransDet_Exp[[#This Row],[Custom SR Type]])</f>
        <v>#N/A</v>
      </c>
      <c r="AR854" s="42">
        <f>VALUE(CONCATENATE(C854,TEXT(tbl_TransDet_Exp[[#This Row],[Pd]],"00")))</f>
        <v>0</v>
      </c>
      <c r="AS854" s="42" t="str">
        <f>TEXT(tbl_TransDet_Exp[[#This Row],[Project Id]],"000000")</f>
        <v>000000</v>
      </c>
      <c r="AT854" s="42" t="e">
        <f>INDEX(Table11[Description],MATCH(tbl_TransDet_Exp[[#This Row],[Account]],Table11[GL Account],0))</f>
        <v>#N/A</v>
      </c>
      <c r="AU8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5" spans="2:47">
      <c r="B855" s="11"/>
      <c r="C855" s="243"/>
      <c r="D855" s="243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244"/>
      <c r="P855" s="11"/>
      <c r="Q855" s="245"/>
      <c r="R855" s="11"/>
      <c r="S855" s="11"/>
      <c r="T855" s="11"/>
      <c r="U855" s="11"/>
      <c r="V855" s="11"/>
      <c r="W855" s="11"/>
      <c r="X855" s="11"/>
      <c r="Y855" s="11"/>
      <c r="Z855" s="246"/>
      <c r="AA8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5" s="250" t="e">
        <f>IF(tbl_TransDet_Exp[[#This Row],[+/-  (HR GL Detail)]]&lt;&gt;"",tbl_TransDet_Exp[[#This Row],[+/-  (HR GL Detail)]],IF(#REF!&lt;&gt;"",#REF!,""))</f>
        <v>#REF!</v>
      </c>
      <c r="AC855" s="250" t="str">
        <f t="shared" si="42"/>
        <v>https://financials.omni.fsu.edu/psp/sprdfi/EMPLOYEE/ERP/c/AUDIT_EXPENSE_FUNCTIONS.TE_EXP_SHEET_INQ.GBL?SHEET_ID=</v>
      </c>
      <c r="AD855" s="250" t="str">
        <f t="shared" si="43"/>
        <v>&amp;PAGE=EX_SHEET_ENTRY</v>
      </c>
      <c r="AE855" s="250" t="str">
        <f>IF(LEFT(tbl_TransDet_Exp[[#This Row],[Journal Id]],2)="EX",TEXT(tbl_TransDet_Exp[[#This Row],[Vch /Ex /PayId]],"0000000000"),"")</f>
        <v/>
      </c>
      <c r="AF855" s="250" t="b">
        <f>IF(tbl_TransDet_Exp[[#This Row],[ER Lookup and Format]]&lt;&gt;"",CONCATENATE(tbl_TransDet_Exp[[#This Row],[https://financials.omni.fsu.edu/psp/sprdfi/EMPLOYEE/ERP/c/AUDIT_EXPENSE_FUNCTIONS.TE_EXP_SHEET_INQ.GBL?SHEET_ID=]],AE855,tbl_TransDet_Exp[[#This Row],[&amp;PAGE=EX_SHEET_ENTRY]]))</f>
        <v>0</v>
      </c>
      <c r="AG855" s="250" t="str">
        <f t="shared" si="44"/>
        <v>https://docmgmt.its.fsu.edu/NolijWeb/public/apiLoginCheck.jsp?redir=../documentviewer/%3FdocumentId%3D</v>
      </c>
      <c r="AH8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5" s="250" t="str">
        <f>tbl_TransDet_Exp[[#Headers],[&amp;TargetFrameName=None]]</f>
        <v>&amp;TargetFrameName=None</v>
      </c>
      <c r="AJ8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5" s="71"/>
      <c r="AN855" s="22"/>
      <c r="AO855" s="22"/>
      <c r="AP855" s="208"/>
      <c r="AQ855" s="42" t="e">
        <f>IF(tbl_TransDet_Exp[[#This Row],[Custom SR Type]]="",INDEX(SR_Lookup[Section Name],MATCH(tbl_TransDet_Exp[[#This Row],[Account]],SR_Lookup[Account],0)),tbl_TransDet_Exp[[#This Row],[Custom SR Type]])</f>
        <v>#N/A</v>
      </c>
      <c r="AR855" s="42">
        <f>VALUE(CONCATENATE(C855,TEXT(tbl_TransDet_Exp[[#This Row],[Pd]],"00")))</f>
        <v>0</v>
      </c>
      <c r="AS855" s="42" t="str">
        <f>TEXT(tbl_TransDet_Exp[[#This Row],[Project Id]],"000000")</f>
        <v>000000</v>
      </c>
      <c r="AT855" s="42" t="e">
        <f>INDEX(Table11[Description],MATCH(tbl_TransDet_Exp[[#This Row],[Account]],Table11[GL Account],0))</f>
        <v>#N/A</v>
      </c>
      <c r="AU8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6" spans="2:47">
      <c r="B856" s="11"/>
      <c r="C856" s="243"/>
      <c r="D856" s="243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244"/>
      <c r="P856" s="11"/>
      <c r="Q856" s="245"/>
      <c r="R856" s="11"/>
      <c r="S856" s="11"/>
      <c r="T856" s="11"/>
      <c r="U856" s="11"/>
      <c r="V856" s="11"/>
      <c r="W856" s="11"/>
      <c r="X856" s="11"/>
      <c r="Y856" s="11"/>
      <c r="Z856" s="246"/>
      <c r="AA8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6" s="250" t="e">
        <f>IF(tbl_TransDet_Exp[[#This Row],[+/-  (HR GL Detail)]]&lt;&gt;"",tbl_TransDet_Exp[[#This Row],[+/-  (HR GL Detail)]],IF(#REF!&lt;&gt;"",#REF!,""))</f>
        <v>#REF!</v>
      </c>
      <c r="AC856" s="250" t="str">
        <f t="shared" si="42"/>
        <v>https://financials.omni.fsu.edu/psp/sprdfi/EMPLOYEE/ERP/c/AUDIT_EXPENSE_FUNCTIONS.TE_EXP_SHEET_INQ.GBL?SHEET_ID=</v>
      </c>
      <c r="AD856" s="250" t="str">
        <f t="shared" si="43"/>
        <v>&amp;PAGE=EX_SHEET_ENTRY</v>
      </c>
      <c r="AE856" s="250" t="str">
        <f>IF(LEFT(tbl_TransDet_Exp[[#This Row],[Journal Id]],2)="EX",TEXT(tbl_TransDet_Exp[[#This Row],[Vch /Ex /PayId]],"0000000000"),"")</f>
        <v/>
      </c>
      <c r="AF856" s="250" t="b">
        <f>IF(tbl_TransDet_Exp[[#This Row],[ER Lookup and Format]]&lt;&gt;"",CONCATENATE(tbl_TransDet_Exp[[#This Row],[https://financials.omni.fsu.edu/psp/sprdfi/EMPLOYEE/ERP/c/AUDIT_EXPENSE_FUNCTIONS.TE_EXP_SHEET_INQ.GBL?SHEET_ID=]],AE856,tbl_TransDet_Exp[[#This Row],[&amp;PAGE=EX_SHEET_ENTRY]]))</f>
        <v>0</v>
      </c>
      <c r="AG856" s="250" t="str">
        <f t="shared" si="44"/>
        <v>https://docmgmt.its.fsu.edu/NolijWeb/public/apiLoginCheck.jsp?redir=../documentviewer/%3FdocumentId%3D</v>
      </c>
      <c r="AH8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6" s="250" t="str">
        <f>tbl_TransDet_Exp[[#Headers],[&amp;TargetFrameName=None]]</f>
        <v>&amp;TargetFrameName=None</v>
      </c>
      <c r="AJ8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6" s="71"/>
      <c r="AN856" s="22"/>
      <c r="AO856" s="22"/>
      <c r="AP856" s="208"/>
      <c r="AQ856" s="42" t="e">
        <f>IF(tbl_TransDet_Exp[[#This Row],[Custom SR Type]]="",INDEX(SR_Lookup[Section Name],MATCH(tbl_TransDet_Exp[[#This Row],[Account]],SR_Lookup[Account],0)),tbl_TransDet_Exp[[#This Row],[Custom SR Type]])</f>
        <v>#N/A</v>
      </c>
      <c r="AR856" s="42">
        <f>VALUE(CONCATENATE(C856,TEXT(tbl_TransDet_Exp[[#This Row],[Pd]],"00")))</f>
        <v>0</v>
      </c>
      <c r="AS856" s="42" t="str">
        <f>TEXT(tbl_TransDet_Exp[[#This Row],[Project Id]],"000000")</f>
        <v>000000</v>
      </c>
      <c r="AT856" s="42" t="e">
        <f>INDEX(Table11[Description],MATCH(tbl_TransDet_Exp[[#This Row],[Account]],Table11[GL Account],0))</f>
        <v>#N/A</v>
      </c>
      <c r="AU8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7" spans="2:47">
      <c r="B857" s="11"/>
      <c r="C857" s="243"/>
      <c r="D857" s="243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244"/>
      <c r="P857" s="11"/>
      <c r="Q857" s="245"/>
      <c r="R857" s="11"/>
      <c r="S857" s="11"/>
      <c r="T857" s="11"/>
      <c r="U857" s="11"/>
      <c r="V857" s="11"/>
      <c r="W857" s="11"/>
      <c r="X857" s="11"/>
      <c r="Y857" s="11"/>
      <c r="Z857" s="246"/>
      <c r="AA8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7" s="250" t="e">
        <f>IF(tbl_TransDet_Exp[[#This Row],[+/-  (HR GL Detail)]]&lt;&gt;"",tbl_TransDet_Exp[[#This Row],[+/-  (HR GL Detail)]],IF(#REF!&lt;&gt;"",#REF!,""))</f>
        <v>#REF!</v>
      </c>
      <c r="AC857" s="250" t="str">
        <f t="shared" si="42"/>
        <v>https://financials.omni.fsu.edu/psp/sprdfi/EMPLOYEE/ERP/c/AUDIT_EXPENSE_FUNCTIONS.TE_EXP_SHEET_INQ.GBL?SHEET_ID=</v>
      </c>
      <c r="AD857" s="250" t="str">
        <f t="shared" si="43"/>
        <v>&amp;PAGE=EX_SHEET_ENTRY</v>
      </c>
      <c r="AE857" s="250" t="str">
        <f>IF(LEFT(tbl_TransDet_Exp[[#This Row],[Journal Id]],2)="EX",TEXT(tbl_TransDet_Exp[[#This Row],[Vch /Ex /PayId]],"0000000000"),"")</f>
        <v/>
      </c>
      <c r="AF857" s="250" t="b">
        <f>IF(tbl_TransDet_Exp[[#This Row],[ER Lookup and Format]]&lt;&gt;"",CONCATENATE(tbl_TransDet_Exp[[#This Row],[https://financials.omni.fsu.edu/psp/sprdfi/EMPLOYEE/ERP/c/AUDIT_EXPENSE_FUNCTIONS.TE_EXP_SHEET_INQ.GBL?SHEET_ID=]],AE857,tbl_TransDet_Exp[[#This Row],[&amp;PAGE=EX_SHEET_ENTRY]]))</f>
        <v>0</v>
      </c>
      <c r="AG857" s="250" t="str">
        <f t="shared" si="44"/>
        <v>https://docmgmt.its.fsu.edu/NolijWeb/public/apiLoginCheck.jsp?redir=../documentviewer/%3FdocumentId%3D</v>
      </c>
      <c r="AH8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7" s="250" t="str">
        <f>tbl_TransDet_Exp[[#Headers],[&amp;TargetFrameName=None]]</f>
        <v>&amp;TargetFrameName=None</v>
      </c>
      <c r="AJ8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7" s="71"/>
      <c r="AN857" s="22"/>
      <c r="AO857" s="22"/>
      <c r="AP857" s="208"/>
      <c r="AQ857" s="42" t="e">
        <f>IF(tbl_TransDet_Exp[[#This Row],[Custom SR Type]]="",INDEX(SR_Lookup[Section Name],MATCH(tbl_TransDet_Exp[[#This Row],[Account]],SR_Lookup[Account],0)),tbl_TransDet_Exp[[#This Row],[Custom SR Type]])</f>
        <v>#N/A</v>
      </c>
      <c r="AR857" s="42">
        <f>VALUE(CONCATENATE(C857,TEXT(tbl_TransDet_Exp[[#This Row],[Pd]],"00")))</f>
        <v>0</v>
      </c>
      <c r="AS857" s="42" t="str">
        <f>TEXT(tbl_TransDet_Exp[[#This Row],[Project Id]],"000000")</f>
        <v>000000</v>
      </c>
      <c r="AT857" s="42" t="e">
        <f>INDEX(Table11[Description],MATCH(tbl_TransDet_Exp[[#This Row],[Account]],Table11[GL Account],0))</f>
        <v>#N/A</v>
      </c>
      <c r="AU8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8" spans="2:47">
      <c r="B858" s="11"/>
      <c r="C858" s="243"/>
      <c r="D858" s="243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244"/>
      <c r="P858" s="11"/>
      <c r="Q858" s="245"/>
      <c r="R858" s="11"/>
      <c r="S858" s="11"/>
      <c r="T858" s="11"/>
      <c r="U858" s="11"/>
      <c r="V858" s="11"/>
      <c r="W858" s="11"/>
      <c r="X858" s="11"/>
      <c r="Y858" s="11"/>
      <c r="Z858" s="246"/>
      <c r="AA8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8" s="250" t="e">
        <f>IF(tbl_TransDet_Exp[[#This Row],[+/-  (HR GL Detail)]]&lt;&gt;"",tbl_TransDet_Exp[[#This Row],[+/-  (HR GL Detail)]],IF(#REF!&lt;&gt;"",#REF!,""))</f>
        <v>#REF!</v>
      </c>
      <c r="AC858" s="250" t="str">
        <f t="shared" si="42"/>
        <v>https://financials.omni.fsu.edu/psp/sprdfi/EMPLOYEE/ERP/c/AUDIT_EXPENSE_FUNCTIONS.TE_EXP_SHEET_INQ.GBL?SHEET_ID=</v>
      </c>
      <c r="AD858" s="250" t="str">
        <f t="shared" si="43"/>
        <v>&amp;PAGE=EX_SHEET_ENTRY</v>
      </c>
      <c r="AE858" s="250" t="str">
        <f>IF(LEFT(tbl_TransDet_Exp[[#This Row],[Journal Id]],2)="EX",TEXT(tbl_TransDet_Exp[[#This Row],[Vch /Ex /PayId]],"0000000000"),"")</f>
        <v/>
      </c>
      <c r="AF858" s="250" t="b">
        <f>IF(tbl_TransDet_Exp[[#This Row],[ER Lookup and Format]]&lt;&gt;"",CONCATENATE(tbl_TransDet_Exp[[#This Row],[https://financials.omni.fsu.edu/psp/sprdfi/EMPLOYEE/ERP/c/AUDIT_EXPENSE_FUNCTIONS.TE_EXP_SHEET_INQ.GBL?SHEET_ID=]],AE858,tbl_TransDet_Exp[[#This Row],[&amp;PAGE=EX_SHEET_ENTRY]]))</f>
        <v>0</v>
      </c>
      <c r="AG858" s="250" t="str">
        <f t="shared" si="44"/>
        <v>https://docmgmt.its.fsu.edu/NolijWeb/public/apiLoginCheck.jsp?redir=../documentviewer/%3FdocumentId%3D</v>
      </c>
      <c r="AH8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8" s="250" t="str">
        <f>tbl_TransDet_Exp[[#Headers],[&amp;TargetFrameName=None]]</f>
        <v>&amp;TargetFrameName=None</v>
      </c>
      <c r="AJ8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8" s="71"/>
      <c r="AN858" s="22"/>
      <c r="AO858" s="22"/>
      <c r="AP858" s="208"/>
      <c r="AQ858" s="42" t="e">
        <f>IF(tbl_TransDet_Exp[[#This Row],[Custom SR Type]]="",INDEX(SR_Lookup[Section Name],MATCH(tbl_TransDet_Exp[[#This Row],[Account]],SR_Lookup[Account],0)),tbl_TransDet_Exp[[#This Row],[Custom SR Type]])</f>
        <v>#N/A</v>
      </c>
      <c r="AR858" s="42">
        <f>VALUE(CONCATENATE(C858,TEXT(tbl_TransDet_Exp[[#This Row],[Pd]],"00")))</f>
        <v>0</v>
      </c>
      <c r="AS858" s="42" t="str">
        <f>TEXT(tbl_TransDet_Exp[[#This Row],[Project Id]],"000000")</f>
        <v>000000</v>
      </c>
      <c r="AT858" s="42" t="e">
        <f>INDEX(Table11[Description],MATCH(tbl_TransDet_Exp[[#This Row],[Account]],Table11[GL Account],0))</f>
        <v>#N/A</v>
      </c>
      <c r="AU8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59" spans="2:47">
      <c r="B859" s="11"/>
      <c r="C859" s="243"/>
      <c r="D859" s="243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244"/>
      <c r="P859" s="11"/>
      <c r="Q859" s="245"/>
      <c r="R859" s="11"/>
      <c r="S859" s="11"/>
      <c r="T859" s="11"/>
      <c r="U859" s="11"/>
      <c r="V859" s="11"/>
      <c r="W859" s="11"/>
      <c r="X859" s="11"/>
      <c r="Y859" s="11"/>
      <c r="Z859" s="246"/>
      <c r="AA8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59" s="250" t="e">
        <f>IF(tbl_TransDet_Exp[[#This Row],[+/-  (HR GL Detail)]]&lt;&gt;"",tbl_TransDet_Exp[[#This Row],[+/-  (HR GL Detail)]],IF(#REF!&lt;&gt;"",#REF!,""))</f>
        <v>#REF!</v>
      </c>
      <c r="AC859" s="250" t="str">
        <f t="shared" si="42"/>
        <v>https://financials.omni.fsu.edu/psp/sprdfi/EMPLOYEE/ERP/c/AUDIT_EXPENSE_FUNCTIONS.TE_EXP_SHEET_INQ.GBL?SHEET_ID=</v>
      </c>
      <c r="AD859" s="250" t="str">
        <f t="shared" si="43"/>
        <v>&amp;PAGE=EX_SHEET_ENTRY</v>
      </c>
      <c r="AE859" s="250" t="str">
        <f>IF(LEFT(tbl_TransDet_Exp[[#This Row],[Journal Id]],2)="EX",TEXT(tbl_TransDet_Exp[[#This Row],[Vch /Ex /PayId]],"0000000000"),"")</f>
        <v/>
      </c>
      <c r="AF859" s="250" t="b">
        <f>IF(tbl_TransDet_Exp[[#This Row],[ER Lookup and Format]]&lt;&gt;"",CONCATENATE(tbl_TransDet_Exp[[#This Row],[https://financials.omni.fsu.edu/psp/sprdfi/EMPLOYEE/ERP/c/AUDIT_EXPENSE_FUNCTIONS.TE_EXP_SHEET_INQ.GBL?SHEET_ID=]],AE859,tbl_TransDet_Exp[[#This Row],[&amp;PAGE=EX_SHEET_ENTRY]]))</f>
        <v>0</v>
      </c>
      <c r="AG859" s="250" t="str">
        <f t="shared" si="44"/>
        <v>https://docmgmt.its.fsu.edu/NolijWeb/public/apiLoginCheck.jsp?redir=../documentviewer/%3FdocumentId%3D</v>
      </c>
      <c r="AH8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59" s="250" t="str">
        <f>tbl_TransDet_Exp[[#Headers],[&amp;TargetFrameName=None]]</f>
        <v>&amp;TargetFrameName=None</v>
      </c>
      <c r="AJ8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59" s="71"/>
      <c r="AN859" s="22"/>
      <c r="AO859" s="22"/>
      <c r="AP859" s="208"/>
      <c r="AQ859" s="42" t="e">
        <f>IF(tbl_TransDet_Exp[[#This Row],[Custom SR Type]]="",INDEX(SR_Lookup[Section Name],MATCH(tbl_TransDet_Exp[[#This Row],[Account]],SR_Lookup[Account],0)),tbl_TransDet_Exp[[#This Row],[Custom SR Type]])</f>
        <v>#N/A</v>
      </c>
      <c r="AR859" s="42">
        <f>VALUE(CONCATENATE(C859,TEXT(tbl_TransDet_Exp[[#This Row],[Pd]],"00")))</f>
        <v>0</v>
      </c>
      <c r="AS859" s="42" t="str">
        <f>TEXT(tbl_TransDet_Exp[[#This Row],[Project Id]],"000000")</f>
        <v>000000</v>
      </c>
      <c r="AT859" s="42" t="e">
        <f>INDEX(Table11[Description],MATCH(tbl_TransDet_Exp[[#This Row],[Account]],Table11[GL Account],0))</f>
        <v>#N/A</v>
      </c>
      <c r="AU8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0" spans="2:47">
      <c r="B860" s="11"/>
      <c r="C860" s="243"/>
      <c r="D860" s="243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244"/>
      <c r="P860" s="11"/>
      <c r="Q860" s="245"/>
      <c r="R860" s="11"/>
      <c r="S860" s="11"/>
      <c r="T860" s="11"/>
      <c r="U860" s="11"/>
      <c r="V860" s="11"/>
      <c r="W860" s="11"/>
      <c r="X860" s="11"/>
      <c r="Y860" s="11"/>
      <c r="Z860" s="246"/>
      <c r="AA8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0" s="250" t="e">
        <f>IF(tbl_TransDet_Exp[[#This Row],[+/-  (HR GL Detail)]]&lt;&gt;"",tbl_TransDet_Exp[[#This Row],[+/-  (HR GL Detail)]],IF(#REF!&lt;&gt;"",#REF!,""))</f>
        <v>#REF!</v>
      </c>
      <c r="AC860" s="250" t="str">
        <f t="shared" si="42"/>
        <v>https://financials.omni.fsu.edu/psp/sprdfi/EMPLOYEE/ERP/c/AUDIT_EXPENSE_FUNCTIONS.TE_EXP_SHEET_INQ.GBL?SHEET_ID=</v>
      </c>
      <c r="AD860" s="250" t="str">
        <f t="shared" si="43"/>
        <v>&amp;PAGE=EX_SHEET_ENTRY</v>
      </c>
      <c r="AE860" s="250" t="str">
        <f>IF(LEFT(tbl_TransDet_Exp[[#This Row],[Journal Id]],2)="EX",TEXT(tbl_TransDet_Exp[[#This Row],[Vch /Ex /PayId]],"0000000000"),"")</f>
        <v/>
      </c>
      <c r="AF860" s="250" t="b">
        <f>IF(tbl_TransDet_Exp[[#This Row],[ER Lookup and Format]]&lt;&gt;"",CONCATENATE(tbl_TransDet_Exp[[#This Row],[https://financials.omni.fsu.edu/psp/sprdfi/EMPLOYEE/ERP/c/AUDIT_EXPENSE_FUNCTIONS.TE_EXP_SHEET_INQ.GBL?SHEET_ID=]],AE860,tbl_TransDet_Exp[[#This Row],[&amp;PAGE=EX_SHEET_ENTRY]]))</f>
        <v>0</v>
      </c>
      <c r="AG860" s="250" t="str">
        <f t="shared" si="44"/>
        <v>https://docmgmt.its.fsu.edu/NolijWeb/public/apiLoginCheck.jsp?redir=../documentviewer/%3FdocumentId%3D</v>
      </c>
      <c r="AH8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0" s="250" t="str">
        <f>tbl_TransDet_Exp[[#Headers],[&amp;TargetFrameName=None]]</f>
        <v>&amp;TargetFrameName=None</v>
      </c>
      <c r="AJ8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0" s="71"/>
      <c r="AN860" s="22"/>
      <c r="AO860" s="22"/>
      <c r="AP860" s="208"/>
      <c r="AQ860" s="42" t="e">
        <f>IF(tbl_TransDet_Exp[[#This Row],[Custom SR Type]]="",INDEX(SR_Lookup[Section Name],MATCH(tbl_TransDet_Exp[[#This Row],[Account]],SR_Lookup[Account],0)),tbl_TransDet_Exp[[#This Row],[Custom SR Type]])</f>
        <v>#N/A</v>
      </c>
      <c r="AR860" s="42">
        <f>VALUE(CONCATENATE(C860,TEXT(tbl_TransDet_Exp[[#This Row],[Pd]],"00")))</f>
        <v>0</v>
      </c>
      <c r="AS860" s="42" t="str">
        <f>TEXT(tbl_TransDet_Exp[[#This Row],[Project Id]],"000000")</f>
        <v>000000</v>
      </c>
      <c r="AT860" s="42" t="e">
        <f>INDEX(Table11[Description],MATCH(tbl_TransDet_Exp[[#This Row],[Account]],Table11[GL Account],0))</f>
        <v>#N/A</v>
      </c>
      <c r="AU8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1" spans="2:47">
      <c r="B861" s="11"/>
      <c r="C861" s="243"/>
      <c r="D861" s="243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244"/>
      <c r="P861" s="11"/>
      <c r="Q861" s="245"/>
      <c r="R861" s="11"/>
      <c r="S861" s="11"/>
      <c r="T861" s="11"/>
      <c r="U861" s="11"/>
      <c r="V861" s="11"/>
      <c r="W861" s="11"/>
      <c r="X861" s="11"/>
      <c r="Y861" s="11"/>
      <c r="Z861" s="246"/>
      <c r="AA8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1" s="250" t="e">
        <f>IF(tbl_TransDet_Exp[[#This Row],[+/-  (HR GL Detail)]]&lt;&gt;"",tbl_TransDet_Exp[[#This Row],[+/-  (HR GL Detail)]],IF(#REF!&lt;&gt;"",#REF!,""))</f>
        <v>#REF!</v>
      </c>
      <c r="AC861" s="250" t="str">
        <f t="shared" si="42"/>
        <v>https://financials.omni.fsu.edu/psp/sprdfi/EMPLOYEE/ERP/c/AUDIT_EXPENSE_FUNCTIONS.TE_EXP_SHEET_INQ.GBL?SHEET_ID=</v>
      </c>
      <c r="AD861" s="250" t="str">
        <f t="shared" si="43"/>
        <v>&amp;PAGE=EX_SHEET_ENTRY</v>
      </c>
      <c r="AE861" s="250" t="str">
        <f>IF(LEFT(tbl_TransDet_Exp[[#This Row],[Journal Id]],2)="EX",TEXT(tbl_TransDet_Exp[[#This Row],[Vch /Ex /PayId]],"0000000000"),"")</f>
        <v/>
      </c>
      <c r="AF861" s="250" t="b">
        <f>IF(tbl_TransDet_Exp[[#This Row],[ER Lookup and Format]]&lt;&gt;"",CONCATENATE(tbl_TransDet_Exp[[#This Row],[https://financials.omni.fsu.edu/psp/sprdfi/EMPLOYEE/ERP/c/AUDIT_EXPENSE_FUNCTIONS.TE_EXP_SHEET_INQ.GBL?SHEET_ID=]],AE861,tbl_TransDet_Exp[[#This Row],[&amp;PAGE=EX_SHEET_ENTRY]]))</f>
        <v>0</v>
      </c>
      <c r="AG861" s="250" t="str">
        <f t="shared" si="44"/>
        <v>https://docmgmt.its.fsu.edu/NolijWeb/public/apiLoginCheck.jsp?redir=../documentviewer/%3FdocumentId%3D</v>
      </c>
      <c r="AH8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1" s="250" t="str">
        <f>tbl_TransDet_Exp[[#Headers],[&amp;TargetFrameName=None]]</f>
        <v>&amp;TargetFrameName=None</v>
      </c>
      <c r="AJ8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1" s="71"/>
      <c r="AN861" s="22"/>
      <c r="AO861" s="22"/>
      <c r="AP861" s="208"/>
      <c r="AQ861" s="42" t="e">
        <f>IF(tbl_TransDet_Exp[[#This Row],[Custom SR Type]]="",INDEX(SR_Lookup[Section Name],MATCH(tbl_TransDet_Exp[[#This Row],[Account]],SR_Lookup[Account],0)),tbl_TransDet_Exp[[#This Row],[Custom SR Type]])</f>
        <v>#N/A</v>
      </c>
      <c r="AR861" s="42">
        <f>VALUE(CONCATENATE(C861,TEXT(tbl_TransDet_Exp[[#This Row],[Pd]],"00")))</f>
        <v>0</v>
      </c>
      <c r="AS861" s="42" t="str">
        <f>TEXT(tbl_TransDet_Exp[[#This Row],[Project Id]],"000000")</f>
        <v>000000</v>
      </c>
      <c r="AT861" s="42" t="e">
        <f>INDEX(Table11[Description],MATCH(tbl_TransDet_Exp[[#This Row],[Account]],Table11[GL Account],0))</f>
        <v>#N/A</v>
      </c>
      <c r="AU8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2" spans="2:47">
      <c r="B862" s="11"/>
      <c r="C862" s="243"/>
      <c r="D862" s="243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244"/>
      <c r="P862" s="11"/>
      <c r="Q862" s="245"/>
      <c r="R862" s="11"/>
      <c r="S862" s="11"/>
      <c r="T862" s="11"/>
      <c r="U862" s="11"/>
      <c r="V862" s="11"/>
      <c r="W862" s="11"/>
      <c r="X862" s="11"/>
      <c r="Y862" s="11"/>
      <c r="Z862" s="246"/>
      <c r="AA8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2" s="250" t="e">
        <f>IF(tbl_TransDet_Exp[[#This Row],[+/-  (HR GL Detail)]]&lt;&gt;"",tbl_TransDet_Exp[[#This Row],[+/-  (HR GL Detail)]],IF(#REF!&lt;&gt;"",#REF!,""))</f>
        <v>#REF!</v>
      </c>
      <c r="AC862" s="250" t="str">
        <f t="shared" si="42"/>
        <v>https://financials.omni.fsu.edu/psp/sprdfi/EMPLOYEE/ERP/c/AUDIT_EXPENSE_FUNCTIONS.TE_EXP_SHEET_INQ.GBL?SHEET_ID=</v>
      </c>
      <c r="AD862" s="250" t="str">
        <f t="shared" si="43"/>
        <v>&amp;PAGE=EX_SHEET_ENTRY</v>
      </c>
      <c r="AE862" s="250" t="str">
        <f>IF(LEFT(tbl_TransDet_Exp[[#This Row],[Journal Id]],2)="EX",TEXT(tbl_TransDet_Exp[[#This Row],[Vch /Ex /PayId]],"0000000000"),"")</f>
        <v/>
      </c>
      <c r="AF862" s="250" t="b">
        <f>IF(tbl_TransDet_Exp[[#This Row],[ER Lookup and Format]]&lt;&gt;"",CONCATENATE(tbl_TransDet_Exp[[#This Row],[https://financials.omni.fsu.edu/psp/sprdfi/EMPLOYEE/ERP/c/AUDIT_EXPENSE_FUNCTIONS.TE_EXP_SHEET_INQ.GBL?SHEET_ID=]],AE862,tbl_TransDet_Exp[[#This Row],[&amp;PAGE=EX_SHEET_ENTRY]]))</f>
        <v>0</v>
      </c>
      <c r="AG862" s="250" t="str">
        <f t="shared" si="44"/>
        <v>https://docmgmt.its.fsu.edu/NolijWeb/public/apiLoginCheck.jsp?redir=../documentviewer/%3FdocumentId%3D</v>
      </c>
      <c r="AH8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2" s="250" t="str">
        <f>tbl_TransDet_Exp[[#Headers],[&amp;TargetFrameName=None]]</f>
        <v>&amp;TargetFrameName=None</v>
      </c>
      <c r="AJ8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2" s="71"/>
      <c r="AN862" s="22"/>
      <c r="AO862" s="22"/>
      <c r="AP862" s="208"/>
      <c r="AQ862" s="42" t="e">
        <f>IF(tbl_TransDet_Exp[[#This Row],[Custom SR Type]]="",INDEX(SR_Lookup[Section Name],MATCH(tbl_TransDet_Exp[[#This Row],[Account]],SR_Lookup[Account],0)),tbl_TransDet_Exp[[#This Row],[Custom SR Type]])</f>
        <v>#N/A</v>
      </c>
      <c r="AR862" s="42">
        <f>VALUE(CONCATENATE(C862,TEXT(tbl_TransDet_Exp[[#This Row],[Pd]],"00")))</f>
        <v>0</v>
      </c>
      <c r="AS862" s="42" t="str">
        <f>TEXT(tbl_TransDet_Exp[[#This Row],[Project Id]],"000000")</f>
        <v>000000</v>
      </c>
      <c r="AT862" s="42" t="e">
        <f>INDEX(Table11[Description],MATCH(tbl_TransDet_Exp[[#This Row],[Account]],Table11[GL Account],0))</f>
        <v>#N/A</v>
      </c>
      <c r="AU8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3" spans="2:47">
      <c r="B863" s="11"/>
      <c r="C863" s="243"/>
      <c r="D863" s="243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244"/>
      <c r="P863" s="11"/>
      <c r="Q863" s="245"/>
      <c r="R863" s="11"/>
      <c r="S863" s="11"/>
      <c r="T863" s="11"/>
      <c r="U863" s="11"/>
      <c r="V863" s="11"/>
      <c r="W863" s="11"/>
      <c r="X863" s="11"/>
      <c r="Y863" s="11"/>
      <c r="Z863" s="246"/>
      <c r="AA8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3" s="250" t="e">
        <f>IF(tbl_TransDet_Exp[[#This Row],[+/-  (HR GL Detail)]]&lt;&gt;"",tbl_TransDet_Exp[[#This Row],[+/-  (HR GL Detail)]],IF(#REF!&lt;&gt;"",#REF!,""))</f>
        <v>#REF!</v>
      </c>
      <c r="AC863" s="250" t="str">
        <f t="shared" si="42"/>
        <v>https://financials.omni.fsu.edu/psp/sprdfi/EMPLOYEE/ERP/c/AUDIT_EXPENSE_FUNCTIONS.TE_EXP_SHEET_INQ.GBL?SHEET_ID=</v>
      </c>
      <c r="AD863" s="250" t="str">
        <f t="shared" si="43"/>
        <v>&amp;PAGE=EX_SHEET_ENTRY</v>
      </c>
      <c r="AE863" s="250" t="str">
        <f>IF(LEFT(tbl_TransDet_Exp[[#This Row],[Journal Id]],2)="EX",TEXT(tbl_TransDet_Exp[[#This Row],[Vch /Ex /PayId]],"0000000000"),"")</f>
        <v/>
      </c>
      <c r="AF863" s="250" t="b">
        <f>IF(tbl_TransDet_Exp[[#This Row],[ER Lookup and Format]]&lt;&gt;"",CONCATENATE(tbl_TransDet_Exp[[#This Row],[https://financials.omni.fsu.edu/psp/sprdfi/EMPLOYEE/ERP/c/AUDIT_EXPENSE_FUNCTIONS.TE_EXP_SHEET_INQ.GBL?SHEET_ID=]],AE863,tbl_TransDet_Exp[[#This Row],[&amp;PAGE=EX_SHEET_ENTRY]]))</f>
        <v>0</v>
      </c>
      <c r="AG863" s="250" t="str">
        <f t="shared" si="44"/>
        <v>https://docmgmt.its.fsu.edu/NolijWeb/public/apiLoginCheck.jsp?redir=../documentviewer/%3FdocumentId%3D</v>
      </c>
      <c r="AH8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3" s="250" t="str">
        <f>tbl_TransDet_Exp[[#Headers],[&amp;TargetFrameName=None]]</f>
        <v>&amp;TargetFrameName=None</v>
      </c>
      <c r="AJ8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3" s="71"/>
      <c r="AN863" s="22"/>
      <c r="AO863" s="22"/>
      <c r="AP863" s="208"/>
      <c r="AQ863" s="42" t="e">
        <f>IF(tbl_TransDet_Exp[[#This Row],[Custom SR Type]]="",INDEX(SR_Lookup[Section Name],MATCH(tbl_TransDet_Exp[[#This Row],[Account]],SR_Lookup[Account],0)),tbl_TransDet_Exp[[#This Row],[Custom SR Type]])</f>
        <v>#N/A</v>
      </c>
      <c r="AR863" s="42">
        <f>VALUE(CONCATENATE(C863,TEXT(tbl_TransDet_Exp[[#This Row],[Pd]],"00")))</f>
        <v>0</v>
      </c>
      <c r="AS863" s="42" t="str">
        <f>TEXT(tbl_TransDet_Exp[[#This Row],[Project Id]],"000000")</f>
        <v>000000</v>
      </c>
      <c r="AT863" s="42" t="e">
        <f>INDEX(Table11[Description],MATCH(tbl_TransDet_Exp[[#This Row],[Account]],Table11[GL Account],0))</f>
        <v>#N/A</v>
      </c>
      <c r="AU8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4" spans="2:47">
      <c r="B864" s="11"/>
      <c r="C864" s="243"/>
      <c r="D864" s="243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244"/>
      <c r="P864" s="11"/>
      <c r="Q864" s="245"/>
      <c r="R864" s="11"/>
      <c r="S864" s="11"/>
      <c r="T864" s="11"/>
      <c r="U864" s="11"/>
      <c r="V864" s="11"/>
      <c r="W864" s="11"/>
      <c r="X864" s="11"/>
      <c r="Y864" s="11"/>
      <c r="Z864" s="246"/>
      <c r="AA8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4" s="250" t="e">
        <f>IF(tbl_TransDet_Exp[[#This Row],[+/-  (HR GL Detail)]]&lt;&gt;"",tbl_TransDet_Exp[[#This Row],[+/-  (HR GL Detail)]],IF(#REF!&lt;&gt;"",#REF!,""))</f>
        <v>#REF!</v>
      </c>
      <c r="AC864" s="250" t="str">
        <f t="shared" si="42"/>
        <v>https://financials.omni.fsu.edu/psp/sprdfi/EMPLOYEE/ERP/c/AUDIT_EXPENSE_FUNCTIONS.TE_EXP_SHEET_INQ.GBL?SHEET_ID=</v>
      </c>
      <c r="AD864" s="250" t="str">
        <f t="shared" si="43"/>
        <v>&amp;PAGE=EX_SHEET_ENTRY</v>
      </c>
      <c r="AE864" s="250" t="str">
        <f>IF(LEFT(tbl_TransDet_Exp[[#This Row],[Journal Id]],2)="EX",TEXT(tbl_TransDet_Exp[[#This Row],[Vch /Ex /PayId]],"0000000000"),"")</f>
        <v/>
      </c>
      <c r="AF864" s="250" t="b">
        <f>IF(tbl_TransDet_Exp[[#This Row],[ER Lookup and Format]]&lt;&gt;"",CONCATENATE(tbl_TransDet_Exp[[#This Row],[https://financials.omni.fsu.edu/psp/sprdfi/EMPLOYEE/ERP/c/AUDIT_EXPENSE_FUNCTIONS.TE_EXP_SHEET_INQ.GBL?SHEET_ID=]],AE864,tbl_TransDet_Exp[[#This Row],[&amp;PAGE=EX_SHEET_ENTRY]]))</f>
        <v>0</v>
      </c>
      <c r="AG864" s="250" t="str">
        <f t="shared" si="44"/>
        <v>https://docmgmt.its.fsu.edu/NolijWeb/public/apiLoginCheck.jsp?redir=../documentviewer/%3FdocumentId%3D</v>
      </c>
      <c r="AH8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4" s="250" t="str">
        <f>tbl_TransDet_Exp[[#Headers],[&amp;TargetFrameName=None]]</f>
        <v>&amp;TargetFrameName=None</v>
      </c>
      <c r="AJ8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4" s="71"/>
      <c r="AN864" s="22"/>
      <c r="AO864" s="22"/>
      <c r="AP864" s="208"/>
      <c r="AQ864" s="42" t="e">
        <f>IF(tbl_TransDet_Exp[[#This Row],[Custom SR Type]]="",INDEX(SR_Lookup[Section Name],MATCH(tbl_TransDet_Exp[[#This Row],[Account]],SR_Lookup[Account],0)),tbl_TransDet_Exp[[#This Row],[Custom SR Type]])</f>
        <v>#N/A</v>
      </c>
      <c r="AR864" s="42">
        <f>VALUE(CONCATENATE(C864,TEXT(tbl_TransDet_Exp[[#This Row],[Pd]],"00")))</f>
        <v>0</v>
      </c>
      <c r="AS864" s="42" t="str">
        <f>TEXT(tbl_TransDet_Exp[[#This Row],[Project Id]],"000000")</f>
        <v>000000</v>
      </c>
      <c r="AT864" s="42" t="e">
        <f>INDEX(Table11[Description],MATCH(tbl_TransDet_Exp[[#This Row],[Account]],Table11[GL Account],0))</f>
        <v>#N/A</v>
      </c>
      <c r="AU8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5" spans="2:47">
      <c r="B865" s="11"/>
      <c r="C865" s="243"/>
      <c r="D865" s="243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244"/>
      <c r="P865" s="11"/>
      <c r="Q865" s="245"/>
      <c r="R865" s="11"/>
      <c r="S865" s="11"/>
      <c r="T865" s="11"/>
      <c r="U865" s="11"/>
      <c r="V865" s="11"/>
      <c r="W865" s="11"/>
      <c r="X865" s="11"/>
      <c r="Y865" s="11"/>
      <c r="Z865" s="246"/>
      <c r="AA8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5" s="250" t="e">
        <f>IF(tbl_TransDet_Exp[[#This Row],[+/-  (HR GL Detail)]]&lt;&gt;"",tbl_TransDet_Exp[[#This Row],[+/-  (HR GL Detail)]],IF(#REF!&lt;&gt;"",#REF!,""))</f>
        <v>#REF!</v>
      </c>
      <c r="AC865" s="250" t="str">
        <f t="shared" si="42"/>
        <v>https://financials.omni.fsu.edu/psp/sprdfi/EMPLOYEE/ERP/c/AUDIT_EXPENSE_FUNCTIONS.TE_EXP_SHEET_INQ.GBL?SHEET_ID=</v>
      </c>
      <c r="AD865" s="250" t="str">
        <f t="shared" si="43"/>
        <v>&amp;PAGE=EX_SHEET_ENTRY</v>
      </c>
      <c r="AE865" s="250" t="str">
        <f>IF(LEFT(tbl_TransDet_Exp[[#This Row],[Journal Id]],2)="EX",TEXT(tbl_TransDet_Exp[[#This Row],[Vch /Ex /PayId]],"0000000000"),"")</f>
        <v/>
      </c>
      <c r="AF865" s="250" t="b">
        <f>IF(tbl_TransDet_Exp[[#This Row],[ER Lookup and Format]]&lt;&gt;"",CONCATENATE(tbl_TransDet_Exp[[#This Row],[https://financials.omni.fsu.edu/psp/sprdfi/EMPLOYEE/ERP/c/AUDIT_EXPENSE_FUNCTIONS.TE_EXP_SHEET_INQ.GBL?SHEET_ID=]],AE865,tbl_TransDet_Exp[[#This Row],[&amp;PAGE=EX_SHEET_ENTRY]]))</f>
        <v>0</v>
      </c>
      <c r="AG865" s="250" t="str">
        <f t="shared" si="44"/>
        <v>https://docmgmt.its.fsu.edu/NolijWeb/public/apiLoginCheck.jsp?redir=../documentviewer/%3FdocumentId%3D</v>
      </c>
      <c r="AH8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5" s="250" t="str">
        <f>tbl_TransDet_Exp[[#Headers],[&amp;TargetFrameName=None]]</f>
        <v>&amp;TargetFrameName=None</v>
      </c>
      <c r="AJ8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5" s="71"/>
      <c r="AN865" s="22"/>
      <c r="AO865" s="22"/>
      <c r="AP865" s="208"/>
      <c r="AQ865" s="42" t="e">
        <f>IF(tbl_TransDet_Exp[[#This Row],[Custom SR Type]]="",INDEX(SR_Lookup[Section Name],MATCH(tbl_TransDet_Exp[[#This Row],[Account]],SR_Lookup[Account],0)),tbl_TransDet_Exp[[#This Row],[Custom SR Type]])</f>
        <v>#N/A</v>
      </c>
      <c r="AR865" s="42">
        <f>VALUE(CONCATENATE(C865,TEXT(tbl_TransDet_Exp[[#This Row],[Pd]],"00")))</f>
        <v>0</v>
      </c>
      <c r="AS865" s="42" t="str">
        <f>TEXT(tbl_TransDet_Exp[[#This Row],[Project Id]],"000000")</f>
        <v>000000</v>
      </c>
      <c r="AT865" s="42" t="e">
        <f>INDEX(Table11[Description],MATCH(tbl_TransDet_Exp[[#This Row],[Account]],Table11[GL Account],0))</f>
        <v>#N/A</v>
      </c>
      <c r="AU8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6" spans="2:47">
      <c r="B866" s="11"/>
      <c r="C866" s="243"/>
      <c r="D866" s="243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244"/>
      <c r="P866" s="11"/>
      <c r="Q866" s="245"/>
      <c r="R866" s="11"/>
      <c r="S866" s="11"/>
      <c r="T866" s="11"/>
      <c r="U866" s="11"/>
      <c r="V866" s="11"/>
      <c r="W866" s="11"/>
      <c r="X866" s="11"/>
      <c r="Y866" s="11"/>
      <c r="Z866" s="246"/>
      <c r="AA8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6" s="250" t="e">
        <f>IF(tbl_TransDet_Exp[[#This Row],[+/-  (HR GL Detail)]]&lt;&gt;"",tbl_TransDet_Exp[[#This Row],[+/-  (HR GL Detail)]],IF(#REF!&lt;&gt;"",#REF!,""))</f>
        <v>#REF!</v>
      </c>
      <c r="AC866" s="250" t="str">
        <f t="shared" si="42"/>
        <v>https://financials.omni.fsu.edu/psp/sprdfi/EMPLOYEE/ERP/c/AUDIT_EXPENSE_FUNCTIONS.TE_EXP_SHEET_INQ.GBL?SHEET_ID=</v>
      </c>
      <c r="AD866" s="250" t="str">
        <f t="shared" si="43"/>
        <v>&amp;PAGE=EX_SHEET_ENTRY</v>
      </c>
      <c r="AE866" s="250" t="str">
        <f>IF(LEFT(tbl_TransDet_Exp[[#This Row],[Journal Id]],2)="EX",TEXT(tbl_TransDet_Exp[[#This Row],[Vch /Ex /PayId]],"0000000000"),"")</f>
        <v/>
      </c>
      <c r="AF866" s="250" t="b">
        <f>IF(tbl_TransDet_Exp[[#This Row],[ER Lookup and Format]]&lt;&gt;"",CONCATENATE(tbl_TransDet_Exp[[#This Row],[https://financials.omni.fsu.edu/psp/sprdfi/EMPLOYEE/ERP/c/AUDIT_EXPENSE_FUNCTIONS.TE_EXP_SHEET_INQ.GBL?SHEET_ID=]],AE866,tbl_TransDet_Exp[[#This Row],[&amp;PAGE=EX_SHEET_ENTRY]]))</f>
        <v>0</v>
      </c>
      <c r="AG866" s="250" t="str">
        <f t="shared" si="44"/>
        <v>https://docmgmt.its.fsu.edu/NolijWeb/public/apiLoginCheck.jsp?redir=../documentviewer/%3FdocumentId%3D</v>
      </c>
      <c r="AH8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6" s="250" t="str">
        <f>tbl_TransDet_Exp[[#Headers],[&amp;TargetFrameName=None]]</f>
        <v>&amp;TargetFrameName=None</v>
      </c>
      <c r="AJ8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6" s="71"/>
      <c r="AN866" s="22"/>
      <c r="AO866" s="22"/>
      <c r="AP866" s="208"/>
      <c r="AQ866" s="42" t="e">
        <f>IF(tbl_TransDet_Exp[[#This Row],[Custom SR Type]]="",INDEX(SR_Lookup[Section Name],MATCH(tbl_TransDet_Exp[[#This Row],[Account]],SR_Lookup[Account],0)),tbl_TransDet_Exp[[#This Row],[Custom SR Type]])</f>
        <v>#N/A</v>
      </c>
      <c r="AR866" s="42">
        <f>VALUE(CONCATENATE(C866,TEXT(tbl_TransDet_Exp[[#This Row],[Pd]],"00")))</f>
        <v>0</v>
      </c>
      <c r="AS866" s="42" t="str">
        <f>TEXT(tbl_TransDet_Exp[[#This Row],[Project Id]],"000000")</f>
        <v>000000</v>
      </c>
      <c r="AT866" s="42" t="e">
        <f>INDEX(Table11[Description],MATCH(tbl_TransDet_Exp[[#This Row],[Account]],Table11[GL Account],0))</f>
        <v>#N/A</v>
      </c>
      <c r="AU8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7" spans="2:47">
      <c r="B867" s="11"/>
      <c r="C867" s="243"/>
      <c r="D867" s="243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244"/>
      <c r="P867" s="11"/>
      <c r="Q867" s="245"/>
      <c r="R867" s="11"/>
      <c r="S867" s="11"/>
      <c r="T867" s="11"/>
      <c r="U867" s="11"/>
      <c r="V867" s="11"/>
      <c r="W867" s="11"/>
      <c r="X867" s="11"/>
      <c r="Y867" s="11"/>
      <c r="Z867" s="246"/>
      <c r="AA8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7" s="250" t="e">
        <f>IF(tbl_TransDet_Exp[[#This Row],[+/-  (HR GL Detail)]]&lt;&gt;"",tbl_TransDet_Exp[[#This Row],[+/-  (HR GL Detail)]],IF(#REF!&lt;&gt;"",#REF!,""))</f>
        <v>#REF!</v>
      </c>
      <c r="AC867" s="250" t="str">
        <f t="shared" si="42"/>
        <v>https://financials.omni.fsu.edu/psp/sprdfi/EMPLOYEE/ERP/c/AUDIT_EXPENSE_FUNCTIONS.TE_EXP_SHEET_INQ.GBL?SHEET_ID=</v>
      </c>
      <c r="AD867" s="250" t="str">
        <f t="shared" si="43"/>
        <v>&amp;PAGE=EX_SHEET_ENTRY</v>
      </c>
      <c r="AE867" s="250" t="str">
        <f>IF(LEFT(tbl_TransDet_Exp[[#This Row],[Journal Id]],2)="EX",TEXT(tbl_TransDet_Exp[[#This Row],[Vch /Ex /PayId]],"0000000000"),"")</f>
        <v/>
      </c>
      <c r="AF867" s="250" t="b">
        <f>IF(tbl_TransDet_Exp[[#This Row],[ER Lookup and Format]]&lt;&gt;"",CONCATENATE(tbl_TransDet_Exp[[#This Row],[https://financials.omni.fsu.edu/psp/sprdfi/EMPLOYEE/ERP/c/AUDIT_EXPENSE_FUNCTIONS.TE_EXP_SHEET_INQ.GBL?SHEET_ID=]],AE867,tbl_TransDet_Exp[[#This Row],[&amp;PAGE=EX_SHEET_ENTRY]]))</f>
        <v>0</v>
      </c>
      <c r="AG867" s="250" t="str">
        <f t="shared" si="44"/>
        <v>https://docmgmt.its.fsu.edu/NolijWeb/public/apiLoginCheck.jsp?redir=../documentviewer/%3FdocumentId%3D</v>
      </c>
      <c r="AH8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7" s="250" t="str">
        <f>tbl_TransDet_Exp[[#Headers],[&amp;TargetFrameName=None]]</f>
        <v>&amp;TargetFrameName=None</v>
      </c>
      <c r="AJ8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7" s="71"/>
      <c r="AN867" s="22"/>
      <c r="AO867" s="22"/>
      <c r="AP867" s="208"/>
      <c r="AQ867" s="42" t="e">
        <f>IF(tbl_TransDet_Exp[[#This Row],[Custom SR Type]]="",INDEX(SR_Lookup[Section Name],MATCH(tbl_TransDet_Exp[[#This Row],[Account]],SR_Lookup[Account],0)),tbl_TransDet_Exp[[#This Row],[Custom SR Type]])</f>
        <v>#N/A</v>
      </c>
      <c r="AR867" s="42">
        <f>VALUE(CONCATENATE(C867,TEXT(tbl_TransDet_Exp[[#This Row],[Pd]],"00")))</f>
        <v>0</v>
      </c>
      <c r="AS867" s="42" t="str">
        <f>TEXT(tbl_TransDet_Exp[[#This Row],[Project Id]],"000000")</f>
        <v>000000</v>
      </c>
      <c r="AT867" s="42" t="e">
        <f>INDEX(Table11[Description],MATCH(tbl_TransDet_Exp[[#This Row],[Account]],Table11[GL Account],0))</f>
        <v>#N/A</v>
      </c>
      <c r="AU8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8" spans="2:47">
      <c r="B868" s="11"/>
      <c r="C868" s="243"/>
      <c r="D868" s="243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244"/>
      <c r="P868" s="11"/>
      <c r="Q868" s="245"/>
      <c r="R868" s="11"/>
      <c r="S868" s="11"/>
      <c r="T868" s="11"/>
      <c r="U868" s="11"/>
      <c r="V868" s="11"/>
      <c r="W868" s="11"/>
      <c r="X868" s="11"/>
      <c r="Y868" s="11"/>
      <c r="Z868" s="246"/>
      <c r="AA8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8" s="250" t="e">
        <f>IF(tbl_TransDet_Exp[[#This Row],[+/-  (HR GL Detail)]]&lt;&gt;"",tbl_TransDet_Exp[[#This Row],[+/-  (HR GL Detail)]],IF(#REF!&lt;&gt;"",#REF!,""))</f>
        <v>#REF!</v>
      </c>
      <c r="AC868" s="250" t="str">
        <f t="shared" si="42"/>
        <v>https://financials.omni.fsu.edu/psp/sprdfi/EMPLOYEE/ERP/c/AUDIT_EXPENSE_FUNCTIONS.TE_EXP_SHEET_INQ.GBL?SHEET_ID=</v>
      </c>
      <c r="AD868" s="250" t="str">
        <f t="shared" si="43"/>
        <v>&amp;PAGE=EX_SHEET_ENTRY</v>
      </c>
      <c r="AE868" s="250" t="str">
        <f>IF(LEFT(tbl_TransDet_Exp[[#This Row],[Journal Id]],2)="EX",TEXT(tbl_TransDet_Exp[[#This Row],[Vch /Ex /PayId]],"0000000000"),"")</f>
        <v/>
      </c>
      <c r="AF868" s="250" t="b">
        <f>IF(tbl_TransDet_Exp[[#This Row],[ER Lookup and Format]]&lt;&gt;"",CONCATENATE(tbl_TransDet_Exp[[#This Row],[https://financials.omni.fsu.edu/psp/sprdfi/EMPLOYEE/ERP/c/AUDIT_EXPENSE_FUNCTIONS.TE_EXP_SHEET_INQ.GBL?SHEET_ID=]],AE868,tbl_TransDet_Exp[[#This Row],[&amp;PAGE=EX_SHEET_ENTRY]]))</f>
        <v>0</v>
      </c>
      <c r="AG868" s="250" t="str">
        <f t="shared" si="44"/>
        <v>https://docmgmt.its.fsu.edu/NolijWeb/public/apiLoginCheck.jsp?redir=../documentviewer/%3FdocumentId%3D</v>
      </c>
      <c r="AH8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8" s="250" t="str">
        <f>tbl_TransDet_Exp[[#Headers],[&amp;TargetFrameName=None]]</f>
        <v>&amp;TargetFrameName=None</v>
      </c>
      <c r="AJ8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8" s="71"/>
      <c r="AN868" s="22"/>
      <c r="AO868" s="22"/>
      <c r="AP868" s="208"/>
      <c r="AQ868" s="42" t="e">
        <f>IF(tbl_TransDet_Exp[[#This Row],[Custom SR Type]]="",INDEX(SR_Lookup[Section Name],MATCH(tbl_TransDet_Exp[[#This Row],[Account]],SR_Lookup[Account],0)),tbl_TransDet_Exp[[#This Row],[Custom SR Type]])</f>
        <v>#N/A</v>
      </c>
      <c r="AR868" s="42">
        <f>VALUE(CONCATENATE(C868,TEXT(tbl_TransDet_Exp[[#This Row],[Pd]],"00")))</f>
        <v>0</v>
      </c>
      <c r="AS868" s="42" t="str">
        <f>TEXT(tbl_TransDet_Exp[[#This Row],[Project Id]],"000000")</f>
        <v>000000</v>
      </c>
      <c r="AT868" s="42" t="e">
        <f>INDEX(Table11[Description],MATCH(tbl_TransDet_Exp[[#This Row],[Account]],Table11[GL Account],0))</f>
        <v>#N/A</v>
      </c>
      <c r="AU8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69" spans="2:47">
      <c r="B869" s="11"/>
      <c r="C869" s="243"/>
      <c r="D869" s="243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244"/>
      <c r="P869" s="11"/>
      <c r="Q869" s="245"/>
      <c r="R869" s="11"/>
      <c r="S869" s="11"/>
      <c r="T869" s="11"/>
      <c r="U869" s="11"/>
      <c r="V869" s="11"/>
      <c r="W869" s="11"/>
      <c r="X869" s="11"/>
      <c r="Y869" s="11"/>
      <c r="Z869" s="246"/>
      <c r="AA8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69" s="250" t="e">
        <f>IF(tbl_TransDet_Exp[[#This Row],[+/-  (HR GL Detail)]]&lt;&gt;"",tbl_TransDet_Exp[[#This Row],[+/-  (HR GL Detail)]],IF(#REF!&lt;&gt;"",#REF!,""))</f>
        <v>#REF!</v>
      </c>
      <c r="AC869" s="250" t="str">
        <f t="shared" si="42"/>
        <v>https://financials.omni.fsu.edu/psp/sprdfi/EMPLOYEE/ERP/c/AUDIT_EXPENSE_FUNCTIONS.TE_EXP_SHEET_INQ.GBL?SHEET_ID=</v>
      </c>
      <c r="AD869" s="250" t="str">
        <f t="shared" si="43"/>
        <v>&amp;PAGE=EX_SHEET_ENTRY</v>
      </c>
      <c r="AE869" s="250" t="str">
        <f>IF(LEFT(tbl_TransDet_Exp[[#This Row],[Journal Id]],2)="EX",TEXT(tbl_TransDet_Exp[[#This Row],[Vch /Ex /PayId]],"0000000000"),"")</f>
        <v/>
      </c>
      <c r="AF869" s="250" t="b">
        <f>IF(tbl_TransDet_Exp[[#This Row],[ER Lookup and Format]]&lt;&gt;"",CONCATENATE(tbl_TransDet_Exp[[#This Row],[https://financials.omni.fsu.edu/psp/sprdfi/EMPLOYEE/ERP/c/AUDIT_EXPENSE_FUNCTIONS.TE_EXP_SHEET_INQ.GBL?SHEET_ID=]],AE869,tbl_TransDet_Exp[[#This Row],[&amp;PAGE=EX_SHEET_ENTRY]]))</f>
        <v>0</v>
      </c>
      <c r="AG869" s="250" t="str">
        <f t="shared" si="44"/>
        <v>https://docmgmt.its.fsu.edu/NolijWeb/public/apiLoginCheck.jsp?redir=../documentviewer/%3FdocumentId%3D</v>
      </c>
      <c r="AH8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69" s="250" t="str">
        <f>tbl_TransDet_Exp[[#Headers],[&amp;TargetFrameName=None]]</f>
        <v>&amp;TargetFrameName=None</v>
      </c>
      <c r="AJ8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69" s="71"/>
      <c r="AN869" s="22"/>
      <c r="AO869" s="22"/>
      <c r="AP869" s="208"/>
      <c r="AQ869" s="42" t="e">
        <f>IF(tbl_TransDet_Exp[[#This Row],[Custom SR Type]]="",INDEX(SR_Lookup[Section Name],MATCH(tbl_TransDet_Exp[[#This Row],[Account]],SR_Lookup[Account],0)),tbl_TransDet_Exp[[#This Row],[Custom SR Type]])</f>
        <v>#N/A</v>
      </c>
      <c r="AR869" s="42">
        <f>VALUE(CONCATENATE(C869,TEXT(tbl_TransDet_Exp[[#This Row],[Pd]],"00")))</f>
        <v>0</v>
      </c>
      <c r="AS869" s="42" t="str">
        <f>TEXT(tbl_TransDet_Exp[[#This Row],[Project Id]],"000000")</f>
        <v>000000</v>
      </c>
      <c r="AT869" s="42" t="e">
        <f>INDEX(Table11[Description],MATCH(tbl_TransDet_Exp[[#This Row],[Account]],Table11[GL Account],0))</f>
        <v>#N/A</v>
      </c>
      <c r="AU8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0" spans="2:47">
      <c r="B870" s="11"/>
      <c r="C870" s="243"/>
      <c r="D870" s="243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244"/>
      <c r="P870" s="11"/>
      <c r="Q870" s="245"/>
      <c r="R870" s="11"/>
      <c r="S870" s="11"/>
      <c r="T870" s="11"/>
      <c r="U870" s="11"/>
      <c r="V870" s="11"/>
      <c r="W870" s="11"/>
      <c r="X870" s="11"/>
      <c r="Y870" s="11"/>
      <c r="Z870" s="246"/>
      <c r="AA8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0" s="250" t="e">
        <f>IF(tbl_TransDet_Exp[[#This Row],[+/-  (HR GL Detail)]]&lt;&gt;"",tbl_TransDet_Exp[[#This Row],[+/-  (HR GL Detail)]],IF(#REF!&lt;&gt;"",#REF!,""))</f>
        <v>#REF!</v>
      </c>
      <c r="AC870" s="250" t="str">
        <f t="shared" si="42"/>
        <v>https://financials.omni.fsu.edu/psp/sprdfi/EMPLOYEE/ERP/c/AUDIT_EXPENSE_FUNCTIONS.TE_EXP_SHEET_INQ.GBL?SHEET_ID=</v>
      </c>
      <c r="AD870" s="250" t="str">
        <f t="shared" si="43"/>
        <v>&amp;PAGE=EX_SHEET_ENTRY</v>
      </c>
      <c r="AE870" s="250" t="str">
        <f>IF(LEFT(tbl_TransDet_Exp[[#This Row],[Journal Id]],2)="EX",TEXT(tbl_TransDet_Exp[[#This Row],[Vch /Ex /PayId]],"0000000000"),"")</f>
        <v/>
      </c>
      <c r="AF870" s="250" t="b">
        <f>IF(tbl_TransDet_Exp[[#This Row],[ER Lookup and Format]]&lt;&gt;"",CONCATENATE(tbl_TransDet_Exp[[#This Row],[https://financials.omni.fsu.edu/psp/sprdfi/EMPLOYEE/ERP/c/AUDIT_EXPENSE_FUNCTIONS.TE_EXP_SHEET_INQ.GBL?SHEET_ID=]],AE870,tbl_TransDet_Exp[[#This Row],[&amp;PAGE=EX_SHEET_ENTRY]]))</f>
        <v>0</v>
      </c>
      <c r="AG870" s="250" t="str">
        <f t="shared" si="44"/>
        <v>https://docmgmt.its.fsu.edu/NolijWeb/public/apiLoginCheck.jsp?redir=../documentviewer/%3FdocumentId%3D</v>
      </c>
      <c r="AH8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0" s="250" t="str">
        <f>tbl_TransDet_Exp[[#Headers],[&amp;TargetFrameName=None]]</f>
        <v>&amp;TargetFrameName=None</v>
      </c>
      <c r="AJ8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0" s="71"/>
      <c r="AN870" s="22"/>
      <c r="AO870" s="22"/>
      <c r="AP870" s="208"/>
      <c r="AQ870" s="42" t="e">
        <f>IF(tbl_TransDet_Exp[[#This Row],[Custom SR Type]]="",INDEX(SR_Lookup[Section Name],MATCH(tbl_TransDet_Exp[[#This Row],[Account]],SR_Lookup[Account],0)),tbl_TransDet_Exp[[#This Row],[Custom SR Type]])</f>
        <v>#N/A</v>
      </c>
      <c r="AR870" s="42">
        <f>VALUE(CONCATENATE(C870,TEXT(tbl_TransDet_Exp[[#This Row],[Pd]],"00")))</f>
        <v>0</v>
      </c>
      <c r="AS870" s="42" t="str">
        <f>TEXT(tbl_TransDet_Exp[[#This Row],[Project Id]],"000000")</f>
        <v>000000</v>
      </c>
      <c r="AT870" s="42" t="e">
        <f>INDEX(Table11[Description],MATCH(tbl_TransDet_Exp[[#This Row],[Account]],Table11[GL Account],0))</f>
        <v>#N/A</v>
      </c>
      <c r="AU8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1" spans="2:47">
      <c r="B871" s="11"/>
      <c r="C871" s="243"/>
      <c r="D871" s="243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244"/>
      <c r="P871" s="11"/>
      <c r="Q871" s="245"/>
      <c r="R871" s="11"/>
      <c r="S871" s="11"/>
      <c r="T871" s="11"/>
      <c r="U871" s="11"/>
      <c r="V871" s="11"/>
      <c r="W871" s="11"/>
      <c r="X871" s="11"/>
      <c r="Y871" s="11"/>
      <c r="Z871" s="246"/>
      <c r="AA8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1" s="250" t="e">
        <f>IF(tbl_TransDet_Exp[[#This Row],[+/-  (HR GL Detail)]]&lt;&gt;"",tbl_TransDet_Exp[[#This Row],[+/-  (HR GL Detail)]],IF(#REF!&lt;&gt;"",#REF!,""))</f>
        <v>#REF!</v>
      </c>
      <c r="AC871" s="250" t="str">
        <f t="shared" si="42"/>
        <v>https://financials.omni.fsu.edu/psp/sprdfi/EMPLOYEE/ERP/c/AUDIT_EXPENSE_FUNCTIONS.TE_EXP_SHEET_INQ.GBL?SHEET_ID=</v>
      </c>
      <c r="AD871" s="250" t="str">
        <f t="shared" si="43"/>
        <v>&amp;PAGE=EX_SHEET_ENTRY</v>
      </c>
      <c r="AE871" s="250" t="str">
        <f>IF(LEFT(tbl_TransDet_Exp[[#This Row],[Journal Id]],2)="EX",TEXT(tbl_TransDet_Exp[[#This Row],[Vch /Ex /PayId]],"0000000000"),"")</f>
        <v/>
      </c>
      <c r="AF871" s="250" t="b">
        <f>IF(tbl_TransDet_Exp[[#This Row],[ER Lookup and Format]]&lt;&gt;"",CONCATENATE(tbl_TransDet_Exp[[#This Row],[https://financials.omni.fsu.edu/psp/sprdfi/EMPLOYEE/ERP/c/AUDIT_EXPENSE_FUNCTIONS.TE_EXP_SHEET_INQ.GBL?SHEET_ID=]],AE871,tbl_TransDet_Exp[[#This Row],[&amp;PAGE=EX_SHEET_ENTRY]]))</f>
        <v>0</v>
      </c>
      <c r="AG871" s="250" t="str">
        <f t="shared" si="44"/>
        <v>https://docmgmt.its.fsu.edu/NolijWeb/public/apiLoginCheck.jsp?redir=../documentviewer/%3FdocumentId%3D</v>
      </c>
      <c r="AH8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1" s="250" t="str">
        <f>tbl_TransDet_Exp[[#Headers],[&amp;TargetFrameName=None]]</f>
        <v>&amp;TargetFrameName=None</v>
      </c>
      <c r="AJ8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1" s="71"/>
      <c r="AN871" s="22"/>
      <c r="AO871" s="22"/>
      <c r="AP871" s="208"/>
      <c r="AQ871" s="42" t="e">
        <f>IF(tbl_TransDet_Exp[[#This Row],[Custom SR Type]]="",INDEX(SR_Lookup[Section Name],MATCH(tbl_TransDet_Exp[[#This Row],[Account]],SR_Lookup[Account],0)),tbl_TransDet_Exp[[#This Row],[Custom SR Type]])</f>
        <v>#N/A</v>
      </c>
      <c r="AR871" s="42">
        <f>VALUE(CONCATENATE(C871,TEXT(tbl_TransDet_Exp[[#This Row],[Pd]],"00")))</f>
        <v>0</v>
      </c>
      <c r="AS871" s="42" t="str">
        <f>TEXT(tbl_TransDet_Exp[[#This Row],[Project Id]],"000000")</f>
        <v>000000</v>
      </c>
      <c r="AT871" s="42" t="e">
        <f>INDEX(Table11[Description],MATCH(tbl_TransDet_Exp[[#This Row],[Account]],Table11[GL Account],0))</f>
        <v>#N/A</v>
      </c>
      <c r="AU8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2" spans="2:47">
      <c r="B872" s="11"/>
      <c r="C872" s="243"/>
      <c r="D872" s="243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244"/>
      <c r="P872" s="11"/>
      <c r="Q872" s="245"/>
      <c r="R872" s="11"/>
      <c r="S872" s="11"/>
      <c r="T872" s="11"/>
      <c r="U872" s="11"/>
      <c r="V872" s="11"/>
      <c r="W872" s="11"/>
      <c r="X872" s="11"/>
      <c r="Y872" s="11"/>
      <c r="Z872" s="246"/>
      <c r="AA8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2" s="250" t="e">
        <f>IF(tbl_TransDet_Exp[[#This Row],[+/-  (HR GL Detail)]]&lt;&gt;"",tbl_TransDet_Exp[[#This Row],[+/-  (HR GL Detail)]],IF(#REF!&lt;&gt;"",#REF!,""))</f>
        <v>#REF!</v>
      </c>
      <c r="AC872" s="250" t="str">
        <f t="shared" si="42"/>
        <v>https://financials.omni.fsu.edu/psp/sprdfi/EMPLOYEE/ERP/c/AUDIT_EXPENSE_FUNCTIONS.TE_EXP_SHEET_INQ.GBL?SHEET_ID=</v>
      </c>
      <c r="AD872" s="250" t="str">
        <f t="shared" si="43"/>
        <v>&amp;PAGE=EX_SHEET_ENTRY</v>
      </c>
      <c r="AE872" s="250" t="str">
        <f>IF(LEFT(tbl_TransDet_Exp[[#This Row],[Journal Id]],2)="EX",TEXT(tbl_TransDet_Exp[[#This Row],[Vch /Ex /PayId]],"0000000000"),"")</f>
        <v/>
      </c>
      <c r="AF872" s="250" t="b">
        <f>IF(tbl_TransDet_Exp[[#This Row],[ER Lookup and Format]]&lt;&gt;"",CONCATENATE(tbl_TransDet_Exp[[#This Row],[https://financials.omni.fsu.edu/psp/sprdfi/EMPLOYEE/ERP/c/AUDIT_EXPENSE_FUNCTIONS.TE_EXP_SHEET_INQ.GBL?SHEET_ID=]],AE872,tbl_TransDet_Exp[[#This Row],[&amp;PAGE=EX_SHEET_ENTRY]]))</f>
        <v>0</v>
      </c>
      <c r="AG872" s="250" t="str">
        <f t="shared" si="44"/>
        <v>https://docmgmt.its.fsu.edu/NolijWeb/public/apiLoginCheck.jsp?redir=../documentviewer/%3FdocumentId%3D</v>
      </c>
      <c r="AH8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2" s="250" t="str">
        <f>tbl_TransDet_Exp[[#Headers],[&amp;TargetFrameName=None]]</f>
        <v>&amp;TargetFrameName=None</v>
      </c>
      <c r="AJ8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2" s="71"/>
      <c r="AN872" s="22"/>
      <c r="AO872" s="22"/>
      <c r="AP872" s="208"/>
      <c r="AQ872" s="42" t="e">
        <f>IF(tbl_TransDet_Exp[[#This Row],[Custom SR Type]]="",INDEX(SR_Lookup[Section Name],MATCH(tbl_TransDet_Exp[[#This Row],[Account]],SR_Lookup[Account],0)),tbl_TransDet_Exp[[#This Row],[Custom SR Type]])</f>
        <v>#N/A</v>
      </c>
      <c r="AR872" s="42">
        <f>VALUE(CONCATENATE(C872,TEXT(tbl_TransDet_Exp[[#This Row],[Pd]],"00")))</f>
        <v>0</v>
      </c>
      <c r="AS872" s="42" t="str">
        <f>TEXT(tbl_TransDet_Exp[[#This Row],[Project Id]],"000000")</f>
        <v>000000</v>
      </c>
      <c r="AT872" s="42" t="e">
        <f>INDEX(Table11[Description],MATCH(tbl_TransDet_Exp[[#This Row],[Account]],Table11[GL Account],0))</f>
        <v>#N/A</v>
      </c>
      <c r="AU8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3" spans="2:47">
      <c r="B873" s="11"/>
      <c r="C873" s="243"/>
      <c r="D873" s="243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244"/>
      <c r="P873" s="11"/>
      <c r="Q873" s="245"/>
      <c r="R873" s="11"/>
      <c r="S873" s="11"/>
      <c r="T873" s="11"/>
      <c r="U873" s="11"/>
      <c r="V873" s="11"/>
      <c r="W873" s="11"/>
      <c r="X873" s="11"/>
      <c r="Y873" s="11"/>
      <c r="Z873" s="246"/>
      <c r="AA8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3" s="250" t="e">
        <f>IF(tbl_TransDet_Exp[[#This Row],[+/-  (HR GL Detail)]]&lt;&gt;"",tbl_TransDet_Exp[[#This Row],[+/-  (HR GL Detail)]],IF(#REF!&lt;&gt;"",#REF!,""))</f>
        <v>#REF!</v>
      </c>
      <c r="AC873" s="250" t="str">
        <f t="shared" si="42"/>
        <v>https://financials.omni.fsu.edu/psp/sprdfi/EMPLOYEE/ERP/c/AUDIT_EXPENSE_FUNCTIONS.TE_EXP_SHEET_INQ.GBL?SHEET_ID=</v>
      </c>
      <c r="AD873" s="250" t="str">
        <f t="shared" si="43"/>
        <v>&amp;PAGE=EX_SHEET_ENTRY</v>
      </c>
      <c r="AE873" s="250" t="str">
        <f>IF(LEFT(tbl_TransDet_Exp[[#This Row],[Journal Id]],2)="EX",TEXT(tbl_TransDet_Exp[[#This Row],[Vch /Ex /PayId]],"0000000000"),"")</f>
        <v/>
      </c>
      <c r="AF873" s="250" t="b">
        <f>IF(tbl_TransDet_Exp[[#This Row],[ER Lookup and Format]]&lt;&gt;"",CONCATENATE(tbl_TransDet_Exp[[#This Row],[https://financials.omni.fsu.edu/psp/sprdfi/EMPLOYEE/ERP/c/AUDIT_EXPENSE_FUNCTIONS.TE_EXP_SHEET_INQ.GBL?SHEET_ID=]],AE873,tbl_TransDet_Exp[[#This Row],[&amp;PAGE=EX_SHEET_ENTRY]]))</f>
        <v>0</v>
      </c>
      <c r="AG873" s="250" t="str">
        <f t="shared" si="44"/>
        <v>https://docmgmt.its.fsu.edu/NolijWeb/public/apiLoginCheck.jsp?redir=../documentviewer/%3FdocumentId%3D</v>
      </c>
      <c r="AH8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3" s="250" t="str">
        <f>tbl_TransDet_Exp[[#Headers],[&amp;TargetFrameName=None]]</f>
        <v>&amp;TargetFrameName=None</v>
      </c>
      <c r="AJ8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3" s="71"/>
      <c r="AN873" s="22"/>
      <c r="AO873" s="22"/>
      <c r="AP873" s="208"/>
      <c r="AQ873" s="42" t="e">
        <f>IF(tbl_TransDet_Exp[[#This Row],[Custom SR Type]]="",INDEX(SR_Lookup[Section Name],MATCH(tbl_TransDet_Exp[[#This Row],[Account]],SR_Lookup[Account],0)),tbl_TransDet_Exp[[#This Row],[Custom SR Type]])</f>
        <v>#N/A</v>
      </c>
      <c r="AR873" s="42">
        <f>VALUE(CONCATENATE(C873,TEXT(tbl_TransDet_Exp[[#This Row],[Pd]],"00")))</f>
        <v>0</v>
      </c>
      <c r="AS873" s="42" t="str">
        <f>TEXT(tbl_TransDet_Exp[[#This Row],[Project Id]],"000000")</f>
        <v>000000</v>
      </c>
      <c r="AT873" s="42" t="e">
        <f>INDEX(Table11[Description],MATCH(tbl_TransDet_Exp[[#This Row],[Account]],Table11[GL Account],0))</f>
        <v>#N/A</v>
      </c>
      <c r="AU8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4" spans="2:47">
      <c r="B874" s="11"/>
      <c r="C874" s="243"/>
      <c r="D874" s="243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244"/>
      <c r="P874" s="11"/>
      <c r="Q874" s="245"/>
      <c r="R874" s="11"/>
      <c r="S874" s="11"/>
      <c r="T874" s="11"/>
      <c r="U874" s="11"/>
      <c r="V874" s="11"/>
      <c r="W874" s="11"/>
      <c r="X874" s="11"/>
      <c r="Y874" s="11"/>
      <c r="Z874" s="246"/>
      <c r="AA8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4" s="250" t="e">
        <f>IF(tbl_TransDet_Exp[[#This Row],[+/-  (HR GL Detail)]]&lt;&gt;"",tbl_TransDet_Exp[[#This Row],[+/-  (HR GL Detail)]],IF(#REF!&lt;&gt;"",#REF!,""))</f>
        <v>#REF!</v>
      </c>
      <c r="AC874" s="250" t="str">
        <f t="shared" si="42"/>
        <v>https://financials.omni.fsu.edu/psp/sprdfi/EMPLOYEE/ERP/c/AUDIT_EXPENSE_FUNCTIONS.TE_EXP_SHEET_INQ.GBL?SHEET_ID=</v>
      </c>
      <c r="AD874" s="250" t="str">
        <f t="shared" si="43"/>
        <v>&amp;PAGE=EX_SHEET_ENTRY</v>
      </c>
      <c r="AE874" s="250" t="str">
        <f>IF(LEFT(tbl_TransDet_Exp[[#This Row],[Journal Id]],2)="EX",TEXT(tbl_TransDet_Exp[[#This Row],[Vch /Ex /PayId]],"0000000000"),"")</f>
        <v/>
      </c>
      <c r="AF874" s="250" t="b">
        <f>IF(tbl_TransDet_Exp[[#This Row],[ER Lookup and Format]]&lt;&gt;"",CONCATENATE(tbl_TransDet_Exp[[#This Row],[https://financials.omni.fsu.edu/psp/sprdfi/EMPLOYEE/ERP/c/AUDIT_EXPENSE_FUNCTIONS.TE_EXP_SHEET_INQ.GBL?SHEET_ID=]],AE874,tbl_TransDet_Exp[[#This Row],[&amp;PAGE=EX_SHEET_ENTRY]]))</f>
        <v>0</v>
      </c>
      <c r="AG874" s="250" t="str">
        <f t="shared" si="44"/>
        <v>https://docmgmt.its.fsu.edu/NolijWeb/public/apiLoginCheck.jsp?redir=../documentviewer/%3FdocumentId%3D</v>
      </c>
      <c r="AH8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4" s="250" t="str">
        <f>tbl_TransDet_Exp[[#Headers],[&amp;TargetFrameName=None]]</f>
        <v>&amp;TargetFrameName=None</v>
      </c>
      <c r="AJ8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4" s="71"/>
      <c r="AN874" s="22"/>
      <c r="AO874" s="22"/>
      <c r="AP874" s="208"/>
      <c r="AQ874" s="42" t="e">
        <f>IF(tbl_TransDet_Exp[[#This Row],[Custom SR Type]]="",INDEX(SR_Lookup[Section Name],MATCH(tbl_TransDet_Exp[[#This Row],[Account]],SR_Lookup[Account],0)),tbl_TransDet_Exp[[#This Row],[Custom SR Type]])</f>
        <v>#N/A</v>
      </c>
      <c r="AR874" s="42">
        <f>VALUE(CONCATENATE(C874,TEXT(tbl_TransDet_Exp[[#This Row],[Pd]],"00")))</f>
        <v>0</v>
      </c>
      <c r="AS874" s="42" t="str">
        <f>TEXT(tbl_TransDet_Exp[[#This Row],[Project Id]],"000000")</f>
        <v>000000</v>
      </c>
      <c r="AT874" s="42" t="e">
        <f>INDEX(Table11[Description],MATCH(tbl_TransDet_Exp[[#This Row],[Account]],Table11[GL Account],0))</f>
        <v>#N/A</v>
      </c>
      <c r="AU8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5" spans="2:47">
      <c r="B875" s="11"/>
      <c r="C875" s="243"/>
      <c r="D875" s="243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244"/>
      <c r="P875" s="11"/>
      <c r="Q875" s="245"/>
      <c r="R875" s="11"/>
      <c r="S875" s="11"/>
      <c r="T875" s="11"/>
      <c r="U875" s="11"/>
      <c r="V875" s="11"/>
      <c r="W875" s="11"/>
      <c r="X875" s="11"/>
      <c r="Y875" s="11"/>
      <c r="Z875" s="246"/>
      <c r="AA8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5" s="250" t="e">
        <f>IF(tbl_TransDet_Exp[[#This Row],[+/-  (HR GL Detail)]]&lt;&gt;"",tbl_TransDet_Exp[[#This Row],[+/-  (HR GL Detail)]],IF(#REF!&lt;&gt;"",#REF!,""))</f>
        <v>#REF!</v>
      </c>
      <c r="AC875" s="250" t="str">
        <f t="shared" si="42"/>
        <v>https://financials.omni.fsu.edu/psp/sprdfi/EMPLOYEE/ERP/c/AUDIT_EXPENSE_FUNCTIONS.TE_EXP_SHEET_INQ.GBL?SHEET_ID=</v>
      </c>
      <c r="AD875" s="250" t="str">
        <f t="shared" si="43"/>
        <v>&amp;PAGE=EX_SHEET_ENTRY</v>
      </c>
      <c r="AE875" s="250" t="str">
        <f>IF(LEFT(tbl_TransDet_Exp[[#This Row],[Journal Id]],2)="EX",TEXT(tbl_TransDet_Exp[[#This Row],[Vch /Ex /PayId]],"0000000000"),"")</f>
        <v/>
      </c>
      <c r="AF875" s="250" t="b">
        <f>IF(tbl_TransDet_Exp[[#This Row],[ER Lookup and Format]]&lt;&gt;"",CONCATENATE(tbl_TransDet_Exp[[#This Row],[https://financials.omni.fsu.edu/psp/sprdfi/EMPLOYEE/ERP/c/AUDIT_EXPENSE_FUNCTIONS.TE_EXP_SHEET_INQ.GBL?SHEET_ID=]],AE875,tbl_TransDet_Exp[[#This Row],[&amp;PAGE=EX_SHEET_ENTRY]]))</f>
        <v>0</v>
      </c>
      <c r="AG875" s="250" t="str">
        <f t="shared" si="44"/>
        <v>https://docmgmt.its.fsu.edu/NolijWeb/public/apiLoginCheck.jsp?redir=../documentviewer/%3FdocumentId%3D</v>
      </c>
      <c r="AH8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5" s="250" t="str">
        <f>tbl_TransDet_Exp[[#Headers],[&amp;TargetFrameName=None]]</f>
        <v>&amp;TargetFrameName=None</v>
      </c>
      <c r="AJ8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5" s="71"/>
      <c r="AN875" s="22"/>
      <c r="AO875" s="22"/>
      <c r="AP875" s="208"/>
      <c r="AQ875" s="42" t="e">
        <f>IF(tbl_TransDet_Exp[[#This Row],[Custom SR Type]]="",INDEX(SR_Lookup[Section Name],MATCH(tbl_TransDet_Exp[[#This Row],[Account]],SR_Lookup[Account],0)),tbl_TransDet_Exp[[#This Row],[Custom SR Type]])</f>
        <v>#N/A</v>
      </c>
      <c r="AR875" s="42">
        <f>VALUE(CONCATENATE(C875,TEXT(tbl_TransDet_Exp[[#This Row],[Pd]],"00")))</f>
        <v>0</v>
      </c>
      <c r="AS875" s="42" t="str">
        <f>TEXT(tbl_TransDet_Exp[[#This Row],[Project Id]],"000000")</f>
        <v>000000</v>
      </c>
      <c r="AT875" s="42" t="e">
        <f>INDEX(Table11[Description],MATCH(tbl_TransDet_Exp[[#This Row],[Account]],Table11[GL Account],0))</f>
        <v>#N/A</v>
      </c>
      <c r="AU8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6" spans="2:47">
      <c r="B876" s="11"/>
      <c r="C876" s="243"/>
      <c r="D876" s="243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244"/>
      <c r="P876" s="11"/>
      <c r="Q876" s="245"/>
      <c r="R876" s="11"/>
      <c r="S876" s="11"/>
      <c r="T876" s="11"/>
      <c r="U876" s="11"/>
      <c r="V876" s="11"/>
      <c r="W876" s="11"/>
      <c r="X876" s="11"/>
      <c r="Y876" s="11"/>
      <c r="Z876" s="246"/>
      <c r="AA8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6" s="250" t="e">
        <f>IF(tbl_TransDet_Exp[[#This Row],[+/-  (HR GL Detail)]]&lt;&gt;"",tbl_TransDet_Exp[[#This Row],[+/-  (HR GL Detail)]],IF(#REF!&lt;&gt;"",#REF!,""))</f>
        <v>#REF!</v>
      </c>
      <c r="AC876" s="250" t="str">
        <f t="shared" si="42"/>
        <v>https://financials.omni.fsu.edu/psp/sprdfi/EMPLOYEE/ERP/c/AUDIT_EXPENSE_FUNCTIONS.TE_EXP_SHEET_INQ.GBL?SHEET_ID=</v>
      </c>
      <c r="AD876" s="250" t="str">
        <f t="shared" si="43"/>
        <v>&amp;PAGE=EX_SHEET_ENTRY</v>
      </c>
      <c r="AE876" s="250" t="str">
        <f>IF(LEFT(tbl_TransDet_Exp[[#This Row],[Journal Id]],2)="EX",TEXT(tbl_TransDet_Exp[[#This Row],[Vch /Ex /PayId]],"0000000000"),"")</f>
        <v/>
      </c>
      <c r="AF876" s="250" t="b">
        <f>IF(tbl_TransDet_Exp[[#This Row],[ER Lookup and Format]]&lt;&gt;"",CONCATENATE(tbl_TransDet_Exp[[#This Row],[https://financials.omni.fsu.edu/psp/sprdfi/EMPLOYEE/ERP/c/AUDIT_EXPENSE_FUNCTIONS.TE_EXP_SHEET_INQ.GBL?SHEET_ID=]],AE876,tbl_TransDet_Exp[[#This Row],[&amp;PAGE=EX_SHEET_ENTRY]]))</f>
        <v>0</v>
      </c>
      <c r="AG876" s="250" t="str">
        <f t="shared" si="44"/>
        <v>https://docmgmt.its.fsu.edu/NolijWeb/public/apiLoginCheck.jsp?redir=../documentviewer/%3FdocumentId%3D</v>
      </c>
      <c r="AH8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6" s="250" t="str">
        <f>tbl_TransDet_Exp[[#Headers],[&amp;TargetFrameName=None]]</f>
        <v>&amp;TargetFrameName=None</v>
      </c>
      <c r="AJ8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6" s="71"/>
      <c r="AN876" s="22"/>
      <c r="AO876" s="22"/>
      <c r="AP876" s="208"/>
      <c r="AQ876" s="42" t="e">
        <f>IF(tbl_TransDet_Exp[[#This Row],[Custom SR Type]]="",INDEX(SR_Lookup[Section Name],MATCH(tbl_TransDet_Exp[[#This Row],[Account]],SR_Lookup[Account],0)),tbl_TransDet_Exp[[#This Row],[Custom SR Type]])</f>
        <v>#N/A</v>
      </c>
      <c r="AR876" s="42">
        <f>VALUE(CONCATENATE(C876,TEXT(tbl_TransDet_Exp[[#This Row],[Pd]],"00")))</f>
        <v>0</v>
      </c>
      <c r="AS876" s="42" t="str">
        <f>TEXT(tbl_TransDet_Exp[[#This Row],[Project Id]],"000000")</f>
        <v>000000</v>
      </c>
      <c r="AT876" s="42" t="e">
        <f>INDEX(Table11[Description],MATCH(tbl_TransDet_Exp[[#This Row],[Account]],Table11[GL Account],0))</f>
        <v>#N/A</v>
      </c>
      <c r="AU8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7" spans="2:47">
      <c r="B877" s="11"/>
      <c r="C877" s="243"/>
      <c r="D877" s="243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244"/>
      <c r="P877" s="11"/>
      <c r="Q877" s="245"/>
      <c r="R877" s="11"/>
      <c r="S877" s="11"/>
      <c r="T877" s="11"/>
      <c r="U877" s="11"/>
      <c r="V877" s="11"/>
      <c r="W877" s="11"/>
      <c r="X877" s="11"/>
      <c r="Y877" s="11"/>
      <c r="Z877" s="246"/>
      <c r="AA8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7" s="250" t="e">
        <f>IF(tbl_TransDet_Exp[[#This Row],[+/-  (HR GL Detail)]]&lt;&gt;"",tbl_TransDet_Exp[[#This Row],[+/-  (HR GL Detail)]],IF(#REF!&lt;&gt;"",#REF!,""))</f>
        <v>#REF!</v>
      </c>
      <c r="AC877" s="250" t="str">
        <f t="shared" si="42"/>
        <v>https://financials.omni.fsu.edu/psp/sprdfi/EMPLOYEE/ERP/c/AUDIT_EXPENSE_FUNCTIONS.TE_EXP_SHEET_INQ.GBL?SHEET_ID=</v>
      </c>
      <c r="AD877" s="250" t="str">
        <f t="shared" si="43"/>
        <v>&amp;PAGE=EX_SHEET_ENTRY</v>
      </c>
      <c r="AE877" s="250" t="str">
        <f>IF(LEFT(tbl_TransDet_Exp[[#This Row],[Journal Id]],2)="EX",TEXT(tbl_TransDet_Exp[[#This Row],[Vch /Ex /PayId]],"0000000000"),"")</f>
        <v/>
      </c>
      <c r="AF877" s="250" t="b">
        <f>IF(tbl_TransDet_Exp[[#This Row],[ER Lookup and Format]]&lt;&gt;"",CONCATENATE(tbl_TransDet_Exp[[#This Row],[https://financials.omni.fsu.edu/psp/sprdfi/EMPLOYEE/ERP/c/AUDIT_EXPENSE_FUNCTIONS.TE_EXP_SHEET_INQ.GBL?SHEET_ID=]],AE877,tbl_TransDet_Exp[[#This Row],[&amp;PAGE=EX_SHEET_ENTRY]]))</f>
        <v>0</v>
      </c>
      <c r="AG877" s="250" t="str">
        <f t="shared" si="44"/>
        <v>https://docmgmt.its.fsu.edu/NolijWeb/public/apiLoginCheck.jsp?redir=../documentviewer/%3FdocumentId%3D</v>
      </c>
      <c r="AH8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7" s="250" t="str">
        <f>tbl_TransDet_Exp[[#Headers],[&amp;TargetFrameName=None]]</f>
        <v>&amp;TargetFrameName=None</v>
      </c>
      <c r="AJ8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7" s="71"/>
      <c r="AN877" s="22"/>
      <c r="AO877" s="22"/>
      <c r="AP877" s="208"/>
      <c r="AQ877" s="42" t="e">
        <f>IF(tbl_TransDet_Exp[[#This Row],[Custom SR Type]]="",INDEX(SR_Lookup[Section Name],MATCH(tbl_TransDet_Exp[[#This Row],[Account]],SR_Lookup[Account],0)),tbl_TransDet_Exp[[#This Row],[Custom SR Type]])</f>
        <v>#N/A</v>
      </c>
      <c r="AR877" s="42">
        <f>VALUE(CONCATENATE(C877,TEXT(tbl_TransDet_Exp[[#This Row],[Pd]],"00")))</f>
        <v>0</v>
      </c>
      <c r="AS877" s="42" t="str">
        <f>TEXT(tbl_TransDet_Exp[[#This Row],[Project Id]],"000000")</f>
        <v>000000</v>
      </c>
      <c r="AT877" s="42" t="e">
        <f>INDEX(Table11[Description],MATCH(tbl_TransDet_Exp[[#This Row],[Account]],Table11[GL Account],0))</f>
        <v>#N/A</v>
      </c>
      <c r="AU8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8" spans="2:47">
      <c r="B878" s="11"/>
      <c r="C878" s="243"/>
      <c r="D878" s="243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244"/>
      <c r="P878" s="11"/>
      <c r="Q878" s="245"/>
      <c r="R878" s="11"/>
      <c r="S878" s="11"/>
      <c r="T878" s="11"/>
      <c r="U878" s="11"/>
      <c r="V878" s="11"/>
      <c r="W878" s="11"/>
      <c r="X878" s="11"/>
      <c r="Y878" s="11"/>
      <c r="Z878" s="246"/>
      <c r="AA8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8" s="250" t="e">
        <f>IF(tbl_TransDet_Exp[[#This Row],[+/-  (HR GL Detail)]]&lt;&gt;"",tbl_TransDet_Exp[[#This Row],[+/-  (HR GL Detail)]],IF(#REF!&lt;&gt;"",#REF!,""))</f>
        <v>#REF!</v>
      </c>
      <c r="AC878" s="250" t="str">
        <f t="shared" si="42"/>
        <v>https://financials.omni.fsu.edu/psp/sprdfi/EMPLOYEE/ERP/c/AUDIT_EXPENSE_FUNCTIONS.TE_EXP_SHEET_INQ.GBL?SHEET_ID=</v>
      </c>
      <c r="AD878" s="250" t="str">
        <f t="shared" si="43"/>
        <v>&amp;PAGE=EX_SHEET_ENTRY</v>
      </c>
      <c r="AE878" s="250" t="str">
        <f>IF(LEFT(tbl_TransDet_Exp[[#This Row],[Journal Id]],2)="EX",TEXT(tbl_TransDet_Exp[[#This Row],[Vch /Ex /PayId]],"0000000000"),"")</f>
        <v/>
      </c>
      <c r="AF878" s="250" t="b">
        <f>IF(tbl_TransDet_Exp[[#This Row],[ER Lookup and Format]]&lt;&gt;"",CONCATENATE(tbl_TransDet_Exp[[#This Row],[https://financials.omni.fsu.edu/psp/sprdfi/EMPLOYEE/ERP/c/AUDIT_EXPENSE_FUNCTIONS.TE_EXP_SHEET_INQ.GBL?SHEET_ID=]],AE878,tbl_TransDet_Exp[[#This Row],[&amp;PAGE=EX_SHEET_ENTRY]]))</f>
        <v>0</v>
      </c>
      <c r="AG878" s="250" t="str">
        <f t="shared" si="44"/>
        <v>https://docmgmt.its.fsu.edu/NolijWeb/public/apiLoginCheck.jsp?redir=../documentviewer/%3FdocumentId%3D</v>
      </c>
      <c r="AH8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8" s="250" t="str">
        <f>tbl_TransDet_Exp[[#Headers],[&amp;TargetFrameName=None]]</f>
        <v>&amp;TargetFrameName=None</v>
      </c>
      <c r="AJ8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8" s="71"/>
      <c r="AN878" s="22"/>
      <c r="AO878" s="22"/>
      <c r="AP878" s="208"/>
      <c r="AQ878" s="42" t="e">
        <f>IF(tbl_TransDet_Exp[[#This Row],[Custom SR Type]]="",INDEX(SR_Lookup[Section Name],MATCH(tbl_TransDet_Exp[[#This Row],[Account]],SR_Lookup[Account],0)),tbl_TransDet_Exp[[#This Row],[Custom SR Type]])</f>
        <v>#N/A</v>
      </c>
      <c r="AR878" s="42">
        <f>VALUE(CONCATENATE(C878,TEXT(tbl_TransDet_Exp[[#This Row],[Pd]],"00")))</f>
        <v>0</v>
      </c>
      <c r="AS878" s="42" t="str">
        <f>TEXT(tbl_TransDet_Exp[[#This Row],[Project Id]],"000000")</f>
        <v>000000</v>
      </c>
      <c r="AT878" s="42" t="e">
        <f>INDEX(Table11[Description],MATCH(tbl_TransDet_Exp[[#This Row],[Account]],Table11[GL Account],0))</f>
        <v>#N/A</v>
      </c>
      <c r="AU8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79" spans="2:47">
      <c r="B879" s="11"/>
      <c r="C879" s="243"/>
      <c r="D879" s="243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244"/>
      <c r="P879" s="11"/>
      <c r="Q879" s="245"/>
      <c r="R879" s="11"/>
      <c r="S879" s="11"/>
      <c r="T879" s="11"/>
      <c r="U879" s="11"/>
      <c r="V879" s="11"/>
      <c r="W879" s="11"/>
      <c r="X879" s="11"/>
      <c r="Y879" s="11"/>
      <c r="Z879" s="246"/>
      <c r="AA8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79" s="250" t="e">
        <f>IF(tbl_TransDet_Exp[[#This Row],[+/-  (HR GL Detail)]]&lt;&gt;"",tbl_TransDet_Exp[[#This Row],[+/-  (HR GL Detail)]],IF(#REF!&lt;&gt;"",#REF!,""))</f>
        <v>#REF!</v>
      </c>
      <c r="AC879" s="250" t="str">
        <f t="shared" si="42"/>
        <v>https://financials.omni.fsu.edu/psp/sprdfi/EMPLOYEE/ERP/c/AUDIT_EXPENSE_FUNCTIONS.TE_EXP_SHEET_INQ.GBL?SHEET_ID=</v>
      </c>
      <c r="AD879" s="250" t="str">
        <f t="shared" si="43"/>
        <v>&amp;PAGE=EX_SHEET_ENTRY</v>
      </c>
      <c r="AE879" s="250" t="str">
        <f>IF(LEFT(tbl_TransDet_Exp[[#This Row],[Journal Id]],2)="EX",TEXT(tbl_TransDet_Exp[[#This Row],[Vch /Ex /PayId]],"0000000000"),"")</f>
        <v/>
      </c>
      <c r="AF879" s="250" t="b">
        <f>IF(tbl_TransDet_Exp[[#This Row],[ER Lookup and Format]]&lt;&gt;"",CONCATENATE(tbl_TransDet_Exp[[#This Row],[https://financials.omni.fsu.edu/psp/sprdfi/EMPLOYEE/ERP/c/AUDIT_EXPENSE_FUNCTIONS.TE_EXP_SHEET_INQ.GBL?SHEET_ID=]],AE879,tbl_TransDet_Exp[[#This Row],[&amp;PAGE=EX_SHEET_ENTRY]]))</f>
        <v>0</v>
      </c>
      <c r="AG879" s="250" t="str">
        <f t="shared" si="44"/>
        <v>https://docmgmt.its.fsu.edu/NolijWeb/public/apiLoginCheck.jsp?redir=../documentviewer/%3FdocumentId%3D</v>
      </c>
      <c r="AH8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79" s="250" t="str">
        <f>tbl_TransDet_Exp[[#Headers],[&amp;TargetFrameName=None]]</f>
        <v>&amp;TargetFrameName=None</v>
      </c>
      <c r="AJ8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79" s="71"/>
      <c r="AN879" s="22"/>
      <c r="AO879" s="22"/>
      <c r="AP879" s="208"/>
      <c r="AQ879" s="42" t="e">
        <f>IF(tbl_TransDet_Exp[[#This Row],[Custom SR Type]]="",INDEX(SR_Lookup[Section Name],MATCH(tbl_TransDet_Exp[[#This Row],[Account]],SR_Lookup[Account],0)),tbl_TransDet_Exp[[#This Row],[Custom SR Type]])</f>
        <v>#N/A</v>
      </c>
      <c r="AR879" s="42">
        <f>VALUE(CONCATENATE(C879,TEXT(tbl_TransDet_Exp[[#This Row],[Pd]],"00")))</f>
        <v>0</v>
      </c>
      <c r="AS879" s="42" t="str">
        <f>TEXT(tbl_TransDet_Exp[[#This Row],[Project Id]],"000000")</f>
        <v>000000</v>
      </c>
      <c r="AT879" s="42" t="e">
        <f>INDEX(Table11[Description],MATCH(tbl_TransDet_Exp[[#This Row],[Account]],Table11[GL Account],0))</f>
        <v>#N/A</v>
      </c>
      <c r="AU8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0" spans="2:47">
      <c r="B880" s="11"/>
      <c r="C880" s="243"/>
      <c r="D880" s="243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244"/>
      <c r="P880" s="11"/>
      <c r="Q880" s="245"/>
      <c r="R880" s="11"/>
      <c r="S880" s="11"/>
      <c r="T880" s="11"/>
      <c r="U880" s="11"/>
      <c r="V880" s="11"/>
      <c r="W880" s="11"/>
      <c r="X880" s="11"/>
      <c r="Y880" s="11"/>
      <c r="Z880" s="246"/>
      <c r="AA8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0" s="250" t="e">
        <f>IF(tbl_TransDet_Exp[[#This Row],[+/-  (HR GL Detail)]]&lt;&gt;"",tbl_TransDet_Exp[[#This Row],[+/-  (HR GL Detail)]],IF(#REF!&lt;&gt;"",#REF!,""))</f>
        <v>#REF!</v>
      </c>
      <c r="AC880" s="250" t="str">
        <f t="shared" si="42"/>
        <v>https://financials.omni.fsu.edu/psp/sprdfi/EMPLOYEE/ERP/c/AUDIT_EXPENSE_FUNCTIONS.TE_EXP_SHEET_INQ.GBL?SHEET_ID=</v>
      </c>
      <c r="AD880" s="250" t="str">
        <f t="shared" si="43"/>
        <v>&amp;PAGE=EX_SHEET_ENTRY</v>
      </c>
      <c r="AE880" s="250" t="str">
        <f>IF(LEFT(tbl_TransDet_Exp[[#This Row],[Journal Id]],2)="EX",TEXT(tbl_TransDet_Exp[[#This Row],[Vch /Ex /PayId]],"0000000000"),"")</f>
        <v/>
      </c>
      <c r="AF880" s="250" t="b">
        <f>IF(tbl_TransDet_Exp[[#This Row],[ER Lookup and Format]]&lt;&gt;"",CONCATENATE(tbl_TransDet_Exp[[#This Row],[https://financials.omni.fsu.edu/psp/sprdfi/EMPLOYEE/ERP/c/AUDIT_EXPENSE_FUNCTIONS.TE_EXP_SHEET_INQ.GBL?SHEET_ID=]],AE880,tbl_TransDet_Exp[[#This Row],[&amp;PAGE=EX_SHEET_ENTRY]]))</f>
        <v>0</v>
      </c>
      <c r="AG880" s="250" t="str">
        <f t="shared" si="44"/>
        <v>https://docmgmt.its.fsu.edu/NolijWeb/public/apiLoginCheck.jsp?redir=../documentviewer/%3FdocumentId%3D</v>
      </c>
      <c r="AH8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0" s="250" t="str">
        <f>tbl_TransDet_Exp[[#Headers],[&amp;TargetFrameName=None]]</f>
        <v>&amp;TargetFrameName=None</v>
      </c>
      <c r="AJ8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0" s="71"/>
      <c r="AN880" s="22"/>
      <c r="AO880" s="22"/>
      <c r="AP880" s="208"/>
      <c r="AQ880" s="42" t="e">
        <f>IF(tbl_TransDet_Exp[[#This Row],[Custom SR Type]]="",INDEX(SR_Lookup[Section Name],MATCH(tbl_TransDet_Exp[[#This Row],[Account]],SR_Lookup[Account],0)),tbl_TransDet_Exp[[#This Row],[Custom SR Type]])</f>
        <v>#N/A</v>
      </c>
      <c r="AR880" s="42">
        <f>VALUE(CONCATENATE(C880,TEXT(tbl_TransDet_Exp[[#This Row],[Pd]],"00")))</f>
        <v>0</v>
      </c>
      <c r="AS880" s="42" t="str">
        <f>TEXT(tbl_TransDet_Exp[[#This Row],[Project Id]],"000000")</f>
        <v>000000</v>
      </c>
      <c r="AT880" s="42" t="e">
        <f>INDEX(Table11[Description],MATCH(tbl_TransDet_Exp[[#This Row],[Account]],Table11[GL Account],0))</f>
        <v>#N/A</v>
      </c>
      <c r="AU8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1" spans="2:47">
      <c r="B881" s="11"/>
      <c r="C881" s="243"/>
      <c r="D881" s="243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244"/>
      <c r="P881" s="11"/>
      <c r="Q881" s="245"/>
      <c r="R881" s="11"/>
      <c r="S881" s="11"/>
      <c r="T881" s="11"/>
      <c r="U881" s="11"/>
      <c r="V881" s="11"/>
      <c r="W881" s="11"/>
      <c r="X881" s="11"/>
      <c r="Y881" s="11"/>
      <c r="Z881" s="246"/>
      <c r="AA8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1" s="250" t="e">
        <f>IF(tbl_TransDet_Exp[[#This Row],[+/-  (HR GL Detail)]]&lt;&gt;"",tbl_TransDet_Exp[[#This Row],[+/-  (HR GL Detail)]],IF(#REF!&lt;&gt;"",#REF!,""))</f>
        <v>#REF!</v>
      </c>
      <c r="AC881" s="250" t="str">
        <f t="shared" si="42"/>
        <v>https://financials.omni.fsu.edu/psp/sprdfi/EMPLOYEE/ERP/c/AUDIT_EXPENSE_FUNCTIONS.TE_EXP_SHEET_INQ.GBL?SHEET_ID=</v>
      </c>
      <c r="AD881" s="250" t="str">
        <f t="shared" si="43"/>
        <v>&amp;PAGE=EX_SHEET_ENTRY</v>
      </c>
      <c r="AE881" s="250" t="str">
        <f>IF(LEFT(tbl_TransDet_Exp[[#This Row],[Journal Id]],2)="EX",TEXT(tbl_TransDet_Exp[[#This Row],[Vch /Ex /PayId]],"0000000000"),"")</f>
        <v/>
      </c>
      <c r="AF881" s="250" t="b">
        <f>IF(tbl_TransDet_Exp[[#This Row],[ER Lookup and Format]]&lt;&gt;"",CONCATENATE(tbl_TransDet_Exp[[#This Row],[https://financials.omni.fsu.edu/psp/sprdfi/EMPLOYEE/ERP/c/AUDIT_EXPENSE_FUNCTIONS.TE_EXP_SHEET_INQ.GBL?SHEET_ID=]],AE881,tbl_TransDet_Exp[[#This Row],[&amp;PAGE=EX_SHEET_ENTRY]]))</f>
        <v>0</v>
      </c>
      <c r="AG881" s="250" t="str">
        <f t="shared" si="44"/>
        <v>https://docmgmt.its.fsu.edu/NolijWeb/public/apiLoginCheck.jsp?redir=../documentviewer/%3FdocumentId%3D</v>
      </c>
      <c r="AH8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1" s="250" t="str">
        <f>tbl_TransDet_Exp[[#Headers],[&amp;TargetFrameName=None]]</f>
        <v>&amp;TargetFrameName=None</v>
      </c>
      <c r="AJ8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1" s="71"/>
      <c r="AN881" s="22"/>
      <c r="AO881" s="22"/>
      <c r="AP881" s="208"/>
      <c r="AQ881" s="42" t="e">
        <f>IF(tbl_TransDet_Exp[[#This Row],[Custom SR Type]]="",INDEX(SR_Lookup[Section Name],MATCH(tbl_TransDet_Exp[[#This Row],[Account]],SR_Lookup[Account],0)),tbl_TransDet_Exp[[#This Row],[Custom SR Type]])</f>
        <v>#N/A</v>
      </c>
      <c r="AR881" s="42">
        <f>VALUE(CONCATENATE(C881,TEXT(tbl_TransDet_Exp[[#This Row],[Pd]],"00")))</f>
        <v>0</v>
      </c>
      <c r="AS881" s="42" t="str">
        <f>TEXT(tbl_TransDet_Exp[[#This Row],[Project Id]],"000000")</f>
        <v>000000</v>
      </c>
      <c r="AT881" s="42" t="e">
        <f>INDEX(Table11[Description],MATCH(tbl_TransDet_Exp[[#This Row],[Account]],Table11[GL Account],0))</f>
        <v>#N/A</v>
      </c>
      <c r="AU8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2" spans="2:47">
      <c r="B882" s="11"/>
      <c r="C882" s="243"/>
      <c r="D882" s="243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244"/>
      <c r="P882" s="11"/>
      <c r="Q882" s="245"/>
      <c r="R882" s="11"/>
      <c r="S882" s="11"/>
      <c r="T882" s="11"/>
      <c r="U882" s="11"/>
      <c r="V882" s="11"/>
      <c r="W882" s="11"/>
      <c r="X882" s="11"/>
      <c r="Y882" s="11"/>
      <c r="Z882" s="246"/>
      <c r="AA8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2" s="250" t="e">
        <f>IF(tbl_TransDet_Exp[[#This Row],[+/-  (HR GL Detail)]]&lt;&gt;"",tbl_TransDet_Exp[[#This Row],[+/-  (HR GL Detail)]],IF(#REF!&lt;&gt;"",#REF!,""))</f>
        <v>#REF!</v>
      </c>
      <c r="AC882" s="250" t="str">
        <f t="shared" si="42"/>
        <v>https://financials.omni.fsu.edu/psp/sprdfi/EMPLOYEE/ERP/c/AUDIT_EXPENSE_FUNCTIONS.TE_EXP_SHEET_INQ.GBL?SHEET_ID=</v>
      </c>
      <c r="AD882" s="250" t="str">
        <f t="shared" si="43"/>
        <v>&amp;PAGE=EX_SHEET_ENTRY</v>
      </c>
      <c r="AE882" s="250" t="str">
        <f>IF(LEFT(tbl_TransDet_Exp[[#This Row],[Journal Id]],2)="EX",TEXT(tbl_TransDet_Exp[[#This Row],[Vch /Ex /PayId]],"0000000000"),"")</f>
        <v/>
      </c>
      <c r="AF882" s="250" t="b">
        <f>IF(tbl_TransDet_Exp[[#This Row],[ER Lookup and Format]]&lt;&gt;"",CONCATENATE(tbl_TransDet_Exp[[#This Row],[https://financials.omni.fsu.edu/psp/sprdfi/EMPLOYEE/ERP/c/AUDIT_EXPENSE_FUNCTIONS.TE_EXP_SHEET_INQ.GBL?SHEET_ID=]],AE882,tbl_TransDet_Exp[[#This Row],[&amp;PAGE=EX_SHEET_ENTRY]]))</f>
        <v>0</v>
      </c>
      <c r="AG882" s="250" t="str">
        <f t="shared" si="44"/>
        <v>https://docmgmt.its.fsu.edu/NolijWeb/public/apiLoginCheck.jsp?redir=../documentviewer/%3FdocumentId%3D</v>
      </c>
      <c r="AH8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2" s="250" t="str">
        <f>tbl_TransDet_Exp[[#Headers],[&amp;TargetFrameName=None]]</f>
        <v>&amp;TargetFrameName=None</v>
      </c>
      <c r="AJ8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2" s="71"/>
      <c r="AN882" s="22"/>
      <c r="AO882" s="22"/>
      <c r="AP882" s="208"/>
      <c r="AQ882" s="42" t="e">
        <f>IF(tbl_TransDet_Exp[[#This Row],[Custom SR Type]]="",INDEX(SR_Lookup[Section Name],MATCH(tbl_TransDet_Exp[[#This Row],[Account]],SR_Lookup[Account],0)),tbl_TransDet_Exp[[#This Row],[Custom SR Type]])</f>
        <v>#N/A</v>
      </c>
      <c r="AR882" s="42">
        <f>VALUE(CONCATENATE(C882,TEXT(tbl_TransDet_Exp[[#This Row],[Pd]],"00")))</f>
        <v>0</v>
      </c>
      <c r="AS882" s="42" t="str">
        <f>TEXT(tbl_TransDet_Exp[[#This Row],[Project Id]],"000000")</f>
        <v>000000</v>
      </c>
      <c r="AT882" s="42" t="e">
        <f>INDEX(Table11[Description],MATCH(tbl_TransDet_Exp[[#This Row],[Account]],Table11[GL Account],0))</f>
        <v>#N/A</v>
      </c>
      <c r="AU8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3" spans="2:47">
      <c r="B883" s="11"/>
      <c r="C883" s="243"/>
      <c r="D883" s="243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244"/>
      <c r="P883" s="11"/>
      <c r="Q883" s="245"/>
      <c r="R883" s="11"/>
      <c r="S883" s="11"/>
      <c r="T883" s="11"/>
      <c r="U883" s="11"/>
      <c r="V883" s="11"/>
      <c r="W883" s="11"/>
      <c r="X883" s="11"/>
      <c r="Y883" s="11"/>
      <c r="Z883" s="246"/>
      <c r="AA8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3" s="250" t="e">
        <f>IF(tbl_TransDet_Exp[[#This Row],[+/-  (HR GL Detail)]]&lt;&gt;"",tbl_TransDet_Exp[[#This Row],[+/-  (HR GL Detail)]],IF(#REF!&lt;&gt;"",#REF!,""))</f>
        <v>#REF!</v>
      </c>
      <c r="AC883" s="250" t="str">
        <f t="shared" si="42"/>
        <v>https://financials.omni.fsu.edu/psp/sprdfi/EMPLOYEE/ERP/c/AUDIT_EXPENSE_FUNCTIONS.TE_EXP_SHEET_INQ.GBL?SHEET_ID=</v>
      </c>
      <c r="AD883" s="250" t="str">
        <f t="shared" si="43"/>
        <v>&amp;PAGE=EX_SHEET_ENTRY</v>
      </c>
      <c r="AE883" s="250" t="str">
        <f>IF(LEFT(tbl_TransDet_Exp[[#This Row],[Journal Id]],2)="EX",TEXT(tbl_TransDet_Exp[[#This Row],[Vch /Ex /PayId]],"0000000000"),"")</f>
        <v/>
      </c>
      <c r="AF883" s="250" t="b">
        <f>IF(tbl_TransDet_Exp[[#This Row],[ER Lookup and Format]]&lt;&gt;"",CONCATENATE(tbl_TransDet_Exp[[#This Row],[https://financials.omni.fsu.edu/psp/sprdfi/EMPLOYEE/ERP/c/AUDIT_EXPENSE_FUNCTIONS.TE_EXP_SHEET_INQ.GBL?SHEET_ID=]],AE883,tbl_TransDet_Exp[[#This Row],[&amp;PAGE=EX_SHEET_ENTRY]]))</f>
        <v>0</v>
      </c>
      <c r="AG883" s="250" t="str">
        <f t="shared" si="44"/>
        <v>https://docmgmt.its.fsu.edu/NolijWeb/public/apiLoginCheck.jsp?redir=../documentviewer/%3FdocumentId%3D</v>
      </c>
      <c r="AH8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3" s="250" t="str">
        <f>tbl_TransDet_Exp[[#Headers],[&amp;TargetFrameName=None]]</f>
        <v>&amp;TargetFrameName=None</v>
      </c>
      <c r="AJ8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3" s="71"/>
      <c r="AN883" s="22"/>
      <c r="AO883" s="22"/>
      <c r="AP883" s="208"/>
      <c r="AQ883" s="42" t="e">
        <f>IF(tbl_TransDet_Exp[[#This Row],[Custom SR Type]]="",INDEX(SR_Lookup[Section Name],MATCH(tbl_TransDet_Exp[[#This Row],[Account]],SR_Lookup[Account],0)),tbl_TransDet_Exp[[#This Row],[Custom SR Type]])</f>
        <v>#N/A</v>
      </c>
      <c r="AR883" s="42">
        <f>VALUE(CONCATENATE(C883,TEXT(tbl_TransDet_Exp[[#This Row],[Pd]],"00")))</f>
        <v>0</v>
      </c>
      <c r="AS883" s="42" t="str">
        <f>TEXT(tbl_TransDet_Exp[[#This Row],[Project Id]],"000000")</f>
        <v>000000</v>
      </c>
      <c r="AT883" s="42" t="e">
        <f>INDEX(Table11[Description],MATCH(tbl_TransDet_Exp[[#This Row],[Account]],Table11[GL Account],0))</f>
        <v>#N/A</v>
      </c>
      <c r="AU8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4" spans="2:47">
      <c r="B884" s="11"/>
      <c r="C884" s="243"/>
      <c r="D884" s="243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244"/>
      <c r="P884" s="11"/>
      <c r="Q884" s="245"/>
      <c r="R884" s="11"/>
      <c r="S884" s="11"/>
      <c r="T884" s="11"/>
      <c r="U884" s="11"/>
      <c r="V884" s="11"/>
      <c r="W884" s="11"/>
      <c r="X884" s="11"/>
      <c r="Y884" s="11"/>
      <c r="Z884" s="246"/>
      <c r="AA8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4" s="250" t="e">
        <f>IF(tbl_TransDet_Exp[[#This Row],[+/-  (HR GL Detail)]]&lt;&gt;"",tbl_TransDet_Exp[[#This Row],[+/-  (HR GL Detail)]],IF(#REF!&lt;&gt;"",#REF!,""))</f>
        <v>#REF!</v>
      </c>
      <c r="AC884" s="250" t="str">
        <f t="shared" si="42"/>
        <v>https://financials.omni.fsu.edu/psp/sprdfi/EMPLOYEE/ERP/c/AUDIT_EXPENSE_FUNCTIONS.TE_EXP_SHEET_INQ.GBL?SHEET_ID=</v>
      </c>
      <c r="AD884" s="250" t="str">
        <f t="shared" si="43"/>
        <v>&amp;PAGE=EX_SHEET_ENTRY</v>
      </c>
      <c r="AE884" s="250" t="str">
        <f>IF(LEFT(tbl_TransDet_Exp[[#This Row],[Journal Id]],2)="EX",TEXT(tbl_TransDet_Exp[[#This Row],[Vch /Ex /PayId]],"0000000000"),"")</f>
        <v/>
      </c>
      <c r="AF884" s="250" t="b">
        <f>IF(tbl_TransDet_Exp[[#This Row],[ER Lookup and Format]]&lt;&gt;"",CONCATENATE(tbl_TransDet_Exp[[#This Row],[https://financials.omni.fsu.edu/psp/sprdfi/EMPLOYEE/ERP/c/AUDIT_EXPENSE_FUNCTIONS.TE_EXP_SHEET_INQ.GBL?SHEET_ID=]],AE884,tbl_TransDet_Exp[[#This Row],[&amp;PAGE=EX_SHEET_ENTRY]]))</f>
        <v>0</v>
      </c>
      <c r="AG884" s="250" t="str">
        <f t="shared" si="44"/>
        <v>https://docmgmt.its.fsu.edu/NolijWeb/public/apiLoginCheck.jsp?redir=../documentviewer/%3FdocumentId%3D</v>
      </c>
      <c r="AH8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4" s="250" t="str">
        <f>tbl_TransDet_Exp[[#Headers],[&amp;TargetFrameName=None]]</f>
        <v>&amp;TargetFrameName=None</v>
      </c>
      <c r="AJ8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4" s="71"/>
      <c r="AN884" s="22"/>
      <c r="AO884" s="22"/>
      <c r="AP884" s="208"/>
      <c r="AQ884" s="42" t="e">
        <f>IF(tbl_TransDet_Exp[[#This Row],[Custom SR Type]]="",INDEX(SR_Lookup[Section Name],MATCH(tbl_TransDet_Exp[[#This Row],[Account]],SR_Lookup[Account],0)),tbl_TransDet_Exp[[#This Row],[Custom SR Type]])</f>
        <v>#N/A</v>
      </c>
      <c r="AR884" s="42">
        <f>VALUE(CONCATENATE(C884,TEXT(tbl_TransDet_Exp[[#This Row],[Pd]],"00")))</f>
        <v>0</v>
      </c>
      <c r="AS884" s="42" t="str">
        <f>TEXT(tbl_TransDet_Exp[[#This Row],[Project Id]],"000000")</f>
        <v>000000</v>
      </c>
      <c r="AT884" s="42" t="e">
        <f>INDEX(Table11[Description],MATCH(tbl_TransDet_Exp[[#This Row],[Account]],Table11[GL Account],0))</f>
        <v>#N/A</v>
      </c>
      <c r="AU8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5" spans="2:47">
      <c r="B885" s="11"/>
      <c r="C885" s="243"/>
      <c r="D885" s="243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244"/>
      <c r="P885" s="11"/>
      <c r="Q885" s="245"/>
      <c r="R885" s="11"/>
      <c r="S885" s="11"/>
      <c r="T885" s="11"/>
      <c r="U885" s="11"/>
      <c r="V885" s="11"/>
      <c r="W885" s="11"/>
      <c r="X885" s="11"/>
      <c r="Y885" s="11"/>
      <c r="Z885" s="246"/>
      <c r="AA8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5" s="250" t="e">
        <f>IF(tbl_TransDet_Exp[[#This Row],[+/-  (HR GL Detail)]]&lt;&gt;"",tbl_TransDet_Exp[[#This Row],[+/-  (HR GL Detail)]],IF(#REF!&lt;&gt;"",#REF!,""))</f>
        <v>#REF!</v>
      </c>
      <c r="AC885" s="250" t="str">
        <f t="shared" si="42"/>
        <v>https://financials.omni.fsu.edu/psp/sprdfi/EMPLOYEE/ERP/c/AUDIT_EXPENSE_FUNCTIONS.TE_EXP_SHEET_INQ.GBL?SHEET_ID=</v>
      </c>
      <c r="AD885" s="250" t="str">
        <f t="shared" si="43"/>
        <v>&amp;PAGE=EX_SHEET_ENTRY</v>
      </c>
      <c r="AE885" s="250" t="str">
        <f>IF(LEFT(tbl_TransDet_Exp[[#This Row],[Journal Id]],2)="EX",TEXT(tbl_TransDet_Exp[[#This Row],[Vch /Ex /PayId]],"0000000000"),"")</f>
        <v/>
      </c>
      <c r="AF885" s="250" t="b">
        <f>IF(tbl_TransDet_Exp[[#This Row],[ER Lookup and Format]]&lt;&gt;"",CONCATENATE(tbl_TransDet_Exp[[#This Row],[https://financials.omni.fsu.edu/psp/sprdfi/EMPLOYEE/ERP/c/AUDIT_EXPENSE_FUNCTIONS.TE_EXP_SHEET_INQ.GBL?SHEET_ID=]],AE885,tbl_TransDet_Exp[[#This Row],[&amp;PAGE=EX_SHEET_ENTRY]]))</f>
        <v>0</v>
      </c>
      <c r="AG885" s="250" t="str">
        <f t="shared" si="44"/>
        <v>https://docmgmt.its.fsu.edu/NolijWeb/public/apiLoginCheck.jsp?redir=../documentviewer/%3FdocumentId%3D</v>
      </c>
      <c r="AH8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5" s="250" t="str">
        <f>tbl_TransDet_Exp[[#Headers],[&amp;TargetFrameName=None]]</f>
        <v>&amp;TargetFrameName=None</v>
      </c>
      <c r="AJ8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5" s="71"/>
      <c r="AN885" s="22"/>
      <c r="AO885" s="22"/>
      <c r="AP885" s="208"/>
      <c r="AQ885" s="42" t="e">
        <f>IF(tbl_TransDet_Exp[[#This Row],[Custom SR Type]]="",INDEX(SR_Lookup[Section Name],MATCH(tbl_TransDet_Exp[[#This Row],[Account]],SR_Lookup[Account],0)),tbl_TransDet_Exp[[#This Row],[Custom SR Type]])</f>
        <v>#N/A</v>
      </c>
      <c r="AR885" s="42">
        <f>VALUE(CONCATENATE(C885,TEXT(tbl_TransDet_Exp[[#This Row],[Pd]],"00")))</f>
        <v>0</v>
      </c>
      <c r="AS885" s="42" t="str">
        <f>TEXT(tbl_TransDet_Exp[[#This Row],[Project Id]],"000000")</f>
        <v>000000</v>
      </c>
      <c r="AT885" s="42" t="e">
        <f>INDEX(Table11[Description],MATCH(tbl_TransDet_Exp[[#This Row],[Account]],Table11[GL Account],0))</f>
        <v>#N/A</v>
      </c>
      <c r="AU8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6" spans="2:47">
      <c r="B886" s="11"/>
      <c r="C886" s="243"/>
      <c r="D886" s="243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244"/>
      <c r="P886" s="11"/>
      <c r="Q886" s="245"/>
      <c r="R886" s="11"/>
      <c r="S886" s="11"/>
      <c r="T886" s="11"/>
      <c r="U886" s="11"/>
      <c r="V886" s="11"/>
      <c r="W886" s="11"/>
      <c r="X886" s="11"/>
      <c r="Y886" s="11"/>
      <c r="Z886" s="246"/>
      <c r="AA8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6" s="250" t="e">
        <f>IF(tbl_TransDet_Exp[[#This Row],[+/-  (HR GL Detail)]]&lt;&gt;"",tbl_TransDet_Exp[[#This Row],[+/-  (HR GL Detail)]],IF(#REF!&lt;&gt;"",#REF!,""))</f>
        <v>#REF!</v>
      </c>
      <c r="AC886" s="250" t="str">
        <f t="shared" si="42"/>
        <v>https://financials.omni.fsu.edu/psp/sprdfi/EMPLOYEE/ERP/c/AUDIT_EXPENSE_FUNCTIONS.TE_EXP_SHEET_INQ.GBL?SHEET_ID=</v>
      </c>
      <c r="AD886" s="250" t="str">
        <f t="shared" si="43"/>
        <v>&amp;PAGE=EX_SHEET_ENTRY</v>
      </c>
      <c r="AE886" s="250" t="str">
        <f>IF(LEFT(tbl_TransDet_Exp[[#This Row],[Journal Id]],2)="EX",TEXT(tbl_TransDet_Exp[[#This Row],[Vch /Ex /PayId]],"0000000000"),"")</f>
        <v/>
      </c>
      <c r="AF886" s="250" t="b">
        <f>IF(tbl_TransDet_Exp[[#This Row],[ER Lookup and Format]]&lt;&gt;"",CONCATENATE(tbl_TransDet_Exp[[#This Row],[https://financials.omni.fsu.edu/psp/sprdfi/EMPLOYEE/ERP/c/AUDIT_EXPENSE_FUNCTIONS.TE_EXP_SHEET_INQ.GBL?SHEET_ID=]],AE886,tbl_TransDet_Exp[[#This Row],[&amp;PAGE=EX_SHEET_ENTRY]]))</f>
        <v>0</v>
      </c>
      <c r="AG886" s="250" t="str">
        <f t="shared" si="44"/>
        <v>https://docmgmt.its.fsu.edu/NolijWeb/public/apiLoginCheck.jsp?redir=../documentviewer/%3FdocumentId%3D</v>
      </c>
      <c r="AH8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6" s="250" t="str">
        <f>tbl_TransDet_Exp[[#Headers],[&amp;TargetFrameName=None]]</f>
        <v>&amp;TargetFrameName=None</v>
      </c>
      <c r="AJ8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6" s="71"/>
      <c r="AN886" s="22"/>
      <c r="AO886" s="22"/>
      <c r="AP886" s="208"/>
      <c r="AQ886" s="42" t="e">
        <f>IF(tbl_TransDet_Exp[[#This Row],[Custom SR Type]]="",INDEX(SR_Lookup[Section Name],MATCH(tbl_TransDet_Exp[[#This Row],[Account]],SR_Lookup[Account],0)),tbl_TransDet_Exp[[#This Row],[Custom SR Type]])</f>
        <v>#N/A</v>
      </c>
      <c r="AR886" s="42">
        <f>VALUE(CONCATENATE(C886,TEXT(tbl_TransDet_Exp[[#This Row],[Pd]],"00")))</f>
        <v>0</v>
      </c>
      <c r="AS886" s="42" t="str">
        <f>TEXT(tbl_TransDet_Exp[[#This Row],[Project Id]],"000000")</f>
        <v>000000</v>
      </c>
      <c r="AT886" s="42" t="e">
        <f>INDEX(Table11[Description],MATCH(tbl_TransDet_Exp[[#This Row],[Account]],Table11[GL Account],0))</f>
        <v>#N/A</v>
      </c>
      <c r="AU8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7" spans="2:47">
      <c r="B887" s="11"/>
      <c r="C887" s="243"/>
      <c r="D887" s="243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244"/>
      <c r="P887" s="11"/>
      <c r="Q887" s="245"/>
      <c r="R887" s="11"/>
      <c r="S887" s="11"/>
      <c r="T887" s="11"/>
      <c r="U887" s="11"/>
      <c r="V887" s="11"/>
      <c r="W887" s="11"/>
      <c r="X887" s="11"/>
      <c r="Y887" s="11"/>
      <c r="Z887" s="246"/>
      <c r="AA8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7" s="250" t="e">
        <f>IF(tbl_TransDet_Exp[[#This Row],[+/-  (HR GL Detail)]]&lt;&gt;"",tbl_TransDet_Exp[[#This Row],[+/-  (HR GL Detail)]],IF(#REF!&lt;&gt;"",#REF!,""))</f>
        <v>#REF!</v>
      </c>
      <c r="AC887" s="250" t="str">
        <f t="shared" si="42"/>
        <v>https://financials.omni.fsu.edu/psp/sprdfi/EMPLOYEE/ERP/c/AUDIT_EXPENSE_FUNCTIONS.TE_EXP_SHEET_INQ.GBL?SHEET_ID=</v>
      </c>
      <c r="AD887" s="250" t="str">
        <f t="shared" si="43"/>
        <v>&amp;PAGE=EX_SHEET_ENTRY</v>
      </c>
      <c r="AE887" s="250" t="str">
        <f>IF(LEFT(tbl_TransDet_Exp[[#This Row],[Journal Id]],2)="EX",TEXT(tbl_TransDet_Exp[[#This Row],[Vch /Ex /PayId]],"0000000000"),"")</f>
        <v/>
      </c>
      <c r="AF887" s="250" t="b">
        <f>IF(tbl_TransDet_Exp[[#This Row],[ER Lookup and Format]]&lt;&gt;"",CONCATENATE(tbl_TransDet_Exp[[#This Row],[https://financials.omni.fsu.edu/psp/sprdfi/EMPLOYEE/ERP/c/AUDIT_EXPENSE_FUNCTIONS.TE_EXP_SHEET_INQ.GBL?SHEET_ID=]],AE887,tbl_TransDet_Exp[[#This Row],[&amp;PAGE=EX_SHEET_ENTRY]]))</f>
        <v>0</v>
      </c>
      <c r="AG887" s="250" t="str">
        <f t="shared" si="44"/>
        <v>https://docmgmt.its.fsu.edu/NolijWeb/public/apiLoginCheck.jsp?redir=../documentviewer/%3FdocumentId%3D</v>
      </c>
      <c r="AH8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7" s="250" t="str">
        <f>tbl_TransDet_Exp[[#Headers],[&amp;TargetFrameName=None]]</f>
        <v>&amp;TargetFrameName=None</v>
      </c>
      <c r="AJ8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7" s="71"/>
      <c r="AN887" s="22"/>
      <c r="AO887" s="22"/>
      <c r="AP887" s="208"/>
      <c r="AQ887" s="42" t="e">
        <f>IF(tbl_TransDet_Exp[[#This Row],[Custom SR Type]]="",INDEX(SR_Lookup[Section Name],MATCH(tbl_TransDet_Exp[[#This Row],[Account]],SR_Lookup[Account],0)),tbl_TransDet_Exp[[#This Row],[Custom SR Type]])</f>
        <v>#N/A</v>
      </c>
      <c r="AR887" s="42">
        <f>VALUE(CONCATENATE(C887,TEXT(tbl_TransDet_Exp[[#This Row],[Pd]],"00")))</f>
        <v>0</v>
      </c>
      <c r="AS887" s="42" t="str">
        <f>TEXT(tbl_TransDet_Exp[[#This Row],[Project Id]],"000000")</f>
        <v>000000</v>
      </c>
      <c r="AT887" s="42" t="e">
        <f>INDEX(Table11[Description],MATCH(tbl_TransDet_Exp[[#This Row],[Account]],Table11[GL Account],0))</f>
        <v>#N/A</v>
      </c>
      <c r="AU8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8" spans="2:47">
      <c r="B888" s="11"/>
      <c r="C888" s="243"/>
      <c r="D888" s="243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244"/>
      <c r="P888" s="11"/>
      <c r="Q888" s="245"/>
      <c r="R888" s="11"/>
      <c r="S888" s="11"/>
      <c r="T888" s="11"/>
      <c r="U888" s="11"/>
      <c r="V888" s="11"/>
      <c r="W888" s="11"/>
      <c r="X888" s="11"/>
      <c r="Y888" s="11"/>
      <c r="Z888" s="246"/>
      <c r="AA8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8" s="250" t="e">
        <f>IF(tbl_TransDet_Exp[[#This Row],[+/-  (HR GL Detail)]]&lt;&gt;"",tbl_TransDet_Exp[[#This Row],[+/-  (HR GL Detail)]],IF(#REF!&lt;&gt;"",#REF!,""))</f>
        <v>#REF!</v>
      </c>
      <c r="AC888" s="250" t="str">
        <f t="shared" si="42"/>
        <v>https://financials.omni.fsu.edu/psp/sprdfi/EMPLOYEE/ERP/c/AUDIT_EXPENSE_FUNCTIONS.TE_EXP_SHEET_INQ.GBL?SHEET_ID=</v>
      </c>
      <c r="AD888" s="250" t="str">
        <f t="shared" si="43"/>
        <v>&amp;PAGE=EX_SHEET_ENTRY</v>
      </c>
      <c r="AE888" s="250" t="str">
        <f>IF(LEFT(tbl_TransDet_Exp[[#This Row],[Journal Id]],2)="EX",TEXT(tbl_TransDet_Exp[[#This Row],[Vch /Ex /PayId]],"0000000000"),"")</f>
        <v/>
      </c>
      <c r="AF888" s="250" t="b">
        <f>IF(tbl_TransDet_Exp[[#This Row],[ER Lookup and Format]]&lt;&gt;"",CONCATENATE(tbl_TransDet_Exp[[#This Row],[https://financials.omni.fsu.edu/psp/sprdfi/EMPLOYEE/ERP/c/AUDIT_EXPENSE_FUNCTIONS.TE_EXP_SHEET_INQ.GBL?SHEET_ID=]],AE888,tbl_TransDet_Exp[[#This Row],[&amp;PAGE=EX_SHEET_ENTRY]]))</f>
        <v>0</v>
      </c>
      <c r="AG888" s="250" t="str">
        <f t="shared" si="44"/>
        <v>https://docmgmt.its.fsu.edu/NolijWeb/public/apiLoginCheck.jsp?redir=../documentviewer/%3FdocumentId%3D</v>
      </c>
      <c r="AH8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8" s="250" t="str">
        <f>tbl_TransDet_Exp[[#Headers],[&amp;TargetFrameName=None]]</f>
        <v>&amp;TargetFrameName=None</v>
      </c>
      <c r="AJ8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8" s="71"/>
      <c r="AN888" s="22"/>
      <c r="AO888" s="22"/>
      <c r="AP888" s="208"/>
      <c r="AQ888" s="42" t="e">
        <f>IF(tbl_TransDet_Exp[[#This Row],[Custom SR Type]]="",INDEX(SR_Lookup[Section Name],MATCH(tbl_TransDet_Exp[[#This Row],[Account]],SR_Lookup[Account],0)),tbl_TransDet_Exp[[#This Row],[Custom SR Type]])</f>
        <v>#N/A</v>
      </c>
      <c r="AR888" s="42">
        <f>VALUE(CONCATENATE(C888,TEXT(tbl_TransDet_Exp[[#This Row],[Pd]],"00")))</f>
        <v>0</v>
      </c>
      <c r="AS888" s="42" t="str">
        <f>TEXT(tbl_TransDet_Exp[[#This Row],[Project Id]],"000000")</f>
        <v>000000</v>
      </c>
      <c r="AT888" s="42" t="e">
        <f>INDEX(Table11[Description],MATCH(tbl_TransDet_Exp[[#This Row],[Account]],Table11[GL Account],0))</f>
        <v>#N/A</v>
      </c>
      <c r="AU8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89" spans="2:47">
      <c r="B889" s="11"/>
      <c r="C889" s="243"/>
      <c r="D889" s="243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244"/>
      <c r="P889" s="11"/>
      <c r="Q889" s="245"/>
      <c r="R889" s="11"/>
      <c r="S889" s="11"/>
      <c r="T889" s="11"/>
      <c r="U889" s="11"/>
      <c r="V889" s="11"/>
      <c r="W889" s="11"/>
      <c r="X889" s="11"/>
      <c r="Y889" s="11"/>
      <c r="Z889" s="246"/>
      <c r="AA8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89" s="250" t="e">
        <f>IF(tbl_TransDet_Exp[[#This Row],[+/-  (HR GL Detail)]]&lt;&gt;"",tbl_TransDet_Exp[[#This Row],[+/-  (HR GL Detail)]],IF(#REF!&lt;&gt;"",#REF!,""))</f>
        <v>#REF!</v>
      </c>
      <c r="AC889" s="250" t="str">
        <f t="shared" si="42"/>
        <v>https://financials.omni.fsu.edu/psp/sprdfi/EMPLOYEE/ERP/c/AUDIT_EXPENSE_FUNCTIONS.TE_EXP_SHEET_INQ.GBL?SHEET_ID=</v>
      </c>
      <c r="AD889" s="250" t="str">
        <f t="shared" si="43"/>
        <v>&amp;PAGE=EX_SHEET_ENTRY</v>
      </c>
      <c r="AE889" s="250" t="str">
        <f>IF(LEFT(tbl_TransDet_Exp[[#This Row],[Journal Id]],2)="EX",TEXT(tbl_TransDet_Exp[[#This Row],[Vch /Ex /PayId]],"0000000000"),"")</f>
        <v/>
      </c>
      <c r="AF889" s="250" t="b">
        <f>IF(tbl_TransDet_Exp[[#This Row],[ER Lookup and Format]]&lt;&gt;"",CONCATENATE(tbl_TransDet_Exp[[#This Row],[https://financials.omni.fsu.edu/psp/sprdfi/EMPLOYEE/ERP/c/AUDIT_EXPENSE_FUNCTIONS.TE_EXP_SHEET_INQ.GBL?SHEET_ID=]],AE889,tbl_TransDet_Exp[[#This Row],[&amp;PAGE=EX_SHEET_ENTRY]]))</f>
        <v>0</v>
      </c>
      <c r="AG889" s="250" t="str">
        <f t="shared" si="44"/>
        <v>https://docmgmt.its.fsu.edu/NolijWeb/public/apiLoginCheck.jsp?redir=../documentviewer/%3FdocumentId%3D</v>
      </c>
      <c r="AH8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89" s="250" t="str">
        <f>tbl_TransDet_Exp[[#Headers],[&amp;TargetFrameName=None]]</f>
        <v>&amp;TargetFrameName=None</v>
      </c>
      <c r="AJ8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89" s="71"/>
      <c r="AN889" s="22"/>
      <c r="AO889" s="22"/>
      <c r="AP889" s="208"/>
      <c r="AQ889" s="42" t="e">
        <f>IF(tbl_TransDet_Exp[[#This Row],[Custom SR Type]]="",INDEX(SR_Lookup[Section Name],MATCH(tbl_TransDet_Exp[[#This Row],[Account]],SR_Lookup[Account],0)),tbl_TransDet_Exp[[#This Row],[Custom SR Type]])</f>
        <v>#N/A</v>
      </c>
      <c r="AR889" s="42">
        <f>VALUE(CONCATENATE(C889,TEXT(tbl_TransDet_Exp[[#This Row],[Pd]],"00")))</f>
        <v>0</v>
      </c>
      <c r="AS889" s="42" t="str">
        <f>TEXT(tbl_TransDet_Exp[[#This Row],[Project Id]],"000000")</f>
        <v>000000</v>
      </c>
      <c r="AT889" s="42" t="e">
        <f>INDEX(Table11[Description],MATCH(tbl_TransDet_Exp[[#This Row],[Account]],Table11[GL Account],0))</f>
        <v>#N/A</v>
      </c>
      <c r="AU8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0" spans="2:47">
      <c r="B890" s="11"/>
      <c r="C890" s="243"/>
      <c r="D890" s="243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244"/>
      <c r="P890" s="11"/>
      <c r="Q890" s="245"/>
      <c r="R890" s="11"/>
      <c r="S890" s="11"/>
      <c r="T890" s="11"/>
      <c r="U890" s="11"/>
      <c r="V890" s="11"/>
      <c r="W890" s="11"/>
      <c r="X890" s="11"/>
      <c r="Y890" s="11"/>
      <c r="Z890" s="246"/>
      <c r="AA8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0" s="250" t="e">
        <f>IF(tbl_TransDet_Exp[[#This Row],[+/-  (HR GL Detail)]]&lt;&gt;"",tbl_TransDet_Exp[[#This Row],[+/-  (HR GL Detail)]],IF(#REF!&lt;&gt;"",#REF!,""))</f>
        <v>#REF!</v>
      </c>
      <c r="AC890" s="250" t="str">
        <f t="shared" si="42"/>
        <v>https://financials.omni.fsu.edu/psp/sprdfi/EMPLOYEE/ERP/c/AUDIT_EXPENSE_FUNCTIONS.TE_EXP_SHEET_INQ.GBL?SHEET_ID=</v>
      </c>
      <c r="AD890" s="250" t="str">
        <f t="shared" si="43"/>
        <v>&amp;PAGE=EX_SHEET_ENTRY</v>
      </c>
      <c r="AE890" s="250" t="str">
        <f>IF(LEFT(tbl_TransDet_Exp[[#This Row],[Journal Id]],2)="EX",TEXT(tbl_TransDet_Exp[[#This Row],[Vch /Ex /PayId]],"0000000000"),"")</f>
        <v/>
      </c>
      <c r="AF890" s="250" t="b">
        <f>IF(tbl_TransDet_Exp[[#This Row],[ER Lookup and Format]]&lt;&gt;"",CONCATENATE(tbl_TransDet_Exp[[#This Row],[https://financials.omni.fsu.edu/psp/sprdfi/EMPLOYEE/ERP/c/AUDIT_EXPENSE_FUNCTIONS.TE_EXP_SHEET_INQ.GBL?SHEET_ID=]],AE890,tbl_TransDet_Exp[[#This Row],[&amp;PAGE=EX_SHEET_ENTRY]]))</f>
        <v>0</v>
      </c>
      <c r="AG890" s="250" t="str">
        <f t="shared" si="44"/>
        <v>https://docmgmt.its.fsu.edu/NolijWeb/public/apiLoginCheck.jsp?redir=../documentviewer/%3FdocumentId%3D</v>
      </c>
      <c r="AH8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0" s="250" t="str">
        <f>tbl_TransDet_Exp[[#Headers],[&amp;TargetFrameName=None]]</f>
        <v>&amp;TargetFrameName=None</v>
      </c>
      <c r="AJ8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0" s="71"/>
      <c r="AN890" s="22"/>
      <c r="AO890" s="22"/>
      <c r="AP890" s="208"/>
      <c r="AQ890" s="42" t="e">
        <f>IF(tbl_TransDet_Exp[[#This Row],[Custom SR Type]]="",INDEX(SR_Lookup[Section Name],MATCH(tbl_TransDet_Exp[[#This Row],[Account]],SR_Lookup[Account],0)),tbl_TransDet_Exp[[#This Row],[Custom SR Type]])</f>
        <v>#N/A</v>
      </c>
      <c r="AR890" s="42">
        <f>VALUE(CONCATENATE(C890,TEXT(tbl_TransDet_Exp[[#This Row],[Pd]],"00")))</f>
        <v>0</v>
      </c>
      <c r="AS890" s="42" t="str">
        <f>TEXT(tbl_TransDet_Exp[[#This Row],[Project Id]],"000000")</f>
        <v>000000</v>
      </c>
      <c r="AT890" s="42" t="e">
        <f>INDEX(Table11[Description],MATCH(tbl_TransDet_Exp[[#This Row],[Account]],Table11[GL Account],0))</f>
        <v>#N/A</v>
      </c>
      <c r="AU8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1" spans="2:47">
      <c r="B891" s="11"/>
      <c r="C891" s="243"/>
      <c r="D891" s="243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244"/>
      <c r="P891" s="11"/>
      <c r="Q891" s="245"/>
      <c r="R891" s="11"/>
      <c r="S891" s="11"/>
      <c r="T891" s="11"/>
      <c r="U891" s="11"/>
      <c r="V891" s="11"/>
      <c r="W891" s="11"/>
      <c r="X891" s="11"/>
      <c r="Y891" s="11"/>
      <c r="Z891" s="246"/>
      <c r="AA8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1" s="250" t="e">
        <f>IF(tbl_TransDet_Exp[[#This Row],[+/-  (HR GL Detail)]]&lt;&gt;"",tbl_TransDet_Exp[[#This Row],[+/-  (HR GL Detail)]],IF(#REF!&lt;&gt;"",#REF!,""))</f>
        <v>#REF!</v>
      </c>
      <c r="AC891" s="250" t="str">
        <f t="shared" si="42"/>
        <v>https://financials.omni.fsu.edu/psp/sprdfi/EMPLOYEE/ERP/c/AUDIT_EXPENSE_FUNCTIONS.TE_EXP_SHEET_INQ.GBL?SHEET_ID=</v>
      </c>
      <c r="AD891" s="250" t="str">
        <f t="shared" si="43"/>
        <v>&amp;PAGE=EX_SHEET_ENTRY</v>
      </c>
      <c r="AE891" s="250" t="str">
        <f>IF(LEFT(tbl_TransDet_Exp[[#This Row],[Journal Id]],2)="EX",TEXT(tbl_TransDet_Exp[[#This Row],[Vch /Ex /PayId]],"0000000000"),"")</f>
        <v/>
      </c>
      <c r="AF891" s="250" t="b">
        <f>IF(tbl_TransDet_Exp[[#This Row],[ER Lookup and Format]]&lt;&gt;"",CONCATENATE(tbl_TransDet_Exp[[#This Row],[https://financials.omni.fsu.edu/psp/sprdfi/EMPLOYEE/ERP/c/AUDIT_EXPENSE_FUNCTIONS.TE_EXP_SHEET_INQ.GBL?SHEET_ID=]],AE891,tbl_TransDet_Exp[[#This Row],[&amp;PAGE=EX_SHEET_ENTRY]]))</f>
        <v>0</v>
      </c>
      <c r="AG891" s="250" t="str">
        <f t="shared" si="44"/>
        <v>https://docmgmt.its.fsu.edu/NolijWeb/public/apiLoginCheck.jsp?redir=../documentviewer/%3FdocumentId%3D</v>
      </c>
      <c r="AH8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1" s="250" t="str">
        <f>tbl_TransDet_Exp[[#Headers],[&amp;TargetFrameName=None]]</f>
        <v>&amp;TargetFrameName=None</v>
      </c>
      <c r="AJ8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1" s="71"/>
      <c r="AN891" s="22"/>
      <c r="AO891" s="22"/>
      <c r="AP891" s="208"/>
      <c r="AQ891" s="42" t="e">
        <f>IF(tbl_TransDet_Exp[[#This Row],[Custom SR Type]]="",INDEX(SR_Lookup[Section Name],MATCH(tbl_TransDet_Exp[[#This Row],[Account]],SR_Lookup[Account],0)),tbl_TransDet_Exp[[#This Row],[Custom SR Type]])</f>
        <v>#N/A</v>
      </c>
      <c r="AR891" s="42">
        <f>VALUE(CONCATENATE(C891,TEXT(tbl_TransDet_Exp[[#This Row],[Pd]],"00")))</f>
        <v>0</v>
      </c>
      <c r="AS891" s="42" t="str">
        <f>TEXT(tbl_TransDet_Exp[[#This Row],[Project Id]],"000000")</f>
        <v>000000</v>
      </c>
      <c r="AT891" s="42" t="e">
        <f>INDEX(Table11[Description],MATCH(tbl_TransDet_Exp[[#This Row],[Account]],Table11[GL Account],0))</f>
        <v>#N/A</v>
      </c>
      <c r="AU8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2" spans="2:47">
      <c r="B892" s="11"/>
      <c r="C892" s="243"/>
      <c r="D892" s="243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244"/>
      <c r="P892" s="11"/>
      <c r="Q892" s="245"/>
      <c r="R892" s="11"/>
      <c r="S892" s="11"/>
      <c r="T892" s="11"/>
      <c r="U892" s="11"/>
      <c r="V892" s="11"/>
      <c r="W892" s="11"/>
      <c r="X892" s="11"/>
      <c r="Y892" s="11"/>
      <c r="Z892" s="246"/>
      <c r="AA8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2" s="250" t="e">
        <f>IF(tbl_TransDet_Exp[[#This Row],[+/-  (HR GL Detail)]]&lt;&gt;"",tbl_TransDet_Exp[[#This Row],[+/-  (HR GL Detail)]],IF(#REF!&lt;&gt;"",#REF!,""))</f>
        <v>#REF!</v>
      </c>
      <c r="AC892" s="250" t="str">
        <f t="shared" si="42"/>
        <v>https://financials.omni.fsu.edu/psp/sprdfi/EMPLOYEE/ERP/c/AUDIT_EXPENSE_FUNCTIONS.TE_EXP_SHEET_INQ.GBL?SHEET_ID=</v>
      </c>
      <c r="AD892" s="250" t="str">
        <f t="shared" si="43"/>
        <v>&amp;PAGE=EX_SHEET_ENTRY</v>
      </c>
      <c r="AE892" s="250" t="str">
        <f>IF(LEFT(tbl_TransDet_Exp[[#This Row],[Journal Id]],2)="EX",TEXT(tbl_TransDet_Exp[[#This Row],[Vch /Ex /PayId]],"0000000000"),"")</f>
        <v/>
      </c>
      <c r="AF892" s="250" t="b">
        <f>IF(tbl_TransDet_Exp[[#This Row],[ER Lookup and Format]]&lt;&gt;"",CONCATENATE(tbl_TransDet_Exp[[#This Row],[https://financials.omni.fsu.edu/psp/sprdfi/EMPLOYEE/ERP/c/AUDIT_EXPENSE_FUNCTIONS.TE_EXP_SHEET_INQ.GBL?SHEET_ID=]],AE892,tbl_TransDet_Exp[[#This Row],[&amp;PAGE=EX_SHEET_ENTRY]]))</f>
        <v>0</v>
      </c>
      <c r="AG892" s="250" t="str">
        <f t="shared" si="44"/>
        <v>https://docmgmt.its.fsu.edu/NolijWeb/public/apiLoginCheck.jsp?redir=../documentviewer/%3FdocumentId%3D</v>
      </c>
      <c r="AH8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2" s="250" t="str">
        <f>tbl_TransDet_Exp[[#Headers],[&amp;TargetFrameName=None]]</f>
        <v>&amp;TargetFrameName=None</v>
      </c>
      <c r="AJ8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2" s="71"/>
      <c r="AN892" s="22"/>
      <c r="AO892" s="22"/>
      <c r="AP892" s="208"/>
      <c r="AQ892" s="42" t="e">
        <f>IF(tbl_TransDet_Exp[[#This Row],[Custom SR Type]]="",INDEX(SR_Lookup[Section Name],MATCH(tbl_TransDet_Exp[[#This Row],[Account]],SR_Lookup[Account],0)),tbl_TransDet_Exp[[#This Row],[Custom SR Type]])</f>
        <v>#N/A</v>
      </c>
      <c r="AR892" s="42">
        <f>VALUE(CONCATENATE(C892,TEXT(tbl_TransDet_Exp[[#This Row],[Pd]],"00")))</f>
        <v>0</v>
      </c>
      <c r="AS892" s="42" t="str">
        <f>TEXT(tbl_TransDet_Exp[[#This Row],[Project Id]],"000000")</f>
        <v>000000</v>
      </c>
      <c r="AT892" s="42" t="e">
        <f>INDEX(Table11[Description],MATCH(tbl_TransDet_Exp[[#This Row],[Account]],Table11[GL Account],0))</f>
        <v>#N/A</v>
      </c>
      <c r="AU8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3" spans="2:47">
      <c r="B893" s="11"/>
      <c r="C893" s="243"/>
      <c r="D893" s="243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244"/>
      <c r="P893" s="11"/>
      <c r="Q893" s="245"/>
      <c r="R893" s="11"/>
      <c r="S893" s="11"/>
      <c r="T893" s="11"/>
      <c r="U893" s="11"/>
      <c r="V893" s="11"/>
      <c r="W893" s="11"/>
      <c r="X893" s="11"/>
      <c r="Y893" s="11"/>
      <c r="Z893" s="246"/>
      <c r="AA8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3" s="250" t="e">
        <f>IF(tbl_TransDet_Exp[[#This Row],[+/-  (HR GL Detail)]]&lt;&gt;"",tbl_TransDet_Exp[[#This Row],[+/-  (HR GL Detail)]],IF(#REF!&lt;&gt;"",#REF!,""))</f>
        <v>#REF!</v>
      </c>
      <c r="AC893" s="250" t="str">
        <f t="shared" si="42"/>
        <v>https://financials.omni.fsu.edu/psp/sprdfi/EMPLOYEE/ERP/c/AUDIT_EXPENSE_FUNCTIONS.TE_EXP_SHEET_INQ.GBL?SHEET_ID=</v>
      </c>
      <c r="AD893" s="250" t="str">
        <f t="shared" si="43"/>
        <v>&amp;PAGE=EX_SHEET_ENTRY</v>
      </c>
      <c r="AE893" s="250" t="str">
        <f>IF(LEFT(tbl_TransDet_Exp[[#This Row],[Journal Id]],2)="EX",TEXT(tbl_TransDet_Exp[[#This Row],[Vch /Ex /PayId]],"0000000000"),"")</f>
        <v/>
      </c>
      <c r="AF893" s="250" t="b">
        <f>IF(tbl_TransDet_Exp[[#This Row],[ER Lookup and Format]]&lt;&gt;"",CONCATENATE(tbl_TransDet_Exp[[#This Row],[https://financials.omni.fsu.edu/psp/sprdfi/EMPLOYEE/ERP/c/AUDIT_EXPENSE_FUNCTIONS.TE_EXP_SHEET_INQ.GBL?SHEET_ID=]],AE893,tbl_TransDet_Exp[[#This Row],[&amp;PAGE=EX_SHEET_ENTRY]]))</f>
        <v>0</v>
      </c>
      <c r="AG893" s="250" t="str">
        <f t="shared" si="44"/>
        <v>https://docmgmt.its.fsu.edu/NolijWeb/public/apiLoginCheck.jsp?redir=../documentviewer/%3FdocumentId%3D</v>
      </c>
      <c r="AH8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3" s="250" t="str">
        <f>tbl_TransDet_Exp[[#Headers],[&amp;TargetFrameName=None]]</f>
        <v>&amp;TargetFrameName=None</v>
      </c>
      <c r="AJ8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3" s="71"/>
      <c r="AN893" s="22"/>
      <c r="AO893" s="22"/>
      <c r="AP893" s="208"/>
      <c r="AQ893" s="42" t="e">
        <f>IF(tbl_TransDet_Exp[[#This Row],[Custom SR Type]]="",INDEX(SR_Lookup[Section Name],MATCH(tbl_TransDet_Exp[[#This Row],[Account]],SR_Lookup[Account],0)),tbl_TransDet_Exp[[#This Row],[Custom SR Type]])</f>
        <v>#N/A</v>
      </c>
      <c r="AR893" s="42">
        <f>VALUE(CONCATENATE(C893,TEXT(tbl_TransDet_Exp[[#This Row],[Pd]],"00")))</f>
        <v>0</v>
      </c>
      <c r="AS893" s="42" t="str">
        <f>TEXT(tbl_TransDet_Exp[[#This Row],[Project Id]],"000000")</f>
        <v>000000</v>
      </c>
      <c r="AT893" s="42" t="e">
        <f>INDEX(Table11[Description],MATCH(tbl_TransDet_Exp[[#This Row],[Account]],Table11[GL Account],0))</f>
        <v>#N/A</v>
      </c>
      <c r="AU8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4" spans="2:47">
      <c r="B894" s="11"/>
      <c r="C894" s="243"/>
      <c r="D894" s="243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244"/>
      <c r="P894" s="11"/>
      <c r="Q894" s="245"/>
      <c r="R894" s="11"/>
      <c r="S894" s="11"/>
      <c r="T894" s="11"/>
      <c r="U894" s="11"/>
      <c r="V894" s="11"/>
      <c r="W894" s="11"/>
      <c r="X894" s="11"/>
      <c r="Y894" s="11"/>
      <c r="Z894" s="246"/>
      <c r="AA8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4" s="250" t="e">
        <f>IF(tbl_TransDet_Exp[[#This Row],[+/-  (HR GL Detail)]]&lt;&gt;"",tbl_TransDet_Exp[[#This Row],[+/-  (HR GL Detail)]],IF(#REF!&lt;&gt;"",#REF!,""))</f>
        <v>#REF!</v>
      </c>
      <c r="AC894" s="250" t="str">
        <f t="shared" si="42"/>
        <v>https://financials.omni.fsu.edu/psp/sprdfi/EMPLOYEE/ERP/c/AUDIT_EXPENSE_FUNCTIONS.TE_EXP_SHEET_INQ.GBL?SHEET_ID=</v>
      </c>
      <c r="AD894" s="250" t="str">
        <f t="shared" si="43"/>
        <v>&amp;PAGE=EX_SHEET_ENTRY</v>
      </c>
      <c r="AE894" s="250" t="str">
        <f>IF(LEFT(tbl_TransDet_Exp[[#This Row],[Journal Id]],2)="EX",TEXT(tbl_TransDet_Exp[[#This Row],[Vch /Ex /PayId]],"0000000000"),"")</f>
        <v/>
      </c>
      <c r="AF894" s="250" t="b">
        <f>IF(tbl_TransDet_Exp[[#This Row],[ER Lookup and Format]]&lt;&gt;"",CONCATENATE(tbl_TransDet_Exp[[#This Row],[https://financials.omni.fsu.edu/psp/sprdfi/EMPLOYEE/ERP/c/AUDIT_EXPENSE_FUNCTIONS.TE_EXP_SHEET_INQ.GBL?SHEET_ID=]],AE894,tbl_TransDet_Exp[[#This Row],[&amp;PAGE=EX_SHEET_ENTRY]]))</f>
        <v>0</v>
      </c>
      <c r="AG894" s="250" t="str">
        <f t="shared" si="44"/>
        <v>https://docmgmt.its.fsu.edu/NolijWeb/public/apiLoginCheck.jsp?redir=../documentviewer/%3FdocumentId%3D</v>
      </c>
      <c r="AH8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4" s="250" t="str">
        <f>tbl_TransDet_Exp[[#Headers],[&amp;TargetFrameName=None]]</f>
        <v>&amp;TargetFrameName=None</v>
      </c>
      <c r="AJ8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4" s="71"/>
      <c r="AN894" s="22"/>
      <c r="AO894" s="22"/>
      <c r="AP894" s="208"/>
      <c r="AQ894" s="42" t="e">
        <f>IF(tbl_TransDet_Exp[[#This Row],[Custom SR Type]]="",INDEX(SR_Lookup[Section Name],MATCH(tbl_TransDet_Exp[[#This Row],[Account]],SR_Lookup[Account],0)),tbl_TransDet_Exp[[#This Row],[Custom SR Type]])</f>
        <v>#N/A</v>
      </c>
      <c r="AR894" s="42">
        <f>VALUE(CONCATENATE(C894,TEXT(tbl_TransDet_Exp[[#This Row],[Pd]],"00")))</f>
        <v>0</v>
      </c>
      <c r="AS894" s="42" t="str">
        <f>TEXT(tbl_TransDet_Exp[[#This Row],[Project Id]],"000000")</f>
        <v>000000</v>
      </c>
      <c r="AT894" s="42" t="e">
        <f>INDEX(Table11[Description],MATCH(tbl_TransDet_Exp[[#This Row],[Account]],Table11[GL Account],0))</f>
        <v>#N/A</v>
      </c>
      <c r="AU8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5" spans="2:47">
      <c r="B895" s="11"/>
      <c r="C895" s="243"/>
      <c r="D895" s="243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244"/>
      <c r="P895" s="11"/>
      <c r="Q895" s="245"/>
      <c r="R895" s="11"/>
      <c r="S895" s="11"/>
      <c r="T895" s="11"/>
      <c r="U895" s="11"/>
      <c r="V895" s="11"/>
      <c r="W895" s="11"/>
      <c r="X895" s="11"/>
      <c r="Y895" s="11"/>
      <c r="Z895" s="246"/>
      <c r="AA8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5" s="250" t="e">
        <f>IF(tbl_TransDet_Exp[[#This Row],[+/-  (HR GL Detail)]]&lt;&gt;"",tbl_TransDet_Exp[[#This Row],[+/-  (HR GL Detail)]],IF(#REF!&lt;&gt;"",#REF!,""))</f>
        <v>#REF!</v>
      </c>
      <c r="AC895" s="250" t="str">
        <f t="shared" si="42"/>
        <v>https://financials.omni.fsu.edu/psp/sprdfi/EMPLOYEE/ERP/c/AUDIT_EXPENSE_FUNCTIONS.TE_EXP_SHEET_INQ.GBL?SHEET_ID=</v>
      </c>
      <c r="AD895" s="250" t="str">
        <f t="shared" si="43"/>
        <v>&amp;PAGE=EX_SHEET_ENTRY</v>
      </c>
      <c r="AE895" s="250" t="str">
        <f>IF(LEFT(tbl_TransDet_Exp[[#This Row],[Journal Id]],2)="EX",TEXT(tbl_TransDet_Exp[[#This Row],[Vch /Ex /PayId]],"0000000000"),"")</f>
        <v/>
      </c>
      <c r="AF895" s="250" t="b">
        <f>IF(tbl_TransDet_Exp[[#This Row],[ER Lookup and Format]]&lt;&gt;"",CONCATENATE(tbl_TransDet_Exp[[#This Row],[https://financials.omni.fsu.edu/psp/sprdfi/EMPLOYEE/ERP/c/AUDIT_EXPENSE_FUNCTIONS.TE_EXP_SHEET_INQ.GBL?SHEET_ID=]],AE895,tbl_TransDet_Exp[[#This Row],[&amp;PAGE=EX_SHEET_ENTRY]]))</f>
        <v>0</v>
      </c>
      <c r="AG895" s="250" t="str">
        <f t="shared" si="44"/>
        <v>https://docmgmt.its.fsu.edu/NolijWeb/public/apiLoginCheck.jsp?redir=../documentviewer/%3FdocumentId%3D</v>
      </c>
      <c r="AH8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5" s="250" t="str">
        <f>tbl_TransDet_Exp[[#Headers],[&amp;TargetFrameName=None]]</f>
        <v>&amp;TargetFrameName=None</v>
      </c>
      <c r="AJ8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5" s="71"/>
      <c r="AN895" s="22"/>
      <c r="AO895" s="22"/>
      <c r="AP895" s="208"/>
      <c r="AQ895" s="42" t="e">
        <f>IF(tbl_TransDet_Exp[[#This Row],[Custom SR Type]]="",INDEX(SR_Lookup[Section Name],MATCH(tbl_TransDet_Exp[[#This Row],[Account]],SR_Lookup[Account],0)),tbl_TransDet_Exp[[#This Row],[Custom SR Type]])</f>
        <v>#N/A</v>
      </c>
      <c r="AR895" s="42">
        <f>VALUE(CONCATENATE(C895,TEXT(tbl_TransDet_Exp[[#This Row],[Pd]],"00")))</f>
        <v>0</v>
      </c>
      <c r="AS895" s="42" t="str">
        <f>TEXT(tbl_TransDet_Exp[[#This Row],[Project Id]],"000000")</f>
        <v>000000</v>
      </c>
      <c r="AT895" s="42" t="e">
        <f>INDEX(Table11[Description],MATCH(tbl_TransDet_Exp[[#This Row],[Account]],Table11[GL Account],0))</f>
        <v>#N/A</v>
      </c>
      <c r="AU8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6" spans="2:47">
      <c r="B896" s="11"/>
      <c r="C896" s="243"/>
      <c r="D896" s="243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244"/>
      <c r="P896" s="11"/>
      <c r="Q896" s="245"/>
      <c r="R896" s="11"/>
      <c r="S896" s="11"/>
      <c r="T896" s="11"/>
      <c r="U896" s="11"/>
      <c r="V896" s="11"/>
      <c r="W896" s="11"/>
      <c r="X896" s="11"/>
      <c r="Y896" s="11"/>
      <c r="Z896" s="246"/>
      <c r="AA8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6" s="250" t="e">
        <f>IF(tbl_TransDet_Exp[[#This Row],[+/-  (HR GL Detail)]]&lt;&gt;"",tbl_TransDet_Exp[[#This Row],[+/-  (HR GL Detail)]],IF(#REF!&lt;&gt;"",#REF!,""))</f>
        <v>#REF!</v>
      </c>
      <c r="AC896" s="250" t="str">
        <f t="shared" si="42"/>
        <v>https://financials.omni.fsu.edu/psp/sprdfi/EMPLOYEE/ERP/c/AUDIT_EXPENSE_FUNCTIONS.TE_EXP_SHEET_INQ.GBL?SHEET_ID=</v>
      </c>
      <c r="AD896" s="250" t="str">
        <f t="shared" si="43"/>
        <v>&amp;PAGE=EX_SHEET_ENTRY</v>
      </c>
      <c r="AE896" s="250" t="str">
        <f>IF(LEFT(tbl_TransDet_Exp[[#This Row],[Journal Id]],2)="EX",TEXT(tbl_TransDet_Exp[[#This Row],[Vch /Ex /PayId]],"0000000000"),"")</f>
        <v/>
      </c>
      <c r="AF896" s="250" t="b">
        <f>IF(tbl_TransDet_Exp[[#This Row],[ER Lookup and Format]]&lt;&gt;"",CONCATENATE(tbl_TransDet_Exp[[#This Row],[https://financials.omni.fsu.edu/psp/sprdfi/EMPLOYEE/ERP/c/AUDIT_EXPENSE_FUNCTIONS.TE_EXP_SHEET_INQ.GBL?SHEET_ID=]],AE896,tbl_TransDet_Exp[[#This Row],[&amp;PAGE=EX_SHEET_ENTRY]]))</f>
        <v>0</v>
      </c>
      <c r="AG896" s="250" t="str">
        <f t="shared" si="44"/>
        <v>https://docmgmt.its.fsu.edu/NolijWeb/public/apiLoginCheck.jsp?redir=../documentviewer/%3FdocumentId%3D</v>
      </c>
      <c r="AH8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6" s="250" t="str">
        <f>tbl_TransDet_Exp[[#Headers],[&amp;TargetFrameName=None]]</f>
        <v>&amp;TargetFrameName=None</v>
      </c>
      <c r="AJ8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6" s="71"/>
      <c r="AN896" s="22"/>
      <c r="AO896" s="22"/>
      <c r="AP896" s="208"/>
      <c r="AQ896" s="42" t="e">
        <f>IF(tbl_TransDet_Exp[[#This Row],[Custom SR Type]]="",INDEX(SR_Lookup[Section Name],MATCH(tbl_TransDet_Exp[[#This Row],[Account]],SR_Lookup[Account],0)),tbl_TransDet_Exp[[#This Row],[Custom SR Type]])</f>
        <v>#N/A</v>
      </c>
      <c r="AR896" s="42">
        <f>VALUE(CONCATENATE(C896,TEXT(tbl_TransDet_Exp[[#This Row],[Pd]],"00")))</f>
        <v>0</v>
      </c>
      <c r="AS896" s="42" t="str">
        <f>TEXT(tbl_TransDet_Exp[[#This Row],[Project Id]],"000000")</f>
        <v>000000</v>
      </c>
      <c r="AT896" s="42" t="e">
        <f>INDEX(Table11[Description],MATCH(tbl_TransDet_Exp[[#This Row],[Account]],Table11[GL Account],0))</f>
        <v>#N/A</v>
      </c>
      <c r="AU8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7" spans="2:47">
      <c r="B897" s="11"/>
      <c r="C897" s="243"/>
      <c r="D897" s="243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244"/>
      <c r="P897" s="11"/>
      <c r="Q897" s="245"/>
      <c r="R897" s="11"/>
      <c r="S897" s="11"/>
      <c r="T897" s="11"/>
      <c r="U897" s="11"/>
      <c r="V897" s="11"/>
      <c r="W897" s="11"/>
      <c r="X897" s="11"/>
      <c r="Y897" s="11"/>
      <c r="Z897" s="246"/>
      <c r="AA8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7" s="250" t="e">
        <f>IF(tbl_TransDet_Exp[[#This Row],[+/-  (HR GL Detail)]]&lt;&gt;"",tbl_TransDet_Exp[[#This Row],[+/-  (HR GL Detail)]],IF(#REF!&lt;&gt;"",#REF!,""))</f>
        <v>#REF!</v>
      </c>
      <c r="AC897" s="250" t="str">
        <f t="shared" si="42"/>
        <v>https://financials.omni.fsu.edu/psp/sprdfi/EMPLOYEE/ERP/c/AUDIT_EXPENSE_FUNCTIONS.TE_EXP_SHEET_INQ.GBL?SHEET_ID=</v>
      </c>
      <c r="AD897" s="250" t="str">
        <f t="shared" si="43"/>
        <v>&amp;PAGE=EX_SHEET_ENTRY</v>
      </c>
      <c r="AE897" s="250" t="str">
        <f>IF(LEFT(tbl_TransDet_Exp[[#This Row],[Journal Id]],2)="EX",TEXT(tbl_TransDet_Exp[[#This Row],[Vch /Ex /PayId]],"0000000000"),"")</f>
        <v/>
      </c>
      <c r="AF897" s="250" t="b">
        <f>IF(tbl_TransDet_Exp[[#This Row],[ER Lookup and Format]]&lt;&gt;"",CONCATENATE(tbl_TransDet_Exp[[#This Row],[https://financials.omni.fsu.edu/psp/sprdfi/EMPLOYEE/ERP/c/AUDIT_EXPENSE_FUNCTIONS.TE_EXP_SHEET_INQ.GBL?SHEET_ID=]],AE897,tbl_TransDet_Exp[[#This Row],[&amp;PAGE=EX_SHEET_ENTRY]]))</f>
        <v>0</v>
      </c>
      <c r="AG897" s="250" t="str">
        <f t="shared" si="44"/>
        <v>https://docmgmt.its.fsu.edu/NolijWeb/public/apiLoginCheck.jsp?redir=../documentviewer/%3FdocumentId%3D</v>
      </c>
      <c r="AH8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7" s="250" t="str">
        <f>tbl_TransDet_Exp[[#Headers],[&amp;TargetFrameName=None]]</f>
        <v>&amp;TargetFrameName=None</v>
      </c>
      <c r="AJ8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7" s="71"/>
      <c r="AN897" s="22"/>
      <c r="AO897" s="22"/>
      <c r="AP897" s="208"/>
      <c r="AQ897" s="42" t="e">
        <f>IF(tbl_TransDet_Exp[[#This Row],[Custom SR Type]]="",INDEX(SR_Lookup[Section Name],MATCH(tbl_TransDet_Exp[[#This Row],[Account]],SR_Lookup[Account],0)),tbl_TransDet_Exp[[#This Row],[Custom SR Type]])</f>
        <v>#N/A</v>
      </c>
      <c r="AR897" s="42">
        <f>VALUE(CONCATENATE(C897,TEXT(tbl_TransDet_Exp[[#This Row],[Pd]],"00")))</f>
        <v>0</v>
      </c>
      <c r="AS897" s="42" t="str">
        <f>TEXT(tbl_TransDet_Exp[[#This Row],[Project Id]],"000000")</f>
        <v>000000</v>
      </c>
      <c r="AT897" s="42" t="e">
        <f>INDEX(Table11[Description],MATCH(tbl_TransDet_Exp[[#This Row],[Account]],Table11[GL Account],0))</f>
        <v>#N/A</v>
      </c>
      <c r="AU8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8" spans="2:47">
      <c r="B898" s="11"/>
      <c r="C898" s="243"/>
      <c r="D898" s="243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244"/>
      <c r="P898" s="11"/>
      <c r="Q898" s="245"/>
      <c r="R898" s="11"/>
      <c r="S898" s="11"/>
      <c r="T898" s="11"/>
      <c r="U898" s="11"/>
      <c r="V898" s="11"/>
      <c r="W898" s="11"/>
      <c r="X898" s="11"/>
      <c r="Y898" s="11"/>
      <c r="Z898" s="246"/>
      <c r="AA8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8" s="250" t="e">
        <f>IF(tbl_TransDet_Exp[[#This Row],[+/-  (HR GL Detail)]]&lt;&gt;"",tbl_TransDet_Exp[[#This Row],[+/-  (HR GL Detail)]],IF(#REF!&lt;&gt;"",#REF!,""))</f>
        <v>#REF!</v>
      </c>
      <c r="AC898" s="250" t="str">
        <f t="shared" si="42"/>
        <v>https://financials.omni.fsu.edu/psp/sprdfi/EMPLOYEE/ERP/c/AUDIT_EXPENSE_FUNCTIONS.TE_EXP_SHEET_INQ.GBL?SHEET_ID=</v>
      </c>
      <c r="AD898" s="250" t="str">
        <f t="shared" si="43"/>
        <v>&amp;PAGE=EX_SHEET_ENTRY</v>
      </c>
      <c r="AE898" s="250" t="str">
        <f>IF(LEFT(tbl_TransDet_Exp[[#This Row],[Journal Id]],2)="EX",TEXT(tbl_TransDet_Exp[[#This Row],[Vch /Ex /PayId]],"0000000000"),"")</f>
        <v/>
      </c>
      <c r="AF898" s="250" t="b">
        <f>IF(tbl_TransDet_Exp[[#This Row],[ER Lookup and Format]]&lt;&gt;"",CONCATENATE(tbl_TransDet_Exp[[#This Row],[https://financials.omni.fsu.edu/psp/sprdfi/EMPLOYEE/ERP/c/AUDIT_EXPENSE_FUNCTIONS.TE_EXP_SHEET_INQ.GBL?SHEET_ID=]],AE898,tbl_TransDet_Exp[[#This Row],[&amp;PAGE=EX_SHEET_ENTRY]]))</f>
        <v>0</v>
      </c>
      <c r="AG898" s="250" t="str">
        <f t="shared" si="44"/>
        <v>https://docmgmt.its.fsu.edu/NolijWeb/public/apiLoginCheck.jsp?redir=../documentviewer/%3FdocumentId%3D</v>
      </c>
      <c r="AH8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8" s="250" t="str">
        <f>tbl_TransDet_Exp[[#Headers],[&amp;TargetFrameName=None]]</f>
        <v>&amp;TargetFrameName=None</v>
      </c>
      <c r="AJ8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8" s="71"/>
      <c r="AN898" s="22"/>
      <c r="AO898" s="22"/>
      <c r="AP898" s="208"/>
      <c r="AQ898" s="42" t="e">
        <f>IF(tbl_TransDet_Exp[[#This Row],[Custom SR Type]]="",INDEX(SR_Lookup[Section Name],MATCH(tbl_TransDet_Exp[[#This Row],[Account]],SR_Lookup[Account],0)),tbl_TransDet_Exp[[#This Row],[Custom SR Type]])</f>
        <v>#N/A</v>
      </c>
      <c r="AR898" s="42">
        <f>VALUE(CONCATENATE(C898,TEXT(tbl_TransDet_Exp[[#This Row],[Pd]],"00")))</f>
        <v>0</v>
      </c>
      <c r="AS898" s="42" t="str">
        <f>TEXT(tbl_TransDet_Exp[[#This Row],[Project Id]],"000000")</f>
        <v>000000</v>
      </c>
      <c r="AT898" s="42" t="e">
        <f>INDEX(Table11[Description],MATCH(tbl_TransDet_Exp[[#This Row],[Account]],Table11[GL Account],0))</f>
        <v>#N/A</v>
      </c>
      <c r="AU8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899" spans="2:47">
      <c r="B899" s="11"/>
      <c r="C899" s="243"/>
      <c r="D899" s="243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244"/>
      <c r="P899" s="11"/>
      <c r="Q899" s="245"/>
      <c r="R899" s="11"/>
      <c r="S899" s="11"/>
      <c r="T899" s="11"/>
      <c r="U899" s="11"/>
      <c r="V899" s="11"/>
      <c r="W899" s="11"/>
      <c r="X899" s="11"/>
      <c r="Y899" s="11"/>
      <c r="Z899" s="246"/>
      <c r="AA8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899" s="250" t="e">
        <f>IF(tbl_TransDet_Exp[[#This Row],[+/-  (HR GL Detail)]]&lt;&gt;"",tbl_TransDet_Exp[[#This Row],[+/-  (HR GL Detail)]],IF(#REF!&lt;&gt;"",#REF!,""))</f>
        <v>#REF!</v>
      </c>
      <c r="AC899" s="250" t="str">
        <f t="shared" si="42"/>
        <v>https://financials.omni.fsu.edu/psp/sprdfi/EMPLOYEE/ERP/c/AUDIT_EXPENSE_FUNCTIONS.TE_EXP_SHEET_INQ.GBL?SHEET_ID=</v>
      </c>
      <c r="AD899" s="250" t="str">
        <f t="shared" si="43"/>
        <v>&amp;PAGE=EX_SHEET_ENTRY</v>
      </c>
      <c r="AE899" s="250" t="str">
        <f>IF(LEFT(tbl_TransDet_Exp[[#This Row],[Journal Id]],2)="EX",TEXT(tbl_TransDet_Exp[[#This Row],[Vch /Ex /PayId]],"0000000000"),"")</f>
        <v/>
      </c>
      <c r="AF899" s="250" t="b">
        <f>IF(tbl_TransDet_Exp[[#This Row],[ER Lookup and Format]]&lt;&gt;"",CONCATENATE(tbl_TransDet_Exp[[#This Row],[https://financials.omni.fsu.edu/psp/sprdfi/EMPLOYEE/ERP/c/AUDIT_EXPENSE_FUNCTIONS.TE_EXP_SHEET_INQ.GBL?SHEET_ID=]],AE899,tbl_TransDet_Exp[[#This Row],[&amp;PAGE=EX_SHEET_ENTRY]]))</f>
        <v>0</v>
      </c>
      <c r="AG899" s="250" t="str">
        <f t="shared" si="44"/>
        <v>https://docmgmt.its.fsu.edu/NolijWeb/public/apiLoginCheck.jsp?redir=../documentviewer/%3FdocumentId%3D</v>
      </c>
      <c r="AH8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899" s="250" t="str">
        <f>tbl_TransDet_Exp[[#Headers],[&amp;TargetFrameName=None]]</f>
        <v>&amp;TargetFrameName=None</v>
      </c>
      <c r="AJ8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8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8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899" s="71"/>
      <c r="AN899" s="22"/>
      <c r="AO899" s="22"/>
      <c r="AP899" s="208"/>
      <c r="AQ899" s="42" t="e">
        <f>IF(tbl_TransDet_Exp[[#This Row],[Custom SR Type]]="",INDEX(SR_Lookup[Section Name],MATCH(tbl_TransDet_Exp[[#This Row],[Account]],SR_Lookup[Account],0)),tbl_TransDet_Exp[[#This Row],[Custom SR Type]])</f>
        <v>#N/A</v>
      </c>
      <c r="AR899" s="42">
        <f>VALUE(CONCATENATE(C899,TEXT(tbl_TransDet_Exp[[#This Row],[Pd]],"00")))</f>
        <v>0</v>
      </c>
      <c r="AS899" s="42" t="str">
        <f>TEXT(tbl_TransDet_Exp[[#This Row],[Project Id]],"000000")</f>
        <v>000000</v>
      </c>
      <c r="AT899" s="42" t="e">
        <f>INDEX(Table11[Description],MATCH(tbl_TransDet_Exp[[#This Row],[Account]],Table11[GL Account],0))</f>
        <v>#N/A</v>
      </c>
      <c r="AU8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0" spans="2:47">
      <c r="B900" s="11"/>
      <c r="C900" s="243"/>
      <c r="D900" s="243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244"/>
      <c r="P900" s="11"/>
      <c r="Q900" s="245"/>
      <c r="R900" s="11"/>
      <c r="S900" s="11"/>
      <c r="T900" s="11"/>
      <c r="U900" s="11"/>
      <c r="V900" s="11"/>
      <c r="W900" s="11"/>
      <c r="X900" s="11"/>
      <c r="Y900" s="11"/>
      <c r="Z900" s="246"/>
      <c r="AA9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0" s="250" t="e">
        <f>IF(tbl_TransDet_Exp[[#This Row],[+/-  (HR GL Detail)]]&lt;&gt;"",tbl_TransDet_Exp[[#This Row],[+/-  (HR GL Detail)]],IF(#REF!&lt;&gt;"",#REF!,""))</f>
        <v>#REF!</v>
      </c>
      <c r="AC900" s="250" t="str">
        <f t="shared" si="42"/>
        <v>https://financials.omni.fsu.edu/psp/sprdfi/EMPLOYEE/ERP/c/AUDIT_EXPENSE_FUNCTIONS.TE_EXP_SHEET_INQ.GBL?SHEET_ID=</v>
      </c>
      <c r="AD900" s="250" t="str">
        <f t="shared" si="43"/>
        <v>&amp;PAGE=EX_SHEET_ENTRY</v>
      </c>
      <c r="AE900" s="250" t="str">
        <f>IF(LEFT(tbl_TransDet_Exp[[#This Row],[Journal Id]],2)="EX",TEXT(tbl_TransDet_Exp[[#This Row],[Vch /Ex /PayId]],"0000000000"),"")</f>
        <v/>
      </c>
      <c r="AF900" s="250" t="b">
        <f>IF(tbl_TransDet_Exp[[#This Row],[ER Lookup and Format]]&lt;&gt;"",CONCATENATE(tbl_TransDet_Exp[[#This Row],[https://financials.omni.fsu.edu/psp/sprdfi/EMPLOYEE/ERP/c/AUDIT_EXPENSE_FUNCTIONS.TE_EXP_SHEET_INQ.GBL?SHEET_ID=]],AE900,tbl_TransDet_Exp[[#This Row],[&amp;PAGE=EX_SHEET_ENTRY]]))</f>
        <v>0</v>
      </c>
      <c r="AG900" s="250" t="str">
        <f t="shared" si="44"/>
        <v>https://docmgmt.its.fsu.edu/NolijWeb/public/apiLoginCheck.jsp?redir=../documentviewer/%3FdocumentId%3D</v>
      </c>
      <c r="AH9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0" s="250" t="str">
        <f>tbl_TransDet_Exp[[#Headers],[&amp;TargetFrameName=None]]</f>
        <v>&amp;TargetFrameName=None</v>
      </c>
      <c r="AJ9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0" s="71"/>
      <c r="AN900" s="22"/>
      <c r="AO900" s="22"/>
      <c r="AP900" s="208"/>
      <c r="AQ900" s="42" t="e">
        <f>IF(tbl_TransDet_Exp[[#This Row],[Custom SR Type]]="",INDEX(SR_Lookup[Section Name],MATCH(tbl_TransDet_Exp[[#This Row],[Account]],SR_Lookup[Account],0)),tbl_TransDet_Exp[[#This Row],[Custom SR Type]])</f>
        <v>#N/A</v>
      </c>
      <c r="AR900" s="42">
        <f>VALUE(CONCATENATE(C900,TEXT(tbl_TransDet_Exp[[#This Row],[Pd]],"00")))</f>
        <v>0</v>
      </c>
      <c r="AS900" s="42" t="str">
        <f>TEXT(tbl_TransDet_Exp[[#This Row],[Project Id]],"000000")</f>
        <v>000000</v>
      </c>
      <c r="AT900" s="42" t="e">
        <f>INDEX(Table11[Description],MATCH(tbl_TransDet_Exp[[#This Row],[Account]],Table11[GL Account],0))</f>
        <v>#N/A</v>
      </c>
      <c r="AU9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1" spans="2:47">
      <c r="B901" s="11"/>
      <c r="C901" s="243"/>
      <c r="D901" s="243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244"/>
      <c r="P901" s="11"/>
      <c r="Q901" s="245"/>
      <c r="R901" s="11"/>
      <c r="S901" s="11"/>
      <c r="T901" s="11"/>
      <c r="U901" s="11"/>
      <c r="V901" s="11"/>
      <c r="W901" s="11"/>
      <c r="X901" s="11"/>
      <c r="Y901" s="11"/>
      <c r="Z901" s="246"/>
      <c r="AA9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1" s="250" t="e">
        <f>IF(tbl_TransDet_Exp[[#This Row],[+/-  (HR GL Detail)]]&lt;&gt;"",tbl_TransDet_Exp[[#This Row],[+/-  (HR GL Detail)]],IF(#REF!&lt;&gt;"",#REF!,""))</f>
        <v>#REF!</v>
      </c>
      <c r="AC901" s="250" t="str">
        <f t="shared" si="42"/>
        <v>https://financials.omni.fsu.edu/psp/sprdfi/EMPLOYEE/ERP/c/AUDIT_EXPENSE_FUNCTIONS.TE_EXP_SHEET_INQ.GBL?SHEET_ID=</v>
      </c>
      <c r="AD901" s="250" t="str">
        <f t="shared" si="43"/>
        <v>&amp;PAGE=EX_SHEET_ENTRY</v>
      </c>
      <c r="AE901" s="250" t="str">
        <f>IF(LEFT(tbl_TransDet_Exp[[#This Row],[Journal Id]],2)="EX",TEXT(tbl_TransDet_Exp[[#This Row],[Vch /Ex /PayId]],"0000000000"),"")</f>
        <v/>
      </c>
      <c r="AF901" s="250" t="b">
        <f>IF(tbl_TransDet_Exp[[#This Row],[ER Lookup and Format]]&lt;&gt;"",CONCATENATE(tbl_TransDet_Exp[[#This Row],[https://financials.omni.fsu.edu/psp/sprdfi/EMPLOYEE/ERP/c/AUDIT_EXPENSE_FUNCTIONS.TE_EXP_SHEET_INQ.GBL?SHEET_ID=]],AE901,tbl_TransDet_Exp[[#This Row],[&amp;PAGE=EX_SHEET_ENTRY]]))</f>
        <v>0</v>
      </c>
      <c r="AG901" s="250" t="str">
        <f t="shared" si="44"/>
        <v>https://docmgmt.its.fsu.edu/NolijWeb/public/apiLoginCheck.jsp?redir=../documentviewer/%3FdocumentId%3D</v>
      </c>
      <c r="AH9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1" s="250" t="str">
        <f>tbl_TransDet_Exp[[#Headers],[&amp;TargetFrameName=None]]</f>
        <v>&amp;TargetFrameName=None</v>
      </c>
      <c r="AJ9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1" s="71"/>
      <c r="AN901" s="22"/>
      <c r="AO901" s="22"/>
      <c r="AP901" s="208"/>
      <c r="AQ901" s="42" t="e">
        <f>IF(tbl_TransDet_Exp[[#This Row],[Custom SR Type]]="",INDEX(SR_Lookup[Section Name],MATCH(tbl_TransDet_Exp[[#This Row],[Account]],SR_Lookup[Account],0)),tbl_TransDet_Exp[[#This Row],[Custom SR Type]])</f>
        <v>#N/A</v>
      </c>
      <c r="AR901" s="42">
        <f>VALUE(CONCATENATE(C901,TEXT(tbl_TransDet_Exp[[#This Row],[Pd]],"00")))</f>
        <v>0</v>
      </c>
      <c r="AS901" s="42" t="str">
        <f>TEXT(tbl_TransDet_Exp[[#This Row],[Project Id]],"000000")</f>
        <v>000000</v>
      </c>
      <c r="AT901" s="42" t="e">
        <f>INDEX(Table11[Description],MATCH(tbl_TransDet_Exp[[#This Row],[Account]],Table11[GL Account],0))</f>
        <v>#N/A</v>
      </c>
      <c r="AU9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2" spans="2:47">
      <c r="B902" s="11"/>
      <c r="C902" s="243"/>
      <c r="D902" s="243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244"/>
      <c r="P902" s="11"/>
      <c r="Q902" s="245"/>
      <c r="R902" s="11"/>
      <c r="S902" s="11"/>
      <c r="T902" s="11"/>
      <c r="U902" s="11"/>
      <c r="V902" s="11"/>
      <c r="W902" s="11"/>
      <c r="X902" s="11"/>
      <c r="Y902" s="11"/>
      <c r="Z902" s="246"/>
      <c r="AA9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2" s="250" t="e">
        <f>IF(tbl_TransDet_Exp[[#This Row],[+/-  (HR GL Detail)]]&lt;&gt;"",tbl_TransDet_Exp[[#This Row],[+/-  (HR GL Detail)]],IF(#REF!&lt;&gt;"",#REF!,""))</f>
        <v>#REF!</v>
      </c>
      <c r="AC902" s="250" t="str">
        <f t="shared" si="42"/>
        <v>https://financials.omni.fsu.edu/psp/sprdfi/EMPLOYEE/ERP/c/AUDIT_EXPENSE_FUNCTIONS.TE_EXP_SHEET_INQ.GBL?SHEET_ID=</v>
      </c>
      <c r="AD902" s="250" t="str">
        <f t="shared" si="43"/>
        <v>&amp;PAGE=EX_SHEET_ENTRY</v>
      </c>
      <c r="AE902" s="250" t="str">
        <f>IF(LEFT(tbl_TransDet_Exp[[#This Row],[Journal Id]],2)="EX",TEXT(tbl_TransDet_Exp[[#This Row],[Vch /Ex /PayId]],"0000000000"),"")</f>
        <v/>
      </c>
      <c r="AF902" s="250" t="b">
        <f>IF(tbl_TransDet_Exp[[#This Row],[ER Lookup and Format]]&lt;&gt;"",CONCATENATE(tbl_TransDet_Exp[[#This Row],[https://financials.omni.fsu.edu/psp/sprdfi/EMPLOYEE/ERP/c/AUDIT_EXPENSE_FUNCTIONS.TE_EXP_SHEET_INQ.GBL?SHEET_ID=]],AE902,tbl_TransDet_Exp[[#This Row],[&amp;PAGE=EX_SHEET_ENTRY]]))</f>
        <v>0</v>
      </c>
      <c r="AG902" s="250" t="str">
        <f t="shared" si="44"/>
        <v>https://docmgmt.its.fsu.edu/NolijWeb/public/apiLoginCheck.jsp?redir=../documentviewer/%3FdocumentId%3D</v>
      </c>
      <c r="AH9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2" s="250" t="str">
        <f>tbl_TransDet_Exp[[#Headers],[&amp;TargetFrameName=None]]</f>
        <v>&amp;TargetFrameName=None</v>
      </c>
      <c r="AJ9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2" s="71"/>
      <c r="AN902" s="22"/>
      <c r="AO902" s="22"/>
      <c r="AP902" s="208"/>
      <c r="AQ902" s="42" t="e">
        <f>IF(tbl_TransDet_Exp[[#This Row],[Custom SR Type]]="",INDEX(SR_Lookup[Section Name],MATCH(tbl_TransDet_Exp[[#This Row],[Account]],SR_Lookup[Account],0)),tbl_TransDet_Exp[[#This Row],[Custom SR Type]])</f>
        <v>#N/A</v>
      </c>
      <c r="AR902" s="42">
        <f>VALUE(CONCATENATE(C902,TEXT(tbl_TransDet_Exp[[#This Row],[Pd]],"00")))</f>
        <v>0</v>
      </c>
      <c r="AS902" s="42" t="str">
        <f>TEXT(tbl_TransDet_Exp[[#This Row],[Project Id]],"000000")</f>
        <v>000000</v>
      </c>
      <c r="AT902" s="42" t="e">
        <f>INDEX(Table11[Description],MATCH(tbl_TransDet_Exp[[#This Row],[Account]],Table11[GL Account],0))</f>
        <v>#N/A</v>
      </c>
      <c r="AU9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3" spans="2:47">
      <c r="B903" s="11"/>
      <c r="C903" s="243"/>
      <c r="D903" s="243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244"/>
      <c r="P903" s="11"/>
      <c r="Q903" s="245"/>
      <c r="R903" s="11"/>
      <c r="S903" s="11"/>
      <c r="T903" s="11"/>
      <c r="U903" s="11"/>
      <c r="V903" s="11"/>
      <c r="W903" s="11"/>
      <c r="X903" s="11"/>
      <c r="Y903" s="11"/>
      <c r="Z903" s="246"/>
      <c r="AA9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3" s="250" t="e">
        <f>IF(tbl_TransDet_Exp[[#This Row],[+/-  (HR GL Detail)]]&lt;&gt;"",tbl_TransDet_Exp[[#This Row],[+/-  (HR GL Detail)]],IF(#REF!&lt;&gt;"",#REF!,""))</f>
        <v>#REF!</v>
      </c>
      <c r="AC903" s="250" t="str">
        <f t="shared" si="42"/>
        <v>https://financials.omni.fsu.edu/psp/sprdfi/EMPLOYEE/ERP/c/AUDIT_EXPENSE_FUNCTIONS.TE_EXP_SHEET_INQ.GBL?SHEET_ID=</v>
      </c>
      <c r="AD903" s="250" t="str">
        <f t="shared" si="43"/>
        <v>&amp;PAGE=EX_SHEET_ENTRY</v>
      </c>
      <c r="AE903" s="250" t="str">
        <f>IF(LEFT(tbl_TransDet_Exp[[#This Row],[Journal Id]],2)="EX",TEXT(tbl_TransDet_Exp[[#This Row],[Vch /Ex /PayId]],"0000000000"),"")</f>
        <v/>
      </c>
      <c r="AF903" s="250" t="b">
        <f>IF(tbl_TransDet_Exp[[#This Row],[ER Lookup and Format]]&lt;&gt;"",CONCATENATE(tbl_TransDet_Exp[[#This Row],[https://financials.omni.fsu.edu/psp/sprdfi/EMPLOYEE/ERP/c/AUDIT_EXPENSE_FUNCTIONS.TE_EXP_SHEET_INQ.GBL?SHEET_ID=]],AE903,tbl_TransDet_Exp[[#This Row],[&amp;PAGE=EX_SHEET_ENTRY]]))</f>
        <v>0</v>
      </c>
      <c r="AG903" s="250" t="str">
        <f t="shared" si="44"/>
        <v>https://docmgmt.its.fsu.edu/NolijWeb/public/apiLoginCheck.jsp?redir=../documentviewer/%3FdocumentId%3D</v>
      </c>
      <c r="AH9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3" s="250" t="str">
        <f>tbl_TransDet_Exp[[#Headers],[&amp;TargetFrameName=None]]</f>
        <v>&amp;TargetFrameName=None</v>
      </c>
      <c r="AJ9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3" s="71"/>
      <c r="AN903" s="22"/>
      <c r="AO903" s="22"/>
      <c r="AP903" s="208"/>
      <c r="AQ903" s="42" t="e">
        <f>IF(tbl_TransDet_Exp[[#This Row],[Custom SR Type]]="",INDEX(SR_Lookup[Section Name],MATCH(tbl_TransDet_Exp[[#This Row],[Account]],SR_Lookup[Account],0)),tbl_TransDet_Exp[[#This Row],[Custom SR Type]])</f>
        <v>#N/A</v>
      </c>
      <c r="AR903" s="42">
        <f>VALUE(CONCATENATE(C903,TEXT(tbl_TransDet_Exp[[#This Row],[Pd]],"00")))</f>
        <v>0</v>
      </c>
      <c r="AS903" s="42" t="str">
        <f>TEXT(tbl_TransDet_Exp[[#This Row],[Project Id]],"000000")</f>
        <v>000000</v>
      </c>
      <c r="AT903" s="42" t="e">
        <f>INDEX(Table11[Description],MATCH(tbl_TransDet_Exp[[#This Row],[Account]],Table11[GL Account],0))</f>
        <v>#N/A</v>
      </c>
      <c r="AU9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4" spans="2:47">
      <c r="B904" s="11"/>
      <c r="C904" s="243"/>
      <c r="D904" s="243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244"/>
      <c r="P904" s="11"/>
      <c r="Q904" s="245"/>
      <c r="R904" s="11"/>
      <c r="S904" s="11"/>
      <c r="T904" s="11"/>
      <c r="U904" s="11"/>
      <c r="V904" s="11"/>
      <c r="W904" s="11"/>
      <c r="X904" s="11"/>
      <c r="Y904" s="11"/>
      <c r="Z904" s="246"/>
      <c r="AA9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4" s="250" t="e">
        <f>IF(tbl_TransDet_Exp[[#This Row],[+/-  (HR GL Detail)]]&lt;&gt;"",tbl_TransDet_Exp[[#This Row],[+/-  (HR GL Detail)]],IF(#REF!&lt;&gt;"",#REF!,""))</f>
        <v>#REF!</v>
      </c>
      <c r="AC904" s="250" t="str">
        <f t="shared" si="42"/>
        <v>https://financials.omni.fsu.edu/psp/sprdfi/EMPLOYEE/ERP/c/AUDIT_EXPENSE_FUNCTIONS.TE_EXP_SHEET_INQ.GBL?SHEET_ID=</v>
      </c>
      <c r="AD904" s="250" t="str">
        <f t="shared" si="43"/>
        <v>&amp;PAGE=EX_SHEET_ENTRY</v>
      </c>
      <c r="AE904" s="250" t="str">
        <f>IF(LEFT(tbl_TransDet_Exp[[#This Row],[Journal Id]],2)="EX",TEXT(tbl_TransDet_Exp[[#This Row],[Vch /Ex /PayId]],"0000000000"),"")</f>
        <v/>
      </c>
      <c r="AF904" s="250" t="b">
        <f>IF(tbl_TransDet_Exp[[#This Row],[ER Lookup and Format]]&lt;&gt;"",CONCATENATE(tbl_TransDet_Exp[[#This Row],[https://financials.omni.fsu.edu/psp/sprdfi/EMPLOYEE/ERP/c/AUDIT_EXPENSE_FUNCTIONS.TE_EXP_SHEET_INQ.GBL?SHEET_ID=]],AE904,tbl_TransDet_Exp[[#This Row],[&amp;PAGE=EX_SHEET_ENTRY]]))</f>
        <v>0</v>
      </c>
      <c r="AG904" s="250" t="str">
        <f t="shared" si="44"/>
        <v>https://docmgmt.its.fsu.edu/NolijWeb/public/apiLoginCheck.jsp?redir=../documentviewer/%3FdocumentId%3D</v>
      </c>
      <c r="AH9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4" s="250" t="str">
        <f>tbl_TransDet_Exp[[#Headers],[&amp;TargetFrameName=None]]</f>
        <v>&amp;TargetFrameName=None</v>
      </c>
      <c r="AJ9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4" s="71"/>
      <c r="AN904" s="22"/>
      <c r="AO904" s="22"/>
      <c r="AP904" s="208"/>
      <c r="AQ904" s="42" t="e">
        <f>IF(tbl_TransDet_Exp[[#This Row],[Custom SR Type]]="",INDEX(SR_Lookup[Section Name],MATCH(tbl_TransDet_Exp[[#This Row],[Account]],SR_Lookup[Account],0)),tbl_TransDet_Exp[[#This Row],[Custom SR Type]])</f>
        <v>#N/A</v>
      </c>
      <c r="AR904" s="42">
        <f>VALUE(CONCATENATE(C904,TEXT(tbl_TransDet_Exp[[#This Row],[Pd]],"00")))</f>
        <v>0</v>
      </c>
      <c r="AS904" s="42" t="str">
        <f>TEXT(tbl_TransDet_Exp[[#This Row],[Project Id]],"000000")</f>
        <v>000000</v>
      </c>
      <c r="AT904" s="42" t="e">
        <f>INDEX(Table11[Description],MATCH(tbl_TransDet_Exp[[#This Row],[Account]],Table11[GL Account],0))</f>
        <v>#N/A</v>
      </c>
      <c r="AU9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5" spans="2:47">
      <c r="B905" s="11"/>
      <c r="C905" s="243"/>
      <c r="D905" s="243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244"/>
      <c r="P905" s="11"/>
      <c r="Q905" s="245"/>
      <c r="R905" s="11"/>
      <c r="S905" s="11"/>
      <c r="T905" s="11"/>
      <c r="U905" s="11"/>
      <c r="V905" s="11"/>
      <c r="W905" s="11"/>
      <c r="X905" s="11"/>
      <c r="Y905" s="11"/>
      <c r="Z905" s="246"/>
      <c r="AA9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5" s="250" t="e">
        <f>IF(tbl_TransDet_Exp[[#This Row],[+/-  (HR GL Detail)]]&lt;&gt;"",tbl_TransDet_Exp[[#This Row],[+/-  (HR GL Detail)]],IF(#REF!&lt;&gt;"",#REF!,""))</f>
        <v>#REF!</v>
      </c>
      <c r="AC905" s="250" t="str">
        <f t="shared" si="42"/>
        <v>https://financials.omni.fsu.edu/psp/sprdfi/EMPLOYEE/ERP/c/AUDIT_EXPENSE_FUNCTIONS.TE_EXP_SHEET_INQ.GBL?SHEET_ID=</v>
      </c>
      <c r="AD905" s="250" t="str">
        <f t="shared" si="43"/>
        <v>&amp;PAGE=EX_SHEET_ENTRY</v>
      </c>
      <c r="AE905" s="250" t="str">
        <f>IF(LEFT(tbl_TransDet_Exp[[#This Row],[Journal Id]],2)="EX",TEXT(tbl_TransDet_Exp[[#This Row],[Vch /Ex /PayId]],"0000000000"),"")</f>
        <v/>
      </c>
      <c r="AF905" s="250" t="b">
        <f>IF(tbl_TransDet_Exp[[#This Row],[ER Lookup and Format]]&lt;&gt;"",CONCATENATE(tbl_TransDet_Exp[[#This Row],[https://financials.omni.fsu.edu/psp/sprdfi/EMPLOYEE/ERP/c/AUDIT_EXPENSE_FUNCTIONS.TE_EXP_SHEET_INQ.GBL?SHEET_ID=]],AE905,tbl_TransDet_Exp[[#This Row],[&amp;PAGE=EX_SHEET_ENTRY]]))</f>
        <v>0</v>
      </c>
      <c r="AG905" s="250" t="str">
        <f t="shared" si="44"/>
        <v>https://docmgmt.its.fsu.edu/NolijWeb/public/apiLoginCheck.jsp?redir=../documentviewer/%3FdocumentId%3D</v>
      </c>
      <c r="AH9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5" s="250" t="str">
        <f>tbl_TransDet_Exp[[#Headers],[&amp;TargetFrameName=None]]</f>
        <v>&amp;TargetFrameName=None</v>
      </c>
      <c r="AJ9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5" s="71"/>
      <c r="AN905" s="22"/>
      <c r="AO905" s="22"/>
      <c r="AP905" s="208"/>
      <c r="AQ905" s="42" t="e">
        <f>IF(tbl_TransDet_Exp[[#This Row],[Custom SR Type]]="",INDEX(SR_Lookup[Section Name],MATCH(tbl_TransDet_Exp[[#This Row],[Account]],SR_Lookup[Account],0)),tbl_TransDet_Exp[[#This Row],[Custom SR Type]])</f>
        <v>#N/A</v>
      </c>
      <c r="AR905" s="42">
        <f>VALUE(CONCATENATE(C905,TEXT(tbl_TransDet_Exp[[#This Row],[Pd]],"00")))</f>
        <v>0</v>
      </c>
      <c r="AS905" s="42" t="str">
        <f>TEXT(tbl_TransDet_Exp[[#This Row],[Project Id]],"000000")</f>
        <v>000000</v>
      </c>
      <c r="AT905" s="42" t="e">
        <f>INDEX(Table11[Description],MATCH(tbl_TransDet_Exp[[#This Row],[Account]],Table11[GL Account],0))</f>
        <v>#N/A</v>
      </c>
      <c r="AU9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6" spans="2:47">
      <c r="B906" s="11"/>
      <c r="C906" s="243"/>
      <c r="D906" s="243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244"/>
      <c r="P906" s="11"/>
      <c r="Q906" s="245"/>
      <c r="R906" s="11"/>
      <c r="S906" s="11"/>
      <c r="T906" s="11"/>
      <c r="U906" s="11"/>
      <c r="V906" s="11"/>
      <c r="W906" s="11"/>
      <c r="X906" s="11"/>
      <c r="Y906" s="11"/>
      <c r="Z906" s="246"/>
      <c r="AA9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6" s="250" t="e">
        <f>IF(tbl_TransDet_Exp[[#This Row],[+/-  (HR GL Detail)]]&lt;&gt;"",tbl_TransDet_Exp[[#This Row],[+/-  (HR GL Detail)]],IF(#REF!&lt;&gt;"",#REF!,""))</f>
        <v>#REF!</v>
      </c>
      <c r="AC906" s="250" t="str">
        <f t="shared" ref="AC906:AC969" si="45">$AC$2</f>
        <v>https://financials.omni.fsu.edu/psp/sprdfi/EMPLOYEE/ERP/c/AUDIT_EXPENSE_FUNCTIONS.TE_EXP_SHEET_INQ.GBL?SHEET_ID=</v>
      </c>
      <c r="AD906" s="250" t="str">
        <f t="shared" ref="AD906:AD969" si="46">$AD$2</f>
        <v>&amp;PAGE=EX_SHEET_ENTRY</v>
      </c>
      <c r="AE906" s="250" t="str">
        <f>IF(LEFT(tbl_TransDet_Exp[[#This Row],[Journal Id]],2)="EX",TEXT(tbl_TransDet_Exp[[#This Row],[Vch /Ex /PayId]],"0000000000"),"")</f>
        <v/>
      </c>
      <c r="AF906" s="250" t="b">
        <f>IF(tbl_TransDet_Exp[[#This Row],[ER Lookup and Format]]&lt;&gt;"",CONCATENATE(tbl_TransDet_Exp[[#This Row],[https://financials.omni.fsu.edu/psp/sprdfi/EMPLOYEE/ERP/c/AUDIT_EXPENSE_FUNCTIONS.TE_EXP_SHEET_INQ.GBL?SHEET_ID=]],AE906,tbl_TransDet_Exp[[#This Row],[&amp;PAGE=EX_SHEET_ENTRY]]))</f>
        <v>0</v>
      </c>
      <c r="AG906" s="250" t="str">
        <f t="shared" ref="AG906:AG969" si="47">$AG$2</f>
        <v>https://docmgmt.its.fsu.edu/NolijWeb/public/apiLoginCheck.jsp?redir=../documentviewer/%3FdocumentId%3D</v>
      </c>
      <c r="AH9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6" s="250" t="str">
        <f>tbl_TransDet_Exp[[#Headers],[&amp;TargetFrameName=None]]</f>
        <v>&amp;TargetFrameName=None</v>
      </c>
      <c r="AJ9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6" s="71"/>
      <c r="AN906" s="22"/>
      <c r="AO906" s="22"/>
      <c r="AP906" s="208"/>
      <c r="AQ906" s="42" t="e">
        <f>IF(tbl_TransDet_Exp[[#This Row],[Custom SR Type]]="",INDEX(SR_Lookup[Section Name],MATCH(tbl_TransDet_Exp[[#This Row],[Account]],SR_Lookup[Account],0)),tbl_TransDet_Exp[[#This Row],[Custom SR Type]])</f>
        <v>#N/A</v>
      </c>
      <c r="AR906" s="42">
        <f>VALUE(CONCATENATE(C906,TEXT(tbl_TransDet_Exp[[#This Row],[Pd]],"00")))</f>
        <v>0</v>
      </c>
      <c r="AS906" s="42" t="str">
        <f>TEXT(tbl_TransDet_Exp[[#This Row],[Project Id]],"000000")</f>
        <v>000000</v>
      </c>
      <c r="AT906" s="42" t="e">
        <f>INDEX(Table11[Description],MATCH(tbl_TransDet_Exp[[#This Row],[Account]],Table11[GL Account],0))</f>
        <v>#N/A</v>
      </c>
      <c r="AU9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7" spans="2:47">
      <c r="B907" s="11"/>
      <c r="C907" s="243"/>
      <c r="D907" s="243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244"/>
      <c r="P907" s="11"/>
      <c r="Q907" s="245"/>
      <c r="R907" s="11"/>
      <c r="S907" s="11"/>
      <c r="T907" s="11"/>
      <c r="U907" s="11"/>
      <c r="V907" s="11"/>
      <c r="W907" s="11"/>
      <c r="X907" s="11"/>
      <c r="Y907" s="11"/>
      <c r="Z907" s="246"/>
      <c r="AA9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7" s="250" t="e">
        <f>IF(tbl_TransDet_Exp[[#This Row],[+/-  (HR GL Detail)]]&lt;&gt;"",tbl_TransDet_Exp[[#This Row],[+/-  (HR GL Detail)]],IF(#REF!&lt;&gt;"",#REF!,""))</f>
        <v>#REF!</v>
      </c>
      <c r="AC907" s="250" t="str">
        <f t="shared" si="45"/>
        <v>https://financials.omni.fsu.edu/psp/sprdfi/EMPLOYEE/ERP/c/AUDIT_EXPENSE_FUNCTIONS.TE_EXP_SHEET_INQ.GBL?SHEET_ID=</v>
      </c>
      <c r="AD907" s="250" t="str">
        <f t="shared" si="46"/>
        <v>&amp;PAGE=EX_SHEET_ENTRY</v>
      </c>
      <c r="AE907" s="250" t="str">
        <f>IF(LEFT(tbl_TransDet_Exp[[#This Row],[Journal Id]],2)="EX",TEXT(tbl_TransDet_Exp[[#This Row],[Vch /Ex /PayId]],"0000000000"),"")</f>
        <v/>
      </c>
      <c r="AF907" s="250" t="b">
        <f>IF(tbl_TransDet_Exp[[#This Row],[ER Lookup and Format]]&lt;&gt;"",CONCATENATE(tbl_TransDet_Exp[[#This Row],[https://financials.omni.fsu.edu/psp/sprdfi/EMPLOYEE/ERP/c/AUDIT_EXPENSE_FUNCTIONS.TE_EXP_SHEET_INQ.GBL?SHEET_ID=]],AE907,tbl_TransDet_Exp[[#This Row],[&amp;PAGE=EX_SHEET_ENTRY]]))</f>
        <v>0</v>
      </c>
      <c r="AG907" s="250" t="str">
        <f t="shared" si="47"/>
        <v>https://docmgmt.its.fsu.edu/NolijWeb/public/apiLoginCheck.jsp?redir=../documentviewer/%3FdocumentId%3D</v>
      </c>
      <c r="AH9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7" s="250" t="str">
        <f>tbl_TransDet_Exp[[#Headers],[&amp;TargetFrameName=None]]</f>
        <v>&amp;TargetFrameName=None</v>
      </c>
      <c r="AJ9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7" s="71"/>
      <c r="AN907" s="22"/>
      <c r="AO907" s="22"/>
      <c r="AP907" s="208"/>
      <c r="AQ907" s="42" t="e">
        <f>IF(tbl_TransDet_Exp[[#This Row],[Custom SR Type]]="",INDEX(SR_Lookup[Section Name],MATCH(tbl_TransDet_Exp[[#This Row],[Account]],SR_Lookup[Account],0)),tbl_TransDet_Exp[[#This Row],[Custom SR Type]])</f>
        <v>#N/A</v>
      </c>
      <c r="AR907" s="42">
        <f>VALUE(CONCATENATE(C907,TEXT(tbl_TransDet_Exp[[#This Row],[Pd]],"00")))</f>
        <v>0</v>
      </c>
      <c r="AS907" s="42" t="str">
        <f>TEXT(tbl_TransDet_Exp[[#This Row],[Project Id]],"000000")</f>
        <v>000000</v>
      </c>
      <c r="AT907" s="42" t="e">
        <f>INDEX(Table11[Description],MATCH(tbl_TransDet_Exp[[#This Row],[Account]],Table11[GL Account],0))</f>
        <v>#N/A</v>
      </c>
      <c r="AU9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8" spans="2:47">
      <c r="B908" s="11"/>
      <c r="C908" s="243"/>
      <c r="D908" s="243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244"/>
      <c r="P908" s="11"/>
      <c r="Q908" s="245"/>
      <c r="R908" s="11"/>
      <c r="S908" s="11"/>
      <c r="T908" s="11"/>
      <c r="U908" s="11"/>
      <c r="V908" s="11"/>
      <c r="W908" s="11"/>
      <c r="X908" s="11"/>
      <c r="Y908" s="11"/>
      <c r="Z908" s="246"/>
      <c r="AA9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8" s="250" t="e">
        <f>IF(tbl_TransDet_Exp[[#This Row],[+/-  (HR GL Detail)]]&lt;&gt;"",tbl_TransDet_Exp[[#This Row],[+/-  (HR GL Detail)]],IF(#REF!&lt;&gt;"",#REF!,""))</f>
        <v>#REF!</v>
      </c>
      <c r="AC908" s="250" t="str">
        <f t="shared" si="45"/>
        <v>https://financials.omni.fsu.edu/psp/sprdfi/EMPLOYEE/ERP/c/AUDIT_EXPENSE_FUNCTIONS.TE_EXP_SHEET_INQ.GBL?SHEET_ID=</v>
      </c>
      <c r="AD908" s="250" t="str">
        <f t="shared" si="46"/>
        <v>&amp;PAGE=EX_SHEET_ENTRY</v>
      </c>
      <c r="AE908" s="250" t="str">
        <f>IF(LEFT(tbl_TransDet_Exp[[#This Row],[Journal Id]],2)="EX",TEXT(tbl_TransDet_Exp[[#This Row],[Vch /Ex /PayId]],"0000000000"),"")</f>
        <v/>
      </c>
      <c r="AF908" s="250" t="b">
        <f>IF(tbl_TransDet_Exp[[#This Row],[ER Lookup and Format]]&lt;&gt;"",CONCATENATE(tbl_TransDet_Exp[[#This Row],[https://financials.omni.fsu.edu/psp/sprdfi/EMPLOYEE/ERP/c/AUDIT_EXPENSE_FUNCTIONS.TE_EXP_SHEET_INQ.GBL?SHEET_ID=]],AE908,tbl_TransDet_Exp[[#This Row],[&amp;PAGE=EX_SHEET_ENTRY]]))</f>
        <v>0</v>
      </c>
      <c r="AG908" s="250" t="str">
        <f t="shared" si="47"/>
        <v>https://docmgmt.its.fsu.edu/NolijWeb/public/apiLoginCheck.jsp?redir=../documentviewer/%3FdocumentId%3D</v>
      </c>
      <c r="AH9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8" s="250" t="str">
        <f>tbl_TransDet_Exp[[#Headers],[&amp;TargetFrameName=None]]</f>
        <v>&amp;TargetFrameName=None</v>
      </c>
      <c r="AJ9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8" s="71"/>
      <c r="AN908" s="22"/>
      <c r="AO908" s="22"/>
      <c r="AP908" s="208"/>
      <c r="AQ908" s="42" t="e">
        <f>IF(tbl_TransDet_Exp[[#This Row],[Custom SR Type]]="",INDEX(SR_Lookup[Section Name],MATCH(tbl_TransDet_Exp[[#This Row],[Account]],SR_Lookup[Account],0)),tbl_TransDet_Exp[[#This Row],[Custom SR Type]])</f>
        <v>#N/A</v>
      </c>
      <c r="AR908" s="42">
        <f>VALUE(CONCATENATE(C908,TEXT(tbl_TransDet_Exp[[#This Row],[Pd]],"00")))</f>
        <v>0</v>
      </c>
      <c r="AS908" s="42" t="str">
        <f>TEXT(tbl_TransDet_Exp[[#This Row],[Project Id]],"000000")</f>
        <v>000000</v>
      </c>
      <c r="AT908" s="42" t="e">
        <f>INDEX(Table11[Description],MATCH(tbl_TransDet_Exp[[#This Row],[Account]],Table11[GL Account],0))</f>
        <v>#N/A</v>
      </c>
      <c r="AU9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09" spans="2:47">
      <c r="B909" s="11"/>
      <c r="C909" s="243"/>
      <c r="D909" s="243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244"/>
      <c r="P909" s="11"/>
      <c r="Q909" s="245"/>
      <c r="R909" s="11"/>
      <c r="S909" s="11"/>
      <c r="T909" s="11"/>
      <c r="U909" s="11"/>
      <c r="V909" s="11"/>
      <c r="W909" s="11"/>
      <c r="X909" s="11"/>
      <c r="Y909" s="11"/>
      <c r="Z909" s="246"/>
      <c r="AA9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09" s="250" t="e">
        <f>IF(tbl_TransDet_Exp[[#This Row],[+/-  (HR GL Detail)]]&lt;&gt;"",tbl_TransDet_Exp[[#This Row],[+/-  (HR GL Detail)]],IF(#REF!&lt;&gt;"",#REF!,""))</f>
        <v>#REF!</v>
      </c>
      <c r="AC909" s="250" t="str">
        <f t="shared" si="45"/>
        <v>https://financials.omni.fsu.edu/psp/sprdfi/EMPLOYEE/ERP/c/AUDIT_EXPENSE_FUNCTIONS.TE_EXP_SHEET_INQ.GBL?SHEET_ID=</v>
      </c>
      <c r="AD909" s="250" t="str">
        <f t="shared" si="46"/>
        <v>&amp;PAGE=EX_SHEET_ENTRY</v>
      </c>
      <c r="AE909" s="250" t="str">
        <f>IF(LEFT(tbl_TransDet_Exp[[#This Row],[Journal Id]],2)="EX",TEXT(tbl_TransDet_Exp[[#This Row],[Vch /Ex /PayId]],"0000000000"),"")</f>
        <v/>
      </c>
      <c r="AF909" s="250" t="b">
        <f>IF(tbl_TransDet_Exp[[#This Row],[ER Lookup and Format]]&lt;&gt;"",CONCATENATE(tbl_TransDet_Exp[[#This Row],[https://financials.omni.fsu.edu/psp/sprdfi/EMPLOYEE/ERP/c/AUDIT_EXPENSE_FUNCTIONS.TE_EXP_SHEET_INQ.GBL?SHEET_ID=]],AE909,tbl_TransDet_Exp[[#This Row],[&amp;PAGE=EX_SHEET_ENTRY]]))</f>
        <v>0</v>
      </c>
      <c r="AG909" s="250" t="str">
        <f t="shared" si="47"/>
        <v>https://docmgmt.its.fsu.edu/NolijWeb/public/apiLoginCheck.jsp?redir=../documentviewer/%3FdocumentId%3D</v>
      </c>
      <c r="AH9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09" s="250" t="str">
        <f>tbl_TransDet_Exp[[#Headers],[&amp;TargetFrameName=None]]</f>
        <v>&amp;TargetFrameName=None</v>
      </c>
      <c r="AJ9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09" s="71"/>
      <c r="AN909" s="22"/>
      <c r="AO909" s="22"/>
      <c r="AP909" s="208"/>
      <c r="AQ909" s="42" t="e">
        <f>IF(tbl_TransDet_Exp[[#This Row],[Custom SR Type]]="",INDEX(SR_Lookup[Section Name],MATCH(tbl_TransDet_Exp[[#This Row],[Account]],SR_Lookup[Account],0)),tbl_TransDet_Exp[[#This Row],[Custom SR Type]])</f>
        <v>#N/A</v>
      </c>
      <c r="AR909" s="42">
        <f>VALUE(CONCATENATE(C909,TEXT(tbl_TransDet_Exp[[#This Row],[Pd]],"00")))</f>
        <v>0</v>
      </c>
      <c r="AS909" s="42" t="str">
        <f>TEXT(tbl_TransDet_Exp[[#This Row],[Project Id]],"000000")</f>
        <v>000000</v>
      </c>
      <c r="AT909" s="42" t="e">
        <f>INDEX(Table11[Description],MATCH(tbl_TransDet_Exp[[#This Row],[Account]],Table11[GL Account],0))</f>
        <v>#N/A</v>
      </c>
      <c r="AU9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0" spans="2:47">
      <c r="B910" s="11"/>
      <c r="C910" s="243"/>
      <c r="D910" s="243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244"/>
      <c r="P910" s="11"/>
      <c r="Q910" s="245"/>
      <c r="R910" s="11"/>
      <c r="S910" s="11"/>
      <c r="T910" s="11"/>
      <c r="U910" s="11"/>
      <c r="V910" s="11"/>
      <c r="W910" s="11"/>
      <c r="X910" s="11"/>
      <c r="Y910" s="11"/>
      <c r="Z910" s="246"/>
      <c r="AA9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0" s="250" t="e">
        <f>IF(tbl_TransDet_Exp[[#This Row],[+/-  (HR GL Detail)]]&lt;&gt;"",tbl_TransDet_Exp[[#This Row],[+/-  (HR GL Detail)]],IF(#REF!&lt;&gt;"",#REF!,""))</f>
        <v>#REF!</v>
      </c>
      <c r="AC910" s="250" t="str">
        <f t="shared" si="45"/>
        <v>https://financials.omni.fsu.edu/psp/sprdfi/EMPLOYEE/ERP/c/AUDIT_EXPENSE_FUNCTIONS.TE_EXP_SHEET_INQ.GBL?SHEET_ID=</v>
      </c>
      <c r="AD910" s="250" t="str">
        <f t="shared" si="46"/>
        <v>&amp;PAGE=EX_SHEET_ENTRY</v>
      </c>
      <c r="AE910" s="250" t="str">
        <f>IF(LEFT(tbl_TransDet_Exp[[#This Row],[Journal Id]],2)="EX",TEXT(tbl_TransDet_Exp[[#This Row],[Vch /Ex /PayId]],"0000000000"),"")</f>
        <v/>
      </c>
      <c r="AF910" s="250" t="b">
        <f>IF(tbl_TransDet_Exp[[#This Row],[ER Lookup and Format]]&lt;&gt;"",CONCATENATE(tbl_TransDet_Exp[[#This Row],[https://financials.omni.fsu.edu/psp/sprdfi/EMPLOYEE/ERP/c/AUDIT_EXPENSE_FUNCTIONS.TE_EXP_SHEET_INQ.GBL?SHEET_ID=]],AE910,tbl_TransDet_Exp[[#This Row],[&amp;PAGE=EX_SHEET_ENTRY]]))</f>
        <v>0</v>
      </c>
      <c r="AG910" s="250" t="str">
        <f t="shared" si="47"/>
        <v>https://docmgmt.its.fsu.edu/NolijWeb/public/apiLoginCheck.jsp?redir=../documentviewer/%3FdocumentId%3D</v>
      </c>
      <c r="AH9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0" s="250" t="str">
        <f>tbl_TransDet_Exp[[#Headers],[&amp;TargetFrameName=None]]</f>
        <v>&amp;TargetFrameName=None</v>
      </c>
      <c r="AJ9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0" s="71"/>
      <c r="AN910" s="22"/>
      <c r="AO910" s="22"/>
      <c r="AP910" s="208"/>
      <c r="AQ910" s="42" t="e">
        <f>IF(tbl_TransDet_Exp[[#This Row],[Custom SR Type]]="",INDEX(SR_Lookup[Section Name],MATCH(tbl_TransDet_Exp[[#This Row],[Account]],SR_Lookup[Account],0)),tbl_TransDet_Exp[[#This Row],[Custom SR Type]])</f>
        <v>#N/A</v>
      </c>
      <c r="AR910" s="42">
        <f>VALUE(CONCATENATE(C910,TEXT(tbl_TransDet_Exp[[#This Row],[Pd]],"00")))</f>
        <v>0</v>
      </c>
      <c r="AS910" s="42" t="str">
        <f>TEXT(tbl_TransDet_Exp[[#This Row],[Project Id]],"000000")</f>
        <v>000000</v>
      </c>
      <c r="AT910" s="42" t="e">
        <f>INDEX(Table11[Description],MATCH(tbl_TransDet_Exp[[#This Row],[Account]],Table11[GL Account],0))</f>
        <v>#N/A</v>
      </c>
      <c r="AU9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1" spans="2:47">
      <c r="B911" s="11"/>
      <c r="C911" s="243"/>
      <c r="D911" s="243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244"/>
      <c r="P911" s="11"/>
      <c r="Q911" s="245"/>
      <c r="R911" s="11"/>
      <c r="S911" s="11"/>
      <c r="T911" s="11"/>
      <c r="U911" s="11"/>
      <c r="V911" s="11"/>
      <c r="W911" s="11"/>
      <c r="X911" s="11"/>
      <c r="Y911" s="11"/>
      <c r="Z911" s="246"/>
      <c r="AA9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1" s="250" t="e">
        <f>IF(tbl_TransDet_Exp[[#This Row],[+/-  (HR GL Detail)]]&lt;&gt;"",tbl_TransDet_Exp[[#This Row],[+/-  (HR GL Detail)]],IF(#REF!&lt;&gt;"",#REF!,""))</f>
        <v>#REF!</v>
      </c>
      <c r="AC911" s="250" t="str">
        <f t="shared" si="45"/>
        <v>https://financials.omni.fsu.edu/psp/sprdfi/EMPLOYEE/ERP/c/AUDIT_EXPENSE_FUNCTIONS.TE_EXP_SHEET_INQ.GBL?SHEET_ID=</v>
      </c>
      <c r="AD911" s="250" t="str">
        <f t="shared" si="46"/>
        <v>&amp;PAGE=EX_SHEET_ENTRY</v>
      </c>
      <c r="AE911" s="250" t="str">
        <f>IF(LEFT(tbl_TransDet_Exp[[#This Row],[Journal Id]],2)="EX",TEXT(tbl_TransDet_Exp[[#This Row],[Vch /Ex /PayId]],"0000000000"),"")</f>
        <v/>
      </c>
      <c r="AF911" s="250" t="b">
        <f>IF(tbl_TransDet_Exp[[#This Row],[ER Lookup and Format]]&lt;&gt;"",CONCATENATE(tbl_TransDet_Exp[[#This Row],[https://financials.omni.fsu.edu/psp/sprdfi/EMPLOYEE/ERP/c/AUDIT_EXPENSE_FUNCTIONS.TE_EXP_SHEET_INQ.GBL?SHEET_ID=]],AE911,tbl_TransDet_Exp[[#This Row],[&amp;PAGE=EX_SHEET_ENTRY]]))</f>
        <v>0</v>
      </c>
      <c r="AG911" s="250" t="str">
        <f t="shared" si="47"/>
        <v>https://docmgmt.its.fsu.edu/NolijWeb/public/apiLoginCheck.jsp?redir=../documentviewer/%3FdocumentId%3D</v>
      </c>
      <c r="AH9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1" s="250" t="str">
        <f>tbl_TransDet_Exp[[#Headers],[&amp;TargetFrameName=None]]</f>
        <v>&amp;TargetFrameName=None</v>
      </c>
      <c r="AJ9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1" s="71"/>
      <c r="AN911" s="22"/>
      <c r="AO911" s="22"/>
      <c r="AP911" s="208"/>
      <c r="AQ911" s="42" t="e">
        <f>IF(tbl_TransDet_Exp[[#This Row],[Custom SR Type]]="",INDEX(SR_Lookup[Section Name],MATCH(tbl_TransDet_Exp[[#This Row],[Account]],SR_Lookup[Account],0)),tbl_TransDet_Exp[[#This Row],[Custom SR Type]])</f>
        <v>#N/A</v>
      </c>
      <c r="AR911" s="42">
        <f>VALUE(CONCATENATE(C911,TEXT(tbl_TransDet_Exp[[#This Row],[Pd]],"00")))</f>
        <v>0</v>
      </c>
      <c r="AS911" s="42" t="str">
        <f>TEXT(tbl_TransDet_Exp[[#This Row],[Project Id]],"000000")</f>
        <v>000000</v>
      </c>
      <c r="AT911" s="42" t="e">
        <f>INDEX(Table11[Description],MATCH(tbl_TransDet_Exp[[#This Row],[Account]],Table11[GL Account],0))</f>
        <v>#N/A</v>
      </c>
      <c r="AU9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2" spans="2:47">
      <c r="B912" s="11"/>
      <c r="C912" s="243"/>
      <c r="D912" s="243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244"/>
      <c r="P912" s="11"/>
      <c r="Q912" s="245"/>
      <c r="R912" s="11"/>
      <c r="S912" s="11"/>
      <c r="T912" s="11"/>
      <c r="U912" s="11"/>
      <c r="V912" s="11"/>
      <c r="W912" s="11"/>
      <c r="X912" s="11"/>
      <c r="Y912" s="11"/>
      <c r="Z912" s="246"/>
      <c r="AA9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2" s="250" t="e">
        <f>IF(tbl_TransDet_Exp[[#This Row],[+/-  (HR GL Detail)]]&lt;&gt;"",tbl_TransDet_Exp[[#This Row],[+/-  (HR GL Detail)]],IF(#REF!&lt;&gt;"",#REF!,""))</f>
        <v>#REF!</v>
      </c>
      <c r="AC912" s="250" t="str">
        <f t="shared" si="45"/>
        <v>https://financials.omni.fsu.edu/psp/sprdfi/EMPLOYEE/ERP/c/AUDIT_EXPENSE_FUNCTIONS.TE_EXP_SHEET_INQ.GBL?SHEET_ID=</v>
      </c>
      <c r="AD912" s="250" t="str">
        <f t="shared" si="46"/>
        <v>&amp;PAGE=EX_SHEET_ENTRY</v>
      </c>
      <c r="AE912" s="250" t="str">
        <f>IF(LEFT(tbl_TransDet_Exp[[#This Row],[Journal Id]],2)="EX",TEXT(tbl_TransDet_Exp[[#This Row],[Vch /Ex /PayId]],"0000000000"),"")</f>
        <v/>
      </c>
      <c r="AF912" s="250" t="b">
        <f>IF(tbl_TransDet_Exp[[#This Row],[ER Lookup and Format]]&lt;&gt;"",CONCATENATE(tbl_TransDet_Exp[[#This Row],[https://financials.omni.fsu.edu/psp/sprdfi/EMPLOYEE/ERP/c/AUDIT_EXPENSE_FUNCTIONS.TE_EXP_SHEET_INQ.GBL?SHEET_ID=]],AE912,tbl_TransDet_Exp[[#This Row],[&amp;PAGE=EX_SHEET_ENTRY]]))</f>
        <v>0</v>
      </c>
      <c r="AG912" s="250" t="str">
        <f t="shared" si="47"/>
        <v>https://docmgmt.its.fsu.edu/NolijWeb/public/apiLoginCheck.jsp?redir=../documentviewer/%3FdocumentId%3D</v>
      </c>
      <c r="AH9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2" s="250" t="str">
        <f>tbl_TransDet_Exp[[#Headers],[&amp;TargetFrameName=None]]</f>
        <v>&amp;TargetFrameName=None</v>
      </c>
      <c r="AJ9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2" s="71"/>
      <c r="AN912" s="22"/>
      <c r="AO912" s="22"/>
      <c r="AP912" s="208"/>
      <c r="AQ912" s="42" t="e">
        <f>IF(tbl_TransDet_Exp[[#This Row],[Custom SR Type]]="",INDEX(SR_Lookup[Section Name],MATCH(tbl_TransDet_Exp[[#This Row],[Account]],SR_Lookup[Account],0)),tbl_TransDet_Exp[[#This Row],[Custom SR Type]])</f>
        <v>#N/A</v>
      </c>
      <c r="AR912" s="42">
        <f>VALUE(CONCATENATE(C912,TEXT(tbl_TransDet_Exp[[#This Row],[Pd]],"00")))</f>
        <v>0</v>
      </c>
      <c r="AS912" s="42" t="str">
        <f>TEXT(tbl_TransDet_Exp[[#This Row],[Project Id]],"000000")</f>
        <v>000000</v>
      </c>
      <c r="AT912" s="42" t="e">
        <f>INDEX(Table11[Description],MATCH(tbl_TransDet_Exp[[#This Row],[Account]],Table11[GL Account],0))</f>
        <v>#N/A</v>
      </c>
      <c r="AU9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3" spans="2:47">
      <c r="B913" s="11"/>
      <c r="C913" s="243"/>
      <c r="D913" s="243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244"/>
      <c r="P913" s="11"/>
      <c r="Q913" s="245"/>
      <c r="R913" s="11"/>
      <c r="S913" s="11"/>
      <c r="T913" s="11"/>
      <c r="U913" s="11"/>
      <c r="V913" s="11"/>
      <c r="W913" s="11"/>
      <c r="X913" s="11"/>
      <c r="Y913" s="11"/>
      <c r="Z913" s="246"/>
      <c r="AA9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3" s="250" t="e">
        <f>IF(tbl_TransDet_Exp[[#This Row],[+/-  (HR GL Detail)]]&lt;&gt;"",tbl_TransDet_Exp[[#This Row],[+/-  (HR GL Detail)]],IF(#REF!&lt;&gt;"",#REF!,""))</f>
        <v>#REF!</v>
      </c>
      <c r="AC913" s="250" t="str">
        <f t="shared" si="45"/>
        <v>https://financials.omni.fsu.edu/psp/sprdfi/EMPLOYEE/ERP/c/AUDIT_EXPENSE_FUNCTIONS.TE_EXP_SHEET_INQ.GBL?SHEET_ID=</v>
      </c>
      <c r="AD913" s="250" t="str">
        <f t="shared" si="46"/>
        <v>&amp;PAGE=EX_SHEET_ENTRY</v>
      </c>
      <c r="AE913" s="250" t="str">
        <f>IF(LEFT(tbl_TransDet_Exp[[#This Row],[Journal Id]],2)="EX",TEXT(tbl_TransDet_Exp[[#This Row],[Vch /Ex /PayId]],"0000000000"),"")</f>
        <v/>
      </c>
      <c r="AF913" s="250" t="b">
        <f>IF(tbl_TransDet_Exp[[#This Row],[ER Lookup and Format]]&lt;&gt;"",CONCATENATE(tbl_TransDet_Exp[[#This Row],[https://financials.omni.fsu.edu/psp/sprdfi/EMPLOYEE/ERP/c/AUDIT_EXPENSE_FUNCTIONS.TE_EXP_SHEET_INQ.GBL?SHEET_ID=]],AE913,tbl_TransDet_Exp[[#This Row],[&amp;PAGE=EX_SHEET_ENTRY]]))</f>
        <v>0</v>
      </c>
      <c r="AG913" s="250" t="str">
        <f t="shared" si="47"/>
        <v>https://docmgmt.its.fsu.edu/NolijWeb/public/apiLoginCheck.jsp?redir=../documentviewer/%3FdocumentId%3D</v>
      </c>
      <c r="AH9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3" s="250" t="str">
        <f>tbl_TransDet_Exp[[#Headers],[&amp;TargetFrameName=None]]</f>
        <v>&amp;TargetFrameName=None</v>
      </c>
      <c r="AJ9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3" s="71"/>
      <c r="AN913" s="22"/>
      <c r="AO913" s="22"/>
      <c r="AP913" s="208"/>
      <c r="AQ913" s="42" t="e">
        <f>IF(tbl_TransDet_Exp[[#This Row],[Custom SR Type]]="",INDEX(SR_Lookup[Section Name],MATCH(tbl_TransDet_Exp[[#This Row],[Account]],SR_Lookup[Account],0)),tbl_TransDet_Exp[[#This Row],[Custom SR Type]])</f>
        <v>#N/A</v>
      </c>
      <c r="AR913" s="42">
        <f>VALUE(CONCATENATE(C913,TEXT(tbl_TransDet_Exp[[#This Row],[Pd]],"00")))</f>
        <v>0</v>
      </c>
      <c r="AS913" s="42" t="str">
        <f>TEXT(tbl_TransDet_Exp[[#This Row],[Project Id]],"000000")</f>
        <v>000000</v>
      </c>
      <c r="AT913" s="42" t="e">
        <f>INDEX(Table11[Description],MATCH(tbl_TransDet_Exp[[#This Row],[Account]],Table11[GL Account],0))</f>
        <v>#N/A</v>
      </c>
      <c r="AU9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4" spans="2:47">
      <c r="B914" s="11"/>
      <c r="C914" s="243"/>
      <c r="D914" s="243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244"/>
      <c r="P914" s="11"/>
      <c r="Q914" s="245"/>
      <c r="R914" s="11"/>
      <c r="S914" s="11"/>
      <c r="T914" s="11"/>
      <c r="U914" s="11"/>
      <c r="V914" s="11"/>
      <c r="W914" s="11"/>
      <c r="X914" s="11"/>
      <c r="Y914" s="11"/>
      <c r="Z914" s="246"/>
      <c r="AA9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4" s="250" t="e">
        <f>IF(tbl_TransDet_Exp[[#This Row],[+/-  (HR GL Detail)]]&lt;&gt;"",tbl_TransDet_Exp[[#This Row],[+/-  (HR GL Detail)]],IF(#REF!&lt;&gt;"",#REF!,""))</f>
        <v>#REF!</v>
      </c>
      <c r="AC914" s="250" t="str">
        <f t="shared" si="45"/>
        <v>https://financials.omni.fsu.edu/psp/sprdfi/EMPLOYEE/ERP/c/AUDIT_EXPENSE_FUNCTIONS.TE_EXP_SHEET_INQ.GBL?SHEET_ID=</v>
      </c>
      <c r="AD914" s="250" t="str">
        <f t="shared" si="46"/>
        <v>&amp;PAGE=EX_SHEET_ENTRY</v>
      </c>
      <c r="AE914" s="250" t="str">
        <f>IF(LEFT(tbl_TransDet_Exp[[#This Row],[Journal Id]],2)="EX",TEXT(tbl_TransDet_Exp[[#This Row],[Vch /Ex /PayId]],"0000000000"),"")</f>
        <v/>
      </c>
      <c r="AF914" s="250" t="b">
        <f>IF(tbl_TransDet_Exp[[#This Row],[ER Lookup and Format]]&lt;&gt;"",CONCATENATE(tbl_TransDet_Exp[[#This Row],[https://financials.omni.fsu.edu/psp/sprdfi/EMPLOYEE/ERP/c/AUDIT_EXPENSE_FUNCTIONS.TE_EXP_SHEET_INQ.GBL?SHEET_ID=]],AE914,tbl_TransDet_Exp[[#This Row],[&amp;PAGE=EX_SHEET_ENTRY]]))</f>
        <v>0</v>
      </c>
      <c r="AG914" s="250" t="str">
        <f t="shared" si="47"/>
        <v>https://docmgmt.its.fsu.edu/NolijWeb/public/apiLoginCheck.jsp?redir=../documentviewer/%3FdocumentId%3D</v>
      </c>
      <c r="AH9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4" s="250" t="str">
        <f>tbl_TransDet_Exp[[#Headers],[&amp;TargetFrameName=None]]</f>
        <v>&amp;TargetFrameName=None</v>
      </c>
      <c r="AJ9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4" s="71"/>
      <c r="AN914" s="22"/>
      <c r="AO914" s="22"/>
      <c r="AP914" s="208"/>
      <c r="AQ914" s="42" t="e">
        <f>IF(tbl_TransDet_Exp[[#This Row],[Custom SR Type]]="",INDEX(SR_Lookup[Section Name],MATCH(tbl_TransDet_Exp[[#This Row],[Account]],SR_Lookup[Account],0)),tbl_TransDet_Exp[[#This Row],[Custom SR Type]])</f>
        <v>#N/A</v>
      </c>
      <c r="AR914" s="42">
        <f>VALUE(CONCATENATE(C914,TEXT(tbl_TransDet_Exp[[#This Row],[Pd]],"00")))</f>
        <v>0</v>
      </c>
      <c r="AS914" s="42" t="str">
        <f>TEXT(tbl_TransDet_Exp[[#This Row],[Project Id]],"000000")</f>
        <v>000000</v>
      </c>
      <c r="AT914" s="42" t="e">
        <f>INDEX(Table11[Description],MATCH(tbl_TransDet_Exp[[#This Row],[Account]],Table11[GL Account],0))</f>
        <v>#N/A</v>
      </c>
      <c r="AU9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5" spans="2:47">
      <c r="B915" s="11"/>
      <c r="C915" s="243"/>
      <c r="D915" s="243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244"/>
      <c r="P915" s="11"/>
      <c r="Q915" s="245"/>
      <c r="R915" s="11"/>
      <c r="S915" s="11"/>
      <c r="T915" s="11"/>
      <c r="U915" s="11"/>
      <c r="V915" s="11"/>
      <c r="W915" s="11"/>
      <c r="X915" s="11"/>
      <c r="Y915" s="11"/>
      <c r="Z915" s="246"/>
      <c r="AA9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5" s="250" t="e">
        <f>IF(tbl_TransDet_Exp[[#This Row],[+/-  (HR GL Detail)]]&lt;&gt;"",tbl_TransDet_Exp[[#This Row],[+/-  (HR GL Detail)]],IF(#REF!&lt;&gt;"",#REF!,""))</f>
        <v>#REF!</v>
      </c>
      <c r="AC915" s="250" t="str">
        <f t="shared" si="45"/>
        <v>https://financials.omni.fsu.edu/psp/sprdfi/EMPLOYEE/ERP/c/AUDIT_EXPENSE_FUNCTIONS.TE_EXP_SHEET_INQ.GBL?SHEET_ID=</v>
      </c>
      <c r="AD915" s="250" t="str">
        <f t="shared" si="46"/>
        <v>&amp;PAGE=EX_SHEET_ENTRY</v>
      </c>
      <c r="AE915" s="250" t="str">
        <f>IF(LEFT(tbl_TransDet_Exp[[#This Row],[Journal Id]],2)="EX",TEXT(tbl_TransDet_Exp[[#This Row],[Vch /Ex /PayId]],"0000000000"),"")</f>
        <v/>
      </c>
      <c r="AF915" s="250" t="b">
        <f>IF(tbl_TransDet_Exp[[#This Row],[ER Lookup and Format]]&lt;&gt;"",CONCATENATE(tbl_TransDet_Exp[[#This Row],[https://financials.omni.fsu.edu/psp/sprdfi/EMPLOYEE/ERP/c/AUDIT_EXPENSE_FUNCTIONS.TE_EXP_SHEET_INQ.GBL?SHEET_ID=]],AE915,tbl_TransDet_Exp[[#This Row],[&amp;PAGE=EX_SHEET_ENTRY]]))</f>
        <v>0</v>
      </c>
      <c r="AG915" s="250" t="str">
        <f t="shared" si="47"/>
        <v>https://docmgmt.its.fsu.edu/NolijWeb/public/apiLoginCheck.jsp?redir=../documentviewer/%3FdocumentId%3D</v>
      </c>
      <c r="AH9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5" s="250" t="str">
        <f>tbl_TransDet_Exp[[#Headers],[&amp;TargetFrameName=None]]</f>
        <v>&amp;TargetFrameName=None</v>
      </c>
      <c r="AJ9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5" s="71"/>
      <c r="AN915" s="22"/>
      <c r="AO915" s="22"/>
      <c r="AP915" s="208"/>
      <c r="AQ915" s="42" t="e">
        <f>IF(tbl_TransDet_Exp[[#This Row],[Custom SR Type]]="",INDEX(SR_Lookup[Section Name],MATCH(tbl_TransDet_Exp[[#This Row],[Account]],SR_Lookup[Account],0)),tbl_TransDet_Exp[[#This Row],[Custom SR Type]])</f>
        <v>#N/A</v>
      </c>
      <c r="AR915" s="42">
        <f>VALUE(CONCATENATE(C915,TEXT(tbl_TransDet_Exp[[#This Row],[Pd]],"00")))</f>
        <v>0</v>
      </c>
      <c r="AS915" s="42" t="str">
        <f>TEXT(tbl_TransDet_Exp[[#This Row],[Project Id]],"000000")</f>
        <v>000000</v>
      </c>
      <c r="AT915" s="42" t="e">
        <f>INDEX(Table11[Description],MATCH(tbl_TransDet_Exp[[#This Row],[Account]],Table11[GL Account],0))</f>
        <v>#N/A</v>
      </c>
      <c r="AU9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6" spans="2:47">
      <c r="B916" s="11"/>
      <c r="C916" s="243"/>
      <c r="D916" s="243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244"/>
      <c r="P916" s="11"/>
      <c r="Q916" s="245"/>
      <c r="R916" s="11"/>
      <c r="S916" s="11"/>
      <c r="T916" s="11"/>
      <c r="U916" s="11"/>
      <c r="V916" s="11"/>
      <c r="W916" s="11"/>
      <c r="X916" s="11"/>
      <c r="Y916" s="11"/>
      <c r="Z916" s="246"/>
      <c r="AA9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6" s="250" t="e">
        <f>IF(tbl_TransDet_Exp[[#This Row],[+/-  (HR GL Detail)]]&lt;&gt;"",tbl_TransDet_Exp[[#This Row],[+/-  (HR GL Detail)]],IF(#REF!&lt;&gt;"",#REF!,""))</f>
        <v>#REF!</v>
      </c>
      <c r="AC916" s="250" t="str">
        <f t="shared" si="45"/>
        <v>https://financials.omni.fsu.edu/psp/sprdfi/EMPLOYEE/ERP/c/AUDIT_EXPENSE_FUNCTIONS.TE_EXP_SHEET_INQ.GBL?SHEET_ID=</v>
      </c>
      <c r="AD916" s="250" t="str">
        <f t="shared" si="46"/>
        <v>&amp;PAGE=EX_SHEET_ENTRY</v>
      </c>
      <c r="AE916" s="250" t="str">
        <f>IF(LEFT(tbl_TransDet_Exp[[#This Row],[Journal Id]],2)="EX",TEXT(tbl_TransDet_Exp[[#This Row],[Vch /Ex /PayId]],"0000000000"),"")</f>
        <v/>
      </c>
      <c r="AF916" s="250" t="b">
        <f>IF(tbl_TransDet_Exp[[#This Row],[ER Lookup and Format]]&lt;&gt;"",CONCATENATE(tbl_TransDet_Exp[[#This Row],[https://financials.omni.fsu.edu/psp/sprdfi/EMPLOYEE/ERP/c/AUDIT_EXPENSE_FUNCTIONS.TE_EXP_SHEET_INQ.GBL?SHEET_ID=]],AE916,tbl_TransDet_Exp[[#This Row],[&amp;PAGE=EX_SHEET_ENTRY]]))</f>
        <v>0</v>
      </c>
      <c r="AG916" s="250" t="str">
        <f t="shared" si="47"/>
        <v>https://docmgmt.its.fsu.edu/NolijWeb/public/apiLoginCheck.jsp?redir=../documentviewer/%3FdocumentId%3D</v>
      </c>
      <c r="AH9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6" s="250" t="str">
        <f>tbl_TransDet_Exp[[#Headers],[&amp;TargetFrameName=None]]</f>
        <v>&amp;TargetFrameName=None</v>
      </c>
      <c r="AJ9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6" s="71"/>
      <c r="AN916" s="22"/>
      <c r="AO916" s="22"/>
      <c r="AP916" s="208"/>
      <c r="AQ916" s="42" t="e">
        <f>IF(tbl_TransDet_Exp[[#This Row],[Custom SR Type]]="",INDEX(SR_Lookup[Section Name],MATCH(tbl_TransDet_Exp[[#This Row],[Account]],SR_Lookup[Account],0)),tbl_TransDet_Exp[[#This Row],[Custom SR Type]])</f>
        <v>#N/A</v>
      </c>
      <c r="AR916" s="42">
        <f>VALUE(CONCATENATE(C916,TEXT(tbl_TransDet_Exp[[#This Row],[Pd]],"00")))</f>
        <v>0</v>
      </c>
      <c r="AS916" s="42" t="str">
        <f>TEXT(tbl_TransDet_Exp[[#This Row],[Project Id]],"000000")</f>
        <v>000000</v>
      </c>
      <c r="AT916" s="42" t="e">
        <f>INDEX(Table11[Description],MATCH(tbl_TransDet_Exp[[#This Row],[Account]],Table11[GL Account],0))</f>
        <v>#N/A</v>
      </c>
      <c r="AU9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7" spans="2:47">
      <c r="B917" s="11"/>
      <c r="C917" s="243"/>
      <c r="D917" s="243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244"/>
      <c r="P917" s="11"/>
      <c r="Q917" s="245"/>
      <c r="R917" s="11"/>
      <c r="S917" s="11"/>
      <c r="T917" s="11"/>
      <c r="U917" s="11"/>
      <c r="V917" s="11"/>
      <c r="W917" s="11"/>
      <c r="X917" s="11"/>
      <c r="Y917" s="11"/>
      <c r="Z917" s="246"/>
      <c r="AA9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7" s="250" t="e">
        <f>IF(tbl_TransDet_Exp[[#This Row],[+/-  (HR GL Detail)]]&lt;&gt;"",tbl_TransDet_Exp[[#This Row],[+/-  (HR GL Detail)]],IF(#REF!&lt;&gt;"",#REF!,""))</f>
        <v>#REF!</v>
      </c>
      <c r="AC917" s="250" t="str">
        <f t="shared" si="45"/>
        <v>https://financials.omni.fsu.edu/psp/sprdfi/EMPLOYEE/ERP/c/AUDIT_EXPENSE_FUNCTIONS.TE_EXP_SHEET_INQ.GBL?SHEET_ID=</v>
      </c>
      <c r="AD917" s="250" t="str">
        <f t="shared" si="46"/>
        <v>&amp;PAGE=EX_SHEET_ENTRY</v>
      </c>
      <c r="AE917" s="250" t="str">
        <f>IF(LEFT(tbl_TransDet_Exp[[#This Row],[Journal Id]],2)="EX",TEXT(tbl_TransDet_Exp[[#This Row],[Vch /Ex /PayId]],"0000000000"),"")</f>
        <v/>
      </c>
      <c r="AF917" s="250" t="b">
        <f>IF(tbl_TransDet_Exp[[#This Row],[ER Lookup and Format]]&lt;&gt;"",CONCATENATE(tbl_TransDet_Exp[[#This Row],[https://financials.omni.fsu.edu/psp/sprdfi/EMPLOYEE/ERP/c/AUDIT_EXPENSE_FUNCTIONS.TE_EXP_SHEET_INQ.GBL?SHEET_ID=]],AE917,tbl_TransDet_Exp[[#This Row],[&amp;PAGE=EX_SHEET_ENTRY]]))</f>
        <v>0</v>
      </c>
      <c r="AG917" s="250" t="str">
        <f t="shared" si="47"/>
        <v>https://docmgmt.its.fsu.edu/NolijWeb/public/apiLoginCheck.jsp?redir=../documentviewer/%3FdocumentId%3D</v>
      </c>
      <c r="AH9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7" s="250" t="str">
        <f>tbl_TransDet_Exp[[#Headers],[&amp;TargetFrameName=None]]</f>
        <v>&amp;TargetFrameName=None</v>
      </c>
      <c r="AJ9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7" s="71"/>
      <c r="AN917" s="22"/>
      <c r="AO917" s="22"/>
      <c r="AP917" s="208"/>
      <c r="AQ917" s="42" t="e">
        <f>IF(tbl_TransDet_Exp[[#This Row],[Custom SR Type]]="",INDEX(SR_Lookup[Section Name],MATCH(tbl_TransDet_Exp[[#This Row],[Account]],SR_Lookup[Account],0)),tbl_TransDet_Exp[[#This Row],[Custom SR Type]])</f>
        <v>#N/A</v>
      </c>
      <c r="AR917" s="42">
        <f>VALUE(CONCATENATE(C917,TEXT(tbl_TransDet_Exp[[#This Row],[Pd]],"00")))</f>
        <v>0</v>
      </c>
      <c r="AS917" s="42" t="str">
        <f>TEXT(tbl_TransDet_Exp[[#This Row],[Project Id]],"000000")</f>
        <v>000000</v>
      </c>
      <c r="AT917" s="42" t="e">
        <f>INDEX(Table11[Description],MATCH(tbl_TransDet_Exp[[#This Row],[Account]],Table11[GL Account],0))</f>
        <v>#N/A</v>
      </c>
      <c r="AU9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8" spans="2:47">
      <c r="B918" s="11"/>
      <c r="C918" s="243"/>
      <c r="D918" s="243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244"/>
      <c r="P918" s="11"/>
      <c r="Q918" s="245"/>
      <c r="R918" s="11"/>
      <c r="S918" s="11"/>
      <c r="T918" s="11"/>
      <c r="U918" s="11"/>
      <c r="V918" s="11"/>
      <c r="W918" s="11"/>
      <c r="X918" s="11"/>
      <c r="Y918" s="11"/>
      <c r="Z918" s="246"/>
      <c r="AA9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8" s="250" t="e">
        <f>IF(tbl_TransDet_Exp[[#This Row],[+/-  (HR GL Detail)]]&lt;&gt;"",tbl_TransDet_Exp[[#This Row],[+/-  (HR GL Detail)]],IF(#REF!&lt;&gt;"",#REF!,""))</f>
        <v>#REF!</v>
      </c>
      <c r="AC918" s="250" t="str">
        <f t="shared" si="45"/>
        <v>https://financials.omni.fsu.edu/psp/sprdfi/EMPLOYEE/ERP/c/AUDIT_EXPENSE_FUNCTIONS.TE_EXP_SHEET_INQ.GBL?SHEET_ID=</v>
      </c>
      <c r="AD918" s="250" t="str">
        <f t="shared" si="46"/>
        <v>&amp;PAGE=EX_SHEET_ENTRY</v>
      </c>
      <c r="AE918" s="250" t="str">
        <f>IF(LEFT(tbl_TransDet_Exp[[#This Row],[Journal Id]],2)="EX",TEXT(tbl_TransDet_Exp[[#This Row],[Vch /Ex /PayId]],"0000000000"),"")</f>
        <v/>
      </c>
      <c r="AF918" s="250" t="b">
        <f>IF(tbl_TransDet_Exp[[#This Row],[ER Lookup and Format]]&lt;&gt;"",CONCATENATE(tbl_TransDet_Exp[[#This Row],[https://financials.omni.fsu.edu/psp/sprdfi/EMPLOYEE/ERP/c/AUDIT_EXPENSE_FUNCTIONS.TE_EXP_SHEET_INQ.GBL?SHEET_ID=]],AE918,tbl_TransDet_Exp[[#This Row],[&amp;PAGE=EX_SHEET_ENTRY]]))</f>
        <v>0</v>
      </c>
      <c r="AG918" s="250" t="str">
        <f t="shared" si="47"/>
        <v>https://docmgmt.its.fsu.edu/NolijWeb/public/apiLoginCheck.jsp?redir=../documentviewer/%3FdocumentId%3D</v>
      </c>
      <c r="AH9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8" s="250" t="str">
        <f>tbl_TransDet_Exp[[#Headers],[&amp;TargetFrameName=None]]</f>
        <v>&amp;TargetFrameName=None</v>
      </c>
      <c r="AJ9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8" s="71"/>
      <c r="AN918" s="22"/>
      <c r="AO918" s="22"/>
      <c r="AP918" s="208"/>
      <c r="AQ918" s="42" t="e">
        <f>IF(tbl_TransDet_Exp[[#This Row],[Custom SR Type]]="",INDEX(SR_Lookup[Section Name],MATCH(tbl_TransDet_Exp[[#This Row],[Account]],SR_Lookup[Account],0)),tbl_TransDet_Exp[[#This Row],[Custom SR Type]])</f>
        <v>#N/A</v>
      </c>
      <c r="AR918" s="42">
        <f>VALUE(CONCATENATE(C918,TEXT(tbl_TransDet_Exp[[#This Row],[Pd]],"00")))</f>
        <v>0</v>
      </c>
      <c r="AS918" s="42" t="str">
        <f>TEXT(tbl_TransDet_Exp[[#This Row],[Project Id]],"000000")</f>
        <v>000000</v>
      </c>
      <c r="AT918" s="42" t="e">
        <f>INDEX(Table11[Description],MATCH(tbl_TransDet_Exp[[#This Row],[Account]],Table11[GL Account],0))</f>
        <v>#N/A</v>
      </c>
      <c r="AU9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19" spans="2:47">
      <c r="B919" s="11"/>
      <c r="C919" s="243"/>
      <c r="D919" s="243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244"/>
      <c r="P919" s="11"/>
      <c r="Q919" s="245"/>
      <c r="R919" s="11"/>
      <c r="S919" s="11"/>
      <c r="T919" s="11"/>
      <c r="U919" s="11"/>
      <c r="V919" s="11"/>
      <c r="W919" s="11"/>
      <c r="X919" s="11"/>
      <c r="Y919" s="11"/>
      <c r="Z919" s="246"/>
      <c r="AA9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19" s="250" t="e">
        <f>IF(tbl_TransDet_Exp[[#This Row],[+/-  (HR GL Detail)]]&lt;&gt;"",tbl_TransDet_Exp[[#This Row],[+/-  (HR GL Detail)]],IF(#REF!&lt;&gt;"",#REF!,""))</f>
        <v>#REF!</v>
      </c>
      <c r="AC919" s="250" t="str">
        <f t="shared" si="45"/>
        <v>https://financials.omni.fsu.edu/psp/sprdfi/EMPLOYEE/ERP/c/AUDIT_EXPENSE_FUNCTIONS.TE_EXP_SHEET_INQ.GBL?SHEET_ID=</v>
      </c>
      <c r="AD919" s="250" t="str">
        <f t="shared" si="46"/>
        <v>&amp;PAGE=EX_SHEET_ENTRY</v>
      </c>
      <c r="AE919" s="250" t="str">
        <f>IF(LEFT(tbl_TransDet_Exp[[#This Row],[Journal Id]],2)="EX",TEXT(tbl_TransDet_Exp[[#This Row],[Vch /Ex /PayId]],"0000000000"),"")</f>
        <v/>
      </c>
      <c r="AF919" s="250" t="b">
        <f>IF(tbl_TransDet_Exp[[#This Row],[ER Lookup and Format]]&lt;&gt;"",CONCATENATE(tbl_TransDet_Exp[[#This Row],[https://financials.omni.fsu.edu/psp/sprdfi/EMPLOYEE/ERP/c/AUDIT_EXPENSE_FUNCTIONS.TE_EXP_SHEET_INQ.GBL?SHEET_ID=]],AE919,tbl_TransDet_Exp[[#This Row],[&amp;PAGE=EX_SHEET_ENTRY]]))</f>
        <v>0</v>
      </c>
      <c r="AG919" s="250" t="str">
        <f t="shared" si="47"/>
        <v>https://docmgmt.its.fsu.edu/NolijWeb/public/apiLoginCheck.jsp?redir=../documentviewer/%3FdocumentId%3D</v>
      </c>
      <c r="AH9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19" s="250" t="str">
        <f>tbl_TransDet_Exp[[#Headers],[&amp;TargetFrameName=None]]</f>
        <v>&amp;TargetFrameName=None</v>
      </c>
      <c r="AJ9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19" s="71"/>
      <c r="AN919" s="22"/>
      <c r="AO919" s="22"/>
      <c r="AP919" s="208"/>
      <c r="AQ919" s="42" t="e">
        <f>IF(tbl_TransDet_Exp[[#This Row],[Custom SR Type]]="",INDEX(SR_Lookup[Section Name],MATCH(tbl_TransDet_Exp[[#This Row],[Account]],SR_Lookup[Account],0)),tbl_TransDet_Exp[[#This Row],[Custom SR Type]])</f>
        <v>#N/A</v>
      </c>
      <c r="AR919" s="42">
        <f>VALUE(CONCATENATE(C919,TEXT(tbl_TransDet_Exp[[#This Row],[Pd]],"00")))</f>
        <v>0</v>
      </c>
      <c r="AS919" s="42" t="str">
        <f>TEXT(tbl_TransDet_Exp[[#This Row],[Project Id]],"000000")</f>
        <v>000000</v>
      </c>
      <c r="AT919" s="42" t="e">
        <f>INDEX(Table11[Description],MATCH(tbl_TransDet_Exp[[#This Row],[Account]],Table11[GL Account],0))</f>
        <v>#N/A</v>
      </c>
      <c r="AU9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0" spans="2:47">
      <c r="B920" s="11"/>
      <c r="C920" s="243"/>
      <c r="D920" s="243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244"/>
      <c r="P920" s="11"/>
      <c r="Q920" s="245"/>
      <c r="R920" s="11"/>
      <c r="S920" s="11"/>
      <c r="T920" s="11"/>
      <c r="U920" s="11"/>
      <c r="V920" s="11"/>
      <c r="W920" s="11"/>
      <c r="X920" s="11"/>
      <c r="Y920" s="11"/>
      <c r="Z920" s="246"/>
      <c r="AA9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0" s="250" t="e">
        <f>IF(tbl_TransDet_Exp[[#This Row],[+/-  (HR GL Detail)]]&lt;&gt;"",tbl_TransDet_Exp[[#This Row],[+/-  (HR GL Detail)]],IF(#REF!&lt;&gt;"",#REF!,""))</f>
        <v>#REF!</v>
      </c>
      <c r="AC920" s="250" t="str">
        <f t="shared" si="45"/>
        <v>https://financials.omni.fsu.edu/psp/sprdfi/EMPLOYEE/ERP/c/AUDIT_EXPENSE_FUNCTIONS.TE_EXP_SHEET_INQ.GBL?SHEET_ID=</v>
      </c>
      <c r="AD920" s="250" t="str">
        <f t="shared" si="46"/>
        <v>&amp;PAGE=EX_SHEET_ENTRY</v>
      </c>
      <c r="AE920" s="250" t="str">
        <f>IF(LEFT(tbl_TransDet_Exp[[#This Row],[Journal Id]],2)="EX",TEXT(tbl_TransDet_Exp[[#This Row],[Vch /Ex /PayId]],"0000000000"),"")</f>
        <v/>
      </c>
      <c r="AF920" s="250" t="b">
        <f>IF(tbl_TransDet_Exp[[#This Row],[ER Lookup and Format]]&lt;&gt;"",CONCATENATE(tbl_TransDet_Exp[[#This Row],[https://financials.omni.fsu.edu/psp/sprdfi/EMPLOYEE/ERP/c/AUDIT_EXPENSE_FUNCTIONS.TE_EXP_SHEET_INQ.GBL?SHEET_ID=]],AE920,tbl_TransDet_Exp[[#This Row],[&amp;PAGE=EX_SHEET_ENTRY]]))</f>
        <v>0</v>
      </c>
      <c r="AG920" s="250" t="str">
        <f t="shared" si="47"/>
        <v>https://docmgmt.its.fsu.edu/NolijWeb/public/apiLoginCheck.jsp?redir=../documentviewer/%3FdocumentId%3D</v>
      </c>
      <c r="AH9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0" s="250" t="str">
        <f>tbl_TransDet_Exp[[#Headers],[&amp;TargetFrameName=None]]</f>
        <v>&amp;TargetFrameName=None</v>
      </c>
      <c r="AJ9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0" s="71"/>
      <c r="AN920" s="22"/>
      <c r="AO920" s="22"/>
      <c r="AP920" s="208"/>
      <c r="AQ920" s="42" t="e">
        <f>IF(tbl_TransDet_Exp[[#This Row],[Custom SR Type]]="",INDEX(SR_Lookup[Section Name],MATCH(tbl_TransDet_Exp[[#This Row],[Account]],SR_Lookup[Account],0)),tbl_TransDet_Exp[[#This Row],[Custom SR Type]])</f>
        <v>#N/A</v>
      </c>
      <c r="AR920" s="42">
        <f>VALUE(CONCATENATE(C920,TEXT(tbl_TransDet_Exp[[#This Row],[Pd]],"00")))</f>
        <v>0</v>
      </c>
      <c r="AS920" s="42" t="str">
        <f>TEXT(tbl_TransDet_Exp[[#This Row],[Project Id]],"000000")</f>
        <v>000000</v>
      </c>
      <c r="AT920" s="42" t="e">
        <f>INDEX(Table11[Description],MATCH(tbl_TransDet_Exp[[#This Row],[Account]],Table11[GL Account],0))</f>
        <v>#N/A</v>
      </c>
      <c r="AU9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1" spans="2:47">
      <c r="B921" s="11"/>
      <c r="C921" s="243"/>
      <c r="D921" s="243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244"/>
      <c r="P921" s="11"/>
      <c r="Q921" s="245"/>
      <c r="R921" s="11"/>
      <c r="S921" s="11"/>
      <c r="T921" s="11"/>
      <c r="U921" s="11"/>
      <c r="V921" s="11"/>
      <c r="W921" s="11"/>
      <c r="X921" s="11"/>
      <c r="Y921" s="11"/>
      <c r="Z921" s="246"/>
      <c r="AA9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1" s="250" t="e">
        <f>IF(tbl_TransDet_Exp[[#This Row],[+/-  (HR GL Detail)]]&lt;&gt;"",tbl_TransDet_Exp[[#This Row],[+/-  (HR GL Detail)]],IF(#REF!&lt;&gt;"",#REF!,""))</f>
        <v>#REF!</v>
      </c>
      <c r="AC921" s="250" t="str">
        <f t="shared" si="45"/>
        <v>https://financials.omni.fsu.edu/psp/sprdfi/EMPLOYEE/ERP/c/AUDIT_EXPENSE_FUNCTIONS.TE_EXP_SHEET_INQ.GBL?SHEET_ID=</v>
      </c>
      <c r="AD921" s="250" t="str">
        <f t="shared" si="46"/>
        <v>&amp;PAGE=EX_SHEET_ENTRY</v>
      </c>
      <c r="AE921" s="250" t="str">
        <f>IF(LEFT(tbl_TransDet_Exp[[#This Row],[Journal Id]],2)="EX",TEXT(tbl_TransDet_Exp[[#This Row],[Vch /Ex /PayId]],"0000000000"),"")</f>
        <v/>
      </c>
      <c r="AF921" s="250" t="b">
        <f>IF(tbl_TransDet_Exp[[#This Row],[ER Lookup and Format]]&lt;&gt;"",CONCATENATE(tbl_TransDet_Exp[[#This Row],[https://financials.omni.fsu.edu/psp/sprdfi/EMPLOYEE/ERP/c/AUDIT_EXPENSE_FUNCTIONS.TE_EXP_SHEET_INQ.GBL?SHEET_ID=]],AE921,tbl_TransDet_Exp[[#This Row],[&amp;PAGE=EX_SHEET_ENTRY]]))</f>
        <v>0</v>
      </c>
      <c r="AG921" s="250" t="str">
        <f t="shared" si="47"/>
        <v>https://docmgmt.its.fsu.edu/NolijWeb/public/apiLoginCheck.jsp?redir=../documentviewer/%3FdocumentId%3D</v>
      </c>
      <c r="AH9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1" s="250" t="str">
        <f>tbl_TransDet_Exp[[#Headers],[&amp;TargetFrameName=None]]</f>
        <v>&amp;TargetFrameName=None</v>
      </c>
      <c r="AJ9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1" s="71"/>
      <c r="AN921" s="22"/>
      <c r="AO921" s="22"/>
      <c r="AP921" s="208"/>
      <c r="AQ921" s="42" t="e">
        <f>IF(tbl_TransDet_Exp[[#This Row],[Custom SR Type]]="",INDEX(SR_Lookup[Section Name],MATCH(tbl_TransDet_Exp[[#This Row],[Account]],SR_Lookup[Account],0)),tbl_TransDet_Exp[[#This Row],[Custom SR Type]])</f>
        <v>#N/A</v>
      </c>
      <c r="AR921" s="42">
        <f>VALUE(CONCATENATE(C921,TEXT(tbl_TransDet_Exp[[#This Row],[Pd]],"00")))</f>
        <v>0</v>
      </c>
      <c r="AS921" s="42" t="str">
        <f>TEXT(tbl_TransDet_Exp[[#This Row],[Project Id]],"000000")</f>
        <v>000000</v>
      </c>
      <c r="AT921" s="42" t="e">
        <f>INDEX(Table11[Description],MATCH(tbl_TransDet_Exp[[#This Row],[Account]],Table11[GL Account],0))</f>
        <v>#N/A</v>
      </c>
      <c r="AU9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2" spans="2:47">
      <c r="B922" s="11"/>
      <c r="C922" s="243"/>
      <c r="D922" s="243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244"/>
      <c r="P922" s="11"/>
      <c r="Q922" s="245"/>
      <c r="R922" s="11"/>
      <c r="S922" s="11"/>
      <c r="T922" s="11"/>
      <c r="U922" s="11"/>
      <c r="V922" s="11"/>
      <c r="W922" s="11"/>
      <c r="X922" s="11"/>
      <c r="Y922" s="11"/>
      <c r="Z922" s="246"/>
      <c r="AA9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2" s="250" t="e">
        <f>IF(tbl_TransDet_Exp[[#This Row],[+/-  (HR GL Detail)]]&lt;&gt;"",tbl_TransDet_Exp[[#This Row],[+/-  (HR GL Detail)]],IF(#REF!&lt;&gt;"",#REF!,""))</f>
        <v>#REF!</v>
      </c>
      <c r="AC922" s="250" t="str">
        <f t="shared" si="45"/>
        <v>https://financials.omni.fsu.edu/psp/sprdfi/EMPLOYEE/ERP/c/AUDIT_EXPENSE_FUNCTIONS.TE_EXP_SHEET_INQ.GBL?SHEET_ID=</v>
      </c>
      <c r="AD922" s="250" t="str">
        <f t="shared" si="46"/>
        <v>&amp;PAGE=EX_SHEET_ENTRY</v>
      </c>
      <c r="AE922" s="250" t="str">
        <f>IF(LEFT(tbl_TransDet_Exp[[#This Row],[Journal Id]],2)="EX",TEXT(tbl_TransDet_Exp[[#This Row],[Vch /Ex /PayId]],"0000000000"),"")</f>
        <v/>
      </c>
      <c r="AF922" s="250" t="b">
        <f>IF(tbl_TransDet_Exp[[#This Row],[ER Lookup and Format]]&lt;&gt;"",CONCATENATE(tbl_TransDet_Exp[[#This Row],[https://financials.omni.fsu.edu/psp/sprdfi/EMPLOYEE/ERP/c/AUDIT_EXPENSE_FUNCTIONS.TE_EXP_SHEET_INQ.GBL?SHEET_ID=]],AE922,tbl_TransDet_Exp[[#This Row],[&amp;PAGE=EX_SHEET_ENTRY]]))</f>
        <v>0</v>
      </c>
      <c r="AG922" s="250" t="str">
        <f t="shared" si="47"/>
        <v>https://docmgmt.its.fsu.edu/NolijWeb/public/apiLoginCheck.jsp?redir=../documentviewer/%3FdocumentId%3D</v>
      </c>
      <c r="AH9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2" s="250" t="str">
        <f>tbl_TransDet_Exp[[#Headers],[&amp;TargetFrameName=None]]</f>
        <v>&amp;TargetFrameName=None</v>
      </c>
      <c r="AJ9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2" s="71"/>
      <c r="AN922" s="22"/>
      <c r="AO922" s="22"/>
      <c r="AP922" s="208"/>
      <c r="AQ922" s="42" t="e">
        <f>IF(tbl_TransDet_Exp[[#This Row],[Custom SR Type]]="",INDEX(SR_Lookup[Section Name],MATCH(tbl_TransDet_Exp[[#This Row],[Account]],SR_Lookup[Account],0)),tbl_TransDet_Exp[[#This Row],[Custom SR Type]])</f>
        <v>#N/A</v>
      </c>
      <c r="AR922" s="42">
        <f>VALUE(CONCATENATE(C922,TEXT(tbl_TransDet_Exp[[#This Row],[Pd]],"00")))</f>
        <v>0</v>
      </c>
      <c r="AS922" s="42" t="str">
        <f>TEXT(tbl_TransDet_Exp[[#This Row],[Project Id]],"000000")</f>
        <v>000000</v>
      </c>
      <c r="AT922" s="42" t="e">
        <f>INDEX(Table11[Description],MATCH(tbl_TransDet_Exp[[#This Row],[Account]],Table11[GL Account],0))</f>
        <v>#N/A</v>
      </c>
      <c r="AU9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3" spans="2:47">
      <c r="B923" s="11"/>
      <c r="C923" s="243"/>
      <c r="D923" s="243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244"/>
      <c r="P923" s="11"/>
      <c r="Q923" s="245"/>
      <c r="R923" s="11"/>
      <c r="S923" s="11"/>
      <c r="T923" s="11"/>
      <c r="U923" s="11"/>
      <c r="V923" s="11"/>
      <c r="W923" s="11"/>
      <c r="X923" s="11"/>
      <c r="Y923" s="11"/>
      <c r="Z923" s="246"/>
      <c r="AA9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3" s="250" t="e">
        <f>IF(tbl_TransDet_Exp[[#This Row],[+/-  (HR GL Detail)]]&lt;&gt;"",tbl_TransDet_Exp[[#This Row],[+/-  (HR GL Detail)]],IF(#REF!&lt;&gt;"",#REF!,""))</f>
        <v>#REF!</v>
      </c>
      <c r="AC923" s="250" t="str">
        <f t="shared" si="45"/>
        <v>https://financials.omni.fsu.edu/psp/sprdfi/EMPLOYEE/ERP/c/AUDIT_EXPENSE_FUNCTIONS.TE_EXP_SHEET_INQ.GBL?SHEET_ID=</v>
      </c>
      <c r="AD923" s="250" t="str">
        <f t="shared" si="46"/>
        <v>&amp;PAGE=EX_SHEET_ENTRY</v>
      </c>
      <c r="AE923" s="250" t="str">
        <f>IF(LEFT(tbl_TransDet_Exp[[#This Row],[Journal Id]],2)="EX",TEXT(tbl_TransDet_Exp[[#This Row],[Vch /Ex /PayId]],"0000000000"),"")</f>
        <v/>
      </c>
      <c r="AF923" s="250" t="b">
        <f>IF(tbl_TransDet_Exp[[#This Row],[ER Lookup and Format]]&lt;&gt;"",CONCATENATE(tbl_TransDet_Exp[[#This Row],[https://financials.omni.fsu.edu/psp/sprdfi/EMPLOYEE/ERP/c/AUDIT_EXPENSE_FUNCTIONS.TE_EXP_SHEET_INQ.GBL?SHEET_ID=]],AE923,tbl_TransDet_Exp[[#This Row],[&amp;PAGE=EX_SHEET_ENTRY]]))</f>
        <v>0</v>
      </c>
      <c r="AG923" s="250" t="str">
        <f t="shared" si="47"/>
        <v>https://docmgmt.its.fsu.edu/NolijWeb/public/apiLoginCheck.jsp?redir=../documentviewer/%3FdocumentId%3D</v>
      </c>
      <c r="AH9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3" s="250" t="str">
        <f>tbl_TransDet_Exp[[#Headers],[&amp;TargetFrameName=None]]</f>
        <v>&amp;TargetFrameName=None</v>
      </c>
      <c r="AJ9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3" s="71"/>
      <c r="AN923" s="22"/>
      <c r="AO923" s="22"/>
      <c r="AP923" s="208"/>
      <c r="AQ923" s="42" t="e">
        <f>IF(tbl_TransDet_Exp[[#This Row],[Custom SR Type]]="",INDEX(SR_Lookup[Section Name],MATCH(tbl_TransDet_Exp[[#This Row],[Account]],SR_Lookup[Account],0)),tbl_TransDet_Exp[[#This Row],[Custom SR Type]])</f>
        <v>#N/A</v>
      </c>
      <c r="AR923" s="42">
        <f>VALUE(CONCATENATE(C923,TEXT(tbl_TransDet_Exp[[#This Row],[Pd]],"00")))</f>
        <v>0</v>
      </c>
      <c r="AS923" s="42" t="str">
        <f>TEXT(tbl_TransDet_Exp[[#This Row],[Project Id]],"000000")</f>
        <v>000000</v>
      </c>
      <c r="AT923" s="42" t="e">
        <f>INDEX(Table11[Description],MATCH(tbl_TransDet_Exp[[#This Row],[Account]],Table11[GL Account],0))</f>
        <v>#N/A</v>
      </c>
      <c r="AU9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4" spans="2:47">
      <c r="B924" s="11"/>
      <c r="C924" s="243"/>
      <c r="D924" s="243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244"/>
      <c r="P924" s="11"/>
      <c r="Q924" s="245"/>
      <c r="R924" s="11"/>
      <c r="S924" s="11"/>
      <c r="T924" s="11"/>
      <c r="U924" s="11"/>
      <c r="V924" s="11"/>
      <c r="W924" s="11"/>
      <c r="X924" s="11"/>
      <c r="Y924" s="11"/>
      <c r="Z924" s="246"/>
      <c r="AA9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4" s="250" t="e">
        <f>IF(tbl_TransDet_Exp[[#This Row],[+/-  (HR GL Detail)]]&lt;&gt;"",tbl_TransDet_Exp[[#This Row],[+/-  (HR GL Detail)]],IF(#REF!&lt;&gt;"",#REF!,""))</f>
        <v>#REF!</v>
      </c>
      <c r="AC924" s="250" t="str">
        <f t="shared" si="45"/>
        <v>https://financials.omni.fsu.edu/psp/sprdfi/EMPLOYEE/ERP/c/AUDIT_EXPENSE_FUNCTIONS.TE_EXP_SHEET_INQ.GBL?SHEET_ID=</v>
      </c>
      <c r="AD924" s="250" t="str">
        <f t="shared" si="46"/>
        <v>&amp;PAGE=EX_SHEET_ENTRY</v>
      </c>
      <c r="AE924" s="250" t="str">
        <f>IF(LEFT(tbl_TransDet_Exp[[#This Row],[Journal Id]],2)="EX",TEXT(tbl_TransDet_Exp[[#This Row],[Vch /Ex /PayId]],"0000000000"),"")</f>
        <v/>
      </c>
      <c r="AF924" s="250" t="b">
        <f>IF(tbl_TransDet_Exp[[#This Row],[ER Lookup and Format]]&lt;&gt;"",CONCATENATE(tbl_TransDet_Exp[[#This Row],[https://financials.omni.fsu.edu/psp/sprdfi/EMPLOYEE/ERP/c/AUDIT_EXPENSE_FUNCTIONS.TE_EXP_SHEET_INQ.GBL?SHEET_ID=]],AE924,tbl_TransDet_Exp[[#This Row],[&amp;PAGE=EX_SHEET_ENTRY]]))</f>
        <v>0</v>
      </c>
      <c r="AG924" s="250" t="str">
        <f t="shared" si="47"/>
        <v>https://docmgmt.its.fsu.edu/NolijWeb/public/apiLoginCheck.jsp?redir=../documentviewer/%3FdocumentId%3D</v>
      </c>
      <c r="AH9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4" s="250" t="str">
        <f>tbl_TransDet_Exp[[#Headers],[&amp;TargetFrameName=None]]</f>
        <v>&amp;TargetFrameName=None</v>
      </c>
      <c r="AJ9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4" s="71"/>
      <c r="AN924" s="22"/>
      <c r="AO924" s="22"/>
      <c r="AP924" s="208"/>
      <c r="AQ924" s="42" t="e">
        <f>IF(tbl_TransDet_Exp[[#This Row],[Custom SR Type]]="",INDEX(SR_Lookup[Section Name],MATCH(tbl_TransDet_Exp[[#This Row],[Account]],SR_Lookup[Account],0)),tbl_TransDet_Exp[[#This Row],[Custom SR Type]])</f>
        <v>#N/A</v>
      </c>
      <c r="AR924" s="42">
        <f>VALUE(CONCATENATE(C924,TEXT(tbl_TransDet_Exp[[#This Row],[Pd]],"00")))</f>
        <v>0</v>
      </c>
      <c r="AS924" s="42" t="str">
        <f>TEXT(tbl_TransDet_Exp[[#This Row],[Project Id]],"000000")</f>
        <v>000000</v>
      </c>
      <c r="AT924" s="42" t="e">
        <f>INDEX(Table11[Description],MATCH(tbl_TransDet_Exp[[#This Row],[Account]],Table11[GL Account],0))</f>
        <v>#N/A</v>
      </c>
      <c r="AU9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5" spans="2:47">
      <c r="B925" s="11"/>
      <c r="C925" s="243"/>
      <c r="D925" s="243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244"/>
      <c r="P925" s="11"/>
      <c r="Q925" s="245"/>
      <c r="R925" s="11"/>
      <c r="S925" s="11"/>
      <c r="T925" s="11"/>
      <c r="U925" s="11"/>
      <c r="V925" s="11"/>
      <c r="W925" s="11"/>
      <c r="X925" s="11"/>
      <c r="Y925" s="11"/>
      <c r="Z925" s="246"/>
      <c r="AA9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5" s="250" t="e">
        <f>IF(tbl_TransDet_Exp[[#This Row],[+/-  (HR GL Detail)]]&lt;&gt;"",tbl_TransDet_Exp[[#This Row],[+/-  (HR GL Detail)]],IF(#REF!&lt;&gt;"",#REF!,""))</f>
        <v>#REF!</v>
      </c>
      <c r="AC925" s="250" t="str">
        <f t="shared" si="45"/>
        <v>https://financials.omni.fsu.edu/psp/sprdfi/EMPLOYEE/ERP/c/AUDIT_EXPENSE_FUNCTIONS.TE_EXP_SHEET_INQ.GBL?SHEET_ID=</v>
      </c>
      <c r="AD925" s="250" t="str">
        <f t="shared" si="46"/>
        <v>&amp;PAGE=EX_SHEET_ENTRY</v>
      </c>
      <c r="AE925" s="250" t="str">
        <f>IF(LEFT(tbl_TransDet_Exp[[#This Row],[Journal Id]],2)="EX",TEXT(tbl_TransDet_Exp[[#This Row],[Vch /Ex /PayId]],"0000000000"),"")</f>
        <v/>
      </c>
      <c r="AF925" s="250" t="b">
        <f>IF(tbl_TransDet_Exp[[#This Row],[ER Lookup and Format]]&lt;&gt;"",CONCATENATE(tbl_TransDet_Exp[[#This Row],[https://financials.omni.fsu.edu/psp/sprdfi/EMPLOYEE/ERP/c/AUDIT_EXPENSE_FUNCTIONS.TE_EXP_SHEET_INQ.GBL?SHEET_ID=]],AE925,tbl_TransDet_Exp[[#This Row],[&amp;PAGE=EX_SHEET_ENTRY]]))</f>
        <v>0</v>
      </c>
      <c r="AG925" s="250" t="str">
        <f t="shared" si="47"/>
        <v>https://docmgmt.its.fsu.edu/NolijWeb/public/apiLoginCheck.jsp?redir=../documentviewer/%3FdocumentId%3D</v>
      </c>
      <c r="AH9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5" s="250" t="str">
        <f>tbl_TransDet_Exp[[#Headers],[&amp;TargetFrameName=None]]</f>
        <v>&amp;TargetFrameName=None</v>
      </c>
      <c r="AJ9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5" s="71"/>
      <c r="AN925" s="22"/>
      <c r="AO925" s="22"/>
      <c r="AP925" s="208"/>
      <c r="AQ925" s="42" t="e">
        <f>IF(tbl_TransDet_Exp[[#This Row],[Custom SR Type]]="",INDEX(SR_Lookup[Section Name],MATCH(tbl_TransDet_Exp[[#This Row],[Account]],SR_Lookup[Account],0)),tbl_TransDet_Exp[[#This Row],[Custom SR Type]])</f>
        <v>#N/A</v>
      </c>
      <c r="AR925" s="42">
        <f>VALUE(CONCATENATE(C925,TEXT(tbl_TransDet_Exp[[#This Row],[Pd]],"00")))</f>
        <v>0</v>
      </c>
      <c r="AS925" s="42" t="str">
        <f>TEXT(tbl_TransDet_Exp[[#This Row],[Project Id]],"000000")</f>
        <v>000000</v>
      </c>
      <c r="AT925" s="42" t="e">
        <f>INDEX(Table11[Description],MATCH(tbl_TransDet_Exp[[#This Row],[Account]],Table11[GL Account],0))</f>
        <v>#N/A</v>
      </c>
      <c r="AU9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6" spans="2:47">
      <c r="B926" s="11"/>
      <c r="C926" s="243"/>
      <c r="D926" s="243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244"/>
      <c r="P926" s="11"/>
      <c r="Q926" s="245"/>
      <c r="R926" s="11"/>
      <c r="S926" s="11"/>
      <c r="T926" s="11"/>
      <c r="U926" s="11"/>
      <c r="V926" s="11"/>
      <c r="W926" s="11"/>
      <c r="X926" s="11"/>
      <c r="Y926" s="11"/>
      <c r="Z926" s="246"/>
      <c r="AA9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6" s="250" t="e">
        <f>IF(tbl_TransDet_Exp[[#This Row],[+/-  (HR GL Detail)]]&lt;&gt;"",tbl_TransDet_Exp[[#This Row],[+/-  (HR GL Detail)]],IF(#REF!&lt;&gt;"",#REF!,""))</f>
        <v>#REF!</v>
      </c>
      <c r="AC926" s="250" t="str">
        <f t="shared" si="45"/>
        <v>https://financials.omni.fsu.edu/psp/sprdfi/EMPLOYEE/ERP/c/AUDIT_EXPENSE_FUNCTIONS.TE_EXP_SHEET_INQ.GBL?SHEET_ID=</v>
      </c>
      <c r="AD926" s="250" t="str">
        <f t="shared" si="46"/>
        <v>&amp;PAGE=EX_SHEET_ENTRY</v>
      </c>
      <c r="AE926" s="250" t="str">
        <f>IF(LEFT(tbl_TransDet_Exp[[#This Row],[Journal Id]],2)="EX",TEXT(tbl_TransDet_Exp[[#This Row],[Vch /Ex /PayId]],"0000000000"),"")</f>
        <v/>
      </c>
      <c r="AF926" s="250" t="b">
        <f>IF(tbl_TransDet_Exp[[#This Row],[ER Lookup and Format]]&lt;&gt;"",CONCATENATE(tbl_TransDet_Exp[[#This Row],[https://financials.omni.fsu.edu/psp/sprdfi/EMPLOYEE/ERP/c/AUDIT_EXPENSE_FUNCTIONS.TE_EXP_SHEET_INQ.GBL?SHEET_ID=]],AE926,tbl_TransDet_Exp[[#This Row],[&amp;PAGE=EX_SHEET_ENTRY]]))</f>
        <v>0</v>
      </c>
      <c r="AG926" s="250" t="str">
        <f t="shared" si="47"/>
        <v>https://docmgmt.its.fsu.edu/NolijWeb/public/apiLoginCheck.jsp?redir=../documentviewer/%3FdocumentId%3D</v>
      </c>
      <c r="AH9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6" s="250" t="str">
        <f>tbl_TransDet_Exp[[#Headers],[&amp;TargetFrameName=None]]</f>
        <v>&amp;TargetFrameName=None</v>
      </c>
      <c r="AJ9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6" s="71"/>
      <c r="AN926" s="22"/>
      <c r="AO926" s="22"/>
      <c r="AP926" s="208"/>
      <c r="AQ926" s="42" t="e">
        <f>IF(tbl_TransDet_Exp[[#This Row],[Custom SR Type]]="",INDEX(SR_Lookup[Section Name],MATCH(tbl_TransDet_Exp[[#This Row],[Account]],SR_Lookup[Account],0)),tbl_TransDet_Exp[[#This Row],[Custom SR Type]])</f>
        <v>#N/A</v>
      </c>
      <c r="AR926" s="42">
        <f>VALUE(CONCATENATE(C926,TEXT(tbl_TransDet_Exp[[#This Row],[Pd]],"00")))</f>
        <v>0</v>
      </c>
      <c r="AS926" s="42" t="str">
        <f>TEXT(tbl_TransDet_Exp[[#This Row],[Project Id]],"000000")</f>
        <v>000000</v>
      </c>
      <c r="AT926" s="42" t="e">
        <f>INDEX(Table11[Description],MATCH(tbl_TransDet_Exp[[#This Row],[Account]],Table11[GL Account],0))</f>
        <v>#N/A</v>
      </c>
      <c r="AU9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7" spans="2:47">
      <c r="B927" s="11"/>
      <c r="C927" s="243"/>
      <c r="D927" s="243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244"/>
      <c r="P927" s="11"/>
      <c r="Q927" s="245"/>
      <c r="R927" s="11"/>
      <c r="S927" s="11"/>
      <c r="T927" s="11"/>
      <c r="U927" s="11"/>
      <c r="V927" s="11"/>
      <c r="W927" s="11"/>
      <c r="X927" s="11"/>
      <c r="Y927" s="11"/>
      <c r="Z927" s="246"/>
      <c r="AA9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7" s="250" t="e">
        <f>IF(tbl_TransDet_Exp[[#This Row],[+/-  (HR GL Detail)]]&lt;&gt;"",tbl_TransDet_Exp[[#This Row],[+/-  (HR GL Detail)]],IF(#REF!&lt;&gt;"",#REF!,""))</f>
        <v>#REF!</v>
      </c>
      <c r="AC927" s="250" t="str">
        <f t="shared" si="45"/>
        <v>https://financials.omni.fsu.edu/psp/sprdfi/EMPLOYEE/ERP/c/AUDIT_EXPENSE_FUNCTIONS.TE_EXP_SHEET_INQ.GBL?SHEET_ID=</v>
      </c>
      <c r="AD927" s="250" t="str">
        <f t="shared" si="46"/>
        <v>&amp;PAGE=EX_SHEET_ENTRY</v>
      </c>
      <c r="AE927" s="250" t="str">
        <f>IF(LEFT(tbl_TransDet_Exp[[#This Row],[Journal Id]],2)="EX",TEXT(tbl_TransDet_Exp[[#This Row],[Vch /Ex /PayId]],"0000000000"),"")</f>
        <v/>
      </c>
      <c r="AF927" s="250" t="b">
        <f>IF(tbl_TransDet_Exp[[#This Row],[ER Lookup and Format]]&lt;&gt;"",CONCATENATE(tbl_TransDet_Exp[[#This Row],[https://financials.omni.fsu.edu/psp/sprdfi/EMPLOYEE/ERP/c/AUDIT_EXPENSE_FUNCTIONS.TE_EXP_SHEET_INQ.GBL?SHEET_ID=]],AE927,tbl_TransDet_Exp[[#This Row],[&amp;PAGE=EX_SHEET_ENTRY]]))</f>
        <v>0</v>
      </c>
      <c r="AG927" s="250" t="str">
        <f t="shared" si="47"/>
        <v>https://docmgmt.its.fsu.edu/NolijWeb/public/apiLoginCheck.jsp?redir=../documentviewer/%3FdocumentId%3D</v>
      </c>
      <c r="AH9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7" s="250" t="str">
        <f>tbl_TransDet_Exp[[#Headers],[&amp;TargetFrameName=None]]</f>
        <v>&amp;TargetFrameName=None</v>
      </c>
      <c r="AJ9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7" s="71"/>
      <c r="AN927" s="22"/>
      <c r="AO927" s="22"/>
      <c r="AP927" s="208"/>
      <c r="AQ927" s="42" t="e">
        <f>IF(tbl_TransDet_Exp[[#This Row],[Custom SR Type]]="",INDEX(SR_Lookup[Section Name],MATCH(tbl_TransDet_Exp[[#This Row],[Account]],SR_Lookup[Account],0)),tbl_TransDet_Exp[[#This Row],[Custom SR Type]])</f>
        <v>#N/A</v>
      </c>
      <c r="AR927" s="42">
        <f>VALUE(CONCATENATE(C927,TEXT(tbl_TransDet_Exp[[#This Row],[Pd]],"00")))</f>
        <v>0</v>
      </c>
      <c r="AS927" s="42" t="str">
        <f>TEXT(tbl_TransDet_Exp[[#This Row],[Project Id]],"000000")</f>
        <v>000000</v>
      </c>
      <c r="AT927" s="42" t="e">
        <f>INDEX(Table11[Description],MATCH(tbl_TransDet_Exp[[#This Row],[Account]],Table11[GL Account],0))</f>
        <v>#N/A</v>
      </c>
      <c r="AU9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8" spans="2:47">
      <c r="B928" s="11"/>
      <c r="C928" s="243"/>
      <c r="D928" s="243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244"/>
      <c r="P928" s="11"/>
      <c r="Q928" s="245"/>
      <c r="R928" s="11"/>
      <c r="S928" s="11"/>
      <c r="T928" s="11"/>
      <c r="U928" s="11"/>
      <c r="V928" s="11"/>
      <c r="W928" s="11"/>
      <c r="X928" s="11"/>
      <c r="Y928" s="11"/>
      <c r="Z928" s="246"/>
      <c r="AA9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8" s="250" t="e">
        <f>IF(tbl_TransDet_Exp[[#This Row],[+/-  (HR GL Detail)]]&lt;&gt;"",tbl_TransDet_Exp[[#This Row],[+/-  (HR GL Detail)]],IF(#REF!&lt;&gt;"",#REF!,""))</f>
        <v>#REF!</v>
      </c>
      <c r="AC928" s="250" t="str">
        <f t="shared" si="45"/>
        <v>https://financials.omni.fsu.edu/psp/sprdfi/EMPLOYEE/ERP/c/AUDIT_EXPENSE_FUNCTIONS.TE_EXP_SHEET_INQ.GBL?SHEET_ID=</v>
      </c>
      <c r="AD928" s="250" t="str">
        <f t="shared" si="46"/>
        <v>&amp;PAGE=EX_SHEET_ENTRY</v>
      </c>
      <c r="AE928" s="250" t="str">
        <f>IF(LEFT(tbl_TransDet_Exp[[#This Row],[Journal Id]],2)="EX",TEXT(tbl_TransDet_Exp[[#This Row],[Vch /Ex /PayId]],"0000000000"),"")</f>
        <v/>
      </c>
      <c r="AF928" s="250" t="b">
        <f>IF(tbl_TransDet_Exp[[#This Row],[ER Lookup and Format]]&lt;&gt;"",CONCATENATE(tbl_TransDet_Exp[[#This Row],[https://financials.omni.fsu.edu/psp/sprdfi/EMPLOYEE/ERP/c/AUDIT_EXPENSE_FUNCTIONS.TE_EXP_SHEET_INQ.GBL?SHEET_ID=]],AE928,tbl_TransDet_Exp[[#This Row],[&amp;PAGE=EX_SHEET_ENTRY]]))</f>
        <v>0</v>
      </c>
      <c r="AG928" s="250" t="str">
        <f t="shared" si="47"/>
        <v>https://docmgmt.its.fsu.edu/NolijWeb/public/apiLoginCheck.jsp?redir=../documentviewer/%3FdocumentId%3D</v>
      </c>
      <c r="AH9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8" s="250" t="str">
        <f>tbl_TransDet_Exp[[#Headers],[&amp;TargetFrameName=None]]</f>
        <v>&amp;TargetFrameName=None</v>
      </c>
      <c r="AJ9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8" s="71"/>
      <c r="AN928" s="22"/>
      <c r="AO928" s="22"/>
      <c r="AP928" s="208"/>
      <c r="AQ928" s="42" t="e">
        <f>IF(tbl_TransDet_Exp[[#This Row],[Custom SR Type]]="",INDEX(SR_Lookup[Section Name],MATCH(tbl_TransDet_Exp[[#This Row],[Account]],SR_Lookup[Account],0)),tbl_TransDet_Exp[[#This Row],[Custom SR Type]])</f>
        <v>#N/A</v>
      </c>
      <c r="AR928" s="42">
        <f>VALUE(CONCATENATE(C928,TEXT(tbl_TransDet_Exp[[#This Row],[Pd]],"00")))</f>
        <v>0</v>
      </c>
      <c r="AS928" s="42" t="str">
        <f>TEXT(tbl_TransDet_Exp[[#This Row],[Project Id]],"000000")</f>
        <v>000000</v>
      </c>
      <c r="AT928" s="42" t="e">
        <f>INDEX(Table11[Description],MATCH(tbl_TransDet_Exp[[#This Row],[Account]],Table11[GL Account],0))</f>
        <v>#N/A</v>
      </c>
      <c r="AU9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29" spans="2:47">
      <c r="B929" s="11"/>
      <c r="C929" s="243"/>
      <c r="D929" s="243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244"/>
      <c r="P929" s="11"/>
      <c r="Q929" s="245"/>
      <c r="R929" s="11"/>
      <c r="S929" s="11"/>
      <c r="T929" s="11"/>
      <c r="U929" s="11"/>
      <c r="V929" s="11"/>
      <c r="W929" s="11"/>
      <c r="X929" s="11"/>
      <c r="Y929" s="11"/>
      <c r="Z929" s="246"/>
      <c r="AA9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29" s="250" t="e">
        <f>IF(tbl_TransDet_Exp[[#This Row],[+/-  (HR GL Detail)]]&lt;&gt;"",tbl_TransDet_Exp[[#This Row],[+/-  (HR GL Detail)]],IF(#REF!&lt;&gt;"",#REF!,""))</f>
        <v>#REF!</v>
      </c>
      <c r="AC929" s="250" t="str">
        <f t="shared" si="45"/>
        <v>https://financials.omni.fsu.edu/psp/sprdfi/EMPLOYEE/ERP/c/AUDIT_EXPENSE_FUNCTIONS.TE_EXP_SHEET_INQ.GBL?SHEET_ID=</v>
      </c>
      <c r="AD929" s="250" t="str">
        <f t="shared" si="46"/>
        <v>&amp;PAGE=EX_SHEET_ENTRY</v>
      </c>
      <c r="AE929" s="250" t="str">
        <f>IF(LEFT(tbl_TransDet_Exp[[#This Row],[Journal Id]],2)="EX",TEXT(tbl_TransDet_Exp[[#This Row],[Vch /Ex /PayId]],"0000000000"),"")</f>
        <v/>
      </c>
      <c r="AF929" s="250" t="b">
        <f>IF(tbl_TransDet_Exp[[#This Row],[ER Lookup and Format]]&lt;&gt;"",CONCATENATE(tbl_TransDet_Exp[[#This Row],[https://financials.omni.fsu.edu/psp/sprdfi/EMPLOYEE/ERP/c/AUDIT_EXPENSE_FUNCTIONS.TE_EXP_SHEET_INQ.GBL?SHEET_ID=]],AE929,tbl_TransDet_Exp[[#This Row],[&amp;PAGE=EX_SHEET_ENTRY]]))</f>
        <v>0</v>
      </c>
      <c r="AG929" s="250" t="str">
        <f t="shared" si="47"/>
        <v>https://docmgmt.its.fsu.edu/NolijWeb/public/apiLoginCheck.jsp?redir=../documentviewer/%3FdocumentId%3D</v>
      </c>
      <c r="AH9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29" s="250" t="str">
        <f>tbl_TransDet_Exp[[#Headers],[&amp;TargetFrameName=None]]</f>
        <v>&amp;TargetFrameName=None</v>
      </c>
      <c r="AJ9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29" s="71"/>
      <c r="AN929" s="22"/>
      <c r="AO929" s="22"/>
      <c r="AP929" s="208"/>
      <c r="AQ929" s="42" t="e">
        <f>IF(tbl_TransDet_Exp[[#This Row],[Custom SR Type]]="",INDEX(SR_Lookup[Section Name],MATCH(tbl_TransDet_Exp[[#This Row],[Account]],SR_Lookup[Account],0)),tbl_TransDet_Exp[[#This Row],[Custom SR Type]])</f>
        <v>#N/A</v>
      </c>
      <c r="AR929" s="42">
        <f>VALUE(CONCATENATE(C929,TEXT(tbl_TransDet_Exp[[#This Row],[Pd]],"00")))</f>
        <v>0</v>
      </c>
      <c r="AS929" s="42" t="str">
        <f>TEXT(tbl_TransDet_Exp[[#This Row],[Project Id]],"000000")</f>
        <v>000000</v>
      </c>
      <c r="AT929" s="42" t="e">
        <f>INDEX(Table11[Description],MATCH(tbl_TransDet_Exp[[#This Row],[Account]],Table11[GL Account],0))</f>
        <v>#N/A</v>
      </c>
      <c r="AU9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0" spans="2:47">
      <c r="B930" s="11"/>
      <c r="C930" s="243"/>
      <c r="D930" s="243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244"/>
      <c r="P930" s="11"/>
      <c r="Q930" s="245"/>
      <c r="R930" s="11"/>
      <c r="S930" s="11"/>
      <c r="T930" s="11"/>
      <c r="U930" s="11"/>
      <c r="V930" s="11"/>
      <c r="W930" s="11"/>
      <c r="X930" s="11"/>
      <c r="Y930" s="11"/>
      <c r="Z930" s="246"/>
      <c r="AA9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0" s="250" t="e">
        <f>IF(tbl_TransDet_Exp[[#This Row],[+/-  (HR GL Detail)]]&lt;&gt;"",tbl_TransDet_Exp[[#This Row],[+/-  (HR GL Detail)]],IF(#REF!&lt;&gt;"",#REF!,""))</f>
        <v>#REF!</v>
      </c>
      <c r="AC930" s="250" t="str">
        <f t="shared" si="45"/>
        <v>https://financials.omni.fsu.edu/psp/sprdfi/EMPLOYEE/ERP/c/AUDIT_EXPENSE_FUNCTIONS.TE_EXP_SHEET_INQ.GBL?SHEET_ID=</v>
      </c>
      <c r="AD930" s="250" t="str">
        <f t="shared" si="46"/>
        <v>&amp;PAGE=EX_SHEET_ENTRY</v>
      </c>
      <c r="AE930" s="250" t="str">
        <f>IF(LEFT(tbl_TransDet_Exp[[#This Row],[Journal Id]],2)="EX",TEXT(tbl_TransDet_Exp[[#This Row],[Vch /Ex /PayId]],"0000000000"),"")</f>
        <v/>
      </c>
      <c r="AF930" s="250" t="b">
        <f>IF(tbl_TransDet_Exp[[#This Row],[ER Lookup and Format]]&lt;&gt;"",CONCATENATE(tbl_TransDet_Exp[[#This Row],[https://financials.omni.fsu.edu/psp/sprdfi/EMPLOYEE/ERP/c/AUDIT_EXPENSE_FUNCTIONS.TE_EXP_SHEET_INQ.GBL?SHEET_ID=]],AE930,tbl_TransDet_Exp[[#This Row],[&amp;PAGE=EX_SHEET_ENTRY]]))</f>
        <v>0</v>
      </c>
      <c r="AG930" s="250" t="str">
        <f t="shared" si="47"/>
        <v>https://docmgmt.its.fsu.edu/NolijWeb/public/apiLoginCheck.jsp?redir=../documentviewer/%3FdocumentId%3D</v>
      </c>
      <c r="AH9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0" s="250" t="str">
        <f>tbl_TransDet_Exp[[#Headers],[&amp;TargetFrameName=None]]</f>
        <v>&amp;TargetFrameName=None</v>
      </c>
      <c r="AJ9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0" s="71"/>
      <c r="AN930" s="22"/>
      <c r="AO930" s="22"/>
      <c r="AP930" s="208"/>
      <c r="AQ930" s="42" t="e">
        <f>IF(tbl_TransDet_Exp[[#This Row],[Custom SR Type]]="",INDEX(SR_Lookup[Section Name],MATCH(tbl_TransDet_Exp[[#This Row],[Account]],SR_Lookup[Account],0)),tbl_TransDet_Exp[[#This Row],[Custom SR Type]])</f>
        <v>#N/A</v>
      </c>
      <c r="AR930" s="42">
        <f>VALUE(CONCATENATE(C930,TEXT(tbl_TransDet_Exp[[#This Row],[Pd]],"00")))</f>
        <v>0</v>
      </c>
      <c r="AS930" s="42" t="str">
        <f>TEXT(tbl_TransDet_Exp[[#This Row],[Project Id]],"000000")</f>
        <v>000000</v>
      </c>
      <c r="AT930" s="42" t="e">
        <f>INDEX(Table11[Description],MATCH(tbl_TransDet_Exp[[#This Row],[Account]],Table11[GL Account],0))</f>
        <v>#N/A</v>
      </c>
      <c r="AU9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1" spans="2:47">
      <c r="B931" s="11"/>
      <c r="C931" s="243"/>
      <c r="D931" s="243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244"/>
      <c r="P931" s="11"/>
      <c r="Q931" s="245"/>
      <c r="R931" s="11"/>
      <c r="S931" s="11"/>
      <c r="T931" s="11"/>
      <c r="U931" s="11"/>
      <c r="V931" s="11"/>
      <c r="W931" s="11"/>
      <c r="X931" s="11"/>
      <c r="Y931" s="11"/>
      <c r="Z931" s="246"/>
      <c r="AA9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1" s="250" t="e">
        <f>IF(tbl_TransDet_Exp[[#This Row],[+/-  (HR GL Detail)]]&lt;&gt;"",tbl_TransDet_Exp[[#This Row],[+/-  (HR GL Detail)]],IF(#REF!&lt;&gt;"",#REF!,""))</f>
        <v>#REF!</v>
      </c>
      <c r="AC931" s="250" t="str">
        <f t="shared" si="45"/>
        <v>https://financials.omni.fsu.edu/psp/sprdfi/EMPLOYEE/ERP/c/AUDIT_EXPENSE_FUNCTIONS.TE_EXP_SHEET_INQ.GBL?SHEET_ID=</v>
      </c>
      <c r="AD931" s="250" t="str">
        <f t="shared" si="46"/>
        <v>&amp;PAGE=EX_SHEET_ENTRY</v>
      </c>
      <c r="AE931" s="250" t="str">
        <f>IF(LEFT(tbl_TransDet_Exp[[#This Row],[Journal Id]],2)="EX",TEXT(tbl_TransDet_Exp[[#This Row],[Vch /Ex /PayId]],"0000000000"),"")</f>
        <v/>
      </c>
      <c r="AF931" s="250" t="b">
        <f>IF(tbl_TransDet_Exp[[#This Row],[ER Lookup and Format]]&lt;&gt;"",CONCATENATE(tbl_TransDet_Exp[[#This Row],[https://financials.omni.fsu.edu/psp/sprdfi/EMPLOYEE/ERP/c/AUDIT_EXPENSE_FUNCTIONS.TE_EXP_SHEET_INQ.GBL?SHEET_ID=]],AE931,tbl_TransDet_Exp[[#This Row],[&amp;PAGE=EX_SHEET_ENTRY]]))</f>
        <v>0</v>
      </c>
      <c r="AG931" s="250" t="str">
        <f t="shared" si="47"/>
        <v>https://docmgmt.its.fsu.edu/NolijWeb/public/apiLoginCheck.jsp?redir=../documentviewer/%3FdocumentId%3D</v>
      </c>
      <c r="AH9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1" s="250" t="str">
        <f>tbl_TransDet_Exp[[#Headers],[&amp;TargetFrameName=None]]</f>
        <v>&amp;TargetFrameName=None</v>
      </c>
      <c r="AJ9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1" s="71"/>
      <c r="AN931" s="22"/>
      <c r="AO931" s="22"/>
      <c r="AP931" s="208"/>
      <c r="AQ931" s="42" t="e">
        <f>IF(tbl_TransDet_Exp[[#This Row],[Custom SR Type]]="",INDEX(SR_Lookup[Section Name],MATCH(tbl_TransDet_Exp[[#This Row],[Account]],SR_Lookup[Account],0)),tbl_TransDet_Exp[[#This Row],[Custom SR Type]])</f>
        <v>#N/A</v>
      </c>
      <c r="AR931" s="42">
        <f>VALUE(CONCATENATE(C931,TEXT(tbl_TransDet_Exp[[#This Row],[Pd]],"00")))</f>
        <v>0</v>
      </c>
      <c r="AS931" s="42" t="str">
        <f>TEXT(tbl_TransDet_Exp[[#This Row],[Project Id]],"000000")</f>
        <v>000000</v>
      </c>
      <c r="AT931" s="42" t="e">
        <f>INDEX(Table11[Description],MATCH(tbl_TransDet_Exp[[#This Row],[Account]],Table11[GL Account],0))</f>
        <v>#N/A</v>
      </c>
      <c r="AU9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2" spans="2:47">
      <c r="B932" s="11"/>
      <c r="C932" s="243"/>
      <c r="D932" s="243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244"/>
      <c r="P932" s="11"/>
      <c r="Q932" s="245"/>
      <c r="R932" s="11"/>
      <c r="S932" s="11"/>
      <c r="T932" s="11"/>
      <c r="U932" s="11"/>
      <c r="V932" s="11"/>
      <c r="W932" s="11"/>
      <c r="X932" s="11"/>
      <c r="Y932" s="11"/>
      <c r="Z932" s="246"/>
      <c r="AA9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2" s="250" t="e">
        <f>IF(tbl_TransDet_Exp[[#This Row],[+/-  (HR GL Detail)]]&lt;&gt;"",tbl_TransDet_Exp[[#This Row],[+/-  (HR GL Detail)]],IF(#REF!&lt;&gt;"",#REF!,""))</f>
        <v>#REF!</v>
      </c>
      <c r="AC932" s="250" t="str">
        <f t="shared" si="45"/>
        <v>https://financials.omni.fsu.edu/psp/sprdfi/EMPLOYEE/ERP/c/AUDIT_EXPENSE_FUNCTIONS.TE_EXP_SHEET_INQ.GBL?SHEET_ID=</v>
      </c>
      <c r="AD932" s="250" t="str">
        <f t="shared" si="46"/>
        <v>&amp;PAGE=EX_SHEET_ENTRY</v>
      </c>
      <c r="AE932" s="250" t="str">
        <f>IF(LEFT(tbl_TransDet_Exp[[#This Row],[Journal Id]],2)="EX",TEXT(tbl_TransDet_Exp[[#This Row],[Vch /Ex /PayId]],"0000000000"),"")</f>
        <v/>
      </c>
      <c r="AF932" s="250" t="b">
        <f>IF(tbl_TransDet_Exp[[#This Row],[ER Lookup and Format]]&lt;&gt;"",CONCATENATE(tbl_TransDet_Exp[[#This Row],[https://financials.omni.fsu.edu/psp/sprdfi/EMPLOYEE/ERP/c/AUDIT_EXPENSE_FUNCTIONS.TE_EXP_SHEET_INQ.GBL?SHEET_ID=]],AE932,tbl_TransDet_Exp[[#This Row],[&amp;PAGE=EX_SHEET_ENTRY]]))</f>
        <v>0</v>
      </c>
      <c r="AG932" s="250" t="str">
        <f t="shared" si="47"/>
        <v>https://docmgmt.its.fsu.edu/NolijWeb/public/apiLoginCheck.jsp?redir=../documentviewer/%3FdocumentId%3D</v>
      </c>
      <c r="AH9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2" s="250" t="str">
        <f>tbl_TransDet_Exp[[#Headers],[&amp;TargetFrameName=None]]</f>
        <v>&amp;TargetFrameName=None</v>
      </c>
      <c r="AJ9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2" s="71"/>
      <c r="AN932" s="22"/>
      <c r="AO932" s="22"/>
      <c r="AP932" s="208"/>
      <c r="AQ932" s="42" t="e">
        <f>IF(tbl_TransDet_Exp[[#This Row],[Custom SR Type]]="",INDEX(SR_Lookup[Section Name],MATCH(tbl_TransDet_Exp[[#This Row],[Account]],SR_Lookup[Account],0)),tbl_TransDet_Exp[[#This Row],[Custom SR Type]])</f>
        <v>#N/A</v>
      </c>
      <c r="AR932" s="42">
        <f>VALUE(CONCATENATE(C932,TEXT(tbl_TransDet_Exp[[#This Row],[Pd]],"00")))</f>
        <v>0</v>
      </c>
      <c r="AS932" s="42" t="str">
        <f>TEXT(tbl_TransDet_Exp[[#This Row],[Project Id]],"000000")</f>
        <v>000000</v>
      </c>
      <c r="AT932" s="42" t="e">
        <f>INDEX(Table11[Description],MATCH(tbl_TransDet_Exp[[#This Row],[Account]],Table11[GL Account],0))</f>
        <v>#N/A</v>
      </c>
      <c r="AU9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3" spans="2:47">
      <c r="B933" s="11"/>
      <c r="C933" s="243"/>
      <c r="D933" s="243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244"/>
      <c r="P933" s="11"/>
      <c r="Q933" s="245"/>
      <c r="R933" s="11"/>
      <c r="S933" s="11"/>
      <c r="T933" s="11"/>
      <c r="U933" s="11"/>
      <c r="V933" s="11"/>
      <c r="W933" s="11"/>
      <c r="X933" s="11"/>
      <c r="Y933" s="11"/>
      <c r="Z933" s="246"/>
      <c r="AA9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3" s="250" t="e">
        <f>IF(tbl_TransDet_Exp[[#This Row],[+/-  (HR GL Detail)]]&lt;&gt;"",tbl_TransDet_Exp[[#This Row],[+/-  (HR GL Detail)]],IF(#REF!&lt;&gt;"",#REF!,""))</f>
        <v>#REF!</v>
      </c>
      <c r="AC933" s="250" t="str">
        <f t="shared" si="45"/>
        <v>https://financials.omni.fsu.edu/psp/sprdfi/EMPLOYEE/ERP/c/AUDIT_EXPENSE_FUNCTIONS.TE_EXP_SHEET_INQ.GBL?SHEET_ID=</v>
      </c>
      <c r="AD933" s="250" t="str">
        <f t="shared" si="46"/>
        <v>&amp;PAGE=EX_SHEET_ENTRY</v>
      </c>
      <c r="AE933" s="250" t="str">
        <f>IF(LEFT(tbl_TransDet_Exp[[#This Row],[Journal Id]],2)="EX",TEXT(tbl_TransDet_Exp[[#This Row],[Vch /Ex /PayId]],"0000000000"),"")</f>
        <v/>
      </c>
      <c r="AF933" s="250" t="b">
        <f>IF(tbl_TransDet_Exp[[#This Row],[ER Lookup and Format]]&lt;&gt;"",CONCATENATE(tbl_TransDet_Exp[[#This Row],[https://financials.omni.fsu.edu/psp/sprdfi/EMPLOYEE/ERP/c/AUDIT_EXPENSE_FUNCTIONS.TE_EXP_SHEET_INQ.GBL?SHEET_ID=]],AE933,tbl_TransDet_Exp[[#This Row],[&amp;PAGE=EX_SHEET_ENTRY]]))</f>
        <v>0</v>
      </c>
      <c r="AG933" s="250" t="str">
        <f t="shared" si="47"/>
        <v>https://docmgmt.its.fsu.edu/NolijWeb/public/apiLoginCheck.jsp?redir=../documentviewer/%3FdocumentId%3D</v>
      </c>
      <c r="AH9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3" s="250" t="str">
        <f>tbl_TransDet_Exp[[#Headers],[&amp;TargetFrameName=None]]</f>
        <v>&amp;TargetFrameName=None</v>
      </c>
      <c r="AJ9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3" s="71"/>
      <c r="AN933" s="22"/>
      <c r="AO933" s="22"/>
      <c r="AP933" s="208"/>
      <c r="AQ933" s="42" t="e">
        <f>IF(tbl_TransDet_Exp[[#This Row],[Custom SR Type]]="",INDEX(SR_Lookup[Section Name],MATCH(tbl_TransDet_Exp[[#This Row],[Account]],SR_Lookup[Account],0)),tbl_TransDet_Exp[[#This Row],[Custom SR Type]])</f>
        <v>#N/A</v>
      </c>
      <c r="AR933" s="42">
        <f>VALUE(CONCATENATE(C933,TEXT(tbl_TransDet_Exp[[#This Row],[Pd]],"00")))</f>
        <v>0</v>
      </c>
      <c r="AS933" s="42" t="str">
        <f>TEXT(tbl_TransDet_Exp[[#This Row],[Project Id]],"000000")</f>
        <v>000000</v>
      </c>
      <c r="AT933" s="42" t="e">
        <f>INDEX(Table11[Description],MATCH(tbl_TransDet_Exp[[#This Row],[Account]],Table11[GL Account],0))</f>
        <v>#N/A</v>
      </c>
      <c r="AU9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4" spans="2:47">
      <c r="B934" s="11"/>
      <c r="C934" s="243"/>
      <c r="D934" s="243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244"/>
      <c r="P934" s="11"/>
      <c r="Q934" s="245"/>
      <c r="R934" s="11"/>
      <c r="S934" s="11"/>
      <c r="T934" s="11"/>
      <c r="U934" s="11"/>
      <c r="V934" s="11"/>
      <c r="W934" s="11"/>
      <c r="X934" s="11"/>
      <c r="Y934" s="11"/>
      <c r="Z934" s="246"/>
      <c r="AA9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4" s="250" t="e">
        <f>IF(tbl_TransDet_Exp[[#This Row],[+/-  (HR GL Detail)]]&lt;&gt;"",tbl_TransDet_Exp[[#This Row],[+/-  (HR GL Detail)]],IF(#REF!&lt;&gt;"",#REF!,""))</f>
        <v>#REF!</v>
      </c>
      <c r="AC934" s="250" t="str">
        <f t="shared" si="45"/>
        <v>https://financials.omni.fsu.edu/psp/sprdfi/EMPLOYEE/ERP/c/AUDIT_EXPENSE_FUNCTIONS.TE_EXP_SHEET_INQ.GBL?SHEET_ID=</v>
      </c>
      <c r="AD934" s="250" t="str">
        <f t="shared" si="46"/>
        <v>&amp;PAGE=EX_SHEET_ENTRY</v>
      </c>
      <c r="AE934" s="250" t="str">
        <f>IF(LEFT(tbl_TransDet_Exp[[#This Row],[Journal Id]],2)="EX",TEXT(tbl_TransDet_Exp[[#This Row],[Vch /Ex /PayId]],"0000000000"),"")</f>
        <v/>
      </c>
      <c r="AF934" s="250" t="b">
        <f>IF(tbl_TransDet_Exp[[#This Row],[ER Lookup and Format]]&lt;&gt;"",CONCATENATE(tbl_TransDet_Exp[[#This Row],[https://financials.omni.fsu.edu/psp/sprdfi/EMPLOYEE/ERP/c/AUDIT_EXPENSE_FUNCTIONS.TE_EXP_SHEET_INQ.GBL?SHEET_ID=]],AE934,tbl_TransDet_Exp[[#This Row],[&amp;PAGE=EX_SHEET_ENTRY]]))</f>
        <v>0</v>
      </c>
      <c r="AG934" s="250" t="str">
        <f t="shared" si="47"/>
        <v>https://docmgmt.its.fsu.edu/NolijWeb/public/apiLoginCheck.jsp?redir=../documentviewer/%3FdocumentId%3D</v>
      </c>
      <c r="AH9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4" s="250" t="str">
        <f>tbl_TransDet_Exp[[#Headers],[&amp;TargetFrameName=None]]</f>
        <v>&amp;TargetFrameName=None</v>
      </c>
      <c r="AJ9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4" s="71"/>
      <c r="AN934" s="22"/>
      <c r="AO934" s="22"/>
      <c r="AP934" s="208"/>
      <c r="AQ934" s="42" t="e">
        <f>IF(tbl_TransDet_Exp[[#This Row],[Custom SR Type]]="",INDEX(SR_Lookup[Section Name],MATCH(tbl_TransDet_Exp[[#This Row],[Account]],SR_Lookup[Account],0)),tbl_TransDet_Exp[[#This Row],[Custom SR Type]])</f>
        <v>#N/A</v>
      </c>
      <c r="AR934" s="42">
        <f>VALUE(CONCATENATE(C934,TEXT(tbl_TransDet_Exp[[#This Row],[Pd]],"00")))</f>
        <v>0</v>
      </c>
      <c r="AS934" s="42" t="str">
        <f>TEXT(tbl_TransDet_Exp[[#This Row],[Project Id]],"000000")</f>
        <v>000000</v>
      </c>
      <c r="AT934" s="42" t="e">
        <f>INDEX(Table11[Description],MATCH(tbl_TransDet_Exp[[#This Row],[Account]],Table11[GL Account],0))</f>
        <v>#N/A</v>
      </c>
      <c r="AU9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5" spans="2:47">
      <c r="B935" s="11"/>
      <c r="C935" s="243"/>
      <c r="D935" s="243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244"/>
      <c r="P935" s="11"/>
      <c r="Q935" s="245"/>
      <c r="R935" s="11"/>
      <c r="S935" s="11"/>
      <c r="T935" s="11"/>
      <c r="U935" s="11"/>
      <c r="V935" s="11"/>
      <c r="W935" s="11"/>
      <c r="X935" s="11"/>
      <c r="Y935" s="11"/>
      <c r="Z935" s="246"/>
      <c r="AA9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5" s="250" t="e">
        <f>IF(tbl_TransDet_Exp[[#This Row],[+/-  (HR GL Detail)]]&lt;&gt;"",tbl_TransDet_Exp[[#This Row],[+/-  (HR GL Detail)]],IF(#REF!&lt;&gt;"",#REF!,""))</f>
        <v>#REF!</v>
      </c>
      <c r="AC935" s="250" t="str">
        <f t="shared" si="45"/>
        <v>https://financials.omni.fsu.edu/psp/sprdfi/EMPLOYEE/ERP/c/AUDIT_EXPENSE_FUNCTIONS.TE_EXP_SHEET_INQ.GBL?SHEET_ID=</v>
      </c>
      <c r="AD935" s="250" t="str">
        <f t="shared" si="46"/>
        <v>&amp;PAGE=EX_SHEET_ENTRY</v>
      </c>
      <c r="AE935" s="250" t="str">
        <f>IF(LEFT(tbl_TransDet_Exp[[#This Row],[Journal Id]],2)="EX",TEXT(tbl_TransDet_Exp[[#This Row],[Vch /Ex /PayId]],"0000000000"),"")</f>
        <v/>
      </c>
      <c r="AF935" s="250" t="b">
        <f>IF(tbl_TransDet_Exp[[#This Row],[ER Lookup and Format]]&lt;&gt;"",CONCATENATE(tbl_TransDet_Exp[[#This Row],[https://financials.omni.fsu.edu/psp/sprdfi/EMPLOYEE/ERP/c/AUDIT_EXPENSE_FUNCTIONS.TE_EXP_SHEET_INQ.GBL?SHEET_ID=]],AE935,tbl_TransDet_Exp[[#This Row],[&amp;PAGE=EX_SHEET_ENTRY]]))</f>
        <v>0</v>
      </c>
      <c r="AG935" s="250" t="str">
        <f t="shared" si="47"/>
        <v>https://docmgmt.its.fsu.edu/NolijWeb/public/apiLoginCheck.jsp?redir=../documentviewer/%3FdocumentId%3D</v>
      </c>
      <c r="AH9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5" s="250" t="str">
        <f>tbl_TransDet_Exp[[#Headers],[&amp;TargetFrameName=None]]</f>
        <v>&amp;TargetFrameName=None</v>
      </c>
      <c r="AJ9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5" s="71"/>
      <c r="AN935" s="22"/>
      <c r="AO935" s="22"/>
      <c r="AP935" s="208"/>
      <c r="AQ935" s="42" t="e">
        <f>IF(tbl_TransDet_Exp[[#This Row],[Custom SR Type]]="",INDEX(SR_Lookup[Section Name],MATCH(tbl_TransDet_Exp[[#This Row],[Account]],SR_Lookup[Account],0)),tbl_TransDet_Exp[[#This Row],[Custom SR Type]])</f>
        <v>#N/A</v>
      </c>
      <c r="AR935" s="42">
        <f>VALUE(CONCATENATE(C935,TEXT(tbl_TransDet_Exp[[#This Row],[Pd]],"00")))</f>
        <v>0</v>
      </c>
      <c r="AS935" s="42" t="str">
        <f>TEXT(tbl_TransDet_Exp[[#This Row],[Project Id]],"000000")</f>
        <v>000000</v>
      </c>
      <c r="AT935" s="42" t="e">
        <f>INDEX(Table11[Description],MATCH(tbl_TransDet_Exp[[#This Row],[Account]],Table11[GL Account],0))</f>
        <v>#N/A</v>
      </c>
      <c r="AU9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6" spans="2:47">
      <c r="B936" s="11"/>
      <c r="C936" s="243"/>
      <c r="D936" s="243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244"/>
      <c r="P936" s="11"/>
      <c r="Q936" s="245"/>
      <c r="R936" s="11"/>
      <c r="S936" s="11"/>
      <c r="T936" s="11"/>
      <c r="U936" s="11"/>
      <c r="V936" s="11"/>
      <c r="W936" s="11"/>
      <c r="X936" s="11"/>
      <c r="Y936" s="11"/>
      <c r="Z936" s="246"/>
      <c r="AA9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6" s="250" t="e">
        <f>IF(tbl_TransDet_Exp[[#This Row],[+/-  (HR GL Detail)]]&lt;&gt;"",tbl_TransDet_Exp[[#This Row],[+/-  (HR GL Detail)]],IF(#REF!&lt;&gt;"",#REF!,""))</f>
        <v>#REF!</v>
      </c>
      <c r="AC936" s="250" t="str">
        <f t="shared" si="45"/>
        <v>https://financials.omni.fsu.edu/psp/sprdfi/EMPLOYEE/ERP/c/AUDIT_EXPENSE_FUNCTIONS.TE_EXP_SHEET_INQ.GBL?SHEET_ID=</v>
      </c>
      <c r="AD936" s="250" t="str">
        <f t="shared" si="46"/>
        <v>&amp;PAGE=EX_SHEET_ENTRY</v>
      </c>
      <c r="AE936" s="250" t="str">
        <f>IF(LEFT(tbl_TransDet_Exp[[#This Row],[Journal Id]],2)="EX",TEXT(tbl_TransDet_Exp[[#This Row],[Vch /Ex /PayId]],"0000000000"),"")</f>
        <v/>
      </c>
      <c r="AF936" s="250" t="b">
        <f>IF(tbl_TransDet_Exp[[#This Row],[ER Lookup and Format]]&lt;&gt;"",CONCATENATE(tbl_TransDet_Exp[[#This Row],[https://financials.omni.fsu.edu/psp/sprdfi/EMPLOYEE/ERP/c/AUDIT_EXPENSE_FUNCTIONS.TE_EXP_SHEET_INQ.GBL?SHEET_ID=]],AE936,tbl_TransDet_Exp[[#This Row],[&amp;PAGE=EX_SHEET_ENTRY]]))</f>
        <v>0</v>
      </c>
      <c r="AG936" s="250" t="str">
        <f t="shared" si="47"/>
        <v>https://docmgmt.its.fsu.edu/NolijWeb/public/apiLoginCheck.jsp?redir=../documentviewer/%3FdocumentId%3D</v>
      </c>
      <c r="AH9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6" s="250" t="str">
        <f>tbl_TransDet_Exp[[#Headers],[&amp;TargetFrameName=None]]</f>
        <v>&amp;TargetFrameName=None</v>
      </c>
      <c r="AJ9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6" s="71"/>
      <c r="AN936" s="22"/>
      <c r="AO936" s="22"/>
      <c r="AP936" s="208"/>
      <c r="AQ936" s="42" t="e">
        <f>IF(tbl_TransDet_Exp[[#This Row],[Custom SR Type]]="",INDEX(SR_Lookup[Section Name],MATCH(tbl_TransDet_Exp[[#This Row],[Account]],SR_Lookup[Account],0)),tbl_TransDet_Exp[[#This Row],[Custom SR Type]])</f>
        <v>#N/A</v>
      </c>
      <c r="AR936" s="42">
        <f>VALUE(CONCATENATE(C936,TEXT(tbl_TransDet_Exp[[#This Row],[Pd]],"00")))</f>
        <v>0</v>
      </c>
      <c r="AS936" s="42" t="str">
        <f>TEXT(tbl_TransDet_Exp[[#This Row],[Project Id]],"000000")</f>
        <v>000000</v>
      </c>
      <c r="AT936" s="42" t="e">
        <f>INDEX(Table11[Description],MATCH(tbl_TransDet_Exp[[#This Row],[Account]],Table11[GL Account],0))</f>
        <v>#N/A</v>
      </c>
      <c r="AU9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7" spans="2:47">
      <c r="B937" s="11"/>
      <c r="C937" s="243"/>
      <c r="D937" s="243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244"/>
      <c r="P937" s="11"/>
      <c r="Q937" s="245"/>
      <c r="R937" s="11"/>
      <c r="S937" s="11"/>
      <c r="T937" s="11"/>
      <c r="U937" s="11"/>
      <c r="V937" s="11"/>
      <c r="W937" s="11"/>
      <c r="X937" s="11"/>
      <c r="Y937" s="11"/>
      <c r="Z937" s="246"/>
      <c r="AA9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7" s="250" t="e">
        <f>IF(tbl_TransDet_Exp[[#This Row],[+/-  (HR GL Detail)]]&lt;&gt;"",tbl_TransDet_Exp[[#This Row],[+/-  (HR GL Detail)]],IF(#REF!&lt;&gt;"",#REF!,""))</f>
        <v>#REF!</v>
      </c>
      <c r="AC937" s="250" t="str">
        <f t="shared" si="45"/>
        <v>https://financials.omni.fsu.edu/psp/sprdfi/EMPLOYEE/ERP/c/AUDIT_EXPENSE_FUNCTIONS.TE_EXP_SHEET_INQ.GBL?SHEET_ID=</v>
      </c>
      <c r="AD937" s="250" t="str">
        <f t="shared" si="46"/>
        <v>&amp;PAGE=EX_SHEET_ENTRY</v>
      </c>
      <c r="AE937" s="250" t="str">
        <f>IF(LEFT(tbl_TransDet_Exp[[#This Row],[Journal Id]],2)="EX",TEXT(tbl_TransDet_Exp[[#This Row],[Vch /Ex /PayId]],"0000000000"),"")</f>
        <v/>
      </c>
      <c r="AF937" s="250" t="b">
        <f>IF(tbl_TransDet_Exp[[#This Row],[ER Lookup and Format]]&lt;&gt;"",CONCATENATE(tbl_TransDet_Exp[[#This Row],[https://financials.omni.fsu.edu/psp/sprdfi/EMPLOYEE/ERP/c/AUDIT_EXPENSE_FUNCTIONS.TE_EXP_SHEET_INQ.GBL?SHEET_ID=]],AE937,tbl_TransDet_Exp[[#This Row],[&amp;PAGE=EX_SHEET_ENTRY]]))</f>
        <v>0</v>
      </c>
      <c r="AG937" s="250" t="str">
        <f t="shared" si="47"/>
        <v>https://docmgmt.its.fsu.edu/NolijWeb/public/apiLoginCheck.jsp?redir=../documentviewer/%3FdocumentId%3D</v>
      </c>
      <c r="AH9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7" s="250" t="str">
        <f>tbl_TransDet_Exp[[#Headers],[&amp;TargetFrameName=None]]</f>
        <v>&amp;TargetFrameName=None</v>
      </c>
      <c r="AJ9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7" s="71"/>
      <c r="AN937" s="22"/>
      <c r="AO937" s="22"/>
      <c r="AP937" s="208"/>
      <c r="AQ937" s="42" t="e">
        <f>IF(tbl_TransDet_Exp[[#This Row],[Custom SR Type]]="",INDEX(SR_Lookup[Section Name],MATCH(tbl_TransDet_Exp[[#This Row],[Account]],SR_Lookup[Account],0)),tbl_TransDet_Exp[[#This Row],[Custom SR Type]])</f>
        <v>#N/A</v>
      </c>
      <c r="AR937" s="42">
        <f>VALUE(CONCATENATE(C937,TEXT(tbl_TransDet_Exp[[#This Row],[Pd]],"00")))</f>
        <v>0</v>
      </c>
      <c r="AS937" s="42" t="str">
        <f>TEXT(tbl_TransDet_Exp[[#This Row],[Project Id]],"000000")</f>
        <v>000000</v>
      </c>
      <c r="AT937" s="42" t="e">
        <f>INDEX(Table11[Description],MATCH(tbl_TransDet_Exp[[#This Row],[Account]],Table11[GL Account],0))</f>
        <v>#N/A</v>
      </c>
      <c r="AU9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8" spans="2:47">
      <c r="B938" s="11"/>
      <c r="C938" s="243"/>
      <c r="D938" s="243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244"/>
      <c r="P938" s="11"/>
      <c r="Q938" s="245"/>
      <c r="R938" s="11"/>
      <c r="S938" s="11"/>
      <c r="T938" s="11"/>
      <c r="U938" s="11"/>
      <c r="V938" s="11"/>
      <c r="W938" s="11"/>
      <c r="X938" s="11"/>
      <c r="Y938" s="11"/>
      <c r="Z938" s="246"/>
      <c r="AA9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8" s="250" t="e">
        <f>IF(tbl_TransDet_Exp[[#This Row],[+/-  (HR GL Detail)]]&lt;&gt;"",tbl_TransDet_Exp[[#This Row],[+/-  (HR GL Detail)]],IF(#REF!&lt;&gt;"",#REF!,""))</f>
        <v>#REF!</v>
      </c>
      <c r="AC938" s="250" t="str">
        <f t="shared" si="45"/>
        <v>https://financials.omni.fsu.edu/psp/sprdfi/EMPLOYEE/ERP/c/AUDIT_EXPENSE_FUNCTIONS.TE_EXP_SHEET_INQ.GBL?SHEET_ID=</v>
      </c>
      <c r="AD938" s="250" t="str">
        <f t="shared" si="46"/>
        <v>&amp;PAGE=EX_SHEET_ENTRY</v>
      </c>
      <c r="AE938" s="250" t="str">
        <f>IF(LEFT(tbl_TransDet_Exp[[#This Row],[Journal Id]],2)="EX",TEXT(tbl_TransDet_Exp[[#This Row],[Vch /Ex /PayId]],"0000000000"),"")</f>
        <v/>
      </c>
      <c r="AF938" s="250" t="b">
        <f>IF(tbl_TransDet_Exp[[#This Row],[ER Lookup and Format]]&lt;&gt;"",CONCATENATE(tbl_TransDet_Exp[[#This Row],[https://financials.omni.fsu.edu/psp/sprdfi/EMPLOYEE/ERP/c/AUDIT_EXPENSE_FUNCTIONS.TE_EXP_SHEET_INQ.GBL?SHEET_ID=]],AE938,tbl_TransDet_Exp[[#This Row],[&amp;PAGE=EX_SHEET_ENTRY]]))</f>
        <v>0</v>
      </c>
      <c r="AG938" s="250" t="str">
        <f t="shared" si="47"/>
        <v>https://docmgmt.its.fsu.edu/NolijWeb/public/apiLoginCheck.jsp?redir=../documentviewer/%3FdocumentId%3D</v>
      </c>
      <c r="AH9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8" s="250" t="str">
        <f>tbl_TransDet_Exp[[#Headers],[&amp;TargetFrameName=None]]</f>
        <v>&amp;TargetFrameName=None</v>
      </c>
      <c r="AJ9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8" s="71"/>
      <c r="AN938" s="22"/>
      <c r="AO938" s="22"/>
      <c r="AP938" s="208"/>
      <c r="AQ938" s="42" t="e">
        <f>IF(tbl_TransDet_Exp[[#This Row],[Custom SR Type]]="",INDEX(SR_Lookup[Section Name],MATCH(tbl_TransDet_Exp[[#This Row],[Account]],SR_Lookup[Account],0)),tbl_TransDet_Exp[[#This Row],[Custom SR Type]])</f>
        <v>#N/A</v>
      </c>
      <c r="AR938" s="42">
        <f>VALUE(CONCATENATE(C938,TEXT(tbl_TransDet_Exp[[#This Row],[Pd]],"00")))</f>
        <v>0</v>
      </c>
      <c r="AS938" s="42" t="str">
        <f>TEXT(tbl_TransDet_Exp[[#This Row],[Project Id]],"000000")</f>
        <v>000000</v>
      </c>
      <c r="AT938" s="42" t="e">
        <f>INDEX(Table11[Description],MATCH(tbl_TransDet_Exp[[#This Row],[Account]],Table11[GL Account],0))</f>
        <v>#N/A</v>
      </c>
      <c r="AU9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39" spans="2:47">
      <c r="B939" s="11"/>
      <c r="C939" s="243"/>
      <c r="D939" s="243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244"/>
      <c r="P939" s="11"/>
      <c r="Q939" s="245"/>
      <c r="R939" s="11"/>
      <c r="S939" s="11"/>
      <c r="T939" s="11"/>
      <c r="U939" s="11"/>
      <c r="V939" s="11"/>
      <c r="W939" s="11"/>
      <c r="X939" s="11"/>
      <c r="Y939" s="11"/>
      <c r="Z939" s="246"/>
      <c r="AA9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39" s="250" t="e">
        <f>IF(tbl_TransDet_Exp[[#This Row],[+/-  (HR GL Detail)]]&lt;&gt;"",tbl_TransDet_Exp[[#This Row],[+/-  (HR GL Detail)]],IF(#REF!&lt;&gt;"",#REF!,""))</f>
        <v>#REF!</v>
      </c>
      <c r="AC939" s="250" t="str">
        <f t="shared" si="45"/>
        <v>https://financials.omni.fsu.edu/psp/sprdfi/EMPLOYEE/ERP/c/AUDIT_EXPENSE_FUNCTIONS.TE_EXP_SHEET_INQ.GBL?SHEET_ID=</v>
      </c>
      <c r="AD939" s="250" t="str">
        <f t="shared" si="46"/>
        <v>&amp;PAGE=EX_SHEET_ENTRY</v>
      </c>
      <c r="AE939" s="250" t="str">
        <f>IF(LEFT(tbl_TransDet_Exp[[#This Row],[Journal Id]],2)="EX",TEXT(tbl_TransDet_Exp[[#This Row],[Vch /Ex /PayId]],"0000000000"),"")</f>
        <v/>
      </c>
      <c r="AF939" s="250" t="b">
        <f>IF(tbl_TransDet_Exp[[#This Row],[ER Lookup and Format]]&lt;&gt;"",CONCATENATE(tbl_TransDet_Exp[[#This Row],[https://financials.omni.fsu.edu/psp/sprdfi/EMPLOYEE/ERP/c/AUDIT_EXPENSE_FUNCTIONS.TE_EXP_SHEET_INQ.GBL?SHEET_ID=]],AE939,tbl_TransDet_Exp[[#This Row],[&amp;PAGE=EX_SHEET_ENTRY]]))</f>
        <v>0</v>
      </c>
      <c r="AG939" s="250" t="str">
        <f t="shared" si="47"/>
        <v>https://docmgmt.its.fsu.edu/NolijWeb/public/apiLoginCheck.jsp?redir=../documentviewer/%3FdocumentId%3D</v>
      </c>
      <c r="AH9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39" s="250" t="str">
        <f>tbl_TransDet_Exp[[#Headers],[&amp;TargetFrameName=None]]</f>
        <v>&amp;TargetFrameName=None</v>
      </c>
      <c r="AJ9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39" s="71"/>
      <c r="AN939" s="22"/>
      <c r="AO939" s="22"/>
      <c r="AP939" s="208"/>
      <c r="AQ939" s="42" t="e">
        <f>IF(tbl_TransDet_Exp[[#This Row],[Custom SR Type]]="",INDEX(SR_Lookup[Section Name],MATCH(tbl_TransDet_Exp[[#This Row],[Account]],SR_Lookup[Account],0)),tbl_TransDet_Exp[[#This Row],[Custom SR Type]])</f>
        <v>#N/A</v>
      </c>
      <c r="AR939" s="42">
        <f>VALUE(CONCATENATE(C939,TEXT(tbl_TransDet_Exp[[#This Row],[Pd]],"00")))</f>
        <v>0</v>
      </c>
      <c r="AS939" s="42" t="str">
        <f>TEXT(tbl_TransDet_Exp[[#This Row],[Project Id]],"000000")</f>
        <v>000000</v>
      </c>
      <c r="AT939" s="42" t="e">
        <f>INDEX(Table11[Description],MATCH(tbl_TransDet_Exp[[#This Row],[Account]],Table11[GL Account],0))</f>
        <v>#N/A</v>
      </c>
      <c r="AU9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0" spans="2:47">
      <c r="B940" s="11"/>
      <c r="C940" s="243"/>
      <c r="D940" s="243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244"/>
      <c r="P940" s="11"/>
      <c r="Q940" s="245"/>
      <c r="R940" s="11"/>
      <c r="S940" s="11"/>
      <c r="T940" s="11"/>
      <c r="U940" s="11"/>
      <c r="V940" s="11"/>
      <c r="W940" s="11"/>
      <c r="X940" s="11"/>
      <c r="Y940" s="11"/>
      <c r="Z940" s="246"/>
      <c r="AA9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0" s="250" t="e">
        <f>IF(tbl_TransDet_Exp[[#This Row],[+/-  (HR GL Detail)]]&lt;&gt;"",tbl_TransDet_Exp[[#This Row],[+/-  (HR GL Detail)]],IF(#REF!&lt;&gt;"",#REF!,""))</f>
        <v>#REF!</v>
      </c>
      <c r="AC940" s="250" t="str">
        <f t="shared" si="45"/>
        <v>https://financials.omni.fsu.edu/psp/sprdfi/EMPLOYEE/ERP/c/AUDIT_EXPENSE_FUNCTIONS.TE_EXP_SHEET_INQ.GBL?SHEET_ID=</v>
      </c>
      <c r="AD940" s="250" t="str">
        <f t="shared" si="46"/>
        <v>&amp;PAGE=EX_SHEET_ENTRY</v>
      </c>
      <c r="AE940" s="250" t="str">
        <f>IF(LEFT(tbl_TransDet_Exp[[#This Row],[Journal Id]],2)="EX",TEXT(tbl_TransDet_Exp[[#This Row],[Vch /Ex /PayId]],"0000000000"),"")</f>
        <v/>
      </c>
      <c r="AF940" s="250" t="b">
        <f>IF(tbl_TransDet_Exp[[#This Row],[ER Lookup and Format]]&lt;&gt;"",CONCATENATE(tbl_TransDet_Exp[[#This Row],[https://financials.omni.fsu.edu/psp/sprdfi/EMPLOYEE/ERP/c/AUDIT_EXPENSE_FUNCTIONS.TE_EXP_SHEET_INQ.GBL?SHEET_ID=]],AE940,tbl_TransDet_Exp[[#This Row],[&amp;PAGE=EX_SHEET_ENTRY]]))</f>
        <v>0</v>
      </c>
      <c r="AG940" s="250" t="str">
        <f t="shared" si="47"/>
        <v>https://docmgmt.its.fsu.edu/NolijWeb/public/apiLoginCheck.jsp?redir=../documentviewer/%3FdocumentId%3D</v>
      </c>
      <c r="AH9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0" s="250" t="str">
        <f>tbl_TransDet_Exp[[#Headers],[&amp;TargetFrameName=None]]</f>
        <v>&amp;TargetFrameName=None</v>
      </c>
      <c r="AJ9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0" s="71"/>
      <c r="AN940" s="22"/>
      <c r="AO940" s="22"/>
      <c r="AP940" s="208"/>
      <c r="AQ940" s="42" t="e">
        <f>IF(tbl_TransDet_Exp[[#This Row],[Custom SR Type]]="",INDEX(SR_Lookup[Section Name],MATCH(tbl_TransDet_Exp[[#This Row],[Account]],SR_Lookup[Account],0)),tbl_TransDet_Exp[[#This Row],[Custom SR Type]])</f>
        <v>#N/A</v>
      </c>
      <c r="AR940" s="42">
        <f>VALUE(CONCATENATE(C940,TEXT(tbl_TransDet_Exp[[#This Row],[Pd]],"00")))</f>
        <v>0</v>
      </c>
      <c r="AS940" s="42" t="str">
        <f>TEXT(tbl_TransDet_Exp[[#This Row],[Project Id]],"000000")</f>
        <v>000000</v>
      </c>
      <c r="AT940" s="42" t="e">
        <f>INDEX(Table11[Description],MATCH(tbl_TransDet_Exp[[#This Row],[Account]],Table11[GL Account],0))</f>
        <v>#N/A</v>
      </c>
      <c r="AU9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1" spans="2:47">
      <c r="B941" s="11"/>
      <c r="C941" s="243"/>
      <c r="D941" s="243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244"/>
      <c r="P941" s="11"/>
      <c r="Q941" s="245"/>
      <c r="R941" s="11"/>
      <c r="S941" s="11"/>
      <c r="T941" s="11"/>
      <c r="U941" s="11"/>
      <c r="V941" s="11"/>
      <c r="W941" s="11"/>
      <c r="X941" s="11"/>
      <c r="Y941" s="11"/>
      <c r="Z941" s="246"/>
      <c r="AA9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1" s="250" t="e">
        <f>IF(tbl_TransDet_Exp[[#This Row],[+/-  (HR GL Detail)]]&lt;&gt;"",tbl_TransDet_Exp[[#This Row],[+/-  (HR GL Detail)]],IF(#REF!&lt;&gt;"",#REF!,""))</f>
        <v>#REF!</v>
      </c>
      <c r="AC941" s="250" t="str">
        <f t="shared" si="45"/>
        <v>https://financials.omni.fsu.edu/psp/sprdfi/EMPLOYEE/ERP/c/AUDIT_EXPENSE_FUNCTIONS.TE_EXP_SHEET_INQ.GBL?SHEET_ID=</v>
      </c>
      <c r="AD941" s="250" t="str">
        <f t="shared" si="46"/>
        <v>&amp;PAGE=EX_SHEET_ENTRY</v>
      </c>
      <c r="AE941" s="250" t="str">
        <f>IF(LEFT(tbl_TransDet_Exp[[#This Row],[Journal Id]],2)="EX",TEXT(tbl_TransDet_Exp[[#This Row],[Vch /Ex /PayId]],"0000000000"),"")</f>
        <v/>
      </c>
      <c r="AF941" s="250" t="b">
        <f>IF(tbl_TransDet_Exp[[#This Row],[ER Lookup and Format]]&lt;&gt;"",CONCATENATE(tbl_TransDet_Exp[[#This Row],[https://financials.omni.fsu.edu/psp/sprdfi/EMPLOYEE/ERP/c/AUDIT_EXPENSE_FUNCTIONS.TE_EXP_SHEET_INQ.GBL?SHEET_ID=]],AE941,tbl_TransDet_Exp[[#This Row],[&amp;PAGE=EX_SHEET_ENTRY]]))</f>
        <v>0</v>
      </c>
      <c r="AG941" s="250" t="str">
        <f t="shared" si="47"/>
        <v>https://docmgmt.its.fsu.edu/NolijWeb/public/apiLoginCheck.jsp?redir=../documentviewer/%3FdocumentId%3D</v>
      </c>
      <c r="AH9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1" s="250" t="str">
        <f>tbl_TransDet_Exp[[#Headers],[&amp;TargetFrameName=None]]</f>
        <v>&amp;TargetFrameName=None</v>
      </c>
      <c r="AJ9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1" s="71"/>
      <c r="AN941" s="22"/>
      <c r="AO941" s="22"/>
      <c r="AP941" s="208"/>
      <c r="AQ941" s="42" t="e">
        <f>IF(tbl_TransDet_Exp[[#This Row],[Custom SR Type]]="",INDEX(SR_Lookup[Section Name],MATCH(tbl_TransDet_Exp[[#This Row],[Account]],SR_Lookup[Account],0)),tbl_TransDet_Exp[[#This Row],[Custom SR Type]])</f>
        <v>#N/A</v>
      </c>
      <c r="AR941" s="42">
        <f>VALUE(CONCATENATE(C941,TEXT(tbl_TransDet_Exp[[#This Row],[Pd]],"00")))</f>
        <v>0</v>
      </c>
      <c r="AS941" s="42" t="str">
        <f>TEXT(tbl_TransDet_Exp[[#This Row],[Project Id]],"000000")</f>
        <v>000000</v>
      </c>
      <c r="AT941" s="42" t="e">
        <f>INDEX(Table11[Description],MATCH(tbl_TransDet_Exp[[#This Row],[Account]],Table11[GL Account],0))</f>
        <v>#N/A</v>
      </c>
      <c r="AU9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2" spans="2:47">
      <c r="B942" s="11"/>
      <c r="C942" s="243"/>
      <c r="D942" s="243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244"/>
      <c r="P942" s="11"/>
      <c r="Q942" s="245"/>
      <c r="R942" s="11"/>
      <c r="S942" s="11"/>
      <c r="T942" s="11"/>
      <c r="U942" s="11"/>
      <c r="V942" s="11"/>
      <c r="W942" s="11"/>
      <c r="X942" s="11"/>
      <c r="Y942" s="11"/>
      <c r="Z942" s="246"/>
      <c r="AA9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2" s="250" t="e">
        <f>IF(tbl_TransDet_Exp[[#This Row],[+/-  (HR GL Detail)]]&lt;&gt;"",tbl_TransDet_Exp[[#This Row],[+/-  (HR GL Detail)]],IF(#REF!&lt;&gt;"",#REF!,""))</f>
        <v>#REF!</v>
      </c>
      <c r="AC942" s="250" t="str">
        <f t="shared" si="45"/>
        <v>https://financials.omni.fsu.edu/psp/sprdfi/EMPLOYEE/ERP/c/AUDIT_EXPENSE_FUNCTIONS.TE_EXP_SHEET_INQ.GBL?SHEET_ID=</v>
      </c>
      <c r="AD942" s="250" t="str">
        <f t="shared" si="46"/>
        <v>&amp;PAGE=EX_SHEET_ENTRY</v>
      </c>
      <c r="AE942" s="250" t="str">
        <f>IF(LEFT(tbl_TransDet_Exp[[#This Row],[Journal Id]],2)="EX",TEXT(tbl_TransDet_Exp[[#This Row],[Vch /Ex /PayId]],"0000000000"),"")</f>
        <v/>
      </c>
      <c r="AF942" s="250" t="b">
        <f>IF(tbl_TransDet_Exp[[#This Row],[ER Lookup and Format]]&lt;&gt;"",CONCATENATE(tbl_TransDet_Exp[[#This Row],[https://financials.omni.fsu.edu/psp/sprdfi/EMPLOYEE/ERP/c/AUDIT_EXPENSE_FUNCTIONS.TE_EXP_SHEET_INQ.GBL?SHEET_ID=]],AE942,tbl_TransDet_Exp[[#This Row],[&amp;PAGE=EX_SHEET_ENTRY]]))</f>
        <v>0</v>
      </c>
      <c r="AG942" s="250" t="str">
        <f t="shared" si="47"/>
        <v>https://docmgmt.its.fsu.edu/NolijWeb/public/apiLoginCheck.jsp?redir=../documentviewer/%3FdocumentId%3D</v>
      </c>
      <c r="AH9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2" s="250" t="str">
        <f>tbl_TransDet_Exp[[#Headers],[&amp;TargetFrameName=None]]</f>
        <v>&amp;TargetFrameName=None</v>
      </c>
      <c r="AJ9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2" s="71"/>
      <c r="AN942" s="22"/>
      <c r="AO942" s="22"/>
      <c r="AP942" s="208"/>
      <c r="AQ942" s="42" t="e">
        <f>IF(tbl_TransDet_Exp[[#This Row],[Custom SR Type]]="",INDEX(SR_Lookup[Section Name],MATCH(tbl_TransDet_Exp[[#This Row],[Account]],SR_Lookup[Account],0)),tbl_TransDet_Exp[[#This Row],[Custom SR Type]])</f>
        <v>#N/A</v>
      </c>
      <c r="AR942" s="42">
        <f>VALUE(CONCATENATE(C942,TEXT(tbl_TransDet_Exp[[#This Row],[Pd]],"00")))</f>
        <v>0</v>
      </c>
      <c r="AS942" s="42" t="str">
        <f>TEXT(tbl_TransDet_Exp[[#This Row],[Project Id]],"000000")</f>
        <v>000000</v>
      </c>
      <c r="AT942" s="42" t="e">
        <f>INDEX(Table11[Description],MATCH(tbl_TransDet_Exp[[#This Row],[Account]],Table11[GL Account],0))</f>
        <v>#N/A</v>
      </c>
      <c r="AU9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3" spans="2:47">
      <c r="B943" s="11"/>
      <c r="C943" s="243"/>
      <c r="D943" s="243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244"/>
      <c r="P943" s="11"/>
      <c r="Q943" s="245"/>
      <c r="R943" s="11"/>
      <c r="S943" s="11"/>
      <c r="T943" s="11"/>
      <c r="U943" s="11"/>
      <c r="V943" s="11"/>
      <c r="W943" s="11"/>
      <c r="X943" s="11"/>
      <c r="Y943" s="11"/>
      <c r="Z943" s="246"/>
      <c r="AA9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3" s="250" t="e">
        <f>IF(tbl_TransDet_Exp[[#This Row],[+/-  (HR GL Detail)]]&lt;&gt;"",tbl_TransDet_Exp[[#This Row],[+/-  (HR GL Detail)]],IF(#REF!&lt;&gt;"",#REF!,""))</f>
        <v>#REF!</v>
      </c>
      <c r="AC943" s="250" t="str">
        <f t="shared" si="45"/>
        <v>https://financials.omni.fsu.edu/psp/sprdfi/EMPLOYEE/ERP/c/AUDIT_EXPENSE_FUNCTIONS.TE_EXP_SHEET_INQ.GBL?SHEET_ID=</v>
      </c>
      <c r="AD943" s="250" t="str">
        <f t="shared" si="46"/>
        <v>&amp;PAGE=EX_SHEET_ENTRY</v>
      </c>
      <c r="AE943" s="250" t="str">
        <f>IF(LEFT(tbl_TransDet_Exp[[#This Row],[Journal Id]],2)="EX",TEXT(tbl_TransDet_Exp[[#This Row],[Vch /Ex /PayId]],"0000000000"),"")</f>
        <v/>
      </c>
      <c r="AF943" s="250" t="b">
        <f>IF(tbl_TransDet_Exp[[#This Row],[ER Lookup and Format]]&lt;&gt;"",CONCATENATE(tbl_TransDet_Exp[[#This Row],[https://financials.omni.fsu.edu/psp/sprdfi/EMPLOYEE/ERP/c/AUDIT_EXPENSE_FUNCTIONS.TE_EXP_SHEET_INQ.GBL?SHEET_ID=]],AE943,tbl_TransDet_Exp[[#This Row],[&amp;PAGE=EX_SHEET_ENTRY]]))</f>
        <v>0</v>
      </c>
      <c r="AG943" s="250" t="str">
        <f t="shared" si="47"/>
        <v>https://docmgmt.its.fsu.edu/NolijWeb/public/apiLoginCheck.jsp?redir=../documentviewer/%3FdocumentId%3D</v>
      </c>
      <c r="AH9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3" s="250" t="str">
        <f>tbl_TransDet_Exp[[#Headers],[&amp;TargetFrameName=None]]</f>
        <v>&amp;TargetFrameName=None</v>
      </c>
      <c r="AJ9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3" s="71"/>
      <c r="AN943" s="22"/>
      <c r="AO943" s="22"/>
      <c r="AP943" s="208"/>
      <c r="AQ943" s="42" t="e">
        <f>IF(tbl_TransDet_Exp[[#This Row],[Custom SR Type]]="",INDEX(SR_Lookup[Section Name],MATCH(tbl_TransDet_Exp[[#This Row],[Account]],SR_Lookup[Account],0)),tbl_TransDet_Exp[[#This Row],[Custom SR Type]])</f>
        <v>#N/A</v>
      </c>
      <c r="AR943" s="42">
        <f>VALUE(CONCATENATE(C943,TEXT(tbl_TransDet_Exp[[#This Row],[Pd]],"00")))</f>
        <v>0</v>
      </c>
      <c r="AS943" s="42" t="str">
        <f>TEXT(tbl_TransDet_Exp[[#This Row],[Project Id]],"000000")</f>
        <v>000000</v>
      </c>
      <c r="AT943" s="42" t="e">
        <f>INDEX(Table11[Description],MATCH(tbl_TransDet_Exp[[#This Row],[Account]],Table11[GL Account],0))</f>
        <v>#N/A</v>
      </c>
      <c r="AU9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4" spans="2:47">
      <c r="B944" s="11"/>
      <c r="C944" s="243"/>
      <c r="D944" s="243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244"/>
      <c r="P944" s="11"/>
      <c r="Q944" s="245"/>
      <c r="R944" s="11"/>
      <c r="S944" s="11"/>
      <c r="T944" s="11"/>
      <c r="U944" s="11"/>
      <c r="V944" s="11"/>
      <c r="W944" s="11"/>
      <c r="X944" s="11"/>
      <c r="Y944" s="11"/>
      <c r="Z944" s="246"/>
      <c r="AA9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4" s="250" t="e">
        <f>IF(tbl_TransDet_Exp[[#This Row],[+/-  (HR GL Detail)]]&lt;&gt;"",tbl_TransDet_Exp[[#This Row],[+/-  (HR GL Detail)]],IF(#REF!&lt;&gt;"",#REF!,""))</f>
        <v>#REF!</v>
      </c>
      <c r="AC944" s="250" t="str">
        <f t="shared" si="45"/>
        <v>https://financials.omni.fsu.edu/psp/sprdfi/EMPLOYEE/ERP/c/AUDIT_EXPENSE_FUNCTIONS.TE_EXP_SHEET_INQ.GBL?SHEET_ID=</v>
      </c>
      <c r="AD944" s="250" t="str">
        <f t="shared" si="46"/>
        <v>&amp;PAGE=EX_SHEET_ENTRY</v>
      </c>
      <c r="AE944" s="250" t="str">
        <f>IF(LEFT(tbl_TransDet_Exp[[#This Row],[Journal Id]],2)="EX",TEXT(tbl_TransDet_Exp[[#This Row],[Vch /Ex /PayId]],"0000000000"),"")</f>
        <v/>
      </c>
      <c r="AF944" s="250" t="b">
        <f>IF(tbl_TransDet_Exp[[#This Row],[ER Lookup and Format]]&lt;&gt;"",CONCATENATE(tbl_TransDet_Exp[[#This Row],[https://financials.omni.fsu.edu/psp/sprdfi/EMPLOYEE/ERP/c/AUDIT_EXPENSE_FUNCTIONS.TE_EXP_SHEET_INQ.GBL?SHEET_ID=]],AE944,tbl_TransDet_Exp[[#This Row],[&amp;PAGE=EX_SHEET_ENTRY]]))</f>
        <v>0</v>
      </c>
      <c r="AG944" s="250" t="str">
        <f t="shared" si="47"/>
        <v>https://docmgmt.its.fsu.edu/NolijWeb/public/apiLoginCheck.jsp?redir=../documentviewer/%3FdocumentId%3D</v>
      </c>
      <c r="AH9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4" s="250" t="str">
        <f>tbl_TransDet_Exp[[#Headers],[&amp;TargetFrameName=None]]</f>
        <v>&amp;TargetFrameName=None</v>
      </c>
      <c r="AJ9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4" s="71"/>
      <c r="AN944" s="22"/>
      <c r="AO944" s="22"/>
      <c r="AP944" s="208"/>
      <c r="AQ944" s="42" t="e">
        <f>IF(tbl_TransDet_Exp[[#This Row],[Custom SR Type]]="",INDEX(SR_Lookup[Section Name],MATCH(tbl_TransDet_Exp[[#This Row],[Account]],SR_Lookup[Account],0)),tbl_TransDet_Exp[[#This Row],[Custom SR Type]])</f>
        <v>#N/A</v>
      </c>
      <c r="AR944" s="42">
        <f>VALUE(CONCATENATE(C944,TEXT(tbl_TransDet_Exp[[#This Row],[Pd]],"00")))</f>
        <v>0</v>
      </c>
      <c r="AS944" s="42" t="str">
        <f>TEXT(tbl_TransDet_Exp[[#This Row],[Project Id]],"000000")</f>
        <v>000000</v>
      </c>
      <c r="AT944" s="42" t="e">
        <f>INDEX(Table11[Description],MATCH(tbl_TransDet_Exp[[#This Row],[Account]],Table11[GL Account],0))</f>
        <v>#N/A</v>
      </c>
      <c r="AU9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5" spans="2:47">
      <c r="B945" s="11"/>
      <c r="C945" s="243"/>
      <c r="D945" s="243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244"/>
      <c r="P945" s="11"/>
      <c r="Q945" s="245"/>
      <c r="R945" s="11"/>
      <c r="S945" s="11"/>
      <c r="T945" s="11"/>
      <c r="U945" s="11"/>
      <c r="V945" s="11"/>
      <c r="W945" s="11"/>
      <c r="X945" s="11"/>
      <c r="Y945" s="11"/>
      <c r="Z945" s="246"/>
      <c r="AA9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5" s="250" t="e">
        <f>IF(tbl_TransDet_Exp[[#This Row],[+/-  (HR GL Detail)]]&lt;&gt;"",tbl_TransDet_Exp[[#This Row],[+/-  (HR GL Detail)]],IF(#REF!&lt;&gt;"",#REF!,""))</f>
        <v>#REF!</v>
      </c>
      <c r="AC945" s="250" t="str">
        <f t="shared" si="45"/>
        <v>https://financials.omni.fsu.edu/psp/sprdfi/EMPLOYEE/ERP/c/AUDIT_EXPENSE_FUNCTIONS.TE_EXP_SHEET_INQ.GBL?SHEET_ID=</v>
      </c>
      <c r="AD945" s="250" t="str">
        <f t="shared" si="46"/>
        <v>&amp;PAGE=EX_SHEET_ENTRY</v>
      </c>
      <c r="AE945" s="250" t="str">
        <f>IF(LEFT(tbl_TransDet_Exp[[#This Row],[Journal Id]],2)="EX",TEXT(tbl_TransDet_Exp[[#This Row],[Vch /Ex /PayId]],"0000000000"),"")</f>
        <v/>
      </c>
      <c r="AF945" s="250" t="b">
        <f>IF(tbl_TransDet_Exp[[#This Row],[ER Lookup and Format]]&lt;&gt;"",CONCATENATE(tbl_TransDet_Exp[[#This Row],[https://financials.omni.fsu.edu/psp/sprdfi/EMPLOYEE/ERP/c/AUDIT_EXPENSE_FUNCTIONS.TE_EXP_SHEET_INQ.GBL?SHEET_ID=]],AE945,tbl_TransDet_Exp[[#This Row],[&amp;PAGE=EX_SHEET_ENTRY]]))</f>
        <v>0</v>
      </c>
      <c r="AG945" s="250" t="str">
        <f t="shared" si="47"/>
        <v>https://docmgmt.its.fsu.edu/NolijWeb/public/apiLoginCheck.jsp?redir=../documentviewer/%3FdocumentId%3D</v>
      </c>
      <c r="AH9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5" s="250" t="str">
        <f>tbl_TransDet_Exp[[#Headers],[&amp;TargetFrameName=None]]</f>
        <v>&amp;TargetFrameName=None</v>
      </c>
      <c r="AJ9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5" s="71"/>
      <c r="AN945" s="22"/>
      <c r="AO945" s="22"/>
      <c r="AP945" s="208"/>
      <c r="AQ945" s="42" t="e">
        <f>IF(tbl_TransDet_Exp[[#This Row],[Custom SR Type]]="",INDEX(SR_Lookup[Section Name],MATCH(tbl_TransDet_Exp[[#This Row],[Account]],SR_Lookup[Account],0)),tbl_TransDet_Exp[[#This Row],[Custom SR Type]])</f>
        <v>#N/A</v>
      </c>
      <c r="AR945" s="42">
        <f>VALUE(CONCATENATE(C945,TEXT(tbl_TransDet_Exp[[#This Row],[Pd]],"00")))</f>
        <v>0</v>
      </c>
      <c r="AS945" s="42" t="str">
        <f>TEXT(tbl_TransDet_Exp[[#This Row],[Project Id]],"000000")</f>
        <v>000000</v>
      </c>
      <c r="AT945" s="42" t="e">
        <f>INDEX(Table11[Description],MATCH(tbl_TransDet_Exp[[#This Row],[Account]],Table11[GL Account],0))</f>
        <v>#N/A</v>
      </c>
      <c r="AU9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6" spans="2:47">
      <c r="B946" s="11"/>
      <c r="C946" s="243"/>
      <c r="D946" s="243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244"/>
      <c r="P946" s="11"/>
      <c r="Q946" s="245"/>
      <c r="R946" s="11"/>
      <c r="S946" s="11"/>
      <c r="T946" s="11"/>
      <c r="U946" s="11"/>
      <c r="V946" s="11"/>
      <c r="W946" s="11"/>
      <c r="X946" s="11"/>
      <c r="Y946" s="11"/>
      <c r="Z946" s="246"/>
      <c r="AA9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6" s="250" t="e">
        <f>IF(tbl_TransDet_Exp[[#This Row],[+/-  (HR GL Detail)]]&lt;&gt;"",tbl_TransDet_Exp[[#This Row],[+/-  (HR GL Detail)]],IF(#REF!&lt;&gt;"",#REF!,""))</f>
        <v>#REF!</v>
      </c>
      <c r="AC946" s="250" t="str">
        <f t="shared" si="45"/>
        <v>https://financials.omni.fsu.edu/psp/sprdfi/EMPLOYEE/ERP/c/AUDIT_EXPENSE_FUNCTIONS.TE_EXP_SHEET_INQ.GBL?SHEET_ID=</v>
      </c>
      <c r="AD946" s="250" t="str">
        <f t="shared" si="46"/>
        <v>&amp;PAGE=EX_SHEET_ENTRY</v>
      </c>
      <c r="AE946" s="250" t="str">
        <f>IF(LEFT(tbl_TransDet_Exp[[#This Row],[Journal Id]],2)="EX",TEXT(tbl_TransDet_Exp[[#This Row],[Vch /Ex /PayId]],"0000000000"),"")</f>
        <v/>
      </c>
      <c r="AF946" s="250" t="b">
        <f>IF(tbl_TransDet_Exp[[#This Row],[ER Lookup and Format]]&lt;&gt;"",CONCATENATE(tbl_TransDet_Exp[[#This Row],[https://financials.omni.fsu.edu/psp/sprdfi/EMPLOYEE/ERP/c/AUDIT_EXPENSE_FUNCTIONS.TE_EXP_SHEET_INQ.GBL?SHEET_ID=]],AE946,tbl_TransDet_Exp[[#This Row],[&amp;PAGE=EX_SHEET_ENTRY]]))</f>
        <v>0</v>
      </c>
      <c r="AG946" s="250" t="str">
        <f t="shared" si="47"/>
        <v>https://docmgmt.its.fsu.edu/NolijWeb/public/apiLoginCheck.jsp?redir=../documentviewer/%3FdocumentId%3D</v>
      </c>
      <c r="AH9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6" s="250" t="str">
        <f>tbl_TransDet_Exp[[#Headers],[&amp;TargetFrameName=None]]</f>
        <v>&amp;TargetFrameName=None</v>
      </c>
      <c r="AJ9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6" s="71"/>
      <c r="AN946" s="22"/>
      <c r="AO946" s="22"/>
      <c r="AP946" s="208"/>
      <c r="AQ946" s="42" t="e">
        <f>IF(tbl_TransDet_Exp[[#This Row],[Custom SR Type]]="",INDEX(SR_Lookup[Section Name],MATCH(tbl_TransDet_Exp[[#This Row],[Account]],SR_Lookup[Account],0)),tbl_TransDet_Exp[[#This Row],[Custom SR Type]])</f>
        <v>#N/A</v>
      </c>
      <c r="AR946" s="42">
        <f>VALUE(CONCATENATE(C946,TEXT(tbl_TransDet_Exp[[#This Row],[Pd]],"00")))</f>
        <v>0</v>
      </c>
      <c r="AS946" s="42" t="str">
        <f>TEXT(tbl_TransDet_Exp[[#This Row],[Project Id]],"000000")</f>
        <v>000000</v>
      </c>
      <c r="AT946" s="42" t="e">
        <f>INDEX(Table11[Description],MATCH(tbl_TransDet_Exp[[#This Row],[Account]],Table11[GL Account],0))</f>
        <v>#N/A</v>
      </c>
      <c r="AU9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7" spans="2:47">
      <c r="B947" s="11"/>
      <c r="C947" s="243"/>
      <c r="D947" s="243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244"/>
      <c r="P947" s="11"/>
      <c r="Q947" s="245"/>
      <c r="R947" s="11"/>
      <c r="S947" s="11"/>
      <c r="T947" s="11"/>
      <c r="U947" s="11"/>
      <c r="V947" s="11"/>
      <c r="W947" s="11"/>
      <c r="X947" s="11"/>
      <c r="Y947" s="11"/>
      <c r="Z947" s="246"/>
      <c r="AA9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7" s="250" t="e">
        <f>IF(tbl_TransDet_Exp[[#This Row],[+/-  (HR GL Detail)]]&lt;&gt;"",tbl_TransDet_Exp[[#This Row],[+/-  (HR GL Detail)]],IF(#REF!&lt;&gt;"",#REF!,""))</f>
        <v>#REF!</v>
      </c>
      <c r="AC947" s="250" t="str">
        <f t="shared" si="45"/>
        <v>https://financials.omni.fsu.edu/psp/sprdfi/EMPLOYEE/ERP/c/AUDIT_EXPENSE_FUNCTIONS.TE_EXP_SHEET_INQ.GBL?SHEET_ID=</v>
      </c>
      <c r="AD947" s="250" t="str">
        <f t="shared" si="46"/>
        <v>&amp;PAGE=EX_SHEET_ENTRY</v>
      </c>
      <c r="AE947" s="250" t="str">
        <f>IF(LEFT(tbl_TransDet_Exp[[#This Row],[Journal Id]],2)="EX",TEXT(tbl_TransDet_Exp[[#This Row],[Vch /Ex /PayId]],"0000000000"),"")</f>
        <v/>
      </c>
      <c r="AF947" s="250" t="b">
        <f>IF(tbl_TransDet_Exp[[#This Row],[ER Lookup and Format]]&lt;&gt;"",CONCATENATE(tbl_TransDet_Exp[[#This Row],[https://financials.omni.fsu.edu/psp/sprdfi/EMPLOYEE/ERP/c/AUDIT_EXPENSE_FUNCTIONS.TE_EXP_SHEET_INQ.GBL?SHEET_ID=]],AE947,tbl_TransDet_Exp[[#This Row],[&amp;PAGE=EX_SHEET_ENTRY]]))</f>
        <v>0</v>
      </c>
      <c r="AG947" s="250" t="str">
        <f t="shared" si="47"/>
        <v>https://docmgmt.its.fsu.edu/NolijWeb/public/apiLoginCheck.jsp?redir=../documentviewer/%3FdocumentId%3D</v>
      </c>
      <c r="AH9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7" s="250" t="str">
        <f>tbl_TransDet_Exp[[#Headers],[&amp;TargetFrameName=None]]</f>
        <v>&amp;TargetFrameName=None</v>
      </c>
      <c r="AJ9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7" s="71"/>
      <c r="AN947" s="22"/>
      <c r="AO947" s="22"/>
      <c r="AP947" s="208"/>
      <c r="AQ947" s="42" t="e">
        <f>IF(tbl_TransDet_Exp[[#This Row],[Custom SR Type]]="",INDEX(SR_Lookup[Section Name],MATCH(tbl_TransDet_Exp[[#This Row],[Account]],SR_Lookup[Account],0)),tbl_TransDet_Exp[[#This Row],[Custom SR Type]])</f>
        <v>#N/A</v>
      </c>
      <c r="AR947" s="42">
        <f>VALUE(CONCATENATE(C947,TEXT(tbl_TransDet_Exp[[#This Row],[Pd]],"00")))</f>
        <v>0</v>
      </c>
      <c r="AS947" s="42" t="str">
        <f>TEXT(tbl_TransDet_Exp[[#This Row],[Project Id]],"000000")</f>
        <v>000000</v>
      </c>
      <c r="AT947" s="42" t="e">
        <f>INDEX(Table11[Description],MATCH(tbl_TransDet_Exp[[#This Row],[Account]],Table11[GL Account],0))</f>
        <v>#N/A</v>
      </c>
      <c r="AU9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8" spans="2:47">
      <c r="B948" s="11"/>
      <c r="C948" s="243"/>
      <c r="D948" s="243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244"/>
      <c r="P948" s="11"/>
      <c r="Q948" s="245"/>
      <c r="R948" s="11"/>
      <c r="S948" s="11"/>
      <c r="T948" s="11"/>
      <c r="U948" s="11"/>
      <c r="V948" s="11"/>
      <c r="W948" s="11"/>
      <c r="X948" s="11"/>
      <c r="Y948" s="11"/>
      <c r="Z948" s="246"/>
      <c r="AA9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8" s="250" t="e">
        <f>IF(tbl_TransDet_Exp[[#This Row],[+/-  (HR GL Detail)]]&lt;&gt;"",tbl_TransDet_Exp[[#This Row],[+/-  (HR GL Detail)]],IF(#REF!&lt;&gt;"",#REF!,""))</f>
        <v>#REF!</v>
      </c>
      <c r="AC948" s="250" t="str">
        <f t="shared" si="45"/>
        <v>https://financials.omni.fsu.edu/psp/sprdfi/EMPLOYEE/ERP/c/AUDIT_EXPENSE_FUNCTIONS.TE_EXP_SHEET_INQ.GBL?SHEET_ID=</v>
      </c>
      <c r="AD948" s="250" t="str">
        <f t="shared" si="46"/>
        <v>&amp;PAGE=EX_SHEET_ENTRY</v>
      </c>
      <c r="AE948" s="250" t="str">
        <f>IF(LEFT(tbl_TransDet_Exp[[#This Row],[Journal Id]],2)="EX",TEXT(tbl_TransDet_Exp[[#This Row],[Vch /Ex /PayId]],"0000000000"),"")</f>
        <v/>
      </c>
      <c r="AF948" s="250" t="b">
        <f>IF(tbl_TransDet_Exp[[#This Row],[ER Lookup and Format]]&lt;&gt;"",CONCATENATE(tbl_TransDet_Exp[[#This Row],[https://financials.omni.fsu.edu/psp/sprdfi/EMPLOYEE/ERP/c/AUDIT_EXPENSE_FUNCTIONS.TE_EXP_SHEET_INQ.GBL?SHEET_ID=]],AE948,tbl_TransDet_Exp[[#This Row],[&amp;PAGE=EX_SHEET_ENTRY]]))</f>
        <v>0</v>
      </c>
      <c r="AG948" s="250" t="str">
        <f t="shared" si="47"/>
        <v>https://docmgmt.its.fsu.edu/NolijWeb/public/apiLoginCheck.jsp?redir=../documentviewer/%3FdocumentId%3D</v>
      </c>
      <c r="AH9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8" s="250" t="str">
        <f>tbl_TransDet_Exp[[#Headers],[&amp;TargetFrameName=None]]</f>
        <v>&amp;TargetFrameName=None</v>
      </c>
      <c r="AJ9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8" s="71"/>
      <c r="AN948" s="22"/>
      <c r="AO948" s="22"/>
      <c r="AP948" s="208"/>
      <c r="AQ948" s="42" t="e">
        <f>IF(tbl_TransDet_Exp[[#This Row],[Custom SR Type]]="",INDEX(SR_Lookup[Section Name],MATCH(tbl_TransDet_Exp[[#This Row],[Account]],SR_Lookup[Account],0)),tbl_TransDet_Exp[[#This Row],[Custom SR Type]])</f>
        <v>#N/A</v>
      </c>
      <c r="AR948" s="42">
        <f>VALUE(CONCATENATE(C948,TEXT(tbl_TransDet_Exp[[#This Row],[Pd]],"00")))</f>
        <v>0</v>
      </c>
      <c r="AS948" s="42" t="str">
        <f>TEXT(tbl_TransDet_Exp[[#This Row],[Project Id]],"000000")</f>
        <v>000000</v>
      </c>
      <c r="AT948" s="42" t="e">
        <f>INDEX(Table11[Description],MATCH(tbl_TransDet_Exp[[#This Row],[Account]],Table11[GL Account],0))</f>
        <v>#N/A</v>
      </c>
      <c r="AU9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49" spans="2:47">
      <c r="B949" s="11"/>
      <c r="C949" s="243"/>
      <c r="D949" s="243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244"/>
      <c r="P949" s="11"/>
      <c r="Q949" s="245"/>
      <c r="R949" s="11"/>
      <c r="S949" s="11"/>
      <c r="T949" s="11"/>
      <c r="U949" s="11"/>
      <c r="V949" s="11"/>
      <c r="W949" s="11"/>
      <c r="X949" s="11"/>
      <c r="Y949" s="11"/>
      <c r="Z949" s="246"/>
      <c r="AA9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49" s="250" t="e">
        <f>IF(tbl_TransDet_Exp[[#This Row],[+/-  (HR GL Detail)]]&lt;&gt;"",tbl_TransDet_Exp[[#This Row],[+/-  (HR GL Detail)]],IF(#REF!&lt;&gt;"",#REF!,""))</f>
        <v>#REF!</v>
      </c>
      <c r="AC949" s="250" t="str">
        <f t="shared" si="45"/>
        <v>https://financials.omni.fsu.edu/psp/sprdfi/EMPLOYEE/ERP/c/AUDIT_EXPENSE_FUNCTIONS.TE_EXP_SHEET_INQ.GBL?SHEET_ID=</v>
      </c>
      <c r="AD949" s="250" t="str">
        <f t="shared" si="46"/>
        <v>&amp;PAGE=EX_SHEET_ENTRY</v>
      </c>
      <c r="AE949" s="250" t="str">
        <f>IF(LEFT(tbl_TransDet_Exp[[#This Row],[Journal Id]],2)="EX",TEXT(tbl_TransDet_Exp[[#This Row],[Vch /Ex /PayId]],"0000000000"),"")</f>
        <v/>
      </c>
      <c r="AF949" s="250" t="b">
        <f>IF(tbl_TransDet_Exp[[#This Row],[ER Lookup and Format]]&lt;&gt;"",CONCATENATE(tbl_TransDet_Exp[[#This Row],[https://financials.omni.fsu.edu/psp/sprdfi/EMPLOYEE/ERP/c/AUDIT_EXPENSE_FUNCTIONS.TE_EXP_SHEET_INQ.GBL?SHEET_ID=]],AE949,tbl_TransDet_Exp[[#This Row],[&amp;PAGE=EX_SHEET_ENTRY]]))</f>
        <v>0</v>
      </c>
      <c r="AG949" s="250" t="str">
        <f t="shared" si="47"/>
        <v>https://docmgmt.its.fsu.edu/NolijWeb/public/apiLoginCheck.jsp?redir=../documentviewer/%3FdocumentId%3D</v>
      </c>
      <c r="AH9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49" s="250" t="str">
        <f>tbl_TransDet_Exp[[#Headers],[&amp;TargetFrameName=None]]</f>
        <v>&amp;TargetFrameName=None</v>
      </c>
      <c r="AJ9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49" s="71"/>
      <c r="AN949" s="22"/>
      <c r="AO949" s="22"/>
      <c r="AP949" s="208"/>
      <c r="AQ949" s="42" t="e">
        <f>IF(tbl_TransDet_Exp[[#This Row],[Custom SR Type]]="",INDEX(SR_Lookup[Section Name],MATCH(tbl_TransDet_Exp[[#This Row],[Account]],SR_Lookup[Account],0)),tbl_TransDet_Exp[[#This Row],[Custom SR Type]])</f>
        <v>#N/A</v>
      </c>
      <c r="AR949" s="42">
        <f>VALUE(CONCATENATE(C949,TEXT(tbl_TransDet_Exp[[#This Row],[Pd]],"00")))</f>
        <v>0</v>
      </c>
      <c r="AS949" s="42" t="str">
        <f>TEXT(tbl_TransDet_Exp[[#This Row],[Project Id]],"000000")</f>
        <v>000000</v>
      </c>
      <c r="AT949" s="42" t="e">
        <f>INDEX(Table11[Description],MATCH(tbl_TransDet_Exp[[#This Row],[Account]],Table11[GL Account],0))</f>
        <v>#N/A</v>
      </c>
      <c r="AU9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0" spans="2:47">
      <c r="B950" s="11"/>
      <c r="C950" s="243"/>
      <c r="D950" s="243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244"/>
      <c r="P950" s="11"/>
      <c r="Q950" s="245"/>
      <c r="R950" s="11"/>
      <c r="S950" s="11"/>
      <c r="T950" s="11"/>
      <c r="U950" s="11"/>
      <c r="V950" s="11"/>
      <c r="W950" s="11"/>
      <c r="X950" s="11"/>
      <c r="Y950" s="11"/>
      <c r="Z950" s="246"/>
      <c r="AA9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0" s="250" t="e">
        <f>IF(tbl_TransDet_Exp[[#This Row],[+/-  (HR GL Detail)]]&lt;&gt;"",tbl_TransDet_Exp[[#This Row],[+/-  (HR GL Detail)]],IF(#REF!&lt;&gt;"",#REF!,""))</f>
        <v>#REF!</v>
      </c>
      <c r="AC950" s="250" t="str">
        <f t="shared" si="45"/>
        <v>https://financials.omni.fsu.edu/psp/sprdfi/EMPLOYEE/ERP/c/AUDIT_EXPENSE_FUNCTIONS.TE_EXP_SHEET_INQ.GBL?SHEET_ID=</v>
      </c>
      <c r="AD950" s="250" t="str">
        <f t="shared" si="46"/>
        <v>&amp;PAGE=EX_SHEET_ENTRY</v>
      </c>
      <c r="AE950" s="250" t="str">
        <f>IF(LEFT(tbl_TransDet_Exp[[#This Row],[Journal Id]],2)="EX",TEXT(tbl_TransDet_Exp[[#This Row],[Vch /Ex /PayId]],"0000000000"),"")</f>
        <v/>
      </c>
      <c r="AF950" s="250" t="b">
        <f>IF(tbl_TransDet_Exp[[#This Row],[ER Lookup and Format]]&lt;&gt;"",CONCATENATE(tbl_TransDet_Exp[[#This Row],[https://financials.omni.fsu.edu/psp/sprdfi/EMPLOYEE/ERP/c/AUDIT_EXPENSE_FUNCTIONS.TE_EXP_SHEET_INQ.GBL?SHEET_ID=]],AE950,tbl_TransDet_Exp[[#This Row],[&amp;PAGE=EX_SHEET_ENTRY]]))</f>
        <v>0</v>
      </c>
      <c r="AG950" s="250" t="str">
        <f t="shared" si="47"/>
        <v>https://docmgmt.its.fsu.edu/NolijWeb/public/apiLoginCheck.jsp?redir=../documentviewer/%3FdocumentId%3D</v>
      </c>
      <c r="AH9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0" s="250" t="str">
        <f>tbl_TransDet_Exp[[#Headers],[&amp;TargetFrameName=None]]</f>
        <v>&amp;TargetFrameName=None</v>
      </c>
      <c r="AJ9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0" s="71"/>
      <c r="AN950" s="22"/>
      <c r="AO950" s="22"/>
      <c r="AP950" s="208"/>
      <c r="AQ950" s="42" t="e">
        <f>IF(tbl_TransDet_Exp[[#This Row],[Custom SR Type]]="",INDEX(SR_Lookup[Section Name],MATCH(tbl_TransDet_Exp[[#This Row],[Account]],SR_Lookup[Account],0)),tbl_TransDet_Exp[[#This Row],[Custom SR Type]])</f>
        <v>#N/A</v>
      </c>
      <c r="AR950" s="42">
        <f>VALUE(CONCATENATE(C950,TEXT(tbl_TransDet_Exp[[#This Row],[Pd]],"00")))</f>
        <v>0</v>
      </c>
      <c r="AS950" s="42" t="str">
        <f>TEXT(tbl_TransDet_Exp[[#This Row],[Project Id]],"000000")</f>
        <v>000000</v>
      </c>
      <c r="AT950" s="42" t="e">
        <f>INDEX(Table11[Description],MATCH(tbl_TransDet_Exp[[#This Row],[Account]],Table11[GL Account],0))</f>
        <v>#N/A</v>
      </c>
      <c r="AU9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1" spans="2:47">
      <c r="B951" s="11"/>
      <c r="C951" s="243"/>
      <c r="D951" s="243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244"/>
      <c r="P951" s="11"/>
      <c r="Q951" s="245"/>
      <c r="R951" s="11"/>
      <c r="S951" s="11"/>
      <c r="T951" s="11"/>
      <c r="U951" s="11"/>
      <c r="V951" s="11"/>
      <c r="W951" s="11"/>
      <c r="X951" s="11"/>
      <c r="Y951" s="11"/>
      <c r="Z951" s="246"/>
      <c r="AA9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1" s="250" t="e">
        <f>IF(tbl_TransDet_Exp[[#This Row],[+/-  (HR GL Detail)]]&lt;&gt;"",tbl_TransDet_Exp[[#This Row],[+/-  (HR GL Detail)]],IF(#REF!&lt;&gt;"",#REF!,""))</f>
        <v>#REF!</v>
      </c>
      <c r="AC951" s="250" t="str">
        <f t="shared" si="45"/>
        <v>https://financials.omni.fsu.edu/psp/sprdfi/EMPLOYEE/ERP/c/AUDIT_EXPENSE_FUNCTIONS.TE_EXP_SHEET_INQ.GBL?SHEET_ID=</v>
      </c>
      <c r="AD951" s="250" t="str">
        <f t="shared" si="46"/>
        <v>&amp;PAGE=EX_SHEET_ENTRY</v>
      </c>
      <c r="AE951" s="250" t="str">
        <f>IF(LEFT(tbl_TransDet_Exp[[#This Row],[Journal Id]],2)="EX",TEXT(tbl_TransDet_Exp[[#This Row],[Vch /Ex /PayId]],"0000000000"),"")</f>
        <v/>
      </c>
      <c r="AF951" s="250" t="b">
        <f>IF(tbl_TransDet_Exp[[#This Row],[ER Lookup and Format]]&lt;&gt;"",CONCATENATE(tbl_TransDet_Exp[[#This Row],[https://financials.omni.fsu.edu/psp/sprdfi/EMPLOYEE/ERP/c/AUDIT_EXPENSE_FUNCTIONS.TE_EXP_SHEET_INQ.GBL?SHEET_ID=]],AE951,tbl_TransDet_Exp[[#This Row],[&amp;PAGE=EX_SHEET_ENTRY]]))</f>
        <v>0</v>
      </c>
      <c r="AG951" s="250" t="str">
        <f t="shared" si="47"/>
        <v>https://docmgmt.its.fsu.edu/NolijWeb/public/apiLoginCheck.jsp?redir=../documentviewer/%3FdocumentId%3D</v>
      </c>
      <c r="AH9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1" s="250" t="str">
        <f>tbl_TransDet_Exp[[#Headers],[&amp;TargetFrameName=None]]</f>
        <v>&amp;TargetFrameName=None</v>
      </c>
      <c r="AJ9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1" s="71"/>
      <c r="AN951" s="22"/>
      <c r="AO951" s="22"/>
      <c r="AP951" s="208"/>
      <c r="AQ951" s="42" t="e">
        <f>IF(tbl_TransDet_Exp[[#This Row],[Custom SR Type]]="",INDEX(SR_Lookup[Section Name],MATCH(tbl_TransDet_Exp[[#This Row],[Account]],SR_Lookup[Account],0)),tbl_TransDet_Exp[[#This Row],[Custom SR Type]])</f>
        <v>#N/A</v>
      </c>
      <c r="AR951" s="42">
        <f>VALUE(CONCATENATE(C951,TEXT(tbl_TransDet_Exp[[#This Row],[Pd]],"00")))</f>
        <v>0</v>
      </c>
      <c r="AS951" s="42" t="str">
        <f>TEXT(tbl_TransDet_Exp[[#This Row],[Project Id]],"000000")</f>
        <v>000000</v>
      </c>
      <c r="AT951" s="42" t="e">
        <f>INDEX(Table11[Description],MATCH(tbl_TransDet_Exp[[#This Row],[Account]],Table11[GL Account],0))</f>
        <v>#N/A</v>
      </c>
      <c r="AU9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2" spans="2:47">
      <c r="B952" s="11"/>
      <c r="C952" s="243"/>
      <c r="D952" s="243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244"/>
      <c r="P952" s="11"/>
      <c r="Q952" s="245"/>
      <c r="R952" s="11"/>
      <c r="S952" s="11"/>
      <c r="T952" s="11"/>
      <c r="U952" s="11"/>
      <c r="V952" s="11"/>
      <c r="W952" s="11"/>
      <c r="X952" s="11"/>
      <c r="Y952" s="11"/>
      <c r="Z952" s="246"/>
      <c r="AA9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2" s="250" t="e">
        <f>IF(tbl_TransDet_Exp[[#This Row],[+/-  (HR GL Detail)]]&lt;&gt;"",tbl_TransDet_Exp[[#This Row],[+/-  (HR GL Detail)]],IF(#REF!&lt;&gt;"",#REF!,""))</f>
        <v>#REF!</v>
      </c>
      <c r="AC952" s="250" t="str">
        <f t="shared" si="45"/>
        <v>https://financials.omni.fsu.edu/psp/sprdfi/EMPLOYEE/ERP/c/AUDIT_EXPENSE_FUNCTIONS.TE_EXP_SHEET_INQ.GBL?SHEET_ID=</v>
      </c>
      <c r="AD952" s="250" t="str">
        <f t="shared" si="46"/>
        <v>&amp;PAGE=EX_SHEET_ENTRY</v>
      </c>
      <c r="AE952" s="250" t="str">
        <f>IF(LEFT(tbl_TransDet_Exp[[#This Row],[Journal Id]],2)="EX",TEXT(tbl_TransDet_Exp[[#This Row],[Vch /Ex /PayId]],"0000000000"),"")</f>
        <v/>
      </c>
      <c r="AF952" s="250" t="b">
        <f>IF(tbl_TransDet_Exp[[#This Row],[ER Lookup and Format]]&lt;&gt;"",CONCATENATE(tbl_TransDet_Exp[[#This Row],[https://financials.omni.fsu.edu/psp/sprdfi/EMPLOYEE/ERP/c/AUDIT_EXPENSE_FUNCTIONS.TE_EXP_SHEET_INQ.GBL?SHEET_ID=]],AE952,tbl_TransDet_Exp[[#This Row],[&amp;PAGE=EX_SHEET_ENTRY]]))</f>
        <v>0</v>
      </c>
      <c r="AG952" s="250" t="str">
        <f t="shared" si="47"/>
        <v>https://docmgmt.its.fsu.edu/NolijWeb/public/apiLoginCheck.jsp?redir=../documentviewer/%3FdocumentId%3D</v>
      </c>
      <c r="AH9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2" s="250" t="str">
        <f>tbl_TransDet_Exp[[#Headers],[&amp;TargetFrameName=None]]</f>
        <v>&amp;TargetFrameName=None</v>
      </c>
      <c r="AJ9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2" s="71"/>
      <c r="AN952" s="22"/>
      <c r="AO952" s="22"/>
      <c r="AP952" s="208"/>
      <c r="AQ952" s="42" t="e">
        <f>IF(tbl_TransDet_Exp[[#This Row],[Custom SR Type]]="",INDEX(SR_Lookup[Section Name],MATCH(tbl_TransDet_Exp[[#This Row],[Account]],SR_Lookup[Account],0)),tbl_TransDet_Exp[[#This Row],[Custom SR Type]])</f>
        <v>#N/A</v>
      </c>
      <c r="AR952" s="42">
        <f>VALUE(CONCATENATE(C952,TEXT(tbl_TransDet_Exp[[#This Row],[Pd]],"00")))</f>
        <v>0</v>
      </c>
      <c r="AS952" s="42" t="str">
        <f>TEXT(tbl_TransDet_Exp[[#This Row],[Project Id]],"000000")</f>
        <v>000000</v>
      </c>
      <c r="AT952" s="42" t="e">
        <f>INDEX(Table11[Description],MATCH(tbl_TransDet_Exp[[#This Row],[Account]],Table11[GL Account],0))</f>
        <v>#N/A</v>
      </c>
      <c r="AU9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3" spans="2:47">
      <c r="B953" s="11"/>
      <c r="C953" s="243"/>
      <c r="D953" s="243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244"/>
      <c r="P953" s="11"/>
      <c r="Q953" s="245"/>
      <c r="R953" s="11"/>
      <c r="S953" s="11"/>
      <c r="T953" s="11"/>
      <c r="U953" s="11"/>
      <c r="V953" s="11"/>
      <c r="W953" s="11"/>
      <c r="X953" s="11"/>
      <c r="Y953" s="11"/>
      <c r="Z953" s="246"/>
      <c r="AA9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3" s="250" t="e">
        <f>IF(tbl_TransDet_Exp[[#This Row],[+/-  (HR GL Detail)]]&lt;&gt;"",tbl_TransDet_Exp[[#This Row],[+/-  (HR GL Detail)]],IF(#REF!&lt;&gt;"",#REF!,""))</f>
        <v>#REF!</v>
      </c>
      <c r="AC953" s="250" t="str">
        <f t="shared" si="45"/>
        <v>https://financials.omni.fsu.edu/psp/sprdfi/EMPLOYEE/ERP/c/AUDIT_EXPENSE_FUNCTIONS.TE_EXP_SHEET_INQ.GBL?SHEET_ID=</v>
      </c>
      <c r="AD953" s="250" t="str">
        <f t="shared" si="46"/>
        <v>&amp;PAGE=EX_SHEET_ENTRY</v>
      </c>
      <c r="AE953" s="250" t="str">
        <f>IF(LEFT(tbl_TransDet_Exp[[#This Row],[Journal Id]],2)="EX",TEXT(tbl_TransDet_Exp[[#This Row],[Vch /Ex /PayId]],"0000000000"),"")</f>
        <v/>
      </c>
      <c r="AF953" s="250" t="b">
        <f>IF(tbl_TransDet_Exp[[#This Row],[ER Lookup and Format]]&lt;&gt;"",CONCATENATE(tbl_TransDet_Exp[[#This Row],[https://financials.omni.fsu.edu/psp/sprdfi/EMPLOYEE/ERP/c/AUDIT_EXPENSE_FUNCTIONS.TE_EXP_SHEET_INQ.GBL?SHEET_ID=]],AE953,tbl_TransDet_Exp[[#This Row],[&amp;PAGE=EX_SHEET_ENTRY]]))</f>
        <v>0</v>
      </c>
      <c r="AG953" s="250" t="str">
        <f t="shared" si="47"/>
        <v>https://docmgmt.its.fsu.edu/NolijWeb/public/apiLoginCheck.jsp?redir=../documentviewer/%3FdocumentId%3D</v>
      </c>
      <c r="AH9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3" s="250" t="str">
        <f>tbl_TransDet_Exp[[#Headers],[&amp;TargetFrameName=None]]</f>
        <v>&amp;TargetFrameName=None</v>
      </c>
      <c r="AJ9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3" s="71"/>
      <c r="AN953" s="22"/>
      <c r="AO953" s="22"/>
      <c r="AP953" s="208"/>
      <c r="AQ953" s="42" t="e">
        <f>IF(tbl_TransDet_Exp[[#This Row],[Custom SR Type]]="",INDEX(SR_Lookup[Section Name],MATCH(tbl_TransDet_Exp[[#This Row],[Account]],SR_Lookup[Account],0)),tbl_TransDet_Exp[[#This Row],[Custom SR Type]])</f>
        <v>#N/A</v>
      </c>
      <c r="AR953" s="42">
        <f>VALUE(CONCATENATE(C953,TEXT(tbl_TransDet_Exp[[#This Row],[Pd]],"00")))</f>
        <v>0</v>
      </c>
      <c r="AS953" s="42" t="str">
        <f>TEXT(tbl_TransDet_Exp[[#This Row],[Project Id]],"000000")</f>
        <v>000000</v>
      </c>
      <c r="AT953" s="42" t="e">
        <f>INDEX(Table11[Description],MATCH(tbl_TransDet_Exp[[#This Row],[Account]],Table11[GL Account],0))</f>
        <v>#N/A</v>
      </c>
      <c r="AU9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4" spans="2:47">
      <c r="B954" s="11"/>
      <c r="C954" s="243"/>
      <c r="D954" s="243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244"/>
      <c r="P954" s="11"/>
      <c r="Q954" s="245"/>
      <c r="R954" s="11"/>
      <c r="S954" s="11"/>
      <c r="T954" s="11"/>
      <c r="U954" s="11"/>
      <c r="V954" s="11"/>
      <c r="W954" s="11"/>
      <c r="X954" s="11"/>
      <c r="Y954" s="11"/>
      <c r="Z954" s="246"/>
      <c r="AA9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4" s="250" t="e">
        <f>IF(tbl_TransDet_Exp[[#This Row],[+/-  (HR GL Detail)]]&lt;&gt;"",tbl_TransDet_Exp[[#This Row],[+/-  (HR GL Detail)]],IF(#REF!&lt;&gt;"",#REF!,""))</f>
        <v>#REF!</v>
      </c>
      <c r="AC954" s="250" t="str">
        <f t="shared" si="45"/>
        <v>https://financials.omni.fsu.edu/psp/sprdfi/EMPLOYEE/ERP/c/AUDIT_EXPENSE_FUNCTIONS.TE_EXP_SHEET_INQ.GBL?SHEET_ID=</v>
      </c>
      <c r="AD954" s="250" t="str">
        <f t="shared" si="46"/>
        <v>&amp;PAGE=EX_SHEET_ENTRY</v>
      </c>
      <c r="AE954" s="250" t="str">
        <f>IF(LEFT(tbl_TransDet_Exp[[#This Row],[Journal Id]],2)="EX",TEXT(tbl_TransDet_Exp[[#This Row],[Vch /Ex /PayId]],"0000000000"),"")</f>
        <v/>
      </c>
      <c r="AF954" s="250" t="b">
        <f>IF(tbl_TransDet_Exp[[#This Row],[ER Lookup and Format]]&lt;&gt;"",CONCATENATE(tbl_TransDet_Exp[[#This Row],[https://financials.omni.fsu.edu/psp/sprdfi/EMPLOYEE/ERP/c/AUDIT_EXPENSE_FUNCTIONS.TE_EXP_SHEET_INQ.GBL?SHEET_ID=]],AE954,tbl_TransDet_Exp[[#This Row],[&amp;PAGE=EX_SHEET_ENTRY]]))</f>
        <v>0</v>
      </c>
      <c r="AG954" s="250" t="str">
        <f t="shared" si="47"/>
        <v>https://docmgmt.its.fsu.edu/NolijWeb/public/apiLoginCheck.jsp?redir=../documentviewer/%3FdocumentId%3D</v>
      </c>
      <c r="AH9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4" s="250" t="str">
        <f>tbl_TransDet_Exp[[#Headers],[&amp;TargetFrameName=None]]</f>
        <v>&amp;TargetFrameName=None</v>
      </c>
      <c r="AJ9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4" s="71"/>
      <c r="AN954" s="22"/>
      <c r="AO954" s="22"/>
      <c r="AP954" s="208"/>
      <c r="AQ954" s="42" t="e">
        <f>IF(tbl_TransDet_Exp[[#This Row],[Custom SR Type]]="",INDEX(SR_Lookup[Section Name],MATCH(tbl_TransDet_Exp[[#This Row],[Account]],SR_Lookup[Account],0)),tbl_TransDet_Exp[[#This Row],[Custom SR Type]])</f>
        <v>#N/A</v>
      </c>
      <c r="AR954" s="42">
        <f>VALUE(CONCATENATE(C954,TEXT(tbl_TransDet_Exp[[#This Row],[Pd]],"00")))</f>
        <v>0</v>
      </c>
      <c r="AS954" s="42" t="str">
        <f>TEXT(tbl_TransDet_Exp[[#This Row],[Project Id]],"000000")</f>
        <v>000000</v>
      </c>
      <c r="AT954" s="42" t="e">
        <f>INDEX(Table11[Description],MATCH(tbl_TransDet_Exp[[#This Row],[Account]],Table11[GL Account],0))</f>
        <v>#N/A</v>
      </c>
      <c r="AU9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5" spans="2:47">
      <c r="B955" s="11"/>
      <c r="C955" s="243"/>
      <c r="D955" s="243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244"/>
      <c r="P955" s="11"/>
      <c r="Q955" s="245"/>
      <c r="R955" s="11"/>
      <c r="S955" s="11"/>
      <c r="T955" s="11"/>
      <c r="U955" s="11"/>
      <c r="V955" s="11"/>
      <c r="W955" s="11"/>
      <c r="X955" s="11"/>
      <c r="Y955" s="11"/>
      <c r="Z955" s="246"/>
      <c r="AA9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5" s="250" t="e">
        <f>IF(tbl_TransDet_Exp[[#This Row],[+/-  (HR GL Detail)]]&lt;&gt;"",tbl_TransDet_Exp[[#This Row],[+/-  (HR GL Detail)]],IF(#REF!&lt;&gt;"",#REF!,""))</f>
        <v>#REF!</v>
      </c>
      <c r="AC955" s="250" t="str">
        <f t="shared" si="45"/>
        <v>https://financials.omni.fsu.edu/psp/sprdfi/EMPLOYEE/ERP/c/AUDIT_EXPENSE_FUNCTIONS.TE_EXP_SHEET_INQ.GBL?SHEET_ID=</v>
      </c>
      <c r="AD955" s="250" t="str">
        <f t="shared" si="46"/>
        <v>&amp;PAGE=EX_SHEET_ENTRY</v>
      </c>
      <c r="AE955" s="250" t="str">
        <f>IF(LEFT(tbl_TransDet_Exp[[#This Row],[Journal Id]],2)="EX",TEXT(tbl_TransDet_Exp[[#This Row],[Vch /Ex /PayId]],"0000000000"),"")</f>
        <v/>
      </c>
      <c r="AF955" s="250" t="b">
        <f>IF(tbl_TransDet_Exp[[#This Row],[ER Lookup and Format]]&lt;&gt;"",CONCATENATE(tbl_TransDet_Exp[[#This Row],[https://financials.omni.fsu.edu/psp/sprdfi/EMPLOYEE/ERP/c/AUDIT_EXPENSE_FUNCTIONS.TE_EXP_SHEET_INQ.GBL?SHEET_ID=]],AE955,tbl_TransDet_Exp[[#This Row],[&amp;PAGE=EX_SHEET_ENTRY]]))</f>
        <v>0</v>
      </c>
      <c r="AG955" s="250" t="str">
        <f t="shared" si="47"/>
        <v>https://docmgmt.its.fsu.edu/NolijWeb/public/apiLoginCheck.jsp?redir=../documentviewer/%3FdocumentId%3D</v>
      </c>
      <c r="AH9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5" s="250" t="str">
        <f>tbl_TransDet_Exp[[#Headers],[&amp;TargetFrameName=None]]</f>
        <v>&amp;TargetFrameName=None</v>
      </c>
      <c r="AJ9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5" s="71"/>
      <c r="AN955" s="22"/>
      <c r="AO955" s="22"/>
      <c r="AP955" s="208"/>
      <c r="AQ955" s="42" t="e">
        <f>IF(tbl_TransDet_Exp[[#This Row],[Custom SR Type]]="",INDEX(SR_Lookup[Section Name],MATCH(tbl_TransDet_Exp[[#This Row],[Account]],SR_Lookup[Account],0)),tbl_TransDet_Exp[[#This Row],[Custom SR Type]])</f>
        <v>#N/A</v>
      </c>
      <c r="AR955" s="42">
        <f>VALUE(CONCATENATE(C955,TEXT(tbl_TransDet_Exp[[#This Row],[Pd]],"00")))</f>
        <v>0</v>
      </c>
      <c r="AS955" s="42" t="str">
        <f>TEXT(tbl_TransDet_Exp[[#This Row],[Project Id]],"000000")</f>
        <v>000000</v>
      </c>
      <c r="AT955" s="42" t="e">
        <f>INDEX(Table11[Description],MATCH(tbl_TransDet_Exp[[#This Row],[Account]],Table11[GL Account],0))</f>
        <v>#N/A</v>
      </c>
      <c r="AU9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6" spans="2:47">
      <c r="B956" s="11"/>
      <c r="C956" s="243"/>
      <c r="D956" s="243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244"/>
      <c r="P956" s="11"/>
      <c r="Q956" s="245"/>
      <c r="R956" s="11"/>
      <c r="S956" s="11"/>
      <c r="T956" s="11"/>
      <c r="U956" s="11"/>
      <c r="V956" s="11"/>
      <c r="W956" s="11"/>
      <c r="X956" s="11"/>
      <c r="Y956" s="11"/>
      <c r="Z956" s="246"/>
      <c r="AA9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6" s="250" t="e">
        <f>IF(tbl_TransDet_Exp[[#This Row],[+/-  (HR GL Detail)]]&lt;&gt;"",tbl_TransDet_Exp[[#This Row],[+/-  (HR GL Detail)]],IF(#REF!&lt;&gt;"",#REF!,""))</f>
        <v>#REF!</v>
      </c>
      <c r="AC956" s="250" t="str">
        <f t="shared" si="45"/>
        <v>https://financials.omni.fsu.edu/psp/sprdfi/EMPLOYEE/ERP/c/AUDIT_EXPENSE_FUNCTIONS.TE_EXP_SHEET_INQ.GBL?SHEET_ID=</v>
      </c>
      <c r="AD956" s="250" t="str">
        <f t="shared" si="46"/>
        <v>&amp;PAGE=EX_SHEET_ENTRY</v>
      </c>
      <c r="AE956" s="250" t="str">
        <f>IF(LEFT(tbl_TransDet_Exp[[#This Row],[Journal Id]],2)="EX",TEXT(tbl_TransDet_Exp[[#This Row],[Vch /Ex /PayId]],"0000000000"),"")</f>
        <v/>
      </c>
      <c r="AF956" s="250" t="b">
        <f>IF(tbl_TransDet_Exp[[#This Row],[ER Lookup and Format]]&lt;&gt;"",CONCATENATE(tbl_TransDet_Exp[[#This Row],[https://financials.omni.fsu.edu/psp/sprdfi/EMPLOYEE/ERP/c/AUDIT_EXPENSE_FUNCTIONS.TE_EXP_SHEET_INQ.GBL?SHEET_ID=]],AE956,tbl_TransDet_Exp[[#This Row],[&amp;PAGE=EX_SHEET_ENTRY]]))</f>
        <v>0</v>
      </c>
      <c r="AG956" s="250" t="str">
        <f t="shared" si="47"/>
        <v>https://docmgmt.its.fsu.edu/NolijWeb/public/apiLoginCheck.jsp?redir=../documentviewer/%3FdocumentId%3D</v>
      </c>
      <c r="AH9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6" s="250" t="str">
        <f>tbl_TransDet_Exp[[#Headers],[&amp;TargetFrameName=None]]</f>
        <v>&amp;TargetFrameName=None</v>
      </c>
      <c r="AJ9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6" s="71"/>
      <c r="AN956" s="22"/>
      <c r="AO956" s="22"/>
      <c r="AP956" s="208"/>
      <c r="AQ956" s="42" t="e">
        <f>IF(tbl_TransDet_Exp[[#This Row],[Custom SR Type]]="",INDEX(SR_Lookup[Section Name],MATCH(tbl_TransDet_Exp[[#This Row],[Account]],SR_Lookup[Account],0)),tbl_TransDet_Exp[[#This Row],[Custom SR Type]])</f>
        <v>#N/A</v>
      </c>
      <c r="AR956" s="42">
        <f>VALUE(CONCATENATE(C956,TEXT(tbl_TransDet_Exp[[#This Row],[Pd]],"00")))</f>
        <v>0</v>
      </c>
      <c r="AS956" s="42" t="str">
        <f>TEXT(tbl_TransDet_Exp[[#This Row],[Project Id]],"000000")</f>
        <v>000000</v>
      </c>
      <c r="AT956" s="42" t="e">
        <f>INDEX(Table11[Description],MATCH(tbl_TransDet_Exp[[#This Row],[Account]],Table11[GL Account],0))</f>
        <v>#N/A</v>
      </c>
      <c r="AU9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7" spans="2:47">
      <c r="B957" s="11"/>
      <c r="C957" s="243"/>
      <c r="D957" s="243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244"/>
      <c r="P957" s="11"/>
      <c r="Q957" s="245"/>
      <c r="R957" s="11"/>
      <c r="S957" s="11"/>
      <c r="T957" s="11"/>
      <c r="U957" s="11"/>
      <c r="V957" s="11"/>
      <c r="W957" s="11"/>
      <c r="X957" s="11"/>
      <c r="Y957" s="11"/>
      <c r="Z957" s="246"/>
      <c r="AA9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7" s="250" t="e">
        <f>IF(tbl_TransDet_Exp[[#This Row],[+/-  (HR GL Detail)]]&lt;&gt;"",tbl_TransDet_Exp[[#This Row],[+/-  (HR GL Detail)]],IF(#REF!&lt;&gt;"",#REF!,""))</f>
        <v>#REF!</v>
      </c>
      <c r="AC957" s="250" t="str">
        <f t="shared" si="45"/>
        <v>https://financials.omni.fsu.edu/psp/sprdfi/EMPLOYEE/ERP/c/AUDIT_EXPENSE_FUNCTIONS.TE_EXP_SHEET_INQ.GBL?SHEET_ID=</v>
      </c>
      <c r="AD957" s="250" t="str">
        <f t="shared" si="46"/>
        <v>&amp;PAGE=EX_SHEET_ENTRY</v>
      </c>
      <c r="AE957" s="250" t="str">
        <f>IF(LEFT(tbl_TransDet_Exp[[#This Row],[Journal Id]],2)="EX",TEXT(tbl_TransDet_Exp[[#This Row],[Vch /Ex /PayId]],"0000000000"),"")</f>
        <v/>
      </c>
      <c r="AF957" s="250" t="b">
        <f>IF(tbl_TransDet_Exp[[#This Row],[ER Lookup and Format]]&lt;&gt;"",CONCATENATE(tbl_TransDet_Exp[[#This Row],[https://financials.omni.fsu.edu/psp/sprdfi/EMPLOYEE/ERP/c/AUDIT_EXPENSE_FUNCTIONS.TE_EXP_SHEET_INQ.GBL?SHEET_ID=]],AE957,tbl_TransDet_Exp[[#This Row],[&amp;PAGE=EX_SHEET_ENTRY]]))</f>
        <v>0</v>
      </c>
      <c r="AG957" s="250" t="str">
        <f t="shared" si="47"/>
        <v>https://docmgmt.its.fsu.edu/NolijWeb/public/apiLoginCheck.jsp?redir=../documentviewer/%3FdocumentId%3D</v>
      </c>
      <c r="AH9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7" s="250" t="str">
        <f>tbl_TransDet_Exp[[#Headers],[&amp;TargetFrameName=None]]</f>
        <v>&amp;TargetFrameName=None</v>
      </c>
      <c r="AJ9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7" s="71"/>
      <c r="AN957" s="22"/>
      <c r="AO957" s="22"/>
      <c r="AP957" s="208"/>
      <c r="AQ957" s="42" t="e">
        <f>IF(tbl_TransDet_Exp[[#This Row],[Custom SR Type]]="",INDEX(SR_Lookup[Section Name],MATCH(tbl_TransDet_Exp[[#This Row],[Account]],SR_Lookup[Account],0)),tbl_TransDet_Exp[[#This Row],[Custom SR Type]])</f>
        <v>#N/A</v>
      </c>
      <c r="AR957" s="42">
        <f>VALUE(CONCATENATE(C957,TEXT(tbl_TransDet_Exp[[#This Row],[Pd]],"00")))</f>
        <v>0</v>
      </c>
      <c r="AS957" s="42" t="str">
        <f>TEXT(tbl_TransDet_Exp[[#This Row],[Project Id]],"000000")</f>
        <v>000000</v>
      </c>
      <c r="AT957" s="42" t="e">
        <f>INDEX(Table11[Description],MATCH(tbl_TransDet_Exp[[#This Row],[Account]],Table11[GL Account],0))</f>
        <v>#N/A</v>
      </c>
      <c r="AU9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8" spans="2:47">
      <c r="B958" s="11"/>
      <c r="C958" s="243"/>
      <c r="D958" s="243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244"/>
      <c r="P958" s="11"/>
      <c r="Q958" s="245"/>
      <c r="R958" s="11"/>
      <c r="S958" s="11"/>
      <c r="T958" s="11"/>
      <c r="U958" s="11"/>
      <c r="V958" s="11"/>
      <c r="W958" s="11"/>
      <c r="X958" s="11"/>
      <c r="Y958" s="11"/>
      <c r="Z958" s="246"/>
      <c r="AA9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8" s="250" t="e">
        <f>IF(tbl_TransDet_Exp[[#This Row],[+/-  (HR GL Detail)]]&lt;&gt;"",tbl_TransDet_Exp[[#This Row],[+/-  (HR GL Detail)]],IF(#REF!&lt;&gt;"",#REF!,""))</f>
        <v>#REF!</v>
      </c>
      <c r="AC958" s="250" t="str">
        <f t="shared" si="45"/>
        <v>https://financials.omni.fsu.edu/psp/sprdfi/EMPLOYEE/ERP/c/AUDIT_EXPENSE_FUNCTIONS.TE_EXP_SHEET_INQ.GBL?SHEET_ID=</v>
      </c>
      <c r="AD958" s="250" t="str">
        <f t="shared" si="46"/>
        <v>&amp;PAGE=EX_SHEET_ENTRY</v>
      </c>
      <c r="AE958" s="250" t="str">
        <f>IF(LEFT(tbl_TransDet_Exp[[#This Row],[Journal Id]],2)="EX",TEXT(tbl_TransDet_Exp[[#This Row],[Vch /Ex /PayId]],"0000000000"),"")</f>
        <v/>
      </c>
      <c r="AF958" s="250" t="b">
        <f>IF(tbl_TransDet_Exp[[#This Row],[ER Lookup and Format]]&lt;&gt;"",CONCATENATE(tbl_TransDet_Exp[[#This Row],[https://financials.omni.fsu.edu/psp/sprdfi/EMPLOYEE/ERP/c/AUDIT_EXPENSE_FUNCTIONS.TE_EXP_SHEET_INQ.GBL?SHEET_ID=]],AE958,tbl_TransDet_Exp[[#This Row],[&amp;PAGE=EX_SHEET_ENTRY]]))</f>
        <v>0</v>
      </c>
      <c r="AG958" s="250" t="str">
        <f t="shared" si="47"/>
        <v>https://docmgmt.its.fsu.edu/NolijWeb/public/apiLoginCheck.jsp?redir=../documentviewer/%3FdocumentId%3D</v>
      </c>
      <c r="AH9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8" s="250" t="str">
        <f>tbl_TransDet_Exp[[#Headers],[&amp;TargetFrameName=None]]</f>
        <v>&amp;TargetFrameName=None</v>
      </c>
      <c r="AJ9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8" s="71"/>
      <c r="AN958" s="22"/>
      <c r="AO958" s="22"/>
      <c r="AP958" s="208"/>
      <c r="AQ958" s="42" t="e">
        <f>IF(tbl_TransDet_Exp[[#This Row],[Custom SR Type]]="",INDEX(SR_Lookup[Section Name],MATCH(tbl_TransDet_Exp[[#This Row],[Account]],SR_Lookup[Account],0)),tbl_TransDet_Exp[[#This Row],[Custom SR Type]])</f>
        <v>#N/A</v>
      </c>
      <c r="AR958" s="42">
        <f>VALUE(CONCATENATE(C958,TEXT(tbl_TransDet_Exp[[#This Row],[Pd]],"00")))</f>
        <v>0</v>
      </c>
      <c r="AS958" s="42" t="str">
        <f>TEXT(tbl_TransDet_Exp[[#This Row],[Project Id]],"000000")</f>
        <v>000000</v>
      </c>
      <c r="AT958" s="42" t="e">
        <f>INDEX(Table11[Description],MATCH(tbl_TransDet_Exp[[#This Row],[Account]],Table11[GL Account],0))</f>
        <v>#N/A</v>
      </c>
      <c r="AU9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59" spans="2:47">
      <c r="B959" s="11"/>
      <c r="C959" s="243"/>
      <c r="D959" s="243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244"/>
      <c r="P959" s="11"/>
      <c r="Q959" s="245"/>
      <c r="R959" s="11"/>
      <c r="S959" s="11"/>
      <c r="T959" s="11"/>
      <c r="U959" s="11"/>
      <c r="V959" s="11"/>
      <c r="W959" s="11"/>
      <c r="X959" s="11"/>
      <c r="Y959" s="11"/>
      <c r="Z959" s="246"/>
      <c r="AA9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59" s="250" t="e">
        <f>IF(tbl_TransDet_Exp[[#This Row],[+/-  (HR GL Detail)]]&lt;&gt;"",tbl_TransDet_Exp[[#This Row],[+/-  (HR GL Detail)]],IF(#REF!&lt;&gt;"",#REF!,""))</f>
        <v>#REF!</v>
      </c>
      <c r="AC959" s="250" t="str">
        <f t="shared" si="45"/>
        <v>https://financials.omni.fsu.edu/psp/sprdfi/EMPLOYEE/ERP/c/AUDIT_EXPENSE_FUNCTIONS.TE_EXP_SHEET_INQ.GBL?SHEET_ID=</v>
      </c>
      <c r="AD959" s="250" t="str">
        <f t="shared" si="46"/>
        <v>&amp;PAGE=EX_SHEET_ENTRY</v>
      </c>
      <c r="AE959" s="250" t="str">
        <f>IF(LEFT(tbl_TransDet_Exp[[#This Row],[Journal Id]],2)="EX",TEXT(tbl_TransDet_Exp[[#This Row],[Vch /Ex /PayId]],"0000000000"),"")</f>
        <v/>
      </c>
      <c r="AF959" s="250" t="b">
        <f>IF(tbl_TransDet_Exp[[#This Row],[ER Lookup and Format]]&lt;&gt;"",CONCATENATE(tbl_TransDet_Exp[[#This Row],[https://financials.omni.fsu.edu/psp/sprdfi/EMPLOYEE/ERP/c/AUDIT_EXPENSE_FUNCTIONS.TE_EXP_SHEET_INQ.GBL?SHEET_ID=]],AE959,tbl_TransDet_Exp[[#This Row],[&amp;PAGE=EX_SHEET_ENTRY]]))</f>
        <v>0</v>
      </c>
      <c r="AG959" s="250" t="str">
        <f t="shared" si="47"/>
        <v>https://docmgmt.its.fsu.edu/NolijWeb/public/apiLoginCheck.jsp?redir=../documentviewer/%3FdocumentId%3D</v>
      </c>
      <c r="AH9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59" s="250" t="str">
        <f>tbl_TransDet_Exp[[#Headers],[&amp;TargetFrameName=None]]</f>
        <v>&amp;TargetFrameName=None</v>
      </c>
      <c r="AJ9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59" s="71"/>
      <c r="AN959" s="22"/>
      <c r="AO959" s="22"/>
      <c r="AP959" s="208"/>
      <c r="AQ959" s="42" t="e">
        <f>IF(tbl_TransDet_Exp[[#This Row],[Custom SR Type]]="",INDEX(SR_Lookup[Section Name],MATCH(tbl_TransDet_Exp[[#This Row],[Account]],SR_Lookup[Account],0)),tbl_TransDet_Exp[[#This Row],[Custom SR Type]])</f>
        <v>#N/A</v>
      </c>
      <c r="AR959" s="42">
        <f>VALUE(CONCATENATE(C959,TEXT(tbl_TransDet_Exp[[#This Row],[Pd]],"00")))</f>
        <v>0</v>
      </c>
      <c r="AS959" s="42" t="str">
        <f>TEXT(tbl_TransDet_Exp[[#This Row],[Project Id]],"000000")</f>
        <v>000000</v>
      </c>
      <c r="AT959" s="42" t="e">
        <f>INDEX(Table11[Description],MATCH(tbl_TransDet_Exp[[#This Row],[Account]],Table11[GL Account],0))</f>
        <v>#N/A</v>
      </c>
      <c r="AU9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0" spans="2:47">
      <c r="B960" s="11"/>
      <c r="C960" s="243"/>
      <c r="D960" s="243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244"/>
      <c r="P960" s="11"/>
      <c r="Q960" s="245"/>
      <c r="R960" s="11"/>
      <c r="S960" s="11"/>
      <c r="T960" s="11"/>
      <c r="U960" s="11"/>
      <c r="V960" s="11"/>
      <c r="W960" s="11"/>
      <c r="X960" s="11"/>
      <c r="Y960" s="11"/>
      <c r="Z960" s="246"/>
      <c r="AA9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0" s="250" t="e">
        <f>IF(tbl_TransDet_Exp[[#This Row],[+/-  (HR GL Detail)]]&lt;&gt;"",tbl_TransDet_Exp[[#This Row],[+/-  (HR GL Detail)]],IF(#REF!&lt;&gt;"",#REF!,""))</f>
        <v>#REF!</v>
      </c>
      <c r="AC960" s="250" t="str">
        <f t="shared" si="45"/>
        <v>https://financials.omni.fsu.edu/psp/sprdfi/EMPLOYEE/ERP/c/AUDIT_EXPENSE_FUNCTIONS.TE_EXP_SHEET_INQ.GBL?SHEET_ID=</v>
      </c>
      <c r="AD960" s="250" t="str">
        <f t="shared" si="46"/>
        <v>&amp;PAGE=EX_SHEET_ENTRY</v>
      </c>
      <c r="AE960" s="250" t="str">
        <f>IF(LEFT(tbl_TransDet_Exp[[#This Row],[Journal Id]],2)="EX",TEXT(tbl_TransDet_Exp[[#This Row],[Vch /Ex /PayId]],"0000000000"),"")</f>
        <v/>
      </c>
      <c r="AF960" s="250" t="b">
        <f>IF(tbl_TransDet_Exp[[#This Row],[ER Lookup and Format]]&lt;&gt;"",CONCATENATE(tbl_TransDet_Exp[[#This Row],[https://financials.omni.fsu.edu/psp/sprdfi/EMPLOYEE/ERP/c/AUDIT_EXPENSE_FUNCTIONS.TE_EXP_SHEET_INQ.GBL?SHEET_ID=]],AE960,tbl_TransDet_Exp[[#This Row],[&amp;PAGE=EX_SHEET_ENTRY]]))</f>
        <v>0</v>
      </c>
      <c r="AG960" s="250" t="str">
        <f t="shared" si="47"/>
        <v>https://docmgmt.its.fsu.edu/NolijWeb/public/apiLoginCheck.jsp?redir=../documentviewer/%3FdocumentId%3D</v>
      </c>
      <c r="AH9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0" s="250" t="str">
        <f>tbl_TransDet_Exp[[#Headers],[&amp;TargetFrameName=None]]</f>
        <v>&amp;TargetFrameName=None</v>
      </c>
      <c r="AJ9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0" s="71"/>
      <c r="AN960" s="22"/>
      <c r="AO960" s="22"/>
      <c r="AP960" s="208"/>
      <c r="AQ960" s="42" t="e">
        <f>IF(tbl_TransDet_Exp[[#This Row],[Custom SR Type]]="",INDEX(SR_Lookup[Section Name],MATCH(tbl_TransDet_Exp[[#This Row],[Account]],SR_Lookup[Account],0)),tbl_TransDet_Exp[[#This Row],[Custom SR Type]])</f>
        <v>#N/A</v>
      </c>
      <c r="AR960" s="42">
        <f>VALUE(CONCATENATE(C960,TEXT(tbl_TransDet_Exp[[#This Row],[Pd]],"00")))</f>
        <v>0</v>
      </c>
      <c r="AS960" s="42" t="str">
        <f>TEXT(tbl_TransDet_Exp[[#This Row],[Project Id]],"000000")</f>
        <v>000000</v>
      </c>
      <c r="AT960" s="42" t="e">
        <f>INDEX(Table11[Description],MATCH(tbl_TransDet_Exp[[#This Row],[Account]],Table11[GL Account],0))</f>
        <v>#N/A</v>
      </c>
      <c r="AU9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1" spans="2:47">
      <c r="B961" s="11"/>
      <c r="C961" s="243"/>
      <c r="D961" s="243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244"/>
      <c r="P961" s="11"/>
      <c r="Q961" s="245"/>
      <c r="R961" s="11"/>
      <c r="S961" s="11"/>
      <c r="T961" s="11"/>
      <c r="U961" s="11"/>
      <c r="V961" s="11"/>
      <c r="W961" s="11"/>
      <c r="X961" s="11"/>
      <c r="Y961" s="11"/>
      <c r="Z961" s="246"/>
      <c r="AA9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1" s="250" t="e">
        <f>IF(tbl_TransDet_Exp[[#This Row],[+/-  (HR GL Detail)]]&lt;&gt;"",tbl_TransDet_Exp[[#This Row],[+/-  (HR GL Detail)]],IF(#REF!&lt;&gt;"",#REF!,""))</f>
        <v>#REF!</v>
      </c>
      <c r="AC961" s="250" t="str">
        <f t="shared" si="45"/>
        <v>https://financials.omni.fsu.edu/psp/sprdfi/EMPLOYEE/ERP/c/AUDIT_EXPENSE_FUNCTIONS.TE_EXP_SHEET_INQ.GBL?SHEET_ID=</v>
      </c>
      <c r="AD961" s="250" t="str">
        <f t="shared" si="46"/>
        <v>&amp;PAGE=EX_SHEET_ENTRY</v>
      </c>
      <c r="AE961" s="250" t="str">
        <f>IF(LEFT(tbl_TransDet_Exp[[#This Row],[Journal Id]],2)="EX",TEXT(tbl_TransDet_Exp[[#This Row],[Vch /Ex /PayId]],"0000000000"),"")</f>
        <v/>
      </c>
      <c r="AF961" s="250" t="b">
        <f>IF(tbl_TransDet_Exp[[#This Row],[ER Lookup and Format]]&lt;&gt;"",CONCATENATE(tbl_TransDet_Exp[[#This Row],[https://financials.omni.fsu.edu/psp/sprdfi/EMPLOYEE/ERP/c/AUDIT_EXPENSE_FUNCTIONS.TE_EXP_SHEET_INQ.GBL?SHEET_ID=]],AE961,tbl_TransDet_Exp[[#This Row],[&amp;PAGE=EX_SHEET_ENTRY]]))</f>
        <v>0</v>
      </c>
      <c r="AG961" s="250" t="str">
        <f t="shared" si="47"/>
        <v>https://docmgmt.its.fsu.edu/NolijWeb/public/apiLoginCheck.jsp?redir=../documentviewer/%3FdocumentId%3D</v>
      </c>
      <c r="AH9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1" s="250" t="str">
        <f>tbl_TransDet_Exp[[#Headers],[&amp;TargetFrameName=None]]</f>
        <v>&amp;TargetFrameName=None</v>
      </c>
      <c r="AJ9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1" s="71"/>
      <c r="AN961" s="22"/>
      <c r="AO961" s="22"/>
      <c r="AP961" s="208"/>
      <c r="AQ961" s="42" t="e">
        <f>IF(tbl_TransDet_Exp[[#This Row],[Custom SR Type]]="",INDEX(SR_Lookup[Section Name],MATCH(tbl_TransDet_Exp[[#This Row],[Account]],SR_Lookup[Account],0)),tbl_TransDet_Exp[[#This Row],[Custom SR Type]])</f>
        <v>#N/A</v>
      </c>
      <c r="AR961" s="42">
        <f>VALUE(CONCATENATE(C961,TEXT(tbl_TransDet_Exp[[#This Row],[Pd]],"00")))</f>
        <v>0</v>
      </c>
      <c r="AS961" s="42" t="str">
        <f>TEXT(tbl_TransDet_Exp[[#This Row],[Project Id]],"000000")</f>
        <v>000000</v>
      </c>
      <c r="AT961" s="42" t="e">
        <f>INDEX(Table11[Description],MATCH(tbl_TransDet_Exp[[#This Row],[Account]],Table11[GL Account],0))</f>
        <v>#N/A</v>
      </c>
      <c r="AU9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2" spans="2:47">
      <c r="B962" s="11"/>
      <c r="C962" s="243"/>
      <c r="D962" s="243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244"/>
      <c r="P962" s="11"/>
      <c r="Q962" s="245"/>
      <c r="R962" s="11"/>
      <c r="S962" s="11"/>
      <c r="T962" s="11"/>
      <c r="U962" s="11"/>
      <c r="V962" s="11"/>
      <c r="W962" s="11"/>
      <c r="X962" s="11"/>
      <c r="Y962" s="11"/>
      <c r="Z962" s="246"/>
      <c r="AA9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2" s="250" t="e">
        <f>IF(tbl_TransDet_Exp[[#This Row],[+/-  (HR GL Detail)]]&lt;&gt;"",tbl_TransDet_Exp[[#This Row],[+/-  (HR GL Detail)]],IF(#REF!&lt;&gt;"",#REF!,""))</f>
        <v>#REF!</v>
      </c>
      <c r="AC962" s="250" t="str">
        <f t="shared" si="45"/>
        <v>https://financials.omni.fsu.edu/psp/sprdfi/EMPLOYEE/ERP/c/AUDIT_EXPENSE_FUNCTIONS.TE_EXP_SHEET_INQ.GBL?SHEET_ID=</v>
      </c>
      <c r="AD962" s="250" t="str">
        <f t="shared" si="46"/>
        <v>&amp;PAGE=EX_SHEET_ENTRY</v>
      </c>
      <c r="AE962" s="250" t="str">
        <f>IF(LEFT(tbl_TransDet_Exp[[#This Row],[Journal Id]],2)="EX",TEXT(tbl_TransDet_Exp[[#This Row],[Vch /Ex /PayId]],"0000000000"),"")</f>
        <v/>
      </c>
      <c r="AF962" s="250" t="b">
        <f>IF(tbl_TransDet_Exp[[#This Row],[ER Lookup and Format]]&lt;&gt;"",CONCATENATE(tbl_TransDet_Exp[[#This Row],[https://financials.omni.fsu.edu/psp/sprdfi/EMPLOYEE/ERP/c/AUDIT_EXPENSE_FUNCTIONS.TE_EXP_SHEET_INQ.GBL?SHEET_ID=]],AE962,tbl_TransDet_Exp[[#This Row],[&amp;PAGE=EX_SHEET_ENTRY]]))</f>
        <v>0</v>
      </c>
      <c r="AG962" s="250" t="str">
        <f t="shared" si="47"/>
        <v>https://docmgmt.its.fsu.edu/NolijWeb/public/apiLoginCheck.jsp?redir=../documentviewer/%3FdocumentId%3D</v>
      </c>
      <c r="AH9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2" s="250" t="str">
        <f>tbl_TransDet_Exp[[#Headers],[&amp;TargetFrameName=None]]</f>
        <v>&amp;TargetFrameName=None</v>
      </c>
      <c r="AJ9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2" s="71"/>
      <c r="AN962" s="22"/>
      <c r="AO962" s="22"/>
      <c r="AP962" s="208"/>
      <c r="AQ962" s="42" t="e">
        <f>IF(tbl_TransDet_Exp[[#This Row],[Custom SR Type]]="",INDEX(SR_Lookup[Section Name],MATCH(tbl_TransDet_Exp[[#This Row],[Account]],SR_Lookup[Account],0)),tbl_TransDet_Exp[[#This Row],[Custom SR Type]])</f>
        <v>#N/A</v>
      </c>
      <c r="AR962" s="42">
        <f>VALUE(CONCATENATE(C962,TEXT(tbl_TransDet_Exp[[#This Row],[Pd]],"00")))</f>
        <v>0</v>
      </c>
      <c r="AS962" s="42" t="str">
        <f>TEXT(tbl_TransDet_Exp[[#This Row],[Project Id]],"000000")</f>
        <v>000000</v>
      </c>
      <c r="AT962" s="42" t="e">
        <f>INDEX(Table11[Description],MATCH(tbl_TransDet_Exp[[#This Row],[Account]],Table11[GL Account],0))</f>
        <v>#N/A</v>
      </c>
      <c r="AU9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3" spans="2:47">
      <c r="B963" s="11"/>
      <c r="C963" s="243"/>
      <c r="D963" s="243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244"/>
      <c r="P963" s="11"/>
      <c r="Q963" s="245"/>
      <c r="R963" s="11"/>
      <c r="S963" s="11"/>
      <c r="T963" s="11"/>
      <c r="U963" s="11"/>
      <c r="V963" s="11"/>
      <c r="W963" s="11"/>
      <c r="X963" s="11"/>
      <c r="Y963" s="11"/>
      <c r="Z963" s="246"/>
      <c r="AA9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3" s="250" t="e">
        <f>IF(tbl_TransDet_Exp[[#This Row],[+/-  (HR GL Detail)]]&lt;&gt;"",tbl_TransDet_Exp[[#This Row],[+/-  (HR GL Detail)]],IF(#REF!&lt;&gt;"",#REF!,""))</f>
        <v>#REF!</v>
      </c>
      <c r="AC963" s="250" t="str">
        <f t="shared" si="45"/>
        <v>https://financials.omni.fsu.edu/psp/sprdfi/EMPLOYEE/ERP/c/AUDIT_EXPENSE_FUNCTIONS.TE_EXP_SHEET_INQ.GBL?SHEET_ID=</v>
      </c>
      <c r="AD963" s="250" t="str">
        <f t="shared" si="46"/>
        <v>&amp;PAGE=EX_SHEET_ENTRY</v>
      </c>
      <c r="AE963" s="250" t="str">
        <f>IF(LEFT(tbl_TransDet_Exp[[#This Row],[Journal Id]],2)="EX",TEXT(tbl_TransDet_Exp[[#This Row],[Vch /Ex /PayId]],"0000000000"),"")</f>
        <v/>
      </c>
      <c r="AF963" s="250" t="b">
        <f>IF(tbl_TransDet_Exp[[#This Row],[ER Lookup and Format]]&lt;&gt;"",CONCATENATE(tbl_TransDet_Exp[[#This Row],[https://financials.omni.fsu.edu/psp/sprdfi/EMPLOYEE/ERP/c/AUDIT_EXPENSE_FUNCTIONS.TE_EXP_SHEET_INQ.GBL?SHEET_ID=]],AE963,tbl_TransDet_Exp[[#This Row],[&amp;PAGE=EX_SHEET_ENTRY]]))</f>
        <v>0</v>
      </c>
      <c r="AG963" s="250" t="str">
        <f t="shared" si="47"/>
        <v>https://docmgmt.its.fsu.edu/NolijWeb/public/apiLoginCheck.jsp?redir=../documentviewer/%3FdocumentId%3D</v>
      </c>
      <c r="AH9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3" s="250" t="str">
        <f>tbl_TransDet_Exp[[#Headers],[&amp;TargetFrameName=None]]</f>
        <v>&amp;TargetFrameName=None</v>
      </c>
      <c r="AJ9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3" s="71"/>
      <c r="AN963" s="22"/>
      <c r="AO963" s="22"/>
      <c r="AP963" s="208"/>
      <c r="AQ963" s="42" t="e">
        <f>IF(tbl_TransDet_Exp[[#This Row],[Custom SR Type]]="",INDEX(SR_Lookup[Section Name],MATCH(tbl_TransDet_Exp[[#This Row],[Account]],SR_Lookup[Account],0)),tbl_TransDet_Exp[[#This Row],[Custom SR Type]])</f>
        <v>#N/A</v>
      </c>
      <c r="AR963" s="42">
        <f>VALUE(CONCATENATE(C963,TEXT(tbl_TransDet_Exp[[#This Row],[Pd]],"00")))</f>
        <v>0</v>
      </c>
      <c r="AS963" s="42" t="str">
        <f>TEXT(tbl_TransDet_Exp[[#This Row],[Project Id]],"000000")</f>
        <v>000000</v>
      </c>
      <c r="AT963" s="42" t="e">
        <f>INDEX(Table11[Description],MATCH(tbl_TransDet_Exp[[#This Row],[Account]],Table11[GL Account],0))</f>
        <v>#N/A</v>
      </c>
      <c r="AU9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4" spans="2:47">
      <c r="B964" s="11"/>
      <c r="C964" s="243"/>
      <c r="D964" s="243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244"/>
      <c r="P964" s="11"/>
      <c r="Q964" s="245"/>
      <c r="R964" s="11"/>
      <c r="S964" s="11"/>
      <c r="T964" s="11"/>
      <c r="U964" s="11"/>
      <c r="V964" s="11"/>
      <c r="W964" s="11"/>
      <c r="X964" s="11"/>
      <c r="Y964" s="11"/>
      <c r="Z964" s="246"/>
      <c r="AA9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4" s="250" t="e">
        <f>IF(tbl_TransDet_Exp[[#This Row],[+/-  (HR GL Detail)]]&lt;&gt;"",tbl_TransDet_Exp[[#This Row],[+/-  (HR GL Detail)]],IF(#REF!&lt;&gt;"",#REF!,""))</f>
        <v>#REF!</v>
      </c>
      <c r="AC964" s="250" t="str">
        <f t="shared" si="45"/>
        <v>https://financials.omni.fsu.edu/psp/sprdfi/EMPLOYEE/ERP/c/AUDIT_EXPENSE_FUNCTIONS.TE_EXP_SHEET_INQ.GBL?SHEET_ID=</v>
      </c>
      <c r="AD964" s="250" t="str">
        <f t="shared" si="46"/>
        <v>&amp;PAGE=EX_SHEET_ENTRY</v>
      </c>
      <c r="AE964" s="250" t="str">
        <f>IF(LEFT(tbl_TransDet_Exp[[#This Row],[Journal Id]],2)="EX",TEXT(tbl_TransDet_Exp[[#This Row],[Vch /Ex /PayId]],"0000000000"),"")</f>
        <v/>
      </c>
      <c r="AF964" s="250" t="b">
        <f>IF(tbl_TransDet_Exp[[#This Row],[ER Lookup and Format]]&lt;&gt;"",CONCATENATE(tbl_TransDet_Exp[[#This Row],[https://financials.omni.fsu.edu/psp/sprdfi/EMPLOYEE/ERP/c/AUDIT_EXPENSE_FUNCTIONS.TE_EXP_SHEET_INQ.GBL?SHEET_ID=]],AE964,tbl_TransDet_Exp[[#This Row],[&amp;PAGE=EX_SHEET_ENTRY]]))</f>
        <v>0</v>
      </c>
      <c r="AG964" s="250" t="str">
        <f t="shared" si="47"/>
        <v>https://docmgmt.its.fsu.edu/NolijWeb/public/apiLoginCheck.jsp?redir=../documentviewer/%3FdocumentId%3D</v>
      </c>
      <c r="AH9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4" s="250" t="str">
        <f>tbl_TransDet_Exp[[#Headers],[&amp;TargetFrameName=None]]</f>
        <v>&amp;TargetFrameName=None</v>
      </c>
      <c r="AJ9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4" s="71"/>
      <c r="AN964" s="22"/>
      <c r="AO964" s="22"/>
      <c r="AP964" s="208"/>
      <c r="AQ964" s="42" t="e">
        <f>IF(tbl_TransDet_Exp[[#This Row],[Custom SR Type]]="",INDEX(SR_Lookup[Section Name],MATCH(tbl_TransDet_Exp[[#This Row],[Account]],SR_Lookup[Account],0)),tbl_TransDet_Exp[[#This Row],[Custom SR Type]])</f>
        <v>#N/A</v>
      </c>
      <c r="AR964" s="42">
        <f>VALUE(CONCATENATE(C964,TEXT(tbl_TransDet_Exp[[#This Row],[Pd]],"00")))</f>
        <v>0</v>
      </c>
      <c r="AS964" s="42" t="str">
        <f>TEXT(tbl_TransDet_Exp[[#This Row],[Project Id]],"000000")</f>
        <v>000000</v>
      </c>
      <c r="AT964" s="42" t="e">
        <f>INDEX(Table11[Description],MATCH(tbl_TransDet_Exp[[#This Row],[Account]],Table11[GL Account],0))</f>
        <v>#N/A</v>
      </c>
      <c r="AU9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5" spans="2:47">
      <c r="B965" s="11"/>
      <c r="C965" s="243"/>
      <c r="D965" s="243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244"/>
      <c r="P965" s="11"/>
      <c r="Q965" s="245"/>
      <c r="R965" s="11"/>
      <c r="S965" s="11"/>
      <c r="T965" s="11"/>
      <c r="U965" s="11"/>
      <c r="V965" s="11"/>
      <c r="W965" s="11"/>
      <c r="X965" s="11"/>
      <c r="Y965" s="11"/>
      <c r="Z965" s="246"/>
      <c r="AA9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5" s="250" t="e">
        <f>IF(tbl_TransDet_Exp[[#This Row],[+/-  (HR GL Detail)]]&lt;&gt;"",tbl_TransDet_Exp[[#This Row],[+/-  (HR GL Detail)]],IF(#REF!&lt;&gt;"",#REF!,""))</f>
        <v>#REF!</v>
      </c>
      <c r="AC965" s="250" t="str">
        <f t="shared" si="45"/>
        <v>https://financials.omni.fsu.edu/psp/sprdfi/EMPLOYEE/ERP/c/AUDIT_EXPENSE_FUNCTIONS.TE_EXP_SHEET_INQ.GBL?SHEET_ID=</v>
      </c>
      <c r="AD965" s="250" t="str">
        <f t="shared" si="46"/>
        <v>&amp;PAGE=EX_SHEET_ENTRY</v>
      </c>
      <c r="AE965" s="250" t="str">
        <f>IF(LEFT(tbl_TransDet_Exp[[#This Row],[Journal Id]],2)="EX",TEXT(tbl_TransDet_Exp[[#This Row],[Vch /Ex /PayId]],"0000000000"),"")</f>
        <v/>
      </c>
      <c r="AF965" s="250" t="b">
        <f>IF(tbl_TransDet_Exp[[#This Row],[ER Lookup and Format]]&lt;&gt;"",CONCATENATE(tbl_TransDet_Exp[[#This Row],[https://financials.omni.fsu.edu/psp/sprdfi/EMPLOYEE/ERP/c/AUDIT_EXPENSE_FUNCTIONS.TE_EXP_SHEET_INQ.GBL?SHEET_ID=]],AE965,tbl_TransDet_Exp[[#This Row],[&amp;PAGE=EX_SHEET_ENTRY]]))</f>
        <v>0</v>
      </c>
      <c r="AG965" s="250" t="str">
        <f t="shared" si="47"/>
        <v>https://docmgmt.its.fsu.edu/NolijWeb/public/apiLoginCheck.jsp?redir=../documentviewer/%3FdocumentId%3D</v>
      </c>
      <c r="AH9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5" s="250" t="str">
        <f>tbl_TransDet_Exp[[#Headers],[&amp;TargetFrameName=None]]</f>
        <v>&amp;TargetFrameName=None</v>
      </c>
      <c r="AJ9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5" s="71"/>
      <c r="AN965" s="22"/>
      <c r="AO965" s="22"/>
      <c r="AP965" s="208"/>
      <c r="AQ965" s="42" t="e">
        <f>IF(tbl_TransDet_Exp[[#This Row],[Custom SR Type]]="",INDEX(SR_Lookup[Section Name],MATCH(tbl_TransDet_Exp[[#This Row],[Account]],SR_Lookup[Account],0)),tbl_TransDet_Exp[[#This Row],[Custom SR Type]])</f>
        <v>#N/A</v>
      </c>
      <c r="AR965" s="42">
        <f>VALUE(CONCATENATE(C965,TEXT(tbl_TransDet_Exp[[#This Row],[Pd]],"00")))</f>
        <v>0</v>
      </c>
      <c r="AS965" s="42" t="str">
        <f>TEXT(tbl_TransDet_Exp[[#This Row],[Project Id]],"000000")</f>
        <v>000000</v>
      </c>
      <c r="AT965" s="42" t="e">
        <f>INDEX(Table11[Description],MATCH(tbl_TransDet_Exp[[#This Row],[Account]],Table11[GL Account],0))</f>
        <v>#N/A</v>
      </c>
      <c r="AU9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6" spans="2:47">
      <c r="B966" s="11"/>
      <c r="C966" s="243"/>
      <c r="D966" s="243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244"/>
      <c r="P966" s="11"/>
      <c r="Q966" s="245"/>
      <c r="R966" s="11"/>
      <c r="S966" s="11"/>
      <c r="T966" s="11"/>
      <c r="U966" s="11"/>
      <c r="V966" s="11"/>
      <c r="W966" s="11"/>
      <c r="X966" s="11"/>
      <c r="Y966" s="11"/>
      <c r="Z966" s="246"/>
      <c r="AA9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6" s="250" t="e">
        <f>IF(tbl_TransDet_Exp[[#This Row],[+/-  (HR GL Detail)]]&lt;&gt;"",tbl_TransDet_Exp[[#This Row],[+/-  (HR GL Detail)]],IF(#REF!&lt;&gt;"",#REF!,""))</f>
        <v>#REF!</v>
      </c>
      <c r="AC966" s="250" t="str">
        <f t="shared" si="45"/>
        <v>https://financials.omni.fsu.edu/psp/sprdfi/EMPLOYEE/ERP/c/AUDIT_EXPENSE_FUNCTIONS.TE_EXP_SHEET_INQ.GBL?SHEET_ID=</v>
      </c>
      <c r="AD966" s="250" t="str">
        <f t="shared" si="46"/>
        <v>&amp;PAGE=EX_SHEET_ENTRY</v>
      </c>
      <c r="AE966" s="250" t="str">
        <f>IF(LEFT(tbl_TransDet_Exp[[#This Row],[Journal Id]],2)="EX",TEXT(tbl_TransDet_Exp[[#This Row],[Vch /Ex /PayId]],"0000000000"),"")</f>
        <v/>
      </c>
      <c r="AF966" s="250" t="b">
        <f>IF(tbl_TransDet_Exp[[#This Row],[ER Lookup and Format]]&lt;&gt;"",CONCATENATE(tbl_TransDet_Exp[[#This Row],[https://financials.omni.fsu.edu/psp/sprdfi/EMPLOYEE/ERP/c/AUDIT_EXPENSE_FUNCTIONS.TE_EXP_SHEET_INQ.GBL?SHEET_ID=]],AE966,tbl_TransDet_Exp[[#This Row],[&amp;PAGE=EX_SHEET_ENTRY]]))</f>
        <v>0</v>
      </c>
      <c r="AG966" s="250" t="str">
        <f t="shared" si="47"/>
        <v>https://docmgmt.its.fsu.edu/NolijWeb/public/apiLoginCheck.jsp?redir=../documentviewer/%3FdocumentId%3D</v>
      </c>
      <c r="AH9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6" s="250" t="str">
        <f>tbl_TransDet_Exp[[#Headers],[&amp;TargetFrameName=None]]</f>
        <v>&amp;TargetFrameName=None</v>
      </c>
      <c r="AJ9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6" s="71"/>
      <c r="AN966" s="22"/>
      <c r="AO966" s="22"/>
      <c r="AP966" s="208"/>
      <c r="AQ966" s="42" t="e">
        <f>IF(tbl_TransDet_Exp[[#This Row],[Custom SR Type]]="",INDEX(SR_Lookup[Section Name],MATCH(tbl_TransDet_Exp[[#This Row],[Account]],SR_Lookup[Account],0)),tbl_TransDet_Exp[[#This Row],[Custom SR Type]])</f>
        <v>#N/A</v>
      </c>
      <c r="AR966" s="42">
        <f>VALUE(CONCATENATE(C966,TEXT(tbl_TransDet_Exp[[#This Row],[Pd]],"00")))</f>
        <v>0</v>
      </c>
      <c r="AS966" s="42" t="str">
        <f>TEXT(tbl_TransDet_Exp[[#This Row],[Project Id]],"000000")</f>
        <v>000000</v>
      </c>
      <c r="AT966" s="42" t="e">
        <f>INDEX(Table11[Description],MATCH(tbl_TransDet_Exp[[#This Row],[Account]],Table11[GL Account],0))</f>
        <v>#N/A</v>
      </c>
      <c r="AU9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7" spans="2:47">
      <c r="B967" s="11"/>
      <c r="C967" s="243"/>
      <c r="D967" s="243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244"/>
      <c r="P967" s="11"/>
      <c r="Q967" s="245"/>
      <c r="R967" s="11"/>
      <c r="S967" s="11"/>
      <c r="T967" s="11"/>
      <c r="U967" s="11"/>
      <c r="V967" s="11"/>
      <c r="W967" s="11"/>
      <c r="X967" s="11"/>
      <c r="Y967" s="11"/>
      <c r="Z967" s="246"/>
      <c r="AA9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7" s="250" t="e">
        <f>IF(tbl_TransDet_Exp[[#This Row],[+/-  (HR GL Detail)]]&lt;&gt;"",tbl_TransDet_Exp[[#This Row],[+/-  (HR GL Detail)]],IF(#REF!&lt;&gt;"",#REF!,""))</f>
        <v>#REF!</v>
      </c>
      <c r="AC967" s="250" t="str">
        <f t="shared" si="45"/>
        <v>https://financials.omni.fsu.edu/psp/sprdfi/EMPLOYEE/ERP/c/AUDIT_EXPENSE_FUNCTIONS.TE_EXP_SHEET_INQ.GBL?SHEET_ID=</v>
      </c>
      <c r="AD967" s="250" t="str">
        <f t="shared" si="46"/>
        <v>&amp;PAGE=EX_SHEET_ENTRY</v>
      </c>
      <c r="AE967" s="250" t="str">
        <f>IF(LEFT(tbl_TransDet_Exp[[#This Row],[Journal Id]],2)="EX",TEXT(tbl_TransDet_Exp[[#This Row],[Vch /Ex /PayId]],"0000000000"),"")</f>
        <v/>
      </c>
      <c r="AF967" s="250" t="b">
        <f>IF(tbl_TransDet_Exp[[#This Row],[ER Lookup and Format]]&lt;&gt;"",CONCATENATE(tbl_TransDet_Exp[[#This Row],[https://financials.omni.fsu.edu/psp/sprdfi/EMPLOYEE/ERP/c/AUDIT_EXPENSE_FUNCTIONS.TE_EXP_SHEET_INQ.GBL?SHEET_ID=]],AE967,tbl_TransDet_Exp[[#This Row],[&amp;PAGE=EX_SHEET_ENTRY]]))</f>
        <v>0</v>
      </c>
      <c r="AG967" s="250" t="str">
        <f t="shared" si="47"/>
        <v>https://docmgmt.its.fsu.edu/NolijWeb/public/apiLoginCheck.jsp?redir=../documentviewer/%3FdocumentId%3D</v>
      </c>
      <c r="AH9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7" s="250" t="str">
        <f>tbl_TransDet_Exp[[#Headers],[&amp;TargetFrameName=None]]</f>
        <v>&amp;TargetFrameName=None</v>
      </c>
      <c r="AJ9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7" s="71"/>
      <c r="AN967" s="22"/>
      <c r="AO967" s="22"/>
      <c r="AP967" s="208"/>
      <c r="AQ967" s="42" t="e">
        <f>IF(tbl_TransDet_Exp[[#This Row],[Custom SR Type]]="",INDEX(SR_Lookup[Section Name],MATCH(tbl_TransDet_Exp[[#This Row],[Account]],SR_Lookup[Account],0)),tbl_TransDet_Exp[[#This Row],[Custom SR Type]])</f>
        <v>#N/A</v>
      </c>
      <c r="AR967" s="42">
        <f>VALUE(CONCATENATE(C967,TEXT(tbl_TransDet_Exp[[#This Row],[Pd]],"00")))</f>
        <v>0</v>
      </c>
      <c r="AS967" s="42" t="str">
        <f>TEXT(tbl_TransDet_Exp[[#This Row],[Project Id]],"000000")</f>
        <v>000000</v>
      </c>
      <c r="AT967" s="42" t="e">
        <f>INDEX(Table11[Description],MATCH(tbl_TransDet_Exp[[#This Row],[Account]],Table11[GL Account],0))</f>
        <v>#N/A</v>
      </c>
      <c r="AU9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8" spans="2:47">
      <c r="B968" s="11"/>
      <c r="C968" s="243"/>
      <c r="D968" s="243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244"/>
      <c r="P968" s="11"/>
      <c r="Q968" s="245"/>
      <c r="R968" s="11"/>
      <c r="S968" s="11"/>
      <c r="T968" s="11"/>
      <c r="U968" s="11"/>
      <c r="V968" s="11"/>
      <c r="W968" s="11"/>
      <c r="X968" s="11"/>
      <c r="Y968" s="11"/>
      <c r="Z968" s="246"/>
      <c r="AA9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8" s="250" t="e">
        <f>IF(tbl_TransDet_Exp[[#This Row],[+/-  (HR GL Detail)]]&lt;&gt;"",tbl_TransDet_Exp[[#This Row],[+/-  (HR GL Detail)]],IF(#REF!&lt;&gt;"",#REF!,""))</f>
        <v>#REF!</v>
      </c>
      <c r="AC968" s="250" t="str">
        <f t="shared" si="45"/>
        <v>https://financials.omni.fsu.edu/psp/sprdfi/EMPLOYEE/ERP/c/AUDIT_EXPENSE_FUNCTIONS.TE_EXP_SHEET_INQ.GBL?SHEET_ID=</v>
      </c>
      <c r="AD968" s="250" t="str">
        <f t="shared" si="46"/>
        <v>&amp;PAGE=EX_SHEET_ENTRY</v>
      </c>
      <c r="AE968" s="250" t="str">
        <f>IF(LEFT(tbl_TransDet_Exp[[#This Row],[Journal Id]],2)="EX",TEXT(tbl_TransDet_Exp[[#This Row],[Vch /Ex /PayId]],"0000000000"),"")</f>
        <v/>
      </c>
      <c r="AF968" s="250" t="b">
        <f>IF(tbl_TransDet_Exp[[#This Row],[ER Lookup and Format]]&lt;&gt;"",CONCATENATE(tbl_TransDet_Exp[[#This Row],[https://financials.omni.fsu.edu/psp/sprdfi/EMPLOYEE/ERP/c/AUDIT_EXPENSE_FUNCTIONS.TE_EXP_SHEET_INQ.GBL?SHEET_ID=]],AE968,tbl_TransDet_Exp[[#This Row],[&amp;PAGE=EX_SHEET_ENTRY]]))</f>
        <v>0</v>
      </c>
      <c r="AG968" s="250" t="str">
        <f t="shared" si="47"/>
        <v>https://docmgmt.its.fsu.edu/NolijWeb/public/apiLoginCheck.jsp?redir=../documentviewer/%3FdocumentId%3D</v>
      </c>
      <c r="AH9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8" s="250" t="str">
        <f>tbl_TransDet_Exp[[#Headers],[&amp;TargetFrameName=None]]</f>
        <v>&amp;TargetFrameName=None</v>
      </c>
      <c r="AJ9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8" s="71"/>
      <c r="AN968" s="22"/>
      <c r="AO968" s="22"/>
      <c r="AP968" s="208"/>
      <c r="AQ968" s="42" t="e">
        <f>IF(tbl_TransDet_Exp[[#This Row],[Custom SR Type]]="",INDEX(SR_Lookup[Section Name],MATCH(tbl_TransDet_Exp[[#This Row],[Account]],SR_Lookup[Account],0)),tbl_TransDet_Exp[[#This Row],[Custom SR Type]])</f>
        <v>#N/A</v>
      </c>
      <c r="AR968" s="42">
        <f>VALUE(CONCATENATE(C968,TEXT(tbl_TransDet_Exp[[#This Row],[Pd]],"00")))</f>
        <v>0</v>
      </c>
      <c r="AS968" s="42" t="str">
        <f>TEXT(tbl_TransDet_Exp[[#This Row],[Project Id]],"000000")</f>
        <v>000000</v>
      </c>
      <c r="AT968" s="42" t="e">
        <f>INDEX(Table11[Description],MATCH(tbl_TransDet_Exp[[#This Row],[Account]],Table11[GL Account],0))</f>
        <v>#N/A</v>
      </c>
      <c r="AU9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69" spans="2:47">
      <c r="B969" s="11"/>
      <c r="C969" s="243"/>
      <c r="D969" s="243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244"/>
      <c r="P969" s="11"/>
      <c r="Q969" s="245"/>
      <c r="R969" s="11"/>
      <c r="S969" s="11"/>
      <c r="T969" s="11"/>
      <c r="U969" s="11"/>
      <c r="V969" s="11"/>
      <c r="W969" s="11"/>
      <c r="X969" s="11"/>
      <c r="Y969" s="11"/>
      <c r="Z969" s="246"/>
      <c r="AA9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69" s="250" t="e">
        <f>IF(tbl_TransDet_Exp[[#This Row],[+/-  (HR GL Detail)]]&lt;&gt;"",tbl_TransDet_Exp[[#This Row],[+/-  (HR GL Detail)]],IF(#REF!&lt;&gt;"",#REF!,""))</f>
        <v>#REF!</v>
      </c>
      <c r="AC969" s="250" t="str">
        <f t="shared" si="45"/>
        <v>https://financials.omni.fsu.edu/psp/sprdfi/EMPLOYEE/ERP/c/AUDIT_EXPENSE_FUNCTIONS.TE_EXP_SHEET_INQ.GBL?SHEET_ID=</v>
      </c>
      <c r="AD969" s="250" t="str">
        <f t="shared" si="46"/>
        <v>&amp;PAGE=EX_SHEET_ENTRY</v>
      </c>
      <c r="AE969" s="250" t="str">
        <f>IF(LEFT(tbl_TransDet_Exp[[#This Row],[Journal Id]],2)="EX",TEXT(tbl_TransDet_Exp[[#This Row],[Vch /Ex /PayId]],"0000000000"),"")</f>
        <v/>
      </c>
      <c r="AF969" s="250" t="b">
        <f>IF(tbl_TransDet_Exp[[#This Row],[ER Lookup and Format]]&lt;&gt;"",CONCATENATE(tbl_TransDet_Exp[[#This Row],[https://financials.omni.fsu.edu/psp/sprdfi/EMPLOYEE/ERP/c/AUDIT_EXPENSE_FUNCTIONS.TE_EXP_SHEET_INQ.GBL?SHEET_ID=]],AE969,tbl_TransDet_Exp[[#This Row],[&amp;PAGE=EX_SHEET_ENTRY]]))</f>
        <v>0</v>
      </c>
      <c r="AG969" s="250" t="str">
        <f t="shared" si="47"/>
        <v>https://docmgmt.its.fsu.edu/NolijWeb/public/apiLoginCheck.jsp?redir=../documentviewer/%3FdocumentId%3D</v>
      </c>
      <c r="AH9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69" s="250" t="str">
        <f>tbl_TransDet_Exp[[#Headers],[&amp;TargetFrameName=None]]</f>
        <v>&amp;TargetFrameName=None</v>
      </c>
      <c r="AJ9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69" s="71"/>
      <c r="AN969" s="22"/>
      <c r="AO969" s="22"/>
      <c r="AP969" s="208"/>
      <c r="AQ969" s="42" t="e">
        <f>IF(tbl_TransDet_Exp[[#This Row],[Custom SR Type]]="",INDEX(SR_Lookup[Section Name],MATCH(tbl_TransDet_Exp[[#This Row],[Account]],SR_Lookup[Account],0)),tbl_TransDet_Exp[[#This Row],[Custom SR Type]])</f>
        <v>#N/A</v>
      </c>
      <c r="AR969" s="42">
        <f>VALUE(CONCATENATE(C969,TEXT(tbl_TransDet_Exp[[#This Row],[Pd]],"00")))</f>
        <v>0</v>
      </c>
      <c r="AS969" s="42" t="str">
        <f>TEXT(tbl_TransDet_Exp[[#This Row],[Project Id]],"000000")</f>
        <v>000000</v>
      </c>
      <c r="AT969" s="42" t="e">
        <f>INDEX(Table11[Description],MATCH(tbl_TransDet_Exp[[#This Row],[Account]],Table11[GL Account],0))</f>
        <v>#N/A</v>
      </c>
      <c r="AU9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0" spans="2:47">
      <c r="B970" s="11"/>
      <c r="C970" s="243"/>
      <c r="D970" s="243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244"/>
      <c r="P970" s="11"/>
      <c r="Q970" s="245"/>
      <c r="R970" s="11"/>
      <c r="S970" s="11"/>
      <c r="T970" s="11"/>
      <c r="U970" s="11"/>
      <c r="V970" s="11"/>
      <c r="W970" s="11"/>
      <c r="X970" s="11"/>
      <c r="Y970" s="11"/>
      <c r="Z970" s="246"/>
      <c r="AA9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0" s="250" t="e">
        <f>IF(tbl_TransDet_Exp[[#This Row],[+/-  (HR GL Detail)]]&lt;&gt;"",tbl_TransDet_Exp[[#This Row],[+/-  (HR GL Detail)]],IF(#REF!&lt;&gt;"",#REF!,""))</f>
        <v>#REF!</v>
      </c>
      <c r="AC970" s="250" t="str">
        <f t="shared" ref="AC970:AC1033" si="48">$AC$2</f>
        <v>https://financials.omni.fsu.edu/psp/sprdfi/EMPLOYEE/ERP/c/AUDIT_EXPENSE_FUNCTIONS.TE_EXP_SHEET_INQ.GBL?SHEET_ID=</v>
      </c>
      <c r="AD970" s="250" t="str">
        <f t="shared" ref="AD970:AD1033" si="49">$AD$2</f>
        <v>&amp;PAGE=EX_SHEET_ENTRY</v>
      </c>
      <c r="AE970" s="250" t="str">
        <f>IF(LEFT(tbl_TransDet_Exp[[#This Row],[Journal Id]],2)="EX",TEXT(tbl_TransDet_Exp[[#This Row],[Vch /Ex /PayId]],"0000000000"),"")</f>
        <v/>
      </c>
      <c r="AF970" s="250" t="b">
        <f>IF(tbl_TransDet_Exp[[#This Row],[ER Lookup and Format]]&lt;&gt;"",CONCATENATE(tbl_TransDet_Exp[[#This Row],[https://financials.omni.fsu.edu/psp/sprdfi/EMPLOYEE/ERP/c/AUDIT_EXPENSE_FUNCTIONS.TE_EXP_SHEET_INQ.GBL?SHEET_ID=]],AE970,tbl_TransDet_Exp[[#This Row],[&amp;PAGE=EX_SHEET_ENTRY]]))</f>
        <v>0</v>
      </c>
      <c r="AG970" s="250" t="str">
        <f t="shared" ref="AG970:AG1033" si="50">$AG$2</f>
        <v>https://docmgmt.its.fsu.edu/NolijWeb/public/apiLoginCheck.jsp?redir=../documentviewer/%3FdocumentId%3D</v>
      </c>
      <c r="AH9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0" s="250" t="str">
        <f>tbl_TransDet_Exp[[#Headers],[&amp;TargetFrameName=None]]</f>
        <v>&amp;TargetFrameName=None</v>
      </c>
      <c r="AJ9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0" s="71"/>
      <c r="AN970" s="22"/>
      <c r="AO970" s="22"/>
      <c r="AP970" s="208"/>
      <c r="AQ970" s="42" t="e">
        <f>IF(tbl_TransDet_Exp[[#This Row],[Custom SR Type]]="",INDEX(SR_Lookup[Section Name],MATCH(tbl_TransDet_Exp[[#This Row],[Account]],SR_Lookup[Account],0)),tbl_TransDet_Exp[[#This Row],[Custom SR Type]])</f>
        <v>#N/A</v>
      </c>
      <c r="AR970" s="42">
        <f>VALUE(CONCATENATE(C970,TEXT(tbl_TransDet_Exp[[#This Row],[Pd]],"00")))</f>
        <v>0</v>
      </c>
      <c r="AS970" s="42" t="str">
        <f>TEXT(tbl_TransDet_Exp[[#This Row],[Project Id]],"000000")</f>
        <v>000000</v>
      </c>
      <c r="AT970" s="42" t="e">
        <f>INDEX(Table11[Description],MATCH(tbl_TransDet_Exp[[#This Row],[Account]],Table11[GL Account],0))</f>
        <v>#N/A</v>
      </c>
      <c r="AU9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1" spans="2:47">
      <c r="B971" s="11"/>
      <c r="C971" s="243"/>
      <c r="D971" s="243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244"/>
      <c r="P971" s="11"/>
      <c r="Q971" s="245"/>
      <c r="R971" s="11"/>
      <c r="S971" s="11"/>
      <c r="T971" s="11"/>
      <c r="U971" s="11"/>
      <c r="V971" s="11"/>
      <c r="W971" s="11"/>
      <c r="X971" s="11"/>
      <c r="Y971" s="11"/>
      <c r="Z971" s="246"/>
      <c r="AA9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1" s="250" t="e">
        <f>IF(tbl_TransDet_Exp[[#This Row],[+/-  (HR GL Detail)]]&lt;&gt;"",tbl_TransDet_Exp[[#This Row],[+/-  (HR GL Detail)]],IF(#REF!&lt;&gt;"",#REF!,""))</f>
        <v>#REF!</v>
      </c>
      <c r="AC971" s="250" t="str">
        <f t="shared" si="48"/>
        <v>https://financials.omni.fsu.edu/psp/sprdfi/EMPLOYEE/ERP/c/AUDIT_EXPENSE_FUNCTIONS.TE_EXP_SHEET_INQ.GBL?SHEET_ID=</v>
      </c>
      <c r="AD971" s="250" t="str">
        <f t="shared" si="49"/>
        <v>&amp;PAGE=EX_SHEET_ENTRY</v>
      </c>
      <c r="AE971" s="250" t="str">
        <f>IF(LEFT(tbl_TransDet_Exp[[#This Row],[Journal Id]],2)="EX",TEXT(tbl_TransDet_Exp[[#This Row],[Vch /Ex /PayId]],"0000000000"),"")</f>
        <v/>
      </c>
      <c r="AF971" s="250" t="b">
        <f>IF(tbl_TransDet_Exp[[#This Row],[ER Lookup and Format]]&lt;&gt;"",CONCATENATE(tbl_TransDet_Exp[[#This Row],[https://financials.omni.fsu.edu/psp/sprdfi/EMPLOYEE/ERP/c/AUDIT_EXPENSE_FUNCTIONS.TE_EXP_SHEET_INQ.GBL?SHEET_ID=]],AE971,tbl_TransDet_Exp[[#This Row],[&amp;PAGE=EX_SHEET_ENTRY]]))</f>
        <v>0</v>
      </c>
      <c r="AG971" s="250" t="str">
        <f t="shared" si="50"/>
        <v>https://docmgmt.its.fsu.edu/NolijWeb/public/apiLoginCheck.jsp?redir=../documentviewer/%3FdocumentId%3D</v>
      </c>
      <c r="AH9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1" s="250" t="str">
        <f>tbl_TransDet_Exp[[#Headers],[&amp;TargetFrameName=None]]</f>
        <v>&amp;TargetFrameName=None</v>
      </c>
      <c r="AJ9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1" s="71"/>
      <c r="AN971" s="22"/>
      <c r="AO971" s="22"/>
      <c r="AP971" s="208"/>
      <c r="AQ971" s="42" t="e">
        <f>IF(tbl_TransDet_Exp[[#This Row],[Custom SR Type]]="",INDEX(SR_Lookup[Section Name],MATCH(tbl_TransDet_Exp[[#This Row],[Account]],SR_Lookup[Account],0)),tbl_TransDet_Exp[[#This Row],[Custom SR Type]])</f>
        <v>#N/A</v>
      </c>
      <c r="AR971" s="42">
        <f>VALUE(CONCATENATE(C971,TEXT(tbl_TransDet_Exp[[#This Row],[Pd]],"00")))</f>
        <v>0</v>
      </c>
      <c r="AS971" s="42" t="str">
        <f>TEXT(tbl_TransDet_Exp[[#This Row],[Project Id]],"000000")</f>
        <v>000000</v>
      </c>
      <c r="AT971" s="42" t="e">
        <f>INDEX(Table11[Description],MATCH(tbl_TransDet_Exp[[#This Row],[Account]],Table11[GL Account],0))</f>
        <v>#N/A</v>
      </c>
      <c r="AU9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2" spans="2:47">
      <c r="B972" s="11"/>
      <c r="C972" s="243"/>
      <c r="D972" s="243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244"/>
      <c r="P972" s="11"/>
      <c r="Q972" s="245"/>
      <c r="R972" s="11"/>
      <c r="S972" s="11"/>
      <c r="T972" s="11"/>
      <c r="U972" s="11"/>
      <c r="V972" s="11"/>
      <c r="W972" s="11"/>
      <c r="X972" s="11"/>
      <c r="Y972" s="11"/>
      <c r="Z972" s="246"/>
      <c r="AA9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2" s="250" t="e">
        <f>IF(tbl_TransDet_Exp[[#This Row],[+/-  (HR GL Detail)]]&lt;&gt;"",tbl_TransDet_Exp[[#This Row],[+/-  (HR GL Detail)]],IF(#REF!&lt;&gt;"",#REF!,""))</f>
        <v>#REF!</v>
      </c>
      <c r="AC972" s="250" t="str">
        <f t="shared" si="48"/>
        <v>https://financials.omni.fsu.edu/psp/sprdfi/EMPLOYEE/ERP/c/AUDIT_EXPENSE_FUNCTIONS.TE_EXP_SHEET_INQ.GBL?SHEET_ID=</v>
      </c>
      <c r="AD972" s="250" t="str">
        <f t="shared" si="49"/>
        <v>&amp;PAGE=EX_SHEET_ENTRY</v>
      </c>
      <c r="AE972" s="250" t="str">
        <f>IF(LEFT(tbl_TransDet_Exp[[#This Row],[Journal Id]],2)="EX",TEXT(tbl_TransDet_Exp[[#This Row],[Vch /Ex /PayId]],"0000000000"),"")</f>
        <v/>
      </c>
      <c r="AF972" s="250" t="b">
        <f>IF(tbl_TransDet_Exp[[#This Row],[ER Lookup and Format]]&lt;&gt;"",CONCATENATE(tbl_TransDet_Exp[[#This Row],[https://financials.omni.fsu.edu/psp/sprdfi/EMPLOYEE/ERP/c/AUDIT_EXPENSE_FUNCTIONS.TE_EXP_SHEET_INQ.GBL?SHEET_ID=]],AE972,tbl_TransDet_Exp[[#This Row],[&amp;PAGE=EX_SHEET_ENTRY]]))</f>
        <v>0</v>
      </c>
      <c r="AG972" s="250" t="str">
        <f t="shared" si="50"/>
        <v>https://docmgmt.its.fsu.edu/NolijWeb/public/apiLoginCheck.jsp?redir=../documentviewer/%3FdocumentId%3D</v>
      </c>
      <c r="AH9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2" s="250" t="str">
        <f>tbl_TransDet_Exp[[#Headers],[&amp;TargetFrameName=None]]</f>
        <v>&amp;TargetFrameName=None</v>
      </c>
      <c r="AJ9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2" s="71"/>
      <c r="AN972" s="22"/>
      <c r="AO972" s="22"/>
      <c r="AP972" s="208"/>
      <c r="AQ972" s="42" t="e">
        <f>IF(tbl_TransDet_Exp[[#This Row],[Custom SR Type]]="",INDEX(SR_Lookup[Section Name],MATCH(tbl_TransDet_Exp[[#This Row],[Account]],SR_Lookup[Account],0)),tbl_TransDet_Exp[[#This Row],[Custom SR Type]])</f>
        <v>#N/A</v>
      </c>
      <c r="AR972" s="42">
        <f>VALUE(CONCATENATE(C972,TEXT(tbl_TransDet_Exp[[#This Row],[Pd]],"00")))</f>
        <v>0</v>
      </c>
      <c r="AS972" s="42" t="str">
        <f>TEXT(tbl_TransDet_Exp[[#This Row],[Project Id]],"000000")</f>
        <v>000000</v>
      </c>
      <c r="AT972" s="42" t="e">
        <f>INDEX(Table11[Description],MATCH(tbl_TransDet_Exp[[#This Row],[Account]],Table11[GL Account],0))</f>
        <v>#N/A</v>
      </c>
      <c r="AU9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3" spans="2:47">
      <c r="B973" s="11"/>
      <c r="C973" s="243"/>
      <c r="D973" s="243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244"/>
      <c r="P973" s="11"/>
      <c r="Q973" s="245"/>
      <c r="R973" s="11"/>
      <c r="S973" s="11"/>
      <c r="T973" s="11"/>
      <c r="U973" s="11"/>
      <c r="V973" s="11"/>
      <c r="W973" s="11"/>
      <c r="X973" s="11"/>
      <c r="Y973" s="11"/>
      <c r="Z973" s="246"/>
      <c r="AA9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3" s="250" t="e">
        <f>IF(tbl_TransDet_Exp[[#This Row],[+/-  (HR GL Detail)]]&lt;&gt;"",tbl_TransDet_Exp[[#This Row],[+/-  (HR GL Detail)]],IF(#REF!&lt;&gt;"",#REF!,""))</f>
        <v>#REF!</v>
      </c>
      <c r="AC973" s="250" t="str">
        <f t="shared" si="48"/>
        <v>https://financials.omni.fsu.edu/psp/sprdfi/EMPLOYEE/ERP/c/AUDIT_EXPENSE_FUNCTIONS.TE_EXP_SHEET_INQ.GBL?SHEET_ID=</v>
      </c>
      <c r="AD973" s="250" t="str">
        <f t="shared" si="49"/>
        <v>&amp;PAGE=EX_SHEET_ENTRY</v>
      </c>
      <c r="AE973" s="250" t="str">
        <f>IF(LEFT(tbl_TransDet_Exp[[#This Row],[Journal Id]],2)="EX",TEXT(tbl_TransDet_Exp[[#This Row],[Vch /Ex /PayId]],"0000000000"),"")</f>
        <v/>
      </c>
      <c r="AF973" s="250" t="b">
        <f>IF(tbl_TransDet_Exp[[#This Row],[ER Lookup and Format]]&lt;&gt;"",CONCATENATE(tbl_TransDet_Exp[[#This Row],[https://financials.omni.fsu.edu/psp/sprdfi/EMPLOYEE/ERP/c/AUDIT_EXPENSE_FUNCTIONS.TE_EXP_SHEET_INQ.GBL?SHEET_ID=]],AE973,tbl_TransDet_Exp[[#This Row],[&amp;PAGE=EX_SHEET_ENTRY]]))</f>
        <v>0</v>
      </c>
      <c r="AG973" s="250" t="str">
        <f t="shared" si="50"/>
        <v>https://docmgmt.its.fsu.edu/NolijWeb/public/apiLoginCheck.jsp?redir=../documentviewer/%3FdocumentId%3D</v>
      </c>
      <c r="AH9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3" s="250" t="str">
        <f>tbl_TransDet_Exp[[#Headers],[&amp;TargetFrameName=None]]</f>
        <v>&amp;TargetFrameName=None</v>
      </c>
      <c r="AJ9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3" s="71"/>
      <c r="AN973" s="22"/>
      <c r="AO973" s="22"/>
      <c r="AP973" s="208"/>
      <c r="AQ973" s="42" t="e">
        <f>IF(tbl_TransDet_Exp[[#This Row],[Custom SR Type]]="",INDEX(SR_Lookup[Section Name],MATCH(tbl_TransDet_Exp[[#This Row],[Account]],SR_Lookup[Account],0)),tbl_TransDet_Exp[[#This Row],[Custom SR Type]])</f>
        <v>#N/A</v>
      </c>
      <c r="AR973" s="42">
        <f>VALUE(CONCATENATE(C973,TEXT(tbl_TransDet_Exp[[#This Row],[Pd]],"00")))</f>
        <v>0</v>
      </c>
      <c r="AS973" s="42" t="str">
        <f>TEXT(tbl_TransDet_Exp[[#This Row],[Project Id]],"000000")</f>
        <v>000000</v>
      </c>
      <c r="AT973" s="42" t="e">
        <f>INDEX(Table11[Description],MATCH(tbl_TransDet_Exp[[#This Row],[Account]],Table11[GL Account],0))</f>
        <v>#N/A</v>
      </c>
      <c r="AU9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4" spans="2:47">
      <c r="B974" s="11"/>
      <c r="C974" s="243"/>
      <c r="D974" s="243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244"/>
      <c r="P974" s="11"/>
      <c r="Q974" s="245"/>
      <c r="R974" s="11"/>
      <c r="S974" s="11"/>
      <c r="T974" s="11"/>
      <c r="U974" s="11"/>
      <c r="V974" s="11"/>
      <c r="W974" s="11"/>
      <c r="X974" s="11"/>
      <c r="Y974" s="11"/>
      <c r="Z974" s="246"/>
      <c r="AA9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4" s="250" t="e">
        <f>IF(tbl_TransDet_Exp[[#This Row],[+/-  (HR GL Detail)]]&lt;&gt;"",tbl_TransDet_Exp[[#This Row],[+/-  (HR GL Detail)]],IF(#REF!&lt;&gt;"",#REF!,""))</f>
        <v>#REF!</v>
      </c>
      <c r="AC974" s="250" t="str">
        <f t="shared" si="48"/>
        <v>https://financials.omni.fsu.edu/psp/sprdfi/EMPLOYEE/ERP/c/AUDIT_EXPENSE_FUNCTIONS.TE_EXP_SHEET_INQ.GBL?SHEET_ID=</v>
      </c>
      <c r="AD974" s="250" t="str">
        <f t="shared" si="49"/>
        <v>&amp;PAGE=EX_SHEET_ENTRY</v>
      </c>
      <c r="AE974" s="250" t="str">
        <f>IF(LEFT(tbl_TransDet_Exp[[#This Row],[Journal Id]],2)="EX",TEXT(tbl_TransDet_Exp[[#This Row],[Vch /Ex /PayId]],"0000000000"),"")</f>
        <v/>
      </c>
      <c r="AF974" s="250" t="b">
        <f>IF(tbl_TransDet_Exp[[#This Row],[ER Lookup and Format]]&lt;&gt;"",CONCATENATE(tbl_TransDet_Exp[[#This Row],[https://financials.omni.fsu.edu/psp/sprdfi/EMPLOYEE/ERP/c/AUDIT_EXPENSE_FUNCTIONS.TE_EXP_SHEET_INQ.GBL?SHEET_ID=]],AE974,tbl_TransDet_Exp[[#This Row],[&amp;PAGE=EX_SHEET_ENTRY]]))</f>
        <v>0</v>
      </c>
      <c r="AG974" s="250" t="str">
        <f t="shared" si="50"/>
        <v>https://docmgmt.its.fsu.edu/NolijWeb/public/apiLoginCheck.jsp?redir=../documentviewer/%3FdocumentId%3D</v>
      </c>
      <c r="AH9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4" s="250" t="str">
        <f>tbl_TransDet_Exp[[#Headers],[&amp;TargetFrameName=None]]</f>
        <v>&amp;TargetFrameName=None</v>
      </c>
      <c r="AJ9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4" s="71"/>
      <c r="AN974" s="22"/>
      <c r="AO974" s="22"/>
      <c r="AP974" s="208"/>
      <c r="AQ974" s="42" t="e">
        <f>IF(tbl_TransDet_Exp[[#This Row],[Custom SR Type]]="",INDEX(SR_Lookup[Section Name],MATCH(tbl_TransDet_Exp[[#This Row],[Account]],SR_Lookup[Account],0)),tbl_TransDet_Exp[[#This Row],[Custom SR Type]])</f>
        <v>#N/A</v>
      </c>
      <c r="AR974" s="42">
        <f>VALUE(CONCATENATE(C974,TEXT(tbl_TransDet_Exp[[#This Row],[Pd]],"00")))</f>
        <v>0</v>
      </c>
      <c r="AS974" s="42" t="str">
        <f>TEXT(tbl_TransDet_Exp[[#This Row],[Project Id]],"000000")</f>
        <v>000000</v>
      </c>
      <c r="AT974" s="42" t="e">
        <f>INDEX(Table11[Description],MATCH(tbl_TransDet_Exp[[#This Row],[Account]],Table11[GL Account],0))</f>
        <v>#N/A</v>
      </c>
      <c r="AU9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5" spans="2:47">
      <c r="B975" s="11"/>
      <c r="C975" s="243"/>
      <c r="D975" s="243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244"/>
      <c r="P975" s="11"/>
      <c r="Q975" s="245"/>
      <c r="R975" s="11"/>
      <c r="S975" s="11"/>
      <c r="T975" s="11"/>
      <c r="U975" s="11"/>
      <c r="V975" s="11"/>
      <c r="W975" s="11"/>
      <c r="X975" s="11"/>
      <c r="Y975" s="11"/>
      <c r="Z975" s="246"/>
      <c r="AA9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5" s="250" t="e">
        <f>IF(tbl_TransDet_Exp[[#This Row],[+/-  (HR GL Detail)]]&lt;&gt;"",tbl_TransDet_Exp[[#This Row],[+/-  (HR GL Detail)]],IF(#REF!&lt;&gt;"",#REF!,""))</f>
        <v>#REF!</v>
      </c>
      <c r="AC975" s="250" t="str">
        <f t="shared" si="48"/>
        <v>https://financials.omni.fsu.edu/psp/sprdfi/EMPLOYEE/ERP/c/AUDIT_EXPENSE_FUNCTIONS.TE_EXP_SHEET_INQ.GBL?SHEET_ID=</v>
      </c>
      <c r="AD975" s="250" t="str">
        <f t="shared" si="49"/>
        <v>&amp;PAGE=EX_SHEET_ENTRY</v>
      </c>
      <c r="AE975" s="250" t="str">
        <f>IF(LEFT(tbl_TransDet_Exp[[#This Row],[Journal Id]],2)="EX",TEXT(tbl_TransDet_Exp[[#This Row],[Vch /Ex /PayId]],"0000000000"),"")</f>
        <v/>
      </c>
      <c r="AF975" s="250" t="b">
        <f>IF(tbl_TransDet_Exp[[#This Row],[ER Lookup and Format]]&lt;&gt;"",CONCATENATE(tbl_TransDet_Exp[[#This Row],[https://financials.omni.fsu.edu/psp/sprdfi/EMPLOYEE/ERP/c/AUDIT_EXPENSE_FUNCTIONS.TE_EXP_SHEET_INQ.GBL?SHEET_ID=]],AE975,tbl_TransDet_Exp[[#This Row],[&amp;PAGE=EX_SHEET_ENTRY]]))</f>
        <v>0</v>
      </c>
      <c r="AG975" s="250" t="str">
        <f t="shared" si="50"/>
        <v>https://docmgmt.its.fsu.edu/NolijWeb/public/apiLoginCheck.jsp?redir=../documentviewer/%3FdocumentId%3D</v>
      </c>
      <c r="AH9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5" s="250" t="str">
        <f>tbl_TransDet_Exp[[#Headers],[&amp;TargetFrameName=None]]</f>
        <v>&amp;TargetFrameName=None</v>
      </c>
      <c r="AJ9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5" s="71"/>
      <c r="AN975" s="22"/>
      <c r="AO975" s="22"/>
      <c r="AP975" s="208"/>
      <c r="AQ975" s="42" t="e">
        <f>IF(tbl_TransDet_Exp[[#This Row],[Custom SR Type]]="",INDEX(SR_Lookup[Section Name],MATCH(tbl_TransDet_Exp[[#This Row],[Account]],SR_Lookup[Account],0)),tbl_TransDet_Exp[[#This Row],[Custom SR Type]])</f>
        <v>#N/A</v>
      </c>
      <c r="AR975" s="42">
        <f>VALUE(CONCATENATE(C975,TEXT(tbl_TransDet_Exp[[#This Row],[Pd]],"00")))</f>
        <v>0</v>
      </c>
      <c r="AS975" s="42" t="str">
        <f>TEXT(tbl_TransDet_Exp[[#This Row],[Project Id]],"000000")</f>
        <v>000000</v>
      </c>
      <c r="AT975" s="42" t="e">
        <f>INDEX(Table11[Description],MATCH(tbl_TransDet_Exp[[#This Row],[Account]],Table11[GL Account],0))</f>
        <v>#N/A</v>
      </c>
      <c r="AU9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6" spans="2:47">
      <c r="B976" s="11"/>
      <c r="C976" s="243"/>
      <c r="D976" s="243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244"/>
      <c r="P976" s="11"/>
      <c r="Q976" s="245"/>
      <c r="R976" s="11"/>
      <c r="S976" s="11"/>
      <c r="T976" s="11"/>
      <c r="U976" s="11"/>
      <c r="V976" s="11"/>
      <c r="W976" s="11"/>
      <c r="X976" s="11"/>
      <c r="Y976" s="11"/>
      <c r="Z976" s="246"/>
      <c r="AA9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6" s="250" t="e">
        <f>IF(tbl_TransDet_Exp[[#This Row],[+/-  (HR GL Detail)]]&lt;&gt;"",tbl_TransDet_Exp[[#This Row],[+/-  (HR GL Detail)]],IF(#REF!&lt;&gt;"",#REF!,""))</f>
        <v>#REF!</v>
      </c>
      <c r="AC976" s="250" t="str">
        <f t="shared" si="48"/>
        <v>https://financials.omni.fsu.edu/psp/sprdfi/EMPLOYEE/ERP/c/AUDIT_EXPENSE_FUNCTIONS.TE_EXP_SHEET_INQ.GBL?SHEET_ID=</v>
      </c>
      <c r="AD976" s="250" t="str">
        <f t="shared" si="49"/>
        <v>&amp;PAGE=EX_SHEET_ENTRY</v>
      </c>
      <c r="AE976" s="250" t="str">
        <f>IF(LEFT(tbl_TransDet_Exp[[#This Row],[Journal Id]],2)="EX",TEXT(tbl_TransDet_Exp[[#This Row],[Vch /Ex /PayId]],"0000000000"),"")</f>
        <v/>
      </c>
      <c r="AF976" s="250" t="b">
        <f>IF(tbl_TransDet_Exp[[#This Row],[ER Lookup and Format]]&lt;&gt;"",CONCATENATE(tbl_TransDet_Exp[[#This Row],[https://financials.omni.fsu.edu/psp/sprdfi/EMPLOYEE/ERP/c/AUDIT_EXPENSE_FUNCTIONS.TE_EXP_SHEET_INQ.GBL?SHEET_ID=]],AE976,tbl_TransDet_Exp[[#This Row],[&amp;PAGE=EX_SHEET_ENTRY]]))</f>
        <v>0</v>
      </c>
      <c r="AG976" s="250" t="str">
        <f t="shared" si="50"/>
        <v>https://docmgmt.its.fsu.edu/NolijWeb/public/apiLoginCheck.jsp?redir=../documentviewer/%3FdocumentId%3D</v>
      </c>
      <c r="AH9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6" s="250" t="str">
        <f>tbl_TransDet_Exp[[#Headers],[&amp;TargetFrameName=None]]</f>
        <v>&amp;TargetFrameName=None</v>
      </c>
      <c r="AJ9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6" s="71"/>
      <c r="AN976" s="22"/>
      <c r="AO976" s="22"/>
      <c r="AP976" s="208"/>
      <c r="AQ976" s="42" t="e">
        <f>IF(tbl_TransDet_Exp[[#This Row],[Custom SR Type]]="",INDEX(SR_Lookup[Section Name],MATCH(tbl_TransDet_Exp[[#This Row],[Account]],SR_Lookup[Account],0)),tbl_TransDet_Exp[[#This Row],[Custom SR Type]])</f>
        <v>#N/A</v>
      </c>
      <c r="AR976" s="42">
        <f>VALUE(CONCATENATE(C976,TEXT(tbl_TransDet_Exp[[#This Row],[Pd]],"00")))</f>
        <v>0</v>
      </c>
      <c r="AS976" s="42" t="str">
        <f>TEXT(tbl_TransDet_Exp[[#This Row],[Project Id]],"000000")</f>
        <v>000000</v>
      </c>
      <c r="AT976" s="42" t="e">
        <f>INDEX(Table11[Description],MATCH(tbl_TransDet_Exp[[#This Row],[Account]],Table11[GL Account],0))</f>
        <v>#N/A</v>
      </c>
      <c r="AU9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7" spans="2:47">
      <c r="B977" s="11"/>
      <c r="C977" s="243"/>
      <c r="D977" s="243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244"/>
      <c r="P977" s="11"/>
      <c r="Q977" s="245"/>
      <c r="R977" s="11"/>
      <c r="S977" s="11"/>
      <c r="T977" s="11"/>
      <c r="U977" s="11"/>
      <c r="V977" s="11"/>
      <c r="W977" s="11"/>
      <c r="X977" s="11"/>
      <c r="Y977" s="11"/>
      <c r="Z977" s="246"/>
      <c r="AA9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7" s="250" t="e">
        <f>IF(tbl_TransDet_Exp[[#This Row],[+/-  (HR GL Detail)]]&lt;&gt;"",tbl_TransDet_Exp[[#This Row],[+/-  (HR GL Detail)]],IF(#REF!&lt;&gt;"",#REF!,""))</f>
        <v>#REF!</v>
      </c>
      <c r="AC977" s="250" t="str">
        <f t="shared" si="48"/>
        <v>https://financials.omni.fsu.edu/psp/sprdfi/EMPLOYEE/ERP/c/AUDIT_EXPENSE_FUNCTIONS.TE_EXP_SHEET_INQ.GBL?SHEET_ID=</v>
      </c>
      <c r="AD977" s="250" t="str">
        <f t="shared" si="49"/>
        <v>&amp;PAGE=EX_SHEET_ENTRY</v>
      </c>
      <c r="AE977" s="250" t="str">
        <f>IF(LEFT(tbl_TransDet_Exp[[#This Row],[Journal Id]],2)="EX",TEXT(tbl_TransDet_Exp[[#This Row],[Vch /Ex /PayId]],"0000000000"),"")</f>
        <v/>
      </c>
      <c r="AF977" s="250" t="b">
        <f>IF(tbl_TransDet_Exp[[#This Row],[ER Lookup and Format]]&lt;&gt;"",CONCATENATE(tbl_TransDet_Exp[[#This Row],[https://financials.omni.fsu.edu/psp/sprdfi/EMPLOYEE/ERP/c/AUDIT_EXPENSE_FUNCTIONS.TE_EXP_SHEET_INQ.GBL?SHEET_ID=]],AE977,tbl_TransDet_Exp[[#This Row],[&amp;PAGE=EX_SHEET_ENTRY]]))</f>
        <v>0</v>
      </c>
      <c r="AG977" s="250" t="str">
        <f t="shared" si="50"/>
        <v>https://docmgmt.its.fsu.edu/NolijWeb/public/apiLoginCheck.jsp?redir=../documentviewer/%3FdocumentId%3D</v>
      </c>
      <c r="AH9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7" s="250" t="str">
        <f>tbl_TransDet_Exp[[#Headers],[&amp;TargetFrameName=None]]</f>
        <v>&amp;TargetFrameName=None</v>
      </c>
      <c r="AJ9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7" s="71"/>
      <c r="AN977" s="22"/>
      <c r="AO977" s="22"/>
      <c r="AP977" s="208"/>
      <c r="AQ977" s="42" t="e">
        <f>IF(tbl_TransDet_Exp[[#This Row],[Custom SR Type]]="",INDEX(SR_Lookup[Section Name],MATCH(tbl_TransDet_Exp[[#This Row],[Account]],SR_Lookup[Account],0)),tbl_TransDet_Exp[[#This Row],[Custom SR Type]])</f>
        <v>#N/A</v>
      </c>
      <c r="AR977" s="42">
        <f>VALUE(CONCATENATE(C977,TEXT(tbl_TransDet_Exp[[#This Row],[Pd]],"00")))</f>
        <v>0</v>
      </c>
      <c r="AS977" s="42" t="str">
        <f>TEXT(tbl_TransDet_Exp[[#This Row],[Project Id]],"000000")</f>
        <v>000000</v>
      </c>
      <c r="AT977" s="42" t="e">
        <f>INDEX(Table11[Description],MATCH(tbl_TransDet_Exp[[#This Row],[Account]],Table11[GL Account],0))</f>
        <v>#N/A</v>
      </c>
      <c r="AU9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8" spans="2:47">
      <c r="B978" s="11"/>
      <c r="C978" s="243"/>
      <c r="D978" s="243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244"/>
      <c r="P978" s="11"/>
      <c r="Q978" s="245"/>
      <c r="R978" s="11"/>
      <c r="S978" s="11"/>
      <c r="T978" s="11"/>
      <c r="U978" s="11"/>
      <c r="V978" s="11"/>
      <c r="W978" s="11"/>
      <c r="X978" s="11"/>
      <c r="Y978" s="11"/>
      <c r="Z978" s="246"/>
      <c r="AA9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8" s="250" t="e">
        <f>IF(tbl_TransDet_Exp[[#This Row],[+/-  (HR GL Detail)]]&lt;&gt;"",tbl_TransDet_Exp[[#This Row],[+/-  (HR GL Detail)]],IF(#REF!&lt;&gt;"",#REF!,""))</f>
        <v>#REF!</v>
      </c>
      <c r="AC978" s="250" t="str">
        <f t="shared" si="48"/>
        <v>https://financials.omni.fsu.edu/psp/sprdfi/EMPLOYEE/ERP/c/AUDIT_EXPENSE_FUNCTIONS.TE_EXP_SHEET_INQ.GBL?SHEET_ID=</v>
      </c>
      <c r="AD978" s="250" t="str">
        <f t="shared" si="49"/>
        <v>&amp;PAGE=EX_SHEET_ENTRY</v>
      </c>
      <c r="AE978" s="250" t="str">
        <f>IF(LEFT(tbl_TransDet_Exp[[#This Row],[Journal Id]],2)="EX",TEXT(tbl_TransDet_Exp[[#This Row],[Vch /Ex /PayId]],"0000000000"),"")</f>
        <v/>
      </c>
      <c r="AF978" s="250" t="b">
        <f>IF(tbl_TransDet_Exp[[#This Row],[ER Lookup and Format]]&lt;&gt;"",CONCATENATE(tbl_TransDet_Exp[[#This Row],[https://financials.omni.fsu.edu/psp/sprdfi/EMPLOYEE/ERP/c/AUDIT_EXPENSE_FUNCTIONS.TE_EXP_SHEET_INQ.GBL?SHEET_ID=]],AE978,tbl_TransDet_Exp[[#This Row],[&amp;PAGE=EX_SHEET_ENTRY]]))</f>
        <v>0</v>
      </c>
      <c r="AG978" s="250" t="str">
        <f t="shared" si="50"/>
        <v>https://docmgmt.its.fsu.edu/NolijWeb/public/apiLoginCheck.jsp?redir=../documentviewer/%3FdocumentId%3D</v>
      </c>
      <c r="AH9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8" s="250" t="str">
        <f>tbl_TransDet_Exp[[#Headers],[&amp;TargetFrameName=None]]</f>
        <v>&amp;TargetFrameName=None</v>
      </c>
      <c r="AJ9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8" s="71"/>
      <c r="AN978" s="22"/>
      <c r="AO978" s="22"/>
      <c r="AP978" s="208"/>
      <c r="AQ978" s="42" t="e">
        <f>IF(tbl_TransDet_Exp[[#This Row],[Custom SR Type]]="",INDEX(SR_Lookup[Section Name],MATCH(tbl_TransDet_Exp[[#This Row],[Account]],SR_Lookup[Account],0)),tbl_TransDet_Exp[[#This Row],[Custom SR Type]])</f>
        <v>#N/A</v>
      </c>
      <c r="AR978" s="42">
        <f>VALUE(CONCATENATE(C978,TEXT(tbl_TransDet_Exp[[#This Row],[Pd]],"00")))</f>
        <v>0</v>
      </c>
      <c r="AS978" s="42" t="str">
        <f>TEXT(tbl_TransDet_Exp[[#This Row],[Project Id]],"000000")</f>
        <v>000000</v>
      </c>
      <c r="AT978" s="42" t="e">
        <f>INDEX(Table11[Description],MATCH(tbl_TransDet_Exp[[#This Row],[Account]],Table11[GL Account],0))</f>
        <v>#N/A</v>
      </c>
      <c r="AU9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79" spans="2:47">
      <c r="B979" s="11"/>
      <c r="C979" s="243"/>
      <c r="D979" s="243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244"/>
      <c r="P979" s="11"/>
      <c r="Q979" s="245"/>
      <c r="R979" s="11"/>
      <c r="S979" s="11"/>
      <c r="T979" s="11"/>
      <c r="U979" s="11"/>
      <c r="V979" s="11"/>
      <c r="W979" s="11"/>
      <c r="X979" s="11"/>
      <c r="Y979" s="11"/>
      <c r="Z979" s="246"/>
      <c r="AA9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79" s="250" t="e">
        <f>IF(tbl_TransDet_Exp[[#This Row],[+/-  (HR GL Detail)]]&lt;&gt;"",tbl_TransDet_Exp[[#This Row],[+/-  (HR GL Detail)]],IF(#REF!&lt;&gt;"",#REF!,""))</f>
        <v>#REF!</v>
      </c>
      <c r="AC979" s="250" t="str">
        <f t="shared" si="48"/>
        <v>https://financials.omni.fsu.edu/psp/sprdfi/EMPLOYEE/ERP/c/AUDIT_EXPENSE_FUNCTIONS.TE_EXP_SHEET_INQ.GBL?SHEET_ID=</v>
      </c>
      <c r="AD979" s="250" t="str">
        <f t="shared" si="49"/>
        <v>&amp;PAGE=EX_SHEET_ENTRY</v>
      </c>
      <c r="AE979" s="250" t="str">
        <f>IF(LEFT(tbl_TransDet_Exp[[#This Row],[Journal Id]],2)="EX",TEXT(tbl_TransDet_Exp[[#This Row],[Vch /Ex /PayId]],"0000000000"),"")</f>
        <v/>
      </c>
      <c r="AF979" s="250" t="b">
        <f>IF(tbl_TransDet_Exp[[#This Row],[ER Lookup and Format]]&lt;&gt;"",CONCATENATE(tbl_TransDet_Exp[[#This Row],[https://financials.omni.fsu.edu/psp/sprdfi/EMPLOYEE/ERP/c/AUDIT_EXPENSE_FUNCTIONS.TE_EXP_SHEET_INQ.GBL?SHEET_ID=]],AE979,tbl_TransDet_Exp[[#This Row],[&amp;PAGE=EX_SHEET_ENTRY]]))</f>
        <v>0</v>
      </c>
      <c r="AG979" s="250" t="str">
        <f t="shared" si="50"/>
        <v>https://docmgmt.its.fsu.edu/NolijWeb/public/apiLoginCheck.jsp?redir=../documentviewer/%3FdocumentId%3D</v>
      </c>
      <c r="AH9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79" s="250" t="str">
        <f>tbl_TransDet_Exp[[#Headers],[&amp;TargetFrameName=None]]</f>
        <v>&amp;TargetFrameName=None</v>
      </c>
      <c r="AJ9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79" s="71"/>
      <c r="AN979" s="22"/>
      <c r="AO979" s="22"/>
      <c r="AP979" s="208"/>
      <c r="AQ979" s="42" t="e">
        <f>IF(tbl_TransDet_Exp[[#This Row],[Custom SR Type]]="",INDEX(SR_Lookup[Section Name],MATCH(tbl_TransDet_Exp[[#This Row],[Account]],SR_Lookup[Account],0)),tbl_TransDet_Exp[[#This Row],[Custom SR Type]])</f>
        <v>#N/A</v>
      </c>
      <c r="AR979" s="42">
        <f>VALUE(CONCATENATE(C979,TEXT(tbl_TransDet_Exp[[#This Row],[Pd]],"00")))</f>
        <v>0</v>
      </c>
      <c r="AS979" s="42" t="str">
        <f>TEXT(tbl_TransDet_Exp[[#This Row],[Project Id]],"000000")</f>
        <v>000000</v>
      </c>
      <c r="AT979" s="42" t="e">
        <f>INDEX(Table11[Description],MATCH(tbl_TransDet_Exp[[#This Row],[Account]],Table11[GL Account],0))</f>
        <v>#N/A</v>
      </c>
      <c r="AU9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0" spans="2:47">
      <c r="B980" s="11"/>
      <c r="C980" s="243"/>
      <c r="D980" s="243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244"/>
      <c r="P980" s="11"/>
      <c r="Q980" s="245"/>
      <c r="R980" s="11"/>
      <c r="S980" s="11"/>
      <c r="T980" s="11"/>
      <c r="U980" s="11"/>
      <c r="V980" s="11"/>
      <c r="W980" s="11"/>
      <c r="X980" s="11"/>
      <c r="Y980" s="11"/>
      <c r="Z980" s="246"/>
      <c r="AA9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0" s="250" t="e">
        <f>IF(tbl_TransDet_Exp[[#This Row],[+/-  (HR GL Detail)]]&lt;&gt;"",tbl_TransDet_Exp[[#This Row],[+/-  (HR GL Detail)]],IF(#REF!&lt;&gt;"",#REF!,""))</f>
        <v>#REF!</v>
      </c>
      <c r="AC980" s="250" t="str">
        <f t="shared" si="48"/>
        <v>https://financials.omni.fsu.edu/psp/sprdfi/EMPLOYEE/ERP/c/AUDIT_EXPENSE_FUNCTIONS.TE_EXP_SHEET_INQ.GBL?SHEET_ID=</v>
      </c>
      <c r="AD980" s="250" t="str">
        <f t="shared" si="49"/>
        <v>&amp;PAGE=EX_SHEET_ENTRY</v>
      </c>
      <c r="AE980" s="250" t="str">
        <f>IF(LEFT(tbl_TransDet_Exp[[#This Row],[Journal Id]],2)="EX",TEXT(tbl_TransDet_Exp[[#This Row],[Vch /Ex /PayId]],"0000000000"),"")</f>
        <v/>
      </c>
      <c r="AF980" s="250" t="b">
        <f>IF(tbl_TransDet_Exp[[#This Row],[ER Lookup and Format]]&lt;&gt;"",CONCATENATE(tbl_TransDet_Exp[[#This Row],[https://financials.omni.fsu.edu/psp/sprdfi/EMPLOYEE/ERP/c/AUDIT_EXPENSE_FUNCTIONS.TE_EXP_SHEET_INQ.GBL?SHEET_ID=]],AE980,tbl_TransDet_Exp[[#This Row],[&amp;PAGE=EX_SHEET_ENTRY]]))</f>
        <v>0</v>
      </c>
      <c r="AG980" s="250" t="str">
        <f t="shared" si="50"/>
        <v>https://docmgmt.its.fsu.edu/NolijWeb/public/apiLoginCheck.jsp?redir=../documentviewer/%3FdocumentId%3D</v>
      </c>
      <c r="AH9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0" s="250" t="str">
        <f>tbl_TransDet_Exp[[#Headers],[&amp;TargetFrameName=None]]</f>
        <v>&amp;TargetFrameName=None</v>
      </c>
      <c r="AJ9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0" s="71"/>
      <c r="AN980" s="22"/>
      <c r="AO980" s="22"/>
      <c r="AP980" s="208"/>
      <c r="AQ980" s="42" t="e">
        <f>IF(tbl_TransDet_Exp[[#This Row],[Custom SR Type]]="",INDEX(SR_Lookup[Section Name],MATCH(tbl_TransDet_Exp[[#This Row],[Account]],SR_Lookup[Account],0)),tbl_TransDet_Exp[[#This Row],[Custom SR Type]])</f>
        <v>#N/A</v>
      </c>
      <c r="AR980" s="42">
        <f>VALUE(CONCATENATE(C980,TEXT(tbl_TransDet_Exp[[#This Row],[Pd]],"00")))</f>
        <v>0</v>
      </c>
      <c r="AS980" s="42" t="str">
        <f>TEXT(tbl_TransDet_Exp[[#This Row],[Project Id]],"000000")</f>
        <v>000000</v>
      </c>
      <c r="AT980" s="42" t="e">
        <f>INDEX(Table11[Description],MATCH(tbl_TransDet_Exp[[#This Row],[Account]],Table11[GL Account],0))</f>
        <v>#N/A</v>
      </c>
      <c r="AU9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1" spans="2:47">
      <c r="B981" s="11"/>
      <c r="C981" s="243"/>
      <c r="D981" s="243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244"/>
      <c r="P981" s="11"/>
      <c r="Q981" s="245"/>
      <c r="R981" s="11"/>
      <c r="S981" s="11"/>
      <c r="T981" s="11"/>
      <c r="U981" s="11"/>
      <c r="V981" s="11"/>
      <c r="W981" s="11"/>
      <c r="X981" s="11"/>
      <c r="Y981" s="11"/>
      <c r="Z981" s="246"/>
      <c r="AA9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1" s="250" t="e">
        <f>IF(tbl_TransDet_Exp[[#This Row],[+/-  (HR GL Detail)]]&lt;&gt;"",tbl_TransDet_Exp[[#This Row],[+/-  (HR GL Detail)]],IF(#REF!&lt;&gt;"",#REF!,""))</f>
        <v>#REF!</v>
      </c>
      <c r="AC981" s="250" t="str">
        <f t="shared" si="48"/>
        <v>https://financials.omni.fsu.edu/psp/sprdfi/EMPLOYEE/ERP/c/AUDIT_EXPENSE_FUNCTIONS.TE_EXP_SHEET_INQ.GBL?SHEET_ID=</v>
      </c>
      <c r="AD981" s="250" t="str">
        <f t="shared" si="49"/>
        <v>&amp;PAGE=EX_SHEET_ENTRY</v>
      </c>
      <c r="AE981" s="250" t="str">
        <f>IF(LEFT(tbl_TransDet_Exp[[#This Row],[Journal Id]],2)="EX",TEXT(tbl_TransDet_Exp[[#This Row],[Vch /Ex /PayId]],"0000000000"),"")</f>
        <v/>
      </c>
      <c r="AF981" s="250" t="b">
        <f>IF(tbl_TransDet_Exp[[#This Row],[ER Lookup and Format]]&lt;&gt;"",CONCATENATE(tbl_TransDet_Exp[[#This Row],[https://financials.omni.fsu.edu/psp/sprdfi/EMPLOYEE/ERP/c/AUDIT_EXPENSE_FUNCTIONS.TE_EXP_SHEET_INQ.GBL?SHEET_ID=]],AE981,tbl_TransDet_Exp[[#This Row],[&amp;PAGE=EX_SHEET_ENTRY]]))</f>
        <v>0</v>
      </c>
      <c r="AG981" s="250" t="str">
        <f t="shared" si="50"/>
        <v>https://docmgmt.its.fsu.edu/NolijWeb/public/apiLoginCheck.jsp?redir=../documentviewer/%3FdocumentId%3D</v>
      </c>
      <c r="AH9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1" s="250" t="str">
        <f>tbl_TransDet_Exp[[#Headers],[&amp;TargetFrameName=None]]</f>
        <v>&amp;TargetFrameName=None</v>
      </c>
      <c r="AJ9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1" s="71"/>
      <c r="AN981" s="22"/>
      <c r="AO981" s="22"/>
      <c r="AP981" s="208"/>
      <c r="AQ981" s="42" t="e">
        <f>IF(tbl_TransDet_Exp[[#This Row],[Custom SR Type]]="",INDEX(SR_Lookup[Section Name],MATCH(tbl_TransDet_Exp[[#This Row],[Account]],SR_Lookup[Account],0)),tbl_TransDet_Exp[[#This Row],[Custom SR Type]])</f>
        <v>#N/A</v>
      </c>
      <c r="AR981" s="42">
        <f>VALUE(CONCATENATE(C981,TEXT(tbl_TransDet_Exp[[#This Row],[Pd]],"00")))</f>
        <v>0</v>
      </c>
      <c r="AS981" s="42" t="str">
        <f>TEXT(tbl_TransDet_Exp[[#This Row],[Project Id]],"000000")</f>
        <v>000000</v>
      </c>
      <c r="AT981" s="42" t="e">
        <f>INDEX(Table11[Description],MATCH(tbl_TransDet_Exp[[#This Row],[Account]],Table11[GL Account],0))</f>
        <v>#N/A</v>
      </c>
      <c r="AU9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2" spans="2:47">
      <c r="B982" s="11"/>
      <c r="C982" s="243"/>
      <c r="D982" s="243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244"/>
      <c r="P982" s="11"/>
      <c r="Q982" s="245"/>
      <c r="R982" s="11"/>
      <c r="S982" s="11"/>
      <c r="T982" s="11"/>
      <c r="U982" s="11"/>
      <c r="V982" s="11"/>
      <c r="W982" s="11"/>
      <c r="X982" s="11"/>
      <c r="Y982" s="11"/>
      <c r="Z982" s="246"/>
      <c r="AA9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2" s="250" t="e">
        <f>IF(tbl_TransDet_Exp[[#This Row],[+/-  (HR GL Detail)]]&lt;&gt;"",tbl_TransDet_Exp[[#This Row],[+/-  (HR GL Detail)]],IF(#REF!&lt;&gt;"",#REF!,""))</f>
        <v>#REF!</v>
      </c>
      <c r="AC982" s="250" t="str">
        <f t="shared" si="48"/>
        <v>https://financials.omni.fsu.edu/psp/sprdfi/EMPLOYEE/ERP/c/AUDIT_EXPENSE_FUNCTIONS.TE_EXP_SHEET_INQ.GBL?SHEET_ID=</v>
      </c>
      <c r="AD982" s="250" t="str">
        <f t="shared" si="49"/>
        <v>&amp;PAGE=EX_SHEET_ENTRY</v>
      </c>
      <c r="AE982" s="250" t="str">
        <f>IF(LEFT(tbl_TransDet_Exp[[#This Row],[Journal Id]],2)="EX",TEXT(tbl_TransDet_Exp[[#This Row],[Vch /Ex /PayId]],"0000000000"),"")</f>
        <v/>
      </c>
      <c r="AF982" s="250" t="b">
        <f>IF(tbl_TransDet_Exp[[#This Row],[ER Lookup and Format]]&lt;&gt;"",CONCATENATE(tbl_TransDet_Exp[[#This Row],[https://financials.omni.fsu.edu/psp/sprdfi/EMPLOYEE/ERP/c/AUDIT_EXPENSE_FUNCTIONS.TE_EXP_SHEET_INQ.GBL?SHEET_ID=]],AE982,tbl_TransDet_Exp[[#This Row],[&amp;PAGE=EX_SHEET_ENTRY]]))</f>
        <v>0</v>
      </c>
      <c r="AG982" s="250" t="str">
        <f t="shared" si="50"/>
        <v>https://docmgmt.its.fsu.edu/NolijWeb/public/apiLoginCheck.jsp?redir=../documentviewer/%3FdocumentId%3D</v>
      </c>
      <c r="AH9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2" s="250" t="str">
        <f>tbl_TransDet_Exp[[#Headers],[&amp;TargetFrameName=None]]</f>
        <v>&amp;TargetFrameName=None</v>
      </c>
      <c r="AJ9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2" s="71"/>
      <c r="AN982" s="22"/>
      <c r="AO982" s="22"/>
      <c r="AP982" s="208"/>
      <c r="AQ982" s="42" t="e">
        <f>IF(tbl_TransDet_Exp[[#This Row],[Custom SR Type]]="",INDEX(SR_Lookup[Section Name],MATCH(tbl_TransDet_Exp[[#This Row],[Account]],SR_Lookup[Account],0)),tbl_TransDet_Exp[[#This Row],[Custom SR Type]])</f>
        <v>#N/A</v>
      </c>
      <c r="AR982" s="42">
        <f>VALUE(CONCATENATE(C982,TEXT(tbl_TransDet_Exp[[#This Row],[Pd]],"00")))</f>
        <v>0</v>
      </c>
      <c r="AS982" s="42" t="str">
        <f>TEXT(tbl_TransDet_Exp[[#This Row],[Project Id]],"000000")</f>
        <v>000000</v>
      </c>
      <c r="AT982" s="42" t="e">
        <f>INDEX(Table11[Description],MATCH(tbl_TransDet_Exp[[#This Row],[Account]],Table11[GL Account],0))</f>
        <v>#N/A</v>
      </c>
      <c r="AU9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3" spans="2:47">
      <c r="B983" s="11"/>
      <c r="C983" s="243"/>
      <c r="D983" s="243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244"/>
      <c r="P983" s="11"/>
      <c r="Q983" s="245"/>
      <c r="R983" s="11"/>
      <c r="S983" s="11"/>
      <c r="T983" s="11"/>
      <c r="U983" s="11"/>
      <c r="V983" s="11"/>
      <c r="W983" s="11"/>
      <c r="X983" s="11"/>
      <c r="Y983" s="11"/>
      <c r="Z983" s="246"/>
      <c r="AA9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3" s="250" t="e">
        <f>IF(tbl_TransDet_Exp[[#This Row],[+/-  (HR GL Detail)]]&lt;&gt;"",tbl_TransDet_Exp[[#This Row],[+/-  (HR GL Detail)]],IF(#REF!&lt;&gt;"",#REF!,""))</f>
        <v>#REF!</v>
      </c>
      <c r="AC983" s="250" t="str">
        <f t="shared" si="48"/>
        <v>https://financials.omni.fsu.edu/psp/sprdfi/EMPLOYEE/ERP/c/AUDIT_EXPENSE_FUNCTIONS.TE_EXP_SHEET_INQ.GBL?SHEET_ID=</v>
      </c>
      <c r="AD983" s="250" t="str">
        <f t="shared" si="49"/>
        <v>&amp;PAGE=EX_SHEET_ENTRY</v>
      </c>
      <c r="AE983" s="250" t="str">
        <f>IF(LEFT(tbl_TransDet_Exp[[#This Row],[Journal Id]],2)="EX",TEXT(tbl_TransDet_Exp[[#This Row],[Vch /Ex /PayId]],"0000000000"),"")</f>
        <v/>
      </c>
      <c r="AF983" s="250" t="b">
        <f>IF(tbl_TransDet_Exp[[#This Row],[ER Lookup and Format]]&lt;&gt;"",CONCATENATE(tbl_TransDet_Exp[[#This Row],[https://financials.omni.fsu.edu/psp/sprdfi/EMPLOYEE/ERP/c/AUDIT_EXPENSE_FUNCTIONS.TE_EXP_SHEET_INQ.GBL?SHEET_ID=]],AE983,tbl_TransDet_Exp[[#This Row],[&amp;PAGE=EX_SHEET_ENTRY]]))</f>
        <v>0</v>
      </c>
      <c r="AG983" s="250" t="str">
        <f t="shared" si="50"/>
        <v>https://docmgmt.its.fsu.edu/NolijWeb/public/apiLoginCheck.jsp?redir=../documentviewer/%3FdocumentId%3D</v>
      </c>
      <c r="AH9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3" s="250" t="str">
        <f>tbl_TransDet_Exp[[#Headers],[&amp;TargetFrameName=None]]</f>
        <v>&amp;TargetFrameName=None</v>
      </c>
      <c r="AJ9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3" s="71"/>
      <c r="AN983" s="22"/>
      <c r="AO983" s="22"/>
      <c r="AP983" s="208"/>
      <c r="AQ983" s="42" t="e">
        <f>IF(tbl_TransDet_Exp[[#This Row],[Custom SR Type]]="",INDEX(SR_Lookup[Section Name],MATCH(tbl_TransDet_Exp[[#This Row],[Account]],SR_Lookup[Account],0)),tbl_TransDet_Exp[[#This Row],[Custom SR Type]])</f>
        <v>#N/A</v>
      </c>
      <c r="AR983" s="42">
        <f>VALUE(CONCATENATE(C983,TEXT(tbl_TransDet_Exp[[#This Row],[Pd]],"00")))</f>
        <v>0</v>
      </c>
      <c r="AS983" s="42" t="str">
        <f>TEXT(tbl_TransDet_Exp[[#This Row],[Project Id]],"000000")</f>
        <v>000000</v>
      </c>
      <c r="AT983" s="42" t="e">
        <f>INDEX(Table11[Description],MATCH(tbl_TransDet_Exp[[#This Row],[Account]],Table11[GL Account],0))</f>
        <v>#N/A</v>
      </c>
      <c r="AU9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4" spans="2:47">
      <c r="B984" s="11"/>
      <c r="C984" s="243"/>
      <c r="D984" s="243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244"/>
      <c r="P984" s="11"/>
      <c r="Q984" s="245"/>
      <c r="R984" s="11"/>
      <c r="S984" s="11"/>
      <c r="T984" s="11"/>
      <c r="U984" s="11"/>
      <c r="V984" s="11"/>
      <c r="W984" s="11"/>
      <c r="X984" s="11"/>
      <c r="Y984" s="11"/>
      <c r="Z984" s="246"/>
      <c r="AA9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4" s="250" t="e">
        <f>IF(tbl_TransDet_Exp[[#This Row],[+/-  (HR GL Detail)]]&lt;&gt;"",tbl_TransDet_Exp[[#This Row],[+/-  (HR GL Detail)]],IF(#REF!&lt;&gt;"",#REF!,""))</f>
        <v>#REF!</v>
      </c>
      <c r="AC984" s="250" t="str">
        <f t="shared" si="48"/>
        <v>https://financials.omni.fsu.edu/psp/sprdfi/EMPLOYEE/ERP/c/AUDIT_EXPENSE_FUNCTIONS.TE_EXP_SHEET_INQ.GBL?SHEET_ID=</v>
      </c>
      <c r="AD984" s="250" t="str">
        <f t="shared" si="49"/>
        <v>&amp;PAGE=EX_SHEET_ENTRY</v>
      </c>
      <c r="AE984" s="250" t="str">
        <f>IF(LEFT(tbl_TransDet_Exp[[#This Row],[Journal Id]],2)="EX",TEXT(tbl_TransDet_Exp[[#This Row],[Vch /Ex /PayId]],"0000000000"),"")</f>
        <v/>
      </c>
      <c r="AF984" s="250" t="b">
        <f>IF(tbl_TransDet_Exp[[#This Row],[ER Lookup and Format]]&lt;&gt;"",CONCATENATE(tbl_TransDet_Exp[[#This Row],[https://financials.omni.fsu.edu/psp/sprdfi/EMPLOYEE/ERP/c/AUDIT_EXPENSE_FUNCTIONS.TE_EXP_SHEET_INQ.GBL?SHEET_ID=]],AE984,tbl_TransDet_Exp[[#This Row],[&amp;PAGE=EX_SHEET_ENTRY]]))</f>
        <v>0</v>
      </c>
      <c r="AG984" s="250" t="str">
        <f t="shared" si="50"/>
        <v>https://docmgmt.its.fsu.edu/NolijWeb/public/apiLoginCheck.jsp?redir=../documentviewer/%3FdocumentId%3D</v>
      </c>
      <c r="AH9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4" s="250" t="str">
        <f>tbl_TransDet_Exp[[#Headers],[&amp;TargetFrameName=None]]</f>
        <v>&amp;TargetFrameName=None</v>
      </c>
      <c r="AJ9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4" s="71"/>
      <c r="AN984" s="22"/>
      <c r="AO984" s="22"/>
      <c r="AP984" s="208"/>
      <c r="AQ984" s="42" t="e">
        <f>IF(tbl_TransDet_Exp[[#This Row],[Custom SR Type]]="",INDEX(SR_Lookup[Section Name],MATCH(tbl_TransDet_Exp[[#This Row],[Account]],SR_Lookup[Account],0)),tbl_TransDet_Exp[[#This Row],[Custom SR Type]])</f>
        <v>#N/A</v>
      </c>
      <c r="AR984" s="42">
        <f>VALUE(CONCATENATE(C984,TEXT(tbl_TransDet_Exp[[#This Row],[Pd]],"00")))</f>
        <v>0</v>
      </c>
      <c r="AS984" s="42" t="str">
        <f>TEXT(tbl_TransDet_Exp[[#This Row],[Project Id]],"000000")</f>
        <v>000000</v>
      </c>
      <c r="AT984" s="42" t="e">
        <f>INDEX(Table11[Description],MATCH(tbl_TransDet_Exp[[#This Row],[Account]],Table11[GL Account],0))</f>
        <v>#N/A</v>
      </c>
      <c r="AU9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5" spans="2:47">
      <c r="B985" s="11"/>
      <c r="C985" s="243"/>
      <c r="D985" s="243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244"/>
      <c r="P985" s="11"/>
      <c r="Q985" s="245"/>
      <c r="R985" s="11"/>
      <c r="S985" s="11"/>
      <c r="T985" s="11"/>
      <c r="U985" s="11"/>
      <c r="V985" s="11"/>
      <c r="W985" s="11"/>
      <c r="X985" s="11"/>
      <c r="Y985" s="11"/>
      <c r="Z985" s="246"/>
      <c r="AA9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5" s="250" t="e">
        <f>IF(tbl_TransDet_Exp[[#This Row],[+/-  (HR GL Detail)]]&lt;&gt;"",tbl_TransDet_Exp[[#This Row],[+/-  (HR GL Detail)]],IF(#REF!&lt;&gt;"",#REF!,""))</f>
        <v>#REF!</v>
      </c>
      <c r="AC985" s="250" t="str">
        <f t="shared" si="48"/>
        <v>https://financials.omni.fsu.edu/psp/sprdfi/EMPLOYEE/ERP/c/AUDIT_EXPENSE_FUNCTIONS.TE_EXP_SHEET_INQ.GBL?SHEET_ID=</v>
      </c>
      <c r="AD985" s="250" t="str">
        <f t="shared" si="49"/>
        <v>&amp;PAGE=EX_SHEET_ENTRY</v>
      </c>
      <c r="AE985" s="250" t="str">
        <f>IF(LEFT(tbl_TransDet_Exp[[#This Row],[Journal Id]],2)="EX",TEXT(tbl_TransDet_Exp[[#This Row],[Vch /Ex /PayId]],"0000000000"),"")</f>
        <v/>
      </c>
      <c r="AF985" s="250" t="b">
        <f>IF(tbl_TransDet_Exp[[#This Row],[ER Lookup and Format]]&lt;&gt;"",CONCATENATE(tbl_TransDet_Exp[[#This Row],[https://financials.omni.fsu.edu/psp/sprdfi/EMPLOYEE/ERP/c/AUDIT_EXPENSE_FUNCTIONS.TE_EXP_SHEET_INQ.GBL?SHEET_ID=]],AE985,tbl_TransDet_Exp[[#This Row],[&amp;PAGE=EX_SHEET_ENTRY]]))</f>
        <v>0</v>
      </c>
      <c r="AG985" s="250" t="str">
        <f t="shared" si="50"/>
        <v>https://docmgmt.its.fsu.edu/NolijWeb/public/apiLoginCheck.jsp?redir=../documentviewer/%3FdocumentId%3D</v>
      </c>
      <c r="AH9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5" s="250" t="str">
        <f>tbl_TransDet_Exp[[#Headers],[&amp;TargetFrameName=None]]</f>
        <v>&amp;TargetFrameName=None</v>
      </c>
      <c r="AJ9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5" s="71"/>
      <c r="AN985" s="22"/>
      <c r="AO985" s="22"/>
      <c r="AP985" s="208"/>
      <c r="AQ985" s="42" t="e">
        <f>IF(tbl_TransDet_Exp[[#This Row],[Custom SR Type]]="",INDEX(SR_Lookup[Section Name],MATCH(tbl_TransDet_Exp[[#This Row],[Account]],SR_Lookup[Account],0)),tbl_TransDet_Exp[[#This Row],[Custom SR Type]])</f>
        <v>#N/A</v>
      </c>
      <c r="AR985" s="42">
        <f>VALUE(CONCATENATE(C985,TEXT(tbl_TransDet_Exp[[#This Row],[Pd]],"00")))</f>
        <v>0</v>
      </c>
      <c r="AS985" s="42" t="str">
        <f>TEXT(tbl_TransDet_Exp[[#This Row],[Project Id]],"000000")</f>
        <v>000000</v>
      </c>
      <c r="AT985" s="42" t="e">
        <f>INDEX(Table11[Description],MATCH(tbl_TransDet_Exp[[#This Row],[Account]],Table11[GL Account],0))</f>
        <v>#N/A</v>
      </c>
      <c r="AU9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6" spans="2:47">
      <c r="B986" s="11"/>
      <c r="C986" s="243"/>
      <c r="D986" s="243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244"/>
      <c r="P986" s="11"/>
      <c r="Q986" s="245"/>
      <c r="R986" s="11"/>
      <c r="S986" s="11"/>
      <c r="T986" s="11"/>
      <c r="U986" s="11"/>
      <c r="V986" s="11"/>
      <c r="W986" s="11"/>
      <c r="X986" s="11"/>
      <c r="Y986" s="11"/>
      <c r="Z986" s="246"/>
      <c r="AA9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6" s="250" t="e">
        <f>IF(tbl_TransDet_Exp[[#This Row],[+/-  (HR GL Detail)]]&lt;&gt;"",tbl_TransDet_Exp[[#This Row],[+/-  (HR GL Detail)]],IF(#REF!&lt;&gt;"",#REF!,""))</f>
        <v>#REF!</v>
      </c>
      <c r="AC986" s="250" t="str">
        <f t="shared" si="48"/>
        <v>https://financials.omni.fsu.edu/psp/sprdfi/EMPLOYEE/ERP/c/AUDIT_EXPENSE_FUNCTIONS.TE_EXP_SHEET_INQ.GBL?SHEET_ID=</v>
      </c>
      <c r="AD986" s="250" t="str">
        <f t="shared" si="49"/>
        <v>&amp;PAGE=EX_SHEET_ENTRY</v>
      </c>
      <c r="AE986" s="250" t="str">
        <f>IF(LEFT(tbl_TransDet_Exp[[#This Row],[Journal Id]],2)="EX",TEXT(tbl_TransDet_Exp[[#This Row],[Vch /Ex /PayId]],"0000000000"),"")</f>
        <v/>
      </c>
      <c r="AF986" s="250" t="b">
        <f>IF(tbl_TransDet_Exp[[#This Row],[ER Lookup and Format]]&lt;&gt;"",CONCATENATE(tbl_TransDet_Exp[[#This Row],[https://financials.omni.fsu.edu/psp/sprdfi/EMPLOYEE/ERP/c/AUDIT_EXPENSE_FUNCTIONS.TE_EXP_SHEET_INQ.GBL?SHEET_ID=]],AE986,tbl_TransDet_Exp[[#This Row],[&amp;PAGE=EX_SHEET_ENTRY]]))</f>
        <v>0</v>
      </c>
      <c r="AG986" s="250" t="str">
        <f t="shared" si="50"/>
        <v>https://docmgmt.its.fsu.edu/NolijWeb/public/apiLoginCheck.jsp?redir=../documentviewer/%3FdocumentId%3D</v>
      </c>
      <c r="AH9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6" s="250" t="str">
        <f>tbl_TransDet_Exp[[#Headers],[&amp;TargetFrameName=None]]</f>
        <v>&amp;TargetFrameName=None</v>
      </c>
      <c r="AJ9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6" s="71"/>
      <c r="AN986" s="22"/>
      <c r="AO986" s="22"/>
      <c r="AP986" s="208"/>
      <c r="AQ986" s="42" t="e">
        <f>IF(tbl_TransDet_Exp[[#This Row],[Custom SR Type]]="",INDEX(SR_Lookup[Section Name],MATCH(tbl_TransDet_Exp[[#This Row],[Account]],SR_Lookup[Account],0)),tbl_TransDet_Exp[[#This Row],[Custom SR Type]])</f>
        <v>#N/A</v>
      </c>
      <c r="AR986" s="42">
        <f>VALUE(CONCATENATE(C986,TEXT(tbl_TransDet_Exp[[#This Row],[Pd]],"00")))</f>
        <v>0</v>
      </c>
      <c r="AS986" s="42" t="str">
        <f>TEXT(tbl_TransDet_Exp[[#This Row],[Project Id]],"000000")</f>
        <v>000000</v>
      </c>
      <c r="AT986" s="42" t="e">
        <f>INDEX(Table11[Description],MATCH(tbl_TransDet_Exp[[#This Row],[Account]],Table11[GL Account],0))</f>
        <v>#N/A</v>
      </c>
      <c r="AU9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7" spans="2:47">
      <c r="B987" s="11"/>
      <c r="C987" s="243"/>
      <c r="D987" s="243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244"/>
      <c r="P987" s="11"/>
      <c r="Q987" s="245"/>
      <c r="R987" s="11"/>
      <c r="S987" s="11"/>
      <c r="T987" s="11"/>
      <c r="U987" s="11"/>
      <c r="V987" s="11"/>
      <c r="W987" s="11"/>
      <c r="X987" s="11"/>
      <c r="Y987" s="11"/>
      <c r="Z987" s="246"/>
      <c r="AA9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7" s="250" t="e">
        <f>IF(tbl_TransDet_Exp[[#This Row],[+/-  (HR GL Detail)]]&lt;&gt;"",tbl_TransDet_Exp[[#This Row],[+/-  (HR GL Detail)]],IF(#REF!&lt;&gt;"",#REF!,""))</f>
        <v>#REF!</v>
      </c>
      <c r="AC987" s="250" t="str">
        <f t="shared" si="48"/>
        <v>https://financials.omni.fsu.edu/psp/sprdfi/EMPLOYEE/ERP/c/AUDIT_EXPENSE_FUNCTIONS.TE_EXP_SHEET_INQ.GBL?SHEET_ID=</v>
      </c>
      <c r="AD987" s="250" t="str">
        <f t="shared" si="49"/>
        <v>&amp;PAGE=EX_SHEET_ENTRY</v>
      </c>
      <c r="AE987" s="250" t="str">
        <f>IF(LEFT(tbl_TransDet_Exp[[#This Row],[Journal Id]],2)="EX",TEXT(tbl_TransDet_Exp[[#This Row],[Vch /Ex /PayId]],"0000000000"),"")</f>
        <v/>
      </c>
      <c r="AF987" s="250" t="b">
        <f>IF(tbl_TransDet_Exp[[#This Row],[ER Lookup and Format]]&lt;&gt;"",CONCATENATE(tbl_TransDet_Exp[[#This Row],[https://financials.omni.fsu.edu/psp/sprdfi/EMPLOYEE/ERP/c/AUDIT_EXPENSE_FUNCTIONS.TE_EXP_SHEET_INQ.GBL?SHEET_ID=]],AE987,tbl_TransDet_Exp[[#This Row],[&amp;PAGE=EX_SHEET_ENTRY]]))</f>
        <v>0</v>
      </c>
      <c r="AG987" s="250" t="str">
        <f t="shared" si="50"/>
        <v>https://docmgmt.its.fsu.edu/NolijWeb/public/apiLoginCheck.jsp?redir=../documentviewer/%3FdocumentId%3D</v>
      </c>
      <c r="AH9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7" s="250" t="str">
        <f>tbl_TransDet_Exp[[#Headers],[&amp;TargetFrameName=None]]</f>
        <v>&amp;TargetFrameName=None</v>
      </c>
      <c r="AJ9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7" s="71"/>
      <c r="AN987" s="22"/>
      <c r="AO987" s="22"/>
      <c r="AP987" s="208"/>
      <c r="AQ987" s="42" t="e">
        <f>IF(tbl_TransDet_Exp[[#This Row],[Custom SR Type]]="",INDEX(SR_Lookup[Section Name],MATCH(tbl_TransDet_Exp[[#This Row],[Account]],SR_Lookup[Account],0)),tbl_TransDet_Exp[[#This Row],[Custom SR Type]])</f>
        <v>#N/A</v>
      </c>
      <c r="AR987" s="42">
        <f>VALUE(CONCATENATE(C987,TEXT(tbl_TransDet_Exp[[#This Row],[Pd]],"00")))</f>
        <v>0</v>
      </c>
      <c r="AS987" s="42" t="str">
        <f>TEXT(tbl_TransDet_Exp[[#This Row],[Project Id]],"000000")</f>
        <v>000000</v>
      </c>
      <c r="AT987" s="42" t="e">
        <f>INDEX(Table11[Description],MATCH(tbl_TransDet_Exp[[#This Row],[Account]],Table11[GL Account],0))</f>
        <v>#N/A</v>
      </c>
      <c r="AU9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8" spans="2:47">
      <c r="B988" s="11"/>
      <c r="C988" s="243"/>
      <c r="D988" s="243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244"/>
      <c r="P988" s="11"/>
      <c r="Q988" s="245"/>
      <c r="R988" s="11"/>
      <c r="S988" s="11"/>
      <c r="T988" s="11"/>
      <c r="U988" s="11"/>
      <c r="V988" s="11"/>
      <c r="W988" s="11"/>
      <c r="X988" s="11"/>
      <c r="Y988" s="11"/>
      <c r="Z988" s="246"/>
      <c r="AA9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8" s="250" t="e">
        <f>IF(tbl_TransDet_Exp[[#This Row],[+/-  (HR GL Detail)]]&lt;&gt;"",tbl_TransDet_Exp[[#This Row],[+/-  (HR GL Detail)]],IF(#REF!&lt;&gt;"",#REF!,""))</f>
        <v>#REF!</v>
      </c>
      <c r="AC988" s="250" t="str">
        <f t="shared" si="48"/>
        <v>https://financials.omni.fsu.edu/psp/sprdfi/EMPLOYEE/ERP/c/AUDIT_EXPENSE_FUNCTIONS.TE_EXP_SHEET_INQ.GBL?SHEET_ID=</v>
      </c>
      <c r="AD988" s="250" t="str">
        <f t="shared" si="49"/>
        <v>&amp;PAGE=EX_SHEET_ENTRY</v>
      </c>
      <c r="AE988" s="250" t="str">
        <f>IF(LEFT(tbl_TransDet_Exp[[#This Row],[Journal Id]],2)="EX",TEXT(tbl_TransDet_Exp[[#This Row],[Vch /Ex /PayId]],"0000000000"),"")</f>
        <v/>
      </c>
      <c r="AF988" s="250" t="b">
        <f>IF(tbl_TransDet_Exp[[#This Row],[ER Lookup and Format]]&lt;&gt;"",CONCATENATE(tbl_TransDet_Exp[[#This Row],[https://financials.omni.fsu.edu/psp/sprdfi/EMPLOYEE/ERP/c/AUDIT_EXPENSE_FUNCTIONS.TE_EXP_SHEET_INQ.GBL?SHEET_ID=]],AE988,tbl_TransDet_Exp[[#This Row],[&amp;PAGE=EX_SHEET_ENTRY]]))</f>
        <v>0</v>
      </c>
      <c r="AG988" s="250" t="str">
        <f t="shared" si="50"/>
        <v>https://docmgmt.its.fsu.edu/NolijWeb/public/apiLoginCheck.jsp?redir=../documentviewer/%3FdocumentId%3D</v>
      </c>
      <c r="AH9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8" s="250" t="str">
        <f>tbl_TransDet_Exp[[#Headers],[&amp;TargetFrameName=None]]</f>
        <v>&amp;TargetFrameName=None</v>
      </c>
      <c r="AJ9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8" s="71"/>
      <c r="AN988" s="22"/>
      <c r="AO988" s="22"/>
      <c r="AP988" s="208"/>
      <c r="AQ988" s="42" t="e">
        <f>IF(tbl_TransDet_Exp[[#This Row],[Custom SR Type]]="",INDEX(SR_Lookup[Section Name],MATCH(tbl_TransDet_Exp[[#This Row],[Account]],SR_Lookup[Account],0)),tbl_TransDet_Exp[[#This Row],[Custom SR Type]])</f>
        <v>#N/A</v>
      </c>
      <c r="AR988" s="42">
        <f>VALUE(CONCATENATE(C988,TEXT(tbl_TransDet_Exp[[#This Row],[Pd]],"00")))</f>
        <v>0</v>
      </c>
      <c r="AS988" s="42" t="str">
        <f>TEXT(tbl_TransDet_Exp[[#This Row],[Project Id]],"000000")</f>
        <v>000000</v>
      </c>
      <c r="AT988" s="42" t="e">
        <f>INDEX(Table11[Description],MATCH(tbl_TransDet_Exp[[#This Row],[Account]],Table11[GL Account],0))</f>
        <v>#N/A</v>
      </c>
      <c r="AU9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89" spans="2:47">
      <c r="B989" s="11"/>
      <c r="C989" s="243"/>
      <c r="D989" s="243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244"/>
      <c r="P989" s="11"/>
      <c r="Q989" s="245"/>
      <c r="R989" s="11"/>
      <c r="S989" s="11"/>
      <c r="T989" s="11"/>
      <c r="U989" s="11"/>
      <c r="V989" s="11"/>
      <c r="W989" s="11"/>
      <c r="X989" s="11"/>
      <c r="Y989" s="11"/>
      <c r="Z989" s="246"/>
      <c r="AA9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89" s="250" t="e">
        <f>IF(tbl_TransDet_Exp[[#This Row],[+/-  (HR GL Detail)]]&lt;&gt;"",tbl_TransDet_Exp[[#This Row],[+/-  (HR GL Detail)]],IF(#REF!&lt;&gt;"",#REF!,""))</f>
        <v>#REF!</v>
      </c>
      <c r="AC989" s="250" t="str">
        <f t="shared" si="48"/>
        <v>https://financials.omni.fsu.edu/psp/sprdfi/EMPLOYEE/ERP/c/AUDIT_EXPENSE_FUNCTIONS.TE_EXP_SHEET_INQ.GBL?SHEET_ID=</v>
      </c>
      <c r="AD989" s="250" t="str">
        <f t="shared" si="49"/>
        <v>&amp;PAGE=EX_SHEET_ENTRY</v>
      </c>
      <c r="AE989" s="250" t="str">
        <f>IF(LEFT(tbl_TransDet_Exp[[#This Row],[Journal Id]],2)="EX",TEXT(tbl_TransDet_Exp[[#This Row],[Vch /Ex /PayId]],"0000000000"),"")</f>
        <v/>
      </c>
      <c r="AF989" s="250" t="b">
        <f>IF(tbl_TransDet_Exp[[#This Row],[ER Lookup and Format]]&lt;&gt;"",CONCATENATE(tbl_TransDet_Exp[[#This Row],[https://financials.omni.fsu.edu/psp/sprdfi/EMPLOYEE/ERP/c/AUDIT_EXPENSE_FUNCTIONS.TE_EXP_SHEET_INQ.GBL?SHEET_ID=]],AE989,tbl_TransDet_Exp[[#This Row],[&amp;PAGE=EX_SHEET_ENTRY]]))</f>
        <v>0</v>
      </c>
      <c r="AG989" s="250" t="str">
        <f t="shared" si="50"/>
        <v>https://docmgmt.its.fsu.edu/NolijWeb/public/apiLoginCheck.jsp?redir=../documentviewer/%3FdocumentId%3D</v>
      </c>
      <c r="AH9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89" s="250" t="str">
        <f>tbl_TransDet_Exp[[#Headers],[&amp;TargetFrameName=None]]</f>
        <v>&amp;TargetFrameName=None</v>
      </c>
      <c r="AJ9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89" s="71"/>
      <c r="AN989" s="22"/>
      <c r="AO989" s="22"/>
      <c r="AP989" s="208"/>
      <c r="AQ989" s="42" t="e">
        <f>IF(tbl_TransDet_Exp[[#This Row],[Custom SR Type]]="",INDEX(SR_Lookup[Section Name],MATCH(tbl_TransDet_Exp[[#This Row],[Account]],SR_Lookup[Account],0)),tbl_TransDet_Exp[[#This Row],[Custom SR Type]])</f>
        <v>#N/A</v>
      </c>
      <c r="AR989" s="42">
        <f>VALUE(CONCATENATE(C989,TEXT(tbl_TransDet_Exp[[#This Row],[Pd]],"00")))</f>
        <v>0</v>
      </c>
      <c r="AS989" s="42" t="str">
        <f>TEXT(tbl_TransDet_Exp[[#This Row],[Project Id]],"000000")</f>
        <v>000000</v>
      </c>
      <c r="AT989" s="42" t="e">
        <f>INDEX(Table11[Description],MATCH(tbl_TransDet_Exp[[#This Row],[Account]],Table11[GL Account],0))</f>
        <v>#N/A</v>
      </c>
      <c r="AU9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0" spans="2:47">
      <c r="B990" s="11"/>
      <c r="C990" s="243"/>
      <c r="D990" s="243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244"/>
      <c r="P990" s="11"/>
      <c r="Q990" s="245"/>
      <c r="R990" s="11"/>
      <c r="S990" s="11"/>
      <c r="T990" s="11"/>
      <c r="U990" s="11"/>
      <c r="V990" s="11"/>
      <c r="W990" s="11"/>
      <c r="X990" s="11"/>
      <c r="Y990" s="11"/>
      <c r="Z990" s="246"/>
      <c r="AA9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0" s="250" t="e">
        <f>IF(tbl_TransDet_Exp[[#This Row],[+/-  (HR GL Detail)]]&lt;&gt;"",tbl_TransDet_Exp[[#This Row],[+/-  (HR GL Detail)]],IF(#REF!&lt;&gt;"",#REF!,""))</f>
        <v>#REF!</v>
      </c>
      <c r="AC990" s="250" t="str">
        <f t="shared" si="48"/>
        <v>https://financials.omni.fsu.edu/psp/sprdfi/EMPLOYEE/ERP/c/AUDIT_EXPENSE_FUNCTIONS.TE_EXP_SHEET_INQ.GBL?SHEET_ID=</v>
      </c>
      <c r="AD990" s="250" t="str">
        <f t="shared" si="49"/>
        <v>&amp;PAGE=EX_SHEET_ENTRY</v>
      </c>
      <c r="AE990" s="250" t="str">
        <f>IF(LEFT(tbl_TransDet_Exp[[#This Row],[Journal Id]],2)="EX",TEXT(tbl_TransDet_Exp[[#This Row],[Vch /Ex /PayId]],"0000000000"),"")</f>
        <v/>
      </c>
      <c r="AF990" s="250" t="b">
        <f>IF(tbl_TransDet_Exp[[#This Row],[ER Lookup and Format]]&lt;&gt;"",CONCATENATE(tbl_TransDet_Exp[[#This Row],[https://financials.omni.fsu.edu/psp/sprdfi/EMPLOYEE/ERP/c/AUDIT_EXPENSE_FUNCTIONS.TE_EXP_SHEET_INQ.GBL?SHEET_ID=]],AE990,tbl_TransDet_Exp[[#This Row],[&amp;PAGE=EX_SHEET_ENTRY]]))</f>
        <v>0</v>
      </c>
      <c r="AG990" s="250" t="str">
        <f t="shared" si="50"/>
        <v>https://docmgmt.its.fsu.edu/NolijWeb/public/apiLoginCheck.jsp?redir=../documentviewer/%3FdocumentId%3D</v>
      </c>
      <c r="AH9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0" s="250" t="str">
        <f>tbl_TransDet_Exp[[#Headers],[&amp;TargetFrameName=None]]</f>
        <v>&amp;TargetFrameName=None</v>
      </c>
      <c r="AJ9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0" s="71"/>
      <c r="AN990" s="22"/>
      <c r="AO990" s="22"/>
      <c r="AP990" s="208"/>
      <c r="AQ990" s="42" t="e">
        <f>IF(tbl_TransDet_Exp[[#This Row],[Custom SR Type]]="",INDEX(SR_Lookup[Section Name],MATCH(tbl_TransDet_Exp[[#This Row],[Account]],SR_Lookup[Account],0)),tbl_TransDet_Exp[[#This Row],[Custom SR Type]])</f>
        <v>#N/A</v>
      </c>
      <c r="AR990" s="42">
        <f>VALUE(CONCATENATE(C990,TEXT(tbl_TransDet_Exp[[#This Row],[Pd]],"00")))</f>
        <v>0</v>
      </c>
      <c r="AS990" s="42" t="str">
        <f>TEXT(tbl_TransDet_Exp[[#This Row],[Project Id]],"000000")</f>
        <v>000000</v>
      </c>
      <c r="AT990" s="42" t="e">
        <f>INDEX(Table11[Description],MATCH(tbl_TransDet_Exp[[#This Row],[Account]],Table11[GL Account],0))</f>
        <v>#N/A</v>
      </c>
      <c r="AU9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1" spans="2:47">
      <c r="B991" s="11"/>
      <c r="C991" s="243"/>
      <c r="D991" s="243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244"/>
      <c r="P991" s="11"/>
      <c r="Q991" s="245"/>
      <c r="R991" s="11"/>
      <c r="S991" s="11"/>
      <c r="T991" s="11"/>
      <c r="U991" s="11"/>
      <c r="V991" s="11"/>
      <c r="W991" s="11"/>
      <c r="X991" s="11"/>
      <c r="Y991" s="11"/>
      <c r="Z991" s="246"/>
      <c r="AA9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1" s="250" t="e">
        <f>IF(tbl_TransDet_Exp[[#This Row],[+/-  (HR GL Detail)]]&lt;&gt;"",tbl_TransDet_Exp[[#This Row],[+/-  (HR GL Detail)]],IF(#REF!&lt;&gt;"",#REF!,""))</f>
        <v>#REF!</v>
      </c>
      <c r="AC991" s="250" t="str">
        <f t="shared" si="48"/>
        <v>https://financials.omni.fsu.edu/psp/sprdfi/EMPLOYEE/ERP/c/AUDIT_EXPENSE_FUNCTIONS.TE_EXP_SHEET_INQ.GBL?SHEET_ID=</v>
      </c>
      <c r="AD991" s="250" t="str">
        <f t="shared" si="49"/>
        <v>&amp;PAGE=EX_SHEET_ENTRY</v>
      </c>
      <c r="AE991" s="250" t="str">
        <f>IF(LEFT(tbl_TransDet_Exp[[#This Row],[Journal Id]],2)="EX",TEXT(tbl_TransDet_Exp[[#This Row],[Vch /Ex /PayId]],"0000000000"),"")</f>
        <v/>
      </c>
      <c r="AF991" s="250" t="b">
        <f>IF(tbl_TransDet_Exp[[#This Row],[ER Lookup and Format]]&lt;&gt;"",CONCATENATE(tbl_TransDet_Exp[[#This Row],[https://financials.omni.fsu.edu/psp/sprdfi/EMPLOYEE/ERP/c/AUDIT_EXPENSE_FUNCTIONS.TE_EXP_SHEET_INQ.GBL?SHEET_ID=]],AE991,tbl_TransDet_Exp[[#This Row],[&amp;PAGE=EX_SHEET_ENTRY]]))</f>
        <v>0</v>
      </c>
      <c r="AG991" s="250" t="str">
        <f t="shared" si="50"/>
        <v>https://docmgmt.its.fsu.edu/NolijWeb/public/apiLoginCheck.jsp?redir=../documentviewer/%3FdocumentId%3D</v>
      </c>
      <c r="AH9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1" s="250" t="str">
        <f>tbl_TransDet_Exp[[#Headers],[&amp;TargetFrameName=None]]</f>
        <v>&amp;TargetFrameName=None</v>
      </c>
      <c r="AJ9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1" s="71"/>
      <c r="AN991" s="22"/>
      <c r="AO991" s="22"/>
      <c r="AP991" s="208"/>
      <c r="AQ991" s="42" t="e">
        <f>IF(tbl_TransDet_Exp[[#This Row],[Custom SR Type]]="",INDEX(SR_Lookup[Section Name],MATCH(tbl_TransDet_Exp[[#This Row],[Account]],SR_Lookup[Account],0)),tbl_TransDet_Exp[[#This Row],[Custom SR Type]])</f>
        <v>#N/A</v>
      </c>
      <c r="AR991" s="42">
        <f>VALUE(CONCATENATE(C991,TEXT(tbl_TransDet_Exp[[#This Row],[Pd]],"00")))</f>
        <v>0</v>
      </c>
      <c r="AS991" s="42" t="str">
        <f>TEXT(tbl_TransDet_Exp[[#This Row],[Project Id]],"000000")</f>
        <v>000000</v>
      </c>
      <c r="AT991" s="42" t="e">
        <f>INDEX(Table11[Description],MATCH(tbl_TransDet_Exp[[#This Row],[Account]],Table11[GL Account],0))</f>
        <v>#N/A</v>
      </c>
      <c r="AU9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2" spans="2:47">
      <c r="B992" s="11"/>
      <c r="C992" s="243"/>
      <c r="D992" s="243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244"/>
      <c r="P992" s="11"/>
      <c r="Q992" s="245"/>
      <c r="R992" s="11"/>
      <c r="S992" s="11"/>
      <c r="T992" s="11"/>
      <c r="U992" s="11"/>
      <c r="V992" s="11"/>
      <c r="W992" s="11"/>
      <c r="X992" s="11"/>
      <c r="Y992" s="11"/>
      <c r="Z992" s="246"/>
      <c r="AA9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2" s="250" t="e">
        <f>IF(tbl_TransDet_Exp[[#This Row],[+/-  (HR GL Detail)]]&lt;&gt;"",tbl_TransDet_Exp[[#This Row],[+/-  (HR GL Detail)]],IF(#REF!&lt;&gt;"",#REF!,""))</f>
        <v>#REF!</v>
      </c>
      <c r="AC992" s="250" t="str">
        <f t="shared" si="48"/>
        <v>https://financials.omni.fsu.edu/psp/sprdfi/EMPLOYEE/ERP/c/AUDIT_EXPENSE_FUNCTIONS.TE_EXP_SHEET_INQ.GBL?SHEET_ID=</v>
      </c>
      <c r="AD992" s="250" t="str">
        <f t="shared" si="49"/>
        <v>&amp;PAGE=EX_SHEET_ENTRY</v>
      </c>
      <c r="AE992" s="250" t="str">
        <f>IF(LEFT(tbl_TransDet_Exp[[#This Row],[Journal Id]],2)="EX",TEXT(tbl_TransDet_Exp[[#This Row],[Vch /Ex /PayId]],"0000000000"),"")</f>
        <v/>
      </c>
      <c r="AF992" s="250" t="b">
        <f>IF(tbl_TransDet_Exp[[#This Row],[ER Lookup and Format]]&lt;&gt;"",CONCATENATE(tbl_TransDet_Exp[[#This Row],[https://financials.omni.fsu.edu/psp/sprdfi/EMPLOYEE/ERP/c/AUDIT_EXPENSE_FUNCTIONS.TE_EXP_SHEET_INQ.GBL?SHEET_ID=]],AE992,tbl_TransDet_Exp[[#This Row],[&amp;PAGE=EX_SHEET_ENTRY]]))</f>
        <v>0</v>
      </c>
      <c r="AG992" s="250" t="str">
        <f t="shared" si="50"/>
        <v>https://docmgmt.its.fsu.edu/NolijWeb/public/apiLoginCheck.jsp?redir=../documentviewer/%3FdocumentId%3D</v>
      </c>
      <c r="AH9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2" s="250" t="str">
        <f>tbl_TransDet_Exp[[#Headers],[&amp;TargetFrameName=None]]</f>
        <v>&amp;TargetFrameName=None</v>
      </c>
      <c r="AJ9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2" s="71"/>
      <c r="AN992" s="22"/>
      <c r="AO992" s="22"/>
      <c r="AP992" s="208"/>
      <c r="AQ992" s="42" t="e">
        <f>IF(tbl_TransDet_Exp[[#This Row],[Custom SR Type]]="",INDEX(SR_Lookup[Section Name],MATCH(tbl_TransDet_Exp[[#This Row],[Account]],SR_Lookup[Account],0)),tbl_TransDet_Exp[[#This Row],[Custom SR Type]])</f>
        <v>#N/A</v>
      </c>
      <c r="AR992" s="42">
        <f>VALUE(CONCATENATE(C992,TEXT(tbl_TransDet_Exp[[#This Row],[Pd]],"00")))</f>
        <v>0</v>
      </c>
      <c r="AS992" s="42" t="str">
        <f>TEXT(tbl_TransDet_Exp[[#This Row],[Project Id]],"000000")</f>
        <v>000000</v>
      </c>
      <c r="AT992" s="42" t="e">
        <f>INDEX(Table11[Description],MATCH(tbl_TransDet_Exp[[#This Row],[Account]],Table11[GL Account],0))</f>
        <v>#N/A</v>
      </c>
      <c r="AU9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3" spans="2:47">
      <c r="B993" s="11"/>
      <c r="C993" s="243"/>
      <c r="D993" s="243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244"/>
      <c r="P993" s="11"/>
      <c r="Q993" s="245"/>
      <c r="R993" s="11"/>
      <c r="S993" s="11"/>
      <c r="T993" s="11"/>
      <c r="U993" s="11"/>
      <c r="V993" s="11"/>
      <c r="W993" s="11"/>
      <c r="X993" s="11"/>
      <c r="Y993" s="11"/>
      <c r="Z993" s="246"/>
      <c r="AA9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3" s="250" t="e">
        <f>IF(tbl_TransDet_Exp[[#This Row],[+/-  (HR GL Detail)]]&lt;&gt;"",tbl_TransDet_Exp[[#This Row],[+/-  (HR GL Detail)]],IF(#REF!&lt;&gt;"",#REF!,""))</f>
        <v>#REF!</v>
      </c>
      <c r="AC993" s="250" t="str">
        <f t="shared" si="48"/>
        <v>https://financials.omni.fsu.edu/psp/sprdfi/EMPLOYEE/ERP/c/AUDIT_EXPENSE_FUNCTIONS.TE_EXP_SHEET_INQ.GBL?SHEET_ID=</v>
      </c>
      <c r="AD993" s="250" t="str">
        <f t="shared" si="49"/>
        <v>&amp;PAGE=EX_SHEET_ENTRY</v>
      </c>
      <c r="AE993" s="250" t="str">
        <f>IF(LEFT(tbl_TransDet_Exp[[#This Row],[Journal Id]],2)="EX",TEXT(tbl_TransDet_Exp[[#This Row],[Vch /Ex /PayId]],"0000000000"),"")</f>
        <v/>
      </c>
      <c r="AF993" s="250" t="b">
        <f>IF(tbl_TransDet_Exp[[#This Row],[ER Lookup and Format]]&lt;&gt;"",CONCATENATE(tbl_TransDet_Exp[[#This Row],[https://financials.omni.fsu.edu/psp/sprdfi/EMPLOYEE/ERP/c/AUDIT_EXPENSE_FUNCTIONS.TE_EXP_SHEET_INQ.GBL?SHEET_ID=]],AE993,tbl_TransDet_Exp[[#This Row],[&amp;PAGE=EX_SHEET_ENTRY]]))</f>
        <v>0</v>
      </c>
      <c r="AG993" s="250" t="str">
        <f t="shared" si="50"/>
        <v>https://docmgmt.its.fsu.edu/NolijWeb/public/apiLoginCheck.jsp?redir=../documentviewer/%3FdocumentId%3D</v>
      </c>
      <c r="AH9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3" s="250" t="str">
        <f>tbl_TransDet_Exp[[#Headers],[&amp;TargetFrameName=None]]</f>
        <v>&amp;TargetFrameName=None</v>
      </c>
      <c r="AJ9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3" s="71"/>
      <c r="AN993" s="22"/>
      <c r="AO993" s="22"/>
      <c r="AP993" s="208"/>
      <c r="AQ993" s="42" t="e">
        <f>IF(tbl_TransDet_Exp[[#This Row],[Custom SR Type]]="",INDEX(SR_Lookup[Section Name],MATCH(tbl_TransDet_Exp[[#This Row],[Account]],SR_Lookup[Account],0)),tbl_TransDet_Exp[[#This Row],[Custom SR Type]])</f>
        <v>#N/A</v>
      </c>
      <c r="AR993" s="42">
        <f>VALUE(CONCATENATE(C993,TEXT(tbl_TransDet_Exp[[#This Row],[Pd]],"00")))</f>
        <v>0</v>
      </c>
      <c r="AS993" s="42" t="str">
        <f>TEXT(tbl_TransDet_Exp[[#This Row],[Project Id]],"000000")</f>
        <v>000000</v>
      </c>
      <c r="AT993" s="42" t="e">
        <f>INDEX(Table11[Description],MATCH(tbl_TransDet_Exp[[#This Row],[Account]],Table11[GL Account],0))</f>
        <v>#N/A</v>
      </c>
      <c r="AU9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4" spans="2:47">
      <c r="B994" s="11"/>
      <c r="C994" s="243"/>
      <c r="D994" s="243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244"/>
      <c r="P994" s="11"/>
      <c r="Q994" s="245"/>
      <c r="R994" s="11"/>
      <c r="S994" s="11"/>
      <c r="T994" s="11"/>
      <c r="U994" s="11"/>
      <c r="V994" s="11"/>
      <c r="W994" s="11"/>
      <c r="X994" s="11"/>
      <c r="Y994" s="11"/>
      <c r="Z994" s="246"/>
      <c r="AA9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4" s="250" t="e">
        <f>IF(tbl_TransDet_Exp[[#This Row],[+/-  (HR GL Detail)]]&lt;&gt;"",tbl_TransDet_Exp[[#This Row],[+/-  (HR GL Detail)]],IF(#REF!&lt;&gt;"",#REF!,""))</f>
        <v>#REF!</v>
      </c>
      <c r="AC994" s="250" t="str">
        <f t="shared" si="48"/>
        <v>https://financials.omni.fsu.edu/psp/sprdfi/EMPLOYEE/ERP/c/AUDIT_EXPENSE_FUNCTIONS.TE_EXP_SHEET_INQ.GBL?SHEET_ID=</v>
      </c>
      <c r="AD994" s="250" t="str">
        <f t="shared" si="49"/>
        <v>&amp;PAGE=EX_SHEET_ENTRY</v>
      </c>
      <c r="AE994" s="250" t="str">
        <f>IF(LEFT(tbl_TransDet_Exp[[#This Row],[Journal Id]],2)="EX",TEXT(tbl_TransDet_Exp[[#This Row],[Vch /Ex /PayId]],"0000000000"),"")</f>
        <v/>
      </c>
      <c r="AF994" s="250" t="b">
        <f>IF(tbl_TransDet_Exp[[#This Row],[ER Lookup and Format]]&lt;&gt;"",CONCATENATE(tbl_TransDet_Exp[[#This Row],[https://financials.omni.fsu.edu/psp/sprdfi/EMPLOYEE/ERP/c/AUDIT_EXPENSE_FUNCTIONS.TE_EXP_SHEET_INQ.GBL?SHEET_ID=]],AE994,tbl_TransDet_Exp[[#This Row],[&amp;PAGE=EX_SHEET_ENTRY]]))</f>
        <v>0</v>
      </c>
      <c r="AG994" s="250" t="str">
        <f t="shared" si="50"/>
        <v>https://docmgmt.its.fsu.edu/NolijWeb/public/apiLoginCheck.jsp?redir=../documentviewer/%3FdocumentId%3D</v>
      </c>
      <c r="AH9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4" s="250" t="str">
        <f>tbl_TransDet_Exp[[#Headers],[&amp;TargetFrameName=None]]</f>
        <v>&amp;TargetFrameName=None</v>
      </c>
      <c r="AJ9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4" s="71"/>
      <c r="AN994" s="22"/>
      <c r="AO994" s="22"/>
      <c r="AP994" s="208"/>
      <c r="AQ994" s="42" t="e">
        <f>IF(tbl_TransDet_Exp[[#This Row],[Custom SR Type]]="",INDEX(SR_Lookup[Section Name],MATCH(tbl_TransDet_Exp[[#This Row],[Account]],SR_Lookup[Account],0)),tbl_TransDet_Exp[[#This Row],[Custom SR Type]])</f>
        <v>#N/A</v>
      </c>
      <c r="AR994" s="42">
        <f>VALUE(CONCATENATE(C994,TEXT(tbl_TransDet_Exp[[#This Row],[Pd]],"00")))</f>
        <v>0</v>
      </c>
      <c r="AS994" s="42" t="str">
        <f>TEXT(tbl_TransDet_Exp[[#This Row],[Project Id]],"000000")</f>
        <v>000000</v>
      </c>
      <c r="AT994" s="42" t="e">
        <f>INDEX(Table11[Description],MATCH(tbl_TransDet_Exp[[#This Row],[Account]],Table11[GL Account],0))</f>
        <v>#N/A</v>
      </c>
      <c r="AU9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5" spans="2:47">
      <c r="B995" s="11"/>
      <c r="C995" s="243"/>
      <c r="D995" s="243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244"/>
      <c r="P995" s="11"/>
      <c r="Q995" s="245"/>
      <c r="R995" s="11"/>
      <c r="S995" s="11"/>
      <c r="T995" s="11"/>
      <c r="U995" s="11"/>
      <c r="V995" s="11"/>
      <c r="W995" s="11"/>
      <c r="X995" s="11"/>
      <c r="Y995" s="11"/>
      <c r="Z995" s="246"/>
      <c r="AA9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5" s="250" t="e">
        <f>IF(tbl_TransDet_Exp[[#This Row],[+/-  (HR GL Detail)]]&lt;&gt;"",tbl_TransDet_Exp[[#This Row],[+/-  (HR GL Detail)]],IF(#REF!&lt;&gt;"",#REF!,""))</f>
        <v>#REF!</v>
      </c>
      <c r="AC995" s="250" t="str">
        <f t="shared" si="48"/>
        <v>https://financials.omni.fsu.edu/psp/sprdfi/EMPLOYEE/ERP/c/AUDIT_EXPENSE_FUNCTIONS.TE_EXP_SHEET_INQ.GBL?SHEET_ID=</v>
      </c>
      <c r="AD995" s="250" t="str">
        <f t="shared" si="49"/>
        <v>&amp;PAGE=EX_SHEET_ENTRY</v>
      </c>
      <c r="AE995" s="250" t="str">
        <f>IF(LEFT(tbl_TransDet_Exp[[#This Row],[Journal Id]],2)="EX",TEXT(tbl_TransDet_Exp[[#This Row],[Vch /Ex /PayId]],"0000000000"),"")</f>
        <v/>
      </c>
      <c r="AF995" s="250" t="b">
        <f>IF(tbl_TransDet_Exp[[#This Row],[ER Lookup and Format]]&lt;&gt;"",CONCATENATE(tbl_TransDet_Exp[[#This Row],[https://financials.omni.fsu.edu/psp/sprdfi/EMPLOYEE/ERP/c/AUDIT_EXPENSE_FUNCTIONS.TE_EXP_SHEET_INQ.GBL?SHEET_ID=]],AE995,tbl_TransDet_Exp[[#This Row],[&amp;PAGE=EX_SHEET_ENTRY]]))</f>
        <v>0</v>
      </c>
      <c r="AG995" s="250" t="str">
        <f t="shared" si="50"/>
        <v>https://docmgmt.its.fsu.edu/NolijWeb/public/apiLoginCheck.jsp?redir=../documentviewer/%3FdocumentId%3D</v>
      </c>
      <c r="AH9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5" s="250" t="str">
        <f>tbl_TransDet_Exp[[#Headers],[&amp;TargetFrameName=None]]</f>
        <v>&amp;TargetFrameName=None</v>
      </c>
      <c r="AJ9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5" s="71"/>
      <c r="AN995" s="22"/>
      <c r="AO995" s="22"/>
      <c r="AP995" s="208"/>
      <c r="AQ995" s="42" t="e">
        <f>IF(tbl_TransDet_Exp[[#This Row],[Custom SR Type]]="",INDEX(SR_Lookup[Section Name],MATCH(tbl_TransDet_Exp[[#This Row],[Account]],SR_Lookup[Account],0)),tbl_TransDet_Exp[[#This Row],[Custom SR Type]])</f>
        <v>#N/A</v>
      </c>
      <c r="AR995" s="42">
        <f>VALUE(CONCATENATE(C995,TEXT(tbl_TransDet_Exp[[#This Row],[Pd]],"00")))</f>
        <v>0</v>
      </c>
      <c r="AS995" s="42" t="str">
        <f>TEXT(tbl_TransDet_Exp[[#This Row],[Project Id]],"000000")</f>
        <v>000000</v>
      </c>
      <c r="AT995" s="42" t="e">
        <f>INDEX(Table11[Description],MATCH(tbl_TransDet_Exp[[#This Row],[Account]],Table11[GL Account],0))</f>
        <v>#N/A</v>
      </c>
      <c r="AU9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6" spans="2:47">
      <c r="B996" s="11"/>
      <c r="C996" s="243"/>
      <c r="D996" s="243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244"/>
      <c r="P996" s="11"/>
      <c r="Q996" s="245"/>
      <c r="R996" s="11"/>
      <c r="S996" s="11"/>
      <c r="T996" s="11"/>
      <c r="U996" s="11"/>
      <c r="V996" s="11"/>
      <c r="W996" s="11"/>
      <c r="X996" s="11"/>
      <c r="Y996" s="11"/>
      <c r="Z996" s="246"/>
      <c r="AA9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6" s="250" t="e">
        <f>IF(tbl_TransDet_Exp[[#This Row],[+/-  (HR GL Detail)]]&lt;&gt;"",tbl_TransDet_Exp[[#This Row],[+/-  (HR GL Detail)]],IF(#REF!&lt;&gt;"",#REF!,""))</f>
        <v>#REF!</v>
      </c>
      <c r="AC996" s="250" t="str">
        <f t="shared" si="48"/>
        <v>https://financials.omni.fsu.edu/psp/sprdfi/EMPLOYEE/ERP/c/AUDIT_EXPENSE_FUNCTIONS.TE_EXP_SHEET_INQ.GBL?SHEET_ID=</v>
      </c>
      <c r="AD996" s="250" t="str">
        <f t="shared" si="49"/>
        <v>&amp;PAGE=EX_SHEET_ENTRY</v>
      </c>
      <c r="AE996" s="250" t="str">
        <f>IF(LEFT(tbl_TransDet_Exp[[#This Row],[Journal Id]],2)="EX",TEXT(tbl_TransDet_Exp[[#This Row],[Vch /Ex /PayId]],"0000000000"),"")</f>
        <v/>
      </c>
      <c r="AF996" s="250" t="b">
        <f>IF(tbl_TransDet_Exp[[#This Row],[ER Lookup and Format]]&lt;&gt;"",CONCATENATE(tbl_TransDet_Exp[[#This Row],[https://financials.omni.fsu.edu/psp/sprdfi/EMPLOYEE/ERP/c/AUDIT_EXPENSE_FUNCTIONS.TE_EXP_SHEET_INQ.GBL?SHEET_ID=]],AE996,tbl_TransDet_Exp[[#This Row],[&amp;PAGE=EX_SHEET_ENTRY]]))</f>
        <v>0</v>
      </c>
      <c r="AG996" s="250" t="str">
        <f t="shared" si="50"/>
        <v>https://docmgmt.its.fsu.edu/NolijWeb/public/apiLoginCheck.jsp?redir=../documentviewer/%3FdocumentId%3D</v>
      </c>
      <c r="AH9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6" s="250" t="str">
        <f>tbl_TransDet_Exp[[#Headers],[&amp;TargetFrameName=None]]</f>
        <v>&amp;TargetFrameName=None</v>
      </c>
      <c r="AJ9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6" s="71"/>
      <c r="AN996" s="22"/>
      <c r="AO996" s="22"/>
      <c r="AP996" s="208"/>
      <c r="AQ996" s="42" t="e">
        <f>IF(tbl_TransDet_Exp[[#This Row],[Custom SR Type]]="",INDEX(SR_Lookup[Section Name],MATCH(tbl_TransDet_Exp[[#This Row],[Account]],SR_Lookup[Account],0)),tbl_TransDet_Exp[[#This Row],[Custom SR Type]])</f>
        <v>#N/A</v>
      </c>
      <c r="AR996" s="42">
        <f>VALUE(CONCATENATE(C996,TEXT(tbl_TransDet_Exp[[#This Row],[Pd]],"00")))</f>
        <v>0</v>
      </c>
      <c r="AS996" s="42" t="str">
        <f>TEXT(tbl_TransDet_Exp[[#This Row],[Project Id]],"000000")</f>
        <v>000000</v>
      </c>
      <c r="AT996" s="42" t="e">
        <f>INDEX(Table11[Description],MATCH(tbl_TransDet_Exp[[#This Row],[Account]],Table11[GL Account],0))</f>
        <v>#N/A</v>
      </c>
      <c r="AU9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7" spans="2:47">
      <c r="B997" s="11"/>
      <c r="C997" s="243"/>
      <c r="D997" s="243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244"/>
      <c r="P997" s="11"/>
      <c r="Q997" s="245"/>
      <c r="R997" s="11"/>
      <c r="S997" s="11"/>
      <c r="T997" s="11"/>
      <c r="U997" s="11"/>
      <c r="V997" s="11"/>
      <c r="W997" s="11"/>
      <c r="X997" s="11"/>
      <c r="Y997" s="11"/>
      <c r="Z997" s="246"/>
      <c r="AA9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7" s="250" t="e">
        <f>IF(tbl_TransDet_Exp[[#This Row],[+/-  (HR GL Detail)]]&lt;&gt;"",tbl_TransDet_Exp[[#This Row],[+/-  (HR GL Detail)]],IF(#REF!&lt;&gt;"",#REF!,""))</f>
        <v>#REF!</v>
      </c>
      <c r="AC997" s="250" t="str">
        <f t="shared" si="48"/>
        <v>https://financials.omni.fsu.edu/psp/sprdfi/EMPLOYEE/ERP/c/AUDIT_EXPENSE_FUNCTIONS.TE_EXP_SHEET_INQ.GBL?SHEET_ID=</v>
      </c>
      <c r="AD997" s="250" t="str">
        <f t="shared" si="49"/>
        <v>&amp;PAGE=EX_SHEET_ENTRY</v>
      </c>
      <c r="AE997" s="250" t="str">
        <f>IF(LEFT(tbl_TransDet_Exp[[#This Row],[Journal Id]],2)="EX",TEXT(tbl_TransDet_Exp[[#This Row],[Vch /Ex /PayId]],"0000000000"),"")</f>
        <v/>
      </c>
      <c r="AF997" s="250" t="b">
        <f>IF(tbl_TransDet_Exp[[#This Row],[ER Lookup and Format]]&lt;&gt;"",CONCATENATE(tbl_TransDet_Exp[[#This Row],[https://financials.omni.fsu.edu/psp/sprdfi/EMPLOYEE/ERP/c/AUDIT_EXPENSE_FUNCTIONS.TE_EXP_SHEET_INQ.GBL?SHEET_ID=]],AE997,tbl_TransDet_Exp[[#This Row],[&amp;PAGE=EX_SHEET_ENTRY]]))</f>
        <v>0</v>
      </c>
      <c r="AG997" s="250" t="str">
        <f t="shared" si="50"/>
        <v>https://docmgmt.its.fsu.edu/NolijWeb/public/apiLoginCheck.jsp?redir=../documentviewer/%3FdocumentId%3D</v>
      </c>
      <c r="AH9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7" s="250" t="str">
        <f>tbl_TransDet_Exp[[#Headers],[&amp;TargetFrameName=None]]</f>
        <v>&amp;TargetFrameName=None</v>
      </c>
      <c r="AJ9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7" s="71"/>
      <c r="AN997" s="22"/>
      <c r="AO997" s="22"/>
      <c r="AP997" s="208"/>
      <c r="AQ997" s="42" t="e">
        <f>IF(tbl_TransDet_Exp[[#This Row],[Custom SR Type]]="",INDEX(SR_Lookup[Section Name],MATCH(tbl_TransDet_Exp[[#This Row],[Account]],SR_Lookup[Account],0)),tbl_TransDet_Exp[[#This Row],[Custom SR Type]])</f>
        <v>#N/A</v>
      </c>
      <c r="AR997" s="42">
        <f>VALUE(CONCATENATE(C997,TEXT(tbl_TransDet_Exp[[#This Row],[Pd]],"00")))</f>
        <v>0</v>
      </c>
      <c r="AS997" s="42" t="str">
        <f>TEXT(tbl_TransDet_Exp[[#This Row],[Project Id]],"000000")</f>
        <v>000000</v>
      </c>
      <c r="AT997" s="42" t="e">
        <f>INDEX(Table11[Description],MATCH(tbl_TransDet_Exp[[#This Row],[Account]],Table11[GL Account],0))</f>
        <v>#N/A</v>
      </c>
      <c r="AU9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8" spans="2:47">
      <c r="B998" s="11"/>
      <c r="C998" s="243"/>
      <c r="D998" s="243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244"/>
      <c r="P998" s="11"/>
      <c r="Q998" s="245"/>
      <c r="R998" s="11"/>
      <c r="S998" s="11"/>
      <c r="T998" s="11"/>
      <c r="U998" s="11"/>
      <c r="V998" s="11"/>
      <c r="W998" s="11"/>
      <c r="X998" s="11"/>
      <c r="Y998" s="11"/>
      <c r="Z998" s="246"/>
      <c r="AA9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8" s="250" t="e">
        <f>IF(tbl_TransDet_Exp[[#This Row],[+/-  (HR GL Detail)]]&lt;&gt;"",tbl_TransDet_Exp[[#This Row],[+/-  (HR GL Detail)]],IF(#REF!&lt;&gt;"",#REF!,""))</f>
        <v>#REF!</v>
      </c>
      <c r="AC998" s="250" t="str">
        <f t="shared" si="48"/>
        <v>https://financials.omni.fsu.edu/psp/sprdfi/EMPLOYEE/ERP/c/AUDIT_EXPENSE_FUNCTIONS.TE_EXP_SHEET_INQ.GBL?SHEET_ID=</v>
      </c>
      <c r="AD998" s="250" t="str">
        <f t="shared" si="49"/>
        <v>&amp;PAGE=EX_SHEET_ENTRY</v>
      </c>
      <c r="AE998" s="250" t="str">
        <f>IF(LEFT(tbl_TransDet_Exp[[#This Row],[Journal Id]],2)="EX",TEXT(tbl_TransDet_Exp[[#This Row],[Vch /Ex /PayId]],"0000000000"),"")</f>
        <v/>
      </c>
      <c r="AF998" s="250" t="b">
        <f>IF(tbl_TransDet_Exp[[#This Row],[ER Lookup and Format]]&lt;&gt;"",CONCATENATE(tbl_TransDet_Exp[[#This Row],[https://financials.omni.fsu.edu/psp/sprdfi/EMPLOYEE/ERP/c/AUDIT_EXPENSE_FUNCTIONS.TE_EXP_SHEET_INQ.GBL?SHEET_ID=]],AE998,tbl_TransDet_Exp[[#This Row],[&amp;PAGE=EX_SHEET_ENTRY]]))</f>
        <v>0</v>
      </c>
      <c r="AG998" s="250" t="str">
        <f t="shared" si="50"/>
        <v>https://docmgmt.its.fsu.edu/NolijWeb/public/apiLoginCheck.jsp?redir=../documentviewer/%3FdocumentId%3D</v>
      </c>
      <c r="AH9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8" s="250" t="str">
        <f>tbl_TransDet_Exp[[#Headers],[&amp;TargetFrameName=None]]</f>
        <v>&amp;TargetFrameName=None</v>
      </c>
      <c r="AJ9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8" s="71"/>
      <c r="AN998" s="22"/>
      <c r="AO998" s="22"/>
      <c r="AP998" s="208"/>
      <c r="AQ998" s="42" t="e">
        <f>IF(tbl_TransDet_Exp[[#This Row],[Custom SR Type]]="",INDEX(SR_Lookup[Section Name],MATCH(tbl_TransDet_Exp[[#This Row],[Account]],SR_Lookup[Account],0)),tbl_TransDet_Exp[[#This Row],[Custom SR Type]])</f>
        <v>#N/A</v>
      </c>
      <c r="AR998" s="42">
        <f>VALUE(CONCATENATE(C998,TEXT(tbl_TransDet_Exp[[#This Row],[Pd]],"00")))</f>
        <v>0</v>
      </c>
      <c r="AS998" s="42" t="str">
        <f>TEXT(tbl_TransDet_Exp[[#This Row],[Project Id]],"000000")</f>
        <v>000000</v>
      </c>
      <c r="AT998" s="42" t="e">
        <f>INDEX(Table11[Description],MATCH(tbl_TransDet_Exp[[#This Row],[Account]],Table11[GL Account],0))</f>
        <v>#N/A</v>
      </c>
      <c r="AU9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999" spans="2:47">
      <c r="B999" s="11"/>
      <c r="C999" s="243"/>
      <c r="D999" s="243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244"/>
      <c r="P999" s="11"/>
      <c r="Q999" s="245"/>
      <c r="R999" s="11"/>
      <c r="S999" s="11"/>
      <c r="T999" s="11"/>
      <c r="U999" s="11"/>
      <c r="V999" s="11"/>
      <c r="W999" s="11"/>
      <c r="X999" s="11"/>
      <c r="Y999" s="11"/>
      <c r="Z999" s="246"/>
      <c r="AA9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999" s="250" t="e">
        <f>IF(tbl_TransDet_Exp[[#This Row],[+/-  (HR GL Detail)]]&lt;&gt;"",tbl_TransDet_Exp[[#This Row],[+/-  (HR GL Detail)]],IF(#REF!&lt;&gt;"",#REF!,""))</f>
        <v>#REF!</v>
      </c>
      <c r="AC999" s="250" t="str">
        <f t="shared" si="48"/>
        <v>https://financials.omni.fsu.edu/psp/sprdfi/EMPLOYEE/ERP/c/AUDIT_EXPENSE_FUNCTIONS.TE_EXP_SHEET_INQ.GBL?SHEET_ID=</v>
      </c>
      <c r="AD999" s="250" t="str">
        <f t="shared" si="49"/>
        <v>&amp;PAGE=EX_SHEET_ENTRY</v>
      </c>
      <c r="AE999" s="250" t="str">
        <f>IF(LEFT(tbl_TransDet_Exp[[#This Row],[Journal Id]],2)="EX",TEXT(tbl_TransDet_Exp[[#This Row],[Vch /Ex /PayId]],"0000000000"),"")</f>
        <v/>
      </c>
      <c r="AF999" s="250" t="b">
        <f>IF(tbl_TransDet_Exp[[#This Row],[ER Lookup and Format]]&lt;&gt;"",CONCATENATE(tbl_TransDet_Exp[[#This Row],[https://financials.omni.fsu.edu/psp/sprdfi/EMPLOYEE/ERP/c/AUDIT_EXPENSE_FUNCTIONS.TE_EXP_SHEET_INQ.GBL?SHEET_ID=]],AE999,tbl_TransDet_Exp[[#This Row],[&amp;PAGE=EX_SHEET_ENTRY]]))</f>
        <v>0</v>
      </c>
      <c r="AG999" s="250" t="str">
        <f t="shared" si="50"/>
        <v>https://docmgmt.its.fsu.edu/NolijWeb/public/apiLoginCheck.jsp?redir=../documentviewer/%3FdocumentId%3D</v>
      </c>
      <c r="AH9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999" s="250" t="str">
        <f>tbl_TransDet_Exp[[#Headers],[&amp;TargetFrameName=None]]</f>
        <v>&amp;TargetFrameName=None</v>
      </c>
      <c r="AJ9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9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9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999" s="71"/>
      <c r="AN999" s="22"/>
      <c r="AO999" s="22"/>
      <c r="AP999" s="208"/>
      <c r="AQ999" s="42" t="e">
        <f>IF(tbl_TransDet_Exp[[#This Row],[Custom SR Type]]="",INDEX(SR_Lookup[Section Name],MATCH(tbl_TransDet_Exp[[#This Row],[Account]],SR_Lookup[Account],0)),tbl_TransDet_Exp[[#This Row],[Custom SR Type]])</f>
        <v>#N/A</v>
      </c>
      <c r="AR999" s="42">
        <f>VALUE(CONCATENATE(C999,TEXT(tbl_TransDet_Exp[[#This Row],[Pd]],"00")))</f>
        <v>0</v>
      </c>
      <c r="AS999" s="42" t="str">
        <f>TEXT(tbl_TransDet_Exp[[#This Row],[Project Id]],"000000")</f>
        <v>000000</v>
      </c>
      <c r="AT999" s="42" t="e">
        <f>INDEX(Table11[Description],MATCH(tbl_TransDet_Exp[[#This Row],[Account]],Table11[GL Account],0))</f>
        <v>#N/A</v>
      </c>
      <c r="AU9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0" spans="2:47">
      <c r="B1000" s="11"/>
      <c r="C1000" s="243"/>
      <c r="D1000" s="243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244"/>
      <c r="P1000" s="11"/>
      <c r="Q1000" s="245"/>
      <c r="R1000" s="11"/>
      <c r="S1000" s="11"/>
      <c r="T1000" s="11"/>
      <c r="U1000" s="11"/>
      <c r="V1000" s="11"/>
      <c r="W1000" s="11"/>
      <c r="X1000" s="11"/>
      <c r="Y1000" s="11"/>
      <c r="Z1000" s="246"/>
      <c r="AA10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0" s="250" t="e">
        <f>IF(tbl_TransDet_Exp[[#This Row],[+/-  (HR GL Detail)]]&lt;&gt;"",tbl_TransDet_Exp[[#This Row],[+/-  (HR GL Detail)]],IF(#REF!&lt;&gt;"",#REF!,""))</f>
        <v>#REF!</v>
      </c>
      <c r="AC1000" s="250" t="str">
        <f t="shared" si="48"/>
        <v>https://financials.omni.fsu.edu/psp/sprdfi/EMPLOYEE/ERP/c/AUDIT_EXPENSE_FUNCTIONS.TE_EXP_SHEET_INQ.GBL?SHEET_ID=</v>
      </c>
      <c r="AD1000" s="250" t="str">
        <f t="shared" si="49"/>
        <v>&amp;PAGE=EX_SHEET_ENTRY</v>
      </c>
      <c r="AE1000" s="250" t="str">
        <f>IF(LEFT(tbl_TransDet_Exp[[#This Row],[Journal Id]],2)="EX",TEXT(tbl_TransDet_Exp[[#This Row],[Vch /Ex /PayId]],"0000000000"),"")</f>
        <v/>
      </c>
      <c r="AF1000" s="250" t="b">
        <f>IF(tbl_TransDet_Exp[[#This Row],[ER Lookup and Format]]&lt;&gt;"",CONCATENATE(tbl_TransDet_Exp[[#This Row],[https://financials.omni.fsu.edu/psp/sprdfi/EMPLOYEE/ERP/c/AUDIT_EXPENSE_FUNCTIONS.TE_EXP_SHEET_INQ.GBL?SHEET_ID=]],AE1000,tbl_TransDet_Exp[[#This Row],[&amp;PAGE=EX_SHEET_ENTRY]]))</f>
        <v>0</v>
      </c>
      <c r="AG1000" s="250" t="str">
        <f t="shared" si="50"/>
        <v>https://docmgmt.its.fsu.edu/NolijWeb/public/apiLoginCheck.jsp?redir=../documentviewer/%3FdocumentId%3D</v>
      </c>
      <c r="AH10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0" s="250" t="str">
        <f>tbl_TransDet_Exp[[#Headers],[&amp;TargetFrameName=None]]</f>
        <v>&amp;TargetFrameName=None</v>
      </c>
      <c r="AJ10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0" s="71"/>
      <c r="AN1000" s="22"/>
      <c r="AO1000" s="22"/>
      <c r="AP1000" s="208"/>
      <c r="AQ1000" s="42" t="e">
        <f>IF(tbl_TransDet_Exp[[#This Row],[Custom SR Type]]="",INDEX(SR_Lookup[Section Name],MATCH(tbl_TransDet_Exp[[#This Row],[Account]],SR_Lookup[Account],0)),tbl_TransDet_Exp[[#This Row],[Custom SR Type]])</f>
        <v>#N/A</v>
      </c>
      <c r="AR1000" s="42">
        <f>VALUE(CONCATENATE(C1000,TEXT(tbl_TransDet_Exp[[#This Row],[Pd]],"00")))</f>
        <v>0</v>
      </c>
      <c r="AS1000" s="42" t="str">
        <f>TEXT(tbl_TransDet_Exp[[#This Row],[Project Id]],"000000")</f>
        <v>000000</v>
      </c>
      <c r="AT1000" s="42" t="e">
        <f>INDEX(Table11[Description],MATCH(tbl_TransDet_Exp[[#This Row],[Account]],Table11[GL Account],0))</f>
        <v>#N/A</v>
      </c>
      <c r="AU10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1" spans="2:47">
      <c r="B1001" s="11"/>
      <c r="C1001" s="243"/>
      <c r="D1001" s="243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244"/>
      <c r="P1001" s="11"/>
      <c r="Q1001" s="245"/>
      <c r="R1001" s="11"/>
      <c r="S1001" s="11"/>
      <c r="T1001" s="11"/>
      <c r="U1001" s="11"/>
      <c r="V1001" s="11"/>
      <c r="W1001" s="11"/>
      <c r="X1001" s="11"/>
      <c r="Y1001" s="11"/>
      <c r="Z1001" s="246"/>
      <c r="AA10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1" s="250" t="e">
        <f>IF(tbl_TransDet_Exp[[#This Row],[+/-  (HR GL Detail)]]&lt;&gt;"",tbl_TransDet_Exp[[#This Row],[+/-  (HR GL Detail)]],IF(#REF!&lt;&gt;"",#REF!,""))</f>
        <v>#REF!</v>
      </c>
      <c r="AC1001" s="250" t="str">
        <f t="shared" si="48"/>
        <v>https://financials.omni.fsu.edu/psp/sprdfi/EMPLOYEE/ERP/c/AUDIT_EXPENSE_FUNCTIONS.TE_EXP_SHEET_INQ.GBL?SHEET_ID=</v>
      </c>
      <c r="AD1001" s="250" t="str">
        <f t="shared" si="49"/>
        <v>&amp;PAGE=EX_SHEET_ENTRY</v>
      </c>
      <c r="AE1001" s="250" t="str">
        <f>IF(LEFT(tbl_TransDet_Exp[[#This Row],[Journal Id]],2)="EX",TEXT(tbl_TransDet_Exp[[#This Row],[Vch /Ex /PayId]],"0000000000"),"")</f>
        <v/>
      </c>
      <c r="AF1001" s="250" t="b">
        <f>IF(tbl_TransDet_Exp[[#This Row],[ER Lookup and Format]]&lt;&gt;"",CONCATENATE(tbl_TransDet_Exp[[#This Row],[https://financials.omni.fsu.edu/psp/sprdfi/EMPLOYEE/ERP/c/AUDIT_EXPENSE_FUNCTIONS.TE_EXP_SHEET_INQ.GBL?SHEET_ID=]],AE1001,tbl_TransDet_Exp[[#This Row],[&amp;PAGE=EX_SHEET_ENTRY]]))</f>
        <v>0</v>
      </c>
      <c r="AG1001" s="250" t="str">
        <f t="shared" si="50"/>
        <v>https://docmgmt.its.fsu.edu/NolijWeb/public/apiLoginCheck.jsp?redir=../documentviewer/%3FdocumentId%3D</v>
      </c>
      <c r="AH10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1" s="250" t="str">
        <f>tbl_TransDet_Exp[[#Headers],[&amp;TargetFrameName=None]]</f>
        <v>&amp;TargetFrameName=None</v>
      </c>
      <c r="AJ10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1" s="71"/>
      <c r="AN1001" s="22"/>
      <c r="AO1001" s="22"/>
      <c r="AP1001" s="208"/>
      <c r="AQ1001" s="42" t="e">
        <f>IF(tbl_TransDet_Exp[[#This Row],[Custom SR Type]]="",INDEX(SR_Lookup[Section Name],MATCH(tbl_TransDet_Exp[[#This Row],[Account]],SR_Lookup[Account],0)),tbl_TransDet_Exp[[#This Row],[Custom SR Type]])</f>
        <v>#N/A</v>
      </c>
      <c r="AR1001" s="42">
        <f>VALUE(CONCATENATE(C1001,TEXT(tbl_TransDet_Exp[[#This Row],[Pd]],"00")))</f>
        <v>0</v>
      </c>
      <c r="AS1001" s="42" t="str">
        <f>TEXT(tbl_TransDet_Exp[[#This Row],[Project Id]],"000000")</f>
        <v>000000</v>
      </c>
      <c r="AT1001" s="42" t="e">
        <f>INDEX(Table11[Description],MATCH(tbl_TransDet_Exp[[#This Row],[Account]],Table11[GL Account],0))</f>
        <v>#N/A</v>
      </c>
      <c r="AU10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2" spans="2:47">
      <c r="B1002" s="11"/>
      <c r="C1002" s="243"/>
      <c r="D1002" s="243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244"/>
      <c r="P1002" s="11"/>
      <c r="Q1002" s="245"/>
      <c r="R1002" s="11"/>
      <c r="S1002" s="11"/>
      <c r="T1002" s="11"/>
      <c r="U1002" s="11"/>
      <c r="V1002" s="11"/>
      <c r="W1002" s="11"/>
      <c r="X1002" s="11"/>
      <c r="Y1002" s="11"/>
      <c r="Z1002" s="246"/>
      <c r="AA10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2" s="250" t="e">
        <f>IF(tbl_TransDet_Exp[[#This Row],[+/-  (HR GL Detail)]]&lt;&gt;"",tbl_TransDet_Exp[[#This Row],[+/-  (HR GL Detail)]],IF(#REF!&lt;&gt;"",#REF!,""))</f>
        <v>#REF!</v>
      </c>
      <c r="AC1002" s="250" t="str">
        <f t="shared" si="48"/>
        <v>https://financials.omni.fsu.edu/psp/sprdfi/EMPLOYEE/ERP/c/AUDIT_EXPENSE_FUNCTIONS.TE_EXP_SHEET_INQ.GBL?SHEET_ID=</v>
      </c>
      <c r="AD1002" s="250" t="str">
        <f t="shared" si="49"/>
        <v>&amp;PAGE=EX_SHEET_ENTRY</v>
      </c>
      <c r="AE1002" s="250" t="str">
        <f>IF(LEFT(tbl_TransDet_Exp[[#This Row],[Journal Id]],2)="EX",TEXT(tbl_TransDet_Exp[[#This Row],[Vch /Ex /PayId]],"0000000000"),"")</f>
        <v/>
      </c>
      <c r="AF1002" s="250" t="b">
        <f>IF(tbl_TransDet_Exp[[#This Row],[ER Lookup and Format]]&lt;&gt;"",CONCATENATE(tbl_TransDet_Exp[[#This Row],[https://financials.omni.fsu.edu/psp/sprdfi/EMPLOYEE/ERP/c/AUDIT_EXPENSE_FUNCTIONS.TE_EXP_SHEET_INQ.GBL?SHEET_ID=]],AE1002,tbl_TransDet_Exp[[#This Row],[&amp;PAGE=EX_SHEET_ENTRY]]))</f>
        <v>0</v>
      </c>
      <c r="AG1002" s="250" t="str">
        <f t="shared" si="50"/>
        <v>https://docmgmt.its.fsu.edu/NolijWeb/public/apiLoginCheck.jsp?redir=../documentviewer/%3FdocumentId%3D</v>
      </c>
      <c r="AH10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2" s="250" t="str">
        <f>tbl_TransDet_Exp[[#Headers],[&amp;TargetFrameName=None]]</f>
        <v>&amp;TargetFrameName=None</v>
      </c>
      <c r="AJ10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2" s="71"/>
      <c r="AN1002" s="22"/>
      <c r="AO1002" s="22"/>
      <c r="AP1002" s="208"/>
      <c r="AQ1002" s="42" t="e">
        <f>IF(tbl_TransDet_Exp[[#This Row],[Custom SR Type]]="",INDEX(SR_Lookup[Section Name],MATCH(tbl_TransDet_Exp[[#This Row],[Account]],SR_Lookup[Account],0)),tbl_TransDet_Exp[[#This Row],[Custom SR Type]])</f>
        <v>#N/A</v>
      </c>
      <c r="AR1002" s="42">
        <f>VALUE(CONCATENATE(C1002,TEXT(tbl_TransDet_Exp[[#This Row],[Pd]],"00")))</f>
        <v>0</v>
      </c>
      <c r="AS1002" s="42" t="str">
        <f>TEXT(tbl_TransDet_Exp[[#This Row],[Project Id]],"000000")</f>
        <v>000000</v>
      </c>
      <c r="AT1002" s="42" t="e">
        <f>INDEX(Table11[Description],MATCH(tbl_TransDet_Exp[[#This Row],[Account]],Table11[GL Account],0))</f>
        <v>#N/A</v>
      </c>
      <c r="AU10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3" spans="2:47">
      <c r="B1003" s="11"/>
      <c r="C1003" s="243"/>
      <c r="D1003" s="243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244"/>
      <c r="P1003" s="11"/>
      <c r="Q1003" s="245"/>
      <c r="R1003" s="11"/>
      <c r="S1003" s="11"/>
      <c r="T1003" s="11"/>
      <c r="U1003" s="11"/>
      <c r="V1003" s="11"/>
      <c r="W1003" s="11"/>
      <c r="X1003" s="11"/>
      <c r="Y1003" s="11"/>
      <c r="Z1003" s="246"/>
      <c r="AA10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3" s="250" t="e">
        <f>IF(tbl_TransDet_Exp[[#This Row],[+/-  (HR GL Detail)]]&lt;&gt;"",tbl_TransDet_Exp[[#This Row],[+/-  (HR GL Detail)]],IF(#REF!&lt;&gt;"",#REF!,""))</f>
        <v>#REF!</v>
      </c>
      <c r="AC1003" s="250" t="str">
        <f t="shared" si="48"/>
        <v>https://financials.omni.fsu.edu/psp/sprdfi/EMPLOYEE/ERP/c/AUDIT_EXPENSE_FUNCTIONS.TE_EXP_SHEET_INQ.GBL?SHEET_ID=</v>
      </c>
      <c r="AD1003" s="250" t="str">
        <f t="shared" si="49"/>
        <v>&amp;PAGE=EX_SHEET_ENTRY</v>
      </c>
      <c r="AE1003" s="250" t="str">
        <f>IF(LEFT(tbl_TransDet_Exp[[#This Row],[Journal Id]],2)="EX",TEXT(tbl_TransDet_Exp[[#This Row],[Vch /Ex /PayId]],"0000000000"),"")</f>
        <v/>
      </c>
      <c r="AF1003" s="250" t="b">
        <f>IF(tbl_TransDet_Exp[[#This Row],[ER Lookup and Format]]&lt;&gt;"",CONCATENATE(tbl_TransDet_Exp[[#This Row],[https://financials.omni.fsu.edu/psp/sprdfi/EMPLOYEE/ERP/c/AUDIT_EXPENSE_FUNCTIONS.TE_EXP_SHEET_INQ.GBL?SHEET_ID=]],AE1003,tbl_TransDet_Exp[[#This Row],[&amp;PAGE=EX_SHEET_ENTRY]]))</f>
        <v>0</v>
      </c>
      <c r="AG1003" s="250" t="str">
        <f t="shared" si="50"/>
        <v>https://docmgmt.its.fsu.edu/NolijWeb/public/apiLoginCheck.jsp?redir=../documentviewer/%3FdocumentId%3D</v>
      </c>
      <c r="AH10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3" s="250" t="str">
        <f>tbl_TransDet_Exp[[#Headers],[&amp;TargetFrameName=None]]</f>
        <v>&amp;TargetFrameName=None</v>
      </c>
      <c r="AJ10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3" s="71"/>
      <c r="AN1003" s="22"/>
      <c r="AO1003" s="22"/>
      <c r="AP1003" s="208"/>
      <c r="AQ1003" s="42" t="e">
        <f>IF(tbl_TransDet_Exp[[#This Row],[Custom SR Type]]="",INDEX(SR_Lookup[Section Name],MATCH(tbl_TransDet_Exp[[#This Row],[Account]],SR_Lookup[Account],0)),tbl_TransDet_Exp[[#This Row],[Custom SR Type]])</f>
        <v>#N/A</v>
      </c>
      <c r="AR1003" s="42">
        <f>VALUE(CONCATENATE(C1003,TEXT(tbl_TransDet_Exp[[#This Row],[Pd]],"00")))</f>
        <v>0</v>
      </c>
      <c r="AS1003" s="42" t="str">
        <f>TEXT(tbl_TransDet_Exp[[#This Row],[Project Id]],"000000")</f>
        <v>000000</v>
      </c>
      <c r="AT1003" s="42" t="e">
        <f>INDEX(Table11[Description],MATCH(tbl_TransDet_Exp[[#This Row],[Account]],Table11[GL Account],0))</f>
        <v>#N/A</v>
      </c>
      <c r="AU10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4" spans="2:47">
      <c r="B1004" s="11"/>
      <c r="C1004" s="243"/>
      <c r="D1004" s="243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244"/>
      <c r="P1004" s="11"/>
      <c r="Q1004" s="245"/>
      <c r="R1004" s="11"/>
      <c r="S1004" s="11"/>
      <c r="T1004" s="11"/>
      <c r="U1004" s="11"/>
      <c r="V1004" s="11"/>
      <c r="W1004" s="11"/>
      <c r="X1004" s="11"/>
      <c r="Y1004" s="11"/>
      <c r="Z1004" s="246"/>
      <c r="AA10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4" s="250" t="e">
        <f>IF(tbl_TransDet_Exp[[#This Row],[+/-  (HR GL Detail)]]&lt;&gt;"",tbl_TransDet_Exp[[#This Row],[+/-  (HR GL Detail)]],IF(#REF!&lt;&gt;"",#REF!,""))</f>
        <v>#REF!</v>
      </c>
      <c r="AC1004" s="250" t="str">
        <f t="shared" si="48"/>
        <v>https://financials.omni.fsu.edu/psp/sprdfi/EMPLOYEE/ERP/c/AUDIT_EXPENSE_FUNCTIONS.TE_EXP_SHEET_INQ.GBL?SHEET_ID=</v>
      </c>
      <c r="AD1004" s="250" t="str">
        <f t="shared" si="49"/>
        <v>&amp;PAGE=EX_SHEET_ENTRY</v>
      </c>
      <c r="AE1004" s="250" t="str">
        <f>IF(LEFT(tbl_TransDet_Exp[[#This Row],[Journal Id]],2)="EX",TEXT(tbl_TransDet_Exp[[#This Row],[Vch /Ex /PayId]],"0000000000"),"")</f>
        <v/>
      </c>
      <c r="AF1004" s="250" t="b">
        <f>IF(tbl_TransDet_Exp[[#This Row],[ER Lookup and Format]]&lt;&gt;"",CONCATENATE(tbl_TransDet_Exp[[#This Row],[https://financials.omni.fsu.edu/psp/sprdfi/EMPLOYEE/ERP/c/AUDIT_EXPENSE_FUNCTIONS.TE_EXP_SHEET_INQ.GBL?SHEET_ID=]],AE1004,tbl_TransDet_Exp[[#This Row],[&amp;PAGE=EX_SHEET_ENTRY]]))</f>
        <v>0</v>
      </c>
      <c r="AG1004" s="250" t="str">
        <f t="shared" si="50"/>
        <v>https://docmgmt.its.fsu.edu/NolijWeb/public/apiLoginCheck.jsp?redir=../documentviewer/%3FdocumentId%3D</v>
      </c>
      <c r="AH10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4" s="250" t="str">
        <f>tbl_TransDet_Exp[[#Headers],[&amp;TargetFrameName=None]]</f>
        <v>&amp;TargetFrameName=None</v>
      </c>
      <c r="AJ10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4" s="71"/>
      <c r="AN1004" s="22"/>
      <c r="AO1004" s="22"/>
      <c r="AP1004" s="208"/>
      <c r="AQ1004" s="42" t="e">
        <f>IF(tbl_TransDet_Exp[[#This Row],[Custom SR Type]]="",INDEX(SR_Lookup[Section Name],MATCH(tbl_TransDet_Exp[[#This Row],[Account]],SR_Lookup[Account],0)),tbl_TransDet_Exp[[#This Row],[Custom SR Type]])</f>
        <v>#N/A</v>
      </c>
      <c r="AR1004" s="42">
        <f>VALUE(CONCATENATE(C1004,TEXT(tbl_TransDet_Exp[[#This Row],[Pd]],"00")))</f>
        <v>0</v>
      </c>
      <c r="AS1004" s="42" t="str">
        <f>TEXT(tbl_TransDet_Exp[[#This Row],[Project Id]],"000000")</f>
        <v>000000</v>
      </c>
      <c r="AT1004" s="42" t="e">
        <f>INDEX(Table11[Description],MATCH(tbl_TransDet_Exp[[#This Row],[Account]],Table11[GL Account],0))</f>
        <v>#N/A</v>
      </c>
      <c r="AU10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5" spans="2:47">
      <c r="B1005" s="11"/>
      <c r="C1005" s="243"/>
      <c r="D1005" s="243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244"/>
      <c r="P1005" s="11"/>
      <c r="Q1005" s="245"/>
      <c r="R1005" s="11"/>
      <c r="S1005" s="11"/>
      <c r="T1005" s="11"/>
      <c r="U1005" s="11"/>
      <c r="V1005" s="11"/>
      <c r="W1005" s="11"/>
      <c r="X1005" s="11"/>
      <c r="Y1005" s="11"/>
      <c r="Z1005" s="246"/>
      <c r="AA10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5" s="250" t="e">
        <f>IF(tbl_TransDet_Exp[[#This Row],[+/-  (HR GL Detail)]]&lt;&gt;"",tbl_TransDet_Exp[[#This Row],[+/-  (HR GL Detail)]],IF(#REF!&lt;&gt;"",#REF!,""))</f>
        <v>#REF!</v>
      </c>
      <c r="AC1005" s="250" t="str">
        <f t="shared" si="48"/>
        <v>https://financials.omni.fsu.edu/psp/sprdfi/EMPLOYEE/ERP/c/AUDIT_EXPENSE_FUNCTIONS.TE_EXP_SHEET_INQ.GBL?SHEET_ID=</v>
      </c>
      <c r="AD1005" s="250" t="str">
        <f t="shared" si="49"/>
        <v>&amp;PAGE=EX_SHEET_ENTRY</v>
      </c>
      <c r="AE1005" s="250" t="str">
        <f>IF(LEFT(tbl_TransDet_Exp[[#This Row],[Journal Id]],2)="EX",TEXT(tbl_TransDet_Exp[[#This Row],[Vch /Ex /PayId]],"0000000000"),"")</f>
        <v/>
      </c>
      <c r="AF1005" s="250" t="b">
        <f>IF(tbl_TransDet_Exp[[#This Row],[ER Lookup and Format]]&lt;&gt;"",CONCATENATE(tbl_TransDet_Exp[[#This Row],[https://financials.omni.fsu.edu/psp/sprdfi/EMPLOYEE/ERP/c/AUDIT_EXPENSE_FUNCTIONS.TE_EXP_SHEET_INQ.GBL?SHEET_ID=]],AE1005,tbl_TransDet_Exp[[#This Row],[&amp;PAGE=EX_SHEET_ENTRY]]))</f>
        <v>0</v>
      </c>
      <c r="AG1005" s="250" t="str">
        <f t="shared" si="50"/>
        <v>https://docmgmt.its.fsu.edu/NolijWeb/public/apiLoginCheck.jsp?redir=../documentviewer/%3FdocumentId%3D</v>
      </c>
      <c r="AH10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5" s="250" t="str">
        <f>tbl_TransDet_Exp[[#Headers],[&amp;TargetFrameName=None]]</f>
        <v>&amp;TargetFrameName=None</v>
      </c>
      <c r="AJ10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5" s="71"/>
      <c r="AN1005" s="22"/>
      <c r="AO1005" s="22"/>
      <c r="AP1005" s="208"/>
      <c r="AQ1005" s="42" t="e">
        <f>IF(tbl_TransDet_Exp[[#This Row],[Custom SR Type]]="",INDEX(SR_Lookup[Section Name],MATCH(tbl_TransDet_Exp[[#This Row],[Account]],SR_Lookup[Account],0)),tbl_TransDet_Exp[[#This Row],[Custom SR Type]])</f>
        <v>#N/A</v>
      </c>
      <c r="AR1005" s="42">
        <f>VALUE(CONCATENATE(C1005,TEXT(tbl_TransDet_Exp[[#This Row],[Pd]],"00")))</f>
        <v>0</v>
      </c>
      <c r="AS1005" s="42" t="str">
        <f>TEXT(tbl_TransDet_Exp[[#This Row],[Project Id]],"000000")</f>
        <v>000000</v>
      </c>
      <c r="AT1005" s="42" t="e">
        <f>INDEX(Table11[Description],MATCH(tbl_TransDet_Exp[[#This Row],[Account]],Table11[GL Account],0))</f>
        <v>#N/A</v>
      </c>
      <c r="AU10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6" spans="2:47">
      <c r="B1006" s="11"/>
      <c r="C1006" s="243"/>
      <c r="D1006" s="243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244"/>
      <c r="P1006" s="11"/>
      <c r="Q1006" s="245"/>
      <c r="R1006" s="11"/>
      <c r="S1006" s="11"/>
      <c r="T1006" s="11"/>
      <c r="U1006" s="11"/>
      <c r="V1006" s="11"/>
      <c r="W1006" s="11"/>
      <c r="X1006" s="11"/>
      <c r="Y1006" s="11"/>
      <c r="Z1006" s="246"/>
      <c r="AA10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6" s="250" t="e">
        <f>IF(tbl_TransDet_Exp[[#This Row],[+/-  (HR GL Detail)]]&lt;&gt;"",tbl_TransDet_Exp[[#This Row],[+/-  (HR GL Detail)]],IF(#REF!&lt;&gt;"",#REF!,""))</f>
        <v>#REF!</v>
      </c>
      <c r="AC1006" s="250" t="str">
        <f t="shared" si="48"/>
        <v>https://financials.omni.fsu.edu/psp/sprdfi/EMPLOYEE/ERP/c/AUDIT_EXPENSE_FUNCTIONS.TE_EXP_SHEET_INQ.GBL?SHEET_ID=</v>
      </c>
      <c r="AD1006" s="250" t="str">
        <f t="shared" si="49"/>
        <v>&amp;PAGE=EX_SHEET_ENTRY</v>
      </c>
      <c r="AE1006" s="250" t="str">
        <f>IF(LEFT(tbl_TransDet_Exp[[#This Row],[Journal Id]],2)="EX",TEXT(tbl_TransDet_Exp[[#This Row],[Vch /Ex /PayId]],"0000000000"),"")</f>
        <v/>
      </c>
      <c r="AF1006" s="250" t="b">
        <f>IF(tbl_TransDet_Exp[[#This Row],[ER Lookup and Format]]&lt;&gt;"",CONCATENATE(tbl_TransDet_Exp[[#This Row],[https://financials.omni.fsu.edu/psp/sprdfi/EMPLOYEE/ERP/c/AUDIT_EXPENSE_FUNCTIONS.TE_EXP_SHEET_INQ.GBL?SHEET_ID=]],AE1006,tbl_TransDet_Exp[[#This Row],[&amp;PAGE=EX_SHEET_ENTRY]]))</f>
        <v>0</v>
      </c>
      <c r="AG1006" s="250" t="str">
        <f t="shared" si="50"/>
        <v>https://docmgmt.its.fsu.edu/NolijWeb/public/apiLoginCheck.jsp?redir=../documentviewer/%3FdocumentId%3D</v>
      </c>
      <c r="AH10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6" s="250" t="str">
        <f>tbl_TransDet_Exp[[#Headers],[&amp;TargetFrameName=None]]</f>
        <v>&amp;TargetFrameName=None</v>
      </c>
      <c r="AJ10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6" s="71"/>
      <c r="AN1006" s="22"/>
      <c r="AO1006" s="22"/>
      <c r="AP1006" s="208"/>
      <c r="AQ1006" s="42" t="e">
        <f>IF(tbl_TransDet_Exp[[#This Row],[Custom SR Type]]="",INDEX(SR_Lookup[Section Name],MATCH(tbl_TransDet_Exp[[#This Row],[Account]],SR_Lookup[Account],0)),tbl_TransDet_Exp[[#This Row],[Custom SR Type]])</f>
        <v>#N/A</v>
      </c>
      <c r="AR1006" s="42">
        <f>VALUE(CONCATENATE(C1006,TEXT(tbl_TransDet_Exp[[#This Row],[Pd]],"00")))</f>
        <v>0</v>
      </c>
      <c r="AS1006" s="42" t="str">
        <f>TEXT(tbl_TransDet_Exp[[#This Row],[Project Id]],"000000")</f>
        <v>000000</v>
      </c>
      <c r="AT1006" s="42" t="e">
        <f>INDEX(Table11[Description],MATCH(tbl_TransDet_Exp[[#This Row],[Account]],Table11[GL Account],0))</f>
        <v>#N/A</v>
      </c>
      <c r="AU10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7" spans="2:47">
      <c r="B1007" s="11"/>
      <c r="C1007" s="243"/>
      <c r="D1007" s="243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244"/>
      <c r="P1007" s="11"/>
      <c r="Q1007" s="245"/>
      <c r="R1007" s="11"/>
      <c r="S1007" s="11"/>
      <c r="T1007" s="11"/>
      <c r="U1007" s="11"/>
      <c r="V1007" s="11"/>
      <c r="W1007" s="11"/>
      <c r="X1007" s="11"/>
      <c r="Y1007" s="11"/>
      <c r="Z1007" s="246"/>
      <c r="AA10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7" s="250" t="e">
        <f>IF(tbl_TransDet_Exp[[#This Row],[+/-  (HR GL Detail)]]&lt;&gt;"",tbl_TransDet_Exp[[#This Row],[+/-  (HR GL Detail)]],IF(#REF!&lt;&gt;"",#REF!,""))</f>
        <v>#REF!</v>
      </c>
      <c r="AC1007" s="250" t="str">
        <f t="shared" si="48"/>
        <v>https://financials.omni.fsu.edu/psp/sprdfi/EMPLOYEE/ERP/c/AUDIT_EXPENSE_FUNCTIONS.TE_EXP_SHEET_INQ.GBL?SHEET_ID=</v>
      </c>
      <c r="AD1007" s="250" t="str">
        <f t="shared" si="49"/>
        <v>&amp;PAGE=EX_SHEET_ENTRY</v>
      </c>
      <c r="AE1007" s="250" t="str">
        <f>IF(LEFT(tbl_TransDet_Exp[[#This Row],[Journal Id]],2)="EX",TEXT(tbl_TransDet_Exp[[#This Row],[Vch /Ex /PayId]],"0000000000"),"")</f>
        <v/>
      </c>
      <c r="AF1007" s="250" t="b">
        <f>IF(tbl_TransDet_Exp[[#This Row],[ER Lookup and Format]]&lt;&gt;"",CONCATENATE(tbl_TransDet_Exp[[#This Row],[https://financials.omni.fsu.edu/psp/sprdfi/EMPLOYEE/ERP/c/AUDIT_EXPENSE_FUNCTIONS.TE_EXP_SHEET_INQ.GBL?SHEET_ID=]],AE1007,tbl_TransDet_Exp[[#This Row],[&amp;PAGE=EX_SHEET_ENTRY]]))</f>
        <v>0</v>
      </c>
      <c r="AG1007" s="250" t="str">
        <f t="shared" si="50"/>
        <v>https://docmgmt.its.fsu.edu/NolijWeb/public/apiLoginCheck.jsp?redir=../documentviewer/%3FdocumentId%3D</v>
      </c>
      <c r="AH10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7" s="250" t="str">
        <f>tbl_TransDet_Exp[[#Headers],[&amp;TargetFrameName=None]]</f>
        <v>&amp;TargetFrameName=None</v>
      </c>
      <c r="AJ10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7" s="71"/>
      <c r="AN1007" s="22"/>
      <c r="AO1007" s="22"/>
      <c r="AP1007" s="208"/>
      <c r="AQ1007" s="42" t="e">
        <f>IF(tbl_TransDet_Exp[[#This Row],[Custom SR Type]]="",INDEX(SR_Lookup[Section Name],MATCH(tbl_TransDet_Exp[[#This Row],[Account]],SR_Lookup[Account],0)),tbl_TransDet_Exp[[#This Row],[Custom SR Type]])</f>
        <v>#N/A</v>
      </c>
      <c r="AR1007" s="42">
        <f>VALUE(CONCATENATE(C1007,TEXT(tbl_TransDet_Exp[[#This Row],[Pd]],"00")))</f>
        <v>0</v>
      </c>
      <c r="AS1007" s="42" t="str">
        <f>TEXT(tbl_TransDet_Exp[[#This Row],[Project Id]],"000000")</f>
        <v>000000</v>
      </c>
      <c r="AT1007" s="42" t="e">
        <f>INDEX(Table11[Description],MATCH(tbl_TransDet_Exp[[#This Row],[Account]],Table11[GL Account],0))</f>
        <v>#N/A</v>
      </c>
      <c r="AU10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8" spans="2:47">
      <c r="B1008" s="11"/>
      <c r="C1008" s="243"/>
      <c r="D1008" s="243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244"/>
      <c r="P1008" s="11"/>
      <c r="Q1008" s="245"/>
      <c r="R1008" s="11"/>
      <c r="S1008" s="11"/>
      <c r="T1008" s="11"/>
      <c r="U1008" s="11"/>
      <c r="V1008" s="11"/>
      <c r="W1008" s="11"/>
      <c r="X1008" s="11"/>
      <c r="Y1008" s="11"/>
      <c r="Z1008" s="246"/>
      <c r="AA10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8" s="250" t="e">
        <f>IF(tbl_TransDet_Exp[[#This Row],[+/-  (HR GL Detail)]]&lt;&gt;"",tbl_TransDet_Exp[[#This Row],[+/-  (HR GL Detail)]],IF(#REF!&lt;&gt;"",#REF!,""))</f>
        <v>#REF!</v>
      </c>
      <c r="AC1008" s="250" t="str">
        <f t="shared" si="48"/>
        <v>https://financials.omni.fsu.edu/psp/sprdfi/EMPLOYEE/ERP/c/AUDIT_EXPENSE_FUNCTIONS.TE_EXP_SHEET_INQ.GBL?SHEET_ID=</v>
      </c>
      <c r="AD1008" s="250" t="str">
        <f t="shared" si="49"/>
        <v>&amp;PAGE=EX_SHEET_ENTRY</v>
      </c>
      <c r="AE1008" s="250" t="str">
        <f>IF(LEFT(tbl_TransDet_Exp[[#This Row],[Journal Id]],2)="EX",TEXT(tbl_TransDet_Exp[[#This Row],[Vch /Ex /PayId]],"0000000000"),"")</f>
        <v/>
      </c>
      <c r="AF1008" s="250" t="b">
        <f>IF(tbl_TransDet_Exp[[#This Row],[ER Lookup and Format]]&lt;&gt;"",CONCATENATE(tbl_TransDet_Exp[[#This Row],[https://financials.omni.fsu.edu/psp/sprdfi/EMPLOYEE/ERP/c/AUDIT_EXPENSE_FUNCTIONS.TE_EXP_SHEET_INQ.GBL?SHEET_ID=]],AE1008,tbl_TransDet_Exp[[#This Row],[&amp;PAGE=EX_SHEET_ENTRY]]))</f>
        <v>0</v>
      </c>
      <c r="AG1008" s="250" t="str">
        <f t="shared" si="50"/>
        <v>https://docmgmt.its.fsu.edu/NolijWeb/public/apiLoginCheck.jsp?redir=../documentviewer/%3FdocumentId%3D</v>
      </c>
      <c r="AH10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8" s="250" t="str">
        <f>tbl_TransDet_Exp[[#Headers],[&amp;TargetFrameName=None]]</f>
        <v>&amp;TargetFrameName=None</v>
      </c>
      <c r="AJ10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8" s="71"/>
      <c r="AN1008" s="22"/>
      <c r="AO1008" s="22"/>
      <c r="AP1008" s="208"/>
      <c r="AQ1008" s="42" t="e">
        <f>IF(tbl_TransDet_Exp[[#This Row],[Custom SR Type]]="",INDEX(SR_Lookup[Section Name],MATCH(tbl_TransDet_Exp[[#This Row],[Account]],SR_Lookup[Account],0)),tbl_TransDet_Exp[[#This Row],[Custom SR Type]])</f>
        <v>#N/A</v>
      </c>
      <c r="AR1008" s="42">
        <f>VALUE(CONCATENATE(C1008,TEXT(tbl_TransDet_Exp[[#This Row],[Pd]],"00")))</f>
        <v>0</v>
      </c>
      <c r="AS1008" s="42" t="str">
        <f>TEXT(tbl_TransDet_Exp[[#This Row],[Project Id]],"000000")</f>
        <v>000000</v>
      </c>
      <c r="AT1008" s="42" t="e">
        <f>INDEX(Table11[Description],MATCH(tbl_TransDet_Exp[[#This Row],[Account]],Table11[GL Account],0))</f>
        <v>#N/A</v>
      </c>
      <c r="AU10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09" spans="2:47">
      <c r="B1009" s="11"/>
      <c r="C1009" s="243"/>
      <c r="D1009" s="243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244"/>
      <c r="P1009" s="11"/>
      <c r="Q1009" s="245"/>
      <c r="R1009" s="11"/>
      <c r="S1009" s="11"/>
      <c r="T1009" s="11"/>
      <c r="U1009" s="11"/>
      <c r="V1009" s="11"/>
      <c r="W1009" s="11"/>
      <c r="X1009" s="11"/>
      <c r="Y1009" s="11"/>
      <c r="Z1009" s="246"/>
      <c r="AA10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09" s="250" t="e">
        <f>IF(tbl_TransDet_Exp[[#This Row],[+/-  (HR GL Detail)]]&lt;&gt;"",tbl_TransDet_Exp[[#This Row],[+/-  (HR GL Detail)]],IF(#REF!&lt;&gt;"",#REF!,""))</f>
        <v>#REF!</v>
      </c>
      <c r="AC1009" s="250" t="str">
        <f t="shared" si="48"/>
        <v>https://financials.omni.fsu.edu/psp/sprdfi/EMPLOYEE/ERP/c/AUDIT_EXPENSE_FUNCTIONS.TE_EXP_SHEET_INQ.GBL?SHEET_ID=</v>
      </c>
      <c r="AD1009" s="250" t="str">
        <f t="shared" si="49"/>
        <v>&amp;PAGE=EX_SHEET_ENTRY</v>
      </c>
      <c r="AE1009" s="250" t="str">
        <f>IF(LEFT(tbl_TransDet_Exp[[#This Row],[Journal Id]],2)="EX",TEXT(tbl_TransDet_Exp[[#This Row],[Vch /Ex /PayId]],"0000000000"),"")</f>
        <v/>
      </c>
      <c r="AF1009" s="250" t="b">
        <f>IF(tbl_TransDet_Exp[[#This Row],[ER Lookup and Format]]&lt;&gt;"",CONCATENATE(tbl_TransDet_Exp[[#This Row],[https://financials.omni.fsu.edu/psp/sprdfi/EMPLOYEE/ERP/c/AUDIT_EXPENSE_FUNCTIONS.TE_EXP_SHEET_INQ.GBL?SHEET_ID=]],AE1009,tbl_TransDet_Exp[[#This Row],[&amp;PAGE=EX_SHEET_ENTRY]]))</f>
        <v>0</v>
      </c>
      <c r="AG1009" s="250" t="str">
        <f t="shared" si="50"/>
        <v>https://docmgmt.its.fsu.edu/NolijWeb/public/apiLoginCheck.jsp?redir=../documentviewer/%3FdocumentId%3D</v>
      </c>
      <c r="AH10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09" s="250" t="str">
        <f>tbl_TransDet_Exp[[#Headers],[&amp;TargetFrameName=None]]</f>
        <v>&amp;TargetFrameName=None</v>
      </c>
      <c r="AJ10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09" s="71"/>
      <c r="AN1009" s="22"/>
      <c r="AO1009" s="22"/>
      <c r="AP1009" s="208"/>
      <c r="AQ1009" s="42" t="e">
        <f>IF(tbl_TransDet_Exp[[#This Row],[Custom SR Type]]="",INDEX(SR_Lookup[Section Name],MATCH(tbl_TransDet_Exp[[#This Row],[Account]],SR_Lookup[Account],0)),tbl_TransDet_Exp[[#This Row],[Custom SR Type]])</f>
        <v>#N/A</v>
      </c>
      <c r="AR1009" s="42">
        <f>VALUE(CONCATENATE(C1009,TEXT(tbl_TransDet_Exp[[#This Row],[Pd]],"00")))</f>
        <v>0</v>
      </c>
      <c r="AS1009" s="42" t="str">
        <f>TEXT(tbl_TransDet_Exp[[#This Row],[Project Id]],"000000")</f>
        <v>000000</v>
      </c>
      <c r="AT1009" s="42" t="e">
        <f>INDEX(Table11[Description],MATCH(tbl_TransDet_Exp[[#This Row],[Account]],Table11[GL Account],0))</f>
        <v>#N/A</v>
      </c>
      <c r="AU10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0" spans="2:47">
      <c r="B1010" s="11"/>
      <c r="C1010" s="243"/>
      <c r="D1010" s="243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244"/>
      <c r="P1010" s="11"/>
      <c r="Q1010" s="245"/>
      <c r="R1010" s="11"/>
      <c r="S1010" s="11"/>
      <c r="T1010" s="11"/>
      <c r="U1010" s="11"/>
      <c r="V1010" s="11"/>
      <c r="W1010" s="11"/>
      <c r="X1010" s="11"/>
      <c r="Y1010" s="11"/>
      <c r="Z1010" s="246"/>
      <c r="AA10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0" s="250" t="e">
        <f>IF(tbl_TransDet_Exp[[#This Row],[+/-  (HR GL Detail)]]&lt;&gt;"",tbl_TransDet_Exp[[#This Row],[+/-  (HR GL Detail)]],IF(#REF!&lt;&gt;"",#REF!,""))</f>
        <v>#REF!</v>
      </c>
      <c r="AC1010" s="250" t="str">
        <f t="shared" si="48"/>
        <v>https://financials.omni.fsu.edu/psp/sprdfi/EMPLOYEE/ERP/c/AUDIT_EXPENSE_FUNCTIONS.TE_EXP_SHEET_INQ.GBL?SHEET_ID=</v>
      </c>
      <c r="AD1010" s="250" t="str">
        <f t="shared" si="49"/>
        <v>&amp;PAGE=EX_SHEET_ENTRY</v>
      </c>
      <c r="AE1010" s="250" t="str">
        <f>IF(LEFT(tbl_TransDet_Exp[[#This Row],[Journal Id]],2)="EX",TEXT(tbl_TransDet_Exp[[#This Row],[Vch /Ex /PayId]],"0000000000"),"")</f>
        <v/>
      </c>
      <c r="AF1010" s="250" t="b">
        <f>IF(tbl_TransDet_Exp[[#This Row],[ER Lookup and Format]]&lt;&gt;"",CONCATENATE(tbl_TransDet_Exp[[#This Row],[https://financials.omni.fsu.edu/psp/sprdfi/EMPLOYEE/ERP/c/AUDIT_EXPENSE_FUNCTIONS.TE_EXP_SHEET_INQ.GBL?SHEET_ID=]],AE1010,tbl_TransDet_Exp[[#This Row],[&amp;PAGE=EX_SHEET_ENTRY]]))</f>
        <v>0</v>
      </c>
      <c r="AG1010" s="250" t="str">
        <f t="shared" si="50"/>
        <v>https://docmgmt.its.fsu.edu/NolijWeb/public/apiLoginCheck.jsp?redir=../documentviewer/%3FdocumentId%3D</v>
      </c>
      <c r="AH10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0" s="250" t="str">
        <f>tbl_TransDet_Exp[[#Headers],[&amp;TargetFrameName=None]]</f>
        <v>&amp;TargetFrameName=None</v>
      </c>
      <c r="AJ10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0" s="71"/>
      <c r="AN1010" s="22"/>
      <c r="AO1010" s="22"/>
      <c r="AP1010" s="208"/>
      <c r="AQ1010" s="42" t="e">
        <f>IF(tbl_TransDet_Exp[[#This Row],[Custom SR Type]]="",INDEX(SR_Lookup[Section Name],MATCH(tbl_TransDet_Exp[[#This Row],[Account]],SR_Lookup[Account],0)),tbl_TransDet_Exp[[#This Row],[Custom SR Type]])</f>
        <v>#N/A</v>
      </c>
      <c r="AR1010" s="42">
        <f>VALUE(CONCATENATE(C1010,TEXT(tbl_TransDet_Exp[[#This Row],[Pd]],"00")))</f>
        <v>0</v>
      </c>
      <c r="AS1010" s="42" t="str">
        <f>TEXT(tbl_TransDet_Exp[[#This Row],[Project Id]],"000000")</f>
        <v>000000</v>
      </c>
      <c r="AT1010" s="42" t="e">
        <f>INDEX(Table11[Description],MATCH(tbl_TransDet_Exp[[#This Row],[Account]],Table11[GL Account],0))</f>
        <v>#N/A</v>
      </c>
      <c r="AU10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1" spans="2:47">
      <c r="B1011" s="11"/>
      <c r="C1011" s="243"/>
      <c r="D1011" s="243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244"/>
      <c r="P1011" s="11"/>
      <c r="Q1011" s="245"/>
      <c r="R1011" s="11"/>
      <c r="S1011" s="11"/>
      <c r="T1011" s="11"/>
      <c r="U1011" s="11"/>
      <c r="V1011" s="11"/>
      <c r="W1011" s="11"/>
      <c r="X1011" s="11"/>
      <c r="Y1011" s="11"/>
      <c r="Z1011" s="246"/>
      <c r="AA10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1" s="250" t="e">
        <f>IF(tbl_TransDet_Exp[[#This Row],[+/-  (HR GL Detail)]]&lt;&gt;"",tbl_TransDet_Exp[[#This Row],[+/-  (HR GL Detail)]],IF(#REF!&lt;&gt;"",#REF!,""))</f>
        <v>#REF!</v>
      </c>
      <c r="AC1011" s="250" t="str">
        <f t="shared" si="48"/>
        <v>https://financials.omni.fsu.edu/psp/sprdfi/EMPLOYEE/ERP/c/AUDIT_EXPENSE_FUNCTIONS.TE_EXP_SHEET_INQ.GBL?SHEET_ID=</v>
      </c>
      <c r="AD1011" s="250" t="str">
        <f t="shared" si="49"/>
        <v>&amp;PAGE=EX_SHEET_ENTRY</v>
      </c>
      <c r="AE1011" s="250" t="str">
        <f>IF(LEFT(tbl_TransDet_Exp[[#This Row],[Journal Id]],2)="EX",TEXT(tbl_TransDet_Exp[[#This Row],[Vch /Ex /PayId]],"0000000000"),"")</f>
        <v/>
      </c>
      <c r="AF1011" s="250" t="b">
        <f>IF(tbl_TransDet_Exp[[#This Row],[ER Lookup and Format]]&lt;&gt;"",CONCATENATE(tbl_TransDet_Exp[[#This Row],[https://financials.omni.fsu.edu/psp/sprdfi/EMPLOYEE/ERP/c/AUDIT_EXPENSE_FUNCTIONS.TE_EXP_SHEET_INQ.GBL?SHEET_ID=]],AE1011,tbl_TransDet_Exp[[#This Row],[&amp;PAGE=EX_SHEET_ENTRY]]))</f>
        <v>0</v>
      </c>
      <c r="AG1011" s="250" t="str">
        <f t="shared" si="50"/>
        <v>https://docmgmt.its.fsu.edu/NolijWeb/public/apiLoginCheck.jsp?redir=../documentviewer/%3FdocumentId%3D</v>
      </c>
      <c r="AH10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1" s="250" t="str">
        <f>tbl_TransDet_Exp[[#Headers],[&amp;TargetFrameName=None]]</f>
        <v>&amp;TargetFrameName=None</v>
      </c>
      <c r="AJ10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1" s="71"/>
      <c r="AN1011" s="22"/>
      <c r="AO1011" s="22"/>
      <c r="AP1011" s="208"/>
      <c r="AQ1011" s="42" t="e">
        <f>IF(tbl_TransDet_Exp[[#This Row],[Custom SR Type]]="",INDEX(SR_Lookup[Section Name],MATCH(tbl_TransDet_Exp[[#This Row],[Account]],SR_Lookup[Account],0)),tbl_TransDet_Exp[[#This Row],[Custom SR Type]])</f>
        <v>#N/A</v>
      </c>
      <c r="AR1011" s="42">
        <f>VALUE(CONCATENATE(C1011,TEXT(tbl_TransDet_Exp[[#This Row],[Pd]],"00")))</f>
        <v>0</v>
      </c>
      <c r="AS1011" s="42" t="str">
        <f>TEXT(tbl_TransDet_Exp[[#This Row],[Project Id]],"000000")</f>
        <v>000000</v>
      </c>
      <c r="AT1011" s="42" t="e">
        <f>INDEX(Table11[Description],MATCH(tbl_TransDet_Exp[[#This Row],[Account]],Table11[GL Account],0))</f>
        <v>#N/A</v>
      </c>
      <c r="AU10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2" spans="2:47">
      <c r="B1012" s="11"/>
      <c r="C1012" s="243"/>
      <c r="D1012" s="243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244"/>
      <c r="P1012" s="11"/>
      <c r="Q1012" s="245"/>
      <c r="R1012" s="11"/>
      <c r="S1012" s="11"/>
      <c r="T1012" s="11"/>
      <c r="U1012" s="11"/>
      <c r="V1012" s="11"/>
      <c r="W1012" s="11"/>
      <c r="X1012" s="11"/>
      <c r="Y1012" s="11"/>
      <c r="Z1012" s="246"/>
      <c r="AA10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2" s="250" t="e">
        <f>IF(tbl_TransDet_Exp[[#This Row],[+/-  (HR GL Detail)]]&lt;&gt;"",tbl_TransDet_Exp[[#This Row],[+/-  (HR GL Detail)]],IF(#REF!&lt;&gt;"",#REF!,""))</f>
        <v>#REF!</v>
      </c>
      <c r="AC1012" s="250" t="str">
        <f t="shared" si="48"/>
        <v>https://financials.omni.fsu.edu/psp/sprdfi/EMPLOYEE/ERP/c/AUDIT_EXPENSE_FUNCTIONS.TE_EXP_SHEET_INQ.GBL?SHEET_ID=</v>
      </c>
      <c r="AD1012" s="250" t="str">
        <f t="shared" si="49"/>
        <v>&amp;PAGE=EX_SHEET_ENTRY</v>
      </c>
      <c r="AE1012" s="250" t="str">
        <f>IF(LEFT(tbl_TransDet_Exp[[#This Row],[Journal Id]],2)="EX",TEXT(tbl_TransDet_Exp[[#This Row],[Vch /Ex /PayId]],"0000000000"),"")</f>
        <v/>
      </c>
      <c r="AF1012" s="250" t="b">
        <f>IF(tbl_TransDet_Exp[[#This Row],[ER Lookup and Format]]&lt;&gt;"",CONCATENATE(tbl_TransDet_Exp[[#This Row],[https://financials.omni.fsu.edu/psp/sprdfi/EMPLOYEE/ERP/c/AUDIT_EXPENSE_FUNCTIONS.TE_EXP_SHEET_INQ.GBL?SHEET_ID=]],AE1012,tbl_TransDet_Exp[[#This Row],[&amp;PAGE=EX_SHEET_ENTRY]]))</f>
        <v>0</v>
      </c>
      <c r="AG1012" s="250" t="str">
        <f t="shared" si="50"/>
        <v>https://docmgmt.its.fsu.edu/NolijWeb/public/apiLoginCheck.jsp?redir=../documentviewer/%3FdocumentId%3D</v>
      </c>
      <c r="AH10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2" s="250" t="str">
        <f>tbl_TransDet_Exp[[#Headers],[&amp;TargetFrameName=None]]</f>
        <v>&amp;TargetFrameName=None</v>
      </c>
      <c r="AJ10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2" s="71"/>
      <c r="AN1012" s="22"/>
      <c r="AO1012" s="22"/>
      <c r="AP1012" s="208"/>
      <c r="AQ1012" s="42" t="e">
        <f>IF(tbl_TransDet_Exp[[#This Row],[Custom SR Type]]="",INDEX(SR_Lookup[Section Name],MATCH(tbl_TransDet_Exp[[#This Row],[Account]],SR_Lookup[Account],0)),tbl_TransDet_Exp[[#This Row],[Custom SR Type]])</f>
        <v>#N/A</v>
      </c>
      <c r="AR1012" s="42">
        <f>VALUE(CONCATENATE(C1012,TEXT(tbl_TransDet_Exp[[#This Row],[Pd]],"00")))</f>
        <v>0</v>
      </c>
      <c r="AS1012" s="42" t="str">
        <f>TEXT(tbl_TransDet_Exp[[#This Row],[Project Id]],"000000")</f>
        <v>000000</v>
      </c>
      <c r="AT1012" s="42" t="e">
        <f>INDEX(Table11[Description],MATCH(tbl_TransDet_Exp[[#This Row],[Account]],Table11[GL Account],0))</f>
        <v>#N/A</v>
      </c>
      <c r="AU10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3" spans="2:47">
      <c r="B1013" s="11"/>
      <c r="C1013" s="243"/>
      <c r="D1013" s="243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244"/>
      <c r="P1013" s="11"/>
      <c r="Q1013" s="245"/>
      <c r="R1013" s="11"/>
      <c r="S1013" s="11"/>
      <c r="T1013" s="11"/>
      <c r="U1013" s="11"/>
      <c r="V1013" s="11"/>
      <c r="W1013" s="11"/>
      <c r="X1013" s="11"/>
      <c r="Y1013" s="11"/>
      <c r="Z1013" s="246"/>
      <c r="AA10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3" s="250" t="e">
        <f>IF(tbl_TransDet_Exp[[#This Row],[+/-  (HR GL Detail)]]&lt;&gt;"",tbl_TransDet_Exp[[#This Row],[+/-  (HR GL Detail)]],IF(#REF!&lt;&gt;"",#REF!,""))</f>
        <v>#REF!</v>
      </c>
      <c r="AC1013" s="250" t="str">
        <f t="shared" si="48"/>
        <v>https://financials.omni.fsu.edu/psp/sprdfi/EMPLOYEE/ERP/c/AUDIT_EXPENSE_FUNCTIONS.TE_EXP_SHEET_INQ.GBL?SHEET_ID=</v>
      </c>
      <c r="AD1013" s="250" t="str">
        <f t="shared" si="49"/>
        <v>&amp;PAGE=EX_SHEET_ENTRY</v>
      </c>
      <c r="AE1013" s="250" t="str">
        <f>IF(LEFT(tbl_TransDet_Exp[[#This Row],[Journal Id]],2)="EX",TEXT(tbl_TransDet_Exp[[#This Row],[Vch /Ex /PayId]],"0000000000"),"")</f>
        <v/>
      </c>
      <c r="AF1013" s="250" t="b">
        <f>IF(tbl_TransDet_Exp[[#This Row],[ER Lookup and Format]]&lt;&gt;"",CONCATENATE(tbl_TransDet_Exp[[#This Row],[https://financials.omni.fsu.edu/psp/sprdfi/EMPLOYEE/ERP/c/AUDIT_EXPENSE_FUNCTIONS.TE_EXP_SHEET_INQ.GBL?SHEET_ID=]],AE1013,tbl_TransDet_Exp[[#This Row],[&amp;PAGE=EX_SHEET_ENTRY]]))</f>
        <v>0</v>
      </c>
      <c r="AG1013" s="250" t="str">
        <f t="shared" si="50"/>
        <v>https://docmgmt.its.fsu.edu/NolijWeb/public/apiLoginCheck.jsp?redir=../documentviewer/%3FdocumentId%3D</v>
      </c>
      <c r="AH10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3" s="250" t="str">
        <f>tbl_TransDet_Exp[[#Headers],[&amp;TargetFrameName=None]]</f>
        <v>&amp;TargetFrameName=None</v>
      </c>
      <c r="AJ10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3" s="71"/>
      <c r="AN1013" s="22"/>
      <c r="AO1013" s="22"/>
      <c r="AP1013" s="208"/>
      <c r="AQ1013" s="42" t="e">
        <f>IF(tbl_TransDet_Exp[[#This Row],[Custom SR Type]]="",INDEX(SR_Lookup[Section Name],MATCH(tbl_TransDet_Exp[[#This Row],[Account]],SR_Lookup[Account],0)),tbl_TransDet_Exp[[#This Row],[Custom SR Type]])</f>
        <v>#N/A</v>
      </c>
      <c r="AR1013" s="42">
        <f>VALUE(CONCATENATE(C1013,TEXT(tbl_TransDet_Exp[[#This Row],[Pd]],"00")))</f>
        <v>0</v>
      </c>
      <c r="AS1013" s="42" t="str">
        <f>TEXT(tbl_TransDet_Exp[[#This Row],[Project Id]],"000000")</f>
        <v>000000</v>
      </c>
      <c r="AT1013" s="42" t="e">
        <f>INDEX(Table11[Description],MATCH(tbl_TransDet_Exp[[#This Row],[Account]],Table11[GL Account],0))</f>
        <v>#N/A</v>
      </c>
      <c r="AU10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4" spans="2:47">
      <c r="B1014" s="11"/>
      <c r="C1014" s="243"/>
      <c r="D1014" s="243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244"/>
      <c r="P1014" s="11"/>
      <c r="Q1014" s="245"/>
      <c r="R1014" s="11"/>
      <c r="S1014" s="11"/>
      <c r="T1014" s="11"/>
      <c r="U1014" s="11"/>
      <c r="V1014" s="11"/>
      <c r="W1014" s="11"/>
      <c r="X1014" s="11"/>
      <c r="Y1014" s="11"/>
      <c r="Z1014" s="246"/>
      <c r="AA10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4" s="250" t="e">
        <f>IF(tbl_TransDet_Exp[[#This Row],[+/-  (HR GL Detail)]]&lt;&gt;"",tbl_TransDet_Exp[[#This Row],[+/-  (HR GL Detail)]],IF(#REF!&lt;&gt;"",#REF!,""))</f>
        <v>#REF!</v>
      </c>
      <c r="AC1014" s="250" t="str">
        <f t="shared" si="48"/>
        <v>https://financials.omni.fsu.edu/psp/sprdfi/EMPLOYEE/ERP/c/AUDIT_EXPENSE_FUNCTIONS.TE_EXP_SHEET_INQ.GBL?SHEET_ID=</v>
      </c>
      <c r="AD1014" s="250" t="str">
        <f t="shared" si="49"/>
        <v>&amp;PAGE=EX_SHEET_ENTRY</v>
      </c>
      <c r="AE1014" s="250" t="str">
        <f>IF(LEFT(tbl_TransDet_Exp[[#This Row],[Journal Id]],2)="EX",TEXT(tbl_TransDet_Exp[[#This Row],[Vch /Ex /PayId]],"0000000000"),"")</f>
        <v/>
      </c>
      <c r="AF1014" s="250" t="b">
        <f>IF(tbl_TransDet_Exp[[#This Row],[ER Lookup and Format]]&lt;&gt;"",CONCATENATE(tbl_TransDet_Exp[[#This Row],[https://financials.omni.fsu.edu/psp/sprdfi/EMPLOYEE/ERP/c/AUDIT_EXPENSE_FUNCTIONS.TE_EXP_SHEET_INQ.GBL?SHEET_ID=]],AE1014,tbl_TransDet_Exp[[#This Row],[&amp;PAGE=EX_SHEET_ENTRY]]))</f>
        <v>0</v>
      </c>
      <c r="AG1014" s="250" t="str">
        <f t="shared" si="50"/>
        <v>https://docmgmt.its.fsu.edu/NolijWeb/public/apiLoginCheck.jsp?redir=../documentviewer/%3FdocumentId%3D</v>
      </c>
      <c r="AH10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4" s="250" t="str">
        <f>tbl_TransDet_Exp[[#Headers],[&amp;TargetFrameName=None]]</f>
        <v>&amp;TargetFrameName=None</v>
      </c>
      <c r="AJ10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4" s="71"/>
      <c r="AN1014" s="22"/>
      <c r="AO1014" s="22"/>
      <c r="AP1014" s="208"/>
      <c r="AQ1014" s="42" t="e">
        <f>IF(tbl_TransDet_Exp[[#This Row],[Custom SR Type]]="",INDEX(SR_Lookup[Section Name],MATCH(tbl_TransDet_Exp[[#This Row],[Account]],SR_Lookup[Account],0)),tbl_TransDet_Exp[[#This Row],[Custom SR Type]])</f>
        <v>#N/A</v>
      </c>
      <c r="AR1014" s="42">
        <f>VALUE(CONCATENATE(C1014,TEXT(tbl_TransDet_Exp[[#This Row],[Pd]],"00")))</f>
        <v>0</v>
      </c>
      <c r="AS1014" s="42" t="str">
        <f>TEXT(tbl_TransDet_Exp[[#This Row],[Project Id]],"000000")</f>
        <v>000000</v>
      </c>
      <c r="AT1014" s="42" t="e">
        <f>INDEX(Table11[Description],MATCH(tbl_TransDet_Exp[[#This Row],[Account]],Table11[GL Account],0))</f>
        <v>#N/A</v>
      </c>
      <c r="AU10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5" spans="2:47">
      <c r="B1015" s="11"/>
      <c r="C1015" s="243"/>
      <c r="D1015" s="243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244"/>
      <c r="P1015" s="11"/>
      <c r="Q1015" s="245"/>
      <c r="R1015" s="11"/>
      <c r="S1015" s="11"/>
      <c r="T1015" s="11"/>
      <c r="U1015" s="11"/>
      <c r="V1015" s="11"/>
      <c r="W1015" s="11"/>
      <c r="X1015" s="11"/>
      <c r="Y1015" s="11"/>
      <c r="Z1015" s="246"/>
      <c r="AA10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5" s="250" t="e">
        <f>IF(tbl_TransDet_Exp[[#This Row],[+/-  (HR GL Detail)]]&lt;&gt;"",tbl_TransDet_Exp[[#This Row],[+/-  (HR GL Detail)]],IF(#REF!&lt;&gt;"",#REF!,""))</f>
        <v>#REF!</v>
      </c>
      <c r="AC1015" s="250" t="str">
        <f t="shared" si="48"/>
        <v>https://financials.omni.fsu.edu/psp/sprdfi/EMPLOYEE/ERP/c/AUDIT_EXPENSE_FUNCTIONS.TE_EXP_SHEET_INQ.GBL?SHEET_ID=</v>
      </c>
      <c r="AD1015" s="250" t="str">
        <f t="shared" si="49"/>
        <v>&amp;PAGE=EX_SHEET_ENTRY</v>
      </c>
      <c r="AE1015" s="250" t="str">
        <f>IF(LEFT(tbl_TransDet_Exp[[#This Row],[Journal Id]],2)="EX",TEXT(tbl_TransDet_Exp[[#This Row],[Vch /Ex /PayId]],"0000000000"),"")</f>
        <v/>
      </c>
      <c r="AF1015" s="250" t="b">
        <f>IF(tbl_TransDet_Exp[[#This Row],[ER Lookup and Format]]&lt;&gt;"",CONCATENATE(tbl_TransDet_Exp[[#This Row],[https://financials.omni.fsu.edu/psp/sprdfi/EMPLOYEE/ERP/c/AUDIT_EXPENSE_FUNCTIONS.TE_EXP_SHEET_INQ.GBL?SHEET_ID=]],AE1015,tbl_TransDet_Exp[[#This Row],[&amp;PAGE=EX_SHEET_ENTRY]]))</f>
        <v>0</v>
      </c>
      <c r="AG1015" s="250" t="str">
        <f t="shared" si="50"/>
        <v>https://docmgmt.its.fsu.edu/NolijWeb/public/apiLoginCheck.jsp?redir=../documentviewer/%3FdocumentId%3D</v>
      </c>
      <c r="AH10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5" s="250" t="str">
        <f>tbl_TransDet_Exp[[#Headers],[&amp;TargetFrameName=None]]</f>
        <v>&amp;TargetFrameName=None</v>
      </c>
      <c r="AJ10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5" s="71"/>
      <c r="AN1015" s="22"/>
      <c r="AO1015" s="22"/>
      <c r="AP1015" s="208"/>
      <c r="AQ1015" s="42" t="e">
        <f>IF(tbl_TransDet_Exp[[#This Row],[Custom SR Type]]="",INDEX(SR_Lookup[Section Name],MATCH(tbl_TransDet_Exp[[#This Row],[Account]],SR_Lookup[Account],0)),tbl_TransDet_Exp[[#This Row],[Custom SR Type]])</f>
        <v>#N/A</v>
      </c>
      <c r="AR1015" s="42">
        <f>VALUE(CONCATENATE(C1015,TEXT(tbl_TransDet_Exp[[#This Row],[Pd]],"00")))</f>
        <v>0</v>
      </c>
      <c r="AS1015" s="42" t="str">
        <f>TEXT(tbl_TransDet_Exp[[#This Row],[Project Id]],"000000")</f>
        <v>000000</v>
      </c>
      <c r="AT1015" s="42" t="e">
        <f>INDEX(Table11[Description],MATCH(tbl_TransDet_Exp[[#This Row],[Account]],Table11[GL Account],0))</f>
        <v>#N/A</v>
      </c>
      <c r="AU10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6" spans="2:47">
      <c r="B1016" s="11"/>
      <c r="C1016" s="243"/>
      <c r="D1016" s="243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244"/>
      <c r="P1016" s="11"/>
      <c r="Q1016" s="245"/>
      <c r="R1016" s="11"/>
      <c r="S1016" s="11"/>
      <c r="T1016" s="11"/>
      <c r="U1016" s="11"/>
      <c r="V1016" s="11"/>
      <c r="W1016" s="11"/>
      <c r="X1016" s="11"/>
      <c r="Y1016" s="11"/>
      <c r="Z1016" s="246"/>
      <c r="AA10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6" s="250" t="e">
        <f>IF(tbl_TransDet_Exp[[#This Row],[+/-  (HR GL Detail)]]&lt;&gt;"",tbl_TransDet_Exp[[#This Row],[+/-  (HR GL Detail)]],IF(#REF!&lt;&gt;"",#REF!,""))</f>
        <v>#REF!</v>
      </c>
      <c r="AC1016" s="250" t="str">
        <f t="shared" si="48"/>
        <v>https://financials.omni.fsu.edu/psp/sprdfi/EMPLOYEE/ERP/c/AUDIT_EXPENSE_FUNCTIONS.TE_EXP_SHEET_INQ.GBL?SHEET_ID=</v>
      </c>
      <c r="AD1016" s="250" t="str">
        <f t="shared" si="49"/>
        <v>&amp;PAGE=EX_SHEET_ENTRY</v>
      </c>
      <c r="AE1016" s="250" t="str">
        <f>IF(LEFT(tbl_TransDet_Exp[[#This Row],[Journal Id]],2)="EX",TEXT(tbl_TransDet_Exp[[#This Row],[Vch /Ex /PayId]],"0000000000"),"")</f>
        <v/>
      </c>
      <c r="AF1016" s="250" t="b">
        <f>IF(tbl_TransDet_Exp[[#This Row],[ER Lookup and Format]]&lt;&gt;"",CONCATENATE(tbl_TransDet_Exp[[#This Row],[https://financials.omni.fsu.edu/psp/sprdfi/EMPLOYEE/ERP/c/AUDIT_EXPENSE_FUNCTIONS.TE_EXP_SHEET_INQ.GBL?SHEET_ID=]],AE1016,tbl_TransDet_Exp[[#This Row],[&amp;PAGE=EX_SHEET_ENTRY]]))</f>
        <v>0</v>
      </c>
      <c r="AG1016" s="250" t="str">
        <f t="shared" si="50"/>
        <v>https://docmgmt.its.fsu.edu/NolijWeb/public/apiLoginCheck.jsp?redir=../documentviewer/%3FdocumentId%3D</v>
      </c>
      <c r="AH10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6" s="250" t="str">
        <f>tbl_TransDet_Exp[[#Headers],[&amp;TargetFrameName=None]]</f>
        <v>&amp;TargetFrameName=None</v>
      </c>
      <c r="AJ10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6" s="71"/>
      <c r="AN1016" s="22"/>
      <c r="AO1016" s="22"/>
      <c r="AP1016" s="208"/>
      <c r="AQ1016" s="42" t="e">
        <f>IF(tbl_TransDet_Exp[[#This Row],[Custom SR Type]]="",INDEX(SR_Lookup[Section Name],MATCH(tbl_TransDet_Exp[[#This Row],[Account]],SR_Lookup[Account],0)),tbl_TransDet_Exp[[#This Row],[Custom SR Type]])</f>
        <v>#N/A</v>
      </c>
      <c r="AR1016" s="42">
        <f>VALUE(CONCATENATE(C1016,TEXT(tbl_TransDet_Exp[[#This Row],[Pd]],"00")))</f>
        <v>0</v>
      </c>
      <c r="AS1016" s="42" t="str">
        <f>TEXT(tbl_TransDet_Exp[[#This Row],[Project Id]],"000000")</f>
        <v>000000</v>
      </c>
      <c r="AT1016" s="42" t="e">
        <f>INDEX(Table11[Description],MATCH(tbl_TransDet_Exp[[#This Row],[Account]],Table11[GL Account],0))</f>
        <v>#N/A</v>
      </c>
      <c r="AU10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7" spans="2:47">
      <c r="B1017" s="11"/>
      <c r="C1017" s="243"/>
      <c r="D1017" s="243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244"/>
      <c r="P1017" s="11"/>
      <c r="Q1017" s="245"/>
      <c r="R1017" s="11"/>
      <c r="S1017" s="11"/>
      <c r="T1017" s="11"/>
      <c r="U1017" s="11"/>
      <c r="V1017" s="11"/>
      <c r="W1017" s="11"/>
      <c r="X1017" s="11"/>
      <c r="Y1017" s="11"/>
      <c r="Z1017" s="246"/>
      <c r="AA10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7" s="250" t="e">
        <f>IF(tbl_TransDet_Exp[[#This Row],[+/-  (HR GL Detail)]]&lt;&gt;"",tbl_TransDet_Exp[[#This Row],[+/-  (HR GL Detail)]],IF(#REF!&lt;&gt;"",#REF!,""))</f>
        <v>#REF!</v>
      </c>
      <c r="AC1017" s="250" t="str">
        <f t="shared" si="48"/>
        <v>https://financials.omni.fsu.edu/psp/sprdfi/EMPLOYEE/ERP/c/AUDIT_EXPENSE_FUNCTIONS.TE_EXP_SHEET_INQ.GBL?SHEET_ID=</v>
      </c>
      <c r="AD1017" s="250" t="str">
        <f t="shared" si="49"/>
        <v>&amp;PAGE=EX_SHEET_ENTRY</v>
      </c>
      <c r="AE1017" s="250" t="str">
        <f>IF(LEFT(tbl_TransDet_Exp[[#This Row],[Journal Id]],2)="EX",TEXT(tbl_TransDet_Exp[[#This Row],[Vch /Ex /PayId]],"0000000000"),"")</f>
        <v/>
      </c>
      <c r="AF1017" s="250" t="b">
        <f>IF(tbl_TransDet_Exp[[#This Row],[ER Lookup and Format]]&lt;&gt;"",CONCATENATE(tbl_TransDet_Exp[[#This Row],[https://financials.omni.fsu.edu/psp/sprdfi/EMPLOYEE/ERP/c/AUDIT_EXPENSE_FUNCTIONS.TE_EXP_SHEET_INQ.GBL?SHEET_ID=]],AE1017,tbl_TransDet_Exp[[#This Row],[&amp;PAGE=EX_SHEET_ENTRY]]))</f>
        <v>0</v>
      </c>
      <c r="AG1017" s="250" t="str">
        <f t="shared" si="50"/>
        <v>https://docmgmt.its.fsu.edu/NolijWeb/public/apiLoginCheck.jsp?redir=../documentviewer/%3FdocumentId%3D</v>
      </c>
      <c r="AH10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7" s="250" t="str">
        <f>tbl_TransDet_Exp[[#Headers],[&amp;TargetFrameName=None]]</f>
        <v>&amp;TargetFrameName=None</v>
      </c>
      <c r="AJ10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7" s="71"/>
      <c r="AN1017" s="22"/>
      <c r="AO1017" s="22"/>
      <c r="AP1017" s="208"/>
      <c r="AQ1017" s="42" t="e">
        <f>IF(tbl_TransDet_Exp[[#This Row],[Custom SR Type]]="",INDEX(SR_Lookup[Section Name],MATCH(tbl_TransDet_Exp[[#This Row],[Account]],SR_Lookup[Account],0)),tbl_TransDet_Exp[[#This Row],[Custom SR Type]])</f>
        <v>#N/A</v>
      </c>
      <c r="AR1017" s="42">
        <f>VALUE(CONCATENATE(C1017,TEXT(tbl_TransDet_Exp[[#This Row],[Pd]],"00")))</f>
        <v>0</v>
      </c>
      <c r="AS1017" s="42" t="str">
        <f>TEXT(tbl_TransDet_Exp[[#This Row],[Project Id]],"000000")</f>
        <v>000000</v>
      </c>
      <c r="AT1017" s="42" t="e">
        <f>INDEX(Table11[Description],MATCH(tbl_TransDet_Exp[[#This Row],[Account]],Table11[GL Account],0))</f>
        <v>#N/A</v>
      </c>
      <c r="AU10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8" spans="2:47">
      <c r="B1018" s="11"/>
      <c r="C1018" s="243"/>
      <c r="D1018" s="243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244"/>
      <c r="P1018" s="11"/>
      <c r="Q1018" s="245"/>
      <c r="R1018" s="11"/>
      <c r="S1018" s="11"/>
      <c r="T1018" s="11"/>
      <c r="U1018" s="11"/>
      <c r="V1018" s="11"/>
      <c r="W1018" s="11"/>
      <c r="X1018" s="11"/>
      <c r="Y1018" s="11"/>
      <c r="Z1018" s="246"/>
      <c r="AA10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8" s="250" t="e">
        <f>IF(tbl_TransDet_Exp[[#This Row],[+/-  (HR GL Detail)]]&lt;&gt;"",tbl_TransDet_Exp[[#This Row],[+/-  (HR GL Detail)]],IF(#REF!&lt;&gt;"",#REF!,""))</f>
        <v>#REF!</v>
      </c>
      <c r="AC1018" s="250" t="str">
        <f t="shared" si="48"/>
        <v>https://financials.omni.fsu.edu/psp/sprdfi/EMPLOYEE/ERP/c/AUDIT_EXPENSE_FUNCTIONS.TE_EXP_SHEET_INQ.GBL?SHEET_ID=</v>
      </c>
      <c r="AD1018" s="250" t="str">
        <f t="shared" si="49"/>
        <v>&amp;PAGE=EX_SHEET_ENTRY</v>
      </c>
      <c r="AE1018" s="250" t="str">
        <f>IF(LEFT(tbl_TransDet_Exp[[#This Row],[Journal Id]],2)="EX",TEXT(tbl_TransDet_Exp[[#This Row],[Vch /Ex /PayId]],"0000000000"),"")</f>
        <v/>
      </c>
      <c r="AF1018" s="250" t="b">
        <f>IF(tbl_TransDet_Exp[[#This Row],[ER Lookup and Format]]&lt;&gt;"",CONCATENATE(tbl_TransDet_Exp[[#This Row],[https://financials.omni.fsu.edu/psp/sprdfi/EMPLOYEE/ERP/c/AUDIT_EXPENSE_FUNCTIONS.TE_EXP_SHEET_INQ.GBL?SHEET_ID=]],AE1018,tbl_TransDet_Exp[[#This Row],[&amp;PAGE=EX_SHEET_ENTRY]]))</f>
        <v>0</v>
      </c>
      <c r="AG1018" s="250" t="str">
        <f t="shared" si="50"/>
        <v>https://docmgmt.its.fsu.edu/NolijWeb/public/apiLoginCheck.jsp?redir=../documentviewer/%3FdocumentId%3D</v>
      </c>
      <c r="AH10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8" s="250" t="str">
        <f>tbl_TransDet_Exp[[#Headers],[&amp;TargetFrameName=None]]</f>
        <v>&amp;TargetFrameName=None</v>
      </c>
      <c r="AJ10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8" s="71"/>
      <c r="AN1018" s="22"/>
      <c r="AO1018" s="22"/>
      <c r="AP1018" s="208"/>
      <c r="AQ1018" s="42" t="e">
        <f>IF(tbl_TransDet_Exp[[#This Row],[Custom SR Type]]="",INDEX(SR_Lookup[Section Name],MATCH(tbl_TransDet_Exp[[#This Row],[Account]],SR_Lookup[Account],0)),tbl_TransDet_Exp[[#This Row],[Custom SR Type]])</f>
        <v>#N/A</v>
      </c>
      <c r="AR1018" s="42">
        <f>VALUE(CONCATENATE(C1018,TEXT(tbl_TransDet_Exp[[#This Row],[Pd]],"00")))</f>
        <v>0</v>
      </c>
      <c r="AS1018" s="42" t="str">
        <f>TEXT(tbl_TransDet_Exp[[#This Row],[Project Id]],"000000")</f>
        <v>000000</v>
      </c>
      <c r="AT1018" s="42" t="e">
        <f>INDEX(Table11[Description],MATCH(tbl_TransDet_Exp[[#This Row],[Account]],Table11[GL Account],0))</f>
        <v>#N/A</v>
      </c>
      <c r="AU10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19" spans="2:47">
      <c r="B1019" s="11"/>
      <c r="C1019" s="243"/>
      <c r="D1019" s="243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244"/>
      <c r="P1019" s="11"/>
      <c r="Q1019" s="245"/>
      <c r="R1019" s="11"/>
      <c r="S1019" s="11"/>
      <c r="T1019" s="11"/>
      <c r="U1019" s="11"/>
      <c r="V1019" s="11"/>
      <c r="W1019" s="11"/>
      <c r="X1019" s="11"/>
      <c r="Y1019" s="11"/>
      <c r="Z1019" s="246"/>
      <c r="AA10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19" s="250" t="e">
        <f>IF(tbl_TransDet_Exp[[#This Row],[+/-  (HR GL Detail)]]&lt;&gt;"",tbl_TransDet_Exp[[#This Row],[+/-  (HR GL Detail)]],IF(#REF!&lt;&gt;"",#REF!,""))</f>
        <v>#REF!</v>
      </c>
      <c r="AC1019" s="250" t="str">
        <f t="shared" si="48"/>
        <v>https://financials.omni.fsu.edu/psp/sprdfi/EMPLOYEE/ERP/c/AUDIT_EXPENSE_FUNCTIONS.TE_EXP_SHEET_INQ.GBL?SHEET_ID=</v>
      </c>
      <c r="AD1019" s="250" t="str">
        <f t="shared" si="49"/>
        <v>&amp;PAGE=EX_SHEET_ENTRY</v>
      </c>
      <c r="AE1019" s="250" t="str">
        <f>IF(LEFT(tbl_TransDet_Exp[[#This Row],[Journal Id]],2)="EX",TEXT(tbl_TransDet_Exp[[#This Row],[Vch /Ex /PayId]],"0000000000"),"")</f>
        <v/>
      </c>
      <c r="AF1019" s="250" t="b">
        <f>IF(tbl_TransDet_Exp[[#This Row],[ER Lookup and Format]]&lt;&gt;"",CONCATENATE(tbl_TransDet_Exp[[#This Row],[https://financials.omni.fsu.edu/psp/sprdfi/EMPLOYEE/ERP/c/AUDIT_EXPENSE_FUNCTIONS.TE_EXP_SHEET_INQ.GBL?SHEET_ID=]],AE1019,tbl_TransDet_Exp[[#This Row],[&amp;PAGE=EX_SHEET_ENTRY]]))</f>
        <v>0</v>
      </c>
      <c r="AG1019" s="250" t="str">
        <f t="shared" si="50"/>
        <v>https://docmgmt.its.fsu.edu/NolijWeb/public/apiLoginCheck.jsp?redir=../documentviewer/%3FdocumentId%3D</v>
      </c>
      <c r="AH10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19" s="250" t="str">
        <f>tbl_TransDet_Exp[[#Headers],[&amp;TargetFrameName=None]]</f>
        <v>&amp;TargetFrameName=None</v>
      </c>
      <c r="AJ10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19" s="71"/>
      <c r="AN1019" s="22"/>
      <c r="AO1019" s="22"/>
      <c r="AP1019" s="208"/>
      <c r="AQ1019" s="42" t="e">
        <f>IF(tbl_TransDet_Exp[[#This Row],[Custom SR Type]]="",INDEX(SR_Lookup[Section Name],MATCH(tbl_TransDet_Exp[[#This Row],[Account]],SR_Lookup[Account],0)),tbl_TransDet_Exp[[#This Row],[Custom SR Type]])</f>
        <v>#N/A</v>
      </c>
      <c r="AR1019" s="42">
        <f>VALUE(CONCATENATE(C1019,TEXT(tbl_TransDet_Exp[[#This Row],[Pd]],"00")))</f>
        <v>0</v>
      </c>
      <c r="AS1019" s="42" t="str">
        <f>TEXT(tbl_TransDet_Exp[[#This Row],[Project Id]],"000000")</f>
        <v>000000</v>
      </c>
      <c r="AT1019" s="42" t="e">
        <f>INDEX(Table11[Description],MATCH(tbl_TransDet_Exp[[#This Row],[Account]],Table11[GL Account],0))</f>
        <v>#N/A</v>
      </c>
      <c r="AU10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0" spans="2:47">
      <c r="B1020" s="11"/>
      <c r="C1020" s="243"/>
      <c r="D1020" s="243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244"/>
      <c r="P1020" s="11"/>
      <c r="Q1020" s="245"/>
      <c r="R1020" s="11"/>
      <c r="S1020" s="11"/>
      <c r="T1020" s="11"/>
      <c r="U1020" s="11"/>
      <c r="V1020" s="11"/>
      <c r="W1020" s="11"/>
      <c r="X1020" s="11"/>
      <c r="Y1020" s="11"/>
      <c r="Z1020" s="246"/>
      <c r="AA10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0" s="250" t="e">
        <f>IF(tbl_TransDet_Exp[[#This Row],[+/-  (HR GL Detail)]]&lt;&gt;"",tbl_TransDet_Exp[[#This Row],[+/-  (HR GL Detail)]],IF(#REF!&lt;&gt;"",#REF!,""))</f>
        <v>#REF!</v>
      </c>
      <c r="AC1020" s="250" t="str">
        <f t="shared" si="48"/>
        <v>https://financials.omni.fsu.edu/psp/sprdfi/EMPLOYEE/ERP/c/AUDIT_EXPENSE_FUNCTIONS.TE_EXP_SHEET_INQ.GBL?SHEET_ID=</v>
      </c>
      <c r="AD1020" s="250" t="str">
        <f t="shared" si="49"/>
        <v>&amp;PAGE=EX_SHEET_ENTRY</v>
      </c>
      <c r="AE1020" s="250" t="str">
        <f>IF(LEFT(tbl_TransDet_Exp[[#This Row],[Journal Id]],2)="EX",TEXT(tbl_TransDet_Exp[[#This Row],[Vch /Ex /PayId]],"0000000000"),"")</f>
        <v/>
      </c>
      <c r="AF1020" s="250" t="b">
        <f>IF(tbl_TransDet_Exp[[#This Row],[ER Lookup and Format]]&lt;&gt;"",CONCATENATE(tbl_TransDet_Exp[[#This Row],[https://financials.omni.fsu.edu/psp/sprdfi/EMPLOYEE/ERP/c/AUDIT_EXPENSE_FUNCTIONS.TE_EXP_SHEET_INQ.GBL?SHEET_ID=]],AE1020,tbl_TransDet_Exp[[#This Row],[&amp;PAGE=EX_SHEET_ENTRY]]))</f>
        <v>0</v>
      </c>
      <c r="AG1020" s="250" t="str">
        <f t="shared" si="50"/>
        <v>https://docmgmt.its.fsu.edu/NolijWeb/public/apiLoginCheck.jsp?redir=../documentviewer/%3FdocumentId%3D</v>
      </c>
      <c r="AH10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0" s="250" t="str">
        <f>tbl_TransDet_Exp[[#Headers],[&amp;TargetFrameName=None]]</f>
        <v>&amp;TargetFrameName=None</v>
      </c>
      <c r="AJ10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0" s="71"/>
      <c r="AN1020" s="22"/>
      <c r="AO1020" s="22"/>
      <c r="AP1020" s="208"/>
      <c r="AQ1020" s="42" t="e">
        <f>IF(tbl_TransDet_Exp[[#This Row],[Custom SR Type]]="",INDEX(SR_Lookup[Section Name],MATCH(tbl_TransDet_Exp[[#This Row],[Account]],SR_Lookup[Account],0)),tbl_TransDet_Exp[[#This Row],[Custom SR Type]])</f>
        <v>#N/A</v>
      </c>
      <c r="AR1020" s="42">
        <f>VALUE(CONCATENATE(C1020,TEXT(tbl_TransDet_Exp[[#This Row],[Pd]],"00")))</f>
        <v>0</v>
      </c>
      <c r="AS1020" s="42" t="str">
        <f>TEXT(tbl_TransDet_Exp[[#This Row],[Project Id]],"000000")</f>
        <v>000000</v>
      </c>
      <c r="AT1020" s="42" t="e">
        <f>INDEX(Table11[Description],MATCH(tbl_TransDet_Exp[[#This Row],[Account]],Table11[GL Account],0))</f>
        <v>#N/A</v>
      </c>
      <c r="AU10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1" spans="2:47">
      <c r="B1021" s="11"/>
      <c r="C1021" s="243"/>
      <c r="D1021" s="243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244"/>
      <c r="P1021" s="11"/>
      <c r="Q1021" s="245"/>
      <c r="R1021" s="11"/>
      <c r="S1021" s="11"/>
      <c r="T1021" s="11"/>
      <c r="U1021" s="11"/>
      <c r="V1021" s="11"/>
      <c r="W1021" s="11"/>
      <c r="X1021" s="11"/>
      <c r="Y1021" s="11"/>
      <c r="Z1021" s="246"/>
      <c r="AA10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1" s="250" t="e">
        <f>IF(tbl_TransDet_Exp[[#This Row],[+/-  (HR GL Detail)]]&lt;&gt;"",tbl_TransDet_Exp[[#This Row],[+/-  (HR GL Detail)]],IF(#REF!&lt;&gt;"",#REF!,""))</f>
        <v>#REF!</v>
      </c>
      <c r="AC1021" s="250" t="str">
        <f t="shared" si="48"/>
        <v>https://financials.omni.fsu.edu/psp/sprdfi/EMPLOYEE/ERP/c/AUDIT_EXPENSE_FUNCTIONS.TE_EXP_SHEET_INQ.GBL?SHEET_ID=</v>
      </c>
      <c r="AD1021" s="250" t="str">
        <f t="shared" si="49"/>
        <v>&amp;PAGE=EX_SHEET_ENTRY</v>
      </c>
      <c r="AE1021" s="250" t="str">
        <f>IF(LEFT(tbl_TransDet_Exp[[#This Row],[Journal Id]],2)="EX",TEXT(tbl_TransDet_Exp[[#This Row],[Vch /Ex /PayId]],"0000000000"),"")</f>
        <v/>
      </c>
      <c r="AF1021" s="250" t="b">
        <f>IF(tbl_TransDet_Exp[[#This Row],[ER Lookup and Format]]&lt;&gt;"",CONCATENATE(tbl_TransDet_Exp[[#This Row],[https://financials.omni.fsu.edu/psp/sprdfi/EMPLOYEE/ERP/c/AUDIT_EXPENSE_FUNCTIONS.TE_EXP_SHEET_INQ.GBL?SHEET_ID=]],AE1021,tbl_TransDet_Exp[[#This Row],[&amp;PAGE=EX_SHEET_ENTRY]]))</f>
        <v>0</v>
      </c>
      <c r="AG1021" s="250" t="str">
        <f t="shared" si="50"/>
        <v>https://docmgmt.its.fsu.edu/NolijWeb/public/apiLoginCheck.jsp?redir=../documentviewer/%3FdocumentId%3D</v>
      </c>
      <c r="AH10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1" s="250" t="str">
        <f>tbl_TransDet_Exp[[#Headers],[&amp;TargetFrameName=None]]</f>
        <v>&amp;TargetFrameName=None</v>
      </c>
      <c r="AJ10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1" s="71"/>
      <c r="AN1021" s="22"/>
      <c r="AO1021" s="22"/>
      <c r="AP1021" s="208"/>
      <c r="AQ1021" s="42" t="e">
        <f>IF(tbl_TransDet_Exp[[#This Row],[Custom SR Type]]="",INDEX(SR_Lookup[Section Name],MATCH(tbl_TransDet_Exp[[#This Row],[Account]],SR_Lookup[Account],0)),tbl_TransDet_Exp[[#This Row],[Custom SR Type]])</f>
        <v>#N/A</v>
      </c>
      <c r="AR1021" s="42">
        <f>VALUE(CONCATENATE(C1021,TEXT(tbl_TransDet_Exp[[#This Row],[Pd]],"00")))</f>
        <v>0</v>
      </c>
      <c r="AS1021" s="42" t="str">
        <f>TEXT(tbl_TransDet_Exp[[#This Row],[Project Id]],"000000")</f>
        <v>000000</v>
      </c>
      <c r="AT1021" s="42" t="e">
        <f>INDEX(Table11[Description],MATCH(tbl_TransDet_Exp[[#This Row],[Account]],Table11[GL Account],0))</f>
        <v>#N/A</v>
      </c>
      <c r="AU10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2" spans="2:47">
      <c r="B1022" s="11"/>
      <c r="C1022" s="243"/>
      <c r="D1022" s="243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244"/>
      <c r="P1022" s="11"/>
      <c r="Q1022" s="245"/>
      <c r="R1022" s="11"/>
      <c r="S1022" s="11"/>
      <c r="T1022" s="11"/>
      <c r="U1022" s="11"/>
      <c r="V1022" s="11"/>
      <c r="W1022" s="11"/>
      <c r="X1022" s="11"/>
      <c r="Y1022" s="11"/>
      <c r="Z1022" s="246"/>
      <c r="AA10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2" s="250" t="e">
        <f>IF(tbl_TransDet_Exp[[#This Row],[+/-  (HR GL Detail)]]&lt;&gt;"",tbl_TransDet_Exp[[#This Row],[+/-  (HR GL Detail)]],IF(#REF!&lt;&gt;"",#REF!,""))</f>
        <v>#REF!</v>
      </c>
      <c r="AC1022" s="250" t="str">
        <f t="shared" si="48"/>
        <v>https://financials.omni.fsu.edu/psp/sprdfi/EMPLOYEE/ERP/c/AUDIT_EXPENSE_FUNCTIONS.TE_EXP_SHEET_INQ.GBL?SHEET_ID=</v>
      </c>
      <c r="AD1022" s="250" t="str">
        <f t="shared" si="49"/>
        <v>&amp;PAGE=EX_SHEET_ENTRY</v>
      </c>
      <c r="AE1022" s="250" t="str">
        <f>IF(LEFT(tbl_TransDet_Exp[[#This Row],[Journal Id]],2)="EX",TEXT(tbl_TransDet_Exp[[#This Row],[Vch /Ex /PayId]],"0000000000"),"")</f>
        <v/>
      </c>
      <c r="AF1022" s="250" t="b">
        <f>IF(tbl_TransDet_Exp[[#This Row],[ER Lookup and Format]]&lt;&gt;"",CONCATENATE(tbl_TransDet_Exp[[#This Row],[https://financials.omni.fsu.edu/psp/sprdfi/EMPLOYEE/ERP/c/AUDIT_EXPENSE_FUNCTIONS.TE_EXP_SHEET_INQ.GBL?SHEET_ID=]],AE1022,tbl_TransDet_Exp[[#This Row],[&amp;PAGE=EX_SHEET_ENTRY]]))</f>
        <v>0</v>
      </c>
      <c r="AG1022" s="250" t="str">
        <f t="shared" si="50"/>
        <v>https://docmgmt.its.fsu.edu/NolijWeb/public/apiLoginCheck.jsp?redir=../documentviewer/%3FdocumentId%3D</v>
      </c>
      <c r="AH10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2" s="250" t="str">
        <f>tbl_TransDet_Exp[[#Headers],[&amp;TargetFrameName=None]]</f>
        <v>&amp;TargetFrameName=None</v>
      </c>
      <c r="AJ10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2" s="71"/>
      <c r="AN1022" s="22"/>
      <c r="AO1022" s="22"/>
      <c r="AP1022" s="208"/>
      <c r="AQ1022" s="42" t="e">
        <f>IF(tbl_TransDet_Exp[[#This Row],[Custom SR Type]]="",INDEX(SR_Lookup[Section Name],MATCH(tbl_TransDet_Exp[[#This Row],[Account]],SR_Lookup[Account],0)),tbl_TransDet_Exp[[#This Row],[Custom SR Type]])</f>
        <v>#N/A</v>
      </c>
      <c r="AR1022" s="42">
        <f>VALUE(CONCATENATE(C1022,TEXT(tbl_TransDet_Exp[[#This Row],[Pd]],"00")))</f>
        <v>0</v>
      </c>
      <c r="AS1022" s="42" t="str">
        <f>TEXT(tbl_TransDet_Exp[[#This Row],[Project Id]],"000000")</f>
        <v>000000</v>
      </c>
      <c r="AT1022" s="42" t="e">
        <f>INDEX(Table11[Description],MATCH(tbl_TransDet_Exp[[#This Row],[Account]],Table11[GL Account],0))</f>
        <v>#N/A</v>
      </c>
      <c r="AU10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3" spans="2:47">
      <c r="B1023" s="11"/>
      <c r="C1023" s="243"/>
      <c r="D1023" s="243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244"/>
      <c r="P1023" s="11"/>
      <c r="Q1023" s="245"/>
      <c r="R1023" s="11"/>
      <c r="S1023" s="11"/>
      <c r="T1023" s="11"/>
      <c r="U1023" s="11"/>
      <c r="V1023" s="11"/>
      <c r="W1023" s="11"/>
      <c r="X1023" s="11"/>
      <c r="Y1023" s="11"/>
      <c r="Z1023" s="246"/>
      <c r="AA10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3" s="250" t="e">
        <f>IF(tbl_TransDet_Exp[[#This Row],[+/-  (HR GL Detail)]]&lt;&gt;"",tbl_TransDet_Exp[[#This Row],[+/-  (HR GL Detail)]],IF(#REF!&lt;&gt;"",#REF!,""))</f>
        <v>#REF!</v>
      </c>
      <c r="AC1023" s="250" t="str">
        <f t="shared" si="48"/>
        <v>https://financials.omni.fsu.edu/psp/sprdfi/EMPLOYEE/ERP/c/AUDIT_EXPENSE_FUNCTIONS.TE_EXP_SHEET_INQ.GBL?SHEET_ID=</v>
      </c>
      <c r="AD1023" s="250" t="str">
        <f t="shared" si="49"/>
        <v>&amp;PAGE=EX_SHEET_ENTRY</v>
      </c>
      <c r="AE1023" s="250" t="str">
        <f>IF(LEFT(tbl_TransDet_Exp[[#This Row],[Journal Id]],2)="EX",TEXT(tbl_TransDet_Exp[[#This Row],[Vch /Ex /PayId]],"0000000000"),"")</f>
        <v/>
      </c>
      <c r="AF1023" s="250" t="b">
        <f>IF(tbl_TransDet_Exp[[#This Row],[ER Lookup and Format]]&lt;&gt;"",CONCATENATE(tbl_TransDet_Exp[[#This Row],[https://financials.omni.fsu.edu/psp/sprdfi/EMPLOYEE/ERP/c/AUDIT_EXPENSE_FUNCTIONS.TE_EXP_SHEET_INQ.GBL?SHEET_ID=]],AE1023,tbl_TransDet_Exp[[#This Row],[&amp;PAGE=EX_SHEET_ENTRY]]))</f>
        <v>0</v>
      </c>
      <c r="AG1023" s="250" t="str">
        <f t="shared" si="50"/>
        <v>https://docmgmt.its.fsu.edu/NolijWeb/public/apiLoginCheck.jsp?redir=../documentviewer/%3FdocumentId%3D</v>
      </c>
      <c r="AH10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3" s="250" t="str">
        <f>tbl_TransDet_Exp[[#Headers],[&amp;TargetFrameName=None]]</f>
        <v>&amp;TargetFrameName=None</v>
      </c>
      <c r="AJ10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3" s="71"/>
      <c r="AN1023" s="22"/>
      <c r="AO1023" s="22"/>
      <c r="AP1023" s="208"/>
      <c r="AQ1023" s="42" t="e">
        <f>IF(tbl_TransDet_Exp[[#This Row],[Custom SR Type]]="",INDEX(SR_Lookup[Section Name],MATCH(tbl_TransDet_Exp[[#This Row],[Account]],SR_Lookup[Account],0)),tbl_TransDet_Exp[[#This Row],[Custom SR Type]])</f>
        <v>#N/A</v>
      </c>
      <c r="AR1023" s="42">
        <f>VALUE(CONCATENATE(C1023,TEXT(tbl_TransDet_Exp[[#This Row],[Pd]],"00")))</f>
        <v>0</v>
      </c>
      <c r="AS1023" s="42" t="str">
        <f>TEXT(tbl_TransDet_Exp[[#This Row],[Project Id]],"000000")</f>
        <v>000000</v>
      </c>
      <c r="AT1023" s="42" t="e">
        <f>INDEX(Table11[Description],MATCH(tbl_TransDet_Exp[[#This Row],[Account]],Table11[GL Account],0))</f>
        <v>#N/A</v>
      </c>
      <c r="AU10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4" spans="2:47">
      <c r="B1024" s="11"/>
      <c r="C1024" s="243"/>
      <c r="D1024" s="243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244"/>
      <c r="P1024" s="11"/>
      <c r="Q1024" s="245"/>
      <c r="R1024" s="11"/>
      <c r="S1024" s="11"/>
      <c r="T1024" s="11"/>
      <c r="U1024" s="11"/>
      <c r="V1024" s="11"/>
      <c r="W1024" s="11"/>
      <c r="X1024" s="11"/>
      <c r="Y1024" s="11"/>
      <c r="Z1024" s="246"/>
      <c r="AA10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4" s="250" t="e">
        <f>IF(tbl_TransDet_Exp[[#This Row],[+/-  (HR GL Detail)]]&lt;&gt;"",tbl_TransDet_Exp[[#This Row],[+/-  (HR GL Detail)]],IF(#REF!&lt;&gt;"",#REF!,""))</f>
        <v>#REF!</v>
      </c>
      <c r="AC1024" s="250" t="str">
        <f t="shared" si="48"/>
        <v>https://financials.omni.fsu.edu/psp/sprdfi/EMPLOYEE/ERP/c/AUDIT_EXPENSE_FUNCTIONS.TE_EXP_SHEET_INQ.GBL?SHEET_ID=</v>
      </c>
      <c r="AD1024" s="250" t="str">
        <f t="shared" si="49"/>
        <v>&amp;PAGE=EX_SHEET_ENTRY</v>
      </c>
      <c r="AE1024" s="250" t="str">
        <f>IF(LEFT(tbl_TransDet_Exp[[#This Row],[Journal Id]],2)="EX",TEXT(tbl_TransDet_Exp[[#This Row],[Vch /Ex /PayId]],"0000000000"),"")</f>
        <v/>
      </c>
      <c r="AF1024" s="250" t="b">
        <f>IF(tbl_TransDet_Exp[[#This Row],[ER Lookup and Format]]&lt;&gt;"",CONCATENATE(tbl_TransDet_Exp[[#This Row],[https://financials.omni.fsu.edu/psp/sprdfi/EMPLOYEE/ERP/c/AUDIT_EXPENSE_FUNCTIONS.TE_EXP_SHEET_INQ.GBL?SHEET_ID=]],AE1024,tbl_TransDet_Exp[[#This Row],[&amp;PAGE=EX_SHEET_ENTRY]]))</f>
        <v>0</v>
      </c>
      <c r="AG1024" s="250" t="str">
        <f t="shared" si="50"/>
        <v>https://docmgmt.its.fsu.edu/NolijWeb/public/apiLoginCheck.jsp?redir=../documentviewer/%3FdocumentId%3D</v>
      </c>
      <c r="AH10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4" s="250" t="str">
        <f>tbl_TransDet_Exp[[#Headers],[&amp;TargetFrameName=None]]</f>
        <v>&amp;TargetFrameName=None</v>
      </c>
      <c r="AJ10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4" s="71"/>
      <c r="AN1024" s="22"/>
      <c r="AO1024" s="22"/>
      <c r="AP1024" s="208"/>
      <c r="AQ1024" s="42" t="e">
        <f>IF(tbl_TransDet_Exp[[#This Row],[Custom SR Type]]="",INDEX(SR_Lookup[Section Name],MATCH(tbl_TransDet_Exp[[#This Row],[Account]],SR_Lookup[Account],0)),tbl_TransDet_Exp[[#This Row],[Custom SR Type]])</f>
        <v>#N/A</v>
      </c>
      <c r="AR1024" s="42">
        <f>VALUE(CONCATENATE(C1024,TEXT(tbl_TransDet_Exp[[#This Row],[Pd]],"00")))</f>
        <v>0</v>
      </c>
      <c r="AS1024" s="42" t="str">
        <f>TEXT(tbl_TransDet_Exp[[#This Row],[Project Id]],"000000")</f>
        <v>000000</v>
      </c>
      <c r="AT1024" s="42" t="e">
        <f>INDEX(Table11[Description],MATCH(tbl_TransDet_Exp[[#This Row],[Account]],Table11[GL Account],0))</f>
        <v>#N/A</v>
      </c>
      <c r="AU10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5" spans="2:47">
      <c r="B1025" s="11"/>
      <c r="C1025" s="243"/>
      <c r="D1025" s="243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244"/>
      <c r="P1025" s="11"/>
      <c r="Q1025" s="245"/>
      <c r="R1025" s="11"/>
      <c r="S1025" s="11"/>
      <c r="T1025" s="11"/>
      <c r="U1025" s="11"/>
      <c r="V1025" s="11"/>
      <c r="W1025" s="11"/>
      <c r="X1025" s="11"/>
      <c r="Y1025" s="11"/>
      <c r="Z1025" s="246"/>
      <c r="AA10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5" s="250" t="e">
        <f>IF(tbl_TransDet_Exp[[#This Row],[+/-  (HR GL Detail)]]&lt;&gt;"",tbl_TransDet_Exp[[#This Row],[+/-  (HR GL Detail)]],IF(#REF!&lt;&gt;"",#REF!,""))</f>
        <v>#REF!</v>
      </c>
      <c r="AC1025" s="250" t="str">
        <f t="shared" si="48"/>
        <v>https://financials.omni.fsu.edu/psp/sprdfi/EMPLOYEE/ERP/c/AUDIT_EXPENSE_FUNCTIONS.TE_EXP_SHEET_INQ.GBL?SHEET_ID=</v>
      </c>
      <c r="AD1025" s="250" t="str">
        <f t="shared" si="49"/>
        <v>&amp;PAGE=EX_SHEET_ENTRY</v>
      </c>
      <c r="AE1025" s="250" t="str">
        <f>IF(LEFT(tbl_TransDet_Exp[[#This Row],[Journal Id]],2)="EX",TEXT(tbl_TransDet_Exp[[#This Row],[Vch /Ex /PayId]],"0000000000"),"")</f>
        <v/>
      </c>
      <c r="AF1025" s="250" t="b">
        <f>IF(tbl_TransDet_Exp[[#This Row],[ER Lookup and Format]]&lt;&gt;"",CONCATENATE(tbl_TransDet_Exp[[#This Row],[https://financials.omni.fsu.edu/psp/sprdfi/EMPLOYEE/ERP/c/AUDIT_EXPENSE_FUNCTIONS.TE_EXP_SHEET_INQ.GBL?SHEET_ID=]],AE1025,tbl_TransDet_Exp[[#This Row],[&amp;PAGE=EX_SHEET_ENTRY]]))</f>
        <v>0</v>
      </c>
      <c r="AG1025" s="250" t="str">
        <f t="shared" si="50"/>
        <v>https://docmgmt.its.fsu.edu/NolijWeb/public/apiLoginCheck.jsp?redir=../documentviewer/%3FdocumentId%3D</v>
      </c>
      <c r="AH10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5" s="250" t="str">
        <f>tbl_TransDet_Exp[[#Headers],[&amp;TargetFrameName=None]]</f>
        <v>&amp;TargetFrameName=None</v>
      </c>
      <c r="AJ10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5" s="71"/>
      <c r="AN1025" s="22"/>
      <c r="AO1025" s="22"/>
      <c r="AP1025" s="208"/>
      <c r="AQ1025" s="42" t="e">
        <f>IF(tbl_TransDet_Exp[[#This Row],[Custom SR Type]]="",INDEX(SR_Lookup[Section Name],MATCH(tbl_TransDet_Exp[[#This Row],[Account]],SR_Lookup[Account],0)),tbl_TransDet_Exp[[#This Row],[Custom SR Type]])</f>
        <v>#N/A</v>
      </c>
      <c r="AR1025" s="42">
        <f>VALUE(CONCATENATE(C1025,TEXT(tbl_TransDet_Exp[[#This Row],[Pd]],"00")))</f>
        <v>0</v>
      </c>
      <c r="AS1025" s="42" t="str">
        <f>TEXT(tbl_TransDet_Exp[[#This Row],[Project Id]],"000000")</f>
        <v>000000</v>
      </c>
      <c r="AT1025" s="42" t="e">
        <f>INDEX(Table11[Description],MATCH(tbl_TransDet_Exp[[#This Row],[Account]],Table11[GL Account],0))</f>
        <v>#N/A</v>
      </c>
      <c r="AU10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6" spans="2:47">
      <c r="B1026" s="11"/>
      <c r="C1026" s="243"/>
      <c r="D1026" s="243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244"/>
      <c r="P1026" s="11"/>
      <c r="Q1026" s="245"/>
      <c r="R1026" s="11"/>
      <c r="S1026" s="11"/>
      <c r="T1026" s="11"/>
      <c r="U1026" s="11"/>
      <c r="V1026" s="11"/>
      <c r="W1026" s="11"/>
      <c r="X1026" s="11"/>
      <c r="Y1026" s="11"/>
      <c r="Z1026" s="246"/>
      <c r="AA10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6" s="250" t="e">
        <f>IF(tbl_TransDet_Exp[[#This Row],[+/-  (HR GL Detail)]]&lt;&gt;"",tbl_TransDet_Exp[[#This Row],[+/-  (HR GL Detail)]],IF(#REF!&lt;&gt;"",#REF!,""))</f>
        <v>#REF!</v>
      </c>
      <c r="AC1026" s="250" t="str">
        <f t="shared" si="48"/>
        <v>https://financials.omni.fsu.edu/psp/sprdfi/EMPLOYEE/ERP/c/AUDIT_EXPENSE_FUNCTIONS.TE_EXP_SHEET_INQ.GBL?SHEET_ID=</v>
      </c>
      <c r="AD1026" s="250" t="str">
        <f t="shared" si="49"/>
        <v>&amp;PAGE=EX_SHEET_ENTRY</v>
      </c>
      <c r="AE1026" s="250" t="str">
        <f>IF(LEFT(tbl_TransDet_Exp[[#This Row],[Journal Id]],2)="EX",TEXT(tbl_TransDet_Exp[[#This Row],[Vch /Ex /PayId]],"0000000000"),"")</f>
        <v/>
      </c>
      <c r="AF1026" s="250" t="b">
        <f>IF(tbl_TransDet_Exp[[#This Row],[ER Lookup and Format]]&lt;&gt;"",CONCATENATE(tbl_TransDet_Exp[[#This Row],[https://financials.omni.fsu.edu/psp/sprdfi/EMPLOYEE/ERP/c/AUDIT_EXPENSE_FUNCTIONS.TE_EXP_SHEET_INQ.GBL?SHEET_ID=]],AE1026,tbl_TransDet_Exp[[#This Row],[&amp;PAGE=EX_SHEET_ENTRY]]))</f>
        <v>0</v>
      </c>
      <c r="AG1026" s="250" t="str">
        <f t="shared" si="50"/>
        <v>https://docmgmt.its.fsu.edu/NolijWeb/public/apiLoginCheck.jsp?redir=../documentviewer/%3FdocumentId%3D</v>
      </c>
      <c r="AH10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6" s="250" t="str">
        <f>tbl_TransDet_Exp[[#Headers],[&amp;TargetFrameName=None]]</f>
        <v>&amp;TargetFrameName=None</v>
      </c>
      <c r="AJ10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6" s="71"/>
      <c r="AN1026" s="22"/>
      <c r="AO1026" s="22"/>
      <c r="AP1026" s="208"/>
      <c r="AQ1026" s="42" t="e">
        <f>IF(tbl_TransDet_Exp[[#This Row],[Custom SR Type]]="",INDEX(SR_Lookup[Section Name],MATCH(tbl_TransDet_Exp[[#This Row],[Account]],SR_Lookup[Account],0)),tbl_TransDet_Exp[[#This Row],[Custom SR Type]])</f>
        <v>#N/A</v>
      </c>
      <c r="AR1026" s="42">
        <f>VALUE(CONCATENATE(C1026,TEXT(tbl_TransDet_Exp[[#This Row],[Pd]],"00")))</f>
        <v>0</v>
      </c>
      <c r="AS1026" s="42" t="str">
        <f>TEXT(tbl_TransDet_Exp[[#This Row],[Project Id]],"000000")</f>
        <v>000000</v>
      </c>
      <c r="AT1026" s="42" t="e">
        <f>INDEX(Table11[Description],MATCH(tbl_TransDet_Exp[[#This Row],[Account]],Table11[GL Account],0))</f>
        <v>#N/A</v>
      </c>
      <c r="AU10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7" spans="2:47">
      <c r="B1027" s="11"/>
      <c r="C1027" s="243"/>
      <c r="D1027" s="243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244"/>
      <c r="P1027" s="11"/>
      <c r="Q1027" s="245"/>
      <c r="R1027" s="11"/>
      <c r="S1027" s="11"/>
      <c r="T1027" s="11"/>
      <c r="U1027" s="11"/>
      <c r="V1027" s="11"/>
      <c r="W1027" s="11"/>
      <c r="X1027" s="11"/>
      <c r="Y1027" s="11"/>
      <c r="Z1027" s="246"/>
      <c r="AA10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7" s="250" t="e">
        <f>IF(tbl_TransDet_Exp[[#This Row],[+/-  (HR GL Detail)]]&lt;&gt;"",tbl_TransDet_Exp[[#This Row],[+/-  (HR GL Detail)]],IF(#REF!&lt;&gt;"",#REF!,""))</f>
        <v>#REF!</v>
      </c>
      <c r="AC1027" s="250" t="str">
        <f t="shared" si="48"/>
        <v>https://financials.omni.fsu.edu/psp/sprdfi/EMPLOYEE/ERP/c/AUDIT_EXPENSE_FUNCTIONS.TE_EXP_SHEET_INQ.GBL?SHEET_ID=</v>
      </c>
      <c r="AD1027" s="250" t="str">
        <f t="shared" si="49"/>
        <v>&amp;PAGE=EX_SHEET_ENTRY</v>
      </c>
      <c r="AE1027" s="250" t="str">
        <f>IF(LEFT(tbl_TransDet_Exp[[#This Row],[Journal Id]],2)="EX",TEXT(tbl_TransDet_Exp[[#This Row],[Vch /Ex /PayId]],"0000000000"),"")</f>
        <v/>
      </c>
      <c r="AF1027" s="250" t="b">
        <f>IF(tbl_TransDet_Exp[[#This Row],[ER Lookup and Format]]&lt;&gt;"",CONCATENATE(tbl_TransDet_Exp[[#This Row],[https://financials.omni.fsu.edu/psp/sprdfi/EMPLOYEE/ERP/c/AUDIT_EXPENSE_FUNCTIONS.TE_EXP_SHEET_INQ.GBL?SHEET_ID=]],AE1027,tbl_TransDet_Exp[[#This Row],[&amp;PAGE=EX_SHEET_ENTRY]]))</f>
        <v>0</v>
      </c>
      <c r="AG1027" s="250" t="str">
        <f t="shared" si="50"/>
        <v>https://docmgmt.its.fsu.edu/NolijWeb/public/apiLoginCheck.jsp?redir=../documentviewer/%3FdocumentId%3D</v>
      </c>
      <c r="AH10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7" s="250" t="str">
        <f>tbl_TransDet_Exp[[#Headers],[&amp;TargetFrameName=None]]</f>
        <v>&amp;TargetFrameName=None</v>
      </c>
      <c r="AJ10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7" s="71"/>
      <c r="AN1027" s="22"/>
      <c r="AO1027" s="22"/>
      <c r="AP1027" s="208"/>
      <c r="AQ1027" s="42" t="e">
        <f>IF(tbl_TransDet_Exp[[#This Row],[Custom SR Type]]="",INDEX(SR_Lookup[Section Name],MATCH(tbl_TransDet_Exp[[#This Row],[Account]],SR_Lookup[Account],0)),tbl_TransDet_Exp[[#This Row],[Custom SR Type]])</f>
        <v>#N/A</v>
      </c>
      <c r="AR1027" s="42">
        <f>VALUE(CONCATENATE(C1027,TEXT(tbl_TransDet_Exp[[#This Row],[Pd]],"00")))</f>
        <v>0</v>
      </c>
      <c r="AS1027" s="42" t="str">
        <f>TEXT(tbl_TransDet_Exp[[#This Row],[Project Id]],"000000")</f>
        <v>000000</v>
      </c>
      <c r="AT1027" s="42" t="e">
        <f>INDEX(Table11[Description],MATCH(tbl_TransDet_Exp[[#This Row],[Account]],Table11[GL Account],0))</f>
        <v>#N/A</v>
      </c>
      <c r="AU10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8" spans="2:47">
      <c r="B1028" s="11"/>
      <c r="C1028" s="243"/>
      <c r="D1028" s="243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244"/>
      <c r="P1028" s="11"/>
      <c r="Q1028" s="245"/>
      <c r="R1028" s="11"/>
      <c r="S1028" s="11"/>
      <c r="T1028" s="11"/>
      <c r="U1028" s="11"/>
      <c r="V1028" s="11"/>
      <c r="W1028" s="11"/>
      <c r="X1028" s="11"/>
      <c r="Y1028" s="11"/>
      <c r="Z1028" s="246"/>
      <c r="AA10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8" s="250" t="e">
        <f>IF(tbl_TransDet_Exp[[#This Row],[+/-  (HR GL Detail)]]&lt;&gt;"",tbl_TransDet_Exp[[#This Row],[+/-  (HR GL Detail)]],IF(#REF!&lt;&gt;"",#REF!,""))</f>
        <v>#REF!</v>
      </c>
      <c r="AC1028" s="250" t="str">
        <f t="shared" si="48"/>
        <v>https://financials.omni.fsu.edu/psp/sprdfi/EMPLOYEE/ERP/c/AUDIT_EXPENSE_FUNCTIONS.TE_EXP_SHEET_INQ.GBL?SHEET_ID=</v>
      </c>
      <c r="AD1028" s="250" t="str">
        <f t="shared" si="49"/>
        <v>&amp;PAGE=EX_SHEET_ENTRY</v>
      </c>
      <c r="AE1028" s="250" t="str">
        <f>IF(LEFT(tbl_TransDet_Exp[[#This Row],[Journal Id]],2)="EX",TEXT(tbl_TransDet_Exp[[#This Row],[Vch /Ex /PayId]],"0000000000"),"")</f>
        <v/>
      </c>
      <c r="AF1028" s="250" t="b">
        <f>IF(tbl_TransDet_Exp[[#This Row],[ER Lookup and Format]]&lt;&gt;"",CONCATENATE(tbl_TransDet_Exp[[#This Row],[https://financials.omni.fsu.edu/psp/sprdfi/EMPLOYEE/ERP/c/AUDIT_EXPENSE_FUNCTIONS.TE_EXP_SHEET_INQ.GBL?SHEET_ID=]],AE1028,tbl_TransDet_Exp[[#This Row],[&amp;PAGE=EX_SHEET_ENTRY]]))</f>
        <v>0</v>
      </c>
      <c r="AG1028" s="250" t="str">
        <f t="shared" si="50"/>
        <v>https://docmgmt.its.fsu.edu/NolijWeb/public/apiLoginCheck.jsp?redir=../documentviewer/%3FdocumentId%3D</v>
      </c>
      <c r="AH10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8" s="250" t="str">
        <f>tbl_TransDet_Exp[[#Headers],[&amp;TargetFrameName=None]]</f>
        <v>&amp;TargetFrameName=None</v>
      </c>
      <c r="AJ10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8" s="71"/>
      <c r="AN1028" s="22"/>
      <c r="AO1028" s="22"/>
      <c r="AP1028" s="208"/>
      <c r="AQ1028" s="42" t="e">
        <f>IF(tbl_TransDet_Exp[[#This Row],[Custom SR Type]]="",INDEX(SR_Lookup[Section Name],MATCH(tbl_TransDet_Exp[[#This Row],[Account]],SR_Lookup[Account],0)),tbl_TransDet_Exp[[#This Row],[Custom SR Type]])</f>
        <v>#N/A</v>
      </c>
      <c r="AR1028" s="42">
        <f>VALUE(CONCATENATE(C1028,TEXT(tbl_TransDet_Exp[[#This Row],[Pd]],"00")))</f>
        <v>0</v>
      </c>
      <c r="AS1028" s="42" t="str">
        <f>TEXT(tbl_TransDet_Exp[[#This Row],[Project Id]],"000000")</f>
        <v>000000</v>
      </c>
      <c r="AT1028" s="42" t="e">
        <f>INDEX(Table11[Description],MATCH(tbl_TransDet_Exp[[#This Row],[Account]],Table11[GL Account],0))</f>
        <v>#N/A</v>
      </c>
      <c r="AU10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29" spans="2:47">
      <c r="B1029" s="11"/>
      <c r="C1029" s="243"/>
      <c r="D1029" s="243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244"/>
      <c r="P1029" s="11"/>
      <c r="Q1029" s="245"/>
      <c r="R1029" s="11"/>
      <c r="S1029" s="11"/>
      <c r="T1029" s="11"/>
      <c r="U1029" s="11"/>
      <c r="V1029" s="11"/>
      <c r="W1029" s="11"/>
      <c r="X1029" s="11"/>
      <c r="Y1029" s="11"/>
      <c r="Z1029" s="246"/>
      <c r="AA10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29" s="250" t="e">
        <f>IF(tbl_TransDet_Exp[[#This Row],[+/-  (HR GL Detail)]]&lt;&gt;"",tbl_TransDet_Exp[[#This Row],[+/-  (HR GL Detail)]],IF(#REF!&lt;&gt;"",#REF!,""))</f>
        <v>#REF!</v>
      </c>
      <c r="AC1029" s="250" t="str">
        <f t="shared" si="48"/>
        <v>https://financials.omni.fsu.edu/psp/sprdfi/EMPLOYEE/ERP/c/AUDIT_EXPENSE_FUNCTIONS.TE_EXP_SHEET_INQ.GBL?SHEET_ID=</v>
      </c>
      <c r="AD1029" s="250" t="str">
        <f t="shared" si="49"/>
        <v>&amp;PAGE=EX_SHEET_ENTRY</v>
      </c>
      <c r="AE1029" s="250" t="str">
        <f>IF(LEFT(tbl_TransDet_Exp[[#This Row],[Journal Id]],2)="EX",TEXT(tbl_TransDet_Exp[[#This Row],[Vch /Ex /PayId]],"0000000000"),"")</f>
        <v/>
      </c>
      <c r="AF1029" s="250" t="b">
        <f>IF(tbl_TransDet_Exp[[#This Row],[ER Lookup and Format]]&lt;&gt;"",CONCATENATE(tbl_TransDet_Exp[[#This Row],[https://financials.omni.fsu.edu/psp/sprdfi/EMPLOYEE/ERP/c/AUDIT_EXPENSE_FUNCTIONS.TE_EXP_SHEET_INQ.GBL?SHEET_ID=]],AE1029,tbl_TransDet_Exp[[#This Row],[&amp;PAGE=EX_SHEET_ENTRY]]))</f>
        <v>0</v>
      </c>
      <c r="AG1029" s="250" t="str">
        <f t="shared" si="50"/>
        <v>https://docmgmt.its.fsu.edu/NolijWeb/public/apiLoginCheck.jsp?redir=../documentviewer/%3FdocumentId%3D</v>
      </c>
      <c r="AH10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29" s="250" t="str">
        <f>tbl_TransDet_Exp[[#Headers],[&amp;TargetFrameName=None]]</f>
        <v>&amp;TargetFrameName=None</v>
      </c>
      <c r="AJ10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29" s="71"/>
      <c r="AN1029" s="22"/>
      <c r="AO1029" s="22"/>
      <c r="AP1029" s="208"/>
      <c r="AQ1029" s="42" t="e">
        <f>IF(tbl_TransDet_Exp[[#This Row],[Custom SR Type]]="",INDEX(SR_Lookup[Section Name],MATCH(tbl_TransDet_Exp[[#This Row],[Account]],SR_Lookup[Account],0)),tbl_TransDet_Exp[[#This Row],[Custom SR Type]])</f>
        <v>#N/A</v>
      </c>
      <c r="AR1029" s="42">
        <f>VALUE(CONCATENATE(C1029,TEXT(tbl_TransDet_Exp[[#This Row],[Pd]],"00")))</f>
        <v>0</v>
      </c>
      <c r="AS1029" s="42" t="str">
        <f>TEXT(tbl_TransDet_Exp[[#This Row],[Project Id]],"000000")</f>
        <v>000000</v>
      </c>
      <c r="AT1029" s="42" t="e">
        <f>INDEX(Table11[Description],MATCH(tbl_TransDet_Exp[[#This Row],[Account]],Table11[GL Account],0))</f>
        <v>#N/A</v>
      </c>
      <c r="AU10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0" spans="2:47">
      <c r="B1030" s="11"/>
      <c r="C1030" s="243"/>
      <c r="D1030" s="243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244"/>
      <c r="P1030" s="11"/>
      <c r="Q1030" s="245"/>
      <c r="R1030" s="11"/>
      <c r="S1030" s="11"/>
      <c r="T1030" s="11"/>
      <c r="U1030" s="11"/>
      <c r="V1030" s="11"/>
      <c r="W1030" s="11"/>
      <c r="X1030" s="11"/>
      <c r="Y1030" s="11"/>
      <c r="Z1030" s="246"/>
      <c r="AA10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0" s="250" t="e">
        <f>IF(tbl_TransDet_Exp[[#This Row],[+/-  (HR GL Detail)]]&lt;&gt;"",tbl_TransDet_Exp[[#This Row],[+/-  (HR GL Detail)]],IF(#REF!&lt;&gt;"",#REF!,""))</f>
        <v>#REF!</v>
      </c>
      <c r="AC1030" s="250" t="str">
        <f t="shared" si="48"/>
        <v>https://financials.omni.fsu.edu/psp/sprdfi/EMPLOYEE/ERP/c/AUDIT_EXPENSE_FUNCTIONS.TE_EXP_SHEET_INQ.GBL?SHEET_ID=</v>
      </c>
      <c r="AD1030" s="250" t="str">
        <f t="shared" si="49"/>
        <v>&amp;PAGE=EX_SHEET_ENTRY</v>
      </c>
      <c r="AE1030" s="250" t="str">
        <f>IF(LEFT(tbl_TransDet_Exp[[#This Row],[Journal Id]],2)="EX",TEXT(tbl_TransDet_Exp[[#This Row],[Vch /Ex /PayId]],"0000000000"),"")</f>
        <v/>
      </c>
      <c r="AF1030" s="250" t="b">
        <f>IF(tbl_TransDet_Exp[[#This Row],[ER Lookup and Format]]&lt;&gt;"",CONCATENATE(tbl_TransDet_Exp[[#This Row],[https://financials.omni.fsu.edu/psp/sprdfi/EMPLOYEE/ERP/c/AUDIT_EXPENSE_FUNCTIONS.TE_EXP_SHEET_INQ.GBL?SHEET_ID=]],AE1030,tbl_TransDet_Exp[[#This Row],[&amp;PAGE=EX_SHEET_ENTRY]]))</f>
        <v>0</v>
      </c>
      <c r="AG1030" s="250" t="str">
        <f t="shared" si="50"/>
        <v>https://docmgmt.its.fsu.edu/NolijWeb/public/apiLoginCheck.jsp?redir=../documentviewer/%3FdocumentId%3D</v>
      </c>
      <c r="AH10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0" s="250" t="str">
        <f>tbl_TransDet_Exp[[#Headers],[&amp;TargetFrameName=None]]</f>
        <v>&amp;TargetFrameName=None</v>
      </c>
      <c r="AJ10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0" s="71"/>
      <c r="AN1030" s="22"/>
      <c r="AO1030" s="22"/>
      <c r="AP1030" s="208"/>
      <c r="AQ1030" s="42" t="e">
        <f>IF(tbl_TransDet_Exp[[#This Row],[Custom SR Type]]="",INDEX(SR_Lookup[Section Name],MATCH(tbl_TransDet_Exp[[#This Row],[Account]],SR_Lookup[Account],0)),tbl_TransDet_Exp[[#This Row],[Custom SR Type]])</f>
        <v>#N/A</v>
      </c>
      <c r="AR1030" s="42">
        <f>VALUE(CONCATENATE(C1030,TEXT(tbl_TransDet_Exp[[#This Row],[Pd]],"00")))</f>
        <v>0</v>
      </c>
      <c r="AS1030" s="42" t="str">
        <f>TEXT(tbl_TransDet_Exp[[#This Row],[Project Id]],"000000")</f>
        <v>000000</v>
      </c>
      <c r="AT1030" s="42" t="e">
        <f>INDEX(Table11[Description],MATCH(tbl_TransDet_Exp[[#This Row],[Account]],Table11[GL Account],0))</f>
        <v>#N/A</v>
      </c>
      <c r="AU10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1" spans="2:47">
      <c r="B1031" s="11"/>
      <c r="C1031" s="243"/>
      <c r="D1031" s="243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244"/>
      <c r="P1031" s="11"/>
      <c r="Q1031" s="245"/>
      <c r="R1031" s="11"/>
      <c r="S1031" s="11"/>
      <c r="T1031" s="11"/>
      <c r="U1031" s="11"/>
      <c r="V1031" s="11"/>
      <c r="W1031" s="11"/>
      <c r="X1031" s="11"/>
      <c r="Y1031" s="11"/>
      <c r="Z1031" s="246"/>
      <c r="AA10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1" s="250" t="e">
        <f>IF(tbl_TransDet_Exp[[#This Row],[+/-  (HR GL Detail)]]&lt;&gt;"",tbl_TransDet_Exp[[#This Row],[+/-  (HR GL Detail)]],IF(#REF!&lt;&gt;"",#REF!,""))</f>
        <v>#REF!</v>
      </c>
      <c r="AC1031" s="250" t="str">
        <f t="shared" si="48"/>
        <v>https://financials.omni.fsu.edu/psp/sprdfi/EMPLOYEE/ERP/c/AUDIT_EXPENSE_FUNCTIONS.TE_EXP_SHEET_INQ.GBL?SHEET_ID=</v>
      </c>
      <c r="AD1031" s="250" t="str">
        <f t="shared" si="49"/>
        <v>&amp;PAGE=EX_SHEET_ENTRY</v>
      </c>
      <c r="AE1031" s="250" t="str">
        <f>IF(LEFT(tbl_TransDet_Exp[[#This Row],[Journal Id]],2)="EX",TEXT(tbl_TransDet_Exp[[#This Row],[Vch /Ex /PayId]],"0000000000"),"")</f>
        <v/>
      </c>
      <c r="AF1031" s="250" t="b">
        <f>IF(tbl_TransDet_Exp[[#This Row],[ER Lookup and Format]]&lt;&gt;"",CONCATENATE(tbl_TransDet_Exp[[#This Row],[https://financials.omni.fsu.edu/psp/sprdfi/EMPLOYEE/ERP/c/AUDIT_EXPENSE_FUNCTIONS.TE_EXP_SHEET_INQ.GBL?SHEET_ID=]],AE1031,tbl_TransDet_Exp[[#This Row],[&amp;PAGE=EX_SHEET_ENTRY]]))</f>
        <v>0</v>
      </c>
      <c r="AG1031" s="250" t="str">
        <f t="shared" si="50"/>
        <v>https://docmgmt.its.fsu.edu/NolijWeb/public/apiLoginCheck.jsp?redir=../documentviewer/%3FdocumentId%3D</v>
      </c>
      <c r="AH10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1" s="250" t="str">
        <f>tbl_TransDet_Exp[[#Headers],[&amp;TargetFrameName=None]]</f>
        <v>&amp;TargetFrameName=None</v>
      </c>
      <c r="AJ10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1" s="71"/>
      <c r="AN1031" s="22"/>
      <c r="AO1031" s="22"/>
      <c r="AP1031" s="208"/>
      <c r="AQ1031" s="42" t="e">
        <f>IF(tbl_TransDet_Exp[[#This Row],[Custom SR Type]]="",INDEX(SR_Lookup[Section Name],MATCH(tbl_TransDet_Exp[[#This Row],[Account]],SR_Lookup[Account],0)),tbl_TransDet_Exp[[#This Row],[Custom SR Type]])</f>
        <v>#N/A</v>
      </c>
      <c r="AR1031" s="42">
        <f>VALUE(CONCATENATE(C1031,TEXT(tbl_TransDet_Exp[[#This Row],[Pd]],"00")))</f>
        <v>0</v>
      </c>
      <c r="AS1031" s="42" t="str">
        <f>TEXT(tbl_TransDet_Exp[[#This Row],[Project Id]],"000000")</f>
        <v>000000</v>
      </c>
      <c r="AT1031" s="42" t="e">
        <f>INDEX(Table11[Description],MATCH(tbl_TransDet_Exp[[#This Row],[Account]],Table11[GL Account],0))</f>
        <v>#N/A</v>
      </c>
      <c r="AU10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2" spans="2:47">
      <c r="B1032" s="11"/>
      <c r="C1032" s="243"/>
      <c r="D1032" s="243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244"/>
      <c r="P1032" s="11"/>
      <c r="Q1032" s="245"/>
      <c r="R1032" s="11"/>
      <c r="S1032" s="11"/>
      <c r="T1032" s="11"/>
      <c r="U1032" s="11"/>
      <c r="V1032" s="11"/>
      <c r="W1032" s="11"/>
      <c r="X1032" s="11"/>
      <c r="Y1032" s="11"/>
      <c r="Z1032" s="246"/>
      <c r="AA10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2" s="250" t="e">
        <f>IF(tbl_TransDet_Exp[[#This Row],[+/-  (HR GL Detail)]]&lt;&gt;"",tbl_TransDet_Exp[[#This Row],[+/-  (HR GL Detail)]],IF(#REF!&lt;&gt;"",#REF!,""))</f>
        <v>#REF!</v>
      </c>
      <c r="AC1032" s="250" t="str">
        <f t="shared" si="48"/>
        <v>https://financials.omni.fsu.edu/psp/sprdfi/EMPLOYEE/ERP/c/AUDIT_EXPENSE_FUNCTIONS.TE_EXP_SHEET_INQ.GBL?SHEET_ID=</v>
      </c>
      <c r="AD1032" s="250" t="str">
        <f t="shared" si="49"/>
        <v>&amp;PAGE=EX_SHEET_ENTRY</v>
      </c>
      <c r="AE1032" s="250" t="str">
        <f>IF(LEFT(tbl_TransDet_Exp[[#This Row],[Journal Id]],2)="EX",TEXT(tbl_TransDet_Exp[[#This Row],[Vch /Ex /PayId]],"0000000000"),"")</f>
        <v/>
      </c>
      <c r="AF1032" s="250" t="b">
        <f>IF(tbl_TransDet_Exp[[#This Row],[ER Lookup and Format]]&lt;&gt;"",CONCATENATE(tbl_TransDet_Exp[[#This Row],[https://financials.omni.fsu.edu/psp/sprdfi/EMPLOYEE/ERP/c/AUDIT_EXPENSE_FUNCTIONS.TE_EXP_SHEET_INQ.GBL?SHEET_ID=]],AE1032,tbl_TransDet_Exp[[#This Row],[&amp;PAGE=EX_SHEET_ENTRY]]))</f>
        <v>0</v>
      </c>
      <c r="AG1032" s="250" t="str">
        <f t="shared" si="50"/>
        <v>https://docmgmt.its.fsu.edu/NolijWeb/public/apiLoginCheck.jsp?redir=../documentviewer/%3FdocumentId%3D</v>
      </c>
      <c r="AH10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2" s="250" t="str">
        <f>tbl_TransDet_Exp[[#Headers],[&amp;TargetFrameName=None]]</f>
        <v>&amp;TargetFrameName=None</v>
      </c>
      <c r="AJ10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2" s="71"/>
      <c r="AN1032" s="22"/>
      <c r="AO1032" s="22"/>
      <c r="AP1032" s="208"/>
      <c r="AQ1032" s="42" t="e">
        <f>IF(tbl_TransDet_Exp[[#This Row],[Custom SR Type]]="",INDEX(SR_Lookup[Section Name],MATCH(tbl_TransDet_Exp[[#This Row],[Account]],SR_Lookup[Account],0)),tbl_TransDet_Exp[[#This Row],[Custom SR Type]])</f>
        <v>#N/A</v>
      </c>
      <c r="AR1032" s="42">
        <f>VALUE(CONCATENATE(C1032,TEXT(tbl_TransDet_Exp[[#This Row],[Pd]],"00")))</f>
        <v>0</v>
      </c>
      <c r="AS1032" s="42" t="str">
        <f>TEXT(tbl_TransDet_Exp[[#This Row],[Project Id]],"000000")</f>
        <v>000000</v>
      </c>
      <c r="AT1032" s="42" t="e">
        <f>INDEX(Table11[Description],MATCH(tbl_TransDet_Exp[[#This Row],[Account]],Table11[GL Account],0))</f>
        <v>#N/A</v>
      </c>
      <c r="AU10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3" spans="2:47">
      <c r="B1033" s="11"/>
      <c r="C1033" s="243"/>
      <c r="D1033" s="243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244"/>
      <c r="P1033" s="11"/>
      <c r="Q1033" s="245"/>
      <c r="R1033" s="11"/>
      <c r="S1033" s="11"/>
      <c r="T1033" s="11"/>
      <c r="U1033" s="11"/>
      <c r="V1033" s="11"/>
      <c r="W1033" s="11"/>
      <c r="X1033" s="11"/>
      <c r="Y1033" s="11"/>
      <c r="Z1033" s="246"/>
      <c r="AA10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3" s="250" t="e">
        <f>IF(tbl_TransDet_Exp[[#This Row],[+/-  (HR GL Detail)]]&lt;&gt;"",tbl_TransDet_Exp[[#This Row],[+/-  (HR GL Detail)]],IF(#REF!&lt;&gt;"",#REF!,""))</f>
        <v>#REF!</v>
      </c>
      <c r="AC1033" s="250" t="str">
        <f t="shared" si="48"/>
        <v>https://financials.omni.fsu.edu/psp/sprdfi/EMPLOYEE/ERP/c/AUDIT_EXPENSE_FUNCTIONS.TE_EXP_SHEET_INQ.GBL?SHEET_ID=</v>
      </c>
      <c r="AD1033" s="250" t="str">
        <f t="shared" si="49"/>
        <v>&amp;PAGE=EX_SHEET_ENTRY</v>
      </c>
      <c r="AE1033" s="250" t="str">
        <f>IF(LEFT(tbl_TransDet_Exp[[#This Row],[Journal Id]],2)="EX",TEXT(tbl_TransDet_Exp[[#This Row],[Vch /Ex /PayId]],"0000000000"),"")</f>
        <v/>
      </c>
      <c r="AF1033" s="250" t="b">
        <f>IF(tbl_TransDet_Exp[[#This Row],[ER Lookup and Format]]&lt;&gt;"",CONCATENATE(tbl_TransDet_Exp[[#This Row],[https://financials.omni.fsu.edu/psp/sprdfi/EMPLOYEE/ERP/c/AUDIT_EXPENSE_FUNCTIONS.TE_EXP_SHEET_INQ.GBL?SHEET_ID=]],AE1033,tbl_TransDet_Exp[[#This Row],[&amp;PAGE=EX_SHEET_ENTRY]]))</f>
        <v>0</v>
      </c>
      <c r="AG1033" s="250" t="str">
        <f t="shared" si="50"/>
        <v>https://docmgmt.its.fsu.edu/NolijWeb/public/apiLoginCheck.jsp?redir=../documentviewer/%3FdocumentId%3D</v>
      </c>
      <c r="AH10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3" s="250" t="str">
        <f>tbl_TransDet_Exp[[#Headers],[&amp;TargetFrameName=None]]</f>
        <v>&amp;TargetFrameName=None</v>
      </c>
      <c r="AJ10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3" s="71"/>
      <c r="AN1033" s="22"/>
      <c r="AO1033" s="22"/>
      <c r="AP1033" s="208"/>
      <c r="AQ1033" s="42" t="e">
        <f>IF(tbl_TransDet_Exp[[#This Row],[Custom SR Type]]="",INDEX(SR_Lookup[Section Name],MATCH(tbl_TransDet_Exp[[#This Row],[Account]],SR_Lookup[Account],0)),tbl_TransDet_Exp[[#This Row],[Custom SR Type]])</f>
        <v>#N/A</v>
      </c>
      <c r="AR1033" s="42">
        <f>VALUE(CONCATENATE(C1033,TEXT(tbl_TransDet_Exp[[#This Row],[Pd]],"00")))</f>
        <v>0</v>
      </c>
      <c r="AS1033" s="42" t="str">
        <f>TEXT(tbl_TransDet_Exp[[#This Row],[Project Id]],"000000")</f>
        <v>000000</v>
      </c>
      <c r="AT1033" s="42" t="e">
        <f>INDEX(Table11[Description],MATCH(tbl_TransDet_Exp[[#This Row],[Account]],Table11[GL Account],0))</f>
        <v>#N/A</v>
      </c>
      <c r="AU10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4" spans="2:47">
      <c r="B1034" s="11"/>
      <c r="C1034" s="243"/>
      <c r="D1034" s="243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244"/>
      <c r="P1034" s="11"/>
      <c r="Q1034" s="245"/>
      <c r="R1034" s="11"/>
      <c r="S1034" s="11"/>
      <c r="T1034" s="11"/>
      <c r="U1034" s="11"/>
      <c r="V1034" s="11"/>
      <c r="W1034" s="11"/>
      <c r="X1034" s="11"/>
      <c r="Y1034" s="11"/>
      <c r="Z1034" s="246"/>
      <c r="AA10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4" s="250" t="e">
        <f>IF(tbl_TransDet_Exp[[#This Row],[+/-  (HR GL Detail)]]&lt;&gt;"",tbl_TransDet_Exp[[#This Row],[+/-  (HR GL Detail)]],IF(#REF!&lt;&gt;"",#REF!,""))</f>
        <v>#REF!</v>
      </c>
      <c r="AC1034" s="250" t="str">
        <f t="shared" ref="AC1034:AC1097" si="51">$AC$2</f>
        <v>https://financials.omni.fsu.edu/psp/sprdfi/EMPLOYEE/ERP/c/AUDIT_EXPENSE_FUNCTIONS.TE_EXP_SHEET_INQ.GBL?SHEET_ID=</v>
      </c>
      <c r="AD1034" s="250" t="str">
        <f t="shared" ref="AD1034:AD1097" si="52">$AD$2</f>
        <v>&amp;PAGE=EX_SHEET_ENTRY</v>
      </c>
      <c r="AE1034" s="250" t="str">
        <f>IF(LEFT(tbl_TransDet_Exp[[#This Row],[Journal Id]],2)="EX",TEXT(tbl_TransDet_Exp[[#This Row],[Vch /Ex /PayId]],"0000000000"),"")</f>
        <v/>
      </c>
      <c r="AF1034" s="250" t="b">
        <f>IF(tbl_TransDet_Exp[[#This Row],[ER Lookup and Format]]&lt;&gt;"",CONCATENATE(tbl_TransDet_Exp[[#This Row],[https://financials.omni.fsu.edu/psp/sprdfi/EMPLOYEE/ERP/c/AUDIT_EXPENSE_FUNCTIONS.TE_EXP_SHEET_INQ.GBL?SHEET_ID=]],AE1034,tbl_TransDet_Exp[[#This Row],[&amp;PAGE=EX_SHEET_ENTRY]]))</f>
        <v>0</v>
      </c>
      <c r="AG1034" s="250" t="str">
        <f t="shared" ref="AG1034:AG1097" si="53">$AG$2</f>
        <v>https://docmgmt.its.fsu.edu/NolijWeb/public/apiLoginCheck.jsp?redir=../documentviewer/%3FdocumentId%3D</v>
      </c>
      <c r="AH10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4" s="250" t="str">
        <f>tbl_TransDet_Exp[[#Headers],[&amp;TargetFrameName=None]]</f>
        <v>&amp;TargetFrameName=None</v>
      </c>
      <c r="AJ10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4" s="71"/>
      <c r="AN1034" s="22"/>
      <c r="AO1034" s="22"/>
      <c r="AP1034" s="208"/>
      <c r="AQ1034" s="42" t="e">
        <f>IF(tbl_TransDet_Exp[[#This Row],[Custom SR Type]]="",INDEX(SR_Lookup[Section Name],MATCH(tbl_TransDet_Exp[[#This Row],[Account]],SR_Lookup[Account],0)),tbl_TransDet_Exp[[#This Row],[Custom SR Type]])</f>
        <v>#N/A</v>
      </c>
      <c r="AR1034" s="42">
        <f>VALUE(CONCATENATE(C1034,TEXT(tbl_TransDet_Exp[[#This Row],[Pd]],"00")))</f>
        <v>0</v>
      </c>
      <c r="AS1034" s="42" t="str">
        <f>TEXT(tbl_TransDet_Exp[[#This Row],[Project Id]],"000000")</f>
        <v>000000</v>
      </c>
      <c r="AT1034" s="42" t="e">
        <f>INDEX(Table11[Description],MATCH(tbl_TransDet_Exp[[#This Row],[Account]],Table11[GL Account],0))</f>
        <v>#N/A</v>
      </c>
      <c r="AU10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5" spans="2:47">
      <c r="B1035" s="11"/>
      <c r="C1035" s="243"/>
      <c r="D1035" s="243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244"/>
      <c r="P1035" s="11"/>
      <c r="Q1035" s="245"/>
      <c r="R1035" s="11"/>
      <c r="S1035" s="11"/>
      <c r="T1035" s="11"/>
      <c r="U1035" s="11"/>
      <c r="V1035" s="11"/>
      <c r="W1035" s="11"/>
      <c r="X1035" s="11"/>
      <c r="Y1035" s="11"/>
      <c r="Z1035" s="246"/>
      <c r="AA10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5" s="250" t="e">
        <f>IF(tbl_TransDet_Exp[[#This Row],[+/-  (HR GL Detail)]]&lt;&gt;"",tbl_TransDet_Exp[[#This Row],[+/-  (HR GL Detail)]],IF(#REF!&lt;&gt;"",#REF!,""))</f>
        <v>#REF!</v>
      </c>
      <c r="AC1035" s="250" t="str">
        <f t="shared" si="51"/>
        <v>https://financials.omni.fsu.edu/psp/sprdfi/EMPLOYEE/ERP/c/AUDIT_EXPENSE_FUNCTIONS.TE_EXP_SHEET_INQ.GBL?SHEET_ID=</v>
      </c>
      <c r="AD1035" s="250" t="str">
        <f t="shared" si="52"/>
        <v>&amp;PAGE=EX_SHEET_ENTRY</v>
      </c>
      <c r="AE1035" s="250" t="str">
        <f>IF(LEFT(tbl_TransDet_Exp[[#This Row],[Journal Id]],2)="EX",TEXT(tbl_TransDet_Exp[[#This Row],[Vch /Ex /PayId]],"0000000000"),"")</f>
        <v/>
      </c>
      <c r="AF1035" s="250" t="b">
        <f>IF(tbl_TransDet_Exp[[#This Row],[ER Lookup and Format]]&lt;&gt;"",CONCATENATE(tbl_TransDet_Exp[[#This Row],[https://financials.omni.fsu.edu/psp/sprdfi/EMPLOYEE/ERP/c/AUDIT_EXPENSE_FUNCTIONS.TE_EXP_SHEET_INQ.GBL?SHEET_ID=]],AE1035,tbl_TransDet_Exp[[#This Row],[&amp;PAGE=EX_SHEET_ENTRY]]))</f>
        <v>0</v>
      </c>
      <c r="AG1035" s="250" t="str">
        <f t="shared" si="53"/>
        <v>https://docmgmt.its.fsu.edu/NolijWeb/public/apiLoginCheck.jsp?redir=../documentviewer/%3FdocumentId%3D</v>
      </c>
      <c r="AH10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5" s="250" t="str">
        <f>tbl_TransDet_Exp[[#Headers],[&amp;TargetFrameName=None]]</f>
        <v>&amp;TargetFrameName=None</v>
      </c>
      <c r="AJ10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5" s="71"/>
      <c r="AN1035" s="22"/>
      <c r="AO1035" s="22"/>
      <c r="AP1035" s="208"/>
      <c r="AQ1035" s="42" t="e">
        <f>IF(tbl_TransDet_Exp[[#This Row],[Custom SR Type]]="",INDEX(SR_Lookup[Section Name],MATCH(tbl_TransDet_Exp[[#This Row],[Account]],SR_Lookup[Account],0)),tbl_TransDet_Exp[[#This Row],[Custom SR Type]])</f>
        <v>#N/A</v>
      </c>
      <c r="AR1035" s="42">
        <f>VALUE(CONCATENATE(C1035,TEXT(tbl_TransDet_Exp[[#This Row],[Pd]],"00")))</f>
        <v>0</v>
      </c>
      <c r="AS1035" s="42" t="str">
        <f>TEXT(tbl_TransDet_Exp[[#This Row],[Project Id]],"000000")</f>
        <v>000000</v>
      </c>
      <c r="AT1035" s="42" t="e">
        <f>INDEX(Table11[Description],MATCH(tbl_TransDet_Exp[[#This Row],[Account]],Table11[GL Account],0))</f>
        <v>#N/A</v>
      </c>
      <c r="AU10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6" spans="2:47">
      <c r="B1036" s="11"/>
      <c r="C1036" s="243"/>
      <c r="D1036" s="243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244"/>
      <c r="P1036" s="11"/>
      <c r="Q1036" s="245"/>
      <c r="R1036" s="11"/>
      <c r="S1036" s="11"/>
      <c r="T1036" s="11"/>
      <c r="U1036" s="11"/>
      <c r="V1036" s="11"/>
      <c r="W1036" s="11"/>
      <c r="X1036" s="11"/>
      <c r="Y1036" s="11"/>
      <c r="Z1036" s="246"/>
      <c r="AA10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6" s="250" t="e">
        <f>IF(tbl_TransDet_Exp[[#This Row],[+/-  (HR GL Detail)]]&lt;&gt;"",tbl_TransDet_Exp[[#This Row],[+/-  (HR GL Detail)]],IF(#REF!&lt;&gt;"",#REF!,""))</f>
        <v>#REF!</v>
      </c>
      <c r="AC1036" s="250" t="str">
        <f t="shared" si="51"/>
        <v>https://financials.omni.fsu.edu/psp/sprdfi/EMPLOYEE/ERP/c/AUDIT_EXPENSE_FUNCTIONS.TE_EXP_SHEET_INQ.GBL?SHEET_ID=</v>
      </c>
      <c r="AD1036" s="250" t="str">
        <f t="shared" si="52"/>
        <v>&amp;PAGE=EX_SHEET_ENTRY</v>
      </c>
      <c r="AE1036" s="250" t="str">
        <f>IF(LEFT(tbl_TransDet_Exp[[#This Row],[Journal Id]],2)="EX",TEXT(tbl_TransDet_Exp[[#This Row],[Vch /Ex /PayId]],"0000000000"),"")</f>
        <v/>
      </c>
      <c r="AF1036" s="250" t="b">
        <f>IF(tbl_TransDet_Exp[[#This Row],[ER Lookup and Format]]&lt;&gt;"",CONCATENATE(tbl_TransDet_Exp[[#This Row],[https://financials.omni.fsu.edu/psp/sprdfi/EMPLOYEE/ERP/c/AUDIT_EXPENSE_FUNCTIONS.TE_EXP_SHEET_INQ.GBL?SHEET_ID=]],AE1036,tbl_TransDet_Exp[[#This Row],[&amp;PAGE=EX_SHEET_ENTRY]]))</f>
        <v>0</v>
      </c>
      <c r="AG1036" s="250" t="str">
        <f t="shared" si="53"/>
        <v>https://docmgmt.its.fsu.edu/NolijWeb/public/apiLoginCheck.jsp?redir=../documentviewer/%3FdocumentId%3D</v>
      </c>
      <c r="AH10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6" s="250" t="str">
        <f>tbl_TransDet_Exp[[#Headers],[&amp;TargetFrameName=None]]</f>
        <v>&amp;TargetFrameName=None</v>
      </c>
      <c r="AJ10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6" s="71"/>
      <c r="AN1036" s="22"/>
      <c r="AO1036" s="22"/>
      <c r="AP1036" s="208"/>
      <c r="AQ1036" s="42" t="e">
        <f>IF(tbl_TransDet_Exp[[#This Row],[Custom SR Type]]="",INDEX(SR_Lookup[Section Name],MATCH(tbl_TransDet_Exp[[#This Row],[Account]],SR_Lookup[Account],0)),tbl_TransDet_Exp[[#This Row],[Custom SR Type]])</f>
        <v>#N/A</v>
      </c>
      <c r="AR1036" s="42">
        <f>VALUE(CONCATENATE(C1036,TEXT(tbl_TransDet_Exp[[#This Row],[Pd]],"00")))</f>
        <v>0</v>
      </c>
      <c r="AS1036" s="42" t="str">
        <f>TEXT(tbl_TransDet_Exp[[#This Row],[Project Id]],"000000")</f>
        <v>000000</v>
      </c>
      <c r="AT1036" s="42" t="e">
        <f>INDEX(Table11[Description],MATCH(tbl_TransDet_Exp[[#This Row],[Account]],Table11[GL Account],0))</f>
        <v>#N/A</v>
      </c>
      <c r="AU10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7" spans="2:47">
      <c r="B1037" s="11"/>
      <c r="C1037" s="243"/>
      <c r="D1037" s="243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244"/>
      <c r="P1037" s="11"/>
      <c r="Q1037" s="245"/>
      <c r="R1037" s="11"/>
      <c r="S1037" s="11"/>
      <c r="T1037" s="11"/>
      <c r="U1037" s="11"/>
      <c r="V1037" s="11"/>
      <c r="W1037" s="11"/>
      <c r="X1037" s="11"/>
      <c r="Y1037" s="11"/>
      <c r="Z1037" s="246"/>
      <c r="AA10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7" s="250" t="e">
        <f>IF(tbl_TransDet_Exp[[#This Row],[+/-  (HR GL Detail)]]&lt;&gt;"",tbl_TransDet_Exp[[#This Row],[+/-  (HR GL Detail)]],IF(#REF!&lt;&gt;"",#REF!,""))</f>
        <v>#REF!</v>
      </c>
      <c r="AC1037" s="250" t="str">
        <f t="shared" si="51"/>
        <v>https://financials.omni.fsu.edu/psp/sprdfi/EMPLOYEE/ERP/c/AUDIT_EXPENSE_FUNCTIONS.TE_EXP_SHEET_INQ.GBL?SHEET_ID=</v>
      </c>
      <c r="AD1037" s="250" t="str">
        <f t="shared" si="52"/>
        <v>&amp;PAGE=EX_SHEET_ENTRY</v>
      </c>
      <c r="AE1037" s="250" t="str">
        <f>IF(LEFT(tbl_TransDet_Exp[[#This Row],[Journal Id]],2)="EX",TEXT(tbl_TransDet_Exp[[#This Row],[Vch /Ex /PayId]],"0000000000"),"")</f>
        <v/>
      </c>
      <c r="AF1037" s="250" t="b">
        <f>IF(tbl_TransDet_Exp[[#This Row],[ER Lookup and Format]]&lt;&gt;"",CONCATENATE(tbl_TransDet_Exp[[#This Row],[https://financials.omni.fsu.edu/psp/sprdfi/EMPLOYEE/ERP/c/AUDIT_EXPENSE_FUNCTIONS.TE_EXP_SHEET_INQ.GBL?SHEET_ID=]],AE1037,tbl_TransDet_Exp[[#This Row],[&amp;PAGE=EX_SHEET_ENTRY]]))</f>
        <v>0</v>
      </c>
      <c r="AG1037" s="250" t="str">
        <f t="shared" si="53"/>
        <v>https://docmgmt.its.fsu.edu/NolijWeb/public/apiLoginCheck.jsp?redir=../documentviewer/%3FdocumentId%3D</v>
      </c>
      <c r="AH10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7" s="250" t="str">
        <f>tbl_TransDet_Exp[[#Headers],[&amp;TargetFrameName=None]]</f>
        <v>&amp;TargetFrameName=None</v>
      </c>
      <c r="AJ10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7" s="71"/>
      <c r="AN1037" s="22"/>
      <c r="AO1037" s="22"/>
      <c r="AP1037" s="208"/>
      <c r="AQ1037" s="42" t="e">
        <f>IF(tbl_TransDet_Exp[[#This Row],[Custom SR Type]]="",INDEX(SR_Lookup[Section Name],MATCH(tbl_TransDet_Exp[[#This Row],[Account]],SR_Lookup[Account],0)),tbl_TransDet_Exp[[#This Row],[Custom SR Type]])</f>
        <v>#N/A</v>
      </c>
      <c r="AR1037" s="42">
        <f>VALUE(CONCATENATE(C1037,TEXT(tbl_TransDet_Exp[[#This Row],[Pd]],"00")))</f>
        <v>0</v>
      </c>
      <c r="AS1037" s="42" t="str">
        <f>TEXT(tbl_TransDet_Exp[[#This Row],[Project Id]],"000000")</f>
        <v>000000</v>
      </c>
      <c r="AT1037" s="42" t="e">
        <f>INDEX(Table11[Description],MATCH(tbl_TransDet_Exp[[#This Row],[Account]],Table11[GL Account],0))</f>
        <v>#N/A</v>
      </c>
      <c r="AU10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8" spans="2:47">
      <c r="B1038" s="11"/>
      <c r="C1038" s="243"/>
      <c r="D1038" s="243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244"/>
      <c r="P1038" s="11"/>
      <c r="Q1038" s="245"/>
      <c r="R1038" s="11"/>
      <c r="S1038" s="11"/>
      <c r="T1038" s="11"/>
      <c r="U1038" s="11"/>
      <c r="V1038" s="11"/>
      <c r="W1038" s="11"/>
      <c r="X1038" s="11"/>
      <c r="Y1038" s="11"/>
      <c r="Z1038" s="246"/>
      <c r="AA10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8" s="250" t="e">
        <f>IF(tbl_TransDet_Exp[[#This Row],[+/-  (HR GL Detail)]]&lt;&gt;"",tbl_TransDet_Exp[[#This Row],[+/-  (HR GL Detail)]],IF(#REF!&lt;&gt;"",#REF!,""))</f>
        <v>#REF!</v>
      </c>
      <c r="AC1038" s="250" t="str">
        <f t="shared" si="51"/>
        <v>https://financials.omni.fsu.edu/psp/sprdfi/EMPLOYEE/ERP/c/AUDIT_EXPENSE_FUNCTIONS.TE_EXP_SHEET_INQ.GBL?SHEET_ID=</v>
      </c>
      <c r="AD1038" s="250" t="str">
        <f t="shared" si="52"/>
        <v>&amp;PAGE=EX_SHEET_ENTRY</v>
      </c>
      <c r="AE1038" s="250" t="str">
        <f>IF(LEFT(tbl_TransDet_Exp[[#This Row],[Journal Id]],2)="EX",TEXT(tbl_TransDet_Exp[[#This Row],[Vch /Ex /PayId]],"0000000000"),"")</f>
        <v/>
      </c>
      <c r="AF1038" s="250" t="b">
        <f>IF(tbl_TransDet_Exp[[#This Row],[ER Lookup and Format]]&lt;&gt;"",CONCATENATE(tbl_TransDet_Exp[[#This Row],[https://financials.omni.fsu.edu/psp/sprdfi/EMPLOYEE/ERP/c/AUDIT_EXPENSE_FUNCTIONS.TE_EXP_SHEET_INQ.GBL?SHEET_ID=]],AE1038,tbl_TransDet_Exp[[#This Row],[&amp;PAGE=EX_SHEET_ENTRY]]))</f>
        <v>0</v>
      </c>
      <c r="AG1038" s="250" t="str">
        <f t="shared" si="53"/>
        <v>https://docmgmt.its.fsu.edu/NolijWeb/public/apiLoginCheck.jsp?redir=../documentviewer/%3FdocumentId%3D</v>
      </c>
      <c r="AH10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8" s="250" t="str">
        <f>tbl_TransDet_Exp[[#Headers],[&amp;TargetFrameName=None]]</f>
        <v>&amp;TargetFrameName=None</v>
      </c>
      <c r="AJ10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8" s="71"/>
      <c r="AN1038" s="22"/>
      <c r="AO1038" s="22"/>
      <c r="AP1038" s="208"/>
      <c r="AQ1038" s="42" t="e">
        <f>IF(tbl_TransDet_Exp[[#This Row],[Custom SR Type]]="",INDEX(SR_Lookup[Section Name],MATCH(tbl_TransDet_Exp[[#This Row],[Account]],SR_Lookup[Account],0)),tbl_TransDet_Exp[[#This Row],[Custom SR Type]])</f>
        <v>#N/A</v>
      </c>
      <c r="AR1038" s="42">
        <f>VALUE(CONCATENATE(C1038,TEXT(tbl_TransDet_Exp[[#This Row],[Pd]],"00")))</f>
        <v>0</v>
      </c>
      <c r="AS1038" s="42" t="str">
        <f>TEXT(tbl_TransDet_Exp[[#This Row],[Project Id]],"000000")</f>
        <v>000000</v>
      </c>
      <c r="AT1038" s="42" t="e">
        <f>INDEX(Table11[Description],MATCH(tbl_TransDet_Exp[[#This Row],[Account]],Table11[GL Account],0))</f>
        <v>#N/A</v>
      </c>
      <c r="AU10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39" spans="2:47">
      <c r="B1039" s="11"/>
      <c r="C1039" s="243"/>
      <c r="D1039" s="243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244"/>
      <c r="P1039" s="11"/>
      <c r="Q1039" s="245"/>
      <c r="R1039" s="11"/>
      <c r="S1039" s="11"/>
      <c r="T1039" s="11"/>
      <c r="U1039" s="11"/>
      <c r="V1039" s="11"/>
      <c r="W1039" s="11"/>
      <c r="X1039" s="11"/>
      <c r="Y1039" s="11"/>
      <c r="Z1039" s="246"/>
      <c r="AA10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39" s="250" t="e">
        <f>IF(tbl_TransDet_Exp[[#This Row],[+/-  (HR GL Detail)]]&lt;&gt;"",tbl_TransDet_Exp[[#This Row],[+/-  (HR GL Detail)]],IF(#REF!&lt;&gt;"",#REF!,""))</f>
        <v>#REF!</v>
      </c>
      <c r="AC1039" s="250" t="str">
        <f t="shared" si="51"/>
        <v>https://financials.omni.fsu.edu/psp/sprdfi/EMPLOYEE/ERP/c/AUDIT_EXPENSE_FUNCTIONS.TE_EXP_SHEET_INQ.GBL?SHEET_ID=</v>
      </c>
      <c r="AD1039" s="250" t="str">
        <f t="shared" si="52"/>
        <v>&amp;PAGE=EX_SHEET_ENTRY</v>
      </c>
      <c r="AE1039" s="250" t="str">
        <f>IF(LEFT(tbl_TransDet_Exp[[#This Row],[Journal Id]],2)="EX",TEXT(tbl_TransDet_Exp[[#This Row],[Vch /Ex /PayId]],"0000000000"),"")</f>
        <v/>
      </c>
      <c r="AF1039" s="250" t="b">
        <f>IF(tbl_TransDet_Exp[[#This Row],[ER Lookup and Format]]&lt;&gt;"",CONCATENATE(tbl_TransDet_Exp[[#This Row],[https://financials.omni.fsu.edu/psp/sprdfi/EMPLOYEE/ERP/c/AUDIT_EXPENSE_FUNCTIONS.TE_EXP_SHEET_INQ.GBL?SHEET_ID=]],AE1039,tbl_TransDet_Exp[[#This Row],[&amp;PAGE=EX_SHEET_ENTRY]]))</f>
        <v>0</v>
      </c>
      <c r="AG1039" s="250" t="str">
        <f t="shared" si="53"/>
        <v>https://docmgmt.its.fsu.edu/NolijWeb/public/apiLoginCheck.jsp?redir=../documentviewer/%3FdocumentId%3D</v>
      </c>
      <c r="AH10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39" s="250" t="str">
        <f>tbl_TransDet_Exp[[#Headers],[&amp;TargetFrameName=None]]</f>
        <v>&amp;TargetFrameName=None</v>
      </c>
      <c r="AJ10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39" s="71"/>
      <c r="AN1039" s="22"/>
      <c r="AO1039" s="22"/>
      <c r="AP1039" s="208"/>
      <c r="AQ1039" s="42" t="e">
        <f>IF(tbl_TransDet_Exp[[#This Row],[Custom SR Type]]="",INDEX(SR_Lookup[Section Name],MATCH(tbl_TransDet_Exp[[#This Row],[Account]],SR_Lookup[Account],0)),tbl_TransDet_Exp[[#This Row],[Custom SR Type]])</f>
        <v>#N/A</v>
      </c>
      <c r="AR1039" s="42">
        <f>VALUE(CONCATENATE(C1039,TEXT(tbl_TransDet_Exp[[#This Row],[Pd]],"00")))</f>
        <v>0</v>
      </c>
      <c r="AS1039" s="42" t="str">
        <f>TEXT(tbl_TransDet_Exp[[#This Row],[Project Id]],"000000")</f>
        <v>000000</v>
      </c>
      <c r="AT1039" s="42" t="e">
        <f>INDEX(Table11[Description],MATCH(tbl_TransDet_Exp[[#This Row],[Account]],Table11[GL Account],0))</f>
        <v>#N/A</v>
      </c>
      <c r="AU10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0" spans="2:47">
      <c r="B1040" s="11"/>
      <c r="C1040" s="243"/>
      <c r="D1040" s="243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244"/>
      <c r="P1040" s="11"/>
      <c r="Q1040" s="245"/>
      <c r="R1040" s="11"/>
      <c r="S1040" s="11"/>
      <c r="T1040" s="11"/>
      <c r="U1040" s="11"/>
      <c r="V1040" s="11"/>
      <c r="W1040" s="11"/>
      <c r="X1040" s="11"/>
      <c r="Y1040" s="11"/>
      <c r="Z1040" s="246"/>
      <c r="AA10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0" s="250" t="e">
        <f>IF(tbl_TransDet_Exp[[#This Row],[+/-  (HR GL Detail)]]&lt;&gt;"",tbl_TransDet_Exp[[#This Row],[+/-  (HR GL Detail)]],IF(#REF!&lt;&gt;"",#REF!,""))</f>
        <v>#REF!</v>
      </c>
      <c r="AC1040" s="250" t="str">
        <f t="shared" si="51"/>
        <v>https://financials.omni.fsu.edu/psp/sprdfi/EMPLOYEE/ERP/c/AUDIT_EXPENSE_FUNCTIONS.TE_EXP_SHEET_INQ.GBL?SHEET_ID=</v>
      </c>
      <c r="AD1040" s="250" t="str">
        <f t="shared" si="52"/>
        <v>&amp;PAGE=EX_SHEET_ENTRY</v>
      </c>
      <c r="AE1040" s="250" t="str">
        <f>IF(LEFT(tbl_TransDet_Exp[[#This Row],[Journal Id]],2)="EX",TEXT(tbl_TransDet_Exp[[#This Row],[Vch /Ex /PayId]],"0000000000"),"")</f>
        <v/>
      </c>
      <c r="AF1040" s="250" t="b">
        <f>IF(tbl_TransDet_Exp[[#This Row],[ER Lookup and Format]]&lt;&gt;"",CONCATENATE(tbl_TransDet_Exp[[#This Row],[https://financials.omni.fsu.edu/psp/sprdfi/EMPLOYEE/ERP/c/AUDIT_EXPENSE_FUNCTIONS.TE_EXP_SHEET_INQ.GBL?SHEET_ID=]],AE1040,tbl_TransDet_Exp[[#This Row],[&amp;PAGE=EX_SHEET_ENTRY]]))</f>
        <v>0</v>
      </c>
      <c r="AG1040" s="250" t="str">
        <f t="shared" si="53"/>
        <v>https://docmgmt.its.fsu.edu/NolijWeb/public/apiLoginCheck.jsp?redir=../documentviewer/%3FdocumentId%3D</v>
      </c>
      <c r="AH10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0" s="250" t="str">
        <f>tbl_TransDet_Exp[[#Headers],[&amp;TargetFrameName=None]]</f>
        <v>&amp;TargetFrameName=None</v>
      </c>
      <c r="AJ10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0" s="71"/>
      <c r="AN1040" s="22"/>
      <c r="AO1040" s="22"/>
      <c r="AP1040" s="208"/>
      <c r="AQ1040" s="42" t="e">
        <f>IF(tbl_TransDet_Exp[[#This Row],[Custom SR Type]]="",INDEX(SR_Lookup[Section Name],MATCH(tbl_TransDet_Exp[[#This Row],[Account]],SR_Lookup[Account],0)),tbl_TransDet_Exp[[#This Row],[Custom SR Type]])</f>
        <v>#N/A</v>
      </c>
      <c r="AR1040" s="42">
        <f>VALUE(CONCATENATE(C1040,TEXT(tbl_TransDet_Exp[[#This Row],[Pd]],"00")))</f>
        <v>0</v>
      </c>
      <c r="AS1040" s="42" t="str">
        <f>TEXT(tbl_TransDet_Exp[[#This Row],[Project Id]],"000000")</f>
        <v>000000</v>
      </c>
      <c r="AT1040" s="42" t="e">
        <f>INDEX(Table11[Description],MATCH(tbl_TransDet_Exp[[#This Row],[Account]],Table11[GL Account],0))</f>
        <v>#N/A</v>
      </c>
      <c r="AU10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1" spans="2:47">
      <c r="B1041" s="11"/>
      <c r="C1041" s="243"/>
      <c r="D1041" s="243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244"/>
      <c r="P1041" s="11"/>
      <c r="Q1041" s="245"/>
      <c r="R1041" s="11"/>
      <c r="S1041" s="11"/>
      <c r="T1041" s="11"/>
      <c r="U1041" s="11"/>
      <c r="V1041" s="11"/>
      <c r="W1041" s="11"/>
      <c r="X1041" s="11"/>
      <c r="Y1041" s="11"/>
      <c r="Z1041" s="246"/>
      <c r="AA10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1" s="250" t="e">
        <f>IF(tbl_TransDet_Exp[[#This Row],[+/-  (HR GL Detail)]]&lt;&gt;"",tbl_TransDet_Exp[[#This Row],[+/-  (HR GL Detail)]],IF(#REF!&lt;&gt;"",#REF!,""))</f>
        <v>#REF!</v>
      </c>
      <c r="AC1041" s="250" t="str">
        <f t="shared" si="51"/>
        <v>https://financials.omni.fsu.edu/psp/sprdfi/EMPLOYEE/ERP/c/AUDIT_EXPENSE_FUNCTIONS.TE_EXP_SHEET_INQ.GBL?SHEET_ID=</v>
      </c>
      <c r="AD1041" s="250" t="str">
        <f t="shared" si="52"/>
        <v>&amp;PAGE=EX_SHEET_ENTRY</v>
      </c>
      <c r="AE1041" s="250" t="str">
        <f>IF(LEFT(tbl_TransDet_Exp[[#This Row],[Journal Id]],2)="EX",TEXT(tbl_TransDet_Exp[[#This Row],[Vch /Ex /PayId]],"0000000000"),"")</f>
        <v/>
      </c>
      <c r="AF1041" s="250" t="b">
        <f>IF(tbl_TransDet_Exp[[#This Row],[ER Lookup and Format]]&lt;&gt;"",CONCATENATE(tbl_TransDet_Exp[[#This Row],[https://financials.omni.fsu.edu/psp/sprdfi/EMPLOYEE/ERP/c/AUDIT_EXPENSE_FUNCTIONS.TE_EXP_SHEET_INQ.GBL?SHEET_ID=]],AE1041,tbl_TransDet_Exp[[#This Row],[&amp;PAGE=EX_SHEET_ENTRY]]))</f>
        <v>0</v>
      </c>
      <c r="AG1041" s="250" t="str">
        <f t="shared" si="53"/>
        <v>https://docmgmt.its.fsu.edu/NolijWeb/public/apiLoginCheck.jsp?redir=../documentviewer/%3FdocumentId%3D</v>
      </c>
      <c r="AH10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1" s="250" t="str">
        <f>tbl_TransDet_Exp[[#Headers],[&amp;TargetFrameName=None]]</f>
        <v>&amp;TargetFrameName=None</v>
      </c>
      <c r="AJ10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1" s="71"/>
      <c r="AN1041" s="22"/>
      <c r="AO1041" s="22"/>
      <c r="AP1041" s="208"/>
      <c r="AQ1041" s="42" t="e">
        <f>IF(tbl_TransDet_Exp[[#This Row],[Custom SR Type]]="",INDEX(SR_Lookup[Section Name],MATCH(tbl_TransDet_Exp[[#This Row],[Account]],SR_Lookup[Account],0)),tbl_TransDet_Exp[[#This Row],[Custom SR Type]])</f>
        <v>#N/A</v>
      </c>
      <c r="AR1041" s="42">
        <f>VALUE(CONCATENATE(C1041,TEXT(tbl_TransDet_Exp[[#This Row],[Pd]],"00")))</f>
        <v>0</v>
      </c>
      <c r="AS1041" s="42" t="str">
        <f>TEXT(tbl_TransDet_Exp[[#This Row],[Project Id]],"000000")</f>
        <v>000000</v>
      </c>
      <c r="AT1041" s="42" t="e">
        <f>INDEX(Table11[Description],MATCH(tbl_TransDet_Exp[[#This Row],[Account]],Table11[GL Account],0))</f>
        <v>#N/A</v>
      </c>
      <c r="AU10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2" spans="2:47">
      <c r="B1042" s="11"/>
      <c r="C1042" s="243"/>
      <c r="D1042" s="243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244"/>
      <c r="P1042" s="11"/>
      <c r="Q1042" s="245"/>
      <c r="R1042" s="11"/>
      <c r="S1042" s="11"/>
      <c r="T1042" s="11"/>
      <c r="U1042" s="11"/>
      <c r="V1042" s="11"/>
      <c r="W1042" s="11"/>
      <c r="X1042" s="11"/>
      <c r="Y1042" s="11"/>
      <c r="Z1042" s="246"/>
      <c r="AA10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2" s="250" t="e">
        <f>IF(tbl_TransDet_Exp[[#This Row],[+/-  (HR GL Detail)]]&lt;&gt;"",tbl_TransDet_Exp[[#This Row],[+/-  (HR GL Detail)]],IF(#REF!&lt;&gt;"",#REF!,""))</f>
        <v>#REF!</v>
      </c>
      <c r="AC1042" s="250" t="str">
        <f t="shared" si="51"/>
        <v>https://financials.omni.fsu.edu/psp/sprdfi/EMPLOYEE/ERP/c/AUDIT_EXPENSE_FUNCTIONS.TE_EXP_SHEET_INQ.GBL?SHEET_ID=</v>
      </c>
      <c r="AD1042" s="250" t="str">
        <f t="shared" si="52"/>
        <v>&amp;PAGE=EX_SHEET_ENTRY</v>
      </c>
      <c r="AE1042" s="250" t="str">
        <f>IF(LEFT(tbl_TransDet_Exp[[#This Row],[Journal Id]],2)="EX",TEXT(tbl_TransDet_Exp[[#This Row],[Vch /Ex /PayId]],"0000000000"),"")</f>
        <v/>
      </c>
      <c r="AF1042" s="250" t="b">
        <f>IF(tbl_TransDet_Exp[[#This Row],[ER Lookup and Format]]&lt;&gt;"",CONCATENATE(tbl_TransDet_Exp[[#This Row],[https://financials.omni.fsu.edu/psp/sprdfi/EMPLOYEE/ERP/c/AUDIT_EXPENSE_FUNCTIONS.TE_EXP_SHEET_INQ.GBL?SHEET_ID=]],AE1042,tbl_TransDet_Exp[[#This Row],[&amp;PAGE=EX_SHEET_ENTRY]]))</f>
        <v>0</v>
      </c>
      <c r="AG1042" s="250" t="str">
        <f t="shared" si="53"/>
        <v>https://docmgmt.its.fsu.edu/NolijWeb/public/apiLoginCheck.jsp?redir=../documentviewer/%3FdocumentId%3D</v>
      </c>
      <c r="AH10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2" s="250" t="str">
        <f>tbl_TransDet_Exp[[#Headers],[&amp;TargetFrameName=None]]</f>
        <v>&amp;TargetFrameName=None</v>
      </c>
      <c r="AJ10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2" s="71"/>
      <c r="AN1042" s="22"/>
      <c r="AO1042" s="22"/>
      <c r="AP1042" s="208"/>
      <c r="AQ1042" s="42" t="e">
        <f>IF(tbl_TransDet_Exp[[#This Row],[Custom SR Type]]="",INDEX(SR_Lookup[Section Name],MATCH(tbl_TransDet_Exp[[#This Row],[Account]],SR_Lookup[Account],0)),tbl_TransDet_Exp[[#This Row],[Custom SR Type]])</f>
        <v>#N/A</v>
      </c>
      <c r="AR1042" s="42">
        <f>VALUE(CONCATENATE(C1042,TEXT(tbl_TransDet_Exp[[#This Row],[Pd]],"00")))</f>
        <v>0</v>
      </c>
      <c r="AS1042" s="42" t="str">
        <f>TEXT(tbl_TransDet_Exp[[#This Row],[Project Id]],"000000")</f>
        <v>000000</v>
      </c>
      <c r="AT1042" s="42" t="e">
        <f>INDEX(Table11[Description],MATCH(tbl_TransDet_Exp[[#This Row],[Account]],Table11[GL Account],0))</f>
        <v>#N/A</v>
      </c>
      <c r="AU10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3" spans="2:47">
      <c r="B1043" s="11"/>
      <c r="C1043" s="243"/>
      <c r="D1043" s="243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244"/>
      <c r="P1043" s="11"/>
      <c r="Q1043" s="245"/>
      <c r="R1043" s="11"/>
      <c r="S1043" s="11"/>
      <c r="T1043" s="11"/>
      <c r="U1043" s="11"/>
      <c r="V1043" s="11"/>
      <c r="W1043" s="11"/>
      <c r="X1043" s="11"/>
      <c r="Y1043" s="11"/>
      <c r="Z1043" s="246"/>
      <c r="AA10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3" s="250" t="e">
        <f>IF(tbl_TransDet_Exp[[#This Row],[+/-  (HR GL Detail)]]&lt;&gt;"",tbl_TransDet_Exp[[#This Row],[+/-  (HR GL Detail)]],IF(#REF!&lt;&gt;"",#REF!,""))</f>
        <v>#REF!</v>
      </c>
      <c r="AC1043" s="250" t="str">
        <f t="shared" si="51"/>
        <v>https://financials.omni.fsu.edu/psp/sprdfi/EMPLOYEE/ERP/c/AUDIT_EXPENSE_FUNCTIONS.TE_EXP_SHEET_INQ.GBL?SHEET_ID=</v>
      </c>
      <c r="AD1043" s="250" t="str">
        <f t="shared" si="52"/>
        <v>&amp;PAGE=EX_SHEET_ENTRY</v>
      </c>
      <c r="AE1043" s="250" t="str">
        <f>IF(LEFT(tbl_TransDet_Exp[[#This Row],[Journal Id]],2)="EX",TEXT(tbl_TransDet_Exp[[#This Row],[Vch /Ex /PayId]],"0000000000"),"")</f>
        <v/>
      </c>
      <c r="AF1043" s="250" t="b">
        <f>IF(tbl_TransDet_Exp[[#This Row],[ER Lookup and Format]]&lt;&gt;"",CONCATENATE(tbl_TransDet_Exp[[#This Row],[https://financials.omni.fsu.edu/psp/sprdfi/EMPLOYEE/ERP/c/AUDIT_EXPENSE_FUNCTIONS.TE_EXP_SHEET_INQ.GBL?SHEET_ID=]],AE1043,tbl_TransDet_Exp[[#This Row],[&amp;PAGE=EX_SHEET_ENTRY]]))</f>
        <v>0</v>
      </c>
      <c r="AG1043" s="250" t="str">
        <f t="shared" si="53"/>
        <v>https://docmgmt.its.fsu.edu/NolijWeb/public/apiLoginCheck.jsp?redir=../documentviewer/%3FdocumentId%3D</v>
      </c>
      <c r="AH10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3" s="250" t="str">
        <f>tbl_TransDet_Exp[[#Headers],[&amp;TargetFrameName=None]]</f>
        <v>&amp;TargetFrameName=None</v>
      </c>
      <c r="AJ10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3" s="71"/>
      <c r="AN1043" s="22"/>
      <c r="AO1043" s="22"/>
      <c r="AP1043" s="208"/>
      <c r="AQ1043" s="42" t="e">
        <f>IF(tbl_TransDet_Exp[[#This Row],[Custom SR Type]]="",INDEX(SR_Lookup[Section Name],MATCH(tbl_TransDet_Exp[[#This Row],[Account]],SR_Lookup[Account],0)),tbl_TransDet_Exp[[#This Row],[Custom SR Type]])</f>
        <v>#N/A</v>
      </c>
      <c r="AR1043" s="42">
        <f>VALUE(CONCATENATE(C1043,TEXT(tbl_TransDet_Exp[[#This Row],[Pd]],"00")))</f>
        <v>0</v>
      </c>
      <c r="AS1043" s="42" t="str">
        <f>TEXT(tbl_TransDet_Exp[[#This Row],[Project Id]],"000000")</f>
        <v>000000</v>
      </c>
      <c r="AT1043" s="42" t="e">
        <f>INDEX(Table11[Description],MATCH(tbl_TransDet_Exp[[#This Row],[Account]],Table11[GL Account],0))</f>
        <v>#N/A</v>
      </c>
      <c r="AU10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4" spans="2:47">
      <c r="B1044" s="11"/>
      <c r="C1044" s="243"/>
      <c r="D1044" s="243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244"/>
      <c r="P1044" s="11"/>
      <c r="Q1044" s="245"/>
      <c r="R1044" s="11"/>
      <c r="S1044" s="11"/>
      <c r="T1044" s="11"/>
      <c r="U1044" s="11"/>
      <c r="V1044" s="11"/>
      <c r="W1044" s="11"/>
      <c r="X1044" s="11"/>
      <c r="Y1044" s="11"/>
      <c r="Z1044" s="246"/>
      <c r="AA10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4" s="250" t="e">
        <f>IF(tbl_TransDet_Exp[[#This Row],[+/-  (HR GL Detail)]]&lt;&gt;"",tbl_TransDet_Exp[[#This Row],[+/-  (HR GL Detail)]],IF(#REF!&lt;&gt;"",#REF!,""))</f>
        <v>#REF!</v>
      </c>
      <c r="AC1044" s="250" t="str">
        <f t="shared" si="51"/>
        <v>https://financials.omni.fsu.edu/psp/sprdfi/EMPLOYEE/ERP/c/AUDIT_EXPENSE_FUNCTIONS.TE_EXP_SHEET_INQ.GBL?SHEET_ID=</v>
      </c>
      <c r="AD1044" s="250" t="str">
        <f t="shared" si="52"/>
        <v>&amp;PAGE=EX_SHEET_ENTRY</v>
      </c>
      <c r="AE1044" s="250" t="str">
        <f>IF(LEFT(tbl_TransDet_Exp[[#This Row],[Journal Id]],2)="EX",TEXT(tbl_TransDet_Exp[[#This Row],[Vch /Ex /PayId]],"0000000000"),"")</f>
        <v/>
      </c>
      <c r="AF1044" s="250" t="b">
        <f>IF(tbl_TransDet_Exp[[#This Row],[ER Lookup and Format]]&lt;&gt;"",CONCATENATE(tbl_TransDet_Exp[[#This Row],[https://financials.omni.fsu.edu/psp/sprdfi/EMPLOYEE/ERP/c/AUDIT_EXPENSE_FUNCTIONS.TE_EXP_SHEET_INQ.GBL?SHEET_ID=]],AE1044,tbl_TransDet_Exp[[#This Row],[&amp;PAGE=EX_SHEET_ENTRY]]))</f>
        <v>0</v>
      </c>
      <c r="AG1044" s="250" t="str">
        <f t="shared" si="53"/>
        <v>https://docmgmt.its.fsu.edu/NolijWeb/public/apiLoginCheck.jsp?redir=../documentviewer/%3FdocumentId%3D</v>
      </c>
      <c r="AH10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4" s="250" t="str">
        <f>tbl_TransDet_Exp[[#Headers],[&amp;TargetFrameName=None]]</f>
        <v>&amp;TargetFrameName=None</v>
      </c>
      <c r="AJ10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4" s="71"/>
      <c r="AN1044" s="22"/>
      <c r="AO1044" s="22"/>
      <c r="AP1044" s="208"/>
      <c r="AQ1044" s="42" t="e">
        <f>IF(tbl_TransDet_Exp[[#This Row],[Custom SR Type]]="",INDEX(SR_Lookup[Section Name],MATCH(tbl_TransDet_Exp[[#This Row],[Account]],SR_Lookup[Account],0)),tbl_TransDet_Exp[[#This Row],[Custom SR Type]])</f>
        <v>#N/A</v>
      </c>
      <c r="AR1044" s="42">
        <f>VALUE(CONCATENATE(C1044,TEXT(tbl_TransDet_Exp[[#This Row],[Pd]],"00")))</f>
        <v>0</v>
      </c>
      <c r="AS1044" s="42" t="str">
        <f>TEXT(tbl_TransDet_Exp[[#This Row],[Project Id]],"000000")</f>
        <v>000000</v>
      </c>
      <c r="AT1044" s="42" t="e">
        <f>INDEX(Table11[Description],MATCH(tbl_TransDet_Exp[[#This Row],[Account]],Table11[GL Account],0))</f>
        <v>#N/A</v>
      </c>
      <c r="AU10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5" spans="2:47">
      <c r="B1045" s="11"/>
      <c r="C1045" s="243"/>
      <c r="D1045" s="243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244"/>
      <c r="P1045" s="11"/>
      <c r="Q1045" s="245"/>
      <c r="R1045" s="11"/>
      <c r="S1045" s="11"/>
      <c r="T1045" s="11"/>
      <c r="U1045" s="11"/>
      <c r="V1045" s="11"/>
      <c r="W1045" s="11"/>
      <c r="X1045" s="11"/>
      <c r="Y1045" s="11"/>
      <c r="Z1045" s="246"/>
      <c r="AA10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5" s="250" t="e">
        <f>IF(tbl_TransDet_Exp[[#This Row],[+/-  (HR GL Detail)]]&lt;&gt;"",tbl_TransDet_Exp[[#This Row],[+/-  (HR GL Detail)]],IF(#REF!&lt;&gt;"",#REF!,""))</f>
        <v>#REF!</v>
      </c>
      <c r="AC1045" s="250" t="str">
        <f t="shared" si="51"/>
        <v>https://financials.omni.fsu.edu/psp/sprdfi/EMPLOYEE/ERP/c/AUDIT_EXPENSE_FUNCTIONS.TE_EXP_SHEET_INQ.GBL?SHEET_ID=</v>
      </c>
      <c r="AD1045" s="250" t="str">
        <f t="shared" si="52"/>
        <v>&amp;PAGE=EX_SHEET_ENTRY</v>
      </c>
      <c r="AE1045" s="250" t="str">
        <f>IF(LEFT(tbl_TransDet_Exp[[#This Row],[Journal Id]],2)="EX",TEXT(tbl_TransDet_Exp[[#This Row],[Vch /Ex /PayId]],"0000000000"),"")</f>
        <v/>
      </c>
      <c r="AF1045" s="250" t="b">
        <f>IF(tbl_TransDet_Exp[[#This Row],[ER Lookup and Format]]&lt;&gt;"",CONCATENATE(tbl_TransDet_Exp[[#This Row],[https://financials.omni.fsu.edu/psp/sprdfi/EMPLOYEE/ERP/c/AUDIT_EXPENSE_FUNCTIONS.TE_EXP_SHEET_INQ.GBL?SHEET_ID=]],AE1045,tbl_TransDet_Exp[[#This Row],[&amp;PAGE=EX_SHEET_ENTRY]]))</f>
        <v>0</v>
      </c>
      <c r="AG1045" s="250" t="str">
        <f t="shared" si="53"/>
        <v>https://docmgmt.its.fsu.edu/NolijWeb/public/apiLoginCheck.jsp?redir=../documentviewer/%3FdocumentId%3D</v>
      </c>
      <c r="AH10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5" s="250" t="str">
        <f>tbl_TransDet_Exp[[#Headers],[&amp;TargetFrameName=None]]</f>
        <v>&amp;TargetFrameName=None</v>
      </c>
      <c r="AJ10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5" s="71"/>
      <c r="AN1045" s="22"/>
      <c r="AO1045" s="22"/>
      <c r="AP1045" s="208"/>
      <c r="AQ1045" s="42" t="e">
        <f>IF(tbl_TransDet_Exp[[#This Row],[Custom SR Type]]="",INDEX(SR_Lookup[Section Name],MATCH(tbl_TransDet_Exp[[#This Row],[Account]],SR_Lookup[Account],0)),tbl_TransDet_Exp[[#This Row],[Custom SR Type]])</f>
        <v>#N/A</v>
      </c>
      <c r="AR1045" s="42">
        <f>VALUE(CONCATENATE(C1045,TEXT(tbl_TransDet_Exp[[#This Row],[Pd]],"00")))</f>
        <v>0</v>
      </c>
      <c r="AS1045" s="42" t="str">
        <f>TEXT(tbl_TransDet_Exp[[#This Row],[Project Id]],"000000")</f>
        <v>000000</v>
      </c>
      <c r="AT1045" s="42" t="e">
        <f>INDEX(Table11[Description],MATCH(tbl_TransDet_Exp[[#This Row],[Account]],Table11[GL Account],0))</f>
        <v>#N/A</v>
      </c>
      <c r="AU10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6" spans="2:47">
      <c r="B1046" s="11"/>
      <c r="C1046" s="243"/>
      <c r="D1046" s="243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244"/>
      <c r="P1046" s="11"/>
      <c r="Q1046" s="245"/>
      <c r="R1046" s="11"/>
      <c r="S1046" s="11"/>
      <c r="T1046" s="11"/>
      <c r="U1046" s="11"/>
      <c r="V1046" s="11"/>
      <c r="W1046" s="11"/>
      <c r="X1046" s="11"/>
      <c r="Y1046" s="11"/>
      <c r="Z1046" s="246"/>
      <c r="AA10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6" s="250" t="e">
        <f>IF(tbl_TransDet_Exp[[#This Row],[+/-  (HR GL Detail)]]&lt;&gt;"",tbl_TransDet_Exp[[#This Row],[+/-  (HR GL Detail)]],IF(#REF!&lt;&gt;"",#REF!,""))</f>
        <v>#REF!</v>
      </c>
      <c r="AC1046" s="250" t="str">
        <f t="shared" si="51"/>
        <v>https://financials.omni.fsu.edu/psp/sprdfi/EMPLOYEE/ERP/c/AUDIT_EXPENSE_FUNCTIONS.TE_EXP_SHEET_INQ.GBL?SHEET_ID=</v>
      </c>
      <c r="AD1046" s="250" t="str">
        <f t="shared" si="52"/>
        <v>&amp;PAGE=EX_SHEET_ENTRY</v>
      </c>
      <c r="AE1046" s="250" t="str">
        <f>IF(LEFT(tbl_TransDet_Exp[[#This Row],[Journal Id]],2)="EX",TEXT(tbl_TransDet_Exp[[#This Row],[Vch /Ex /PayId]],"0000000000"),"")</f>
        <v/>
      </c>
      <c r="AF1046" s="250" t="b">
        <f>IF(tbl_TransDet_Exp[[#This Row],[ER Lookup and Format]]&lt;&gt;"",CONCATENATE(tbl_TransDet_Exp[[#This Row],[https://financials.omni.fsu.edu/psp/sprdfi/EMPLOYEE/ERP/c/AUDIT_EXPENSE_FUNCTIONS.TE_EXP_SHEET_INQ.GBL?SHEET_ID=]],AE1046,tbl_TransDet_Exp[[#This Row],[&amp;PAGE=EX_SHEET_ENTRY]]))</f>
        <v>0</v>
      </c>
      <c r="AG1046" s="250" t="str">
        <f t="shared" si="53"/>
        <v>https://docmgmt.its.fsu.edu/NolijWeb/public/apiLoginCheck.jsp?redir=../documentviewer/%3FdocumentId%3D</v>
      </c>
      <c r="AH10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6" s="250" t="str">
        <f>tbl_TransDet_Exp[[#Headers],[&amp;TargetFrameName=None]]</f>
        <v>&amp;TargetFrameName=None</v>
      </c>
      <c r="AJ10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6" s="71"/>
      <c r="AN1046" s="22"/>
      <c r="AO1046" s="22"/>
      <c r="AP1046" s="208"/>
      <c r="AQ1046" s="42" t="e">
        <f>IF(tbl_TransDet_Exp[[#This Row],[Custom SR Type]]="",INDEX(SR_Lookup[Section Name],MATCH(tbl_TransDet_Exp[[#This Row],[Account]],SR_Lookup[Account],0)),tbl_TransDet_Exp[[#This Row],[Custom SR Type]])</f>
        <v>#N/A</v>
      </c>
      <c r="AR1046" s="42">
        <f>VALUE(CONCATENATE(C1046,TEXT(tbl_TransDet_Exp[[#This Row],[Pd]],"00")))</f>
        <v>0</v>
      </c>
      <c r="AS1046" s="42" t="str">
        <f>TEXT(tbl_TransDet_Exp[[#This Row],[Project Id]],"000000")</f>
        <v>000000</v>
      </c>
      <c r="AT1046" s="42" t="e">
        <f>INDEX(Table11[Description],MATCH(tbl_TransDet_Exp[[#This Row],[Account]],Table11[GL Account],0))</f>
        <v>#N/A</v>
      </c>
      <c r="AU10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7" spans="2:47">
      <c r="B1047" s="11"/>
      <c r="C1047" s="243"/>
      <c r="D1047" s="243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244"/>
      <c r="P1047" s="11"/>
      <c r="Q1047" s="245"/>
      <c r="R1047" s="11"/>
      <c r="S1047" s="11"/>
      <c r="T1047" s="11"/>
      <c r="U1047" s="11"/>
      <c r="V1047" s="11"/>
      <c r="W1047" s="11"/>
      <c r="X1047" s="11"/>
      <c r="Y1047" s="11"/>
      <c r="Z1047" s="246"/>
      <c r="AA10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7" s="250" t="e">
        <f>IF(tbl_TransDet_Exp[[#This Row],[+/-  (HR GL Detail)]]&lt;&gt;"",tbl_TransDet_Exp[[#This Row],[+/-  (HR GL Detail)]],IF(#REF!&lt;&gt;"",#REF!,""))</f>
        <v>#REF!</v>
      </c>
      <c r="AC1047" s="250" t="str">
        <f t="shared" si="51"/>
        <v>https://financials.omni.fsu.edu/psp/sprdfi/EMPLOYEE/ERP/c/AUDIT_EXPENSE_FUNCTIONS.TE_EXP_SHEET_INQ.GBL?SHEET_ID=</v>
      </c>
      <c r="AD1047" s="250" t="str">
        <f t="shared" si="52"/>
        <v>&amp;PAGE=EX_SHEET_ENTRY</v>
      </c>
      <c r="AE1047" s="250" t="str">
        <f>IF(LEFT(tbl_TransDet_Exp[[#This Row],[Journal Id]],2)="EX",TEXT(tbl_TransDet_Exp[[#This Row],[Vch /Ex /PayId]],"0000000000"),"")</f>
        <v/>
      </c>
      <c r="AF1047" s="250" t="b">
        <f>IF(tbl_TransDet_Exp[[#This Row],[ER Lookup and Format]]&lt;&gt;"",CONCATENATE(tbl_TransDet_Exp[[#This Row],[https://financials.omni.fsu.edu/psp/sprdfi/EMPLOYEE/ERP/c/AUDIT_EXPENSE_FUNCTIONS.TE_EXP_SHEET_INQ.GBL?SHEET_ID=]],AE1047,tbl_TransDet_Exp[[#This Row],[&amp;PAGE=EX_SHEET_ENTRY]]))</f>
        <v>0</v>
      </c>
      <c r="AG1047" s="250" t="str">
        <f t="shared" si="53"/>
        <v>https://docmgmt.its.fsu.edu/NolijWeb/public/apiLoginCheck.jsp?redir=../documentviewer/%3FdocumentId%3D</v>
      </c>
      <c r="AH10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7" s="250" t="str">
        <f>tbl_TransDet_Exp[[#Headers],[&amp;TargetFrameName=None]]</f>
        <v>&amp;TargetFrameName=None</v>
      </c>
      <c r="AJ10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7" s="71"/>
      <c r="AN1047" s="22"/>
      <c r="AO1047" s="22"/>
      <c r="AP1047" s="208"/>
      <c r="AQ1047" s="42" t="e">
        <f>IF(tbl_TransDet_Exp[[#This Row],[Custom SR Type]]="",INDEX(SR_Lookup[Section Name],MATCH(tbl_TransDet_Exp[[#This Row],[Account]],SR_Lookup[Account],0)),tbl_TransDet_Exp[[#This Row],[Custom SR Type]])</f>
        <v>#N/A</v>
      </c>
      <c r="AR1047" s="42">
        <f>VALUE(CONCATENATE(C1047,TEXT(tbl_TransDet_Exp[[#This Row],[Pd]],"00")))</f>
        <v>0</v>
      </c>
      <c r="AS1047" s="42" t="str">
        <f>TEXT(tbl_TransDet_Exp[[#This Row],[Project Id]],"000000")</f>
        <v>000000</v>
      </c>
      <c r="AT1047" s="42" t="e">
        <f>INDEX(Table11[Description],MATCH(tbl_TransDet_Exp[[#This Row],[Account]],Table11[GL Account],0))</f>
        <v>#N/A</v>
      </c>
      <c r="AU10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8" spans="2:47">
      <c r="B1048" s="11"/>
      <c r="C1048" s="243"/>
      <c r="D1048" s="243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244"/>
      <c r="P1048" s="11"/>
      <c r="Q1048" s="245"/>
      <c r="R1048" s="11"/>
      <c r="S1048" s="11"/>
      <c r="T1048" s="11"/>
      <c r="U1048" s="11"/>
      <c r="V1048" s="11"/>
      <c r="W1048" s="11"/>
      <c r="X1048" s="11"/>
      <c r="Y1048" s="11"/>
      <c r="Z1048" s="246"/>
      <c r="AA10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8" s="250" t="e">
        <f>IF(tbl_TransDet_Exp[[#This Row],[+/-  (HR GL Detail)]]&lt;&gt;"",tbl_TransDet_Exp[[#This Row],[+/-  (HR GL Detail)]],IF(#REF!&lt;&gt;"",#REF!,""))</f>
        <v>#REF!</v>
      </c>
      <c r="AC1048" s="250" t="str">
        <f t="shared" si="51"/>
        <v>https://financials.omni.fsu.edu/psp/sprdfi/EMPLOYEE/ERP/c/AUDIT_EXPENSE_FUNCTIONS.TE_EXP_SHEET_INQ.GBL?SHEET_ID=</v>
      </c>
      <c r="AD1048" s="250" t="str">
        <f t="shared" si="52"/>
        <v>&amp;PAGE=EX_SHEET_ENTRY</v>
      </c>
      <c r="AE1048" s="250" t="str">
        <f>IF(LEFT(tbl_TransDet_Exp[[#This Row],[Journal Id]],2)="EX",TEXT(tbl_TransDet_Exp[[#This Row],[Vch /Ex /PayId]],"0000000000"),"")</f>
        <v/>
      </c>
      <c r="AF1048" s="250" t="b">
        <f>IF(tbl_TransDet_Exp[[#This Row],[ER Lookup and Format]]&lt;&gt;"",CONCATENATE(tbl_TransDet_Exp[[#This Row],[https://financials.omni.fsu.edu/psp/sprdfi/EMPLOYEE/ERP/c/AUDIT_EXPENSE_FUNCTIONS.TE_EXP_SHEET_INQ.GBL?SHEET_ID=]],AE1048,tbl_TransDet_Exp[[#This Row],[&amp;PAGE=EX_SHEET_ENTRY]]))</f>
        <v>0</v>
      </c>
      <c r="AG1048" s="250" t="str">
        <f t="shared" si="53"/>
        <v>https://docmgmt.its.fsu.edu/NolijWeb/public/apiLoginCheck.jsp?redir=../documentviewer/%3FdocumentId%3D</v>
      </c>
      <c r="AH10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8" s="250" t="str">
        <f>tbl_TransDet_Exp[[#Headers],[&amp;TargetFrameName=None]]</f>
        <v>&amp;TargetFrameName=None</v>
      </c>
      <c r="AJ10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8" s="71"/>
      <c r="AN1048" s="22"/>
      <c r="AO1048" s="22"/>
      <c r="AP1048" s="208"/>
      <c r="AQ1048" s="42" t="e">
        <f>IF(tbl_TransDet_Exp[[#This Row],[Custom SR Type]]="",INDEX(SR_Lookup[Section Name],MATCH(tbl_TransDet_Exp[[#This Row],[Account]],SR_Lookup[Account],0)),tbl_TransDet_Exp[[#This Row],[Custom SR Type]])</f>
        <v>#N/A</v>
      </c>
      <c r="AR1048" s="42">
        <f>VALUE(CONCATENATE(C1048,TEXT(tbl_TransDet_Exp[[#This Row],[Pd]],"00")))</f>
        <v>0</v>
      </c>
      <c r="AS1048" s="42" t="str">
        <f>TEXT(tbl_TransDet_Exp[[#This Row],[Project Id]],"000000")</f>
        <v>000000</v>
      </c>
      <c r="AT1048" s="42" t="e">
        <f>INDEX(Table11[Description],MATCH(tbl_TransDet_Exp[[#This Row],[Account]],Table11[GL Account],0))</f>
        <v>#N/A</v>
      </c>
      <c r="AU10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49" spans="2:47">
      <c r="B1049" s="11"/>
      <c r="C1049" s="243"/>
      <c r="D1049" s="243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244"/>
      <c r="P1049" s="11"/>
      <c r="Q1049" s="245"/>
      <c r="R1049" s="11"/>
      <c r="S1049" s="11"/>
      <c r="T1049" s="11"/>
      <c r="U1049" s="11"/>
      <c r="V1049" s="11"/>
      <c r="W1049" s="11"/>
      <c r="X1049" s="11"/>
      <c r="Y1049" s="11"/>
      <c r="Z1049" s="246"/>
      <c r="AA10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49" s="250" t="e">
        <f>IF(tbl_TransDet_Exp[[#This Row],[+/-  (HR GL Detail)]]&lt;&gt;"",tbl_TransDet_Exp[[#This Row],[+/-  (HR GL Detail)]],IF(#REF!&lt;&gt;"",#REF!,""))</f>
        <v>#REF!</v>
      </c>
      <c r="AC1049" s="250" t="str">
        <f t="shared" si="51"/>
        <v>https://financials.omni.fsu.edu/psp/sprdfi/EMPLOYEE/ERP/c/AUDIT_EXPENSE_FUNCTIONS.TE_EXP_SHEET_INQ.GBL?SHEET_ID=</v>
      </c>
      <c r="AD1049" s="250" t="str">
        <f t="shared" si="52"/>
        <v>&amp;PAGE=EX_SHEET_ENTRY</v>
      </c>
      <c r="AE1049" s="250" t="str">
        <f>IF(LEFT(tbl_TransDet_Exp[[#This Row],[Journal Id]],2)="EX",TEXT(tbl_TransDet_Exp[[#This Row],[Vch /Ex /PayId]],"0000000000"),"")</f>
        <v/>
      </c>
      <c r="AF1049" s="250" t="b">
        <f>IF(tbl_TransDet_Exp[[#This Row],[ER Lookup and Format]]&lt;&gt;"",CONCATENATE(tbl_TransDet_Exp[[#This Row],[https://financials.omni.fsu.edu/psp/sprdfi/EMPLOYEE/ERP/c/AUDIT_EXPENSE_FUNCTIONS.TE_EXP_SHEET_INQ.GBL?SHEET_ID=]],AE1049,tbl_TransDet_Exp[[#This Row],[&amp;PAGE=EX_SHEET_ENTRY]]))</f>
        <v>0</v>
      </c>
      <c r="AG1049" s="250" t="str">
        <f t="shared" si="53"/>
        <v>https://docmgmt.its.fsu.edu/NolijWeb/public/apiLoginCheck.jsp?redir=../documentviewer/%3FdocumentId%3D</v>
      </c>
      <c r="AH10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49" s="250" t="str">
        <f>tbl_TransDet_Exp[[#Headers],[&amp;TargetFrameName=None]]</f>
        <v>&amp;TargetFrameName=None</v>
      </c>
      <c r="AJ10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49" s="71"/>
      <c r="AN1049" s="22"/>
      <c r="AO1049" s="22"/>
      <c r="AP1049" s="208"/>
      <c r="AQ1049" s="42" t="e">
        <f>IF(tbl_TransDet_Exp[[#This Row],[Custom SR Type]]="",INDEX(SR_Lookup[Section Name],MATCH(tbl_TransDet_Exp[[#This Row],[Account]],SR_Lookup[Account],0)),tbl_TransDet_Exp[[#This Row],[Custom SR Type]])</f>
        <v>#N/A</v>
      </c>
      <c r="AR1049" s="42">
        <f>VALUE(CONCATENATE(C1049,TEXT(tbl_TransDet_Exp[[#This Row],[Pd]],"00")))</f>
        <v>0</v>
      </c>
      <c r="AS1049" s="42" t="str">
        <f>TEXT(tbl_TransDet_Exp[[#This Row],[Project Id]],"000000")</f>
        <v>000000</v>
      </c>
      <c r="AT1049" s="42" t="e">
        <f>INDEX(Table11[Description],MATCH(tbl_TransDet_Exp[[#This Row],[Account]],Table11[GL Account],0))</f>
        <v>#N/A</v>
      </c>
      <c r="AU10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0" spans="2:47">
      <c r="B1050" s="11"/>
      <c r="C1050" s="243"/>
      <c r="D1050" s="243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244"/>
      <c r="P1050" s="11"/>
      <c r="Q1050" s="245"/>
      <c r="R1050" s="11"/>
      <c r="S1050" s="11"/>
      <c r="T1050" s="11"/>
      <c r="U1050" s="11"/>
      <c r="V1050" s="11"/>
      <c r="W1050" s="11"/>
      <c r="X1050" s="11"/>
      <c r="Y1050" s="11"/>
      <c r="Z1050" s="246"/>
      <c r="AA10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0" s="250" t="e">
        <f>IF(tbl_TransDet_Exp[[#This Row],[+/-  (HR GL Detail)]]&lt;&gt;"",tbl_TransDet_Exp[[#This Row],[+/-  (HR GL Detail)]],IF(#REF!&lt;&gt;"",#REF!,""))</f>
        <v>#REF!</v>
      </c>
      <c r="AC1050" s="250" t="str">
        <f t="shared" si="51"/>
        <v>https://financials.omni.fsu.edu/psp/sprdfi/EMPLOYEE/ERP/c/AUDIT_EXPENSE_FUNCTIONS.TE_EXP_SHEET_INQ.GBL?SHEET_ID=</v>
      </c>
      <c r="AD1050" s="250" t="str">
        <f t="shared" si="52"/>
        <v>&amp;PAGE=EX_SHEET_ENTRY</v>
      </c>
      <c r="AE1050" s="250" t="str">
        <f>IF(LEFT(tbl_TransDet_Exp[[#This Row],[Journal Id]],2)="EX",TEXT(tbl_TransDet_Exp[[#This Row],[Vch /Ex /PayId]],"0000000000"),"")</f>
        <v/>
      </c>
      <c r="AF1050" s="250" t="b">
        <f>IF(tbl_TransDet_Exp[[#This Row],[ER Lookup and Format]]&lt;&gt;"",CONCATENATE(tbl_TransDet_Exp[[#This Row],[https://financials.omni.fsu.edu/psp/sprdfi/EMPLOYEE/ERP/c/AUDIT_EXPENSE_FUNCTIONS.TE_EXP_SHEET_INQ.GBL?SHEET_ID=]],AE1050,tbl_TransDet_Exp[[#This Row],[&amp;PAGE=EX_SHEET_ENTRY]]))</f>
        <v>0</v>
      </c>
      <c r="AG1050" s="250" t="str">
        <f t="shared" si="53"/>
        <v>https://docmgmt.its.fsu.edu/NolijWeb/public/apiLoginCheck.jsp?redir=../documentviewer/%3FdocumentId%3D</v>
      </c>
      <c r="AH10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0" s="250" t="str">
        <f>tbl_TransDet_Exp[[#Headers],[&amp;TargetFrameName=None]]</f>
        <v>&amp;TargetFrameName=None</v>
      </c>
      <c r="AJ10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0" s="71"/>
      <c r="AN1050" s="22"/>
      <c r="AO1050" s="22"/>
      <c r="AP1050" s="208"/>
      <c r="AQ1050" s="42" t="e">
        <f>IF(tbl_TransDet_Exp[[#This Row],[Custom SR Type]]="",INDEX(SR_Lookup[Section Name],MATCH(tbl_TransDet_Exp[[#This Row],[Account]],SR_Lookup[Account],0)),tbl_TransDet_Exp[[#This Row],[Custom SR Type]])</f>
        <v>#N/A</v>
      </c>
      <c r="AR1050" s="42">
        <f>VALUE(CONCATENATE(C1050,TEXT(tbl_TransDet_Exp[[#This Row],[Pd]],"00")))</f>
        <v>0</v>
      </c>
      <c r="AS1050" s="42" t="str">
        <f>TEXT(tbl_TransDet_Exp[[#This Row],[Project Id]],"000000")</f>
        <v>000000</v>
      </c>
      <c r="AT1050" s="42" t="e">
        <f>INDEX(Table11[Description],MATCH(tbl_TransDet_Exp[[#This Row],[Account]],Table11[GL Account],0))</f>
        <v>#N/A</v>
      </c>
      <c r="AU10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1" spans="2:47">
      <c r="B1051" s="11"/>
      <c r="C1051" s="243"/>
      <c r="D1051" s="243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244"/>
      <c r="P1051" s="11"/>
      <c r="Q1051" s="245"/>
      <c r="R1051" s="11"/>
      <c r="S1051" s="11"/>
      <c r="T1051" s="11"/>
      <c r="U1051" s="11"/>
      <c r="V1051" s="11"/>
      <c r="W1051" s="11"/>
      <c r="X1051" s="11"/>
      <c r="Y1051" s="11"/>
      <c r="Z1051" s="246"/>
      <c r="AA10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1" s="250" t="e">
        <f>IF(tbl_TransDet_Exp[[#This Row],[+/-  (HR GL Detail)]]&lt;&gt;"",tbl_TransDet_Exp[[#This Row],[+/-  (HR GL Detail)]],IF(#REF!&lt;&gt;"",#REF!,""))</f>
        <v>#REF!</v>
      </c>
      <c r="AC1051" s="250" t="str">
        <f t="shared" si="51"/>
        <v>https://financials.omni.fsu.edu/psp/sprdfi/EMPLOYEE/ERP/c/AUDIT_EXPENSE_FUNCTIONS.TE_EXP_SHEET_INQ.GBL?SHEET_ID=</v>
      </c>
      <c r="AD1051" s="250" t="str">
        <f t="shared" si="52"/>
        <v>&amp;PAGE=EX_SHEET_ENTRY</v>
      </c>
      <c r="AE1051" s="250" t="str">
        <f>IF(LEFT(tbl_TransDet_Exp[[#This Row],[Journal Id]],2)="EX",TEXT(tbl_TransDet_Exp[[#This Row],[Vch /Ex /PayId]],"0000000000"),"")</f>
        <v/>
      </c>
      <c r="AF1051" s="250" t="b">
        <f>IF(tbl_TransDet_Exp[[#This Row],[ER Lookup and Format]]&lt;&gt;"",CONCATENATE(tbl_TransDet_Exp[[#This Row],[https://financials.omni.fsu.edu/psp/sprdfi/EMPLOYEE/ERP/c/AUDIT_EXPENSE_FUNCTIONS.TE_EXP_SHEET_INQ.GBL?SHEET_ID=]],AE1051,tbl_TransDet_Exp[[#This Row],[&amp;PAGE=EX_SHEET_ENTRY]]))</f>
        <v>0</v>
      </c>
      <c r="AG1051" s="250" t="str">
        <f t="shared" si="53"/>
        <v>https://docmgmt.its.fsu.edu/NolijWeb/public/apiLoginCheck.jsp?redir=../documentviewer/%3FdocumentId%3D</v>
      </c>
      <c r="AH10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1" s="250" t="str">
        <f>tbl_TransDet_Exp[[#Headers],[&amp;TargetFrameName=None]]</f>
        <v>&amp;TargetFrameName=None</v>
      </c>
      <c r="AJ10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1" s="71"/>
      <c r="AN1051" s="22"/>
      <c r="AO1051" s="22"/>
      <c r="AP1051" s="208"/>
      <c r="AQ1051" s="42" t="e">
        <f>IF(tbl_TransDet_Exp[[#This Row],[Custom SR Type]]="",INDEX(SR_Lookup[Section Name],MATCH(tbl_TransDet_Exp[[#This Row],[Account]],SR_Lookup[Account],0)),tbl_TransDet_Exp[[#This Row],[Custom SR Type]])</f>
        <v>#N/A</v>
      </c>
      <c r="AR1051" s="42">
        <f>VALUE(CONCATENATE(C1051,TEXT(tbl_TransDet_Exp[[#This Row],[Pd]],"00")))</f>
        <v>0</v>
      </c>
      <c r="AS1051" s="42" t="str">
        <f>TEXT(tbl_TransDet_Exp[[#This Row],[Project Id]],"000000")</f>
        <v>000000</v>
      </c>
      <c r="AT1051" s="42" t="e">
        <f>INDEX(Table11[Description],MATCH(tbl_TransDet_Exp[[#This Row],[Account]],Table11[GL Account],0))</f>
        <v>#N/A</v>
      </c>
      <c r="AU10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2" spans="2:47">
      <c r="B1052" s="11"/>
      <c r="C1052" s="243"/>
      <c r="D1052" s="243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244"/>
      <c r="P1052" s="11"/>
      <c r="Q1052" s="245"/>
      <c r="R1052" s="11"/>
      <c r="S1052" s="11"/>
      <c r="T1052" s="11"/>
      <c r="U1052" s="11"/>
      <c r="V1052" s="11"/>
      <c r="W1052" s="11"/>
      <c r="X1052" s="11"/>
      <c r="Y1052" s="11"/>
      <c r="Z1052" s="246"/>
      <c r="AA10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2" s="250" t="e">
        <f>IF(tbl_TransDet_Exp[[#This Row],[+/-  (HR GL Detail)]]&lt;&gt;"",tbl_TransDet_Exp[[#This Row],[+/-  (HR GL Detail)]],IF(#REF!&lt;&gt;"",#REF!,""))</f>
        <v>#REF!</v>
      </c>
      <c r="AC1052" s="250" t="str">
        <f t="shared" si="51"/>
        <v>https://financials.omni.fsu.edu/psp/sprdfi/EMPLOYEE/ERP/c/AUDIT_EXPENSE_FUNCTIONS.TE_EXP_SHEET_INQ.GBL?SHEET_ID=</v>
      </c>
      <c r="AD1052" s="250" t="str">
        <f t="shared" si="52"/>
        <v>&amp;PAGE=EX_SHEET_ENTRY</v>
      </c>
      <c r="AE1052" s="250" t="str">
        <f>IF(LEFT(tbl_TransDet_Exp[[#This Row],[Journal Id]],2)="EX",TEXT(tbl_TransDet_Exp[[#This Row],[Vch /Ex /PayId]],"0000000000"),"")</f>
        <v/>
      </c>
      <c r="AF1052" s="250" t="b">
        <f>IF(tbl_TransDet_Exp[[#This Row],[ER Lookup and Format]]&lt;&gt;"",CONCATENATE(tbl_TransDet_Exp[[#This Row],[https://financials.omni.fsu.edu/psp/sprdfi/EMPLOYEE/ERP/c/AUDIT_EXPENSE_FUNCTIONS.TE_EXP_SHEET_INQ.GBL?SHEET_ID=]],AE1052,tbl_TransDet_Exp[[#This Row],[&amp;PAGE=EX_SHEET_ENTRY]]))</f>
        <v>0</v>
      </c>
      <c r="AG1052" s="250" t="str">
        <f t="shared" si="53"/>
        <v>https://docmgmt.its.fsu.edu/NolijWeb/public/apiLoginCheck.jsp?redir=../documentviewer/%3FdocumentId%3D</v>
      </c>
      <c r="AH10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2" s="250" t="str">
        <f>tbl_TransDet_Exp[[#Headers],[&amp;TargetFrameName=None]]</f>
        <v>&amp;TargetFrameName=None</v>
      </c>
      <c r="AJ10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2" s="71"/>
      <c r="AN1052" s="22"/>
      <c r="AO1052" s="22"/>
      <c r="AP1052" s="208"/>
      <c r="AQ1052" s="42" t="e">
        <f>IF(tbl_TransDet_Exp[[#This Row],[Custom SR Type]]="",INDEX(SR_Lookup[Section Name],MATCH(tbl_TransDet_Exp[[#This Row],[Account]],SR_Lookup[Account],0)),tbl_TransDet_Exp[[#This Row],[Custom SR Type]])</f>
        <v>#N/A</v>
      </c>
      <c r="AR1052" s="42">
        <f>VALUE(CONCATENATE(C1052,TEXT(tbl_TransDet_Exp[[#This Row],[Pd]],"00")))</f>
        <v>0</v>
      </c>
      <c r="AS1052" s="42" t="str">
        <f>TEXT(tbl_TransDet_Exp[[#This Row],[Project Id]],"000000")</f>
        <v>000000</v>
      </c>
      <c r="AT1052" s="42" t="e">
        <f>INDEX(Table11[Description],MATCH(tbl_TransDet_Exp[[#This Row],[Account]],Table11[GL Account],0))</f>
        <v>#N/A</v>
      </c>
      <c r="AU10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3" spans="2:47">
      <c r="B1053" s="11"/>
      <c r="C1053" s="243"/>
      <c r="D1053" s="243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244"/>
      <c r="P1053" s="11"/>
      <c r="Q1053" s="245"/>
      <c r="R1053" s="11"/>
      <c r="S1053" s="11"/>
      <c r="T1053" s="11"/>
      <c r="U1053" s="11"/>
      <c r="V1053" s="11"/>
      <c r="W1053" s="11"/>
      <c r="X1053" s="11"/>
      <c r="Y1053" s="11"/>
      <c r="Z1053" s="246"/>
      <c r="AA10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3" s="250" t="e">
        <f>IF(tbl_TransDet_Exp[[#This Row],[+/-  (HR GL Detail)]]&lt;&gt;"",tbl_TransDet_Exp[[#This Row],[+/-  (HR GL Detail)]],IF(#REF!&lt;&gt;"",#REF!,""))</f>
        <v>#REF!</v>
      </c>
      <c r="AC1053" s="250" t="str">
        <f t="shared" si="51"/>
        <v>https://financials.omni.fsu.edu/psp/sprdfi/EMPLOYEE/ERP/c/AUDIT_EXPENSE_FUNCTIONS.TE_EXP_SHEET_INQ.GBL?SHEET_ID=</v>
      </c>
      <c r="AD1053" s="250" t="str">
        <f t="shared" si="52"/>
        <v>&amp;PAGE=EX_SHEET_ENTRY</v>
      </c>
      <c r="AE1053" s="250" t="str">
        <f>IF(LEFT(tbl_TransDet_Exp[[#This Row],[Journal Id]],2)="EX",TEXT(tbl_TransDet_Exp[[#This Row],[Vch /Ex /PayId]],"0000000000"),"")</f>
        <v/>
      </c>
      <c r="AF1053" s="250" t="b">
        <f>IF(tbl_TransDet_Exp[[#This Row],[ER Lookup and Format]]&lt;&gt;"",CONCATENATE(tbl_TransDet_Exp[[#This Row],[https://financials.omni.fsu.edu/psp/sprdfi/EMPLOYEE/ERP/c/AUDIT_EXPENSE_FUNCTIONS.TE_EXP_SHEET_INQ.GBL?SHEET_ID=]],AE1053,tbl_TransDet_Exp[[#This Row],[&amp;PAGE=EX_SHEET_ENTRY]]))</f>
        <v>0</v>
      </c>
      <c r="AG1053" s="250" t="str">
        <f t="shared" si="53"/>
        <v>https://docmgmt.its.fsu.edu/NolijWeb/public/apiLoginCheck.jsp?redir=../documentviewer/%3FdocumentId%3D</v>
      </c>
      <c r="AH10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3" s="250" t="str">
        <f>tbl_TransDet_Exp[[#Headers],[&amp;TargetFrameName=None]]</f>
        <v>&amp;TargetFrameName=None</v>
      </c>
      <c r="AJ10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3" s="71"/>
      <c r="AN1053" s="22"/>
      <c r="AO1053" s="22"/>
      <c r="AP1053" s="208"/>
      <c r="AQ1053" s="42" t="e">
        <f>IF(tbl_TransDet_Exp[[#This Row],[Custom SR Type]]="",INDEX(SR_Lookup[Section Name],MATCH(tbl_TransDet_Exp[[#This Row],[Account]],SR_Lookup[Account],0)),tbl_TransDet_Exp[[#This Row],[Custom SR Type]])</f>
        <v>#N/A</v>
      </c>
      <c r="AR1053" s="42">
        <f>VALUE(CONCATENATE(C1053,TEXT(tbl_TransDet_Exp[[#This Row],[Pd]],"00")))</f>
        <v>0</v>
      </c>
      <c r="AS1053" s="42" t="str">
        <f>TEXT(tbl_TransDet_Exp[[#This Row],[Project Id]],"000000")</f>
        <v>000000</v>
      </c>
      <c r="AT1053" s="42" t="e">
        <f>INDEX(Table11[Description],MATCH(tbl_TransDet_Exp[[#This Row],[Account]],Table11[GL Account],0))</f>
        <v>#N/A</v>
      </c>
      <c r="AU10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4" spans="2:47">
      <c r="B1054" s="11"/>
      <c r="C1054" s="243"/>
      <c r="D1054" s="243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244"/>
      <c r="P1054" s="11"/>
      <c r="Q1054" s="245"/>
      <c r="R1054" s="11"/>
      <c r="S1054" s="11"/>
      <c r="T1054" s="11"/>
      <c r="U1054" s="11"/>
      <c r="V1054" s="11"/>
      <c r="W1054" s="11"/>
      <c r="X1054" s="11"/>
      <c r="Y1054" s="11"/>
      <c r="Z1054" s="246"/>
      <c r="AA10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4" s="250" t="e">
        <f>IF(tbl_TransDet_Exp[[#This Row],[+/-  (HR GL Detail)]]&lt;&gt;"",tbl_TransDet_Exp[[#This Row],[+/-  (HR GL Detail)]],IF(#REF!&lt;&gt;"",#REF!,""))</f>
        <v>#REF!</v>
      </c>
      <c r="AC1054" s="250" t="str">
        <f t="shared" si="51"/>
        <v>https://financials.omni.fsu.edu/psp/sprdfi/EMPLOYEE/ERP/c/AUDIT_EXPENSE_FUNCTIONS.TE_EXP_SHEET_INQ.GBL?SHEET_ID=</v>
      </c>
      <c r="AD1054" s="250" t="str">
        <f t="shared" si="52"/>
        <v>&amp;PAGE=EX_SHEET_ENTRY</v>
      </c>
      <c r="AE1054" s="250" t="str">
        <f>IF(LEFT(tbl_TransDet_Exp[[#This Row],[Journal Id]],2)="EX",TEXT(tbl_TransDet_Exp[[#This Row],[Vch /Ex /PayId]],"0000000000"),"")</f>
        <v/>
      </c>
      <c r="AF1054" s="250" t="b">
        <f>IF(tbl_TransDet_Exp[[#This Row],[ER Lookup and Format]]&lt;&gt;"",CONCATENATE(tbl_TransDet_Exp[[#This Row],[https://financials.omni.fsu.edu/psp/sprdfi/EMPLOYEE/ERP/c/AUDIT_EXPENSE_FUNCTIONS.TE_EXP_SHEET_INQ.GBL?SHEET_ID=]],AE1054,tbl_TransDet_Exp[[#This Row],[&amp;PAGE=EX_SHEET_ENTRY]]))</f>
        <v>0</v>
      </c>
      <c r="AG1054" s="250" t="str">
        <f t="shared" si="53"/>
        <v>https://docmgmt.its.fsu.edu/NolijWeb/public/apiLoginCheck.jsp?redir=../documentviewer/%3FdocumentId%3D</v>
      </c>
      <c r="AH10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4" s="250" t="str">
        <f>tbl_TransDet_Exp[[#Headers],[&amp;TargetFrameName=None]]</f>
        <v>&amp;TargetFrameName=None</v>
      </c>
      <c r="AJ10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4" s="71"/>
      <c r="AN1054" s="22"/>
      <c r="AO1054" s="22"/>
      <c r="AP1054" s="208"/>
      <c r="AQ1054" s="42" t="e">
        <f>IF(tbl_TransDet_Exp[[#This Row],[Custom SR Type]]="",INDEX(SR_Lookup[Section Name],MATCH(tbl_TransDet_Exp[[#This Row],[Account]],SR_Lookup[Account],0)),tbl_TransDet_Exp[[#This Row],[Custom SR Type]])</f>
        <v>#N/A</v>
      </c>
      <c r="AR1054" s="42">
        <f>VALUE(CONCATENATE(C1054,TEXT(tbl_TransDet_Exp[[#This Row],[Pd]],"00")))</f>
        <v>0</v>
      </c>
      <c r="AS1054" s="42" t="str">
        <f>TEXT(tbl_TransDet_Exp[[#This Row],[Project Id]],"000000")</f>
        <v>000000</v>
      </c>
      <c r="AT1054" s="42" t="e">
        <f>INDEX(Table11[Description],MATCH(tbl_TransDet_Exp[[#This Row],[Account]],Table11[GL Account],0))</f>
        <v>#N/A</v>
      </c>
      <c r="AU10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5" spans="2:47">
      <c r="B1055" s="11"/>
      <c r="C1055" s="243"/>
      <c r="D1055" s="243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244"/>
      <c r="P1055" s="11"/>
      <c r="Q1055" s="245"/>
      <c r="R1055" s="11"/>
      <c r="S1055" s="11"/>
      <c r="T1055" s="11"/>
      <c r="U1055" s="11"/>
      <c r="V1055" s="11"/>
      <c r="W1055" s="11"/>
      <c r="X1055" s="11"/>
      <c r="Y1055" s="11"/>
      <c r="Z1055" s="246"/>
      <c r="AA10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5" s="250" t="e">
        <f>IF(tbl_TransDet_Exp[[#This Row],[+/-  (HR GL Detail)]]&lt;&gt;"",tbl_TransDet_Exp[[#This Row],[+/-  (HR GL Detail)]],IF(#REF!&lt;&gt;"",#REF!,""))</f>
        <v>#REF!</v>
      </c>
      <c r="AC1055" s="250" t="str">
        <f t="shared" si="51"/>
        <v>https://financials.omni.fsu.edu/psp/sprdfi/EMPLOYEE/ERP/c/AUDIT_EXPENSE_FUNCTIONS.TE_EXP_SHEET_INQ.GBL?SHEET_ID=</v>
      </c>
      <c r="AD1055" s="250" t="str">
        <f t="shared" si="52"/>
        <v>&amp;PAGE=EX_SHEET_ENTRY</v>
      </c>
      <c r="AE1055" s="250" t="str">
        <f>IF(LEFT(tbl_TransDet_Exp[[#This Row],[Journal Id]],2)="EX",TEXT(tbl_TransDet_Exp[[#This Row],[Vch /Ex /PayId]],"0000000000"),"")</f>
        <v/>
      </c>
      <c r="AF1055" s="250" t="b">
        <f>IF(tbl_TransDet_Exp[[#This Row],[ER Lookup and Format]]&lt;&gt;"",CONCATENATE(tbl_TransDet_Exp[[#This Row],[https://financials.omni.fsu.edu/psp/sprdfi/EMPLOYEE/ERP/c/AUDIT_EXPENSE_FUNCTIONS.TE_EXP_SHEET_INQ.GBL?SHEET_ID=]],AE1055,tbl_TransDet_Exp[[#This Row],[&amp;PAGE=EX_SHEET_ENTRY]]))</f>
        <v>0</v>
      </c>
      <c r="AG1055" s="250" t="str">
        <f t="shared" si="53"/>
        <v>https://docmgmt.its.fsu.edu/NolijWeb/public/apiLoginCheck.jsp?redir=../documentviewer/%3FdocumentId%3D</v>
      </c>
      <c r="AH10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5" s="250" t="str">
        <f>tbl_TransDet_Exp[[#Headers],[&amp;TargetFrameName=None]]</f>
        <v>&amp;TargetFrameName=None</v>
      </c>
      <c r="AJ10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5" s="71"/>
      <c r="AN1055" s="22"/>
      <c r="AO1055" s="22"/>
      <c r="AP1055" s="208"/>
      <c r="AQ1055" s="42" t="e">
        <f>IF(tbl_TransDet_Exp[[#This Row],[Custom SR Type]]="",INDEX(SR_Lookup[Section Name],MATCH(tbl_TransDet_Exp[[#This Row],[Account]],SR_Lookup[Account],0)),tbl_TransDet_Exp[[#This Row],[Custom SR Type]])</f>
        <v>#N/A</v>
      </c>
      <c r="AR1055" s="42">
        <f>VALUE(CONCATENATE(C1055,TEXT(tbl_TransDet_Exp[[#This Row],[Pd]],"00")))</f>
        <v>0</v>
      </c>
      <c r="AS1055" s="42" t="str">
        <f>TEXT(tbl_TransDet_Exp[[#This Row],[Project Id]],"000000")</f>
        <v>000000</v>
      </c>
      <c r="AT1055" s="42" t="e">
        <f>INDEX(Table11[Description],MATCH(tbl_TransDet_Exp[[#This Row],[Account]],Table11[GL Account],0))</f>
        <v>#N/A</v>
      </c>
      <c r="AU10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6" spans="2:47">
      <c r="B1056" s="11"/>
      <c r="C1056" s="243"/>
      <c r="D1056" s="243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244"/>
      <c r="P1056" s="11"/>
      <c r="Q1056" s="245"/>
      <c r="R1056" s="11"/>
      <c r="S1056" s="11"/>
      <c r="T1056" s="11"/>
      <c r="U1056" s="11"/>
      <c r="V1056" s="11"/>
      <c r="W1056" s="11"/>
      <c r="X1056" s="11"/>
      <c r="Y1056" s="11"/>
      <c r="Z1056" s="246"/>
      <c r="AA10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6" s="250" t="e">
        <f>IF(tbl_TransDet_Exp[[#This Row],[+/-  (HR GL Detail)]]&lt;&gt;"",tbl_TransDet_Exp[[#This Row],[+/-  (HR GL Detail)]],IF(#REF!&lt;&gt;"",#REF!,""))</f>
        <v>#REF!</v>
      </c>
      <c r="AC1056" s="250" t="str">
        <f t="shared" si="51"/>
        <v>https://financials.omni.fsu.edu/psp/sprdfi/EMPLOYEE/ERP/c/AUDIT_EXPENSE_FUNCTIONS.TE_EXP_SHEET_INQ.GBL?SHEET_ID=</v>
      </c>
      <c r="AD1056" s="250" t="str">
        <f t="shared" si="52"/>
        <v>&amp;PAGE=EX_SHEET_ENTRY</v>
      </c>
      <c r="AE1056" s="250" t="str">
        <f>IF(LEFT(tbl_TransDet_Exp[[#This Row],[Journal Id]],2)="EX",TEXT(tbl_TransDet_Exp[[#This Row],[Vch /Ex /PayId]],"0000000000"),"")</f>
        <v/>
      </c>
      <c r="AF1056" s="250" t="b">
        <f>IF(tbl_TransDet_Exp[[#This Row],[ER Lookup and Format]]&lt;&gt;"",CONCATENATE(tbl_TransDet_Exp[[#This Row],[https://financials.omni.fsu.edu/psp/sprdfi/EMPLOYEE/ERP/c/AUDIT_EXPENSE_FUNCTIONS.TE_EXP_SHEET_INQ.GBL?SHEET_ID=]],AE1056,tbl_TransDet_Exp[[#This Row],[&amp;PAGE=EX_SHEET_ENTRY]]))</f>
        <v>0</v>
      </c>
      <c r="AG1056" s="250" t="str">
        <f t="shared" si="53"/>
        <v>https://docmgmt.its.fsu.edu/NolijWeb/public/apiLoginCheck.jsp?redir=../documentviewer/%3FdocumentId%3D</v>
      </c>
      <c r="AH10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6" s="250" t="str">
        <f>tbl_TransDet_Exp[[#Headers],[&amp;TargetFrameName=None]]</f>
        <v>&amp;TargetFrameName=None</v>
      </c>
      <c r="AJ10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6" s="71"/>
      <c r="AN1056" s="22"/>
      <c r="AO1056" s="22"/>
      <c r="AP1056" s="208"/>
      <c r="AQ1056" s="42" t="e">
        <f>IF(tbl_TransDet_Exp[[#This Row],[Custom SR Type]]="",INDEX(SR_Lookup[Section Name],MATCH(tbl_TransDet_Exp[[#This Row],[Account]],SR_Lookup[Account],0)),tbl_TransDet_Exp[[#This Row],[Custom SR Type]])</f>
        <v>#N/A</v>
      </c>
      <c r="AR1056" s="42">
        <f>VALUE(CONCATENATE(C1056,TEXT(tbl_TransDet_Exp[[#This Row],[Pd]],"00")))</f>
        <v>0</v>
      </c>
      <c r="AS1056" s="42" t="str">
        <f>TEXT(tbl_TransDet_Exp[[#This Row],[Project Id]],"000000")</f>
        <v>000000</v>
      </c>
      <c r="AT1056" s="42" t="e">
        <f>INDEX(Table11[Description],MATCH(tbl_TransDet_Exp[[#This Row],[Account]],Table11[GL Account],0))</f>
        <v>#N/A</v>
      </c>
      <c r="AU10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7" spans="2:47">
      <c r="B1057" s="11"/>
      <c r="C1057" s="243"/>
      <c r="D1057" s="243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244"/>
      <c r="P1057" s="11"/>
      <c r="Q1057" s="245"/>
      <c r="R1057" s="11"/>
      <c r="S1057" s="11"/>
      <c r="T1057" s="11"/>
      <c r="U1057" s="11"/>
      <c r="V1057" s="11"/>
      <c r="W1057" s="11"/>
      <c r="X1057" s="11"/>
      <c r="Y1057" s="11"/>
      <c r="Z1057" s="246"/>
      <c r="AA10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7" s="250" t="e">
        <f>IF(tbl_TransDet_Exp[[#This Row],[+/-  (HR GL Detail)]]&lt;&gt;"",tbl_TransDet_Exp[[#This Row],[+/-  (HR GL Detail)]],IF(#REF!&lt;&gt;"",#REF!,""))</f>
        <v>#REF!</v>
      </c>
      <c r="AC1057" s="250" t="str">
        <f t="shared" si="51"/>
        <v>https://financials.omni.fsu.edu/psp/sprdfi/EMPLOYEE/ERP/c/AUDIT_EXPENSE_FUNCTIONS.TE_EXP_SHEET_INQ.GBL?SHEET_ID=</v>
      </c>
      <c r="AD1057" s="250" t="str">
        <f t="shared" si="52"/>
        <v>&amp;PAGE=EX_SHEET_ENTRY</v>
      </c>
      <c r="AE1057" s="250" t="str">
        <f>IF(LEFT(tbl_TransDet_Exp[[#This Row],[Journal Id]],2)="EX",TEXT(tbl_TransDet_Exp[[#This Row],[Vch /Ex /PayId]],"0000000000"),"")</f>
        <v/>
      </c>
      <c r="AF1057" s="250" t="b">
        <f>IF(tbl_TransDet_Exp[[#This Row],[ER Lookup and Format]]&lt;&gt;"",CONCATENATE(tbl_TransDet_Exp[[#This Row],[https://financials.omni.fsu.edu/psp/sprdfi/EMPLOYEE/ERP/c/AUDIT_EXPENSE_FUNCTIONS.TE_EXP_SHEET_INQ.GBL?SHEET_ID=]],AE1057,tbl_TransDet_Exp[[#This Row],[&amp;PAGE=EX_SHEET_ENTRY]]))</f>
        <v>0</v>
      </c>
      <c r="AG1057" s="250" t="str">
        <f t="shared" si="53"/>
        <v>https://docmgmt.its.fsu.edu/NolijWeb/public/apiLoginCheck.jsp?redir=../documentviewer/%3FdocumentId%3D</v>
      </c>
      <c r="AH10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7" s="250" t="str">
        <f>tbl_TransDet_Exp[[#Headers],[&amp;TargetFrameName=None]]</f>
        <v>&amp;TargetFrameName=None</v>
      </c>
      <c r="AJ10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7" s="71"/>
      <c r="AN1057" s="22"/>
      <c r="AO1057" s="22"/>
      <c r="AP1057" s="208"/>
      <c r="AQ1057" s="42" t="e">
        <f>IF(tbl_TransDet_Exp[[#This Row],[Custom SR Type]]="",INDEX(SR_Lookup[Section Name],MATCH(tbl_TransDet_Exp[[#This Row],[Account]],SR_Lookup[Account],0)),tbl_TransDet_Exp[[#This Row],[Custom SR Type]])</f>
        <v>#N/A</v>
      </c>
      <c r="AR1057" s="42">
        <f>VALUE(CONCATENATE(C1057,TEXT(tbl_TransDet_Exp[[#This Row],[Pd]],"00")))</f>
        <v>0</v>
      </c>
      <c r="AS1057" s="42" t="str">
        <f>TEXT(tbl_TransDet_Exp[[#This Row],[Project Id]],"000000")</f>
        <v>000000</v>
      </c>
      <c r="AT1057" s="42" t="e">
        <f>INDEX(Table11[Description],MATCH(tbl_TransDet_Exp[[#This Row],[Account]],Table11[GL Account],0))</f>
        <v>#N/A</v>
      </c>
      <c r="AU10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8" spans="2:47">
      <c r="B1058" s="11"/>
      <c r="C1058" s="243"/>
      <c r="D1058" s="243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244"/>
      <c r="P1058" s="11"/>
      <c r="Q1058" s="245"/>
      <c r="R1058" s="11"/>
      <c r="S1058" s="11"/>
      <c r="T1058" s="11"/>
      <c r="U1058" s="11"/>
      <c r="V1058" s="11"/>
      <c r="W1058" s="11"/>
      <c r="X1058" s="11"/>
      <c r="Y1058" s="11"/>
      <c r="Z1058" s="246"/>
      <c r="AA10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8" s="250" t="e">
        <f>IF(tbl_TransDet_Exp[[#This Row],[+/-  (HR GL Detail)]]&lt;&gt;"",tbl_TransDet_Exp[[#This Row],[+/-  (HR GL Detail)]],IF(#REF!&lt;&gt;"",#REF!,""))</f>
        <v>#REF!</v>
      </c>
      <c r="AC1058" s="250" t="str">
        <f t="shared" si="51"/>
        <v>https://financials.omni.fsu.edu/psp/sprdfi/EMPLOYEE/ERP/c/AUDIT_EXPENSE_FUNCTIONS.TE_EXP_SHEET_INQ.GBL?SHEET_ID=</v>
      </c>
      <c r="AD1058" s="250" t="str">
        <f t="shared" si="52"/>
        <v>&amp;PAGE=EX_SHEET_ENTRY</v>
      </c>
      <c r="AE1058" s="250" t="str">
        <f>IF(LEFT(tbl_TransDet_Exp[[#This Row],[Journal Id]],2)="EX",TEXT(tbl_TransDet_Exp[[#This Row],[Vch /Ex /PayId]],"0000000000"),"")</f>
        <v/>
      </c>
      <c r="AF1058" s="250" t="b">
        <f>IF(tbl_TransDet_Exp[[#This Row],[ER Lookup and Format]]&lt;&gt;"",CONCATENATE(tbl_TransDet_Exp[[#This Row],[https://financials.omni.fsu.edu/psp/sprdfi/EMPLOYEE/ERP/c/AUDIT_EXPENSE_FUNCTIONS.TE_EXP_SHEET_INQ.GBL?SHEET_ID=]],AE1058,tbl_TransDet_Exp[[#This Row],[&amp;PAGE=EX_SHEET_ENTRY]]))</f>
        <v>0</v>
      </c>
      <c r="AG1058" s="250" t="str">
        <f t="shared" si="53"/>
        <v>https://docmgmt.its.fsu.edu/NolijWeb/public/apiLoginCheck.jsp?redir=../documentviewer/%3FdocumentId%3D</v>
      </c>
      <c r="AH10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8" s="250" t="str">
        <f>tbl_TransDet_Exp[[#Headers],[&amp;TargetFrameName=None]]</f>
        <v>&amp;TargetFrameName=None</v>
      </c>
      <c r="AJ10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8" s="71"/>
      <c r="AN1058" s="22"/>
      <c r="AO1058" s="22"/>
      <c r="AP1058" s="208"/>
      <c r="AQ1058" s="42" t="e">
        <f>IF(tbl_TransDet_Exp[[#This Row],[Custom SR Type]]="",INDEX(SR_Lookup[Section Name],MATCH(tbl_TransDet_Exp[[#This Row],[Account]],SR_Lookup[Account],0)),tbl_TransDet_Exp[[#This Row],[Custom SR Type]])</f>
        <v>#N/A</v>
      </c>
      <c r="AR1058" s="42">
        <f>VALUE(CONCATENATE(C1058,TEXT(tbl_TransDet_Exp[[#This Row],[Pd]],"00")))</f>
        <v>0</v>
      </c>
      <c r="AS1058" s="42" t="str">
        <f>TEXT(tbl_TransDet_Exp[[#This Row],[Project Id]],"000000")</f>
        <v>000000</v>
      </c>
      <c r="AT1058" s="42" t="e">
        <f>INDEX(Table11[Description],MATCH(tbl_TransDet_Exp[[#This Row],[Account]],Table11[GL Account],0))</f>
        <v>#N/A</v>
      </c>
      <c r="AU10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59" spans="2:47">
      <c r="B1059" s="11"/>
      <c r="C1059" s="243"/>
      <c r="D1059" s="243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244"/>
      <c r="P1059" s="11"/>
      <c r="Q1059" s="245"/>
      <c r="R1059" s="11"/>
      <c r="S1059" s="11"/>
      <c r="T1059" s="11"/>
      <c r="U1059" s="11"/>
      <c r="V1059" s="11"/>
      <c r="W1059" s="11"/>
      <c r="X1059" s="11"/>
      <c r="Y1059" s="11"/>
      <c r="Z1059" s="246"/>
      <c r="AA10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59" s="250" t="e">
        <f>IF(tbl_TransDet_Exp[[#This Row],[+/-  (HR GL Detail)]]&lt;&gt;"",tbl_TransDet_Exp[[#This Row],[+/-  (HR GL Detail)]],IF(#REF!&lt;&gt;"",#REF!,""))</f>
        <v>#REF!</v>
      </c>
      <c r="AC1059" s="250" t="str">
        <f t="shared" si="51"/>
        <v>https://financials.omni.fsu.edu/psp/sprdfi/EMPLOYEE/ERP/c/AUDIT_EXPENSE_FUNCTIONS.TE_EXP_SHEET_INQ.GBL?SHEET_ID=</v>
      </c>
      <c r="AD1059" s="250" t="str">
        <f t="shared" si="52"/>
        <v>&amp;PAGE=EX_SHEET_ENTRY</v>
      </c>
      <c r="AE1059" s="250" t="str">
        <f>IF(LEFT(tbl_TransDet_Exp[[#This Row],[Journal Id]],2)="EX",TEXT(tbl_TransDet_Exp[[#This Row],[Vch /Ex /PayId]],"0000000000"),"")</f>
        <v/>
      </c>
      <c r="AF1059" s="250" t="b">
        <f>IF(tbl_TransDet_Exp[[#This Row],[ER Lookup and Format]]&lt;&gt;"",CONCATENATE(tbl_TransDet_Exp[[#This Row],[https://financials.omni.fsu.edu/psp/sprdfi/EMPLOYEE/ERP/c/AUDIT_EXPENSE_FUNCTIONS.TE_EXP_SHEET_INQ.GBL?SHEET_ID=]],AE1059,tbl_TransDet_Exp[[#This Row],[&amp;PAGE=EX_SHEET_ENTRY]]))</f>
        <v>0</v>
      </c>
      <c r="AG1059" s="250" t="str">
        <f t="shared" si="53"/>
        <v>https://docmgmt.its.fsu.edu/NolijWeb/public/apiLoginCheck.jsp?redir=../documentviewer/%3FdocumentId%3D</v>
      </c>
      <c r="AH10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59" s="250" t="str">
        <f>tbl_TransDet_Exp[[#Headers],[&amp;TargetFrameName=None]]</f>
        <v>&amp;TargetFrameName=None</v>
      </c>
      <c r="AJ10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59" s="71"/>
      <c r="AN1059" s="22"/>
      <c r="AO1059" s="22"/>
      <c r="AP1059" s="208"/>
      <c r="AQ1059" s="42" t="e">
        <f>IF(tbl_TransDet_Exp[[#This Row],[Custom SR Type]]="",INDEX(SR_Lookup[Section Name],MATCH(tbl_TransDet_Exp[[#This Row],[Account]],SR_Lookup[Account],0)),tbl_TransDet_Exp[[#This Row],[Custom SR Type]])</f>
        <v>#N/A</v>
      </c>
      <c r="AR1059" s="42">
        <f>VALUE(CONCATENATE(C1059,TEXT(tbl_TransDet_Exp[[#This Row],[Pd]],"00")))</f>
        <v>0</v>
      </c>
      <c r="AS1059" s="42" t="str">
        <f>TEXT(tbl_TransDet_Exp[[#This Row],[Project Id]],"000000")</f>
        <v>000000</v>
      </c>
      <c r="AT1059" s="42" t="e">
        <f>INDEX(Table11[Description],MATCH(tbl_TransDet_Exp[[#This Row],[Account]],Table11[GL Account],0))</f>
        <v>#N/A</v>
      </c>
      <c r="AU10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0" spans="2:47">
      <c r="B1060" s="11"/>
      <c r="C1060" s="243"/>
      <c r="D1060" s="243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244"/>
      <c r="P1060" s="11"/>
      <c r="Q1060" s="245"/>
      <c r="R1060" s="11"/>
      <c r="S1060" s="11"/>
      <c r="T1060" s="11"/>
      <c r="U1060" s="11"/>
      <c r="V1060" s="11"/>
      <c r="W1060" s="11"/>
      <c r="X1060" s="11"/>
      <c r="Y1060" s="11"/>
      <c r="Z1060" s="246"/>
      <c r="AA10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0" s="250" t="e">
        <f>IF(tbl_TransDet_Exp[[#This Row],[+/-  (HR GL Detail)]]&lt;&gt;"",tbl_TransDet_Exp[[#This Row],[+/-  (HR GL Detail)]],IF(#REF!&lt;&gt;"",#REF!,""))</f>
        <v>#REF!</v>
      </c>
      <c r="AC1060" s="250" t="str">
        <f t="shared" si="51"/>
        <v>https://financials.omni.fsu.edu/psp/sprdfi/EMPLOYEE/ERP/c/AUDIT_EXPENSE_FUNCTIONS.TE_EXP_SHEET_INQ.GBL?SHEET_ID=</v>
      </c>
      <c r="AD1060" s="250" t="str">
        <f t="shared" si="52"/>
        <v>&amp;PAGE=EX_SHEET_ENTRY</v>
      </c>
      <c r="AE1060" s="250" t="str">
        <f>IF(LEFT(tbl_TransDet_Exp[[#This Row],[Journal Id]],2)="EX",TEXT(tbl_TransDet_Exp[[#This Row],[Vch /Ex /PayId]],"0000000000"),"")</f>
        <v/>
      </c>
      <c r="AF1060" s="250" t="b">
        <f>IF(tbl_TransDet_Exp[[#This Row],[ER Lookup and Format]]&lt;&gt;"",CONCATENATE(tbl_TransDet_Exp[[#This Row],[https://financials.omni.fsu.edu/psp/sprdfi/EMPLOYEE/ERP/c/AUDIT_EXPENSE_FUNCTIONS.TE_EXP_SHEET_INQ.GBL?SHEET_ID=]],AE1060,tbl_TransDet_Exp[[#This Row],[&amp;PAGE=EX_SHEET_ENTRY]]))</f>
        <v>0</v>
      </c>
      <c r="AG1060" s="250" t="str">
        <f t="shared" si="53"/>
        <v>https://docmgmt.its.fsu.edu/NolijWeb/public/apiLoginCheck.jsp?redir=../documentviewer/%3FdocumentId%3D</v>
      </c>
      <c r="AH10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0" s="250" t="str">
        <f>tbl_TransDet_Exp[[#Headers],[&amp;TargetFrameName=None]]</f>
        <v>&amp;TargetFrameName=None</v>
      </c>
      <c r="AJ10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0" s="71"/>
      <c r="AN1060" s="22"/>
      <c r="AO1060" s="22"/>
      <c r="AP1060" s="208"/>
      <c r="AQ1060" s="42" t="e">
        <f>IF(tbl_TransDet_Exp[[#This Row],[Custom SR Type]]="",INDEX(SR_Lookup[Section Name],MATCH(tbl_TransDet_Exp[[#This Row],[Account]],SR_Lookup[Account],0)),tbl_TransDet_Exp[[#This Row],[Custom SR Type]])</f>
        <v>#N/A</v>
      </c>
      <c r="AR1060" s="42">
        <f>VALUE(CONCATENATE(C1060,TEXT(tbl_TransDet_Exp[[#This Row],[Pd]],"00")))</f>
        <v>0</v>
      </c>
      <c r="AS1060" s="42" t="str">
        <f>TEXT(tbl_TransDet_Exp[[#This Row],[Project Id]],"000000")</f>
        <v>000000</v>
      </c>
      <c r="AT1060" s="42" t="e">
        <f>INDEX(Table11[Description],MATCH(tbl_TransDet_Exp[[#This Row],[Account]],Table11[GL Account],0))</f>
        <v>#N/A</v>
      </c>
      <c r="AU10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1" spans="2:47">
      <c r="B1061" s="11"/>
      <c r="C1061" s="243"/>
      <c r="D1061" s="243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244"/>
      <c r="P1061" s="11"/>
      <c r="Q1061" s="245"/>
      <c r="R1061" s="11"/>
      <c r="S1061" s="11"/>
      <c r="T1061" s="11"/>
      <c r="U1061" s="11"/>
      <c r="V1061" s="11"/>
      <c r="W1061" s="11"/>
      <c r="X1061" s="11"/>
      <c r="Y1061" s="11"/>
      <c r="Z1061" s="246"/>
      <c r="AA10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1" s="250" t="e">
        <f>IF(tbl_TransDet_Exp[[#This Row],[+/-  (HR GL Detail)]]&lt;&gt;"",tbl_TransDet_Exp[[#This Row],[+/-  (HR GL Detail)]],IF(#REF!&lt;&gt;"",#REF!,""))</f>
        <v>#REF!</v>
      </c>
      <c r="AC1061" s="250" t="str">
        <f t="shared" si="51"/>
        <v>https://financials.omni.fsu.edu/psp/sprdfi/EMPLOYEE/ERP/c/AUDIT_EXPENSE_FUNCTIONS.TE_EXP_SHEET_INQ.GBL?SHEET_ID=</v>
      </c>
      <c r="AD1061" s="250" t="str">
        <f t="shared" si="52"/>
        <v>&amp;PAGE=EX_SHEET_ENTRY</v>
      </c>
      <c r="AE1061" s="250" t="str">
        <f>IF(LEFT(tbl_TransDet_Exp[[#This Row],[Journal Id]],2)="EX",TEXT(tbl_TransDet_Exp[[#This Row],[Vch /Ex /PayId]],"0000000000"),"")</f>
        <v/>
      </c>
      <c r="AF1061" s="250" t="b">
        <f>IF(tbl_TransDet_Exp[[#This Row],[ER Lookup and Format]]&lt;&gt;"",CONCATENATE(tbl_TransDet_Exp[[#This Row],[https://financials.omni.fsu.edu/psp/sprdfi/EMPLOYEE/ERP/c/AUDIT_EXPENSE_FUNCTIONS.TE_EXP_SHEET_INQ.GBL?SHEET_ID=]],AE1061,tbl_TransDet_Exp[[#This Row],[&amp;PAGE=EX_SHEET_ENTRY]]))</f>
        <v>0</v>
      </c>
      <c r="AG1061" s="250" t="str">
        <f t="shared" si="53"/>
        <v>https://docmgmt.its.fsu.edu/NolijWeb/public/apiLoginCheck.jsp?redir=../documentviewer/%3FdocumentId%3D</v>
      </c>
      <c r="AH10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1" s="250" t="str">
        <f>tbl_TransDet_Exp[[#Headers],[&amp;TargetFrameName=None]]</f>
        <v>&amp;TargetFrameName=None</v>
      </c>
      <c r="AJ10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1" s="71"/>
      <c r="AN1061" s="22"/>
      <c r="AO1061" s="22"/>
      <c r="AP1061" s="208"/>
      <c r="AQ1061" s="42" t="e">
        <f>IF(tbl_TransDet_Exp[[#This Row],[Custom SR Type]]="",INDEX(SR_Lookup[Section Name],MATCH(tbl_TransDet_Exp[[#This Row],[Account]],SR_Lookup[Account],0)),tbl_TransDet_Exp[[#This Row],[Custom SR Type]])</f>
        <v>#N/A</v>
      </c>
      <c r="AR1061" s="42">
        <f>VALUE(CONCATENATE(C1061,TEXT(tbl_TransDet_Exp[[#This Row],[Pd]],"00")))</f>
        <v>0</v>
      </c>
      <c r="AS1061" s="42" t="str">
        <f>TEXT(tbl_TransDet_Exp[[#This Row],[Project Id]],"000000")</f>
        <v>000000</v>
      </c>
      <c r="AT1061" s="42" t="e">
        <f>INDEX(Table11[Description],MATCH(tbl_TransDet_Exp[[#This Row],[Account]],Table11[GL Account],0))</f>
        <v>#N/A</v>
      </c>
      <c r="AU10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2" spans="2:47">
      <c r="B1062" s="11"/>
      <c r="C1062" s="243"/>
      <c r="D1062" s="243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244"/>
      <c r="P1062" s="11"/>
      <c r="Q1062" s="245"/>
      <c r="R1062" s="11"/>
      <c r="S1062" s="11"/>
      <c r="T1062" s="11"/>
      <c r="U1062" s="11"/>
      <c r="V1062" s="11"/>
      <c r="W1062" s="11"/>
      <c r="X1062" s="11"/>
      <c r="Y1062" s="11"/>
      <c r="Z1062" s="246"/>
      <c r="AA10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2" s="250" t="e">
        <f>IF(tbl_TransDet_Exp[[#This Row],[+/-  (HR GL Detail)]]&lt;&gt;"",tbl_TransDet_Exp[[#This Row],[+/-  (HR GL Detail)]],IF(#REF!&lt;&gt;"",#REF!,""))</f>
        <v>#REF!</v>
      </c>
      <c r="AC1062" s="250" t="str">
        <f t="shared" si="51"/>
        <v>https://financials.omni.fsu.edu/psp/sprdfi/EMPLOYEE/ERP/c/AUDIT_EXPENSE_FUNCTIONS.TE_EXP_SHEET_INQ.GBL?SHEET_ID=</v>
      </c>
      <c r="AD1062" s="250" t="str">
        <f t="shared" si="52"/>
        <v>&amp;PAGE=EX_SHEET_ENTRY</v>
      </c>
      <c r="AE1062" s="250" t="str">
        <f>IF(LEFT(tbl_TransDet_Exp[[#This Row],[Journal Id]],2)="EX",TEXT(tbl_TransDet_Exp[[#This Row],[Vch /Ex /PayId]],"0000000000"),"")</f>
        <v/>
      </c>
      <c r="AF1062" s="250" t="b">
        <f>IF(tbl_TransDet_Exp[[#This Row],[ER Lookup and Format]]&lt;&gt;"",CONCATENATE(tbl_TransDet_Exp[[#This Row],[https://financials.omni.fsu.edu/psp/sprdfi/EMPLOYEE/ERP/c/AUDIT_EXPENSE_FUNCTIONS.TE_EXP_SHEET_INQ.GBL?SHEET_ID=]],AE1062,tbl_TransDet_Exp[[#This Row],[&amp;PAGE=EX_SHEET_ENTRY]]))</f>
        <v>0</v>
      </c>
      <c r="AG1062" s="250" t="str">
        <f t="shared" si="53"/>
        <v>https://docmgmt.its.fsu.edu/NolijWeb/public/apiLoginCheck.jsp?redir=../documentviewer/%3FdocumentId%3D</v>
      </c>
      <c r="AH10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2" s="250" t="str">
        <f>tbl_TransDet_Exp[[#Headers],[&amp;TargetFrameName=None]]</f>
        <v>&amp;TargetFrameName=None</v>
      </c>
      <c r="AJ10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2" s="71"/>
      <c r="AN1062" s="22"/>
      <c r="AO1062" s="22"/>
      <c r="AP1062" s="208"/>
      <c r="AQ1062" s="42" t="e">
        <f>IF(tbl_TransDet_Exp[[#This Row],[Custom SR Type]]="",INDEX(SR_Lookup[Section Name],MATCH(tbl_TransDet_Exp[[#This Row],[Account]],SR_Lookup[Account],0)),tbl_TransDet_Exp[[#This Row],[Custom SR Type]])</f>
        <v>#N/A</v>
      </c>
      <c r="AR1062" s="42">
        <f>VALUE(CONCATENATE(C1062,TEXT(tbl_TransDet_Exp[[#This Row],[Pd]],"00")))</f>
        <v>0</v>
      </c>
      <c r="AS1062" s="42" t="str">
        <f>TEXT(tbl_TransDet_Exp[[#This Row],[Project Id]],"000000")</f>
        <v>000000</v>
      </c>
      <c r="AT1062" s="42" t="e">
        <f>INDEX(Table11[Description],MATCH(tbl_TransDet_Exp[[#This Row],[Account]],Table11[GL Account],0))</f>
        <v>#N/A</v>
      </c>
      <c r="AU10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3" spans="2:47">
      <c r="B1063" s="11"/>
      <c r="C1063" s="243"/>
      <c r="D1063" s="243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244"/>
      <c r="P1063" s="11"/>
      <c r="Q1063" s="245"/>
      <c r="R1063" s="11"/>
      <c r="S1063" s="11"/>
      <c r="T1063" s="11"/>
      <c r="U1063" s="11"/>
      <c r="V1063" s="11"/>
      <c r="W1063" s="11"/>
      <c r="X1063" s="11"/>
      <c r="Y1063" s="11"/>
      <c r="Z1063" s="246"/>
      <c r="AA10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3" s="250" t="e">
        <f>IF(tbl_TransDet_Exp[[#This Row],[+/-  (HR GL Detail)]]&lt;&gt;"",tbl_TransDet_Exp[[#This Row],[+/-  (HR GL Detail)]],IF(#REF!&lt;&gt;"",#REF!,""))</f>
        <v>#REF!</v>
      </c>
      <c r="AC1063" s="250" t="str">
        <f t="shared" si="51"/>
        <v>https://financials.omni.fsu.edu/psp/sprdfi/EMPLOYEE/ERP/c/AUDIT_EXPENSE_FUNCTIONS.TE_EXP_SHEET_INQ.GBL?SHEET_ID=</v>
      </c>
      <c r="AD1063" s="250" t="str">
        <f t="shared" si="52"/>
        <v>&amp;PAGE=EX_SHEET_ENTRY</v>
      </c>
      <c r="AE1063" s="250" t="str">
        <f>IF(LEFT(tbl_TransDet_Exp[[#This Row],[Journal Id]],2)="EX",TEXT(tbl_TransDet_Exp[[#This Row],[Vch /Ex /PayId]],"0000000000"),"")</f>
        <v/>
      </c>
      <c r="AF1063" s="250" t="b">
        <f>IF(tbl_TransDet_Exp[[#This Row],[ER Lookup and Format]]&lt;&gt;"",CONCATENATE(tbl_TransDet_Exp[[#This Row],[https://financials.omni.fsu.edu/psp/sprdfi/EMPLOYEE/ERP/c/AUDIT_EXPENSE_FUNCTIONS.TE_EXP_SHEET_INQ.GBL?SHEET_ID=]],AE1063,tbl_TransDet_Exp[[#This Row],[&amp;PAGE=EX_SHEET_ENTRY]]))</f>
        <v>0</v>
      </c>
      <c r="AG1063" s="250" t="str">
        <f t="shared" si="53"/>
        <v>https://docmgmt.its.fsu.edu/NolijWeb/public/apiLoginCheck.jsp?redir=../documentviewer/%3FdocumentId%3D</v>
      </c>
      <c r="AH10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3" s="250" t="str">
        <f>tbl_TransDet_Exp[[#Headers],[&amp;TargetFrameName=None]]</f>
        <v>&amp;TargetFrameName=None</v>
      </c>
      <c r="AJ10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3" s="71"/>
      <c r="AN1063" s="22"/>
      <c r="AO1063" s="22"/>
      <c r="AP1063" s="208"/>
      <c r="AQ1063" s="42" t="e">
        <f>IF(tbl_TransDet_Exp[[#This Row],[Custom SR Type]]="",INDEX(SR_Lookup[Section Name],MATCH(tbl_TransDet_Exp[[#This Row],[Account]],SR_Lookup[Account],0)),tbl_TransDet_Exp[[#This Row],[Custom SR Type]])</f>
        <v>#N/A</v>
      </c>
      <c r="AR1063" s="42">
        <f>VALUE(CONCATENATE(C1063,TEXT(tbl_TransDet_Exp[[#This Row],[Pd]],"00")))</f>
        <v>0</v>
      </c>
      <c r="AS1063" s="42" t="str">
        <f>TEXT(tbl_TransDet_Exp[[#This Row],[Project Id]],"000000")</f>
        <v>000000</v>
      </c>
      <c r="AT1063" s="42" t="e">
        <f>INDEX(Table11[Description],MATCH(tbl_TransDet_Exp[[#This Row],[Account]],Table11[GL Account],0))</f>
        <v>#N/A</v>
      </c>
      <c r="AU10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4" spans="2:47">
      <c r="B1064" s="11"/>
      <c r="C1064" s="243"/>
      <c r="D1064" s="243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244"/>
      <c r="P1064" s="11"/>
      <c r="Q1064" s="245"/>
      <c r="R1064" s="11"/>
      <c r="S1064" s="11"/>
      <c r="T1064" s="11"/>
      <c r="U1064" s="11"/>
      <c r="V1064" s="11"/>
      <c r="W1064" s="11"/>
      <c r="X1064" s="11"/>
      <c r="Y1064" s="11"/>
      <c r="Z1064" s="246"/>
      <c r="AA10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4" s="250" t="e">
        <f>IF(tbl_TransDet_Exp[[#This Row],[+/-  (HR GL Detail)]]&lt;&gt;"",tbl_TransDet_Exp[[#This Row],[+/-  (HR GL Detail)]],IF(#REF!&lt;&gt;"",#REF!,""))</f>
        <v>#REF!</v>
      </c>
      <c r="AC1064" s="250" t="str">
        <f t="shared" si="51"/>
        <v>https://financials.omni.fsu.edu/psp/sprdfi/EMPLOYEE/ERP/c/AUDIT_EXPENSE_FUNCTIONS.TE_EXP_SHEET_INQ.GBL?SHEET_ID=</v>
      </c>
      <c r="AD1064" s="250" t="str">
        <f t="shared" si="52"/>
        <v>&amp;PAGE=EX_SHEET_ENTRY</v>
      </c>
      <c r="AE1064" s="250" t="str">
        <f>IF(LEFT(tbl_TransDet_Exp[[#This Row],[Journal Id]],2)="EX",TEXT(tbl_TransDet_Exp[[#This Row],[Vch /Ex /PayId]],"0000000000"),"")</f>
        <v/>
      </c>
      <c r="AF1064" s="250" t="b">
        <f>IF(tbl_TransDet_Exp[[#This Row],[ER Lookup and Format]]&lt;&gt;"",CONCATENATE(tbl_TransDet_Exp[[#This Row],[https://financials.omni.fsu.edu/psp/sprdfi/EMPLOYEE/ERP/c/AUDIT_EXPENSE_FUNCTIONS.TE_EXP_SHEET_INQ.GBL?SHEET_ID=]],AE1064,tbl_TransDet_Exp[[#This Row],[&amp;PAGE=EX_SHEET_ENTRY]]))</f>
        <v>0</v>
      </c>
      <c r="AG1064" s="250" t="str">
        <f t="shared" si="53"/>
        <v>https://docmgmt.its.fsu.edu/NolijWeb/public/apiLoginCheck.jsp?redir=../documentviewer/%3FdocumentId%3D</v>
      </c>
      <c r="AH10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4" s="250" t="str">
        <f>tbl_TransDet_Exp[[#Headers],[&amp;TargetFrameName=None]]</f>
        <v>&amp;TargetFrameName=None</v>
      </c>
      <c r="AJ10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4" s="71"/>
      <c r="AN1064" s="22"/>
      <c r="AO1064" s="22"/>
      <c r="AP1064" s="208"/>
      <c r="AQ1064" s="42" t="e">
        <f>IF(tbl_TransDet_Exp[[#This Row],[Custom SR Type]]="",INDEX(SR_Lookup[Section Name],MATCH(tbl_TransDet_Exp[[#This Row],[Account]],SR_Lookup[Account],0)),tbl_TransDet_Exp[[#This Row],[Custom SR Type]])</f>
        <v>#N/A</v>
      </c>
      <c r="AR1064" s="42">
        <f>VALUE(CONCATENATE(C1064,TEXT(tbl_TransDet_Exp[[#This Row],[Pd]],"00")))</f>
        <v>0</v>
      </c>
      <c r="AS1064" s="42" t="str">
        <f>TEXT(tbl_TransDet_Exp[[#This Row],[Project Id]],"000000")</f>
        <v>000000</v>
      </c>
      <c r="AT1064" s="42" t="e">
        <f>INDEX(Table11[Description],MATCH(tbl_TransDet_Exp[[#This Row],[Account]],Table11[GL Account],0))</f>
        <v>#N/A</v>
      </c>
      <c r="AU10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5" spans="2:47">
      <c r="B1065" s="11"/>
      <c r="C1065" s="243"/>
      <c r="D1065" s="243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244"/>
      <c r="P1065" s="11"/>
      <c r="Q1065" s="245"/>
      <c r="R1065" s="11"/>
      <c r="S1065" s="11"/>
      <c r="T1065" s="11"/>
      <c r="U1065" s="11"/>
      <c r="V1065" s="11"/>
      <c r="W1065" s="11"/>
      <c r="X1065" s="11"/>
      <c r="Y1065" s="11"/>
      <c r="Z1065" s="246"/>
      <c r="AA10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5" s="250" t="e">
        <f>IF(tbl_TransDet_Exp[[#This Row],[+/-  (HR GL Detail)]]&lt;&gt;"",tbl_TransDet_Exp[[#This Row],[+/-  (HR GL Detail)]],IF(#REF!&lt;&gt;"",#REF!,""))</f>
        <v>#REF!</v>
      </c>
      <c r="AC1065" s="250" t="str">
        <f t="shared" si="51"/>
        <v>https://financials.omni.fsu.edu/psp/sprdfi/EMPLOYEE/ERP/c/AUDIT_EXPENSE_FUNCTIONS.TE_EXP_SHEET_INQ.GBL?SHEET_ID=</v>
      </c>
      <c r="AD1065" s="250" t="str">
        <f t="shared" si="52"/>
        <v>&amp;PAGE=EX_SHEET_ENTRY</v>
      </c>
      <c r="AE1065" s="250" t="str">
        <f>IF(LEFT(tbl_TransDet_Exp[[#This Row],[Journal Id]],2)="EX",TEXT(tbl_TransDet_Exp[[#This Row],[Vch /Ex /PayId]],"0000000000"),"")</f>
        <v/>
      </c>
      <c r="AF1065" s="250" t="b">
        <f>IF(tbl_TransDet_Exp[[#This Row],[ER Lookup and Format]]&lt;&gt;"",CONCATENATE(tbl_TransDet_Exp[[#This Row],[https://financials.omni.fsu.edu/psp/sprdfi/EMPLOYEE/ERP/c/AUDIT_EXPENSE_FUNCTIONS.TE_EXP_SHEET_INQ.GBL?SHEET_ID=]],AE1065,tbl_TransDet_Exp[[#This Row],[&amp;PAGE=EX_SHEET_ENTRY]]))</f>
        <v>0</v>
      </c>
      <c r="AG1065" s="250" t="str">
        <f t="shared" si="53"/>
        <v>https://docmgmt.its.fsu.edu/NolijWeb/public/apiLoginCheck.jsp?redir=../documentviewer/%3FdocumentId%3D</v>
      </c>
      <c r="AH10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5" s="250" t="str">
        <f>tbl_TransDet_Exp[[#Headers],[&amp;TargetFrameName=None]]</f>
        <v>&amp;TargetFrameName=None</v>
      </c>
      <c r="AJ10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5" s="71"/>
      <c r="AN1065" s="22"/>
      <c r="AO1065" s="22"/>
      <c r="AP1065" s="208"/>
      <c r="AQ1065" s="42" t="e">
        <f>IF(tbl_TransDet_Exp[[#This Row],[Custom SR Type]]="",INDEX(SR_Lookup[Section Name],MATCH(tbl_TransDet_Exp[[#This Row],[Account]],SR_Lookup[Account],0)),tbl_TransDet_Exp[[#This Row],[Custom SR Type]])</f>
        <v>#N/A</v>
      </c>
      <c r="AR1065" s="42">
        <f>VALUE(CONCATENATE(C1065,TEXT(tbl_TransDet_Exp[[#This Row],[Pd]],"00")))</f>
        <v>0</v>
      </c>
      <c r="AS1065" s="42" t="str">
        <f>TEXT(tbl_TransDet_Exp[[#This Row],[Project Id]],"000000")</f>
        <v>000000</v>
      </c>
      <c r="AT1065" s="42" t="e">
        <f>INDEX(Table11[Description],MATCH(tbl_TransDet_Exp[[#This Row],[Account]],Table11[GL Account],0))</f>
        <v>#N/A</v>
      </c>
      <c r="AU10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6" spans="2:47">
      <c r="B1066" s="11"/>
      <c r="C1066" s="243"/>
      <c r="D1066" s="243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244"/>
      <c r="P1066" s="11"/>
      <c r="Q1066" s="245"/>
      <c r="R1066" s="11"/>
      <c r="S1066" s="11"/>
      <c r="T1066" s="11"/>
      <c r="U1066" s="11"/>
      <c r="V1066" s="11"/>
      <c r="W1066" s="11"/>
      <c r="X1066" s="11"/>
      <c r="Y1066" s="11"/>
      <c r="Z1066" s="246"/>
      <c r="AA10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6" s="250" t="e">
        <f>IF(tbl_TransDet_Exp[[#This Row],[+/-  (HR GL Detail)]]&lt;&gt;"",tbl_TransDet_Exp[[#This Row],[+/-  (HR GL Detail)]],IF(#REF!&lt;&gt;"",#REF!,""))</f>
        <v>#REF!</v>
      </c>
      <c r="AC1066" s="250" t="str">
        <f t="shared" si="51"/>
        <v>https://financials.omni.fsu.edu/psp/sprdfi/EMPLOYEE/ERP/c/AUDIT_EXPENSE_FUNCTIONS.TE_EXP_SHEET_INQ.GBL?SHEET_ID=</v>
      </c>
      <c r="AD1066" s="250" t="str">
        <f t="shared" si="52"/>
        <v>&amp;PAGE=EX_SHEET_ENTRY</v>
      </c>
      <c r="AE1066" s="250" t="str">
        <f>IF(LEFT(tbl_TransDet_Exp[[#This Row],[Journal Id]],2)="EX",TEXT(tbl_TransDet_Exp[[#This Row],[Vch /Ex /PayId]],"0000000000"),"")</f>
        <v/>
      </c>
      <c r="AF1066" s="250" t="b">
        <f>IF(tbl_TransDet_Exp[[#This Row],[ER Lookup and Format]]&lt;&gt;"",CONCATENATE(tbl_TransDet_Exp[[#This Row],[https://financials.omni.fsu.edu/psp/sprdfi/EMPLOYEE/ERP/c/AUDIT_EXPENSE_FUNCTIONS.TE_EXP_SHEET_INQ.GBL?SHEET_ID=]],AE1066,tbl_TransDet_Exp[[#This Row],[&amp;PAGE=EX_SHEET_ENTRY]]))</f>
        <v>0</v>
      </c>
      <c r="AG1066" s="250" t="str">
        <f t="shared" si="53"/>
        <v>https://docmgmt.its.fsu.edu/NolijWeb/public/apiLoginCheck.jsp?redir=../documentviewer/%3FdocumentId%3D</v>
      </c>
      <c r="AH10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6" s="250" t="str">
        <f>tbl_TransDet_Exp[[#Headers],[&amp;TargetFrameName=None]]</f>
        <v>&amp;TargetFrameName=None</v>
      </c>
      <c r="AJ10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6" s="71"/>
      <c r="AN1066" s="22"/>
      <c r="AO1066" s="22"/>
      <c r="AP1066" s="208"/>
      <c r="AQ1066" s="42" t="e">
        <f>IF(tbl_TransDet_Exp[[#This Row],[Custom SR Type]]="",INDEX(SR_Lookup[Section Name],MATCH(tbl_TransDet_Exp[[#This Row],[Account]],SR_Lookup[Account],0)),tbl_TransDet_Exp[[#This Row],[Custom SR Type]])</f>
        <v>#N/A</v>
      </c>
      <c r="AR1066" s="42">
        <f>VALUE(CONCATENATE(C1066,TEXT(tbl_TransDet_Exp[[#This Row],[Pd]],"00")))</f>
        <v>0</v>
      </c>
      <c r="AS1066" s="42" t="str">
        <f>TEXT(tbl_TransDet_Exp[[#This Row],[Project Id]],"000000")</f>
        <v>000000</v>
      </c>
      <c r="AT1066" s="42" t="e">
        <f>INDEX(Table11[Description],MATCH(tbl_TransDet_Exp[[#This Row],[Account]],Table11[GL Account],0))</f>
        <v>#N/A</v>
      </c>
      <c r="AU10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7" spans="2:47">
      <c r="B1067" s="11"/>
      <c r="C1067" s="243"/>
      <c r="D1067" s="243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244"/>
      <c r="P1067" s="11"/>
      <c r="Q1067" s="245"/>
      <c r="R1067" s="11"/>
      <c r="S1067" s="11"/>
      <c r="T1067" s="11"/>
      <c r="U1067" s="11"/>
      <c r="V1067" s="11"/>
      <c r="W1067" s="11"/>
      <c r="X1067" s="11"/>
      <c r="Y1067" s="11"/>
      <c r="Z1067" s="246"/>
      <c r="AA10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7" s="250" t="e">
        <f>IF(tbl_TransDet_Exp[[#This Row],[+/-  (HR GL Detail)]]&lt;&gt;"",tbl_TransDet_Exp[[#This Row],[+/-  (HR GL Detail)]],IF(#REF!&lt;&gt;"",#REF!,""))</f>
        <v>#REF!</v>
      </c>
      <c r="AC1067" s="250" t="str">
        <f t="shared" si="51"/>
        <v>https://financials.omni.fsu.edu/psp/sprdfi/EMPLOYEE/ERP/c/AUDIT_EXPENSE_FUNCTIONS.TE_EXP_SHEET_INQ.GBL?SHEET_ID=</v>
      </c>
      <c r="AD1067" s="250" t="str">
        <f t="shared" si="52"/>
        <v>&amp;PAGE=EX_SHEET_ENTRY</v>
      </c>
      <c r="AE1067" s="250" t="str">
        <f>IF(LEFT(tbl_TransDet_Exp[[#This Row],[Journal Id]],2)="EX",TEXT(tbl_TransDet_Exp[[#This Row],[Vch /Ex /PayId]],"0000000000"),"")</f>
        <v/>
      </c>
      <c r="AF1067" s="250" t="b">
        <f>IF(tbl_TransDet_Exp[[#This Row],[ER Lookup and Format]]&lt;&gt;"",CONCATENATE(tbl_TransDet_Exp[[#This Row],[https://financials.omni.fsu.edu/psp/sprdfi/EMPLOYEE/ERP/c/AUDIT_EXPENSE_FUNCTIONS.TE_EXP_SHEET_INQ.GBL?SHEET_ID=]],AE1067,tbl_TransDet_Exp[[#This Row],[&amp;PAGE=EX_SHEET_ENTRY]]))</f>
        <v>0</v>
      </c>
      <c r="AG1067" s="250" t="str">
        <f t="shared" si="53"/>
        <v>https://docmgmt.its.fsu.edu/NolijWeb/public/apiLoginCheck.jsp?redir=../documentviewer/%3FdocumentId%3D</v>
      </c>
      <c r="AH10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7" s="250" t="str">
        <f>tbl_TransDet_Exp[[#Headers],[&amp;TargetFrameName=None]]</f>
        <v>&amp;TargetFrameName=None</v>
      </c>
      <c r="AJ10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7" s="71"/>
      <c r="AN1067" s="22"/>
      <c r="AO1067" s="22"/>
      <c r="AP1067" s="208"/>
      <c r="AQ1067" s="42" t="e">
        <f>IF(tbl_TransDet_Exp[[#This Row],[Custom SR Type]]="",INDEX(SR_Lookup[Section Name],MATCH(tbl_TransDet_Exp[[#This Row],[Account]],SR_Lookup[Account],0)),tbl_TransDet_Exp[[#This Row],[Custom SR Type]])</f>
        <v>#N/A</v>
      </c>
      <c r="AR1067" s="42">
        <f>VALUE(CONCATENATE(C1067,TEXT(tbl_TransDet_Exp[[#This Row],[Pd]],"00")))</f>
        <v>0</v>
      </c>
      <c r="AS1067" s="42" t="str">
        <f>TEXT(tbl_TransDet_Exp[[#This Row],[Project Id]],"000000")</f>
        <v>000000</v>
      </c>
      <c r="AT1067" s="42" t="e">
        <f>INDEX(Table11[Description],MATCH(tbl_TransDet_Exp[[#This Row],[Account]],Table11[GL Account],0))</f>
        <v>#N/A</v>
      </c>
      <c r="AU10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8" spans="2:47">
      <c r="B1068" s="11"/>
      <c r="C1068" s="243"/>
      <c r="D1068" s="243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244"/>
      <c r="P1068" s="11"/>
      <c r="Q1068" s="245"/>
      <c r="R1068" s="11"/>
      <c r="S1068" s="11"/>
      <c r="T1068" s="11"/>
      <c r="U1068" s="11"/>
      <c r="V1068" s="11"/>
      <c r="W1068" s="11"/>
      <c r="X1068" s="11"/>
      <c r="Y1068" s="11"/>
      <c r="Z1068" s="246"/>
      <c r="AA10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8" s="250" t="e">
        <f>IF(tbl_TransDet_Exp[[#This Row],[+/-  (HR GL Detail)]]&lt;&gt;"",tbl_TransDet_Exp[[#This Row],[+/-  (HR GL Detail)]],IF(#REF!&lt;&gt;"",#REF!,""))</f>
        <v>#REF!</v>
      </c>
      <c r="AC1068" s="250" t="str">
        <f t="shared" si="51"/>
        <v>https://financials.omni.fsu.edu/psp/sprdfi/EMPLOYEE/ERP/c/AUDIT_EXPENSE_FUNCTIONS.TE_EXP_SHEET_INQ.GBL?SHEET_ID=</v>
      </c>
      <c r="AD1068" s="250" t="str">
        <f t="shared" si="52"/>
        <v>&amp;PAGE=EX_SHEET_ENTRY</v>
      </c>
      <c r="AE1068" s="250" t="str">
        <f>IF(LEFT(tbl_TransDet_Exp[[#This Row],[Journal Id]],2)="EX",TEXT(tbl_TransDet_Exp[[#This Row],[Vch /Ex /PayId]],"0000000000"),"")</f>
        <v/>
      </c>
      <c r="AF1068" s="250" t="b">
        <f>IF(tbl_TransDet_Exp[[#This Row],[ER Lookup and Format]]&lt;&gt;"",CONCATENATE(tbl_TransDet_Exp[[#This Row],[https://financials.omni.fsu.edu/psp/sprdfi/EMPLOYEE/ERP/c/AUDIT_EXPENSE_FUNCTIONS.TE_EXP_SHEET_INQ.GBL?SHEET_ID=]],AE1068,tbl_TransDet_Exp[[#This Row],[&amp;PAGE=EX_SHEET_ENTRY]]))</f>
        <v>0</v>
      </c>
      <c r="AG1068" s="250" t="str">
        <f t="shared" si="53"/>
        <v>https://docmgmt.its.fsu.edu/NolijWeb/public/apiLoginCheck.jsp?redir=../documentviewer/%3FdocumentId%3D</v>
      </c>
      <c r="AH10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8" s="250" t="str">
        <f>tbl_TransDet_Exp[[#Headers],[&amp;TargetFrameName=None]]</f>
        <v>&amp;TargetFrameName=None</v>
      </c>
      <c r="AJ10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8" s="71"/>
      <c r="AN1068" s="22"/>
      <c r="AO1068" s="22"/>
      <c r="AP1068" s="208"/>
      <c r="AQ1068" s="42" t="e">
        <f>IF(tbl_TransDet_Exp[[#This Row],[Custom SR Type]]="",INDEX(SR_Lookup[Section Name],MATCH(tbl_TransDet_Exp[[#This Row],[Account]],SR_Lookup[Account],0)),tbl_TransDet_Exp[[#This Row],[Custom SR Type]])</f>
        <v>#N/A</v>
      </c>
      <c r="AR1068" s="42">
        <f>VALUE(CONCATENATE(C1068,TEXT(tbl_TransDet_Exp[[#This Row],[Pd]],"00")))</f>
        <v>0</v>
      </c>
      <c r="AS1068" s="42" t="str">
        <f>TEXT(tbl_TransDet_Exp[[#This Row],[Project Id]],"000000")</f>
        <v>000000</v>
      </c>
      <c r="AT1068" s="42" t="e">
        <f>INDEX(Table11[Description],MATCH(tbl_TransDet_Exp[[#This Row],[Account]],Table11[GL Account],0))</f>
        <v>#N/A</v>
      </c>
      <c r="AU10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69" spans="2:47">
      <c r="B1069" s="11"/>
      <c r="C1069" s="243"/>
      <c r="D1069" s="243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244"/>
      <c r="P1069" s="11"/>
      <c r="Q1069" s="245"/>
      <c r="R1069" s="11"/>
      <c r="S1069" s="11"/>
      <c r="T1069" s="11"/>
      <c r="U1069" s="11"/>
      <c r="V1069" s="11"/>
      <c r="W1069" s="11"/>
      <c r="X1069" s="11"/>
      <c r="Y1069" s="11"/>
      <c r="Z1069" s="246"/>
      <c r="AA10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69" s="250" t="e">
        <f>IF(tbl_TransDet_Exp[[#This Row],[+/-  (HR GL Detail)]]&lt;&gt;"",tbl_TransDet_Exp[[#This Row],[+/-  (HR GL Detail)]],IF(#REF!&lt;&gt;"",#REF!,""))</f>
        <v>#REF!</v>
      </c>
      <c r="AC1069" s="250" t="str">
        <f t="shared" si="51"/>
        <v>https://financials.omni.fsu.edu/psp/sprdfi/EMPLOYEE/ERP/c/AUDIT_EXPENSE_FUNCTIONS.TE_EXP_SHEET_INQ.GBL?SHEET_ID=</v>
      </c>
      <c r="AD1069" s="250" t="str">
        <f t="shared" si="52"/>
        <v>&amp;PAGE=EX_SHEET_ENTRY</v>
      </c>
      <c r="AE1069" s="250" t="str">
        <f>IF(LEFT(tbl_TransDet_Exp[[#This Row],[Journal Id]],2)="EX",TEXT(tbl_TransDet_Exp[[#This Row],[Vch /Ex /PayId]],"0000000000"),"")</f>
        <v/>
      </c>
      <c r="AF1069" s="250" t="b">
        <f>IF(tbl_TransDet_Exp[[#This Row],[ER Lookup and Format]]&lt;&gt;"",CONCATENATE(tbl_TransDet_Exp[[#This Row],[https://financials.omni.fsu.edu/psp/sprdfi/EMPLOYEE/ERP/c/AUDIT_EXPENSE_FUNCTIONS.TE_EXP_SHEET_INQ.GBL?SHEET_ID=]],AE1069,tbl_TransDet_Exp[[#This Row],[&amp;PAGE=EX_SHEET_ENTRY]]))</f>
        <v>0</v>
      </c>
      <c r="AG1069" s="250" t="str">
        <f t="shared" si="53"/>
        <v>https://docmgmt.its.fsu.edu/NolijWeb/public/apiLoginCheck.jsp?redir=../documentviewer/%3FdocumentId%3D</v>
      </c>
      <c r="AH10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69" s="250" t="str">
        <f>tbl_TransDet_Exp[[#Headers],[&amp;TargetFrameName=None]]</f>
        <v>&amp;TargetFrameName=None</v>
      </c>
      <c r="AJ10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69" s="71"/>
      <c r="AN1069" s="22"/>
      <c r="AO1069" s="22"/>
      <c r="AP1069" s="208"/>
      <c r="AQ1069" s="42" t="e">
        <f>IF(tbl_TransDet_Exp[[#This Row],[Custom SR Type]]="",INDEX(SR_Lookup[Section Name],MATCH(tbl_TransDet_Exp[[#This Row],[Account]],SR_Lookup[Account],0)),tbl_TransDet_Exp[[#This Row],[Custom SR Type]])</f>
        <v>#N/A</v>
      </c>
      <c r="AR1069" s="42">
        <f>VALUE(CONCATENATE(C1069,TEXT(tbl_TransDet_Exp[[#This Row],[Pd]],"00")))</f>
        <v>0</v>
      </c>
      <c r="AS1069" s="42" t="str">
        <f>TEXT(tbl_TransDet_Exp[[#This Row],[Project Id]],"000000")</f>
        <v>000000</v>
      </c>
      <c r="AT1069" s="42" t="e">
        <f>INDEX(Table11[Description],MATCH(tbl_TransDet_Exp[[#This Row],[Account]],Table11[GL Account],0))</f>
        <v>#N/A</v>
      </c>
      <c r="AU10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0" spans="2:47">
      <c r="B1070" s="11"/>
      <c r="C1070" s="243"/>
      <c r="D1070" s="243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244"/>
      <c r="P1070" s="11"/>
      <c r="Q1070" s="245"/>
      <c r="R1070" s="11"/>
      <c r="S1070" s="11"/>
      <c r="T1070" s="11"/>
      <c r="U1070" s="11"/>
      <c r="V1070" s="11"/>
      <c r="W1070" s="11"/>
      <c r="X1070" s="11"/>
      <c r="Y1070" s="11"/>
      <c r="Z1070" s="246"/>
      <c r="AA10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0" s="250" t="e">
        <f>IF(tbl_TransDet_Exp[[#This Row],[+/-  (HR GL Detail)]]&lt;&gt;"",tbl_TransDet_Exp[[#This Row],[+/-  (HR GL Detail)]],IF(#REF!&lt;&gt;"",#REF!,""))</f>
        <v>#REF!</v>
      </c>
      <c r="AC1070" s="250" t="str">
        <f t="shared" si="51"/>
        <v>https://financials.omni.fsu.edu/psp/sprdfi/EMPLOYEE/ERP/c/AUDIT_EXPENSE_FUNCTIONS.TE_EXP_SHEET_INQ.GBL?SHEET_ID=</v>
      </c>
      <c r="AD1070" s="250" t="str">
        <f t="shared" si="52"/>
        <v>&amp;PAGE=EX_SHEET_ENTRY</v>
      </c>
      <c r="AE1070" s="250" t="str">
        <f>IF(LEFT(tbl_TransDet_Exp[[#This Row],[Journal Id]],2)="EX",TEXT(tbl_TransDet_Exp[[#This Row],[Vch /Ex /PayId]],"0000000000"),"")</f>
        <v/>
      </c>
      <c r="AF1070" s="250" t="b">
        <f>IF(tbl_TransDet_Exp[[#This Row],[ER Lookup and Format]]&lt;&gt;"",CONCATENATE(tbl_TransDet_Exp[[#This Row],[https://financials.omni.fsu.edu/psp/sprdfi/EMPLOYEE/ERP/c/AUDIT_EXPENSE_FUNCTIONS.TE_EXP_SHEET_INQ.GBL?SHEET_ID=]],AE1070,tbl_TransDet_Exp[[#This Row],[&amp;PAGE=EX_SHEET_ENTRY]]))</f>
        <v>0</v>
      </c>
      <c r="AG1070" s="250" t="str">
        <f t="shared" si="53"/>
        <v>https://docmgmt.its.fsu.edu/NolijWeb/public/apiLoginCheck.jsp?redir=../documentviewer/%3FdocumentId%3D</v>
      </c>
      <c r="AH10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0" s="250" t="str">
        <f>tbl_TransDet_Exp[[#Headers],[&amp;TargetFrameName=None]]</f>
        <v>&amp;TargetFrameName=None</v>
      </c>
      <c r="AJ10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0" s="71"/>
      <c r="AN1070" s="22"/>
      <c r="AO1070" s="22"/>
      <c r="AP1070" s="208"/>
      <c r="AQ1070" s="42" t="e">
        <f>IF(tbl_TransDet_Exp[[#This Row],[Custom SR Type]]="",INDEX(SR_Lookup[Section Name],MATCH(tbl_TransDet_Exp[[#This Row],[Account]],SR_Lookup[Account],0)),tbl_TransDet_Exp[[#This Row],[Custom SR Type]])</f>
        <v>#N/A</v>
      </c>
      <c r="AR1070" s="42">
        <f>VALUE(CONCATENATE(C1070,TEXT(tbl_TransDet_Exp[[#This Row],[Pd]],"00")))</f>
        <v>0</v>
      </c>
      <c r="AS1070" s="42" t="str">
        <f>TEXT(tbl_TransDet_Exp[[#This Row],[Project Id]],"000000")</f>
        <v>000000</v>
      </c>
      <c r="AT1070" s="42" t="e">
        <f>INDEX(Table11[Description],MATCH(tbl_TransDet_Exp[[#This Row],[Account]],Table11[GL Account],0))</f>
        <v>#N/A</v>
      </c>
      <c r="AU10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1" spans="2:47">
      <c r="B1071" s="11"/>
      <c r="C1071" s="243"/>
      <c r="D1071" s="243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244"/>
      <c r="P1071" s="11"/>
      <c r="Q1071" s="245"/>
      <c r="R1071" s="11"/>
      <c r="S1071" s="11"/>
      <c r="T1071" s="11"/>
      <c r="U1071" s="11"/>
      <c r="V1071" s="11"/>
      <c r="W1071" s="11"/>
      <c r="X1071" s="11"/>
      <c r="Y1071" s="11"/>
      <c r="Z1071" s="246"/>
      <c r="AA10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1" s="250" t="e">
        <f>IF(tbl_TransDet_Exp[[#This Row],[+/-  (HR GL Detail)]]&lt;&gt;"",tbl_TransDet_Exp[[#This Row],[+/-  (HR GL Detail)]],IF(#REF!&lt;&gt;"",#REF!,""))</f>
        <v>#REF!</v>
      </c>
      <c r="AC1071" s="250" t="str">
        <f t="shared" si="51"/>
        <v>https://financials.omni.fsu.edu/psp/sprdfi/EMPLOYEE/ERP/c/AUDIT_EXPENSE_FUNCTIONS.TE_EXP_SHEET_INQ.GBL?SHEET_ID=</v>
      </c>
      <c r="AD1071" s="250" t="str">
        <f t="shared" si="52"/>
        <v>&amp;PAGE=EX_SHEET_ENTRY</v>
      </c>
      <c r="AE1071" s="250" t="str">
        <f>IF(LEFT(tbl_TransDet_Exp[[#This Row],[Journal Id]],2)="EX",TEXT(tbl_TransDet_Exp[[#This Row],[Vch /Ex /PayId]],"0000000000"),"")</f>
        <v/>
      </c>
      <c r="AF1071" s="250" t="b">
        <f>IF(tbl_TransDet_Exp[[#This Row],[ER Lookup and Format]]&lt;&gt;"",CONCATENATE(tbl_TransDet_Exp[[#This Row],[https://financials.omni.fsu.edu/psp/sprdfi/EMPLOYEE/ERP/c/AUDIT_EXPENSE_FUNCTIONS.TE_EXP_SHEET_INQ.GBL?SHEET_ID=]],AE1071,tbl_TransDet_Exp[[#This Row],[&amp;PAGE=EX_SHEET_ENTRY]]))</f>
        <v>0</v>
      </c>
      <c r="AG1071" s="250" t="str">
        <f t="shared" si="53"/>
        <v>https://docmgmt.its.fsu.edu/NolijWeb/public/apiLoginCheck.jsp?redir=../documentviewer/%3FdocumentId%3D</v>
      </c>
      <c r="AH10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1" s="250" t="str">
        <f>tbl_TransDet_Exp[[#Headers],[&amp;TargetFrameName=None]]</f>
        <v>&amp;TargetFrameName=None</v>
      </c>
      <c r="AJ10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1" s="71"/>
      <c r="AN1071" s="22"/>
      <c r="AO1071" s="22"/>
      <c r="AP1071" s="208"/>
      <c r="AQ1071" s="42" t="e">
        <f>IF(tbl_TransDet_Exp[[#This Row],[Custom SR Type]]="",INDEX(SR_Lookup[Section Name],MATCH(tbl_TransDet_Exp[[#This Row],[Account]],SR_Lookup[Account],0)),tbl_TransDet_Exp[[#This Row],[Custom SR Type]])</f>
        <v>#N/A</v>
      </c>
      <c r="AR1071" s="42">
        <f>VALUE(CONCATENATE(C1071,TEXT(tbl_TransDet_Exp[[#This Row],[Pd]],"00")))</f>
        <v>0</v>
      </c>
      <c r="AS1071" s="42" t="str">
        <f>TEXT(tbl_TransDet_Exp[[#This Row],[Project Id]],"000000")</f>
        <v>000000</v>
      </c>
      <c r="AT1071" s="42" t="e">
        <f>INDEX(Table11[Description],MATCH(tbl_TransDet_Exp[[#This Row],[Account]],Table11[GL Account],0))</f>
        <v>#N/A</v>
      </c>
      <c r="AU10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2" spans="2:47">
      <c r="B1072" s="11"/>
      <c r="C1072" s="243"/>
      <c r="D1072" s="243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244"/>
      <c r="P1072" s="11"/>
      <c r="Q1072" s="245"/>
      <c r="R1072" s="11"/>
      <c r="S1072" s="11"/>
      <c r="T1072" s="11"/>
      <c r="U1072" s="11"/>
      <c r="V1072" s="11"/>
      <c r="W1072" s="11"/>
      <c r="X1072" s="11"/>
      <c r="Y1072" s="11"/>
      <c r="Z1072" s="246"/>
      <c r="AA10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2" s="250" t="e">
        <f>IF(tbl_TransDet_Exp[[#This Row],[+/-  (HR GL Detail)]]&lt;&gt;"",tbl_TransDet_Exp[[#This Row],[+/-  (HR GL Detail)]],IF(#REF!&lt;&gt;"",#REF!,""))</f>
        <v>#REF!</v>
      </c>
      <c r="AC1072" s="250" t="str">
        <f t="shared" si="51"/>
        <v>https://financials.omni.fsu.edu/psp/sprdfi/EMPLOYEE/ERP/c/AUDIT_EXPENSE_FUNCTIONS.TE_EXP_SHEET_INQ.GBL?SHEET_ID=</v>
      </c>
      <c r="AD1072" s="250" t="str">
        <f t="shared" si="52"/>
        <v>&amp;PAGE=EX_SHEET_ENTRY</v>
      </c>
      <c r="AE1072" s="250" t="str">
        <f>IF(LEFT(tbl_TransDet_Exp[[#This Row],[Journal Id]],2)="EX",TEXT(tbl_TransDet_Exp[[#This Row],[Vch /Ex /PayId]],"0000000000"),"")</f>
        <v/>
      </c>
      <c r="AF1072" s="250" t="b">
        <f>IF(tbl_TransDet_Exp[[#This Row],[ER Lookup and Format]]&lt;&gt;"",CONCATENATE(tbl_TransDet_Exp[[#This Row],[https://financials.omni.fsu.edu/psp/sprdfi/EMPLOYEE/ERP/c/AUDIT_EXPENSE_FUNCTIONS.TE_EXP_SHEET_INQ.GBL?SHEET_ID=]],AE1072,tbl_TransDet_Exp[[#This Row],[&amp;PAGE=EX_SHEET_ENTRY]]))</f>
        <v>0</v>
      </c>
      <c r="AG1072" s="250" t="str">
        <f t="shared" si="53"/>
        <v>https://docmgmt.its.fsu.edu/NolijWeb/public/apiLoginCheck.jsp?redir=../documentviewer/%3FdocumentId%3D</v>
      </c>
      <c r="AH10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2" s="250" t="str">
        <f>tbl_TransDet_Exp[[#Headers],[&amp;TargetFrameName=None]]</f>
        <v>&amp;TargetFrameName=None</v>
      </c>
      <c r="AJ10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2" s="71"/>
      <c r="AN1072" s="22"/>
      <c r="AO1072" s="22"/>
      <c r="AP1072" s="208"/>
      <c r="AQ1072" s="42" t="e">
        <f>IF(tbl_TransDet_Exp[[#This Row],[Custom SR Type]]="",INDEX(SR_Lookup[Section Name],MATCH(tbl_TransDet_Exp[[#This Row],[Account]],SR_Lookup[Account],0)),tbl_TransDet_Exp[[#This Row],[Custom SR Type]])</f>
        <v>#N/A</v>
      </c>
      <c r="AR1072" s="42">
        <f>VALUE(CONCATENATE(C1072,TEXT(tbl_TransDet_Exp[[#This Row],[Pd]],"00")))</f>
        <v>0</v>
      </c>
      <c r="AS1072" s="42" t="str">
        <f>TEXT(tbl_TransDet_Exp[[#This Row],[Project Id]],"000000")</f>
        <v>000000</v>
      </c>
      <c r="AT1072" s="42" t="e">
        <f>INDEX(Table11[Description],MATCH(tbl_TransDet_Exp[[#This Row],[Account]],Table11[GL Account],0))</f>
        <v>#N/A</v>
      </c>
      <c r="AU10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3" spans="2:47">
      <c r="B1073" s="11"/>
      <c r="C1073" s="243"/>
      <c r="D1073" s="243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244"/>
      <c r="P1073" s="11"/>
      <c r="Q1073" s="245"/>
      <c r="R1073" s="11"/>
      <c r="S1073" s="11"/>
      <c r="T1073" s="11"/>
      <c r="U1073" s="11"/>
      <c r="V1073" s="11"/>
      <c r="W1073" s="11"/>
      <c r="X1073" s="11"/>
      <c r="Y1073" s="11"/>
      <c r="Z1073" s="246"/>
      <c r="AA10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3" s="250" t="e">
        <f>IF(tbl_TransDet_Exp[[#This Row],[+/-  (HR GL Detail)]]&lt;&gt;"",tbl_TransDet_Exp[[#This Row],[+/-  (HR GL Detail)]],IF(#REF!&lt;&gt;"",#REF!,""))</f>
        <v>#REF!</v>
      </c>
      <c r="AC1073" s="250" t="str">
        <f t="shared" si="51"/>
        <v>https://financials.omni.fsu.edu/psp/sprdfi/EMPLOYEE/ERP/c/AUDIT_EXPENSE_FUNCTIONS.TE_EXP_SHEET_INQ.GBL?SHEET_ID=</v>
      </c>
      <c r="AD1073" s="250" t="str">
        <f t="shared" si="52"/>
        <v>&amp;PAGE=EX_SHEET_ENTRY</v>
      </c>
      <c r="AE1073" s="250" t="str">
        <f>IF(LEFT(tbl_TransDet_Exp[[#This Row],[Journal Id]],2)="EX",TEXT(tbl_TransDet_Exp[[#This Row],[Vch /Ex /PayId]],"0000000000"),"")</f>
        <v/>
      </c>
      <c r="AF1073" s="250" t="b">
        <f>IF(tbl_TransDet_Exp[[#This Row],[ER Lookup and Format]]&lt;&gt;"",CONCATENATE(tbl_TransDet_Exp[[#This Row],[https://financials.omni.fsu.edu/psp/sprdfi/EMPLOYEE/ERP/c/AUDIT_EXPENSE_FUNCTIONS.TE_EXP_SHEET_INQ.GBL?SHEET_ID=]],AE1073,tbl_TransDet_Exp[[#This Row],[&amp;PAGE=EX_SHEET_ENTRY]]))</f>
        <v>0</v>
      </c>
      <c r="AG1073" s="250" t="str">
        <f t="shared" si="53"/>
        <v>https://docmgmt.its.fsu.edu/NolijWeb/public/apiLoginCheck.jsp?redir=../documentviewer/%3FdocumentId%3D</v>
      </c>
      <c r="AH10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3" s="250" t="str">
        <f>tbl_TransDet_Exp[[#Headers],[&amp;TargetFrameName=None]]</f>
        <v>&amp;TargetFrameName=None</v>
      </c>
      <c r="AJ10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3" s="71"/>
      <c r="AN1073" s="22"/>
      <c r="AO1073" s="22"/>
      <c r="AP1073" s="208"/>
      <c r="AQ1073" s="42" t="e">
        <f>IF(tbl_TransDet_Exp[[#This Row],[Custom SR Type]]="",INDEX(SR_Lookup[Section Name],MATCH(tbl_TransDet_Exp[[#This Row],[Account]],SR_Lookup[Account],0)),tbl_TransDet_Exp[[#This Row],[Custom SR Type]])</f>
        <v>#N/A</v>
      </c>
      <c r="AR1073" s="42">
        <f>VALUE(CONCATENATE(C1073,TEXT(tbl_TransDet_Exp[[#This Row],[Pd]],"00")))</f>
        <v>0</v>
      </c>
      <c r="AS1073" s="42" t="str">
        <f>TEXT(tbl_TransDet_Exp[[#This Row],[Project Id]],"000000")</f>
        <v>000000</v>
      </c>
      <c r="AT1073" s="42" t="e">
        <f>INDEX(Table11[Description],MATCH(tbl_TransDet_Exp[[#This Row],[Account]],Table11[GL Account],0))</f>
        <v>#N/A</v>
      </c>
      <c r="AU10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4" spans="2:47">
      <c r="B1074" s="11"/>
      <c r="C1074" s="243"/>
      <c r="D1074" s="243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244"/>
      <c r="P1074" s="11"/>
      <c r="Q1074" s="245"/>
      <c r="R1074" s="11"/>
      <c r="S1074" s="11"/>
      <c r="T1074" s="11"/>
      <c r="U1074" s="11"/>
      <c r="V1074" s="11"/>
      <c r="W1074" s="11"/>
      <c r="X1074" s="11"/>
      <c r="Y1074" s="11"/>
      <c r="Z1074" s="246"/>
      <c r="AA10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4" s="250" t="e">
        <f>IF(tbl_TransDet_Exp[[#This Row],[+/-  (HR GL Detail)]]&lt;&gt;"",tbl_TransDet_Exp[[#This Row],[+/-  (HR GL Detail)]],IF(#REF!&lt;&gt;"",#REF!,""))</f>
        <v>#REF!</v>
      </c>
      <c r="AC1074" s="250" t="str">
        <f t="shared" si="51"/>
        <v>https://financials.omni.fsu.edu/psp/sprdfi/EMPLOYEE/ERP/c/AUDIT_EXPENSE_FUNCTIONS.TE_EXP_SHEET_INQ.GBL?SHEET_ID=</v>
      </c>
      <c r="AD1074" s="250" t="str">
        <f t="shared" si="52"/>
        <v>&amp;PAGE=EX_SHEET_ENTRY</v>
      </c>
      <c r="AE1074" s="250" t="str">
        <f>IF(LEFT(tbl_TransDet_Exp[[#This Row],[Journal Id]],2)="EX",TEXT(tbl_TransDet_Exp[[#This Row],[Vch /Ex /PayId]],"0000000000"),"")</f>
        <v/>
      </c>
      <c r="AF1074" s="250" t="b">
        <f>IF(tbl_TransDet_Exp[[#This Row],[ER Lookup and Format]]&lt;&gt;"",CONCATENATE(tbl_TransDet_Exp[[#This Row],[https://financials.omni.fsu.edu/psp/sprdfi/EMPLOYEE/ERP/c/AUDIT_EXPENSE_FUNCTIONS.TE_EXP_SHEET_INQ.GBL?SHEET_ID=]],AE1074,tbl_TransDet_Exp[[#This Row],[&amp;PAGE=EX_SHEET_ENTRY]]))</f>
        <v>0</v>
      </c>
      <c r="AG1074" s="250" t="str">
        <f t="shared" si="53"/>
        <v>https://docmgmt.its.fsu.edu/NolijWeb/public/apiLoginCheck.jsp?redir=../documentviewer/%3FdocumentId%3D</v>
      </c>
      <c r="AH10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4" s="250" t="str">
        <f>tbl_TransDet_Exp[[#Headers],[&amp;TargetFrameName=None]]</f>
        <v>&amp;TargetFrameName=None</v>
      </c>
      <c r="AJ10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4" s="71"/>
      <c r="AN1074" s="22"/>
      <c r="AO1074" s="22"/>
      <c r="AP1074" s="208"/>
      <c r="AQ1074" s="42" t="e">
        <f>IF(tbl_TransDet_Exp[[#This Row],[Custom SR Type]]="",INDEX(SR_Lookup[Section Name],MATCH(tbl_TransDet_Exp[[#This Row],[Account]],SR_Lookup[Account],0)),tbl_TransDet_Exp[[#This Row],[Custom SR Type]])</f>
        <v>#N/A</v>
      </c>
      <c r="AR1074" s="42">
        <f>VALUE(CONCATENATE(C1074,TEXT(tbl_TransDet_Exp[[#This Row],[Pd]],"00")))</f>
        <v>0</v>
      </c>
      <c r="AS1074" s="42" t="str">
        <f>TEXT(tbl_TransDet_Exp[[#This Row],[Project Id]],"000000")</f>
        <v>000000</v>
      </c>
      <c r="AT1074" s="42" t="e">
        <f>INDEX(Table11[Description],MATCH(tbl_TransDet_Exp[[#This Row],[Account]],Table11[GL Account],0))</f>
        <v>#N/A</v>
      </c>
      <c r="AU10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5" spans="2:47">
      <c r="B1075" s="11"/>
      <c r="C1075" s="243"/>
      <c r="D1075" s="243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244"/>
      <c r="P1075" s="11"/>
      <c r="Q1075" s="245"/>
      <c r="R1075" s="11"/>
      <c r="S1075" s="11"/>
      <c r="T1075" s="11"/>
      <c r="U1075" s="11"/>
      <c r="V1075" s="11"/>
      <c r="W1075" s="11"/>
      <c r="X1075" s="11"/>
      <c r="Y1075" s="11"/>
      <c r="Z1075" s="246"/>
      <c r="AA10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5" s="250" t="e">
        <f>IF(tbl_TransDet_Exp[[#This Row],[+/-  (HR GL Detail)]]&lt;&gt;"",tbl_TransDet_Exp[[#This Row],[+/-  (HR GL Detail)]],IF(#REF!&lt;&gt;"",#REF!,""))</f>
        <v>#REF!</v>
      </c>
      <c r="AC1075" s="250" t="str">
        <f t="shared" si="51"/>
        <v>https://financials.omni.fsu.edu/psp/sprdfi/EMPLOYEE/ERP/c/AUDIT_EXPENSE_FUNCTIONS.TE_EXP_SHEET_INQ.GBL?SHEET_ID=</v>
      </c>
      <c r="AD1075" s="250" t="str">
        <f t="shared" si="52"/>
        <v>&amp;PAGE=EX_SHEET_ENTRY</v>
      </c>
      <c r="AE1075" s="250" t="str">
        <f>IF(LEFT(tbl_TransDet_Exp[[#This Row],[Journal Id]],2)="EX",TEXT(tbl_TransDet_Exp[[#This Row],[Vch /Ex /PayId]],"0000000000"),"")</f>
        <v/>
      </c>
      <c r="AF1075" s="250" t="b">
        <f>IF(tbl_TransDet_Exp[[#This Row],[ER Lookup and Format]]&lt;&gt;"",CONCATENATE(tbl_TransDet_Exp[[#This Row],[https://financials.omni.fsu.edu/psp/sprdfi/EMPLOYEE/ERP/c/AUDIT_EXPENSE_FUNCTIONS.TE_EXP_SHEET_INQ.GBL?SHEET_ID=]],AE1075,tbl_TransDet_Exp[[#This Row],[&amp;PAGE=EX_SHEET_ENTRY]]))</f>
        <v>0</v>
      </c>
      <c r="AG1075" s="250" t="str">
        <f t="shared" si="53"/>
        <v>https://docmgmt.its.fsu.edu/NolijWeb/public/apiLoginCheck.jsp?redir=../documentviewer/%3FdocumentId%3D</v>
      </c>
      <c r="AH10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5" s="250" t="str">
        <f>tbl_TransDet_Exp[[#Headers],[&amp;TargetFrameName=None]]</f>
        <v>&amp;TargetFrameName=None</v>
      </c>
      <c r="AJ10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5" s="71"/>
      <c r="AN1075" s="22"/>
      <c r="AO1075" s="22"/>
      <c r="AP1075" s="208"/>
      <c r="AQ1075" s="42" t="e">
        <f>IF(tbl_TransDet_Exp[[#This Row],[Custom SR Type]]="",INDEX(SR_Lookup[Section Name],MATCH(tbl_TransDet_Exp[[#This Row],[Account]],SR_Lookup[Account],0)),tbl_TransDet_Exp[[#This Row],[Custom SR Type]])</f>
        <v>#N/A</v>
      </c>
      <c r="AR1075" s="42">
        <f>VALUE(CONCATENATE(C1075,TEXT(tbl_TransDet_Exp[[#This Row],[Pd]],"00")))</f>
        <v>0</v>
      </c>
      <c r="AS1075" s="42" t="str">
        <f>TEXT(tbl_TransDet_Exp[[#This Row],[Project Id]],"000000")</f>
        <v>000000</v>
      </c>
      <c r="AT1075" s="42" t="e">
        <f>INDEX(Table11[Description],MATCH(tbl_TransDet_Exp[[#This Row],[Account]],Table11[GL Account],0))</f>
        <v>#N/A</v>
      </c>
      <c r="AU10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6" spans="2:47">
      <c r="B1076" s="11"/>
      <c r="C1076" s="243"/>
      <c r="D1076" s="243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244"/>
      <c r="P1076" s="11"/>
      <c r="Q1076" s="245"/>
      <c r="R1076" s="11"/>
      <c r="S1076" s="11"/>
      <c r="T1076" s="11"/>
      <c r="U1076" s="11"/>
      <c r="V1076" s="11"/>
      <c r="W1076" s="11"/>
      <c r="X1076" s="11"/>
      <c r="Y1076" s="11"/>
      <c r="Z1076" s="246"/>
      <c r="AA10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6" s="250" t="e">
        <f>IF(tbl_TransDet_Exp[[#This Row],[+/-  (HR GL Detail)]]&lt;&gt;"",tbl_TransDet_Exp[[#This Row],[+/-  (HR GL Detail)]],IF(#REF!&lt;&gt;"",#REF!,""))</f>
        <v>#REF!</v>
      </c>
      <c r="AC1076" s="250" t="str">
        <f t="shared" si="51"/>
        <v>https://financials.omni.fsu.edu/psp/sprdfi/EMPLOYEE/ERP/c/AUDIT_EXPENSE_FUNCTIONS.TE_EXP_SHEET_INQ.GBL?SHEET_ID=</v>
      </c>
      <c r="AD1076" s="250" t="str">
        <f t="shared" si="52"/>
        <v>&amp;PAGE=EX_SHEET_ENTRY</v>
      </c>
      <c r="AE1076" s="250" t="str">
        <f>IF(LEFT(tbl_TransDet_Exp[[#This Row],[Journal Id]],2)="EX",TEXT(tbl_TransDet_Exp[[#This Row],[Vch /Ex /PayId]],"0000000000"),"")</f>
        <v/>
      </c>
      <c r="AF1076" s="250" t="b">
        <f>IF(tbl_TransDet_Exp[[#This Row],[ER Lookup and Format]]&lt;&gt;"",CONCATENATE(tbl_TransDet_Exp[[#This Row],[https://financials.omni.fsu.edu/psp/sprdfi/EMPLOYEE/ERP/c/AUDIT_EXPENSE_FUNCTIONS.TE_EXP_SHEET_INQ.GBL?SHEET_ID=]],AE1076,tbl_TransDet_Exp[[#This Row],[&amp;PAGE=EX_SHEET_ENTRY]]))</f>
        <v>0</v>
      </c>
      <c r="AG1076" s="250" t="str">
        <f t="shared" si="53"/>
        <v>https://docmgmt.its.fsu.edu/NolijWeb/public/apiLoginCheck.jsp?redir=../documentviewer/%3FdocumentId%3D</v>
      </c>
      <c r="AH10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6" s="250" t="str">
        <f>tbl_TransDet_Exp[[#Headers],[&amp;TargetFrameName=None]]</f>
        <v>&amp;TargetFrameName=None</v>
      </c>
      <c r="AJ10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6" s="71"/>
      <c r="AN1076" s="22"/>
      <c r="AO1076" s="22"/>
      <c r="AP1076" s="208"/>
      <c r="AQ1076" s="42" t="e">
        <f>IF(tbl_TransDet_Exp[[#This Row],[Custom SR Type]]="",INDEX(SR_Lookup[Section Name],MATCH(tbl_TransDet_Exp[[#This Row],[Account]],SR_Lookup[Account],0)),tbl_TransDet_Exp[[#This Row],[Custom SR Type]])</f>
        <v>#N/A</v>
      </c>
      <c r="AR1076" s="42">
        <f>VALUE(CONCATENATE(C1076,TEXT(tbl_TransDet_Exp[[#This Row],[Pd]],"00")))</f>
        <v>0</v>
      </c>
      <c r="AS1076" s="42" t="str">
        <f>TEXT(tbl_TransDet_Exp[[#This Row],[Project Id]],"000000")</f>
        <v>000000</v>
      </c>
      <c r="AT1076" s="42" t="e">
        <f>INDEX(Table11[Description],MATCH(tbl_TransDet_Exp[[#This Row],[Account]],Table11[GL Account],0))</f>
        <v>#N/A</v>
      </c>
      <c r="AU10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7" spans="2:47">
      <c r="B1077" s="11"/>
      <c r="C1077" s="243"/>
      <c r="D1077" s="243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244"/>
      <c r="P1077" s="11"/>
      <c r="Q1077" s="245"/>
      <c r="R1077" s="11"/>
      <c r="S1077" s="11"/>
      <c r="T1077" s="11"/>
      <c r="U1077" s="11"/>
      <c r="V1077" s="11"/>
      <c r="W1077" s="11"/>
      <c r="X1077" s="11"/>
      <c r="Y1077" s="11"/>
      <c r="Z1077" s="246"/>
      <c r="AA10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7" s="250" t="e">
        <f>IF(tbl_TransDet_Exp[[#This Row],[+/-  (HR GL Detail)]]&lt;&gt;"",tbl_TransDet_Exp[[#This Row],[+/-  (HR GL Detail)]],IF(#REF!&lt;&gt;"",#REF!,""))</f>
        <v>#REF!</v>
      </c>
      <c r="AC1077" s="250" t="str">
        <f t="shared" si="51"/>
        <v>https://financials.omni.fsu.edu/psp/sprdfi/EMPLOYEE/ERP/c/AUDIT_EXPENSE_FUNCTIONS.TE_EXP_SHEET_INQ.GBL?SHEET_ID=</v>
      </c>
      <c r="AD1077" s="250" t="str">
        <f t="shared" si="52"/>
        <v>&amp;PAGE=EX_SHEET_ENTRY</v>
      </c>
      <c r="AE1077" s="250" t="str">
        <f>IF(LEFT(tbl_TransDet_Exp[[#This Row],[Journal Id]],2)="EX",TEXT(tbl_TransDet_Exp[[#This Row],[Vch /Ex /PayId]],"0000000000"),"")</f>
        <v/>
      </c>
      <c r="AF1077" s="250" t="b">
        <f>IF(tbl_TransDet_Exp[[#This Row],[ER Lookup and Format]]&lt;&gt;"",CONCATENATE(tbl_TransDet_Exp[[#This Row],[https://financials.omni.fsu.edu/psp/sprdfi/EMPLOYEE/ERP/c/AUDIT_EXPENSE_FUNCTIONS.TE_EXP_SHEET_INQ.GBL?SHEET_ID=]],AE1077,tbl_TransDet_Exp[[#This Row],[&amp;PAGE=EX_SHEET_ENTRY]]))</f>
        <v>0</v>
      </c>
      <c r="AG1077" s="250" t="str">
        <f t="shared" si="53"/>
        <v>https://docmgmt.its.fsu.edu/NolijWeb/public/apiLoginCheck.jsp?redir=../documentviewer/%3FdocumentId%3D</v>
      </c>
      <c r="AH10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7" s="250" t="str">
        <f>tbl_TransDet_Exp[[#Headers],[&amp;TargetFrameName=None]]</f>
        <v>&amp;TargetFrameName=None</v>
      </c>
      <c r="AJ10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7" s="71"/>
      <c r="AN1077" s="22"/>
      <c r="AO1077" s="22"/>
      <c r="AP1077" s="208"/>
      <c r="AQ1077" s="42" t="e">
        <f>IF(tbl_TransDet_Exp[[#This Row],[Custom SR Type]]="",INDEX(SR_Lookup[Section Name],MATCH(tbl_TransDet_Exp[[#This Row],[Account]],SR_Lookup[Account],0)),tbl_TransDet_Exp[[#This Row],[Custom SR Type]])</f>
        <v>#N/A</v>
      </c>
      <c r="AR1077" s="42">
        <f>VALUE(CONCATENATE(C1077,TEXT(tbl_TransDet_Exp[[#This Row],[Pd]],"00")))</f>
        <v>0</v>
      </c>
      <c r="AS1077" s="42" t="str">
        <f>TEXT(tbl_TransDet_Exp[[#This Row],[Project Id]],"000000")</f>
        <v>000000</v>
      </c>
      <c r="AT1077" s="42" t="e">
        <f>INDEX(Table11[Description],MATCH(tbl_TransDet_Exp[[#This Row],[Account]],Table11[GL Account],0))</f>
        <v>#N/A</v>
      </c>
      <c r="AU10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8" spans="2:47">
      <c r="B1078" s="11"/>
      <c r="C1078" s="243"/>
      <c r="D1078" s="243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244"/>
      <c r="P1078" s="11"/>
      <c r="Q1078" s="245"/>
      <c r="R1078" s="11"/>
      <c r="S1078" s="11"/>
      <c r="T1078" s="11"/>
      <c r="U1078" s="11"/>
      <c r="V1078" s="11"/>
      <c r="W1078" s="11"/>
      <c r="X1078" s="11"/>
      <c r="Y1078" s="11"/>
      <c r="Z1078" s="246"/>
      <c r="AA10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8" s="250" t="e">
        <f>IF(tbl_TransDet_Exp[[#This Row],[+/-  (HR GL Detail)]]&lt;&gt;"",tbl_TransDet_Exp[[#This Row],[+/-  (HR GL Detail)]],IF(#REF!&lt;&gt;"",#REF!,""))</f>
        <v>#REF!</v>
      </c>
      <c r="AC1078" s="250" t="str">
        <f t="shared" si="51"/>
        <v>https://financials.omni.fsu.edu/psp/sprdfi/EMPLOYEE/ERP/c/AUDIT_EXPENSE_FUNCTIONS.TE_EXP_SHEET_INQ.GBL?SHEET_ID=</v>
      </c>
      <c r="AD1078" s="250" t="str">
        <f t="shared" si="52"/>
        <v>&amp;PAGE=EX_SHEET_ENTRY</v>
      </c>
      <c r="AE1078" s="250" t="str">
        <f>IF(LEFT(tbl_TransDet_Exp[[#This Row],[Journal Id]],2)="EX",TEXT(tbl_TransDet_Exp[[#This Row],[Vch /Ex /PayId]],"0000000000"),"")</f>
        <v/>
      </c>
      <c r="AF1078" s="250" t="b">
        <f>IF(tbl_TransDet_Exp[[#This Row],[ER Lookup and Format]]&lt;&gt;"",CONCATENATE(tbl_TransDet_Exp[[#This Row],[https://financials.omni.fsu.edu/psp/sprdfi/EMPLOYEE/ERP/c/AUDIT_EXPENSE_FUNCTIONS.TE_EXP_SHEET_INQ.GBL?SHEET_ID=]],AE1078,tbl_TransDet_Exp[[#This Row],[&amp;PAGE=EX_SHEET_ENTRY]]))</f>
        <v>0</v>
      </c>
      <c r="AG1078" s="250" t="str">
        <f t="shared" si="53"/>
        <v>https://docmgmt.its.fsu.edu/NolijWeb/public/apiLoginCheck.jsp?redir=../documentviewer/%3FdocumentId%3D</v>
      </c>
      <c r="AH10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8" s="250" t="str">
        <f>tbl_TransDet_Exp[[#Headers],[&amp;TargetFrameName=None]]</f>
        <v>&amp;TargetFrameName=None</v>
      </c>
      <c r="AJ10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8" s="71"/>
      <c r="AN1078" s="22"/>
      <c r="AO1078" s="22"/>
      <c r="AP1078" s="208"/>
      <c r="AQ1078" s="42" t="e">
        <f>IF(tbl_TransDet_Exp[[#This Row],[Custom SR Type]]="",INDEX(SR_Lookup[Section Name],MATCH(tbl_TransDet_Exp[[#This Row],[Account]],SR_Lookup[Account],0)),tbl_TransDet_Exp[[#This Row],[Custom SR Type]])</f>
        <v>#N/A</v>
      </c>
      <c r="AR1078" s="42">
        <f>VALUE(CONCATENATE(C1078,TEXT(tbl_TransDet_Exp[[#This Row],[Pd]],"00")))</f>
        <v>0</v>
      </c>
      <c r="AS1078" s="42" t="str">
        <f>TEXT(tbl_TransDet_Exp[[#This Row],[Project Id]],"000000")</f>
        <v>000000</v>
      </c>
      <c r="AT1078" s="42" t="e">
        <f>INDEX(Table11[Description],MATCH(tbl_TransDet_Exp[[#This Row],[Account]],Table11[GL Account],0))</f>
        <v>#N/A</v>
      </c>
      <c r="AU10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79" spans="2:47">
      <c r="B1079" s="11"/>
      <c r="C1079" s="243"/>
      <c r="D1079" s="243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244"/>
      <c r="P1079" s="11"/>
      <c r="Q1079" s="245"/>
      <c r="R1079" s="11"/>
      <c r="S1079" s="11"/>
      <c r="T1079" s="11"/>
      <c r="U1079" s="11"/>
      <c r="V1079" s="11"/>
      <c r="W1079" s="11"/>
      <c r="X1079" s="11"/>
      <c r="Y1079" s="11"/>
      <c r="Z1079" s="246"/>
      <c r="AA10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79" s="250" t="e">
        <f>IF(tbl_TransDet_Exp[[#This Row],[+/-  (HR GL Detail)]]&lt;&gt;"",tbl_TransDet_Exp[[#This Row],[+/-  (HR GL Detail)]],IF(#REF!&lt;&gt;"",#REF!,""))</f>
        <v>#REF!</v>
      </c>
      <c r="AC1079" s="250" t="str">
        <f t="shared" si="51"/>
        <v>https://financials.omni.fsu.edu/psp/sprdfi/EMPLOYEE/ERP/c/AUDIT_EXPENSE_FUNCTIONS.TE_EXP_SHEET_INQ.GBL?SHEET_ID=</v>
      </c>
      <c r="AD1079" s="250" t="str">
        <f t="shared" si="52"/>
        <v>&amp;PAGE=EX_SHEET_ENTRY</v>
      </c>
      <c r="AE1079" s="250" t="str">
        <f>IF(LEFT(tbl_TransDet_Exp[[#This Row],[Journal Id]],2)="EX",TEXT(tbl_TransDet_Exp[[#This Row],[Vch /Ex /PayId]],"0000000000"),"")</f>
        <v/>
      </c>
      <c r="AF1079" s="250" t="b">
        <f>IF(tbl_TransDet_Exp[[#This Row],[ER Lookup and Format]]&lt;&gt;"",CONCATENATE(tbl_TransDet_Exp[[#This Row],[https://financials.omni.fsu.edu/psp/sprdfi/EMPLOYEE/ERP/c/AUDIT_EXPENSE_FUNCTIONS.TE_EXP_SHEET_INQ.GBL?SHEET_ID=]],AE1079,tbl_TransDet_Exp[[#This Row],[&amp;PAGE=EX_SHEET_ENTRY]]))</f>
        <v>0</v>
      </c>
      <c r="AG1079" s="250" t="str">
        <f t="shared" si="53"/>
        <v>https://docmgmt.its.fsu.edu/NolijWeb/public/apiLoginCheck.jsp?redir=../documentviewer/%3FdocumentId%3D</v>
      </c>
      <c r="AH10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79" s="250" t="str">
        <f>tbl_TransDet_Exp[[#Headers],[&amp;TargetFrameName=None]]</f>
        <v>&amp;TargetFrameName=None</v>
      </c>
      <c r="AJ10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79" s="71"/>
      <c r="AN1079" s="22"/>
      <c r="AO1079" s="22"/>
      <c r="AP1079" s="208"/>
      <c r="AQ1079" s="42" t="e">
        <f>IF(tbl_TransDet_Exp[[#This Row],[Custom SR Type]]="",INDEX(SR_Lookup[Section Name],MATCH(tbl_TransDet_Exp[[#This Row],[Account]],SR_Lookup[Account],0)),tbl_TransDet_Exp[[#This Row],[Custom SR Type]])</f>
        <v>#N/A</v>
      </c>
      <c r="AR1079" s="42">
        <f>VALUE(CONCATENATE(C1079,TEXT(tbl_TransDet_Exp[[#This Row],[Pd]],"00")))</f>
        <v>0</v>
      </c>
      <c r="AS1079" s="42" t="str">
        <f>TEXT(tbl_TransDet_Exp[[#This Row],[Project Id]],"000000")</f>
        <v>000000</v>
      </c>
      <c r="AT1079" s="42" t="e">
        <f>INDEX(Table11[Description],MATCH(tbl_TransDet_Exp[[#This Row],[Account]],Table11[GL Account],0))</f>
        <v>#N/A</v>
      </c>
      <c r="AU10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0" spans="2:47">
      <c r="B1080" s="11"/>
      <c r="C1080" s="243"/>
      <c r="D1080" s="243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244"/>
      <c r="P1080" s="11"/>
      <c r="Q1080" s="245"/>
      <c r="R1080" s="11"/>
      <c r="S1080" s="11"/>
      <c r="T1080" s="11"/>
      <c r="U1080" s="11"/>
      <c r="V1080" s="11"/>
      <c r="W1080" s="11"/>
      <c r="X1080" s="11"/>
      <c r="Y1080" s="11"/>
      <c r="Z1080" s="246"/>
      <c r="AA10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0" s="250" t="e">
        <f>IF(tbl_TransDet_Exp[[#This Row],[+/-  (HR GL Detail)]]&lt;&gt;"",tbl_TransDet_Exp[[#This Row],[+/-  (HR GL Detail)]],IF(#REF!&lt;&gt;"",#REF!,""))</f>
        <v>#REF!</v>
      </c>
      <c r="AC1080" s="250" t="str">
        <f t="shared" si="51"/>
        <v>https://financials.omni.fsu.edu/psp/sprdfi/EMPLOYEE/ERP/c/AUDIT_EXPENSE_FUNCTIONS.TE_EXP_SHEET_INQ.GBL?SHEET_ID=</v>
      </c>
      <c r="AD1080" s="250" t="str">
        <f t="shared" si="52"/>
        <v>&amp;PAGE=EX_SHEET_ENTRY</v>
      </c>
      <c r="AE1080" s="250" t="str">
        <f>IF(LEFT(tbl_TransDet_Exp[[#This Row],[Journal Id]],2)="EX",TEXT(tbl_TransDet_Exp[[#This Row],[Vch /Ex /PayId]],"0000000000"),"")</f>
        <v/>
      </c>
      <c r="AF1080" s="250" t="b">
        <f>IF(tbl_TransDet_Exp[[#This Row],[ER Lookup and Format]]&lt;&gt;"",CONCATENATE(tbl_TransDet_Exp[[#This Row],[https://financials.omni.fsu.edu/psp/sprdfi/EMPLOYEE/ERP/c/AUDIT_EXPENSE_FUNCTIONS.TE_EXP_SHEET_INQ.GBL?SHEET_ID=]],AE1080,tbl_TransDet_Exp[[#This Row],[&amp;PAGE=EX_SHEET_ENTRY]]))</f>
        <v>0</v>
      </c>
      <c r="AG1080" s="250" t="str">
        <f t="shared" si="53"/>
        <v>https://docmgmt.its.fsu.edu/NolijWeb/public/apiLoginCheck.jsp?redir=../documentviewer/%3FdocumentId%3D</v>
      </c>
      <c r="AH10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0" s="250" t="str">
        <f>tbl_TransDet_Exp[[#Headers],[&amp;TargetFrameName=None]]</f>
        <v>&amp;TargetFrameName=None</v>
      </c>
      <c r="AJ10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0" s="71"/>
      <c r="AN1080" s="22"/>
      <c r="AO1080" s="22"/>
      <c r="AP1080" s="208"/>
      <c r="AQ1080" s="42" t="e">
        <f>IF(tbl_TransDet_Exp[[#This Row],[Custom SR Type]]="",INDEX(SR_Lookup[Section Name],MATCH(tbl_TransDet_Exp[[#This Row],[Account]],SR_Lookup[Account],0)),tbl_TransDet_Exp[[#This Row],[Custom SR Type]])</f>
        <v>#N/A</v>
      </c>
      <c r="AR1080" s="42">
        <f>VALUE(CONCATENATE(C1080,TEXT(tbl_TransDet_Exp[[#This Row],[Pd]],"00")))</f>
        <v>0</v>
      </c>
      <c r="AS1080" s="42" t="str">
        <f>TEXT(tbl_TransDet_Exp[[#This Row],[Project Id]],"000000")</f>
        <v>000000</v>
      </c>
      <c r="AT1080" s="42" t="e">
        <f>INDEX(Table11[Description],MATCH(tbl_TransDet_Exp[[#This Row],[Account]],Table11[GL Account],0))</f>
        <v>#N/A</v>
      </c>
      <c r="AU10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1" spans="2:47">
      <c r="B1081" s="11"/>
      <c r="C1081" s="243"/>
      <c r="D1081" s="243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244"/>
      <c r="P1081" s="11"/>
      <c r="Q1081" s="245"/>
      <c r="R1081" s="11"/>
      <c r="S1081" s="11"/>
      <c r="T1081" s="11"/>
      <c r="U1081" s="11"/>
      <c r="V1081" s="11"/>
      <c r="W1081" s="11"/>
      <c r="X1081" s="11"/>
      <c r="Y1081" s="11"/>
      <c r="Z1081" s="246"/>
      <c r="AA10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1" s="250" t="e">
        <f>IF(tbl_TransDet_Exp[[#This Row],[+/-  (HR GL Detail)]]&lt;&gt;"",tbl_TransDet_Exp[[#This Row],[+/-  (HR GL Detail)]],IF(#REF!&lt;&gt;"",#REF!,""))</f>
        <v>#REF!</v>
      </c>
      <c r="AC1081" s="250" t="str">
        <f t="shared" si="51"/>
        <v>https://financials.omni.fsu.edu/psp/sprdfi/EMPLOYEE/ERP/c/AUDIT_EXPENSE_FUNCTIONS.TE_EXP_SHEET_INQ.GBL?SHEET_ID=</v>
      </c>
      <c r="AD1081" s="250" t="str">
        <f t="shared" si="52"/>
        <v>&amp;PAGE=EX_SHEET_ENTRY</v>
      </c>
      <c r="AE1081" s="250" t="str">
        <f>IF(LEFT(tbl_TransDet_Exp[[#This Row],[Journal Id]],2)="EX",TEXT(tbl_TransDet_Exp[[#This Row],[Vch /Ex /PayId]],"0000000000"),"")</f>
        <v/>
      </c>
      <c r="AF1081" s="250" t="b">
        <f>IF(tbl_TransDet_Exp[[#This Row],[ER Lookup and Format]]&lt;&gt;"",CONCATENATE(tbl_TransDet_Exp[[#This Row],[https://financials.omni.fsu.edu/psp/sprdfi/EMPLOYEE/ERP/c/AUDIT_EXPENSE_FUNCTIONS.TE_EXP_SHEET_INQ.GBL?SHEET_ID=]],AE1081,tbl_TransDet_Exp[[#This Row],[&amp;PAGE=EX_SHEET_ENTRY]]))</f>
        <v>0</v>
      </c>
      <c r="AG1081" s="250" t="str">
        <f t="shared" si="53"/>
        <v>https://docmgmt.its.fsu.edu/NolijWeb/public/apiLoginCheck.jsp?redir=../documentviewer/%3FdocumentId%3D</v>
      </c>
      <c r="AH10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1" s="250" t="str">
        <f>tbl_TransDet_Exp[[#Headers],[&amp;TargetFrameName=None]]</f>
        <v>&amp;TargetFrameName=None</v>
      </c>
      <c r="AJ10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1" s="71"/>
      <c r="AN1081" s="22"/>
      <c r="AO1081" s="22"/>
      <c r="AP1081" s="208"/>
      <c r="AQ1081" s="42" t="e">
        <f>IF(tbl_TransDet_Exp[[#This Row],[Custom SR Type]]="",INDEX(SR_Lookup[Section Name],MATCH(tbl_TransDet_Exp[[#This Row],[Account]],SR_Lookup[Account],0)),tbl_TransDet_Exp[[#This Row],[Custom SR Type]])</f>
        <v>#N/A</v>
      </c>
      <c r="AR1081" s="42">
        <f>VALUE(CONCATENATE(C1081,TEXT(tbl_TransDet_Exp[[#This Row],[Pd]],"00")))</f>
        <v>0</v>
      </c>
      <c r="AS1081" s="42" t="str">
        <f>TEXT(tbl_TransDet_Exp[[#This Row],[Project Id]],"000000")</f>
        <v>000000</v>
      </c>
      <c r="AT1081" s="42" t="e">
        <f>INDEX(Table11[Description],MATCH(tbl_TransDet_Exp[[#This Row],[Account]],Table11[GL Account],0))</f>
        <v>#N/A</v>
      </c>
      <c r="AU10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2" spans="2:47">
      <c r="B1082" s="11"/>
      <c r="C1082" s="243"/>
      <c r="D1082" s="243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244"/>
      <c r="P1082" s="11"/>
      <c r="Q1082" s="245"/>
      <c r="R1082" s="11"/>
      <c r="S1082" s="11"/>
      <c r="T1082" s="11"/>
      <c r="U1082" s="11"/>
      <c r="V1082" s="11"/>
      <c r="W1082" s="11"/>
      <c r="X1082" s="11"/>
      <c r="Y1082" s="11"/>
      <c r="Z1082" s="246"/>
      <c r="AA10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2" s="250" t="e">
        <f>IF(tbl_TransDet_Exp[[#This Row],[+/-  (HR GL Detail)]]&lt;&gt;"",tbl_TransDet_Exp[[#This Row],[+/-  (HR GL Detail)]],IF(#REF!&lt;&gt;"",#REF!,""))</f>
        <v>#REF!</v>
      </c>
      <c r="AC1082" s="250" t="str">
        <f t="shared" si="51"/>
        <v>https://financials.omni.fsu.edu/psp/sprdfi/EMPLOYEE/ERP/c/AUDIT_EXPENSE_FUNCTIONS.TE_EXP_SHEET_INQ.GBL?SHEET_ID=</v>
      </c>
      <c r="AD1082" s="250" t="str">
        <f t="shared" si="52"/>
        <v>&amp;PAGE=EX_SHEET_ENTRY</v>
      </c>
      <c r="AE1082" s="250" t="str">
        <f>IF(LEFT(tbl_TransDet_Exp[[#This Row],[Journal Id]],2)="EX",TEXT(tbl_TransDet_Exp[[#This Row],[Vch /Ex /PayId]],"0000000000"),"")</f>
        <v/>
      </c>
      <c r="AF1082" s="250" t="b">
        <f>IF(tbl_TransDet_Exp[[#This Row],[ER Lookup and Format]]&lt;&gt;"",CONCATENATE(tbl_TransDet_Exp[[#This Row],[https://financials.omni.fsu.edu/psp/sprdfi/EMPLOYEE/ERP/c/AUDIT_EXPENSE_FUNCTIONS.TE_EXP_SHEET_INQ.GBL?SHEET_ID=]],AE1082,tbl_TransDet_Exp[[#This Row],[&amp;PAGE=EX_SHEET_ENTRY]]))</f>
        <v>0</v>
      </c>
      <c r="AG1082" s="250" t="str">
        <f t="shared" si="53"/>
        <v>https://docmgmt.its.fsu.edu/NolijWeb/public/apiLoginCheck.jsp?redir=../documentviewer/%3FdocumentId%3D</v>
      </c>
      <c r="AH10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2" s="250" t="str">
        <f>tbl_TransDet_Exp[[#Headers],[&amp;TargetFrameName=None]]</f>
        <v>&amp;TargetFrameName=None</v>
      </c>
      <c r="AJ10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2" s="71"/>
      <c r="AN1082" s="22"/>
      <c r="AO1082" s="22"/>
      <c r="AP1082" s="208"/>
      <c r="AQ1082" s="42" t="e">
        <f>IF(tbl_TransDet_Exp[[#This Row],[Custom SR Type]]="",INDEX(SR_Lookup[Section Name],MATCH(tbl_TransDet_Exp[[#This Row],[Account]],SR_Lookup[Account],0)),tbl_TransDet_Exp[[#This Row],[Custom SR Type]])</f>
        <v>#N/A</v>
      </c>
      <c r="AR1082" s="42">
        <f>VALUE(CONCATENATE(C1082,TEXT(tbl_TransDet_Exp[[#This Row],[Pd]],"00")))</f>
        <v>0</v>
      </c>
      <c r="AS1082" s="42" t="str">
        <f>TEXT(tbl_TransDet_Exp[[#This Row],[Project Id]],"000000")</f>
        <v>000000</v>
      </c>
      <c r="AT1082" s="42" t="e">
        <f>INDEX(Table11[Description],MATCH(tbl_TransDet_Exp[[#This Row],[Account]],Table11[GL Account],0))</f>
        <v>#N/A</v>
      </c>
      <c r="AU10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3" spans="2:47">
      <c r="B1083" s="11"/>
      <c r="C1083" s="243"/>
      <c r="D1083" s="243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244"/>
      <c r="P1083" s="11"/>
      <c r="Q1083" s="245"/>
      <c r="R1083" s="11"/>
      <c r="S1083" s="11"/>
      <c r="T1083" s="11"/>
      <c r="U1083" s="11"/>
      <c r="V1083" s="11"/>
      <c r="W1083" s="11"/>
      <c r="X1083" s="11"/>
      <c r="Y1083" s="11"/>
      <c r="Z1083" s="246"/>
      <c r="AA10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3" s="250" t="e">
        <f>IF(tbl_TransDet_Exp[[#This Row],[+/-  (HR GL Detail)]]&lt;&gt;"",tbl_TransDet_Exp[[#This Row],[+/-  (HR GL Detail)]],IF(#REF!&lt;&gt;"",#REF!,""))</f>
        <v>#REF!</v>
      </c>
      <c r="AC1083" s="250" t="str">
        <f t="shared" si="51"/>
        <v>https://financials.omni.fsu.edu/psp/sprdfi/EMPLOYEE/ERP/c/AUDIT_EXPENSE_FUNCTIONS.TE_EXP_SHEET_INQ.GBL?SHEET_ID=</v>
      </c>
      <c r="AD1083" s="250" t="str">
        <f t="shared" si="52"/>
        <v>&amp;PAGE=EX_SHEET_ENTRY</v>
      </c>
      <c r="AE1083" s="250" t="str">
        <f>IF(LEFT(tbl_TransDet_Exp[[#This Row],[Journal Id]],2)="EX",TEXT(tbl_TransDet_Exp[[#This Row],[Vch /Ex /PayId]],"0000000000"),"")</f>
        <v/>
      </c>
      <c r="AF1083" s="250" t="b">
        <f>IF(tbl_TransDet_Exp[[#This Row],[ER Lookup and Format]]&lt;&gt;"",CONCATENATE(tbl_TransDet_Exp[[#This Row],[https://financials.omni.fsu.edu/psp/sprdfi/EMPLOYEE/ERP/c/AUDIT_EXPENSE_FUNCTIONS.TE_EXP_SHEET_INQ.GBL?SHEET_ID=]],AE1083,tbl_TransDet_Exp[[#This Row],[&amp;PAGE=EX_SHEET_ENTRY]]))</f>
        <v>0</v>
      </c>
      <c r="AG1083" s="250" t="str">
        <f t="shared" si="53"/>
        <v>https://docmgmt.its.fsu.edu/NolijWeb/public/apiLoginCheck.jsp?redir=../documentviewer/%3FdocumentId%3D</v>
      </c>
      <c r="AH10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3" s="250" t="str">
        <f>tbl_TransDet_Exp[[#Headers],[&amp;TargetFrameName=None]]</f>
        <v>&amp;TargetFrameName=None</v>
      </c>
      <c r="AJ10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3" s="71"/>
      <c r="AN1083" s="22"/>
      <c r="AO1083" s="22"/>
      <c r="AP1083" s="208"/>
      <c r="AQ1083" s="42" t="e">
        <f>IF(tbl_TransDet_Exp[[#This Row],[Custom SR Type]]="",INDEX(SR_Lookup[Section Name],MATCH(tbl_TransDet_Exp[[#This Row],[Account]],SR_Lookup[Account],0)),tbl_TransDet_Exp[[#This Row],[Custom SR Type]])</f>
        <v>#N/A</v>
      </c>
      <c r="AR1083" s="42">
        <f>VALUE(CONCATENATE(C1083,TEXT(tbl_TransDet_Exp[[#This Row],[Pd]],"00")))</f>
        <v>0</v>
      </c>
      <c r="AS1083" s="42" t="str">
        <f>TEXT(tbl_TransDet_Exp[[#This Row],[Project Id]],"000000")</f>
        <v>000000</v>
      </c>
      <c r="AT1083" s="42" t="e">
        <f>INDEX(Table11[Description],MATCH(tbl_TransDet_Exp[[#This Row],[Account]],Table11[GL Account],0))</f>
        <v>#N/A</v>
      </c>
      <c r="AU10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4" spans="2:47">
      <c r="B1084" s="11"/>
      <c r="C1084" s="243"/>
      <c r="D1084" s="243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244"/>
      <c r="P1084" s="11"/>
      <c r="Q1084" s="245"/>
      <c r="R1084" s="11"/>
      <c r="S1084" s="11"/>
      <c r="T1084" s="11"/>
      <c r="U1084" s="11"/>
      <c r="V1084" s="11"/>
      <c r="W1084" s="11"/>
      <c r="X1084" s="11"/>
      <c r="Y1084" s="11"/>
      <c r="Z1084" s="246"/>
      <c r="AA10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4" s="250" t="e">
        <f>IF(tbl_TransDet_Exp[[#This Row],[+/-  (HR GL Detail)]]&lt;&gt;"",tbl_TransDet_Exp[[#This Row],[+/-  (HR GL Detail)]],IF(#REF!&lt;&gt;"",#REF!,""))</f>
        <v>#REF!</v>
      </c>
      <c r="AC1084" s="250" t="str">
        <f t="shared" si="51"/>
        <v>https://financials.omni.fsu.edu/psp/sprdfi/EMPLOYEE/ERP/c/AUDIT_EXPENSE_FUNCTIONS.TE_EXP_SHEET_INQ.GBL?SHEET_ID=</v>
      </c>
      <c r="AD1084" s="250" t="str">
        <f t="shared" si="52"/>
        <v>&amp;PAGE=EX_SHEET_ENTRY</v>
      </c>
      <c r="AE1084" s="250" t="str">
        <f>IF(LEFT(tbl_TransDet_Exp[[#This Row],[Journal Id]],2)="EX",TEXT(tbl_TransDet_Exp[[#This Row],[Vch /Ex /PayId]],"0000000000"),"")</f>
        <v/>
      </c>
      <c r="AF1084" s="250" t="b">
        <f>IF(tbl_TransDet_Exp[[#This Row],[ER Lookup and Format]]&lt;&gt;"",CONCATENATE(tbl_TransDet_Exp[[#This Row],[https://financials.omni.fsu.edu/psp/sprdfi/EMPLOYEE/ERP/c/AUDIT_EXPENSE_FUNCTIONS.TE_EXP_SHEET_INQ.GBL?SHEET_ID=]],AE1084,tbl_TransDet_Exp[[#This Row],[&amp;PAGE=EX_SHEET_ENTRY]]))</f>
        <v>0</v>
      </c>
      <c r="AG1084" s="250" t="str">
        <f t="shared" si="53"/>
        <v>https://docmgmt.its.fsu.edu/NolijWeb/public/apiLoginCheck.jsp?redir=../documentviewer/%3FdocumentId%3D</v>
      </c>
      <c r="AH10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4" s="250" t="str">
        <f>tbl_TransDet_Exp[[#Headers],[&amp;TargetFrameName=None]]</f>
        <v>&amp;TargetFrameName=None</v>
      </c>
      <c r="AJ10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4" s="71"/>
      <c r="AN1084" s="22"/>
      <c r="AO1084" s="22"/>
      <c r="AP1084" s="208"/>
      <c r="AQ1084" s="42" t="e">
        <f>IF(tbl_TransDet_Exp[[#This Row],[Custom SR Type]]="",INDEX(SR_Lookup[Section Name],MATCH(tbl_TransDet_Exp[[#This Row],[Account]],SR_Lookup[Account],0)),tbl_TransDet_Exp[[#This Row],[Custom SR Type]])</f>
        <v>#N/A</v>
      </c>
      <c r="AR1084" s="42">
        <f>VALUE(CONCATENATE(C1084,TEXT(tbl_TransDet_Exp[[#This Row],[Pd]],"00")))</f>
        <v>0</v>
      </c>
      <c r="AS1084" s="42" t="str">
        <f>TEXT(tbl_TransDet_Exp[[#This Row],[Project Id]],"000000")</f>
        <v>000000</v>
      </c>
      <c r="AT1084" s="42" t="e">
        <f>INDEX(Table11[Description],MATCH(tbl_TransDet_Exp[[#This Row],[Account]],Table11[GL Account],0))</f>
        <v>#N/A</v>
      </c>
      <c r="AU10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5" spans="2:47">
      <c r="B1085" s="11"/>
      <c r="C1085" s="243"/>
      <c r="D1085" s="243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244"/>
      <c r="P1085" s="11"/>
      <c r="Q1085" s="245"/>
      <c r="R1085" s="11"/>
      <c r="S1085" s="11"/>
      <c r="T1085" s="11"/>
      <c r="U1085" s="11"/>
      <c r="V1085" s="11"/>
      <c r="W1085" s="11"/>
      <c r="X1085" s="11"/>
      <c r="Y1085" s="11"/>
      <c r="Z1085" s="246"/>
      <c r="AA10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5" s="250" t="e">
        <f>IF(tbl_TransDet_Exp[[#This Row],[+/-  (HR GL Detail)]]&lt;&gt;"",tbl_TransDet_Exp[[#This Row],[+/-  (HR GL Detail)]],IF(#REF!&lt;&gt;"",#REF!,""))</f>
        <v>#REF!</v>
      </c>
      <c r="AC1085" s="250" t="str">
        <f t="shared" si="51"/>
        <v>https://financials.omni.fsu.edu/psp/sprdfi/EMPLOYEE/ERP/c/AUDIT_EXPENSE_FUNCTIONS.TE_EXP_SHEET_INQ.GBL?SHEET_ID=</v>
      </c>
      <c r="AD1085" s="250" t="str">
        <f t="shared" si="52"/>
        <v>&amp;PAGE=EX_SHEET_ENTRY</v>
      </c>
      <c r="AE1085" s="250" t="str">
        <f>IF(LEFT(tbl_TransDet_Exp[[#This Row],[Journal Id]],2)="EX",TEXT(tbl_TransDet_Exp[[#This Row],[Vch /Ex /PayId]],"0000000000"),"")</f>
        <v/>
      </c>
      <c r="AF1085" s="250" t="b">
        <f>IF(tbl_TransDet_Exp[[#This Row],[ER Lookup and Format]]&lt;&gt;"",CONCATENATE(tbl_TransDet_Exp[[#This Row],[https://financials.omni.fsu.edu/psp/sprdfi/EMPLOYEE/ERP/c/AUDIT_EXPENSE_FUNCTIONS.TE_EXP_SHEET_INQ.GBL?SHEET_ID=]],AE1085,tbl_TransDet_Exp[[#This Row],[&amp;PAGE=EX_SHEET_ENTRY]]))</f>
        <v>0</v>
      </c>
      <c r="AG1085" s="250" t="str">
        <f t="shared" si="53"/>
        <v>https://docmgmt.its.fsu.edu/NolijWeb/public/apiLoginCheck.jsp?redir=../documentviewer/%3FdocumentId%3D</v>
      </c>
      <c r="AH10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5" s="250" t="str">
        <f>tbl_TransDet_Exp[[#Headers],[&amp;TargetFrameName=None]]</f>
        <v>&amp;TargetFrameName=None</v>
      </c>
      <c r="AJ10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5" s="71"/>
      <c r="AN1085" s="22"/>
      <c r="AO1085" s="22"/>
      <c r="AP1085" s="208"/>
      <c r="AQ1085" s="42" t="e">
        <f>IF(tbl_TransDet_Exp[[#This Row],[Custom SR Type]]="",INDEX(SR_Lookup[Section Name],MATCH(tbl_TransDet_Exp[[#This Row],[Account]],SR_Lookup[Account],0)),tbl_TransDet_Exp[[#This Row],[Custom SR Type]])</f>
        <v>#N/A</v>
      </c>
      <c r="AR1085" s="42">
        <f>VALUE(CONCATENATE(C1085,TEXT(tbl_TransDet_Exp[[#This Row],[Pd]],"00")))</f>
        <v>0</v>
      </c>
      <c r="AS1085" s="42" t="str">
        <f>TEXT(tbl_TransDet_Exp[[#This Row],[Project Id]],"000000")</f>
        <v>000000</v>
      </c>
      <c r="AT1085" s="42" t="e">
        <f>INDEX(Table11[Description],MATCH(tbl_TransDet_Exp[[#This Row],[Account]],Table11[GL Account],0))</f>
        <v>#N/A</v>
      </c>
      <c r="AU10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6" spans="2:47">
      <c r="B1086" s="11"/>
      <c r="C1086" s="243"/>
      <c r="D1086" s="243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244"/>
      <c r="P1086" s="11"/>
      <c r="Q1086" s="245"/>
      <c r="R1086" s="11"/>
      <c r="S1086" s="11"/>
      <c r="T1086" s="11"/>
      <c r="U1086" s="11"/>
      <c r="V1086" s="11"/>
      <c r="W1086" s="11"/>
      <c r="X1086" s="11"/>
      <c r="Y1086" s="11"/>
      <c r="Z1086" s="246"/>
      <c r="AA10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6" s="250" t="e">
        <f>IF(tbl_TransDet_Exp[[#This Row],[+/-  (HR GL Detail)]]&lt;&gt;"",tbl_TransDet_Exp[[#This Row],[+/-  (HR GL Detail)]],IF(#REF!&lt;&gt;"",#REF!,""))</f>
        <v>#REF!</v>
      </c>
      <c r="AC1086" s="250" t="str">
        <f t="shared" si="51"/>
        <v>https://financials.omni.fsu.edu/psp/sprdfi/EMPLOYEE/ERP/c/AUDIT_EXPENSE_FUNCTIONS.TE_EXP_SHEET_INQ.GBL?SHEET_ID=</v>
      </c>
      <c r="AD1086" s="250" t="str">
        <f t="shared" si="52"/>
        <v>&amp;PAGE=EX_SHEET_ENTRY</v>
      </c>
      <c r="AE1086" s="250" t="str">
        <f>IF(LEFT(tbl_TransDet_Exp[[#This Row],[Journal Id]],2)="EX",TEXT(tbl_TransDet_Exp[[#This Row],[Vch /Ex /PayId]],"0000000000"),"")</f>
        <v/>
      </c>
      <c r="AF1086" s="250" t="b">
        <f>IF(tbl_TransDet_Exp[[#This Row],[ER Lookup and Format]]&lt;&gt;"",CONCATENATE(tbl_TransDet_Exp[[#This Row],[https://financials.omni.fsu.edu/psp/sprdfi/EMPLOYEE/ERP/c/AUDIT_EXPENSE_FUNCTIONS.TE_EXP_SHEET_INQ.GBL?SHEET_ID=]],AE1086,tbl_TransDet_Exp[[#This Row],[&amp;PAGE=EX_SHEET_ENTRY]]))</f>
        <v>0</v>
      </c>
      <c r="AG1086" s="250" t="str">
        <f t="shared" si="53"/>
        <v>https://docmgmt.its.fsu.edu/NolijWeb/public/apiLoginCheck.jsp?redir=../documentviewer/%3FdocumentId%3D</v>
      </c>
      <c r="AH10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6" s="250" t="str">
        <f>tbl_TransDet_Exp[[#Headers],[&amp;TargetFrameName=None]]</f>
        <v>&amp;TargetFrameName=None</v>
      </c>
      <c r="AJ10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6" s="71"/>
      <c r="AN1086" s="22"/>
      <c r="AO1086" s="22"/>
      <c r="AP1086" s="208"/>
      <c r="AQ1086" s="42" t="e">
        <f>IF(tbl_TransDet_Exp[[#This Row],[Custom SR Type]]="",INDEX(SR_Lookup[Section Name],MATCH(tbl_TransDet_Exp[[#This Row],[Account]],SR_Lookup[Account],0)),tbl_TransDet_Exp[[#This Row],[Custom SR Type]])</f>
        <v>#N/A</v>
      </c>
      <c r="AR1086" s="42">
        <f>VALUE(CONCATENATE(C1086,TEXT(tbl_TransDet_Exp[[#This Row],[Pd]],"00")))</f>
        <v>0</v>
      </c>
      <c r="AS1086" s="42" t="str">
        <f>TEXT(tbl_TransDet_Exp[[#This Row],[Project Id]],"000000")</f>
        <v>000000</v>
      </c>
      <c r="AT1086" s="42" t="e">
        <f>INDEX(Table11[Description],MATCH(tbl_TransDet_Exp[[#This Row],[Account]],Table11[GL Account],0))</f>
        <v>#N/A</v>
      </c>
      <c r="AU10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7" spans="2:47">
      <c r="B1087" s="11"/>
      <c r="C1087" s="243"/>
      <c r="D1087" s="243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244"/>
      <c r="P1087" s="11"/>
      <c r="Q1087" s="245"/>
      <c r="R1087" s="11"/>
      <c r="S1087" s="11"/>
      <c r="T1087" s="11"/>
      <c r="U1087" s="11"/>
      <c r="V1087" s="11"/>
      <c r="W1087" s="11"/>
      <c r="X1087" s="11"/>
      <c r="Y1087" s="11"/>
      <c r="Z1087" s="246"/>
      <c r="AA10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7" s="250" t="e">
        <f>IF(tbl_TransDet_Exp[[#This Row],[+/-  (HR GL Detail)]]&lt;&gt;"",tbl_TransDet_Exp[[#This Row],[+/-  (HR GL Detail)]],IF(#REF!&lt;&gt;"",#REF!,""))</f>
        <v>#REF!</v>
      </c>
      <c r="AC1087" s="250" t="str">
        <f t="shared" si="51"/>
        <v>https://financials.omni.fsu.edu/psp/sprdfi/EMPLOYEE/ERP/c/AUDIT_EXPENSE_FUNCTIONS.TE_EXP_SHEET_INQ.GBL?SHEET_ID=</v>
      </c>
      <c r="AD1087" s="250" t="str">
        <f t="shared" si="52"/>
        <v>&amp;PAGE=EX_SHEET_ENTRY</v>
      </c>
      <c r="AE1087" s="250" t="str">
        <f>IF(LEFT(tbl_TransDet_Exp[[#This Row],[Journal Id]],2)="EX",TEXT(tbl_TransDet_Exp[[#This Row],[Vch /Ex /PayId]],"0000000000"),"")</f>
        <v/>
      </c>
      <c r="AF1087" s="250" t="b">
        <f>IF(tbl_TransDet_Exp[[#This Row],[ER Lookup and Format]]&lt;&gt;"",CONCATENATE(tbl_TransDet_Exp[[#This Row],[https://financials.omni.fsu.edu/psp/sprdfi/EMPLOYEE/ERP/c/AUDIT_EXPENSE_FUNCTIONS.TE_EXP_SHEET_INQ.GBL?SHEET_ID=]],AE1087,tbl_TransDet_Exp[[#This Row],[&amp;PAGE=EX_SHEET_ENTRY]]))</f>
        <v>0</v>
      </c>
      <c r="AG1087" s="250" t="str">
        <f t="shared" si="53"/>
        <v>https://docmgmt.its.fsu.edu/NolijWeb/public/apiLoginCheck.jsp?redir=../documentviewer/%3FdocumentId%3D</v>
      </c>
      <c r="AH10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7" s="250" t="str">
        <f>tbl_TransDet_Exp[[#Headers],[&amp;TargetFrameName=None]]</f>
        <v>&amp;TargetFrameName=None</v>
      </c>
      <c r="AJ10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7" s="71"/>
      <c r="AN1087" s="22"/>
      <c r="AO1087" s="22"/>
      <c r="AP1087" s="208"/>
      <c r="AQ1087" s="42" t="e">
        <f>IF(tbl_TransDet_Exp[[#This Row],[Custom SR Type]]="",INDEX(SR_Lookup[Section Name],MATCH(tbl_TransDet_Exp[[#This Row],[Account]],SR_Lookup[Account],0)),tbl_TransDet_Exp[[#This Row],[Custom SR Type]])</f>
        <v>#N/A</v>
      </c>
      <c r="AR1087" s="42">
        <f>VALUE(CONCATENATE(C1087,TEXT(tbl_TransDet_Exp[[#This Row],[Pd]],"00")))</f>
        <v>0</v>
      </c>
      <c r="AS1087" s="42" t="str">
        <f>TEXT(tbl_TransDet_Exp[[#This Row],[Project Id]],"000000")</f>
        <v>000000</v>
      </c>
      <c r="AT1087" s="42" t="e">
        <f>INDEX(Table11[Description],MATCH(tbl_TransDet_Exp[[#This Row],[Account]],Table11[GL Account],0))</f>
        <v>#N/A</v>
      </c>
      <c r="AU10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8" spans="2:47">
      <c r="B1088" s="11"/>
      <c r="C1088" s="243"/>
      <c r="D1088" s="243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244"/>
      <c r="P1088" s="11"/>
      <c r="Q1088" s="245"/>
      <c r="R1088" s="11"/>
      <c r="S1088" s="11"/>
      <c r="T1088" s="11"/>
      <c r="U1088" s="11"/>
      <c r="V1088" s="11"/>
      <c r="W1088" s="11"/>
      <c r="X1088" s="11"/>
      <c r="Y1088" s="11"/>
      <c r="Z1088" s="246"/>
      <c r="AA10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8" s="250" t="e">
        <f>IF(tbl_TransDet_Exp[[#This Row],[+/-  (HR GL Detail)]]&lt;&gt;"",tbl_TransDet_Exp[[#This Row],[+/-  (HR GL Detail)]],IF(#REF!&lt;&gt;"",#REF!,""))</f>
        <v>#REF!</v>
      </c>
      <c r="AC1088" s="250" t="str">
        <f t="shared" si="51"/>
        <v>https://financials.omni.fsu.edu/psp/sprdfi/EMPLOYEE/ERP/c/AUDIT_EXPENSE_FUNCTIONS.TE_EXP_SHEET_INQ.GBL?SHEET_ID=</v>
      </c>
      <c r="AD1088" s="250" t="str">
        <f t="shared" si="52"/>
        <v>&amp;PAGE=EX_SHEET_ENTRY</v>
      </c>
      <c r="AE1088" s="250" t="str">
        <f>IF(LEFT(tbl_TransDet_Exp[[#This Row],[Journal Id]],2)="EX",TEXT(tbl_TransDet_Exp[[#This Row],[Vch /Ex /PayId]],"0000000000"),"")</f>
        <v/>
      </c>
      <c r="AF1088" s="250" t="b">
        <f>IF(tbl_TransDet_Exp[[#This Row],[ER Lookup and Format]]&lt;&gt;"",CONCATENATE(tbl_TransDet_Exp[[#This Row],[https://financials.omni.fsu.edu/psp/sprdfi/EMPLOYEE/ERP/c/AUDIT_EXPENSE_FUNCTIONS.TE_EXP_SHEET_INQ.GBL?SHEET_ID=]],AE1088,tbl_TransDet_Exp[[#This Row],[&amp;PAGE=EX_SHEET_ENTRY]]))</f>
        <v>0</v>
      </c>
      <c r="AG1088" s="250" t="str">
        <f t="shared" si="53"/>
        <v>https://docmgmt.its.fsu.edu/NolijWeb/public/apiLoginCheck.jsp?redir=../documentviewer/%3FdocumentId%3D</v>
      </c>
      <c r="AH10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8" s="250" t="str">
        <f>tbl_TransDet_Exp[[#Headers],[&amp;TargetFrameName=None]]</f>
        <v>&amp;TargetFrameName=None</v>
      </c>
      <c r="AJ10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8" s="71"/>
      <c r="AN1088" s="22"/>
      <c r="AO1088" s="22"/>
      <c r="AP1088" s="208"/>
      <c r="AQ1088" s="42" t="e">
        <f>IF(tbl_TransDet_Exp[[#This Row],[Custom SR Type]]="",INDEX(SR_Lookup[Section Name],MATCH(tbl_TransDet_Exp[[#This Row],[Account]],SR_Lookup[Account],0)),tbl_TransDet_Exp[[#This Row],[Custom SR Type]])</f>
        <v>#N/A</v>
      </c>
      <c r="AR1088" s="42">
        <f>VALUE(CONCATENATE(C1088,TEXT(tbl_TransDet_Exp[[#This Row],[Pd]],"00")))</f>
        <v>0</v>
      </c>
      <c r="AS1088" s="42" t="str">
        <f>TEXT(tbl_TransDet_Exp[[#This Row],[Project Id]],"000000")</f>
        <v>000000</v>
      </c>
      <c r="AT1088" s="42" t="e">
        <f>INDEX(Table11[Description],MATCH(tbl_TransDet_Exp[[#This Row],[Account]],Table11[GL Account],0))</f>
        <v>#N/A</v>
      </c>
      <c r="AU10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89" spans="2:47">
      <c r="B1089" s="11"/>
      <c r="C1089" s="243"/>
      <c r="D1089" s="243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244"/>
      <c r="P1089" s="11"/>
      <c r="Q1089" s="245"/>
      <c r="R1089" s="11"/>
      <c r="S1089" s="11"/>
      <c r="T1089" s="11"/>
      <c r="U1089" s="11"/>
      <c r="V1089" s="11"/>
      <c r="W1089" s="11"/>
      <c r="X1089" s="11"/>
      <c r="Y1089" s="11"/>
      <c r="Z1089" s="246"/>
      <c r="AA10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89" s="250" t="e">
        <f>IF(tbl_TransDet_Exp[[#This Row],[+/-  (HR GL Detail)]]&lt;&gt;"",tbl_TransDet_Exp[[#This Row],[+/-  (HR GL Detail)]],IF(#REF!&lt;&gt;"",#REF!,""))</f>
        <v>#REF!</v>
      </c>
      <c r="AC1089" s="250" t="str">
        <f t="shared" si="51"/>
        <v>https://financials.omni.fsu.edu/psp/sprdfi/EMPLOYEE/ERP/c/AUDIT_EXPENSE_FUNCTIONS.TE_EXP_SHEET_INQ.GBL?SHEET_ID=</v>
      </c>
      <c r="AD1089" s="250" t="str">
        <f t="shared" si="52"/>
        <v>&amp;PAGE=EX_SHEET_ENTRY</v>
      </c>
      <c r="AE1089" s="250" t="str">
        <f>IF(LEFT(tbl_TransDet_Exp[[#This Row],[Journal Id]],2)="EX",TEXT(tbl_TransDet_Exp[[#This Row],[Vch /Ex /PayId]],"0000000000"),"")</f>
        <v/>
      </c>
      <c r="AF1089" s="250" t="b">
        <f>IF(tbl_TransDet_Exp[[#This Row],[ER Lookup and Format]]&lt;&gt;"",CONCATENATE(tbl_TransDet_Exp[[#This Row],[https://financials.omni.fsu.edu/psp/sprdfi/EMPLOYEE/ERP/c/AUDIT_EXPENSE_FUNCTIONS.TE_EXP_SHEET_INQ.GBL?SHEET_ID=]],AE1089,tbl_TransDet_Exp[[#This Row],[&amp;PAGE=EX_SHEET_ENTRY]]))</f>
        <v>0</v>
      </c>
      <c r="AG1089" s="250" t="str">
        <f t="shared" si="53"/>
        <v>https://docmgmt.its.fsu.edu/NolijWeb/public/apiLoginCheck.jsp?redir=../documentviewer/%3FdocumentId%3D</v>
      </c>
      <c r="AH10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89" s="250" t="str">
        <f>tbl_TransDet_Exp[[#Headers],[&amp;TargetFrameName=None]]</f>
        <v>&amp;TargetFrameName=None</v>
      </c>
      <c r="AJ10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89" s="71"/>
      <c r="AN1089" s="22"/>
      <c r="AO1089" s="22"/>
      <c r="AP1089" s="208"/>
      <c r="AQ1089" s="42" t="e">
        <f>IF(tbl_TransDet_Exp[[#This Row],[Custom SR Type]]="",INDEX(SR_Lookup[Section Name],MATCH(tbl_TransDet_Exp[[#This Row],[Account]],SR_Lookup[Account],0)),tbl_TransDet_Exp[[#This Row],[Custom SR Type]])</f>
        <v>#N/A</v>
      </c>
      <c r="AR1089" s="42">
        <f>VALUE(CONCATENATE(C1089,TEXT(tbl_TransDet_Exp[[#This Row],[Pd]],"00")))</f>
        <v>0</v>
      </c>
      <c r="AS1089" s="42" t="str">
        <f>TEXT(tbl_TransDet_Exp[[#This Row],[Project Id]],"000000")</f>
        <v>000000</v>
      </c>
      <c r="AT1089" s="42" t="e">
        <f>INDEX(Table11[Description],MATCH(tbl_TransDet_Exp[[#This Row],[Account]],Table11[GL Account],0))</f>
        <v>#N/A</v>
      </c>
      <c r="AU10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0" spans="2:47">
      <c r="B1090" s="11"/>
      <c r="C1090" s="243"/>
      <c r="D1090" s="243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244"/>
      <c r="P1090" s="11"/>
      <c r="Q1090" s="245"/>
      <c r="R1090" s="11"/>
      <c r="S1090" s="11"/>
      <c r="T1090" s="11"/>
      <c r="U1090" s="11"/>
      <c r="V1090" s="11"/>
      <c r="W1090" s="11"/>
      <c r="X1090" s="11"/>
      <c r="Y1090" s="11"/>
      <c r="Z1090" s="246"/>
      <c r="AA10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0" s="250" t="e">
        <f>IF(tbl_TransDet_Exp[[#This Row],[+/-  (HR GL Detail)]]&lt;&gt;"",tbl_TransDet_Exp[[#This Row],[+/-  (HR GL Detail)]],IF(#REF!&lt;&gt;"",#REF!,""))</f>
        <v>#REF!</v>
      </c>
      <c r="AC1090" s="250" t="str">
        <f t="shared" si="51"/>
        <v>https://financials.omni.fsu.edu/psp/sprdfi/EMPLOYEE/ERP/c/AUDIT_EXPENSE_FUNCTIONS.TE_EXP_SHEET_INQ.GBL?SHEET_ID=</v>
      </c>
      <c r="AD1090" s="250" t="str">
        <f t="shared" si="52"/>
        <v>&amp;PAGE=EX_SHEET_ENTRY</v>
      </c>
      <c r="AE1090" s="250" t="str">
        <f>IF(LEFT(tbl_TransDet_Exp[[#This Row],[Journal Id]],2)="EX",TEXT(tbl_TransDet_Exp[[#This Row],[Vch /Ex /PayId]],"0000000000"),"")</f>
        <v/>
      </c>
      <c r="AF1090" s="250" t="b">
        <f>IF(tbl_TransDet_Exp[[#This Row],[ER Lookup and Format]]&lt;&gt;"",CONCATENATE(tbl_TransDet_Exp[[#This Row],[https://financials.omni.fsu.edu/psp/sprdfi/EMPLOYEE/ERP/c/AUDIT_EXPENSE_FUNCTIONS.TE_EXP_SHEET_INQ.GBL?SHEET_ID=]],AE1090,tbl_TransDet_Exp[[#This Row],[&amp;PAGE=EX_SHEET_ENTRY]]))</f>
        <v>0</v>
      </c>
      <c r="AG1090" s="250" t="str">
        <f t="shared" si="53"/>
        <v>https://docmgmt.its.fsu.edu/NolijWeb/public/apiLoginCheck.jsp?redir=../documentviewer/%3FdocumentId%3D</v>
      </c>
      <c r="AH10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0" s="250" t="str">
        <f>tbl_TransDet_Exp[[#Headers],[&amp;TargetFrameName=None]]</f>
        <v>&amp;TargetFrameName=None</v>
      </c>
      <c r="AJ10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0" s="71"/>
      <c r="AN1090" s="22"/>
      <c r="AO1090" s="22"/>
      <c r="AP1090" s="208"/>
      <c r="AQ1090" s="42" t="e">
        <f>IF(tbl_TransDet_Exp[[#This Row],[Custom SR Type]]="",INDEX(SR_Lookup[Section Name],MATCH(tbl_TransDet_Exp[[#This Row],[Account]],SR_Lookup[Account],0)),tbl_TransDet_Exp[[#This Row],[Custom SR Type]])</f>
        <v>#N/A</v>
      </c>
      <c r="AR1090" s="42">
        <f>VALUE(CONCATENATE(C1090,TEXT(tbl_TransDet_Exp[[#This Row],[Pd]],"00")))</f>
        <v>0</v>
      </c>
      <c r="AS1090" s="42" t="str">
        <f>TEXT(tbl_TransDet_Exp[[#This Row],[Project Id]],"000000")</f>
        <v>000000</v>
      </c>
      <c r="AT1090" s="42" t="e">
        <f>INDEX(Table11[Description],MATCH(tbl_TransDet_Exp[[#This Row],[Account]],Table11[GL Account],0))</f>
        <v>#N/A</v>
      </c>
      <c r="AU10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1" spans="2:47">
      <c r="B1091" s="11"/>
      <c r="C1091" s="243"/>
      <c r="D1091" s="243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244"/>
      <c r="P1091" s="11"/>
      <c r="Q1091" s="245"/>
      <c r="R1091" s="11"/>
      <c r="S1091" s="11"/>
      <c r="T1091" s="11"/>
      <c r="U1091" s="11"/>
      <c r="V1091" s="11"/>
      <c r="W1091" s="11"/>
      <c r="X1091" s="11"/>
      <c r="Y1091" s="11"/>
      <c r="Z1091" s="246"/>
      <c r="AA10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1" s="250" t="e">
        <f>IF(tbl_TransDet_Exp[[#This Row],[+/-  (HR GL Detail)]]&lt;&gt;"",tbl_TransDet_Exp[[#This Row],[+/-  (HR GL Detail)]],IF(#REF!&lt;&gt;"",#REF!,""))</f>
        <v>#REF!</v>
      </c>
      <c r="AC1091" s="250" t="str">
        <f t="shared" si="51"/>
        <v>https://financials.omni.fsu.edu/psp/sprdfi/EMPLOYEE/ERP/c/AUDIT_EXPENSE_FUNCTIONS.TE_EXP_SHEET_INQ.GBL?SHEET_ID=</v>
      </c>
      <c r="AD1091" s="250" t="str">
        <f t="shared" si="52"/>
        <v>&amp;PAGE=EX_SHEET_ENTRY</v>
      </c>
      <c r="AE1091" s="250" t="str">
        <f>IF(LEFT(tbl_TransDet_Exp[[#This Row],[Journal Id]],2)="EX",TEXT(tbl_TransDet_Exp[[#This Row],[Vch /Ex /PayId]],"0000000000"),"")</f>
        <v/>
      </c>
      <c r="AF1091" s="250" t="b">
        <f>IF(tbl_TransDet_Exp[[#This Row],[ER Lookup and Format]]&lt;&gt;"",CONCATENATE(tbl_TransDet_Exp[[#This Row],[https://financials.omni.fsu.edu/psp/sprdfi/EMPLOYEE/ERP/c/AUDIT_EXPENSE_FUNCTIONS.TE_EXP_SHEET_INQ.GBL?SHEET_ID=]],AE1091,tbl_TransDet_Exp[[#This Row],[&amp;PAGE=EX_SHEET_ENTRY]]))</f>
        <v>0</v>
      </c>
      <c r="AG1091" s="250" t="str">
        <f t="shared" si="53"/>
        <v>https://docmgmt.its.fsu.edu/NolijWeb/public/apiLoginCheck.jsp?redir=../documentviewer/%3FdocumentId%3D</v>
      </c>
      <c r="AH10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1" s="250" t="str">
        <f>tbl_TransDet_Exp[[#Headers],[&amp;TargetFrameName=None]]</f>
        <v>&amp;TargetFrameName=None</v>
      </c>
      <c r="AJ10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1" s="71"/>
      <c r="AN1091" s="22"/>
      <c r="AO1091" s="22"/>
      <c r="AP1091" s="208"/>
      <c r="AQ1091" s="42" t="e">
        <f>IF(tbl_TransDet_Exp[[#This Row],[Custom SR Type]]="",INDEX(SR_Lookup[Section Name],MATCH(tbl_TransDet_Exp[[#This Row],[Account]],SR_Lookup[Account],0)),tbl_TransDet_Exp[[#This Row],[Custom SR Type]])</f>
        <v>#N/A</v>
      </c>
      <c r="AR1091" s="42">
        <f>VALUE(CONCATENATE(C1091,TEXT(tbl_TransDet_Exp[[#This Row],[Pd]],"00")))</f>
        <v>0</v>
      </c>
      <c r="AS1091" s="42" t="str">
        <f>TEXT(tbl_TransDet_Exp[[#This Row],[Project Id]],"000000")</f>
        <v>000000</v>
      </c>
      <c r="AT1091" s="42" t="e">
        <f>INDEX(Table11[Description],MATCH(tbl_TransDet_Exp[[#This Row],[Account]],Table11[GL Account],0))</f>
        <v>#N/A</v>
      </c>
      <c r="AU10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2" spans="2:47">
      <c r="B1092" s="11"/>
      <c r="C1092" s="243"/>
      <c r="D1092" s="243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244"/>
      <c r="P1092" s="11"/>
      <c r="Q1092" s="245"/>
      <c r="R1092" s="11"/>
      <c r="S1092" s="11"/>
      <c r="T1092" s="11"/>
      <c r="U1092" s="11"/>
      <c r="V1092" s="11"/>
      <c r="W1092" s="11"/>
      <c r="X1092" s="11"/>
      <c r="Y1092" s="11"/>
      <c r="Z1092" s="246"/>
      <c r="AA10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2" s="250" t="e">
        <f>IF(tbl_TransDet_Exp[[#This Row],[+/-  (HR GL Detail)]]&lt;&gt;"",tbl_TransDet_Exp[[#This Row],[+/-  (HR GL Detail)]],IF(#REF!&lt;&gt;"",#REF!,""))</f>
        <v>#REF!</v>
      </c>
      <c r="AC1092" s="250" t="str">
        <f t="shared" si="51"/>
        <v>https://financials.omni.fsu.edu/psp/sprdfi/EMPLOYEE/ERP/c/AUDIT_EXPENSE_FUNCTIONS.TE_EXP_SHEET_INQ.GBL?SHEET_ID=</v>
      </c>
      <c r="AD1092" s="250" t="str">
        <f t="shared" si="52"/>
        <v>&amp;PAGE=EX_SHEET_ENTRY</v>
      </c>
      <c r="AE1092" s="250" t="str">
        <f>IF(LEFT(tbl_TransDet_Exp[[#This Row],[Journal Id]],2)="EX",TEXT(tbl_TransDet_Exp[[#This Row],[Vch /Ex /PayId]],"0000000000"),"")</f>
        <v/>
      </c>
      <c r="AF1092" s="250" t="b">
        <f>IF(tbl_TransDet_Exp[[#This Row],[ER Lookup and Format]]&lt;&gt;"",CONCATENATE(tbl_TransDet_Exp[[#This Row],[https://financials.omni.fsu.edu/psp/sprdfi/EMPLOYEE/ERP/c/AUDIT_EXPENSE_FUNCTIONS.TE_EXP_SHEET_INQ.GBL?SHEET_ID=]],AE1092,tbl_TransDet_Exp[[#This Row],[&amp;PAGE=EX_SHEET_ENTRY]]))</f>
        <v>0</v>
      </c>
      <c r="AG1092" s="250" t="str">
        <f t="shared" si="53"/>
        <v>https://docmgmt.its.fsu.edu/NolijWeb/public/apiLoginCheck.jsp?redir=../documentviewer/%3FdocumentId%3D</v>
      </c>
      <c r="AH10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2" s="250" t="str">
        <f>tbl_TransDet_Exp[[#Headers],[&amp;TargetFrameName=None]]</f>
        <v>&amp;TargetFrameName=None</v>
      </c>
      <c r="AJ10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2" s="71"/>
      <c r="AN1092" s="22"/>
      <c r="AO1092" s="22"/>
      <c r="AP1092" s="208"/>
      <c r="AQ1092" s="42" t="e">
        <f>IF(tbl_TransDet_Exp[[#This Row],[Custom SR Type]]="",INDEX(SR_Lookup[Section Name],MATCH(tbl_TransDet_Exp[[#This Row],[Account]],SR_Lookup[Account],0)),tbl_TransDet_Exp[[#This Row],[Custom SR Type]])</f>
        <v>#N/A</v>
      </c>
      <c r="AR1092" s="42">
        <f>VALUE(CONCATENATE(C1092,TEXT(tbl_TransDet_Exp[[#This Row],[Pd]],"00")))</f>
        <v>0</v>
      </c>
      <c r="AS1092" s="42" t="str">
        <f>TEXT(tbl_TransDet_Exp[[#This Row],[Project Id]],"000000")</f>
        <v>000000</v>
      </c>
      <c r="AT1092" s="42" t="e">
        <f>INDEX(Table11[Description],MATCH(tbl_TransDet_Exp[[#This Row],[Account]],Table11[GL Account],0))</f>
        <v>#N/A</v>
      </c>
      <c r="AU10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3" spans="2:47">
      <c r="B1093" s="11"/>
      <c r="C1093" s="243"/>
      <c r="D1093" s="243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244"/>
      <c r="P1093" s="11"/>
      <c r="Q1093" s="245"/>
      <c r="R1093" s="11"/>
      <c r="S1093" s="11"/>
      <c r="T1093" s="11"/>
      <c r="U1093" s="11"/>
      <c r="V1093" s="11"/>
      <c r="W1093" s="11"/>
      <c r="X1093" s="11"/>
      <c r="Y1093" s="11"/>
      <c r="Z1093" s="246"/>
      <c r="AA10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3" s="250" t="e">
        <f>IF(tbl_TransDet_Exp[[#This Row],[+/-  (HR GL Detail)]]&lt;&gt;"",tbl_TransDet_Exp[[#This Row],[+/-  (HR GL Detail)]],IF(#REF!&lt;&gt;"",#REF!,""))</f>
        <v>#REF!</v>
      </c>
      <c r="AC1093" s="250" t="str">
        <f t="shared" si="51"/>
        <v>https://financials.omni.fsu.edu/psp/sprdfi/EMPLOYEE/ERP/c/AUDIT_EXPENSE_FUNCTIONS.TE_EXP_SHEET_INQ.GBL?SHEET_ID=</v>
      </c>
      <c r="AD1093" s="250" t="str">
        <f t="shared" si="52"/>
        <v>&amp;PAGE=EX_SHEET_ENTRY</v>
      </c>
      <c r="AE1093" s="250" t="str">
        <f>IF(LEFT(tbl_TransDet_Exp[[#This Row],[Journal Id]],2)="EX",TEXT(tbl_TransDet_Exp[[#This Row],[Vch /Ex /PayId]],"0000000000"),"")</f>
        <v/>
      </c>
      <c r="AF1093" s="250" t="b">
        <f>IF(tbl_TransDet_Exp[[#This Row],[ER Lookup and Format]]&lt;&gt;"",CONCATENATE(tbl_TransDet_Exp[[#This Row],[https://financials.omni.fsu.edu/psp/sprdfi/EMPLOYEE/ERP/c/AUDIT_EXPENSE_FUNCTIONS.TE_EXP_SHEET_INQ.GBL?SHEET_ID=]],AE1093,tbl_TransDet_Exp[[#This Row],[&amp;PAGE=EX_SHEET_ENTRY]]))</f>
        <v>0</v>
      </c>
      <c r="AG1093" s="250" t="str">
        <f t="shared" si="53"/>
        <v>https://docmgmt.its.fsu.edu/NolijWeb/public/apiLoginCheck.jsp?redir=../documentviewer/%3FdocumentId%3D</v>
      </c>
      <c r="AH10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3" s="250" t="str">
        <f>tbl_TransDet_Exp[[#Headers],[&amp;TargetFrameName=None]]</f>
        <v>&amp;TargetFrameName=None</v>
      </c>
      <c r="AJ10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3" s="71"/>
      <c r="AN1093" s="22"/>
      <c r="AO1093" s="22"/>
      <c r="AP1093" s="208"/>
      <c r="AQ1093" s="42" t="e">
        <f>IF(tbl_TransDet_Exp[[#This Row],[Custom SR Type]]="",INDEX(SR_Lookup[Section Name],MATCH(tbl_TransDet_Exp[[#This Row],[Account]],SR_Lookup[Account],0)),tbl_TransDet_Exp[[#This Row],[Custom SR Type]])</f>
        <v>#N/A</v>
      </c>
      <c r="AR1093" s="42">
        <f>VALUE(CONCATENATE(C1093,TEXT(tbl_TransDet_Exp[[#This Row],[Pd]],"00")))</f>
        <v>0</v>
      </c>
      <c r="AS1093" s="42" t="str">
        <f>TEXT(tbl_TransDet_Exp[[#This Row],[Project Id]],"000000")</f>
        <v>000000</v>
      </c>
      <c r="AT1093" s="42" t="e">
        <f>INDEX(Table11[Description],MATCH(tbl_TransDet_Exp[[#This Row],[Account]],Table11[GL Account],0))</f>
        <v>#N/A</v>
      </c>
      <c r="AU10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4" spans="2:47">
      <c r="B1094" s="11"/>
      <c r="C1094" s="243"/>
      <c r="D1094" s="243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244"/>
      <c r="P1094" s="11"/>
      <c r="Q1094" s="245"/>
      <c r="R1094" s="11"/>
      <c r="S1094" s="11"/>
      <c r="T1094" s="11"/>
      <c r="U1094" s="11"/>
      <c r="V1094" s="11"/>
      <c r="W1094" s="11"/>
      <c r="X1094" s="11"/>
      <c r="Y1094" s="11"/>
      <c r="Z1094" s="246"/>
      <c r="AA10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4" s="250" t="e">
        <f>IF(tbl_TransDet_Exp[[#This Row],[+/-  (HR GL Detail)]]&lt;&gt;"",tbl_TransDet_Exp[[#This Row],[+/-  (HR GL Detail)]],IF(#REF!&lt;&gt;"",#REF!,""))</f>
        <v>#REF!</v>
      </c>
      <c r="AC1094" s="250" t="str">
        <f t="shared" si="51"/>
        <v>https://financials.omni.fsu.edu/psp/sprdfi/EMPLOYEE/ERP/c/AUDIT_EXPENSE_FUNCTIONS.TE_EXP_SHEET_INQ.GBL?SHEET_ID=</v>
      </c>
      <c r="AD1094" s="250" t="str">
        <f t="shared" si="52"/>
        <v>&amp;PAGE=EX_SHEET_ENTRY</v>
      </c>
      <c r="AE1094" s="250" t="str">
        <f>IF(LEFT(tbl_TransDet_Exp[[#This Row],[Journal Id]],2)="EX",TEXT(tbl_TransDet_Exp[[#This Row],[Vch /Ex /PayId]],"0000000000"),"")</f>
        <v/>
      </c>
      <c r="AF1094" s="250" t="b">
        <f>IF(tbl_TransDet_Exp[[#This Row],[ER Lookup and Format]]&lt;&gt;"",CONCATENATE(tbl_TransDet_Exp[[#This Row],[https://financials.omni.fsu.edu/psp/sprdfi/EMPLOYEE/ERP/c/AUDIT_EXPENSE_FUNCTIONS.TE_EXP_SHEET_INQ.GBL?SHEET_ID=]],AE1094,tbl_TransDet_Exp[[#This Row],[&amp;PAGE=EX_SHEET_ENTRY]]))</f>
        <v>0</v>
      </c>
      <c r="AG1094" s="250" t="str">
        <f t="shared" si="53"/>
        <v>https://docmgmt.its.fsu.edu/NolijWeb/public/apiLoginCheck.jsp?redir=../documentviewer/%3FdocumentId%3D</v>
      </c>
      <c r="AH10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4" s="250" t="str">
        <f>tbl_TransDet_Exp[[#Headers],[&amp;TargetFrameName=None]]</f>
        <v>&amp;TargetFrameName=None</v>
      </c>
      <c r="AJ10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4" s="71"/>
      <c r="AN1094" s="22"/>
      <c r="AO1094" s="22"/>
      <c r="AP1094" s="208"/>
      <c r="AQ1094" s="42" t="e">
        <f>IF(tbl_TransDet_Exp[[#This Row],[Custom SR Type]]="",INDEX(SR_Lookup[Section Name],MATCH(tbl_TransDet_Exp[[#This Row],[Account]],SR_Lookup[Account],0)),tbl_TransDet_Exp[[#This Row],[Custom SR Type]])</f>
        <v>#N/A</v>
      </c>
      <c r="AR1094" s="42">
        <f>VALUE(CONCATENATE(C1094,TEXT(tbl_TransDet_Exp[[#This Row],[Pd]],"00")))</f>
        <v>0</v>
      </c>
      <c r="AS1094" s="42" t="str">
        <f>TEXT(tbl_TransDet_Exp[[#This Row],[Project Id]],"000000")</f>
        <v>000000</v>
      </c>
      <c r="AT1094" s="42" t="e">
        <f>INDEX(Table11[Description],MATCH(tbl_TransDet_Exp[[#This Row],[Account]],Table11[GL Account],0))</f>
        <v>#N/A</v>
      </c>
      <c r="AU10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5" spans="2:47">
      <c r="B1095" s="11"/>
      <c r="C1095" s="243"/>
      <c r="D1095" s="243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244"/>
      <c r="P1095" s="11"/>
      <c r="Q1095" s="245"/>
      <c r="R1095" s="11"/>
      <c r="S1095" s="11"/>
      <c r="T1095" s="11"/>
      <c r="U1095" s="11"/>
      <c r="V1095" s="11"/>
      <c r="W1095" s="11"/>
      <c r="X1095" s="11"/>
      <c r="Y1095" s="11"/>
      <c r="Z1095" s="246"/>
      <c r="AA10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5" s="250" t="e">
        <f>IF(tbl_TransDet_Exp[[#This Row],[+/-  (HR GL Detail)]]&lt;&gt;"",tbl_TransDet_Exp[[#This Row],[+/-  (HR GL Detail)]],IF(#REF!&lt;&gt;"",#REF!,""))</f>
        <v>#REF!</v>
      </c>
      <c r="AC1095" s="250" t="str">
        <f t="shared" si="51"/>
        <v>https://financials.omni.fsu.edu/psp/sprdfi/EMPLOYEE/ERP/c/AUDIT_EXPENSE_FUNCTIONS.TE_EXP_SHEET_INQ.GBL?SHEET_ID=</v>
      </c>
      <c r="AD1095" s="250" t="str">
        <f t="shared" si="52"/>
        <v>&amp;PAGE=EX_SHEET_ENTRY</v>
      </c>
      <c r="AE1095" s="250" t="str">
        <f>IF(LEFT(tbl_TransDet_Exp[[#This Row],[Journal Id]],2)="EX",TEXT(tbl_TransDet_Exp[[#This Row],[Vch /Ex /PayId]],"0000000000"),"")</f>
        <v/>
      </c>
      <c r="AF1095" s="250" t="b">
        <f>IF(tbl_TransDet_Exp[[#This Row],[ER Lookup and Format]]&lt;&gt;"",CONCATENATE(tbl_TransDet_Exp[[#This Row],[https://financials.omni.fsu.edu/psp/sprdfi/EMPLOYEE/ERP/c/AUDIT_EXPENSE_FUNCTIONS.TE_EXP_SHEET_INQ.GBL?SHEET_ID=]],AE1095,tbl_TransDet_Exp[[#This Row],[&amp;PAGE=EX_SHEET_ENTRY]]))</f>
        <v>0</v>
      </c>
      <c r="AG1095" s="250" t="str">
        <f t="shared" si="53"/>
        <v>https://docmgmt.its.fsu.edu/NolijWeb/public/apiLoginCheck.jsp?redir=../documentviewer/%3FdocumentId%3D</v>
      </c>
      <c r="AH10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5" s="250" t="str">
        <f>tbl_TransDet_Exp[[#Headers],[&amp;TargetFrameName=None]]</f>
        <v>&amp;TargetFrameName=None</v>
      </c>
      <c r="AJ10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5" s="71"/>
      <c r="AN1095" s="22"/>
      <c r="AO1095" s="22"/>
      <c r="AP1095" s="208"/>
      <c r="AQ1095" s="42" t="e">
        <f>IF(tbl_TransDet_Exp[[#This Row],[Custom SR Type]]="",INDEX(SR_Lookup[Section Name],MATCH(tbl_TransDet_Exp[[#This Row],[Account]],SR_Lookup[Account],0)),tbl_TransDet_Exp[[#This Row],[Custom SR Type]])</f>
        <v>#N/A</v>
      </c>
      <c r="AR1095" s="42">
        <f>VALUE(CONCATENATE(C1095,TEXT(tbl_TransDet_Exp[[#This Row],[Pd]],"00")))</f>
        <v>0</v>
      </c>
      <c r="AS1095" s="42" t="str">
        <f>TEXT(tbl_TransDet_Exp[[#This Row],[Project Id]],"000000")</f>
        <v>000000</v>
      </c>
      <c r="AT1095" s="42" t="e">
        <f>INDEX(Table11[Description],MATCH(tbl_TransDet_Exp[[#This Row],[Account]],Table11[GL Account],0))</f>
        <v>#N/A</v>
      </c>
      <c r="AU10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6" spans="2:47">
      <c r="B1096" s="11"/>
      <c r="C1096" s="243"/>
      <c r="D1096" s="243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244"/>
      <c r="P1096" s="11"/>
      <c r="Q1096" s="245"/>
      <c r="R1096" s="11"/>
      <c r="S1096" s="11"/>
      <c r="T1096" s="11"/>
      <c r="U1096" s="11"/>
      <c r="V1096" s="11"/>
      <c r="W1096" s="11"/>
      <c r="X1096" s="11"/>
      <c r="Y1096" s="11"/>
      <c r="Z1096" s="246"/>
      <c r="AA10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6" s="250" t="e">
        <f>IF(tbl_TransDet_Exp[[#This Row],[+/-  (HR GL Detail)]]&lt;&gt;"",tbl_TransDet_Exp[[#This Row],[+/-  (HR GL Detail)]],IF(#REF!&lt;&gt;"",#REF!,""))</f>
        <v>#REF!</v>
      </c>
      <c r="AC1096" s="250" t="str">
        <f t="shared" si="51"/>
        <v>https://financials.omni.fsu.edu/psp/sprdfi/EMPLOYEE/ERP/c/AUDIT_EXPENSE_FUNCTIONS.TE_EXP_SHEET_INQ.GBL?SHEET_ID=</v>
      </c>
      <c r="AD1096" s="250" t="str">
        <f t="shared" si="52"/>
        <v>&amp;PAGE=EX_SHEET_ENTRY</v>
      </c>
      <c r="AE1096" s="250" t="str">
        <f>IF(LEFT(tbl_TransDet_Exp[[#This Row],[Journal Id]],2)="EX",TEXT(tbl_TransDet_Exp[[#This Row],[Vch /Ex /PayId]],"0000000000"),"")</f>
        <v/>
      </c>
      <c r="AF1096" s="250" t="b">
        <f>IF(tbl_TransDet_Exp[[#This Row],[ER Lookup and Format]]&lt;&gt;"",CONCATENATE(tbl_TransDet_Exp[[#This Row],[https://financials.omni.fsu.edu/psp/sprdfi/EMPLOYEE/ERP/c/AUDIT_EXPENSE_FUNCTIONS.TE_EXP_SHEET_INQ.GBL?SHEET_ID=]],AE1096,tbl_TransDet_Exp[[#This Row],[&amp;PAGE=EX_SHEET_ENTRY]]))</f>
        <v>0</v>
      </c>
      <c r="AG1096" s="250" t="str">
        <f t="shared" si="53"/>
        <v>https://docmgmt.its.fsu.edu/NolijWeb/public/apiLoginCheck.jsp?redir=../documentviewer/%3FdocumentId%3D</v>
      </c>
      <c r="AH10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6" s="250" t="str">
        <f>tbl_TransDet_Exp[[#Headers],[&amp;TargetFrameName=None]]</f>
        <v>&amp;TargetFrameName=None</v>
      </c>
      <c r="AJ10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6" s="71"/>
      <c r="AN1096" s="22"/>
      <c r="AO1096" s="22"/>
      <c r="AP1096" s="208"/>
      <c r="AQ1096" s="42" t="e">
        <f>IF(tbl_TransDet_Exp[[#This Row],[Custom SR Type]]="",INDEX(SR_Lookup[Section Name],MATCH(tbl_TransDet_Exp[[#This Row],[Account]],SR_Lookup[Account],0)),tbl_TransDet_Exp[[#This Row],[Custom SR Type]])</f>
        <v>#N/A</v>
      </c>
      <c r="AR1096" s="42">
        <f>VALUE(CONCATENATE(C1096,TEXT(tbl_TransDet_Exp[[#This Row],[Pd]],"00")))</f>
        <v>0</v>
      </c>
      <c r="AS1096" s="42" t="str">
        <f>TEXT(tbl_TransDet_Exp[[#This Row],[Project Id]],"000000")</f>
        <v>000000</v>
      </c>
      <c r="AT1096" s="42" t="e">
        <f>INDEX(Table11[Description],MATCH(tbl_TransDet_Exp[[#This Row],[Account]],Table11[GL Account],0))</f>
        <v>#N/A</v>
      </c>
      <c r="AU10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7" spans="2:47">
      <c r="B1097" s="11"/>
      <c r="C1097" s="243"/>
      <c r="D1097" s="243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244"/>
      <c r="P1097" s="11"/>
      <c r="Q1097" s="245"/>
      <c r="R1097" s="11"/>
      <c r="S1097" s="11"/>
      <c r="T1097" s="11"/>
      <c r="U1097" s="11"/>
      <c r="V1097" s="11"/>
      <c r="W1097" s="11"/>
      <c r="X1097" s="11"/>
      <c r="Y1097" s="11"/>
      <c r="Z1097" s="246"/>
      <c r="AA10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7" s="250" t="e">
        <f>IF(tbl_TransDet_Exp[[#This Row],[+/-  (HR GL Detail)]]&lt;&gt;"",tbl_TransDet_Exp[[#This Row],[+/-  (HR GL Detail)]],IF(#REF!&lt;&gt;"",#REF!,""))</f>
        <v>#REF!</v>
      </c>
      <c r="AC1097" s="250" t="str">
        <f t="shared" si="51"/>
        <v>https://financials.omni.fsu.edu/psp/sprdfi/EMPLOYEE/ERP/c/AUDIT_EXPENSE_FUNCTIONS.TE_EXP_SHEET_INQ.GBL?SHEET_ID=</v>
      </c>
      <c r="AD1097" s="250" t="str">
        <f t="shared" si="52"/>
        <v>&amp;PAGE=EX_SHEET_ENTRY</v>
      </c>
      <c r="AE1097" s="250" t="str">
        <f>IF(LEFT(tbl_TransDet_Exp[[#This Row],[Journal Id]],2)="EX",TEXT(tbl_TransDet_Exp[[#This Row],[Vch /Ex /PayId]],"0000000000"),"")</f>
        <v/>
      </c>
      <c r="AF1097" s="250" t="b">
        <f>IF(tbl_TransDet_Exp[[#This Row],[ER Lookup and Format]]&lt;&gt;"",CONCATENATE(tbl_TransDet_Exp[[#This Row],[https://financials.omni.fsu.edu/psp/sprdfi/EMPLOYEE/ERP/c/AUDIT_EXPENSE_FUNCTIONS.TE_EXP_SHEET_INQ.GBL?SHEET_ID=]],AE1097,tbl_TransDet_Exp[[#This Row],[&amp;PAGE=EX_SHEET_ENTRY]]))</f>
        <v>0</v>
      </c>
      <c r="AG1097" s="250" t="str">
        <f t="shared" si="53"/>
        <v>https://docmgmt.its.fsu.edu/NolijWeb/public/apiLoginCheck.jsp?redir=../documentviewer/%3FdocumentId%3D</v>
      </c>
      <c r="AH10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7" s="250" t="str">
        <f>tbl_TransDet_Exp[[#Headers],[&amp;TargetFrameName=None]]</f>
        <v>&amp;TargetFrameName=None</v>
      </c>
      <c r="AJ10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7" s="71"/>
      <c r="AN1097" s="22"/>
      <c r="AO1097" s="22"/>
      <c r="AP1097" s="208"/>
      <c r="AQ1097" s="42" t="e">
        <f>IF(tbl_TransDet_Exp[[#This Row],[Custom SR Type]]="",INDEX(SR_Lookup[Section Name],MATCH(tbl_TransDet_Exp[[#This Row],[Account]],SR_Lookup[Account],0)),tbl_TransDet_Exp[[#This Row],[Custom SR Type]])</f>
        <v>#N/A</v>
      </c>
      <c r="AR1097" s="42">
        <f>VALUE(CONCATENATE(C1097,TEXT(tbl_TransDet_Exp[[#This Row],[Pd]],"00")))</f>
        <v>0</v>
      </c>
      <c r="AS1097" s="42" t="str">
        <f>TEXT(tbl_TransDet_Exp[[#This Row],[Project Id]],"000000")</f>
        <v>000000</v>
      </c>
      <c r="AT1097" s="42" t="e">
        <f>INDEX(Table11[Description],MATCH(tbl_TransDet_Exp[[#This Row],[Account]],Table11[GL Account],0))</f>
        <v>#N/A</v>
      </c>
      <c r="AU10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8" spans="2:47">
      <c r="B1098" s="11"/>
      <c r="C1098" s="243"/>
      <c r="D1098" s="243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244"/>
      <c r="P1098" s="11"/>
      <c r="Q1098" s="245"/>
      <c r="R1098" s="11"/>
      <c r="S1098" s="11"/>
      <c r="T1098" s="11"/>
      <c r="U1098" s="11"/>
      <c r="V1098" s="11"/>
      <c r="W1098" s="11"/>
      <c r="X1098" s="11"/>
      <c r="Y1098" s="11"/>
      <c r="Z1098" s="246"/>
      <c r="AA10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8" s="250" t="e">
        <f>IF(tbl_TransDet_Exp[[#This Row],[+/-  (HR GL Detail)]]&lt;&gt;"",tbl_TransDet_Exp[[#This Row],[+/-  (HR GL Detail)]],IF(#REF!&lt;&gt;"",#REF!,""))</f>
        <v>#REF!</v>
      </c>
      <c r="AC1098" s="250" t="str">
        <f t="shared" ref="AC1098:AC1161" si="54">$AC$2</f>
        <v>https://financials.omni.fsu.edu/psp/sprdfi/EMPLOYEE/ERP/c/AUDIT_EXPENSE_FUNCTIONS.TE_EXP_SHEET_INQ.GBL?SHEET_ID=</v>
      </c>
      <c r="AD1098" s="250" t="str">
        <f t="shared" ref="AD1098:AD1161" si="55">$AD$2</f>
        <v>&amp;PAGE=EX_SHEET_ENTRY</v>
      </c>
      <c r="AE1098" s="250" t="str">
        <f>IF(LEFT(tbl_TransDet_Exp[[#This Row],[Journal Id]],2)="EX",TEXT(tbl_TransDet_Exp[[#This Row],[Vch /Ex /PayId]],"0000000000"),"")</f>
        <v/>
      </c>
      <c r="AF1098" s="250" t="b">
        <f>IF(tbl_TransDet_Exp[[#This Row],[ER Lookup and Format]]&lt;&gt;"",CONCATENATE(tbl_TransDet_Exp[[#This Row],[https://financials.omni.fsu.edu/psp/sprdfi/EMPLOYEE/ERP/c/AUDIT_EXPENSE_FUNCTIONS.TE_EXP_SHEET_INQ.GBL?SHEET_ID=]],AE1098,tbl_TransDet_Exp[[#This Row],[&amp;PAGE=EX_SHEET_ENTRY]]))</f>
        <v>0</v>
      </c>
      <c r="AG1098" s="250" t="str">
        <f t="shared" ref="AG1098:AG1161" si="56">$AG$2</f>
        <v>https://docmgmt.its.fsu.edu/NolijWeb/public/apiLoginCheck.jsp?redir=../documentviewer/%3FdocumentId%3D</v>
      </c>
      <c r="AH10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8" s="250" t="str">
        <f>tbl_TransDet_Exp[[#Headers],[&amp;TargetFrameName=None]]</f>
        <v>&amp;TargetFrameName=None</v>
      </c>
      <c r="AJ10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8" s="71"/>
      <c r="AN1098" s="22"/>
      <c r="AO1098" s="22"/>
      <c r="AP1098" s="208"/>
      <c r="AQ1098" s="42" t="e">
        <f>IF(tbl_TransDet_Exp[[#This Row],[Custom SR Type]]="",INDEX(SR_Lookup[Section Name],MATCH(tbl_TransDet_Exp[[#This Row],[Account]],SR_Lookup[Account],0)),tbl_TransDet_Exp[[#This Row],[Custom SR Type]])</f>
        <v>#N/A</v>
      </c>
      <c r="AR1098" s="42">
        <f>VALUE(CONCATENATE(C1098,TEXT(tbl_TransDet_Exp[[#This Row],[Pd]],"00")))</f>
        <v>0</v>
      </c>
      <c r="AS1098" s="42" t="str">
        <f>TEXT(tbl_TransDet_Exp[[#This Row],[Project Id]],"000000")</f>
        <v>000000</v>
      </c>
      <c r="AT1098" s="42" t="e">
        <f>INDEX(Table11[Description],MATCH(tbl_TransDet_Exp[[#This Row],[Account]],Table11[GL Account],0))</f>
        <v>#N/A</v>
      </c>
      <c r="AU10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099" spans="2:47">
      <c r="B1099" s="11"/>
      <c r="C1099" s="243"/>
      <c r="D1099" s="243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244"/>
      <c r="P1099" s="11"/>
      <c r="Q1099" s="245"/>
      <c r="R1099" s="11"/>
      <c r="S1099" s="11"/>
      <c r="T1099" s="11"/>
      <c r="U1099" s="11"/>
      <c r="V1099" s="11"/>
      <c r="W1099" s="11"/>
      <c r="X1099" s="11"/>
      <c r="Y1099" s="11"/>
      <c r="Z1099" s="246"/>
      <c r="AA10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099" s="250" t="e">
        <f>IF(tbl_TransDet_Exp[[#This Row],[+/-  (HR GL Detail)]]&lt;&gt;"",tbl_TransDet_Exp[[#This Row],[+/-  (HR GL Detail)]],IF(#REF!&lt;&gt;"",#REF!,""))</f>
        <v>#REF!</v>
      </c>
      <c r="AC1099" s="250" t="str">
        <f t="shared" si="54"/>
        <v>https://financials.omni.fsu.edu/psp/sprdfi/EMPLOYEE/ERP/c/AUDIT_EXPENSE_FUNCTIONS.TE_EXP_SHEET_INQ.GBL?SHEET_ID=</v>
      </c>
      <c r="AD1099" s="250" t="str">
        <f t="shared" si="55"/>
        <v>&amp;PAGE=EX_SHEET_ENTRY</v>
      </c>
      <c r="AE1099" s="250" t="str">
        <f>IF(LEFT(tbl_TransDet_Exp[[#This Row],[Journal Id]],2)="EX",TEXT(tbl_TransDet_Exp[[#This Row],[Vch /Ex /PayId]],"0000000000"),"")</f>
        <v/>
      </c>
      <c r="AF1099" s="250" t="b">
        <f>IF(tbl_TransDet_Exp[[#This Row],[ER Lookup and Format]]&lt;&gt;"",CONCATENATE(tbl_TransDet_Exp[[#This Row],[https://financials.omni.fsu.edu/psp/sprdfi/EMPLOYEE/ERP/c/AUDIT_EXPENSE_FUNCTIONS.TE_EXP_SHEET_INQ.GBL?SHEET_ID=]],AE1099,tbl_TransDet_Exp[[#This Row],[&amp;PAGE=EX_SHEET_ENTRY]]))</f>
        <v>0</v>
      </c>
      <c r="AG1099" s="250" t="str">
        <f t="shared" si="56"/>
        <v>https://docmgmt.its.fsu.edu/NolijWeb/public/apiLoginCheck.jsp?redir=../documentviewer/%3FdocumentId%3D</v>
      </c>
      <c r="AH10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099" s="250" t="str">
        <f>tbl_TransDet_Exp[[#Headers],[&amp;TargetFrameName=None]]</f>
        <v>&amp;TargetFrameName=None</v>
      </c>
      <c r="AJ10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0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0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099" s="71"/>
      <c r="AN1099" s="22"/>
      <c r="AO1099" s="22"/>
      <c r="AP1099" s="208"/>
      <c r="AQ1099" s="42" t="e">
        <f>IF(tbl_TransDet_Exp[[#This Row],[Custom SR Type]]="",INDEX(SR_Lookup[Section Name],MATCH(tbl_TransDet_Exp[[#This Row],[Account]],SR_Lookup[Account],0)),tbl_TransDet_Exp[[#This Row],[Custom SR Type]])</f>
        <v>#N/A</v>
      </c>
      <c r="AR1099" s="42">
        <f>VALUE(CONCATENATE(C1099,TEXT(tbl_TransDet_Exp[[#This Row],[Pd]],"00")))</f>
        <v>0</v>
      </c>
      <c r="AS1099" s="42" t="str">
        <f>TEXT(tbl_TransDet_Exp[[#This Row],[Project Id]],"000000")</f>
        <v>000000</v>
      </c>
      <c r="AT1099" s="42" t="e">
        <f>INDEX(Table11[Description],MATCH(tbl_TransDet_Exp[[#This Row],[Account]],Table11[GL Account],0))</f>
        <v>#N/A</v>
      </c>
      <c r="AU10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0" spans="2:47">
      <c r="B1100" s="11"/>
      <c r="C1100" s="243"/>
      <c r="D1100" s="243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244"/>
      <c r="P1100" s="11"/>
      <c r="Q1100" s="245"/>
      <c r="R1100" s="11"/>
      <c r="S1100" s="11"/>
      <c r="T1100" s="11"/>
      <c r="U1100" s="11"/>
      <c r="V1100" s="11"/>
      <c r="W1100" s="11"/>
      <c r="X1100" s="11"/>
      <c r="Y1100" s="11"/>
      <c r="Z1100" s="246"/>
      <c r="AA11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0" s="250" t="e">
        <f>IF(tbl_TransDet_Exp[[#This Row],[+/-  (HR GL Detail)]]&lt;&gt;"",tbl_TransDet_Exp[[#This Row],[+/-  (HR GL Detail)]],IF(#REF!&lt;&gt;"",#REF!,""))</f>
        <v>#REF!</v>
      </c>
      <c r="AC1100" s="250" t="str">
        <f t="shared" si="54"/>
        <v>https://financials.omni.fsu.edu/psp/sprdfi/EMPLOYEE/ERP/c/AUDIT_EXPENSE_FUNCTIONS.TE_EXP_SHEET_INQ.GBL?SHEET_ID=</v>
      </c>
      <c r="AD1100" s="250" t="str">
        <f t="shared" si="55"/>
        <v>&amp;PAGE=EX_SHEET_ENTRY</v>
      </c>
      <c r="AE1100" s="250" t="str">
        <f>IF(LEFT(tbl_TransDet_Exp[[#This Row],[Journal Id]],2)="EX",TEXT(tbl_TransDet_Exp[[#This Row],[Vch /Ex /PayId]],"0000000000"),"")</f>
        <v/>
      </c>
      <c r="AF1100" s="250" t="b">
        <f>IF(tbl_TransDet_Exp[[#This Row],[ER Lookup and Format]]&lt;&gt;"",CONCATENATE(tbl_TransDet_Exp[[#This Row],[https://financials.omni.fsu.edu/psp/sprdfi/EMPLOYEE/ERP/c/AUDIT_EXPENSE_FUNCTIONS.TE_EXP_SHEET_INQ.GBL?SHEET_ID=]],AE1100,tbl_TransDet_Exp[[#This Row],[&amp;PAGE=EX_SHEET_ENTRY]]))</f>
        <v>0</v>
      </c>
      <c r="AG1100" s="250" t="str">
        <f t="shared" si="56"/>
        <v>https://docmgmt.its.fsu.edu/NolijWeb/public/apiLoginCheck.jsp?redir=../documentviewer/%3FdocumentId%3D</v>
      </c>
      <c r="AH11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0" s="250" t="str">
        <f>tbl_TransDet_Exp[[#Headers],[&amp;TargetFrameName=None]]</f>
        <v>&amp;TargetFrameName=None</v>
      </c>
      <c r="AJ11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0" s="71"/>
      <c r="AN1100" s="22"/>
      <c r="AO1100" s="22"/>
      <c r="AP1100" s="208"/>
      <c r="AQ1100" s="42" t="e">
        <f>IF(tbl_TransDet_Exp[[#This Row],[Custom SR Type]]="",INDEX(SR_Lookup[Section Name],MATCH(tbl_TransDet_Exp[[#This Row],[Account]],SR_Lookup[Account],0)),tbl_TransDet_Exp[[#This Row],[Custom SR Type]])</f>
        <v>#N/A</v>
      </c>
      <c r="AR1100" s="42">
        <f>VALUE(CONCATENATE(C1100,TEXT(tbl_TransDet_Exp[[#This Row],[Pd]],"00")))</f>
        <v>0</v>
      </c>
      <c r="AS1100" s="42" t="str">
        <f>TEXT(tbl_TransDet_Exp[[#This Row],[Project Id]],"000000")</f>
        <v>000000</v>
      </c>
      <c r="AT1100" s="42" t="e">
        <f>INDEX(Table11[Description],MATCH(tbl_TransDet_Exp[[#This Row],[Account]],Table11[GL Account],0))</f>
        <v>#N/A</v>
      </c>
      <c r="AU11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1" spans="2:47">
      <c r="B1101" s="11"/>
      <c r="C1101" s="243"/>
      <c r="D1101" s="243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244"/>
      <c r="P1101" s="11"/>
      <c r="Q1101" s="245"/>
      <c r="R1101" s="11"/>
      <c r="S1101" s="11"/>
      <c r="T1101" s="11"/>
      <c r="U1101" s="11"/>
      <c r="V1101" s="11"/>
      <c r="W1101" s="11"/>
      <c r="X1101" s="11"/>
      <c r="Y1101" s="11"/>
      <c r="Z1101" s="246"/>
      <c r="AA11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1" s="250" t="e">
        <f>IF(tbl_TransDet_Exp[[#This Row],[+/-  (HR GL Detail)]]&lt;&gt;"",tbl_TransDet_Exp[[#This Row],[+/-  (HR GL Detail)]],IF(#REF!&lt;&gt;"",#REF!,""))</f>
        <v>#REF!</v>
      </c>
      <c r="AC1101" s="250" t="str">
        <f t="shared" si="54"/>
        <v>https://financials.omni.fsu.edu/psp/sprdfi/EMPLOYEE/ERP/c/AUDIT_EXPENSE_FUNCTIONS.TE_EXP_SHEET_INQ.GBL?SHEET_ID=</v>
      </c>
      <c r="AD1101" s="250" t="str">
        <f t="shared" si="55"/>
        <v>&amp;PAGE=EX_SHEET_ENTRY</v>
      </c>
      <c r="AE1101" s="250" t="str">
        <f>IF(LEFT(tbl_TransDet_Exp[[#This Row],[Journal Id]],2)="EX",TEXT(tbl_TransDet_Exp[[#This Row],[Vch /Ex /PayId]],"0000000000"),"")</f>
        <v/>
      </c>
      <c r="AF1101" s="250" t="b">
        <f>IF(tbl_TransDet_Exp[[#This Row],[ER Lookup and Format]]&lt;&gt;"",CONCATENATE(tbl_TransDet_Exp[[#This Row],[https://financials.omni.fsu.edu/psp/sprdfi/EMPLOYEE/ERP/c/AUDIT_EXPENSE_FUNCTIONS.TE_EXP_SHEET_INQ.GBL?SHEET_ID=]],AE1101,tbl_TransDet_Exp[[#This Row],[&amp;PAGE=EX_SHEET_ENTRY]]))</f>
        <v>0</v>
      </c>
      <c r="AG1101" s="250" t="str">
        <f t="shared" si="56"/>
        <v>https://docmgmt.its.fsu.edu/NolijWeb/public/apiLoginCheck.jsp?redir=../documentviewer/%3FdocumentId%3D</v>
      </c>
      <c r="AH11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1" s="250" t="str">
        <f>tbl_TransDet_Exp[[#Headers],[&amp;TargetFrameName=None]]</f>
        <v>&amp;TargetFrameName=None</v>
      </c>
      <c r="AJ11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1" s="71"/>
      <c r="AN1101" s="22"/>
      <c r="AO1101" s="22"/>
      <c r="AP1101" s="208"/>
      <c r="AQ1101" s="42" t="e">
        <f>IF(tbl_TransDet_Exp[[#This Row],[Custom SR Type]]="",INDEX(SR_Lookup[Section Name],MATCH(tbl_TransDet_Exp[[#This Row],[Account]],SR_Lookup[Account],0)),tbl_TransDet_Exp[[#This Row],[Custom SR Type]])</f>
        <v>#N/A</v>
      </c>
      <c r="AR1101" s="42">
        <f>VALUE(CONCATENATE(C1101,TEXT(tbl_TransDet_Exp[[#This Row],[Pd]],"00")))</f>
        <v>0</v>
      </c>
      <c r="AS1101" s="42" t="str">
        <f>TEXT(tbl_TransDet_Exp[[#This Row],[Project Id]],"000000")</f>
        <v>000000</v>
      </c>
      <c r="AT1101" s="42" t="e">
        <f>INDEX(Table11[Description],MATCH(tbl_TransDet_Exp[[#This Row],[Account]],Table11[GL Account],0))</f>
        <v>#N/A</v>
      </c>
      <c r="AU11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2" spans="2:47">
      <c r="B1102" s="11"/>
      <c r="C1102" s="243"/>
      <c r="D1102" s="243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244"/>
      <c r="P1102" s="11"/>
      <c r="Q1102" s="245"/>
      <c r="R1102" s="11"/>
      <c r="S1102" s="11"/>
      <c r="T1102" s="11"/>
      <c r="U1102" s="11"/>
      <c r="V1102" s="11"/>
      <c r="W1102" s="11"/>
      <c r="X1102" s="11"/>
      <c r="Y1102" s="11"/>
      <c r="Z1102" s="246"/>
      <c r="AA11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2" s="250" t="e">
        <f>IF(tbl_TransDet_Exp[[#This Row],[+/-  (HR GL Detail)]]&lt;&gt;"",tbl_TransDet_Exp[[#This Row],[+/-  (HR GL Detail)]],IF(#REF!&lt;&gt;"",#REF!,""))</f>
        <v>#REF!</v>
      </c>
      <c r="AC1102" s="250" t="str">
        <f t="shared" si="54"/>
        <v>https://financials.omni.fsu.edu/psp/sprdfi/EMPLOYEE/ERP/c/AUDIT_EXPENSE_FUNCTIONS.TE_EXP_SHEET_INQ.GBL?SHEET_ID=</v>
      </c>
      <c r="AD1102" s="250" t="str">
        <f t="shared" si="55"/>
        <v>&amp;PAGE=EX_SHEET_ENTRY</v>
      </c>
      <c r="AE1102" s="250" t="str">
        <f>IF(LEFT(tbl_TransDet_Exp[[#This Row],[Journal Id]],2)="EX",TEXT(tbl_TransDet_Exp[[#This Row],[Vch /Ex /PayId]],"0000000000"),"")</f>
        <v/>
      </c>
      <c r="AF1102" s="250" t="b">
        <f>IF(tbl_TransDet_Exp[[#This Row],[ER Lookup and Format]]&lt;&gt;"",CONCATENATE(tbl_TransDet_Exp[[#This Row],[https://financials.omni.fsu.edu/psp/sprdfi/EMPLOYEE/ERP/c/AUDIT_EXPENSE_FUNCTIONS.TE_EXP_SHEET_INQ.GBL?SHEET_ID=]],AE1102,tbl_TransDet_Exp[[#This Row],[&amp;PAGE=EX_SHEET_ENTRY]]))</f>
        <v>0</v>
      </c>
      <c r="AG1102" s="250" t="str">
        <f t="shared" si="56"/>
        <v>https://docmgmt.its.fsu.edu/NolijWeb/public/apiLoginCheck.jsp?redir=../documentviewer/%3FdocumentId%3D</v>
      </c>
      <c r="AH11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2" s="250" t="str">
        <f>tbl_TransDet_Exp[[#Headers],[&amp;TargetFrameName=None]]</f>
        <v>&amp;TargetFrameName=None</v>
      </c>
      <c r="AJ11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2" s="71"/>
      <c r="AN1102" s="22"/>
      <c r="AO1102" s="22"/>
      <c r="AP1102" s="208"/>
      <c r="AQ1102" s="42" t="e">
        <f>IF(tbl_TransDet_Exp[[#This Row],[Custom SR Type]]="",INDEX(SR_Lookup[Section Name],MATCH(tbl_TransDet_Exp[[#This Row],[Account]],SR_Lookup[Account],0)),tbl_TransDet_Exp[[#This Row],[Custom SR Type]])</f>
        <v>#N/A</v>
      </c>
      <c r="AR1102" s="42">
        <f>VALUE(CONCATENATE(C1102,TEXT(tbl_TransDet_Exp[[#This Row],[Pd]],"00")))</f>
        <v>0</v>
      </c>
      <c r="AS1102" s="42" t="str">
        <f>TEXT(tbl_TransDet_Exp[[#This Row],[Project Id]],"000000")</f>
        <v>000000</v>
      </c>
      <c r="AT1102" s="42" t="e">
        <f>INDEX(Table11[Description],MATCH(tbl_TransDet_Exp[[#This Row],[Account]],Table11[GL Account],0))</f>
        <v>#N/A</v>
      </c>
      <c r="AU11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3" spans="2:47">
      <c r="B1103" s="11"/>
      <c r="C1103" s="243"/>
      <c r="D1103" s="243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244"/>
      <c r="P1103" s="11"/>
      <c r="Q1103" s="245"/>
      <c r="R1103" s="11"/>
      <c r="S1103" s="11"/>
      <c r="T1103" s="11"/>
      <c r="U1103" s="11"/>
      <c r="V1103" s="11"/>
      <c r="W1103" s="11"/>
      <c r="X1103" s="11"/>
      <c r="Y1103" s="11"/>
      <c r="Z1103" s="246"/>
      <c r="AA11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3" s="250" t="e">
        <f>IF(tbl_TransDet_Exp[[#This Row],[+/-  (HR GL Detail)]]&lt;&gt;"",tbl_TransDet_Exp[[#This Row],[+/-  (HR GL Detail)]],IF(#REF!&lt;&gt;"",#REF!,""))</f>
        <v>#REF!</v>
      </c>
      <c r="AC1103" s="250" t="str">
        <f t="shared" si="54"/>
        <v>https://financials.omni.fsu.edu/psp/sprdfi/EMPLOYEE/ERP/c/AUDIT_EXPENSE_FUNCTIONS.TE_EXP_SHEET_INQ.GBL?SHEET_ID=</v>
      </c>
      <c r="AD1103" s="250" t="str">
        <f t="shared" si="55"/>
        <v>&amp;PAGE=EX_SHEET_ENTRY</v>
      </c>
      <c r="AE1103" s="250" t="str">
        <f>IF(LEFT(tbl_TransDet_Exp[[#This Row],[Journal Id]],2)="EX",TEXT(tbl_TransDet_Exp[[#This Row],[Vch /Ex /PayId]],"0000000000"),"")</f>
        <v/>
      </c>
      <c r="AF1103" s="250" t="b">
        <f>IF(tbl_TransDet_Exp[[#This Row],[ER Lookup and Format]]&lt;&gt;"",CONCATENATE(tbl_TransDet_Exp[[#This Row],[https://financials.omni.fsu.edu/psp/sprdfi/EMPLOYEE/ERP/c/AUDIT_EXPENSE_FUNCTIONS.TE_EXP_SHEET_INQ.GBL?SHEET_ID=]],AE1103,tbl_TransDet_Exp[[#This Row],[&amp;PAGE=EX_SHEET_ENTRY]]))</f>
        <v>0</v>
      </c>
      <c r="AG1103" s="250" t="str">
        <f t="shared" si="56"/>
        <v>https://docmgmt.its.fsu.edu/NolijWeb/public/apiLoginCheck.jsp?redir=../documentviewer/%3FdocumentId%3D</v>
      </c>
      <c r="AH11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3" s="250" t="str">
        <f>tbl_TransDet_Exp[[#Headers],[&amp;TargetFrameName=None]]</f>
        <v>&amp;TargetFrameName=None</v>
      </c>
      <c r="AJ11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3" s="71"/>
      <c r="AN1103" s="22"/>
      <c r="AO1103" s="22"/>
      <c r="AP1103" s="208"/>
      <c r="AQ1103" s="42" t="e">
        <f>IF(tbl_TransDet_Exp[[#This Row],[Custom SR Type]]="",INDEX(SR_Lookup[Section Name],MATCH(tbl_TransDet_Exp[[#This Row],[Account]],SR_Lookup[Account],0)),tbl_TransDet_Exp[[#This Row],[Custom SR Type]])</f>
        <v>#N/A</v>
      </c>
      <c r="AR1103" s="42">
        <f>VALUE(CONCATENATE(C1103,TEXT(tbl_TransDet_Exp[[#This Row],[Pd]],"00")))</f>
        <v>0</v>
      </c>
      <c r="AS1103" s="42" t="str">
        <f>TEXT(tbl_TransDet_Exp[[#This Row],[Project Id]],"000000")</f>
        <v>000000</v>
      </c>
      <c r="AT1103" s="42" t="e">
        <f>INDEX(Table11[Description],MATCH(tbl_TransDet_Exp[[#This Row],[Account]],Table11[GL Account],0))</f>
        <v>#N/A</v>
      </c>
      <c r="AU11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4" spans="2:47">
      <c r="B1104" s="11"/>
      <c r="C1104" s="243"/>
      <c r="D1104" s="243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244"/>
      <c r="P1104" s="11"/>
      <c r="Q1104" s="245"/>
      <c r="R1104" s="11"/>
      <c r="S1104" s="11"/>
      <c r="T1104" s="11"/>
      <c r="U1104" s="11"/>
      <c r="V1104" s="11"/>
      <c r="W1104" s="11"/>
      <c r="X1104" s="11"/>
      <c r="Y1104" s="11"/>
      <c r="Z1104" s="246"/>
      <c r="AA11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4" s="250" t="e">
        <f>IF(tbl_TransDet_Exp[[#This Row],[+/-  (HR GL Detail)]]&lt;&gt;"",tbl_TransDet_Exp[[#This Row],[+/-  (HR GL Detail)]],IF(#REF!&lt;&gt;"",#REF!,""))</f>
        <v>#REF!</v>
      </c>
      <c r="AC1104" s="250" t="str">
        <f t="shared" si="54"/>
        <v>https://financials.omni.fsu.edu/psp/sprdfi/EMPLOYEE/ERP/c/AUDIT_EXPENSE_FUNCTIONS.TE_EXP_SHEET_INQ.GBL?SHEET_ID=</v>
      </c>
      <c r="AD1104" s="250" t="str">
        <f t="shared" si="55"/>
        <v>&amp;PAGE=EX_SHEET_ENTRY</v>
      </c>
      <c r="AE1104" s="250" t="str">
        <f>IF(LEFT(tbl_TransDet_Exp[[#This Row],[Journal Id]],2)="EX",TEXT(tbl_TransDet_Exp[[#This Row],[Vch /Ex /PayId]],"0000000000"),"")</f>
        <v/>
      </c>
      <c r="AF1104" s="250" t="b">
        <f>IF(tbl_TransDet_Exp[[#This Row],[ER Lookup and Format]]&lt;&gt;"",CONCATENATE(tbl_TransDet_Exp[[#This Row],[https://financials.omni.fsu.edu/psp/sprdfi/EMPLOYEE/ERP/c/AUDIT_EXPENSE_FUNCTIONS.TE_EXP_SHEET_INQ.GBL?SHEET_ID=]],AE1104,tbl_TransDet_Exp[[#This Row],[&amp;PAGE=EX_SHEET_ENTRY]]))</f>
        <v>0</v>
      </c>
      <c r="AG1104" s="250" t="str">
        <f t="shared" si="56"/>
        <v>https://docmgmt.its.fsu.edu/NolijWeb/public/apiLoginCheck.jsp?redir=../documentviewer/%3FdocumentId%3D</v>
      </c>
      <c r="AH11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4" s="250" t="str">
        <f>tbl_TransDet_Exp[[#Headers],[&amp;TargetFrameName=None]]</f>
        <v>&amp;TargetFrameName=None</v>
      </c>
      <c r="AJ11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4" s="71"/>
      <c r="AN1104" s="22"/>
      <c r="AO1104" s="22"/>
      <c r="AP1104" s="208"/>
      <c r="AQ1104" s="42" t="e">
        <f>IF(tbl_TransDet_Exp[[#This Row],[Custom SR Type]]="",INDEX(SR_Lookup[Section Name],MATCH(tbl_TransDet_Exp[[#This Row],[Account]],SR_Lookup[Account],0)),tbl_TransDet_Exp[[#This Row],[Custom SR Type]])</f>
        <v>#N/A</v>
      </c>
      <c r="AR1104" s="42">
        <f>VALUE(CONCATENATE(C1104,TEXT(tbl_TransDet_Exp[[#This Row],[Pd]],"00")))</f>
        <v>0</v>
      </c>
      <c r="AS1104" s="42" t="str">
        <f>TEXT(tbl_TransDet_Exp[[#This Row],[Project Id]],"000000")</f>
        <v>000000</v>
      </c>
      <c r="AT1104" s="42" t="e">
        <f>INDEX(Table11[Description],MATCH(tbl_TransDet_Exp[[#This Row],[Account]],Table11[GL Account],0))</f>
        <v>#N/A</v>
      </c>
      <c r="AU11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5" spans="2:47">
      <c r="B1105" s="11"/>
      <c r="C1105" s="243"/>
      <c r="D1105" s="243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244"/>
      <c r="P1105" s="11"/>
      <c r="Q1105" s="245"/>
      <c r="R1105" s="11"/>
      <c r="S1105" s="11"/>
      <c r="T1105" s="11"/>
      <c r="U1105" s="11"/>
      <c r="V1105" s="11"/>
      <c r="W1105" s="11"/>
      <c r="X1105" s="11"/>
      <c r="Y1105" s="11"/>
      <c r="Z1105" s="246"/>
      <c r="AA11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5" s="250" t="e">
        <f>IF(tbl_TransDet_Exp[[#This Row],[+/-  (HR GL Detail)]]&lt;&gt;"",tbl_TransDet_Exp[[#This Row],[+/-  (HR GL Detail)]],IF(#REF!&lt;&gt;"",#REF!,""))</f>
        <v>#REF!</v>
      </c>
      <c r="AC1105" s="250" t="str">
        <f t="shared" si="54"/>
        <v>https://financials.omni.fsu.edu/psp/sprdfi/EMPLOYEE/ERP/c/AUDIT_EXPENSE_FUNCTIONS.TE_EXP_SHEET_INQ.GBL?SHEET_ID=</v>
      </c>
      <c r="AD1105" s="250" t="str">
        <f t="shared" si="55"/>
        <v>&amp;PAGE=EX_SHEET_ENTRY</v>
      </c>
      <c r="AE1105" s="250" t="str">
        <f>IF(LEFT(tbl_TransDet_Exp[[#This Row],[Journal Id]],2)="EX",TEXT(tbl_TransDet_Exp[[#This Row],[Vch /Ex /PayId]],"0000000000"),"")</f>
        <v/>
      </c>
      <c r="AF1105" s="250" t="b">
        <f>IF(tbl_TransDet_Exp[[#This Row],[ER Lookup and Format]]&lt;&gt;"",CONCATENATE(tbl_TransDet_Exp[[#This Row],[https://financials.omni.fsu.edu/psp/sprdfi/EMPLOYEE/ERP/c/AUDIT_EXPENSE_FUNCTIONS.TE_EXP_SHEET_INQ.GBL?SHEET_ID=]],AE1105,tbl_TransDet_Exp[[#This Row],[&amp;PAGE=EX_SHEET_ENTRY]]))</f>
        <v>0</v>
      </c>
      <c r="AG1105" s="250" t="str">
        <f t="shared" si="56"/>
        <v>https://docmgmt.its.fsu.edu/NolijWeb/public/apiLoginCheck.jsp?redir=../documentviewer/%3FdocumentId%3D</v>
      </c>
      <c r="AH11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5" s="250" t="str">
        <f>tbl_TransDet_Exp[[#Headers],[&amp;TargetFrameName=None]]</f>
        <v>&amp;TargetFrameName=None</v>
      </c>
      <c r="AJ11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5" s="71"/>
      <c r="AN1105" s="22"/>
      <c r="AO1105" s="22"/>
      <c r="AP1105" s="208"/>
      <c r="AQ1105" s="42" t="e">
        <f>IF(tbl_TransDet_Exp[[#This Row],[Custom SR Type]]="",INDEX(SR_Lookup[Section Name],MATCH(tbl_TransDet_Exp[[#This Row],[Account]],SR_Lookup[Account],0)),tbl_TransDet_Exp[[#This Row],[Custom SR Type]])</f>
        <v>#N/A</v>
      </c>
      <c r="AR1105" s="42">
        <f>VALUE(CONCATENATE(C1105,TEXT(tbl_TransDet_Exp[[#This Row],[Pd]],"00")))</f>
        <v>0</v>
      </c>
      <c r="AS1105" s="42" t="str">
        <f>TEXT(tbl_TransDet_Exp[[#This Row],[Project Id]],"000000")</f>
        <v>000000</v>
      </c>
      <c r="AT1105" s="42" t="e">
        <f>INDEX(Table11[Description],MATCH(tbl_TransDet_Exp[[#This Row],[Account]],Table11[GL Account],0))</f>
        <v>#N/A</v>
      </c>
      <c r="AU11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6" spans="2:47">
      <c r="B1106" s="11"/>
      <c r="C1106" s="243"/>
      <c r="D1106" s="243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244"/>
      <c r="P1106" s="11"/>
      <c r="Q1106" s="245"/>
      <c r="R1106" s="11"/>
      <c r="S1106" s="11"/>
      <c r="T1106" s="11"/>
      <c r="U1106" s="11"/>
      <c r="V1106" s="11"/>
      <c r="W1106" s="11"/>
      <c r="X1106" s="11"/>
      <c r="Y1106" s="11"/>
      <c r="Z1106" s="246"/>
      <c r="AA11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6" s="250" t="e">
        <f>IF(tbl_TransDet_Exp[[#This Row],[+/-  (HR GL Detail)]]&lt;&gt;"",tbl_TransDet_Exp[[#This Row],[+/-  (HR GL Detail)]],IF(#REF!&lt;&gt;"",#REF!,""))</f>
        <v>#REF!</v>
      </c>
      <c r="AC1106" s="250" t="str">
        <f t="shared" si="54"/>
        <v>https://financials.omni.fsu.edu/psp/sprdfi/EMPLOYEE/ERP/c/AUDIT_EXPENSE_FUNCTIONS.TE_EXP_SHEET_INQ.GBL?SHEET_ID=</v>
      </c>
      <c r="AD1106" s="250" t="str">
        <f t="shared" si="55"/>
        <v>&amp;PAGE=EX_SHEET_ENTRY</v>
      </c>
      <c r="AE1106" s="250" t="str">
        <f>IF(LEFT(tbl_TransDet_Exp[[#This Row],[Journal Id]],2)="EX",TEXT(tbl_TransDet_Exp[[#This Row],[Vch /Ex /PayId]],"0000000000"),"")</f>
        <v/>
      </c>
      <c r="AF1106" s="250" t="b">
        <f>IF(tbl_TransDet_Exp[[#This Row],[ER Lookup and Format]]&lt;&gt;"",CONCATENATE(tbl_TransDet_Exp[[#This Row],[https://financials.omni.fsu.edu/psp/sprdfi/EMPLOYEE/ERP/c/AUDIT_EXPENSE_FUNCTIONS.TE_EXP_SHEET_INQ.GBL?SHEET_ID=]],AE1106,tbl_TransDet_Exp[[#This Row],[&amp;PAGE=EX_SHEET_ENTRY]]))</f>
        <v>0</v>
      </c>
      <c r="AG1106" s="250" t="str">
        <f t="shared" si="56"/>
        <v>https://docmgmt.its.fsu.edu/NolijWeb/public/apiLoginCheck.jsp?redir=../documentviewer/%3FdocumentId%3D</v>
      </c>
      <c r="AH11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6" s="250" t="str">
        <f>tbl_TransDet_Exp[[#Headers],[&amp;TargetFrameName=None]]</f>
        <v>&amp;TargetFrameName=None</v>
      </c>
      <c r="AJ11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6" s="71"/>
      <c r="AN1106" s="22"/>
      <c r="AO1106" s="22"/>
      <c r="AP1106" s="208"/>
      <c r="AQ1106" s="42" t="e">
        <f>IF(tbl_TransDet_Exp[[#This Row],[Custom SR Type]]="",INDEX(SR_Lookup[Section Name],MATCH(tbl_TransDet_Exp[[#This Row],[Account]],SR_Lookup[Account],0)),tbl_TransDet_Exp[[#This Row],[Custom SR Type]])</f>
        <v>#N/A</v>
      </c>
      <c r="AR1106" s="42">
        <f>VALUE(CONCATENATE(C1106,TEXT(tbl_TransDet_Exp[[#This Row],[Pd]],"00")))</f>
        <v>0</v>
      </c>
      <c r="AS1106" s="42" t="str">
        <f>TEXT(tbl_TransDet_Exp[[#This Row],[Project Id]],"000000")</f>
        <v>000000</v>
      </c>
      <c r="AT1106" s="42" t="e">
        <f>INDEX(Table11[Description],MATCH(tbl_TransDet_Exp[[#This Row],[Account]],Table11[GL Account],0))</f>
        <v>#N/A</v>
      </c>
      <c r="AU11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7" spans="2:47">
      <c r="B1107" s="11"/>
      <c r="C1107" s="243"/>
      <c r="D1107" s="243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244"/>
      <c r="P1107" s="11"/>
      <c r="Q1107" s="245"/>
      <c r="R1107" s="11"/>
      <c r="S1107" s="11"/>
      <c r="T1107" s="11"/>
      <c r="U1107" s="11"/>
      <c r="V1107" s="11"/>
      <c r="W1107" s="11"/>
      <c r="X1107" s="11"/>
      <c r="Y1107" s="11"/>
      <c r="Z1107" s="246"/>
      <c r="AA11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7" s="250" t="e">
        <f>IF(tbl_TransDet_Exp[[#This Row],[+/-  (HR GL Detail)]]&lt;&gt;"",tbl_TransDet_Exp[[#This Row],[+/-  (HR GL Detail)]],IF(#REF!&lt;&gt;"",#REF!,""))</f>
        <v>#REF!</v>
      </c>
      <c r="AC1107" s="250" t="str">
        <f t="shared" si="54"/>
        <v>https://financials.omni.fsu.edu/psp/sprdfi/EMPLOYEE/ERP/c/AUDIT_EXPENSE_FUNCTIONS.TE_EXP_SHEET_INQ.GBL?SHEET_ID=</v>
      </c>
      <c r="AD1107" s="250" t="str">
        <f t="shared" si="55"/>
        <v>&amp;PAGE=EX_SHEET_ENTRY</v>
      </c>
      <c r="AE1107" s="250" t="str">
        <f>IF(LEFT(tbl_TransDet_Exp[[#This Row],[Journal Id]],2)="EX",TEXT(tbl_TransDet_Exp[[#This Row],[Vch /Ex /PayId]],"0000000000"),"")</f>
        <v/>
      </c>
      <c r="AF1107" s="250" t="b">
        <f>IF(tbl_TransDet_Exp[[#This Row],[ER Lookup and Format]]&lt;&gt;"",CONCATENATE(tbl_TransDet_Exp[[#This Row],[https://financials.omni.fsu.edu/psp/sprdfi/EMPLOYEE/ERP/c/AUDIT_EXPENSE_FUNCTIONS.TE_EXP_SHEET_INQ.GBL?SHEET_ID=]],AE1107,tbl_TransDet_Exp[[#This Row],[&amp;PAGE=EX_SHEET_ENTRY]]))</f>
        <v>0</v>
      </c>
      <c r="AG1107" s="250" t="str">
        <f t="shared" si="56"/>
        <v>https://docmgmt.its.fsu.edu/NolijWeb/public/apiLoginCheck.jsp?redir=../documentviewer/%3FdocumentId%3D</v>
      </c>
      <c r="AH11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7" s="250" t="str">
        <f>tbl_TransDet_Exp[[#Headers],[&amp;TargetFrameName=None]]</f>
        <v>&amp;TargetFrameName=None</v>
      </c>
      <c r="AJ11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7" s="71"/>
      <c r="AN1107" s="22"/>
      <c r="AO1107" s="22"/>
      <c r="AP1107" s="208"/>
      <c r="AQ1107" s="42" t="e">
        <f>IF(tbl_TransDet_Exp[[#This Row],[Custom SR Type]]="",INDEX(SR_Lookup[Section Name],MATCH(tbl_TransDet_Exp[[#This Row],[Account]],SR_Lookup[Account],0)),tbl_TransDet_Exp[[#This Row],[Custom SR Type]])</f>
        <v>#N/A</v>
      </c>
      <c r="AR1107" s="42">
        <f>VALUE(CONCATENATE(C1107,TEXT(tbl_TransDet_Exp[[#This Row],[Pd]],"00")))</f>
        <v>0</v>
      </c>
      <c r="AS1107" s="42" t="str">
        <f>TEXT(tbl_TransDet_Exp[[#This Row],[Project Id]],"000000")</f>
        <v>000000</v>
      </c>
      <c r="AT1107" s="42" t="e">
        <f>INDEX(Table11[Description],MATCH(tbl_TransDet_Exp[[#This Row],[Account]],Table11[GL Account],0))</f>
        <v>#N/A</v>
      </c>
      <c r="AU11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8" spans="2:47">
      <c r="B1108" s="11"/>
      <c r="C1108" s="243"/>
      <c r="D1108" s="243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244"/>
      <c r="P1108" s="11"/>
      <c r="Q1108" s="245"/>
      <c r="R1108" s="11"/>
      <c r="S1108" s="11"/>
      <c r="T1108" s="11"/>
      <c r="U1108" s="11"/>
      <c r="V1108" s="11"/>
      <c r="W1108" s="11"/>
      <c r="X1108" s="11"/>
      <c r="Y1108" s="11"/>
      <c r="Z1108" s="246"/>
      <c r="AA11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8" s="250" t="e">
        <f>IF(tbl_TransDet_Exp[[#This Row],[+/-  (HR GL Detail)]]&lt;&gt;"",tbl_TransDet_Exp[[#This Row],[+/-  (HR GL Detail)]],IF(#REF!&lt;&gt;"",#REF!,""))</f>
        <v>#REF!</v>
      </c>
      <c r="AC1108" s="250" t="str">
        <f t="shared" si="54"/>
        <v>https://financials.omni.fsu.edu/psp/sprdfi/EMPLOYEE/ERP/c/AUDIT_EXPENSE_FUNCTIONS.TE_EXP_SHEET_INQ.GBL?SHEET_ID=</v>
      </c>
      <c r="AD1108" s="250" t="str">
        <f t="shared" si="55"/>
        <v>&amp;PAGE=EX_SHEET_ENTRY</v>
      </c>
      <c r="AE1108" s="250" t="str">
        <f>IF(LEFT(tbl_TransDet_Exp[[#This Row],[Journal Id]],2)="EX",TEXT(tbl_TransDet_Exp[[#This Row],[Vch /Ex /PayId]],"0000000000"),"")</f>
        <v/>
      </c>
      <c r="AF1108" s="250" t="b">
        <f>IF(tbl_TransDet_Exp[[#This Row],[ER Lookup and Format]]&lt;&gt;"",CONCATENATE(tbl_TransDet_Exp[[#This Row],[https://financials.omni.fsu.edu/psp/sprdfi/EMPLOYEE/ERP/c/AUDIT_EXPENSE_FUNCTIONS.TE_EXP_SHEET_INQ.GBL?SHEET_ID=]],AE1108,tbl_TransDet_Exp[[#This Row],[&amp;PAGE=EX_SHEET_ENTRY]]))</f>
        <v>0</v>
      </c>
      <c r="AG1108" s="250" t="str">
        <f t="shared" si="56"/>
        <v>https://docmgmt.its.fsu.edu/NolijWeb/public/apiLoginCheck.jsp?redir=../documentviewer/%3FdocumentId%3D</v>
      </c>
      <c r="AH11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8" s="250" t="str">
        <f>tbl_TransDet_Exp[[#Headers],[&amp;TargetFrameName=None]]</f>
        <v>&amp;TargetFrameName=None</v>
      </c>
      <c r="AJ11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8" s="71"/>
      <c r="AN1108" s="22"/>
      <c r="AO1108" s="22"/>
      <c r="AP1108" s="208"/>
      <c r="AQ1108" s="42" t="e">
        <f>IF(tbl_TransDet_Exp[[#This Row],[Custom SR Type]]="",INDEX(SR_Lookup[Section Name],MATCH(tbl_TransDet_Exp[[#This Row],[Account]],SR_Lookup[Account],0)),tbl_TransDet_Exp[[#This Row],[Custom SR Type]])</f>
        <v>#N/A</v>
      </c>
      <c r="AR1108" s="42">
        <f>VALUE(CONCATENATE(C1108,TEXT(tbl_TransDet_Exp[[#This Row],[Pd]],"00")))</f>
        <v>0</v>
      </c>
      <c r="AS1108" s="42" t="str">
        <f>TEXT(tbl_TransDet_Exp[[#This Row],[Project Id]],"000000")</f>
        <v>000000</v>
      </c>
      <c r="AT1108" s="42" t="e">
        <f>INDEX(Table11[Description],MATCH(tbl_TransDet_Exp[[#This Row],[Account]],Table11[GL Account],0))</f>
        <v>#N/A</v>
      </c>
      <c r="AU11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09" spans="2:47">
      <c r="B1109" s="11"/>
      <c r="C1109" s="243"/>
      <c r="D1109" s="243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244"/>
      <c r="P1109" s="11"/>
      <c r="Q1109" s="245"/>
      <c r="R1109" s="11"/>
      <c r="S1109" s="11"/>
      <c r="T1109" s="11"/>
      <c r="U1109" s="11"/>
      <c r="V1109" s="11"/>
      <c r="W1109" s="11"/>
      <c r="X1109" s="11"/>
      <c r="Y1109" s="11"/>
      <c r="Z1109" s="246"/>
      <c r="AA11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09" s="250" t="e">
        <f>IF(tbl_TransDet_Exp[[#This Row],[+/-  (HR GL Detail)]]&lt;&gt;"",tbl_TransDet_Exp[[#This Row],[+/-  (HR GL Detail)]],IF(#REF!&lt;&gt;"",#REF!,""))</f>
        <v>#REF!</v>
      </c>
      <c r="AC1109" s="250" t="str">
        <f t="shared" si="54"/>
        <v>https://financials.omni.fsu.edu/psp/sprdfi/EMPLOYEE/ERP/c/AUDIT_EXPENSE_FUNCTIONS.TE_EXP_SHEET_INQ.GBL?SHEET_ID=</v>
      </c>
      <c r="AD1109" s="250" t="str">
        <f t="shared" si="55"/>
        <v>&amp;PAGE=EX_SHEET_ENTRY</v>
      </c>
      <c r="AE1109" s="250" t="str">
        <f>IF(LEFT(tbl_TransDet_Exp[[#This Row],[Journal Id]],2)="EX",TEXT(tbl_TransDet_Exp[[#This Row],[Vch /Ex /PayId]],"0000000000"),"")</f>
        <v/>
      </c>
      <c r="AF1109" s="250" t="b">
        <f>IF(tbl_TransDet_Exp[[#This Row],[ER Lookup and Format]]&lt;&gt;"",CONCATENATE(tbl_TransDet_Exp[[#This Row],[https://financials.omni.fsu.edu/psp/sprdfi/EMPLOYEE/ERP/c/AUDIT_EXPENSE_FUNCTIONS.TE_EXP_SHEET_INQ.GBL?SHEET_ID=]],AE1109,tbl_TransDet_Exp[[#This Row],[&amp;PAGE=EX_SHEET_ENTRY]]))</f>
        <v>0</v>
      </c>
      <c r="AG1109" s="250" t="str">
        <f t="shared" si="56"/>
        <v>https://docmgmt.its.fsu.edu/NolijWeb/public/apiLoginCheck.jsp?redir=../documentviewer/%3FdocumentId%3D</v>
      </c>
      <c r="AH11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09" s="250" t="str">
        <f>tbl_TransDet_Exp[[#Headers],[&amp;TargetFrameName=None]]</f>
        <v>&amp;TargetFrameName=None</v>
      </c>
      <c r="AJ11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09" s="71"/>
      <c r="AN1109" s="22"/>
      <c r="AO1109" s="22"/>
      <c r="AP1109" s="208"/>
      <c r="AQ1109" s="42" t="e">
        <f>IF(tbl_TransDet_Exp[[#This Row],[Custom SR Type]]="",INDEX(SR_Lookup[Section Name],MATCH(tbl_TransDet_Exp[[#This Row],[Account]],SR_Lookup[Account],0)),tbl_TransDet_Exp[[#This Row],[Custom SR Type]])</f>
        <v>#N/A</v>
      </c>
      <c r="AR1109" s="42">
        <f>VALUE(CONCATENATE(C1109,TEXT(tbl_TransDet_Exp[[#This Row],[Pd]],"00")))</f>
        <v>0</v>
      </c>
      <c r="AS1109" s="42" t="str">
        <f>TEXT(tbl_TransDet_Exp[[#This Row],[Project Id]],"000000")</f>
        <v>000000</v>
      </c>
      <c r="AT1109" s="42" t="e">
        <f>INDEX(Table11[Description],MATCH(tbl_TransDet_Exp[[#This Row],[Account]],Table11[GL Account],0))</f>
        <v>#N/A</v>
      </c>
      <c r="AU11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0" spans="2:47">
      <c r="B1110" s="11"/>
      <c r="C1110" s="243"/>
      <c r="D1110" s="243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244"/>
      <c r="P1110" s="11"/>
      <c r="Q1110" s="245"/>
      <c r="R1110" s="11"/>
      <c r="S1110" s="11"/>
      <c r="T1110" s="11"/>
      <c r="U1110" s="11"/>
      <c r="V1110" s="11"/>
      <c r="W1110" s="11"/>
      <c r="X1110" s="11"/>
      <c r="Y1110" s="11"/>
      <c r="Z1110" s="246"/>
      <c r="AA11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0" s="250" t="e">
        <f>IF(tbl_TransDet_Exp[[#This Row],[+/-  (HR GL Detail)]]&lt;&gt;"",tbl_TransDet_Exp[[#This Row],[+/-  (HR GL Detail)]],IF(#REF!&lt;&gt;"",#REF!,""))</f>
        <v>#REF!</v>
      </c>
      <c r="AC1110" s="250" t="str">
        <f t="shared" si="54"/>
        <v>https://financials.omni.fsu.edu/psp/sprdfi/EMPLOYEE/ERP/c/AUDIT_EXPENSE_FUNCTIONS.TE_EXP_SHEET_INQ.GBL?SHEET_ID=</v>
      </c>
      <c r="AD1110" s="250" t="str">
        <f t="shared" si="55"/>
        <v>&amp;PAGE=EX_SHEET_ENTRY</v>
      </c>
      <c r="AE1110" s="250" t="str">
        <f>IF(LEFT(tbl_TransDet_Exp[[#This Row],[Journal Id]],2)="EX",TEXT(tbl_TransDet_Exp[[#This Row],[Vch /Ex /PayId]],"0000000000"),"")</f>
        <v/>
      </c>
      <c r="AF1110" s="250" t="b">
        <f>IF(tbl_TransDet_Exp[[#This Row],[ER Lookup and Format]]&lt;&gt;"",CONCATENATE(tbl_TransDet_Exp[[#This Row],[https://financials.omni.fsu.edu/psp/sprdfi/EMPLOYEE/ERP/c/AUDIT_EXPENSE_FUNCTIONS.TE_EXP_SHEET_INQ.GBL?SHEET_ID=]],AE1110,tbl_TransDet_Exp[[#This Row],[&amp;PAGE=EX_SHEET_ENTRY]]))</f>
        <v>0</v>
      </c>
      <c r="AG1110" s="250" t="str">
        <f t="shared" si="56"/>
        <v>https://docmgmt.its.fsu.edu/NolijWeb/public/apiLoginCheck.jsp?redir=../documentviewer/%3FdocumentId%3D</v>
      </c>
      <c r="AH11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0" s="250" t="str">
        <f>tbl_TransDet_Exp[[#Headers],[&amp;TargetFrameName=None]]</f>
        <v>&amp;TargetFrameName=None</v>
      </c>
      <c r="AJ11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0" s="71"/>
      <c r="AN1110" s="22"/>
      <c r="AO1110" s="22"/>
      <c r="AP1110" s="208"/>
      <c r="AQ1110" s="42" t="e">
        <f>IF(tbl_TransDet_Exp[[#This Row],[Custom SR Type]]="",INDEX(SR_Lookup[Section Name],MATCH(tbl_TransDet_Exp[[#This Row],[Account]],SR_Lookup[Account],0)),tbl_TransDet_Exp[[#This Row],[Custom SR Type]])</f>
        <v>#N/A</v>
      </c>
      <c r="AR1110" s="42">
        <f>VALUE(CONCATENATE(C1110,TEXT(tbl_TransDet_Exp[[#This Row],[Pd]],"00")))</f>
        <v>0</v>
      </c>
      <c r="AS1110" s="42" t="str">
        <f>TEXT(tbl_TransDet_Exp[[#This Row],[Project Id]],"000000")</f>
        <v>000000</v>
      </c>
      <c r="AT1110" s="42" t="e">
        <f>INDEX(Table11[Description],MATCH(tbl_TransDet_Exp[[#This Row],[Account]],Table11[GL Account],0))</f>
        <v>#N/A</v>
      </c>
      <c r="AU11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1" spans="2:47">
      <c r="B1111" s="11"/>
      <c r="C1111" s="243"/>
      <c r="D1111" s="243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244"/>
      <c r="P1111" s="11"/>
      <c r="Q1111" s="245"/>
      <c r="R1111" s="11"/>
      <c r="S1111" s="11"/>
      <c r="T1111" s="11"/>
      <c r="U1111" s="11"/>
      <c r="V1111" s="11"/>
      <c r="W1111" s="11"/>
      <c r="X1111" s="11"/>
      <c r="Y1111" s="11"/>
      <c r="Z1111" s="246"/>
      <c r="AA11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1" s="250" t="e">
        <f>IF(tbl_TransDet_Exp[[#This Row],[+/-  (HR GL Detail)]]&lt;&gt;"",tbl_TransDet_Exp[[#This Row],[+/-  (HR GL Detail)]],IF(#REF!&lt;&gt;"",#REF!,""))</f>
        <v>#REF!</v>
      </c>
      <c r="AC1111" s="250" t="str">
        <f t="shared" si="54"/>
        <v>https://financials.omni.fsu.edu/psp/sprdfi/EMPLOYEE/ERP/c/AUDIT_EXPENSE_FUNCTIONS.TE_EXP_SHEET_INQ.GBL?SHEET_ID=</v>
      </c>
      <c r="AD1111" s="250" t="str">
        <f t="shared" si="55"/>
        <v>&amp;PAGE=EX_SHEET_ENTRY</v>
      </c>
      <c r="AE1111" s="250" t="str">
        <f>IF(LEFT(tbl_TransDet_Exp[[#This Row],[Journal Id]],2)="EX",TEXT(tbl_TransDet_Exp[[#This Row],[Vch /Ex /PayId]],"0000000000"),"")</f>
        <v/>
      </c>
      <c r="AF1111" s="250" t="b">
        <f>IF(tbl_TransDet_Exp[[#This Row],[ER Lookup and Format]]&lt;&gt;"",CONCATENATE(tbl_TransDet_Exp[[#This Row],[https://financials.omni.fsu.edu/psp/sprdfi/EMPLOYEE/ERP/c/AUDIT_EXPENSE_FUNCTIONS.TE_EXP_SHEET_INQ.GBL?SHEET_ID=]],AE1111,tbl_TransDet_Exp[[#This Row],[&amp;PAGE=EX_SHEET_ENTRY]]))</f>
        <v>0</v>
      </c>
      <c r="AG1111" s="250" t="str">
        <f t="shared" si="56"/>
        <v>https://docmgmt.its.fsu.edu/NolijWeb/public/apiLoginCheck.jsp?redir=../documentviewer/%3FdocumentId%3D</v>
      </c>
      <c r="AH11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1" s="250" t="str">
        <f>tbl_TransDet_Exp[[#Headers],[&amp;TargetFrameName=None]]</f>
        <v>&amp;TargetFrameName=None</v>
      </c>
      <c r="AJ11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1" s="71"/>
      <c r="AN1111" s="22"/>
      <c r="AO1111" s="22"/>
      <c r="AP1111" s="208"/>
      <c r="AQ1111" s="42" t="e">
        <f>IF(tbl_TransDet_Exp[[#This Row],[Custom SR Type]]="",INDEX(SR_Lookup[Section Name],MATCH(tbl_TransDet_Exp[[#This Row],[Account]],SR_Lookup[Account],0)),tbl_TransDet_Exp[[#This Row],[Custom SR Type]])</f>
        <v>#N/A</v>
      </c>
      <c r="AR1111" s="42">
        <f>VALUE(CONCATENATE(C1111,TEXT(tbl_TransDet_Exp[[#This Row],[Pd]],"00")))</f>
        <v>0</v>
      </c>
      <c r="AS1111" s="42" t="str">
        <f>TEXT(tbl_TransDet_Exp[[#This Row],[Project Id]],"000000")</f>
        <v>000000</v>
      </c>
      <c r="AT1111" s="42" t="e">
        <f>INDEX(Table11[Description],MATCH(tbl_TransDet_Exp[[#This Row],[Account]],Table11[GL Account],0))</f>
        <v>#N/A</v>
      </c>
      <c r="AU11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2" spans="2:47">
      <c r="B1112" s="11"/>
      <c r="C1112" s="243"/>
      <c r="D1112" s="243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244"/>
      <c r="P1112" s="11"/>
      <c r="Q1112" s="245"/>
      <c r="R1112" s="11"/>
      <c r="S1112" s="11"/>
      <c r="T1112" s="11"/>
      <c r="U1112" s="11"/>
      <c r="V1112" s="11"/>
      <c r="W1112" s="11"/>
      <c r="X1112" s="11"/>
      <c r="Y1112" s="11"/>
      <c r="Z1112" s="246"/>
      <c r="AA11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2" s="250" t="e">
        <f>IF(tbl_TransDet_Exp[[#This Row],[+/-  (HR GL Detail)]]&lt;&gt;"",tbl_TransDet_Exp[[#This Row],[+/-  (HR GL Detail)]],IF(#REF!&lt;&gt;"",#REF!,""))</f>
        <v>#REF!</v>
      </c>
      <c r="AC1112" s="250" t="str">
        <f t="shared" si="54"/>
        <v>https://financials.omni.fsu.edu/psp/sprdfi/EMPLOYEE/ERP/c/AUDIT_EXPENSE_FUNCTIONS.TE_EXP_SHEET_INQ.GBL?SHEET_ID=</v>
      </c>
      <c r="AD1112" s="250" t="str">
        <f t="shared" si="55"/>
        <v>&amp;PAGE=EX_SHEET_ENTRY</v>
      </c>
      <c r="AE1112" s="250" t="str">
        <f>IF(LEFT(tbl_TransDet_Exp[[#This Row],[Journal Id]],2)="EX",TEXT(tbl_TransDet_Exp[[#This Row],[Vch /Ex /PayId]],"0000000000"),"")</f>
        <v/>
      </c>
      <c r="AF1112" s="250" t="b">
        <f>IF(tbl_TransDet_Exp[[#This Row],[ER Lookup and Format]]&lt;&gt;"",CONCATENATE(tbl_TransDet_Exp[[#This Row],[https://financials.omni.fsu.edu/psp/sprdfi/EMPLOYEE/ERP/c/AUDIT_EXPENSE_FUNCTIONS.TE_EXP_SHEET_INQ.GBL?SHEET_ID=]],AE1112,tbl_TransDet_Exp[[#This Row],[&amp;PAGE=EX_SHEET_ENTRY]]))</f>
        <v>0</v>
      </c>
      <c r="AG1112" s="250" t="str">
        <f t="shared" si="56"/>
        <v>https://docmgmt.its.fsu.edu/NolijWeb/public/apiLoginCheck.jsp?redir=../documentviewer/%3FdocumentId%3D</v>
      </c>
      <c r="AH11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2" s="250" t="str">
        <f>tbl_TransDet_Exp[[#Headers],[&amp;TargetFrameName=None]]</f>
        <v>&amp;TargetFrameName=None</v>
      </c>
      <c r="AJ11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2" s="71"/>
      <c r="AN1112" s="22"/>
      <c r="AO1112" s="22"/>
      <c r="AP1112" s="208"/>
      <c r="AQ1112" s="42" t="e">
        <f>IF(tbl_TransDet_Exp[[#This Row],[Custom SR Type]]="",INDEX(SR_Lookup[Section Name],MATCH(tbl_TransDet_Exp[[#This Row],[Account]],SR_Lookup[Account],0)),tbl_TransDet_Exp[[#This Row],[Custom SR Type]])</f>
        <v>#N/A</v>
      </c>
      <c r="AR1112" s="42">
        <f>VALUE(CONCATENATE(C1112,TEXT(tbl_TransDet_Exp[[#This Row],[Pd]],"00")))</f>
        <v>0</v>
      </c>
      <c r="AS1112" s="42" t="str">
        <f>TEXT(tbl_TransDet_Exp[[#This Row],[Project Id]],"000000")</f>
        <v>000000</v>
      </c>
      <c r="AT1112" s="42" t="e">
        <f>INDEX(Table11[Description],MATCH(tbl_TransDet_Exp[[#This Row],[Account]],Table11[GL Account],0))</f>
        <v>#N/A</v>
      </c>
      <c r="AU11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3" spans="2:47">
      <c r="B1113" s="11"/>
      <c r="C1113" s="243"/>
      <c r="D1113" s="243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244"/>
      <c r="P1113" s="11"/>
      <c r="Q1113" s="245"/>
      <c r="R1113" s="11"/>
      <c r="S1113" s="11"/>
      <c r="T1113" s="11"/>
      <c r="U1113" s="11"/>
      <c r="V1113" s="11"/>
      <c r="W1113" s="11"/>
      <c r="X1113" s="11"/>
      <c r="Y1113" s="11"/>
      <c r="Z1113" s="246"/>
      <c r="AA11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3" s="250" t="e">
        <f>IF(tbl_TransDet_Exp[[#This Row],[+/-  (HR GL Detail)]]&lt;&gt;"",tbl_TransDet_Exp[[#This Row],[+/-  (HR GL Detail)]],IF(#REF!&lt;&gt;"",#REF!,""))</f>
        <v>#REF!</v>
      </c>
      <c r="AC1113" s="250" t="str">
        <f t="shared" si="54"/>
        <v>https://financials.omni.fsu.edu/psp/sprdfi/EMPLOYEE/ERP/c/AUDIT_EXPENSE_FUNCTIONS.TE_EXP_SHEET_INQ.GBL?SHEET_ID=</v>
      </c>
      <c r="AD1113" s="250" t="str">
        <f t="shared" si="55"/>
        <v>&amp;PAGE=EX_SHEET_ENTRY</v>
      </c>
      <c r="AE1113" s="250" t="str">
        <f>IF(LEFT(tbl_TransDet_Exp[[#This Row],[Journal Id]],2)="EX",TEXT(tbl_TransDet_Exp[[#This Row],[Vch /Ex /PayId]],"0000000000"),"")</f>
        <v/>
      </c>
      <c r="AF1113" s="250" t="b">
        <f>IF(tbl_TransDet_Exp[[#This Row],[ER Lookup and Format]]&lt;&gt;"",CONCATENATE(tbl_TransDet_Exp[[#This Row],[https://financials.omni.fsu.edu/psp/sprdfi/EMPLOYEE/ERP/c/AUDIT_EXPENSE_FUNCTIONS.TE_EXP_SHEET_INQ.GBL?SHEET_ID=]],AE1113,tbl_TransDet_Exp[[#This Row],[&amp;PAGE=EX_SHEET_ENTRY]]))</f>
        <v>0</v>
      </c>
      <c r="AG1113" s="250" t="str">
        <f t="shared" si="56"/>
        <v>https://docmgmt.its.fsu.edu/NolijWeb/public/apiLoginCheck.jsp?redir=../documentviewer/%3FdocumentId%3D</v>
      </c>
      <c r="AH11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3" s="250" t="str">
        <f>tbl_TransDet_Exp[[#Headers],[&amp;TargetFrameName=None]]</f>
        <v>&amp;TargetFrameName=None</v>
      </c>
      <c r="AJ11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3" s="71"/>
      <c r="AN1113" s="22"/>
      <c r="AO1113" s="22"/>
      <c r="AP1113" s="208"/>
      <c r="AQ1113" s="42" t="e">
        <f>IF(tbl_TransDet_Exp[[#This Row],[Custom SR Type]]="",INDEX(SR_Lookup[Section Name],MATCH(tbl_TransDet_Exp[[#This Row],[Account]],SR_Lookup[Account],0)),tbl_TransDet_Exp[[#This Row],[Custom SR Type]])</f>
        <v>#N/A</v>
      </c>
      <c r="AR1113" s="42">
        <f>VALUE(CONCATENATE(C1113,TEXT(tbl_TransDet_Exp[[#This Row],[Pd]],"00")))</f>
        <v>0</v>
      </c>
      <c r="AS1113" s="42" t="str">
        <f>TEXT(tbl_TransDet_Exp[[#This Row],[Project Id]],"000000")</f>
        <v>000000</v>
      </c>
      <c r="AT1113" s="42" t="e">
        <f>INDEX(Table11[Description],MATCH(tbl_TransDet_Exp[[#This Row],[Account]],Table11[GL Account],0))</f>
        <v>#N/A</v>
      </c>
      <c r="AU11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4" spans="2:47">
      <c r="B1114" s="11"/>
      <c r="C1114" s="243"/>
      <c r="D1114" s="243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244"/>
      <c r="P1114" s="11"/>
      <c r="Q1114" s="245"/>
      <c r="R1114" s="11"/>
      <c r="S1114" s="11"/>
      <c r="T1114" s="11"/>
      <c r="U1114" s="11"/>
      <c r="V1114" s="11"/>
      <c r="W1114" s="11"/>
      <c r="X1114" s="11"/>
      <c r="Y1114" s="11"/>
      <c r="Z1114" s="246"/>
      <c r="AA11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4" s="250" t="e">
        <f>IF(tbl_TransDet_Exp[[#This Row],[+/-  (HR GL Detail)]]&lt;&gt;"",tbl_TransDet_Exp[[#This Row],[+/-  (HR GL Detail)]],IF(#REF!&lt;&gt;"",#REF!,""))</f>
        <v>#REF!</v>
      </c>
      <c r="AC1114" s="250" t="str">
        <f t="shared" si="54"/>
        <v>https://financials.omni.fsu.edu/psp/sprdfi/EMPLOYEE/ERP/c/AUDIT_EXPENSE_FUNCTIONS.TE_EXP_SHEET_INQ.GBL?SHEET_ID=</v>
      </c>
      <c r="AD1114" s="250" t="str">
        <f t="shared" si="55"/>
        <v>&amp;PAGE=EX_SHEET_ENTRY</v>
      </c>
      <c r="AE1114" s="250" t="str">
        <f>IF(LEFT(tbl_TransDet_Exp[[#This Row],[Journal Id]],2)="EX",TEXT(tbl_TransDet_Exp[[#This Row],[Vch /Ex /PayId]],"0000000000"),"")</f>
        <v/>
      </c>
      <c r="AF1114" s="250" t="b">
        <f>IF(tbl_TransDet_Exp[[#This Row],[ER Lookup and Format]]&lt;&gt;"",CONCATENATE(tbl_TransDet_Exp[[#This Row],[https://financials.omni.fsu.edu/psp/sprdfi/EMPLOYEE/ERP/c/AUDIT_EXPENSE_FUNCTIONS.TE_EXP_SHEET_INQ.GBL?SHEET_ID=]],AE1114,tbl_TransDet_Exp[[#This Row],[&amp;PAGE=EX_SHEET_ENTRY]]))</f>
        <v>0</v>
      </c>
      <c r="AG1114" s="250" t="str">
        <f t="shared" si="56"/>
        <v>https://docmgmt.its.fsu.edu/NolijWeb/public/apiLoginCheck.jsp?redir=../documentviewer/%3FdocumentId%3D</v>
      </c>
      <c r="AH11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4" s="250" t="str">
        <f>tbl_TransDet_Exp[[#Headers],[&amp;TargetFrameName=None]]</f>
        <v>&amp;TargetFrameName=None</v>
      </c>
      <c r="AJ11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4" s="71"/>
      <c r="AN1114" s="22"/>
      <c r="AO1114" s="22"/>
      <c r="AP1114" s="208"/>
      <c r="AQ1114" s="42" t="e">
        <f>IF(tbl_TransDet_Exp[[#This Row],[Custom SR Type]]="",INDEX(SR_Lookup[Section Name],MATCH(tbl_TransDet_Exp[[#This Row],[Account]],SR_Lookup[Account],0)),tbl_TransDet_Exp[[#This Row],[Custom SR Type]])</f>
        <v>#N/A</v>
      </c>
      <c r="AR1114" s="42">
        <f>VALUE(CONCATENATE(C1114,TEXT(tbl_TransDet_Exp[[#This Row],[Pd]],"00")))</f>
        <v>0</v>
      </c>
      <c r="AS1114" s="42" t="str">
        <f>TEXT(tbl_TransDet_Exp[[#This Row],[Project Id]],"000000")</f>
        <v>000000</v>
      </c>
      <c r="AT1114" s="42" t="e">
        <f>INDEX(Table11[Description],MATCH(tbl_TransDet_Exp[[#This Row],[Account]],Table11[GL Account],0))</f>
        <v>#N/A</v>
      </c>
      <c r="AU11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5" spans="2:47">
      <c r="B1115" s="11"/>
      <c r="C1115" s="243"/>
      <c r="D1115" s="243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244"/>
      <c r="P1115" s="11"/>
      <c r="Q1115" s="245"/>
      <c r="R1115" s="11"/>
      <c r="S1115" s="11"/>
      <c r="T1115" s="11"/>
      <c r="U1115" s="11"/>
      <c r="V1115" s="11"/>
      <c r="W1115" s="11"/>
      <c r="X1115" s="11"/>
      <c r="Y1115" s="11"/>
      <c r="Z1115" s="246"/>
      <c r="AA11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5" s="250" t="e">
        <f>IF(tbl_TransDet_Exp[[#This Row],[+/-  (HR GL Detail)]]&lt;&gt;"",tbl_TransDet_Exp[[#This Row],[+/-  (HR GL Detail)]],IF(#REF!&lt;&gt;"",#REF!,""))</f>
        <v>#REF!</v>
      </c>
      <c r="AC1115" s="250" t="str">
        <f t="shared" si="54"/>
        <v>https://financials.omni.fsu.edu/psp/sprdfi/EMPLOYEE/ERP/c/AUDIT_EXPENSE_FUNCTIONS.TE_EXP_SHEET_INQ.GBL?SHEET_ID=</v>
      </c>
      <c r="AD1115" s="250" t="str">
        <f t="shared" si="55"/>
        <v>&amp;PAGE=EX_SHEET_ENTRY</v>
      </c>
      <c r="AE1115" s="250" t="str">
        <f>IF(LEFT(tbl_TransDet_Exp[[#This Row],[Journal Id]],2)="EX",TEXT(tbl_TransDet_Exp[[#This Row],[Vch /Ex /PayId]],"0000000000"),"")</f>
        <v/>
      </c>
      <c r="AF1115" s="250" t="b">
        <f>IF(tbl_TransDet_Exp[[#This Row],[ER Lookup and Format]]&lt;&gt;"",CONCATENATE(tbl_TransDet_Exp[[#This Row],[https://financials.omni.fsu.edu/psp/sprdfi/EMPLOYEE/ERP/c/AUDIT_EXPENSE_FUNCTIONS.TE_EXP_SHEET_INQ.GBL?SHEET_ID=]],AE1115,tbl_TransDet_Exp[[#This Row],[&amp;PAGE=EX_SHEET_ENTRY]]))</f>
        <v>0</v>
      </c>
      <c r="AG1115" s="250" t="str">
        <f t="shared" si="56"/>
        <v>https://docmgmt.its.fsu.edu/NolijWeb/public/apiLoginCheck.jsp?redir=../documentviewer/%3FdocumentId%3D</v>
      </c>
      <c r="AH11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5" s="250" t="str">
        <f>tbl_TransDet_Exp[[#Headers],[&amp;TargetFrameName=None]]</f>
        <v>&amp;TargetFrameName=None</v>
      </c>
      <c r="AJ11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5" s="71"/>
      <c r="AN1115" s="22"/>
      <c r="AO1115" s="22"/>
      <c r="AP1115" s="208"/>
      <c r="AQ1115" s="42" t="e">
        <f>IF(tbl_TransDet_Exp[[#This Row],[Custom SR Type]]="",INDEX(SR_Lookup[Section Name],MATCH(tbl_TransDet_Exp[[#This Row],[Account]],SR_Lookup[Account],0)),tbl_TransDet_Exp[[#This Row],[Custom SR Type]])</f>
        <v>#N/A</v>
      </c>
      <c r="AR1115" s="42">
        <f>VALUE(CONCATENATE(C1115,TEXT(tbl_TransDet_Exp[[#This Row],[Pd]],"00")))</f>
        <v>0</v>
      </c>
      <c r="AS1115" s="42" t="str">
        <f>TEXT(tbl_TransDet_Exp[[#This Row],[Project Id]],"000000")</f>
        <v>000000</v>
      </c>
      <c r="AT1115" s="42" t="e">
        <f>INDEX(Table11[Description],MATCH(tbl_TransDet_Exp[[#This Row],[Account]],Table11[GL Account],0))</f>
        <v>#N/A</v>
      </c>
      <c r="AU11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6" spans="2:47">
      <c r="B1116" s="11"/>
      <c r="C1116" s="243"/>
      <c r="D1116" s="243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244"/>
      <c r="P1116" s="11"/>
      <c r="Q1116" s="245"/>
      <c r="R1116" s="11"/>
      <c r="S1116" s="11"/>
      <c r="T1116" s="11"/>
      <c r="U1116" s="11"/>
      <c r="V1116" s="11"/>
      <c r="W1116" s="11"/>
      <c r="X1116" s="11"/>
      <c r="Y1116" s="11"/>
      <c r="Z1116" s="246"/>
      <c r="AA11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6" s="250" t="e">
        <f>IF(tbl_TransDet_Exp[[#This Row],[+/-  (HR GL Detail)]]&lt;&gt;"",tbl_TransDet_Exp[[#This Row],[+/-  (HR GL Detail)]],IF(#REF!&lt;&gt;"",#REF!,""))</f>
        <v>#REF!</v>
      </c>
      <c r="AC1116" s="250" t="str">
        <f t="shared" si="54"/>
        <v>https://financials.omni.fsu.edu/psp/sprdfi/EMPLOYEE/ERP/c/AUDIT_EXPENSE_FUNCTIONS.TE_EXP_SHEET_INQ.GBL?SHEET_ID=</v>
      </c>
      <c r="AD1116" s="250" t="str">
        <f t="shared" si="55"/>
        <v>&amp;PAGE=EX_SHEET_ENTRY</v>
      </c>
      <c r="AE1116" s="250" t="str">
        <f>IF(LEFT(tbl_TransDet_Exp[[#This Row],[Journal Id]],2)="EX",TEXT(tbl_TransDet_Exp[[#This Row],[Vch /Ex /PayId]],"0000000000"),"")</f>
        <v/>
      </c>
      <c r="AF1116" s="250" t="b">
        <f>IF(tbl_TransDet_Exp[[#This Row],[ER Lookup and Format]]&lt;&gt;"",CONCATENATE(tbl_TransDet_Exp[[#This Row],[https://financials.omni.fsu.edu/psp/sprdfi/EMPLOYEE/ERP/c/AUDIT_EXPENSE_FUNCTIONS.TE_EXP_SHEET_INQ.GBL?SHEET_ID=]],AE1116,tbl_TransDet_Exp[[#This Row],[&amp;PAGE=EX_SHEET_ENTRY]]))</f>
        <v>0</v>
      </c>
      <c r="AG1116" s="250" t="str">
        <f t="shared" si="56"/>
        <v>https://docmgmt.its.fsu.edu/NolijWeb/public/apiLoginCheck.jsp?redir=../documentviewer/%3FdocumentId%3D</v>
      </c>
      <c r="AH11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6" s="250" t="str">
        <f>tbl_TransDet_Exp[[#Headers],[&amp;TargetFrameName=None]]</f>
        <v>&amp;TargetFrameName=None</v>
      </c>
      <c r="AJ11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6" s="71"/>
      <c r="AN1116" s="22"/>
      <c r="AO1116" s="22"/>
      <c r="AP1116" s="208"/>
      <c r="AQ1116" s="42" t="e">
        <f>IF(tbl_TransDet_Exp[[#This Row],[Custom SR Type]]="",INDEX(SR_Lookup[Section Name],MATCH(tbl_TransDet_Exp[[#This Row],[Account]],SR_Lookup[Account],0)),tbl_TransDet_Exp[[#This Row],[Custom SR Type]])</f>
        <v>#N/A</v>
      </c>
      <c r="AR1116" s="42">
        <f>VALUE(CONCATENATE(C1116,TEXT(tbl_TransDet_Exp[[#This Row],[Pd]],"00")))</f>
        <v>0</v>
      </c>
      <c r="AS1116" s="42" t="str">
        <f>TEXT(tbl_TransDet_Exp[[#This Row],[Project Id]],"000000")</f>
        <v>000000</v>
      </c>
      <c r="AT1116" s="42" t="e">
        <f>INDEX(Table11[Description],MATCH(tbl_TransDet_Exp[[#This Row],[Account]],Table11[GL Account],0))</f>
        <v>#N/A</v>
      </c>
      <c r="AU11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7" spans="2:47">
      <c r="B1117" s="11"/>
      <c r="C1117" s="243"/>
      <c r="D1117" s="243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244"/>
      <c r="P1117" s="11"/>
      <c r="Q1117" s="245"/>
      <c r="R1117" s="11"/>
      <c r="S1117" s="11"/>
      <c r="T1117" s="11"/>
      <c r="U1117" s="11"/>
      <c r="V1117" s="11"/>
      <c r="W1117" s="11"/>
      <c r="X1117" s="11"/>
      <c r="Y1117" s="11"/>
      <c r="Z1117" s="246"/>
      <c r="AA11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7" s="250" t="e">
        <f>IF(tbl_TransDet_Exp[[#This Row],[+/-  (HR GL Detail)]]&lt;&gt;"",tbl_TransDet_Exp[[#This Row],[+/-  (HR GL Detail)]],IF(#REF!&lt;&gt;"",#REF!,""))</f>
        <v>#REF!</v>
      </c>
      <c r="AC1117" s="250" t="str">
        <f t="shared" si="54"/>
        <v>https://financials.omni.fsu.edu/psp/sprdfi/EMPLOYEE/ERP/c/AUDIT_EXPENSE_FUNCTIONS.TE_EXP_SHEET_INQ.GBL?SHEET_ID=</v>
      </c>
      <c r="AD1117" s="250" t="str">
        <f t="shared" si="55"/>
        <v>&amp;PAGE=EX_SHEET_ENTRY</v>
      </c>
      <c r="AE1117" s="250" t="str">
        <f>IF(LEFT(tbl_TransDet_Exp[[#This Row],[Journal Id]],2)="EX",TEXT(tbl_TransDet_Exp[[#This Row],[Vch /Ex /PayId]],"0000000000"),"")</f>
        <v/>
      </c>
      <c r="AF1117" s="250" t="b">
        <f>IF(tbl_TransDet_Exp[[#This Row],[ER Lookup and Format]]&lt;&gt;"",CONCATENATE(tbl_TransDet_Exp[[#This Row],[https://financials.omni.fsu.edu/psp/sprdfi/EMPLOYEE/ERP/c/AUDIT_EXPENSE_FUNCTIONS.TE_EXP_SHEET_INQ.GBL?SHEET_ID=]],AE1117,tbl_TransDet_Exp[[#This Row],[&amp;PAGE=EX_SHEET_ENTRY]]))</f>
        <v>0</v>
      </c>
      <c r="AG1117" s="250" t="str">
        <f t="shared" si="56"/>
        <v>https://docmgmt.its.fsu.edu/NolijWeb/public/apiLoginCheck.jsp?redir=../documentviewer/%3FdocumentId%3D</v>
      </c>
      <c r="AH11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7" s="250" t="str">
        <f>tbl_TransDet_Exp[[#Headers],[&amp;TargetFrameName=None]]</f>
        <v>&amp;TargetFrameName=None</v>
      </c>
      <c r="AJ11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7" s="71"/>
      <c r="AN1117" s="22"/>
      <c r="AO1117" s="22"/>
      <c r="AP1117" s="208"/>
      <c r="AQ1117" s="42" t="e">
        <f>IF(tbl_TransDet_Exp[[#This Row],[Custom SR Type]]="",INDEX(SR_Lookup[Section Name],MATCH(tbl_TransDet_Exp[[#This Row],[Account]],SR_Lookup[Account],0)),tbl_TransDet_Exp[[#This Row],[Custom SR Type]])</f>
        <v>#N/A</v>
      </c>
      <c r="AR1117" s="42">
        <f>VALUE(CONCATENATE(C1117,TEXT(tbl_TransDet_Exp[[#This Row],[Pd]],"00")))</f>
        <v>0</v>
      </c>
      <c r="AS1117" s="42" t="str">
        <f>TEXT(tbl_TransDet_Exp[[#This Row],[Project Id]],"000000")</f>
        <v>000000</v>
      </c>
      <c r="AT1117" s="42" t="e">
        <f>INDEX(Table11[Description],MATCH(tbl_TransDet_Exp[[#This Row],[Account]],Table11[GL Account],0))</f>
        <v>#N/A</v>
      </c>
      <c r="AU11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8" spans="2:47">
      <c r="B1118" s="11"/>
      <c r="C1118" s="243"/>
      <c r="D1118" s="243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244"/>
      <c r="P1118" s="11"/>
      <c r="Q1118" s="245"/>
      <c r="R1118" s="11"/>
      <c r="S1118" s="11"/>
      <c r="T1118" s="11"/>
      <c r="U1118" s="11"/>
      <c r="V1118" s="11"/>
      <c r="W1118" s="11"/>
      <c r="X1118" s="11"/>
      <c r="Y1118" s="11"/>
      <c r="Z1118" s="246"/>
      <c r="AA11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8" s="250" t="e">
        <f>IF(tbl_TransDet_Exp[[#This Row],[+/-  (HR GL Detail)]]&lt;&gt;"",tbl_TransDet_Exp[[#This Row],[+/-  (HR GL Detail)]],IF(#REF!&lt;&gt;"",#REF!,""))</f>
        <v>#REF!</v>
      </c>
      <c r="AC1118" s="250" t="str">
        <f t="shared" si="54"/>
        <v>https://financials.omni.fsu.edu/psp/sprdfi/EMPLOYEE/ERP/c/AUDIT_EXPENSE_FUNCTIONS.TE_EXP_SHEET_INQ.GBL?SHEET_ID=</v>
      </c>
      <c r="AD1118" s="250" t="str">
        <f t="shared" si="55"/>
        <v>&amp;PAGE=EX_SHEET_ENTRY</v>
      </c>
      <c r="AE1118" s="250" t="str">
        <f>IF(LEFT(tbl_TransDet_Exp[[#This Row],[Journal Id]],2)="EX",TEXT(tbl_TransDet_Exp[[#This Row],[Vch /Ex /PayId]],"0000000000"),"")</f>
        <v/>
      </c>
      <c r="AF1118" s="250" t="b">
        <f>IF(tbl_TransDet_Exp[[#This Row],[ER Lookup and Format]]&lt;&gt;"",CONCATENATE(tbl_TransDet_Exp[[#This Row],[https://financials.omni.fsu.edu/psp/sprdfi/EMPLOYEE/ERP/c/AUDIT_EXPENSE_FUNCTIONS.TE_EXP_SHEET_INQ.GBL?SHEET_ID=]],AE1118,tbl_TransDet_Exp[[#This Row],[&amp;PAGE=EX_SHEET_ENTRY]]))</f>
        <v>0</v>
      </c>
      <c r="AG1118" s="250" t="str">
        <f t="shared" si="56"/>
        <v>https://docmgmt.its.fsu.edu/NolijWeb/public/apiLoginCheck.jsp?redir=../documentviewer/%3FdocumentId%3D</v>
      </c>
      <c r="AH11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8" s="250" t="str">
        <f>tbl_TransDet_Exp[[#Headers],[&amp;TargetFrameName=None]]</f>
        <v>&amp;TargetFrameName=None</v>
      </c>
      <c r="AJ11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8" s="71"/>
      <c r="AN1118" s="22"/>
      <c r="AO1118" s="22"/>
      <c r="AP1118" s="208"/>
      <c r="AQ1118" s="42" t="e">
        <f>IF(tbl_TransDet_Exp[[#This Row],[Custom SR Type]]="",INDEX(SR_Lookup[Section Name],MATCH(tbl_TransDet_Exp[[#This Row],[Account]],SR_Lookup[Account],0)),tbl_TransDet_Exp[[#This Row],[Custom SR Type]])</f>
        <v>#N/A</v>
      </c>
      <c r="AR1118" s="42">
        <f>VALUE(CONCATENATE(C1118,TEXT(tbl_TransDet_Exp[[#This Row],[Pd]],"00")))</f>
        <v>0</v>
      </c>
      <c r="AS1118" s="42" t="str">
        <f>TEXT(tbl_TransDet_Exp[[#This Row],[Project Id]],"000000")</f>
        <v>000000</v>
      </c>
      <c r="AT1118" s="42" t="e">
        <f>INDEX(Table11[Description],MATCH(tbl_TransDet_Exp[[#This Row],[Account]],Table11[GL Account],0))</f>
        <v>#N/A</v>
      </c>
      <c r="AU11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19" spans="2:47">
      <c r="B1119" s="11"/>
      <c r="C1119" s="243"/>
      <c r="D1119" s="243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244"/>
      <c r="P1119" s="11"/>
      <c r="Q1119" s="245"/>
      <c r="R1119" s="11"/>
      <c r="S1119" s="11"/>
      <c r="T1119" s="11"/>
      <c r="U1119" s="11"/>
      <c r="V1119" s="11"/>
      <c r="W1119" s="11"/>
      <c r="X1119" s="11"/>
      <c r="Y1119" s="11"/>
      <c r="Z1119" s="246"/>
      <c r="AA11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19" s="250" t="e">
        <f>IF(tbl_TransDet_Exp[[#This Row],[+/-  (HR GL Detail)]]&lt;&gt;"",tbl_TransDet_Exp[[#This Row],[+/-  (HR GL Detail)]],IF(#REF!&lt;&gt;"",#REF!,""))</f>
        <v>#REF!</v>
      </c>
      <c r="AC1119" s="250" t="str">
        <f t="shared" si="54"/>
        <v>https://financials.omni.fsu.edu/psp/sprdfi/EMPLOYEE/ERP/c/AUDIT_EXPENSE_FUNCTIONS.TE_EXP_SHEET_INQ.GBL?SHEET_ID=</v>
      </c>
      <c r="AD1119" s="250" t="str">
        <f t="shared" si="55"/>
        <v>&amp;PAGE=EX_SHEET_ENTRY</v>
      </c>
      <c r="AE1119" s="250" t="str">
        <f>IF(LEFT(tbl_TransDet_Exp[[#This Row],[Journal Id]],2)="EX",TEXT(tbl_TransDet_Exp[[#This Row],[Vch /Ex /PayId]],"0000000000"),"")</f>
        <v/>
      </c>
      <c r="AF1119" s="250" t="b">
        <f>IF(tbl_TransDet_Exp[[#This Row],[ER Lookup and Format]]&lt;&gt;"",CONCATENATE(tbl_TransDet_Exp[[#This Row],[https://financials.omni.fsu.edu/psp/sprdfi/EMPLOYEE/ERP/c/AUDIT_EXPENSE_FUNCTIONS.TE_EXP_SHEET_INQ.GBL?SHEET_ID=]],AE1119,tbl_TransDet_Exp[[#This Row],[&amp;PAGE=EX_SHEET_ENTRY]]))</f>
        <v>0</v>
      </c>
      <c r="AG1119" s="250" t="str">
        <f t="shared" si="56"/>
        <v>https://docmgmt.its.fsu.edu/NolijWeb/public/apiLoginCheck.jsp?redir=../documentviewer/%3FdocumentId%3D</v>
      </c>
      <c r="AH11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19" s="250" t="str">
        <f>tbl_TransDet_Exp[[#Headers],[&amp;TargetFrameName=None]]</f>
        <v>&amp;TargetFrameName=None</v>
      </c>
      <c r="AJ11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19" s="71"/>
      <c r="AN1119" s="22"/>
      <c r="AO1119" s="22"/>
      <c r="AP1119" s="208"/>
      <c r="AQ1119" s="42" t="e">
        <f>IF(tbl_TransDet_Exp[[#This Row],[Custom SR Type]]="",INDEX(SR_Lookup[Section Name],MATCH(tbl_TransDet_Exp[[#This Row],[Account]],SR_Lookup[Account],0)),tbl_TransDet_Exp[[#This Row],[Custom SR Type]])</f>
        <v>#N/A</v>
      </c>
      <c r="AR1119" s="42">
        <f>VALUE(CONCATENATE(C1119,TEXT(tbl_TransDet_Exp[[#This Row],[Pd]],"00")))</f>
        <v>0</v>
      </c>
      <c r="AS1119" s="42" t="str">
        <f>TEXT(tbl_TransDet_Exp[[#This Row],[Project Id]],"000000")</f>
        <v>000000</v>
      </c>
      <c r="AT1119" s="42" t="e">
        <f>INDEX(Table11[Description],MATCH(tbl_TransDet_Exp[[#This Row],[Account]],Table11[GL Account],0))</f>
        <v>#N/A</v>
      </c>
      <c r="AU11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0" spans="2:47">
      <c r="B1120" s="11"/>
      <c r="C1120" s="243"/>
      <c r="D1120" s="243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244"/>
      <c r="P1120" s="11"/>
      <c r="Q1120" s="245"/>
      <c r="R1120" s="11"/>
      <c r="S1120" s="11"/>
      <c r="T1120" s="11"/>
      <c r="U1120" s="11"/>
      <c r="V1120" s="11"/>
      <c r="W1120" s="11"/>
      <c r="X1120" s="11"/>
      <c r="Y1120" s="11"/>
      <c r="Z1120" s="246"/>
      <c r="AA11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0" s="250" t="e">
        <f>IF(tbl_TransDet_Exp[[#This Row],[+/-  (HR GL Detail)]]&lt;&gt;"",tbl_TransDet_Exp[[#This Row],[+/-  (HR GL Detail)]],IF(#REF!&lt;&gt;"",#REF!,""))</f>
        <v>#REF!</v>
      </c>
      <c r="AC1120" s="250" t="str">
        <f t="shared" si="54"/>
        <v>https://financials.omni.fsu.edu/psp/sprdfi/EMPLOYEE/ERP/c/AUDIT_EXPENSE_FUNCTIONS.TE_EXP_SHEET_INQ.GBL?SHEET_ID=</v>
      </c>
      <c r="AD1120" s="250" t="str">
        <f t="shared" si="55"/>
        <v>&amp;PAGE=EX_SHEET_ENTRY</v>
      </c>
      <c r="AE1120" s="250" t="str">
        <f>IF(LEFT(tbl_TransDet_Exp[[#This Row],[Journal Id]],2)="EX",TEXT(tbl_TransDet_Exp[[#This Row],[Vch /Ex /PayId]],"0000000000"),"")</f>
        <v/>
      </c>
      <c r="AF1120" s="250" t="b">
        <f>IF(tbl_TransDet_Exp[[#This Row],[ER Lookup and Format]]&lt;&gt;"",CONCATENATE(tbl_TransDet_Exp[[#This Row],[https://financials.omni.fsu.edu/psp/sprdfi/EMPLOYEE/ERP/c/AUDIT_EXPENSE_FUNCTIONS.TE_EXP_SHEET_INQ.GBL?SHEET_ID=]],AE1120,tbl_TransDet_Exp[[#This Row],[&amp;PAGE=EX_SHEET_ENTRY]]))</f>
        <v>0</v>
      </c>
      <c r="AG1120" s="250" t="str">
        <f t="shared" si="56"/>
        <v>https://docmgmt.its.fsu.edu/NolijWeb/public/apiLoginCheck.jsp?redir=../documentviewer/%3FdocumentId%3D</v>
      </c>
      <c r="AH11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0" s="250" t="str">
        <f>tbl_TransDet_Exp[[#Headers],[&amp;TargetFrameName=None]]</f>
        <v>&amp;TargetFrameName=None</v>
      </c>
      <c r="AJ11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0" s="71"/>
      <c r="AN1120" s="22"/>
      <c r="AO1120" s="22"/>
      <c r="AP1120" s="208"/>
      <c r="AQ1120" s="42" t="e">
        <f>IF(tbl_TransDet_Exp[[#This Row],[Custom SR Type]]="",INDEX(SR_Lookup[Section Name],MATCH(tbl_TransDet_Exp[[#This Row],[Account]],SR_Lookup[Account],0)),tbl_TransDet_Exp[[#This Row],[Custom SR Type]])</f>
        <v>#N/A</v>
      </c>
      <c r="AR1120" s="42">
        <f>VALUE(CONCATENATE(C1120,TEXT(tbl_TransDet_Exp[[#This Row],[Pd]],"00")))</f>
        <v>0</v>
      </c>
      <c r="AS1120" s="42" t="str">
        <f>TEXT(tbl_TransDet_Exp[[#This Row],[Project Id]],"000000")</f>
        <v>000000</v>
      </c>
      <c r="AT1120" s="42" t="e">
        <f>INDEX(Table11[Description],MATCH(tbl_TransDet_Exp[[#This Row],[Account]],Table11[GL Account],0))</f>
        <v>#N/A</v>
      </c>
      <c r="AU11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1" spans="2:47">
      <c r="B1121" s="11"/>
      <c r="C1121" s="243"/>
      <c r="D1121" s="243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244"/>
      <c r="P1121" s="11"/>
      <c r="Q1121" s="245"/>
      <c r="R1121" s="11"/>
      <c r="S1121" s="11"/>
      <c r="T1121" s="11"/>
      <c r="U1121" s="11"/>
      <c r="V1121" s="11"/>
      <c r="W1121" s="11"/>
      <c r="X1121" s="11"/>
      <c r="Y1121" s="11"/>
      <c r="Z1121" s="246"/>
      <c r="AA11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1" s="250" t="e">
        <f>IF(tbl_TransDet_Exp[[#This Row],[+/-  (HR GL Detail)]]&lt;&gt;"",tbl_TransDet_Exp[[#This Row],[+/-  (HR GL Detail)]],IF(#REF!&lt;&gt;"",#REF!,""))</f>
        <v>#REF!</v>
      </c>
      <c r="AC1121" s="250" t="str">
        <f t="shared" si="54"/>
        <v>https://financials.omni.fsu.edu/psp/sprdfi/EMPLOYEE/ERP/c/AUDIT_EXPENSE_FUNCTIONS.TE_EXP_SHEET_INQ.GBL?SHEET_ID=</v>
      </c>
      <c r="AD1121" s="250" t="str">
        <f t="shared" si="55"/>
        <v>&amp;PAGE=EX_SHEET_ENTRY</v>
      </c>
      <c r="AE1121" s="250" t="str">
        <f>IF(LEFT(tbl_TransDet_Exp[[#This Row],[Journal Id]],2)="EX",TEXT(tbl_TransDet_Exp[[#This Row],[Vch /Ex /PayId]],"0000000000"),"")</f>
        <v/>
      </c>
      <c r="AF1121" s="250" t="b">
        <f>IF(tbl_TransDet_Exp[[#This Row],[ER Lookup and Format]]&lt;&gt;"",CONCATENATE(tbl_TransDet_Exp[[#This Row],[https://financials.omni.fsu.edu/psp/sprdfi/EMPLOYEE/ERP/c/AUDIT_EXPENSE_FUNCTIONS.TE_EXP_SHEET_INQ.GBL?SHEET_ID=]],AE1121,tbl_TransDet_Exp[[#This Row],[&amp;PAGE=EX_SHEET_ENTRY]]))</f>
        <v>0</v>
      </c>
      <c r="AG1121" s="250" t="str">
        <f t="shared" si="56"/>
        <v>https://docmgmt.its.fsu.edu/NolijWeb/public/apiLoginCheck.jsp?redir=../documentviewer/%3FdocumentId%3D</v>
      </c>
      <c r="AH11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1" s="250" t="str">
        <f>tbl_TransDet_Exp[[#Headers],[&amp;TargetFrameName=None]]</f>
        <v>&amp;TargetFrameName=None</v>
      </c>
      <c r="AJ11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1" s="71"/>
      <c r="AN1121" s="22"/>
      <c r="AO1121" s="22"/>
      <c r="AP1121" s="208"/>
      <c r="AQ1121" s="42" t="e">
        <f>IF(tbl_TransDet_Exp[[#This Row],[Custom SR Type]]="",INDEX(SR_Lookup[Section Name],MATCH(tbl_TransDet_Exp[[#This Row],[Account]],SR_Lookup[Account],0)),tbl_TransDet_Exp[[#This Row],[Custom SR Type]])</f>
        <v>#N/A</v>
      </c>
      <c r="AR1121" s="42">
        <f>VALUE(CONCATENATE(C1121,TEXT(tbl_TransDet_Exp[[#This Row],[Pd]],"00")))</f>
        <v>0</v>
      </c>
      <c r="AS1121" s="42" t="str">
        <f>TEXT(tbl_TransDet_Exp[[#This Row],[Project Id]],"000000")</f>
        <v>000000</v>
      </c>
      <c r="AT1121" s="42" t="e">
        <f>INDEX(Table11[Description],MATCH(tbl_TransDet_Exp[[#This Row],[Account]],Table11[GL Account],0))</f>
        <v>#N/A</v>
      </c>
      <c r="AU11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2" spans="2:47">
      <c r="B1122" s="11"/>
      <c r="C1122" s="243"/>
      <c r="D1122" s="243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244"/>
      <c r="P1122" s="11"/>
      <c r="Q1122" s="245"/>
      <c r="R1122" s="11"/>
      <c r="S1122" s="11"/>
      <c r="T1122" s="11"/>
      <c r="U1122" s="11"/>
      <c r="V1122" s="11"/>
      <c r="W1122" s="11"/>
      <c r="X1122" s="11"/>
      <c r="Y1122" s="11"/>
      <c r="Z1122" s="246"/>
      <c r="AA11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2" s="250" t="e">
        <f>IF(tbl_TransDet_Exp[[#This Row],[+/-  (HR GL Detail)]]&lt;&gt;"",tbl_TransDet_Exp[[#This Row],[+/-  (HR GL Detail)]],IF(#REF!&lt;&gt;"",#REF!,""))</f>
        <v>#REF!</v>
      </c>
      <c r="AC1122" s="250" t="str">
        <f t="shared" si="54"/>
        <v>https://financials.omni.fsu.edu/psp/sprdfi/EMPLOYEE/ERP/c/AUDIT_EXPENSE_FUNCTIONS.TE_EXP_SHEET_INQ.GBL?SHEET_ID=</v>
      </c>
      <c r="AD1122" s="250" t="str">
        <f t="shared" si="55"/>
        <v>&amp;PAGE=EX_SHEET_ENTRY</v>
      </c>
      <c r="AE1122" s="250" t="str">
        <f>IF(LEFT(tbl_TransDet_Exp[[#This Row],[Journal Id]],2)="EX",TEXT(tbl_TransDet_Exp[[#This Row],[Vch /Ex /PayId]],"0000000000"),"")</f>
        <v/>
      </c>
      <c r="AF1122" s="250" t="b">
        <f>IF(tbl_TransDet_Exp[[#This Row],[ER Lookup and Format]]&lt;&gt;"",CONCATENATE(tbl_TransDet_Exp[[#This Row],[https://financials.omni.fsu.edu/psp/sprdfi/EMPLOYEE/ERP/c/AUDIT_EXPENSE_FUNCTIONS.TE_EXP_SHEET_INQ.GBL?SHEET_ID=]],AE1122,tbl_TransDet_Exp[[#This Row],[&amp;PAGE=EX_SHEET_ENTRY]]))</f>
        <v>0</v>
      </c>
      <c r="AG1122" s="250" t="str">
        <f t="shared" si="56"/>
        <v>https://docmgmt.its.fsu.edu/NolijWeb/public/apiLoginCheck.jsp?redir=../documentviewer/%3FdocumentId%3D</v>
      </c>
      <c r="AH11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2" s="250" t="str">
        <f>tbl_TransDet_Exp[[#Headers],[&amp;TargetFrameName=None]]</f>
        <v>&amp;TargetFrameName=None</v>
      </c>
      <c r="AJ11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2" s="71"/>
      <c r="AN1122" s="22"/>
      <c r="AO1122" s="22"/>
      <c r="AP1122" s="208"/>
      <c r="AQ1122" s="42" t="e">
        <f>IF(tbl_TransDet_Exp[[#This Row],[Custom SR Type]]="",INDEX(SR_Lookup[Section Name],MATCH(tbl_TransDet_Exp[[#This Row],[Account]],SR_Lookup[Account],0)),tbl_TransDet_Exp[[#This Row],[Custom SR Type]])</f>
        <v>#N/A</v>
      </c>
      <c r="AR1122" s="42">
        <f>VALUE(CONCATENATE(C1122,TEXT(tbl_TransDet_Exp[[#This Row],[Pd]],"00")))</f>
        <v>0</v>
      </c>
      <c r="AS1122" s="42" t="str">
        <f>TEXT(tbl_TransDet_Exp[[#This Row],[Project Id]],"000000")</f>
        <v>000000</v>
      </c>
      <c r="AT1122" s="42" t="e">
        <f>INDEX(Table11[Description],MATCH(tbl_TransDet_Exp[[#This Row],[Account]],Table11[GL Account],0))</f>
        <v>#N/A</v>
      </c>
      <c r="AU11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3" spans="2:47">
      <c r="B1123" s="11"/>
      <c r="C1123" s="243"/>
      <c r="D1123" s="243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244"/>
      <c r="P1123" s="11"/>
      <c r="Q1123" s="245"/>
      <c r="R1123" s="11"/>
      <c r="S1123" s="11"/>
      <c r="T1123" s="11"/>
      <c r="U1123" s="11"/>
      <c r="V1123" s="11"/>
      <c r="W1123" s="11"/>
      <c r="X1123" s="11"/>
      <c r="Y1123" s="11"/>
      <c r="Z1123" s="246"/>
      <c r="AA11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3" s="250" t="e">
        <f>IF(tbl_TransDet_Exp[[#This Row],[+/-  (HR GL Detail)]]&lt;&gt;"",tbl_TransDet_Exp[[#This Row],[+/-  (HR GL Detail)]],IF(#REF!&lt;&gt;"",#REF!,""))</f>
        <v>#REF!</v>
      </c>
      <c r="AC1123" s="250" t="str">
        <f t="shared" si="54"/>
        <v>https://financials.omni.fsu.edu/psp/sprdfi/EMPLOYEE/ERP/c/AUDIT_EXPENSE_FUNCTIONS.TE_EXP_SHEET_INQ.GBL?SHEET_ID=</v>
      </c>
      <c r="AD1123" s="250" t="str">
        <f t="shared" si="55"/>
        <v>&amp;PAGE=EX_SHEET_ENTRY</v>
      </c>
      <c r="AE1123" s="250" t="str">
        <f>IF(LEFT(tbl_TransDet_Exp[[#This Row],[Journal Id]],2)="EX",TEXT(tbl_TransDet_Exp[[#This Row],[Vch /Ex /PayId]],"0000000000"),"")</f>
        <v/>
      </c>
      <c r="AF1123" s="250" t="b">
        <f>IF(tbl_TransDet_Exp[[#This Row],[ER Lookup and Format]]&lt;&gt;"",CONCATENATE(tbl_TransDet_Exp[[#This Row],[https://financials.omni.fsu.edu/psp/sprdfi/EMPLOYEE/ERP/c/AUDIT_EXPENSE_FUNCTIONS.TE_EXP_SHEET_INQ.GBL?SHEET_ID=]],AE1123,tbl_TransDet_Exp[[#This Row],[&amp;PAGE=EX_SHEET_ENTRY]]))</f>
        <v>0</v>
      </c>
      <c r="AG1123" s="250" t="str">
        <f t="shared" si="56"/>
        <v>https://docmgmt.its.fsu.edu/NolijWeb/public/apiLoginCheck.jsp?redir=../documentviewer/%3FdocumentId%3D</v>
      </c>
      <c r="AH11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3" s="250" t="str">
        <f>tbl_TransDet_Exp[[#Headers],[&amp;TargetFrameName=None]]</f>
        <v>&amp;TargetFrameName=None</v>
      </c>
      <c r="AJ11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3" s="71"/>
      <c r="AN1123" s="22"/>
      <c r="AO1123" s="22"/>
      <c r="AP1123" s="208"/>
      <c r="AQ1123" s="42" t="e">
        <f>IF(tbl_TransDet_Exp[[#This Row],[Custom SR Type]]="",INDEX(SR_Lookup[Section Name],MATCH(tbl_TransDet_Exp[[#This Row],[Account]],SR_Lookup[Account],0)),tbl_TransDet_Exp[[#This Row],[Custom SR Type]])</f>
        <v>#N/A</v>
      </c>
      <c r="AR1123" s="42">
        <f>VALUE(CONCATENATE(C1123,TEXT(tbl_TransDet_Exp[[#This Row],[Pd]],"00")))</f>
        <v>0</v>
      </c>
      <c r="AS1123" s="42" t="str">
        <f>TEXT(tbl_TransDet_Exp[[#This Row],[Project Id]],"000000")</f>
        <v>000000</v>
      </c>
      <c r="AT1123" s="42" t="e">
        <f>INDEX(Table11[Description],MATCH(tbl_TransDet_Exp[[#This Row],[Account]],Table11[GL Account],0))</f>
        <v>#N/A</v>
      </c>
      <c r="AU11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4" spans="2:47">
      <c r="B1124" s="11"/>
      <c r="C1124" s="243"/>
      <c r="D1124" s="243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244"/>
      <c r="P1124" s="11"/>
      <c r="Q1124" s="245"/>
      <c r="R1124" s="11"/>
      <c r="S1124" s="11"/>
      <c r="T1124" s="11"/>
      <c r="U1124" s="11"/>
      <c r="V1124" s="11"/>
      <c r="W1124" s="11"/>
      <c r="X1124" s="11"/>
      <c r="Y1124" s="11"/>
      <c r="Z1124" s="246"/>
      <c r="AA11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4" s="250" t="e">
        <f>IF(tbl_TransDet_Exp[[#This Row],[+/-  (HR GL Detail)]]&lt;&gt;"",tbl_TransDet_Exp[[#This Row],[+/-  (HR GL Detail)]],IF(#REF!&lt;&gt;"",#REF!,""))</f>
        <v>#REF!</v>
      </c>
      <c r="AC1124" s="250" t="str">
        <f t="shared" si="54"/>
        <v>https://financials.omni.fsu.edu/psp/sprdfi/EMPLOYEE/ERP/c/AUDIT_EXPENSE_FUNCTIONS.TE_EXP_SHEET_INQ.GBL?SHEET_ID=</v>
      </c>
      <c r="AD1124" s="250" t="str">
        <f t="shared" si="55"/>
        <v>&amp;PAGE=EX_SHEET_ENTRY</v>
      </c>
      <c r="AE1124" s="250" t="str">
        <f>IF(LEFT(tbl_TransDet_Exp[[#This Row],[Journal Id]],2)="EX",TEXT(tbl_TransDet_Exp[[#This Row],[Vch /Ex /PayId]],"0000000000"),"")</f>
        <v/>
      </c>
      <c r="AF1124" s="250" t="b">
        <f>IF(tbl_TransDet_Exp[[#This Row],[ER Lookup and Format]]&lt;&gt;"",CONCATENATE(tbl_TransDet_Exp[[#This Row],[https://financials.omni.fsu.edu/psp/sprdfi/EMPLOYEE/ERP/c/AUDIT_EXPENSE_FUNCTIONS.TE_EXP_SHEET_INQ.GBL?SHEET_ID=]],AE1124,tbl_TransDet_Exp[[#This Row],[&amp;PAGE=EX_SHEET_ENTRY]]))</f>
        <v>0</v>
      </c>
      <c r="AG1124" s="250" t="str">
        <f t="shared" si="56"/>
        <v>https://docmgmt.its.fsu.edu/NolijWeb/public/apiLoginCheck.jsp?redir=../documentviewer/%3FdocumentId%3D</v>
      </c>
      <c r="AH11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4" s="250" t="str">
        <f>tbl_TransDet_Exp[[#Headers],[&amp;TargetFrameName=None]]</f>
        <v>&amp;TargetFrameName=None</v>
      </c>
      <c r="AJ11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4" s="71"/>
      <c r="AN1124" s="22"/>
      <c r="AO1124" s="22"/>
      <c r="AP1124" s="208"/>
      <c r="AQ1124" s="42" t="e">
        <f>IF(tbl_TransDet_Exp[[#This Row],[Custom SR Type]]="",INDEX(SR_Lookup[Section Name],MATCH(tbl_TransDet_Exp[[#This Row],[Account]],SR_Lookup[Account],0)),tbl_TransDet_Exp[[#This Row],[Custom SR Type]])</f>
        <v>#N/A</v>
      </c>
      <c r="AR1124" s="42">
        <f>VALUE(CONCATENATE(C1124,TEXT(tbl_TransDet_Exp[[#This Row],[Pd]],"00")))</f>
        <v>0</v>
      </c>
      <c r="AS1124" s="42" t="str">
        <f>TEXT(tbl_TransDet_Exp[[#This Row],[Project Id]],"000000")</f>
        <v>000000</v>
      </c>
      <c r="AT1124" s="42" t="e">
        <f>INDEX(Table11[Description],MATCH(tbl_TransDet_Exp[[#This Row],[Account]],Table11[GL Account],0))</f>
        <v>#N/A</v>
      </c>
      <c r="AU11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5" spans="2:47">
      <c r="B1125" s="11"/>
      <c r="C1125" s="243"/>
      <c r="D1125" s="243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244"/>
      <c r="P1125" s="11"/>
      <c r="Q1125" s="245"/>
      <c r="R1125" s="11"/>
      <c r="S1125" s="11"/>
      <c r="T1125" s="11"/>
      <c r="U1125" s="11"/>
      <c r="V1125" s="11"/>
      <c r="W1125" s="11"/>
      <c r="X1125" s="11"/>
      <c r="Y1125" s="11"/>
      <c r="Z1125" s="246"/>
      <c r="AA11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5" s="250" t="e">
        <f>IF(tbl_TransDet_Exp[[#This Row],[+/-  (HR GL Detail)]]&lt;&gt;"",tbl_TransDet_Exp[[#This Row],[+/-  (HR GL Detail)]],IF(#REF!&lt;&gt;"",#REF!,""))</f>
        <v>#REF!</v>
      </c>
      <c r="AC1125" s="250" t="str">
        <f t="shared" si="54"/>
        <v>https://financials.omni.fsu.edu/psp/sprdfi/EMPLOYEE/ERP/c/AUDIT_EXPENSE_FUNCTIONS.TE_EXP_SHEET_INQ.GBL?SHEET_ID=</v>
      </c>
      <c r="AD1125" s="250" t="str">
        <f t="shared" si="55"/>
        <v>&amp;PAGE=EX_SHEET_ENTRY</v>
      </c>
      <c r="AE1125" s="250" t="str">
        <f>IF(LEFT(tbl_TransDet_Exp[[#This Row],[Journal Id]],2)="EX",TEXT(tbl_TransDet_Exp[[#This Row],[Vch /Ex /PayId]],"0000000000"),"")</f>
        <v/>
      </c>
      <c r="AF1125" s="250" t="b">
        <f>IF(tbl_TransDet_Exp[[#This Row],[ER Lookup and Format]]&lt;&gt;"",CONCATENATE(tbl_TransDet_Exp[[#This Row],[https://financials.omni.fsu.edu/psp/sprdfi/EMPLOYEE/ERP/c/AUDIT_EXPENSE_FUNCTIONS.TE_EXP_SHEET_INQ.GBL?SHEET_ID=]],AE1125,tbl_TransDet_Exp[[#This Row],[&amp;PAGE=EX_SHEET_ENTRY]]))</f>
        <v>0</v>
      </c>
      <c r="AG1125" s="250" t="str">
        <f t="shared" si="56"/>
        <v>https://docmgmt.its.fsu.edu/NolijWeb/public/apiLoginCheck.jsp?redir=../documentviewer/%3FdocumentId%3D</v>
      </c>
      <c r="AH11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5" s="250" t="str">
        <f>tbl_TransDet_Exp[[#Headers],[&amp;TargetFrameName=None]]</f>
        <v>&amp;TargetFrameName=None</v>
      </c>
      <c r="AJ11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5" s="71"/>
      <c r="AN1125" s="22"/>
      <c r="AO1125" s="22"/>
      <c r="AP1125" s="208"/>
      <c r="AQ1125" s="42" t="e">
        <f>IF(tbl_TransDet_Exp[[#This Row],[Custom SR Type]]="",INDEX(SR_Lookup[Section Name],MATCH(tbl_TransDet_Exp[[#This Row],[Account]],SR_Lookup[Account],0)),tbl_TransDet_Exp[[#This Row],[Custom SR Type]])</f>
        <v>#N/A</v>
      </c>
      <c r="AR1125" s="42">
        <f>VALUE(CONCATENATE(C1125,TEXT(tbl_TransDet_Exp[[#This Row],[Pd]],"00")))</f>
        <v>0</v>
      </c>
      <c r="AS1125" s="42" t="str">
        <f>TEXT(tbl_TransDet_Exp[[#This Row],[Project Id]],"000000")</f>
        <v>000000</v>
      </c>
      <c r="AT1125" s="42" t="e">
        <f>INDEX(Table11[Description],MATCH(tbl_TransDet_Exp[[#This Row],[Account]],Table11[GL Account],0))</f>
        <v>#N/A</v>
      </c>
      <c r="AU11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6" spans="2:47">
      <c r="B1126" s="11"/>
      <c r="C1126" s="243"/>
      <c r="D1126" s="243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244"/>
      <c r="P1126" s="11"/>
      <c r="Q1126" s="245"/>
      <c r="R1126" s="11"/>
      <c r="S1126" s="11"/>
      <c r="T1126" s="11"/>
      <c r="U1126" s="11"/>
      <c r="V1126" s="11"/>
      <c r="W1126" s="11"/>
      <c r="X1126" s="11"/>
      <c r="Y1126" s="11"/>
      <c r="Z1126" s="246"/>
      <c r="AA11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6" s="250" t="e">
        <f>IF(tbl_TransDet_Exp[[#This Row],[+/-  (HR GL Detail)]]&lt;&gt;"",tbl_TransDet_Exp[[#This Row],[+/-  (HR GL Detail)]],IF(#REF!&lt;&gt;"",#REF!,""))</f>
        <v>#REF!</v>
      </c>
      <c r="AC1126" s="250" t="str">
        <f t="shared" si="54"/>
        <v>https://financials.omni.fsu.edu/psp/sprdfi/EMPLOYEE/ERP/c/AUDIT_EXPENSE_FUNCTIONS.TE_EXP_SHEET_INQ.GBL?SHEET_ID=</v>
      </c>
      <c r="AD1126" s="250" t="str">
        <f t="shared" si="55"/>
        <v>&amp;PAGE=EX_SHEET_ENTRY</v>
      </c>
      <c r="AE1126" s="250" t="str">
        <f>IF(LEFT(tbl_TransDet_Exp[[#This Row],[Journal Id]],2)="EX",TEXT(tbl_TransDet_Exp[[#This Row],[Vch /Ex /PayId]],"0000000000"),"")</f>
        <v/>
      </c>
      <c r="AF1126" s="250" t="b">
        <f>IF(tbl_TransDet_Exp[[#This Row],[ER Lookup and Format]]&lt;&gt;"",CONCATENATE(tbl_TransDet_Exp[[#This Row],[https://financials.omni.fsu.edu/psp/sprdfi/EMPLOYEE/ERP/c/AUDIT_EXPENSE_FUNCTIONS.TE_EXP_SHEET_INQ.GBL?SHEET_ID=]],AE1126,tbl_TransDet_Exp[[#This Row],[&amp;PAGE=EX_SHEET_ENTRY]]))</f>
        <v>0</v>
      </c>
      <c r="AG1126" s="250" t="str">
        <f t="shared" si="56"/>
        <v>https://docmgmt.its.fsu.edu/NolijWeb/public/apiLoginCheck.jsp?redir=../documentviewer/%3FdocumentId%3D</v>
      </c>
      <c r="AH11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6" s="250" t="str">
        <f>tbl_TransDet_Exp[[#Headers],[&amp;TargetFrameName=None]]</f>
        <v>&amp;TargetFrameName=None</v>
      </c>
      <c r="AJ11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6" s="71"/>
      <c r="AN1126" s="22"/>
      <c r="AO1126" s="22"/>
      <c r="AP1126" s="208"/>
      <c r="AQ1126" s="42" t="e">
        <f>IF(tbl_TransDet_Exp[[#This Row],[Custom SR Type]]="",INDEX(SR_Lookup[Section Name],MATCH(tbl_TransDet_Exp[[#This Row],[Account]],SR_Lookup[Account],0)),tbl_TransDet_Exp[[#This Row],[Custom SR Type]])</f>
        <v>#N/A</v>
      </c>
      <c r="AR1126" s="42">
        <f>VALUE(CONCATENATE(C1126,TEXT(tbl_TransDet_Exp[[#This Row],[Pd]],"00")))</f>
        <v>0</v>
      </c>
      <c r="AS1126" s="42" t="str">
        <f>TEXT(tbl_TransDet_Exp[[#This Row],[Project Id]],"000000")</f>
        <v>000000</v>
      </c>
      <c r="AT1126" s="42" t="e">
        <f>INDEX(Table11[Description],MATCH(tbl_TransDet_Exp[[#This Row],[Account]],Table11[GL Account],0))</f>
        <v>#N/A</v>
      </c>
      <c r="AU11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7" spans="2:47">
      <c r="B1127" s="11"/>
      <c r="C1127" s="243"/>
      <c r="D1127" s="243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244"/>
      <c r="P1127" s="11"/>
      <c r="Q1127" s="245"/>
      <c r="R1127" s="11"/>
      <c r="S1127" s="11"/>
      <c r="T1127" s="11"/>
      <c r="U1127" s="11"/>
      <c r="V1127" s="11"/>
      <c r="W1127" s="11"/>
      <c r="X1127" s="11"/>
      <c r="Y1127" s="11"/>
      <c r="Z1127" s="246"/>
      <c r="AA11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7" s="250" t="e">
        <f>IF(tbl_TransDet_Exp[[#This Row],[+/-  (HR GL Detail)]]&lt;&gt;"",tbl_TransDet_Exp[[#This Row],[+/-  (HR GL Detail)]],IF(#REF!&lt;&gt;"",#REF!,""))</f>
        <v>#REF!</v>
      </c>
      <c r="AC1127" s="250" t="str">
        <f t="shared" si="54"/>
        <v>https://financials.omni.fsu.edu/psp/sprdfi/EMPLOYEE/ERP/c/AUDIT_EXPENSE_FUNCTIONS.TE_EXP_SHEET_INQ.GBL?SHEET_ID=</v>
      </c>
      <c r="AD1127" s="250" t="str">
        <f t="shared" si="55"/>
        <v>&amp;PAGE=EX_SHEET_ENTRY</v>
      </c>
      <c r="AE1127" s="250" t="str">
        <f>IF(LEFT(tbl_TransDet_Exp[[#This Row],[Journal Id]],2)="EX",TEXT(tbl_TransDet_Exp[[#This Row],[Vch /Ex /PayId]],"0000000000"),"")</f>
        <v/>
      </c>
      <c r="AF1127" s="250" t="b">
        <f>IF(tbl_TransDet_Exp[[#This Row],[ER Lookup and Format]]&lt;&gt;"",CONCATENATE(tbl_TransDet_Exp[[#This Row],[https://financials.omni.fsu.edu/psp/sprdfi/EMPLOYEE/ERP/c/AUDIT_EXPENSE_FUNCTIONS.TE_EXP_SHEET_INQ.GBL?SHEET_ID=]],AE1127,tbl_TransDet_Exp[[#This Row],[&amp;PAGE=EX_SHEET_ENTRY]]))</f>
        <v>0</v>
      </c>
      <c r="AG1127" s="250" t="str">
        <f t="shared" si="56"/>
        <v>https://docmgmt.its.fsu.edu/NolijWeb/public/apiLoginCheck.jsp?redir=../documentviewer/%3FdocumentId%3D</v>
      </c>
      <c r="AH11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7" s="250" t="str">
        <f>tbl_TransDet_Exp[[#Headers],[&amp;TargetFrameName=None]]</f>
        <v>&amp;TargetFrameName=None</v>
      </c>
      <c r="AJ11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7" s="71"/>
      <c r="AN1127" s="22"/>
      <c r="AO1127" s="22"/>
      <c r="AP1127" s="208"/>
      <c r="AQ1127" s="42" t="e">
        <f>IF(tbl_TransDet_Exp[[#This Row],[Custom SR Type]]="",INDEX(SR_Lookup[Section Name],MATCH(tbl_TransDet_Exp[[#This Row],[Account]],SR_Lookup[Account],0)),tbl_TransDet_Exp[[#This Row],[Custom SR Type]])</f>
        <v>#N/A</v>
      </c>
      <c r="AR1127" s="42">
        <f>VALUE(CONCATENATE(C1127,TEXT(tbl_TransDet_Exp[[#This Row],[Pd]],"00")))</f>
        <v>0</v>
      </c>
      <c r="AS1127" s="42" t="str">
        <f>TEXT(tbl_TransDet_Exp[[#This Row],[Project Id]],"000000")</f>
        <v>000000</v>
      </c>
      <c r="AT1127" s="42" t="e">
        <f>INDEX(Table11[Description],MATCH(tbl_TransDet_Exp[[#This Row],[Account]],Table11[GL Account],0))</f>
        <v>#N/A</v>
      </c>
      <c r="AU11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8" spans="2:47">
      <c r="B1128" s="11"/>
      <c r="C1128" s="243"/>
      <c r="D1128" s="243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244"/>
      <c r="P1128" s="11"/>
      <c r="Q1128" s="245"/>
      <c r="R1128" s="11"/>
      <c r="S1128" s="11"/>
      <c r="T1128" s="11"/>
      <c r="U1128" s="11"/>
      <c r="V1128" s="11"/>
      <c r="W1128" s="11"/>
      <c r="X1128" s="11"/>
      <c r="Y1128" s="11"/>
      <c r="Z1128" s="246"/>
      <c r="AA11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8" s="250" t="e">
        <f>IF(tbl_TransDet_Exp[[#This Row],[+/-  (HR GL Detail)]]&lt;&gt;"",tbl_TransDet_Exp[[#This Row],[+/-  (HR GL Detail)]],IF(#REF!&lt;&gt;"",#REF!,""))</f>
        <v>#REF!</v>
      </c>
      <c r="AC1128" s="250" t="str">
        <f t="shared" si="54"/>
        <v>https://financials.omni.fsu.edu/psp/sprdfi/EMPLOYEE/ERP/c/AUDIT_EXPENSE_FUNCTIONS.TE_EXP_SHEET_INQ.GBL?SHEET_ID=</v>
      </c>
      <c r="AD1128" s="250" t="str">
        <f t="shared" si="55"/>
        <v>&amp;PAGE=EX_SHEET_ENTRY</v>
      </c>
      <c r="AE1128" s="250" t="str">
        <f>IF(LEFT(tbl_TransDet_Exp[[#This Row],[Journal Id]],2)="EX",TEXT(tbl_TransDet_Exp[[#This Row],[Vch /Ex /PayId]],"0000000000"),"")</f>
        <v/>
      </c>
      <c r="AF1128" s="250" t="b">
        <f>IF(tbl_TransDet_Exp[[#This Row],[ER Lookup and Format]]&lt;&gt;"",CONCATENATE(tbl_TransDet_Exp[[#This Row],[https://financials.omni.fsu.edu/psp/sprdfi/EMPLOYEE/ERP/c/AUDIT_EXPENSE_FUNCTIONS.TE_EXP_SHEET_INQ.GBL?SHEET_ID=]],AE1128,tbl_TransDet_Exp[[#This Row],[&amp;PAGE=EX_SHEET_ENTRY]]))</f>
        <v>0</v>
      </c>
      <c r="AG1128" s="250" t="str">
        <f t="shared" si="56"/>
        <v>https://docmgmt.its.fsu.edu/NolijWeb/public/apiLoginCheck.jsp?redir=../documentviewer/%3FdocumentId%3D</v>
      </c>
      <c r="AH11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8" s="250" t="str">
        <f>tbl_TransDet_Exp[[#Headers],[&amp;TargetFrameName=None]]</f>
        <v>&amp;TargetFrameName=None</v>
      </c>
      <c r="AJ11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8" s="71"/>
      <c r="AN1128" s="22"/>
      <c r="AO1128" s="22"/>
      <c r="AP1128" s="208"/>
      <c r="AQ1128" s="42" t="e">
        <f>IF(tbl_TransDet_Exp[[#This Row],[Custom SR Type]]="",INDEX(SR_Lookup[Section Name],MATCH(tbl_TransDet_Exp[[#This Row],[Account]],SR_Lookup[Account],0)),tbl_TransDet_Exp[[#This Row],[Custom SR Type]])</f>
        <v>#N/A</v>
      </c>
      <c r="AR1128" s="42">
        <f>VALUE(CONCATENATE(C1128,TEXT(tbl_TransDet_Exp[[#This Row],[Pd]],"00")))</f>
        <v>0</v>
      </c>
      <c r="AS1128" s="42" t="str">
        <f>TEXT(tbl_TransDet_Exp[[#This Row],[Project Id]],"000000")</f>
        <v>000000</v>
      </c>
      <c r="AT1128" s="42" t="e">
        <f>INDEX(Table11[Description],MATCH(tbl_TransDet_Exp[[#This Row],[Account]],Table11[GL Account],0))</f>
        <v>#N/A</v>
      </c>
      <c r="AU11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29" spans="2:47">
      <c r="B1129" s="11"/>
      <c r="C1129" s="243"/>
      <c r="D1129" s="243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244"/>
      <c r="P1129" s="11"/>
      <c r="Q1129" s="245"/>
      <c r="R1129" s="11"/>
      <c r="S1129" s="11"/>
      <c r="T1129" s="11"/>
      <c r="U1129" s="11"/>
      <c r="V1129" s="11"/>
      <c r="W1129" s="11"/>
      <c r="X1129" s="11"/>
      <c r="Y1129" s="11"/>
      <c r="Z1129" s="246"/>
      <c r="AA11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29" s="250" t="e">
        <f>IF(tbl_TransDet_Exp[[#This Row],[+/-  (HR GL Detail)]]&lt;&gt;"",tbl_TransDet_Exp[[#This Row],[+/-  (HR GL Detail)]],IF(#REF!&lt;&gt;"",#REF!,""))</f>
        <v>#REF!</v>
      </c>
      <c r="AC1129" s="250" t="str">
        <f t="shared" si="54"/>
        <v>https://financials.omni.fsu.edu/psp/sprdfi/EMPLOYEE/ERP/c/AUDIT_EXPENSE_FUNCTIONS.TE_EXP_SHEET_INQ.GBL?SHEET_ID=</v>
      </c>
      <c r="AD1129" s="250" t="str">
        <f t="shared" si="55"/>
        <v>&amp;PAGE=EX_SHEET_ENTRY</v>
      </c>
      <c r="AE1129" s="250" t="str">
        <f>IF(LEFT(tbl_TransDet_Exp[[#This Row],[Journal Id]],2)="EX",TEXT(tbl_TransDet_Exp[[#This Row],[Vch /Ex /PayId]],"0000000000"),"")</f>
        <v/>
      </c>
      <c r="AF1129" s="250" t="b">
        <f>IF(tbl_TransDet_Exp[[#This Row],[ER Lookup and Format]]&lt;&gt;"",CONCATENATE(tbl_TransDet_Exp[[#This Row],[https://financials.omni.fsu.edu/psp/sprdfi/EMPLOYEE/ERP/c/AUDIT_EXPENSE_FUNCTIONS.TE_EXP_SHEET_INQ.GBL?SHEET_ID=]],AE1129,tbl_TransDet_Exp[[#This Row],[&amp;PAGE=EX_SHEET_ENTRY]]))</f>
        <v>0</v>
      </c>
      <c r="AG1129" s="250" t="str">
        <f t="shared" si="56"/>
        <v>https://docmgmt.its.fsu.edu/NolijWeb/public/apiLoginCheck.jsp?redir=../documentviewer/%3FdocumentId%3D</v>
      </c>
      <c r="AH11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29" s="250" t="str">
        <f>tbl_TransDet_Exp[[#Headers],[&amp;TargetFrameName=None]]</f>
        <v>&amp;TargetFrameName=None</v>
      </c>
      <c r="AJ11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29" s="71"/>
      <c r="AN1129" s="22"/>
      <c r="AO1129" s="22"/>
      <c r="AP1129" s="208"/>
      <c r="AQ1129" s="42" t="e">
        <f>IF(tbl_TransDet_Exp[[#This Row],[Custom SR Type]]="",INDEX(SR_Lookup[Section Name],MATCH(tbl_TransDet_Exp[[#This Row],[Account]],SR_Lookup[Account],0)),tbl_TransDet_Exp[[#This Row],[Custom SR Type]])</f>
        <v>#N/A</v>
      </c>
      <c r="AR1129" s="42">
        <f>VALUE(CONCATENATE(C1129,TEXT(tbl_TransDet_Exp[[#This Row],[Pd]],"00")))</f>
        <v>0</v>
      </c>
      <c r="AS1129" s="42" t="str">
        <f>TEXT(tbl_TransDet_Exp[[#This Row],[Project Id]],"000000")</f>
        <v>000000</v>
      </c>
      <c r="AT1129" s="42" t="e">
        <f>INDEX(Table11[Description],MATCH(tbl_TransDet_Exp[[#This Row],[Account]],Table11[GL Account],0))</f>
        <v>#N/A</v>
      </c>
      <c r="AU11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0" spans="2:47">
      <c r="B1130" s="11"/>
      <c r="C1130" s="243"/>
      <c r="D1130" s="243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244"/>
      <c r="P1130" s="11"/>
      <c r="Q1130" s="245"/>
      <c r="R1130" s="11"/>
      <c r="S1130" s="11"/>
      <c r="T1130" s="11"/>
      <c r="U1130" s="11"/>
      <c r="V1130" s="11"/>
      <c r="W1130" s="11"/>
      <c r="X1130" s="11"/>
      <c r="Y1130" s="11"/>
      <c r="Z1130" s="246"/>
      <c r="AA11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0" s="250" t="e">
        <f>IF(tbl_TransDet_Exp[[#This Row],[+/-  (HR GL Detail)]]&lt;&gt;"",tbl_TransDet_Exp[[#This Row],[+/-  (HR GL Detail)]],IF(#REF!&lt;&gt;"",#REF!,""))</f>
        <v>#REF!</v>
      </c>
      <c r="AC1130" s="250" t="str">
        <f t="shared" si="54"/>
        <v>https://financials.omni.fsu.edu/psp/sprdfi/EMPLOYEE/ERP/c/AUDIT_EXPENSE_FUNCTIONS.TE_EXP_SHEET_INQ.GBL?SHEET_ID=</v>
      </c>
      <c r="AD1130" s="250" t="str">
        <f t="shared" si="55"/>
        <v>&amp;PAGE=EX_SHEET_ENTRY</v>
      </c>
      <c r="AE1130" s="250" t="str">
        <f>IF(LEFT(tbl_TransDet_Exp[[#This Row],[Journal Id]],2)="EX",TEXT(tbl_TransDet_Exp[[#This Row],[Vch /Ex /PayId]],"0000000000"),"")</f>
        <v/>
      </c>
      <c r="AF1130" s="250" t="b">
        <f>IF(tbl_TransDet_Exp[[#This Row],[ER Lookup and Format]]&lt;&gt;"",CONCATENATE(tbl_TransDet_Exp[[#This Row],[https://financials.omni.fsu.edu/psp/sprdfi/EMPLOYEE/ERP/c/AUDIT_EXPENSE_FUNCTIONS.TE_EXP_SHEET_INQ.GBL?SHEET_ID=]],AE1130,tbl_TransDet_Exp[[#This Row],[&amp;PAGE=EX_SHEET_ENTRY]]))</f>
        <v>0</v>
      </c>
      <c r="AG1130" s="250" t="str">
        <f t="shared" si="56"/>
        <v>https://docmgmt.its.fsu.edu/NolijWeb/public/apiLoginCheck.jsp?redir=../documentviewer/%3FdocumentId%3D</v>
      </c>
      <c r="AH11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0" s="250" t="str">
        <f>tbl_TransDet_Exp[[#Headers],[&amp;TargetFrameName=None]]</f>
        <v>&amp;TargetFrameName=None</v>
      </c>
      <c r="AJ11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0" s="71"/>
      <c r="AN1130" s="22"/>
      <c r="AO1130" s="22"/>
      <c r="AP1130" s="208"/>
      <c r="AQ1130" s="42" t="e">
        <f>IF(tbl_TransDet_Exp[[#This Row],[Custom SR Type]]="",INDEX(SR_Lookup[Section Name],MATCH(tbl_TransDet_Exp[[#This Row],[Account]],SR_Lookup[Account],0)),tbl_TransDet_Exp[[#This Row],[Custom SR Type]])</f>
        <v>#N/A</v>
      </c>
      <c r="AR1130" s="42">
        <f>VALUE(CONCATENATE(C1130,TEXT(tbl_TransDet_Exp[[#This Row],[Pd]],"00")))</f>
        <v>0</v>
      </c>
      <c r="AS1130" s="42" t="str">
        <f>TEXT(tbl_TransDet_Exp[[#This Row],[Project Id]],"000000")</f>
        <v>000000</v>
      </c>
      <c r="AT1130" s="42" t="e">
        <f>INDEX(Table11[Description],MATCH(tbl_TransDet_Exp[[#This Row],[Account]],Table11[GL Account],0))</f>
        <v>#N/A</v>
      </c>
      <c r="AU11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1" spans="2:47">
      <c r="B1131" s="11"/>
      <c r="C1131" s="243"/>
      <c r="D1131" s="243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244"/>
      <c r="P1131" s="11"/>
      <c r="Q1131" s="245"/>
      <c r="R1131" s="11"/>
      <c r="S1131" s="11"/>
      <c r="T1131" s="11"/>
      <c r="U1131" s="11"/>
      <c r="V1131" s="11"/>
      <c r="W1131" s="11"/>
      <c r="X1131" s="11"/>
      <c r="Y1131" s="11"/>
      <c r="Z1131" s="246"/>
      <c r="AA11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1" s="250" t="e">
        <f>IF(tbl_TransDet_Exp[[#This Row],[+/-  (HR GL Detail)]]&lt;&gt;"",tbl_TransDet_Exp[[#This Row],[+/-  (HR GL Detail)]],IF(#REF!&lt;&gt;"",#REF!,""))</f>
        <v>#REF!</v>
      </c>
      <c r="AC1131" s="250" t="str">
        <f t="shared" si="54"/>
        <v>https://financials.omni.fsu.edu/psp/sprdfi/EMPLOYEE/ERP/c/AUDIT_EXPENSE_FUNCTIONS.TE_EXP_SHEET_INQ.GBL?SHEET_ID=</v>
      </c>
      <c r="AD1131" s="250" t="str">
        <f t="shared" si="55"/>
        <v>&amp;PAGE=EX_SHEET_ENTRY</v>
      </c>
      <c r="AE1131" s="250" t="str">
        <f>IF(LEFT(tbl_TransDet_Exp[[#This Row],[Journal Id]],2)="EX",TEXT(tbl_TransDet_Exp[[#This Row],[Vch /Ex /PayId]],"0000000000"),"")</f>
        <v/>
      </c>
      <c r="AF1131" s="250" t="b">
        <f>IF(tbl_TransDet_Exp[[#This Row],[ER Lookup and Format]]&lt;&gt;"",CONCATENATE(tbl_TransDet_Exp[[#This Row],[https://financials.omni.fsu.edu/psp/sprdfi/EMPLOYEE/ERP/c/AUDIT_EXPENSE_FUNCTIONS.TE_EXP_SHEET_INQ.GBL?SHEET_ID=]],AE1131,tbl_TransDet_Exp[[#This Row],[&amp;PAGE=EX_SHEET_ENTRY]]))</f>
        <v>0</v>
      </c>
      <c r="AG1131" s="250" t="str">
        <f t="shared" si="56"/>
        <v>https://docmgmt.its.fsu.edu/NolijWeb/public/apiLoginCheck.jsp?redir=../documentviewer/%3FdocumentId%3D</v>
      </c>
      <c r="AH11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1" s="250" t="str">
        <f>tbl_TransDet_Exp[[#Headers],[&amp;TargetFrameName=None]]</f>
        <v>&amp;TargetFrameName=None</v>
      </c>
      <c r="AJ11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1" s="71"/>
      <c r="AN1131" s="22"/>
      <c r="AO1131" s="22"/>
      <c r="AP1131" s="208"/>
      <c r="AQ1131" s="42" t="e">
        <f>IF(tbl_TransDet_Exp[[#This Row],[Custom SR Type]]="",INDEX(SR_Lookup[Section Name],MATCH(tbl_TransDet_Exp[[#This Row],[Account]],SR_Lookup[Account],0)),tbl_TransDet_Exp[[#This Row],[Custom SR Type]])</f>
        <v>#N/A</v>
      </c>
      <c r="AR1131" s="42">
        <f>VALUE(CONCATENATE(C1131,TEXT(tbl_TransDet_Exp[[#This Row],[Pd]],"00")))</f>
        <v>0</v>
      </c>
      <c r="AS1131" s="42" t="str">
        <f>TEXT(tbl_TransDet_Exp[[#This Row],[Project Id]],"000000")</f>
        <v>000000</v>
      </c>
      <c r="AT1131" s="42" t="e">
        <f>INDEX(Table11[Description],MATCH(tbl_TransDet_Exp[[#This Row],[Account]],Table11[GL Account],0))</f>
        <v>#N/A</v>
      </c>
      <c r="AU11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2" spans="2:47">
      <c r="B1132" s="11"/>
      <c r="C1132" s="243"/>
      <c r="D1132" s="243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244"/>
      <c r="P1132" s="11"/>
      <c r="Q1132" s="245"/>
      <c r="R1132" s="11"/>
      <c r="S1132" s="11"/>
      <c r="T1132" s="11"/>
      <c r="U1132" s="11"/>
      <c r="V1132" s="11"/>
      <c r="W1132" s="11"/>
      <c r="X1132" s="11"/>
      <c r="Y1132" s="11"/>
      <c r="Z1132" s="246"/>
      <c r="AA11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2" s="250" t="e">
        <f>IF(tbl_TransDet_Exp[[#This Row],[+/-  (HR GL Detail)]]&lt;&gt;"",tbl_TransDet_Exp[[#This Row],[+/-  (HR GL Detail)]],IF(#REF!&lt;&gt;"",#REF!,""))</f>
        <v>#REF!</v>
      </c>
      <c r="AC1132" s="250" t="str">
        <f t="shared" si="54"/>
        <v>https://financials.omni.fsu.edu/psp/sprdfi/EMPLOYEE/ERP/c/AUDIT_EXPENSE_FUNCTIONS.TE_EXP_SHEET_INQ.GBL?SHEET_ID=</v>
      </c>
      <c r="AD1132" s="250" t="str">
        <f t="shared" si="55"/>
        <v>&amp;PAGE=EX_SHEET_ENTRY</v>
      </c>
      <c r="AE1132" s="250" t="str">
        <f>IF(LEFT(tbl_TransDet_Exp[[#This Row],[Journal Id]],2)="EX",TEXT(tbl_TransDet_Exp[[#This Row],[Vch /Ex /PayId]],"0000000000"),"")</f>
        <v/>
      </c>
      <c r="AF1132" s="250" t="b">
        <f>IF(tbl_TransDet_Exp[[#This Row],[ER Lookup and Format]]&lt;&gt;"",CONCATENATE(tbl_TransDet_Exp[[#This Row],[https://financials.omni.fsu.edu/psp/sprdfi/EMPLOYEE/ERP/c/AUDIT_EXPENSE_FUNCTIONS.TE_EXP_SHEET_INQ.GBL?SHEET_ID=]],AE1132,tbl_TransDet_Exp[[#This Row],[&amp;PAGE=EX_SHEET_ENTRY]]))</f>
        <v>0</v>
      </c>
      <c r="AG1132" s="250" t="str">
        <f t="shared" si="56"/>
        <v>https://docmgmt.its.fsu.edu/NolijWeb/public/apiLoginCheck.jsp?redir=../documentviewer/%3FdocumentId%3D</v>
      </c>
      <c r="AH11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2" s="250" t="str">
        <f>tbl_TransDet_Exp[[#Headers],[&amp;TargetFrameName=None]]</f>
        <v>&amp;TargetFrameName=None</v>
      </c>
      <c r="AJ11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2" s="71"/>
      <c r="AN1132" s="22"/>
      <c r="AO1132" s="22"/>
      <c r="AP1132" s="208"/>
      <c r="AQ1132" s="42" t="e">
        <f>IF(tbl_TransDet_Exp[[#This Row],[Custom SR Type]]="",INDEX(SR_Lookup[Section Name],MATCH(tbl_TransDet_Exp[[#This Row],[Account]],SR_Lookup[Account],0)),tbl_TransDet_Exp[[#This Row],[Custom SR Type]])</f>
        <v>#N/A</v>
      </c>
      <c r="AR1132" s="42">
        <f>VALUE(CONCATENATE(C1132,TEXT(tbl_TransDet_Exp[[#This Row],[Pd]],"00")))</f>
        <v>0</v>
      </c>
      <c r="AS1132" s="42" t="str">
        <f>TEXT(tbl_TransDet_Exp[[#This Row],[Project Id]],"000000")</f>
        <v>000000</v>
      </c>
      <c r="AT1132" s="42" t="e">
        <f>INDEX(Table11[Description],MATCH(tbl_TransDet_Exp[[#This Row],[Account]],Table11[GL Account],0))</f>
        <v>#N/A</v>
      </c>
      <c r="AU11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3" spans="2:47">
      <c r="B1133" s="11"/>
      <c r="C1133" s="243"/>
      <c r="D1133" s="243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244"/>
      <c r="P1133" s="11"/>
      <c r="Q1133" s="245"/>
      <c r="R1133" s="11"/>
      <c r="S1133" s="11"/>
      <c r="T1133" s="11"/>
      <c r="U1133" s="11"/>
      <c r="V1133" s="11"/>
      <c r="W1133" s="11"/>
      <c r="X1133" s="11"/>
      <c r="Y1133" s="11"/>
      <c r="Z1133" s="246"/>
      <c r="AA11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3" s="250" t="e">
        <f>IF(tbl_TransDet_Exp[[#This Row],[+/-  (HR GL Detail)]]&lt;&gt;"",tbl_TransDet_Exp[[#This Row],[+/-  (HR GL Detail)]],IF(#REF!&lt;&gt;"",#REF!,""))</f>
        <v>#REF!</v>
      </c>
      <c r="AC1133" s="250" t="str">
        <f t="shared" si="54"/>
        <v>https://financials.omni.fsu.edu/psp/sprdfi/EMPLOYEE/ERP/c/AUDIT_EXPENSE_FUNCTIONS.TE_EXP_SHEET_INQ.GBL?SHEET_ID=</v>
      </c>
      <c r="AD1133" s="250" t="str">
        <f t="shared" si="55"/>
        <v>&amp;PAGE=EX_SHEET_ENTRY</v>
      </c>
      <c r="AE1133" s="250" t="str">
        <f>IF(LEFT(tbl_TransDet_Exp[[#This Row],[Journal Id]],2)="EX",TEXT(tbl_TransDet_Exp[[#This Row],[Vch /Ex /PayId]],"0000000000"),"")</f>
        <v/>
      </c>
      <c r="AF1133" s="250" t="b">
        <f>IF(tbl_TransDet_Exp[[#This Row],[ER Lookup and Format]]&lt;&gt;"",CONCATENATE(tbl_TransDet_Exp[[#This Row],[https://financials.omni.fsu.edu/psp/sprdfi/EMPLOYEE/ERP/c/AUDIT_EXPENSE_FUNCTIONS.TE_EXP_SHEET_INQ.GBL?SHEET_ID=]],AE1133,tbl_TransDet_Exp[[#This Row],[&amp;PAGE=EX_SHEET_ENTRY]]))</f>
        <v>0</v>
      </c>
      <c r="AG1133" s="250" t="str">
        <f t="shared" si="56"/>
        <v>https://docmgmt.its.fsu.edu/NolijWeb/public/apiLoginCheck.jsp?redir=../documentviewer/%3FdocumentId%3D</v>
      </c>
      <c r="AH11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3" s="250" t="str">
        <f>tbl_TransDet_Exp[[#Headers],[&amp;TargetFrameName=None]]</f>
        <v>&amp;TargetFrameName=None</v>
      </c>
      <c r="AJ11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3" s="71"/>
      <c r="AN1133" s="22"/>
      <c r="AO1133" s="22"/>
      <c r="AP1133" s="208"/>
      <c r="AQ1133" s="42" t="e">
        <f>IF(tbl_TransDet_Exp[[#This Row],[Custom SR Type]]="",INDEX(SR_Lookup[Section Name],MATCH(tbl_TransDet_Exp[[#This Row],[Account]],SR_Lookup[Account],0)),tbl_TransDet_Exp[[#This Row],[Custom SR Type]])</f>
        <v>#N/A</v>
      </c>
      <c r="AR1133" s="42">
        <f>VALUE(CONCATENATE(C1133,TEXT(tbl_TransDet_Exp[[#This Row],[Pd]],"00")))</f>
        <v>0</v>
      </c>
      <c r="AS1133" s="42" t="str">
        <f>TEXT(tbl_TransDet_Exp[[#This Row],[Project Id]],"000000")</f>
        <v>000000</v>
      </c>
      <c r="AT1133" s="42" t="e">
        <f>INDEX(Table11[Description],MATCH(tbl_TransDet_Exp[[#This Row],[Account]],Table11[GL Account],0))</f>
        <v>#N/A</v>
      </c>
      <c r="AU11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4" spans="2:47">
      <c r="B1134" s="11"/>
      <c r="C1134" s="243"/>
      <c r="D1134" s="243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244"/>
      <c r="P1134" s="11"/>
      <c r="Q1134" s="245"/>
      <c r="R1134" s="11"/>
      <c r="S1134" s="11"/>
      <c r="T1134" s="11"/>
      <c r="U1134" s="11"/>
      <c r="V1134" s="11"/>
      <c r="W1134" s="11"/>
      <c r="X1134" s="11"/>
      <c r="Y1134" s="11"/>
      <c r="Z1134" s="246"/>
      <c r="AA11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4" s="250" t="e">
        <f>IF(tbl_TransDet_Exp[[#This Row],[+/-  (HR GL Detail)]]&lt;&gt;"",tbl_TransDet_Exp[[#This Row],[+/-  (HR GL Detail)]],IF(#REF!&lt;&gt;"",#REF!,""))</f>
        <v>#REF!</v>
      </c>
      <c r="AC1134" s="250" t="str">
        <f t="shared" si="54"/>
        <v>https://financials.omni.fsu.edu/psp/sprdfi/EMPLOYEE/ERP/c/AUDIT_EXPENSE_FUNCTIONS.TE_EXP_SHEET_INQ.GBL?SHEET_ID=</v>
      </c>
      <c r="AD1134" s="250" t="str">
        <f t="shared" si="55"/>
        <v>&amp;PAGE=EX_SHEET_ENTRY</v>
      </c>
      <c r="AE1134" s="250" t="str">
        <f>IF(LEFT(tbl_TransDet_Exp[[#This Row],[Journal Id]],2)="EX",TEXT(tbl_TransDet_Exp[[#This Row],[Vch /Ex /PayId]],"0000000000"),"")</f>
        <v/>
      </c>
      <c r="AF1134" s="250" t="b">
        <f>IF(tbl_TransDet_Exp[[#This Row],[ER Lookup and Format]]&lt;&gt;"",CONCATENATE(tbl_TransDet_Exp[[#This Row],[https://financials.omni.fsu.edu/psp/sprdfi/EMPLOYEE/ERP/c/AUDIT_EXPENSE_FUNCTIONS.TE_EXP_SHEET_INQ.GBL?SHEET_ID=]],AE1134,tbl_TransDet_Exp[[#This Row],[&amp;PAGE=EX_SHEET_ENTRY]]))</f>
        <v>0</v>
      </c>
      <c r="AG1134" s="250" t="str">
        <f t="shared" si="56"/>
        <v>https://docmgmt.its.fsu.edu/NolijWeb/public/apiLoginCheck.jsp?redir=../documentviewer/%3FdocumentId%3D</v>
      </c>
      <c r="AH11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4" s="250" t="str">
        <f>tbl_TransDet_Exp[[#Headers],[&amp;TargetFrameName=None]]</f>
        <v>&amp;TargetFrameName=None</v>
      </c>
      <c r="AJ11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4" s="71"/>
      <c r="AN1134" s="22"/>
      <c r="AO1134" s="22"/>
      <c r="AP1134" s="208"/>
      <c r="AQ1134" s="42" t="e">
        <f>IF(tbl_TransDet_Exp[[#This Row],[Custom SR Type]]="",INDEX(SR_Lookup[Section Name],MATCH(tbl_TransDet_Exp[[#This Row],[Account]],SR_Lookup[Account],0)),tbl_TransDet_Exp[[#This Row],[Custom SR Type]])</f>
        <v>#N/A</v>
      </c>
      <c r="AR1134" s="42">
        <f>VALUE(CONCATENATE(C1134,TEXT(tbl_TransDet_Exp[[#This Row],[Pd]],"00")))</f>
        <v>0</v>
      </c>
      <c r="AS1134" s="42" t="str">
        <f>TEXT(tbl_TransDet_Exp[[#This Row],[Project Id]],"000000")</f>
        <v>000000</v>
      </c>
      <c r="AT1134" s="42" t="e">
        <f>INDEX(Table11[Description],MATCH(tbl_TransDet_Exp[[#This Row],[Account]],Table11[GL Account],0))</f>
        <v>#N/A</v>
      </c>
      <c r="AU11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5" spans="2:47">
      <c r="B1135" s="11"/>
      <c r="C1135" s="243"/>
      <c r="D1135" s="243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244"/>
      <c r="P1135" s="11"/>
      <c r="Q1135" s="245"/>
      <c r="R1135" s="11"/>
      <c r="S1135" s="11"/>
      <c r="T1135" s="11"/>
      <c r="U1135" s="11"/>
      <c r="V1135" s="11"/>
      <c r="W1135" s="11"/>
      <c r="X1135" s="11"/>
      <c r="Y1135" s="11"/>
      <c r="Z1135" s="246"/>
      <c r="AA11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5" s="250" t="e">
        <f>IF(tbl_TransDet_Exp[[#This Row],[+/-  (HR GL Detail)]]&lt;&gt;"",tbl_TransDet_Exp[[#This Row],[+/-  (HR GL Detail)]],IF(#REF!&lt;&gt;"",#REF!,""))</f>
        <v>#REF!</v>
      </c>
      <c r="AC1135" s="250" t="str">
        <f t="shared" si="54"/>
        <v>https://financials.omni.fsu.edu/psp/sprdfi/EMPLOYEE/ERP/c/AUDIT_EXPENSE_FUNCTIONS.TE_EXP_SHEET_INQ.GBL?SHEET_ID=</v>
      </c>
      <c r="AD1135" s="250" t="str">
        <f t="shared" si="55"/>
        <v>&amp;PAGE=EX_SHEET_ENTRY</v>
      </c>
      <c r="AE1135" s="250" t="str">
        <f>IF(LEFT(tbl_TransDet_Exp[[#This Row],[Journal Id]],2)="EX",TEXT(tbl_TransDet_Exp[[#This Row],[Vch /Ex /PayId]],"0000000000"),"")</f>
        <v/>
      </c>
      <c r="AF1135" s="250" t="b">
        <f>IF(tbl_TransDet_Exp[[#This Row],[ER Lookup and Format]]&lt;&gt;"",CONCATENATE(tbl_TransDet_Exp[[#This Row],[https://financials.omni.fsu.edu/psp/sprdfi/EMPLOYEE/ERP/c/AUDIT_EXPENSE_FUNCTIONS.TE_EXP_SHEET_INQ.GBL?SHEET_ID=]],AE1135,tbl_TransDet_Exp[[#This Row],[&amp;PAGE=EX_SHEET_ENTRY]]))</f>
        <v>0</v>
      </c>
      <c r="AG1135" s="250" t="str">
        <f t="shared" si="56"/>
        <v>https://docmgmt.its.fsu.edu/NolijWeb/public/apiLoginCheck.jsp?redir=../documentviewer/%3FdocumentId%3D</v>
      </c>
      <c r="AH11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5" s="250" t="str">
        <f>tbl_TransDet_Exp[[#Headers],[&amp;TargetFrameName=None]]</f>
        <v>&amp;TargetFrameName=None</v>
      </c>
      <c r="AJ11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5" s="71"/>
      <c r="AN1135" s="22"/>
      <c r="AO1135" s="22"/>
      <c r="AP1135" s="208"/>
      <c r="AQ1135" s="42" t="e">
        <f>IF(tbl_TransDet_Exp[[#This Row],[Custom SR Type]]="",INDEX(SR_Lookup[Section Name],MATCH(tbl_TransDet_Exp[[#This Row],[Account]],SR_Lookup[Account],0)),tbl_TransDet_Exp[[#This Row],[Custom SR Type]])</f>
        <v>#N/A</v>
      </c>
      <c r="AR1135" s="42">
        <f>VALUE(CONCATENATE(C1135,TEXT(tbl_TransDet_Exp[[#This Row],[Pd]],"00")))</f>
        <v>0</v>
      </c>
      <c r="AS1135" s="42" t="str">
        <f>TEXT(tbl_TransDet_Exp[[#This Row],[Project Id]],"000000")</f>
        <v>000000</v>
      </c>
      <c r="AT1135" s="42" t="e">
        <f>INDEX(Table11[Description],MATCH(tbl_TransDet_Exp[[#This Row],[Account]],Table11[GL Account],0))</f>
        <v>#N/A</v>
      </c>
      <c r="AU11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6" spans="2:47">
      <c r="B1136" s="11"/>
      <c r="C1136" s="243"/>
      <c r="D1136" s="243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244"/>
      <c r="P1136" s="11"/>
      <c r="Q1136" s="245"/>
      <c r="R1136" s="11"/>
      <c r="S1136" s="11"/>
      <c r="T1136" s="11"/>
      <c r="U1136" s="11"/>
      <c r="V1136" s="11"/>
      <c r="W1136" s="11"/>
      <c r="X1136" s="11"/>
      <c r="Y1136" s="11"/>
      <c r="Z1136" s="246"/>
      <c r="AA11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6" s="250" t="e">
        <f>IF(tbl_TransDet_Exp[[#This Row],[+/-  (HR GL Detail)]]&lt;&gt;"",tbl_TransDet_Exp[[#This Row],[+/-  (HR GL Detail)]],IF(#REF!&lt;&gt;"",#REF!,""))</f>
        <v>#REF!</v>
      </c>
      <c r="AC1136" s="250" t="str">
        <f t="shared" si="54"/>
        <v>https://financials.omni.fsu.edu/psp/sprdfi/EMPLOYEE/ERP/c/AUDIT_EXPENSE_FUNCTIONS.TE_EXP_SHEET_INQ.GBL?SHEET_ID=</v>
      </c>
      <c r="AD1136" s="250" t="str">
        <f t="shared" si="55"/>
        <v>&amp;PAGE=EX_SHEET_ENTRY</v>
      </c>
      <c r="AE1136" s="250" t="str">
        <f>IF(LEFT(tbl_TransDet_Exp[[#This Row],[Journal Id]],2)="EX",TEXT(tbl_TransDet_Exp[[#This Row],[Vch /Ex /PayId]],"0000000000"),"")</f>
        <v/>
      </c>
      <c r="AF1136" s="250" t="b">
        <f>IF(tbl_TransDet_Exp[[#This Row],[ER Lookup and Format]]&lt;&gt;"",CONCATENATE(tbl_TransDet_Exp[[#This Row],[https://financials.omni.fsu.edu/psp/sprdfi/EMPLOYEE/ERP/c/AUDIT_EXPENSE_FUNCTIONS.TE_EXP_SHEET_INQ.GBL?SHEET_ID=]],AE1136,tbl_TransDet_Exp[[#This Row],[&amp;PAGE=EX_SHEET_ENTRY]]))</f>
        <v>0</v>
      </c>
      <c r="AG1136" s="250" t="str">
        <f t="shared" si="56"/>
        <v>https://docmgmt.its.fsu.edu/NolijWeb/public/apiLoginCheck.jsp?redir=../documentviewer/%3FdocumentId%3D</v>
      </c>
      <c r="AH11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6" s="250" t="str">
        <f>tbl_TransDet_Exp[[#Headers],[&amp;TargetFrameName=None]]</f>
        <v>&amp;TargetFrameName=None</v>
      </c>
      <c r="AJ11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6" s="71"/>
      <c r="AN1136" s="22"/>
      <c r="AO1136" s="22"/>
      <c r="AP1136" s="208"/>
      <c r="AQ1136" s="42" t="e">
        <f>IF(tbl_TransDet_Exp[[#This Row],[Custom SR Type]]="",INDEX(SR_Lookup[Section Name],MATCH(tbl_TransDet_Exp[[#This Row],[Account]],SR_Lookup[Account],0)),tbl_TransDet_Exp[[#This Row],[Custom SR Type]])</f>
        <v>#N/A</v>
      </c>
      <c r="AR1136" s="42">
        <f>VALUE(CONCATENATE(C1136,TEXT(tbl_TransDet_Exp[[#This Row],[Pd]],"00")))</f>
        <v>0</v>
      </c>
      <c r="AS1136" s="42" t="str">
        <f>TEXT(tbl_TransDet_Exp[[#This Row],[Project Id]],"000000")</f>
        <v>000000</v>
      </c>
      <c r="AT1136" s="42" t="e">
        <f>INDEX(Table11[Description],MATCH(tbl_TransDet_Exp[[#This Row],[Account]],Table11[GL Account],0))</f>
        <v>#N/A</v>
      </c>
      <c r="AU11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7" spans="2:47">
      <c r="B1137" s="11"/>
      <c r="C1137" s="243"/>
      <c r="D1137" s="243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244"/>
      <c r="P1137" s="11"/>
      <c r="Q1137" s="245"/>
      <c r="R1137" s="11"/>
      <c r="S1137" s="11"/>
      <c r="T1137" s="11"/>
      <c r="U1137" s="11"/>
      <c r="V1137" s="11"/>
      <c r="W1137" s="11"/>
      <c r="X1137" s="11"/>
      <c r="Y1137" s="11"/>
      <c r="Z1137" s="246"/>
      <c r="AA11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7" s="250" t="e">
        <f>IF(tbl_TransDet_Exp[[#This Row],[+/-  (HR GL Detail)]]&lt;&gt;"",tbl_TransDet_Exp[[#This Row],[+/-  (HR GL Detail)]],IF(#REF!&lt;&gt;"",#REF!,""))</f>
        <v>#REF!</v>
      </c>
      <c r="AC1137" s="250" t="str">
        <f t="shared" si="54"/>
        <v>https://financials.omni.fsu.edu/psp/sprdfi/EMPLOYEE/ERP/c/AUDIT_EXPENSE_FUNCTIONS.TE_EXP_SHEET_INQ.GBL?SHEET_ID=</v>
      </c>
      <c r="AD1137" s="250" t="str">
        <f t="shared" si="55"/>
        <v>&amp;PAGE=EX_SHEET_ENTRY</v>
      </c>
      <c r="AE1137" s="250" t="str">
        <f>IF(LEFT(tbl_TransDet_Exp[[#This Row],[Journal Id]],2)="EX",TEXT(tbl_TransDet_Exp[[#This Row],[Vch /Ex /PayId]],"0000000000"),"")</f>
        <v/>
      </c>
      <c r="AF1137" s="250" t="b">
        <f>IF(tbl_TransDet_Exp[[#This Row],[ER Lookup and Format]]&lt;&gt;"",CONCATENATE(tbl_TransDet_Exp[[#This Row],[https://financials.omni.fsu.edu/psp/sprdfi/EMPLOYEE/ERP/c/AUDIT_EXPENSE_FUNCTIONS.TE_EXP_SHEET_INQ.GBL?SHEET_ID=]],AE1137,tbl_TransDet_Exp[[#This Row],[&amp;PAGE=EX_SHEET_ENTRY]]))</f>
        <v>0</v>
      </c>
      <c r="AG1137" s="250" t="str">
        <f t="shared" si="56"/>
        <v>https://docmgmt.its.fsu.edu/NolijWeb/public/apiLoginCheck.jsp?redir=../documentviewer/%3FdocumentId%3D</v>
      </c>
      <c r="AH11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7" s="250" t="str">
        <f>tbl_TransDet_Exp[[#Headers],[&amp;TargetFrameName=None]]</f>
        <v>&amp;TargetFrameName=None</v>
      </c>
      <c r="AJ11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7" s="71"/>
      <c r="AN1137" s="22"/>
      <c r="AO1137" s="22"/>
      <c r="AP1137" s="208"/>
      <c r="AQ1137" s="42" t="e">
        <f>IF(tbl_TransDet_Exp[[#This Row],[Custom SR Type]]="",INDEX(SR_Lookup[Section Name],MATCH(tbl_TransDet_Exp[[#This Row],[Account]],SR_Lookup[Account],0)),tbl_TransDet_Exp[[#This Row],[Custom SR Type]])</f>
        <v>#N/A</v>
      </c>
      <c r="AR1137" s="42">
        <f>VALUE(CONCATENATE(C1137,TEXT(tbl_TransDet_Exp[[#This Row],[Pd]],"00")))</f>
        <v>0</v>
      </c>
      <c r="AS1137" s="42" t="str">
        <f>TEXT(tbl_TransDet_Exp[[#This Row],[Project Id]],"000000")</f>
        <v>000000</v>
      </c>
      <c r="AT1137" s="42" t="e">
        <f>INDEX(Table11[Description],MATCH(tbl_TransDet_Exp[[#This Row],[Account]],Table11[GL Account],0))</f>
        <v>#N/A</v>
      </c>
      <c r="AU11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8" spans="2:47">
      <c r="B1138" s="11"/>
      <c r="C1138" s="243"/>
      <c r="D1138" s="243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244"/>
      <c r="P1138" s="11"/>
      <c r="Q1138" s="245"/>
      <c r="R1138" s="11"/>
      <c r="S1138" s="11"/>
      <c r="T1138" s="11"/>
      <c r="U1138" s="11"/>
      <c r="V1138" s="11"/>
      <c r="W1138" s="11"/>
      <c r="X1138" s="11"/>
      <c r="Y1138" s="11"/>
      <c r="Z1138" s="246"/>
      <c r="AA11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8" s="250" t="e">
        <f>IF(tbl_TransDet_Exp[[#This Row],[+/-  (HR GL Detail)]]&lt;&gt;"",tbl_TransDet_Exp[[#This Row],[+/-  (HR GL Detail)]],IF(#REF!&lt;&gt;"",#REF!,""))</f>
        <v>#REF!</v>
      </c>
      <c r="AC1138" s="250" t="str">
        <f t="shared" si="54"/>
        <v>https://financials.omni.fsu.edu/psp/sprdfi/EMPLOYEE/ERP/c/AUDIT_EXPENSE_FUNCTIONS.TE_EXP_SHEET_INQ.GBL?SHEET_ID=</v>
      </c>
      <c r="AD1138" s="250" t="str">
        <f t="shared" si="55"/>
        <v>&amp;PAGE=EX_SHEET_ENTRY</v>
      </c>
      <c r="AE1138" s="250" t="str">
        <f>IF(LEFT(tbl_TransDet_Exp[[#This Row],[Journal Id]],2)="EX",TEXT(tbl_TransDet_Exp[[#This Row],[Vch /Ex /PayId]],"0000000000"),"")</f>
        <v/>
      </c>
      <c r="AF1138" s="250" t="b">
        <f>IF(tbl_TransDet_Exp[[#This Row],[ER Lookup and Format]]&lt;&gt;"",CONCATENATE(tbl_TransDet_Exp[[#This Row],[https://financials.omni.fsu.edu/psp/sprdfi/EMPLOYEE/ERP/c/AUDIT_EXPENSE_FUNCTIONS.TE_EXP_SHEET_INQ.GBL?SHEET_ID=]],AE1138,tbl_TransDet_Exp[[#This Row],[&amp;PAGE=EX_SHEET_ENTRY]]))</f>
        <v>0</v>
      </c>
      <c r="AG1138" s="250" t="str">
        <f t="shared" si="56"/>
        <v>https://docmgmt.its.fsu.edu/NolijWeb/public/apiLoginCheck.jsp?redir=../documentviewer/%3FdocumentId%3D</v>
      </c>
      <c r="AH11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8" s="250" t="str">
        <f>tbl_TransDet_Exp[[#Headers],[&amp;TargetFrameName=None]]</f>
        <v>&amp;TargetFrameName=None</v>
      </c>
      <c r="AJ11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8" s="71"/>
      <c r="AN1138" s="22"/>
      <c r="AO1138" s="22"/>
      <c r="AP1138" s="208"/>
      <c r="AQ1138" s="42" t="e">
        <f>IF(tbl_TransDet_Exp[[#This Row],[Custom SR Type]]="",INDEX(SR_Lookup[Section Name],MATCH(tbl_TransDet_Exp[[#This Row],[Account]],SR_Lookup[Account],0)),tbl_TransDet_Exp[[#This Row],[Custom SR Type]])</f>
        <v>#N/A</v>
      </c>
      <c r="AR1138" s="42">
        <f>VALUE(CONCATENATE(C1138,TEXT(tbl_TransDet_Exp[[#This Row],[Pd]],"00")))</f>
        <v>0</v>
      </c>
      <c r="AS1138" s="42" t="str">
        <f>TEXT(tbl_TransDet_Exp[[#This Row],[Project Id]],"000000")</f>
        <v>000000</v>
      </c>
      <c r="AT1138" s="42" t="e">
        <f>INDEX(Table11[Description],MATCH(tbl_TransDet_Exp[[#This Row],[Account]],Table11[GL Account],0))</f>
        <v>#N/A</v>
      </c>
      <c r="AU11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39" spans="2:47">
      <c r="B1139" s="11"/>
      <c r="C1139" s="243"/>
      <c r="D1139" s="243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244"/>
      <c r="P1139" s="11"/>
      <c r="Q1139" s="245"/>
      <c r="R1139" s="11"/>
      <c r="S1139" s="11"/>
      <c r="T1139" s="11"/>
      <c r="U1139" s="11"/>
      <c r="V1139" s="11"/>
      <c r="W1139" s="11"/>
      <c r="X1139" s="11"/>
      <c r="Y1139" s="11"/>
      <c r="Z1139" s="246"/>
      <c r="AA11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39" s="250" t="e">
        <f>IF(tbl_TransDet_Exp[[#This Row],[+/-  (HR GL Detail)]]&lt;&gt;"",tbl_TransDet_Exp[[#This Row],[+/-  (HR GL Detail)]],IF(#REF!&lt;&gt;"",#REF!,""))</f>
        <v>#REF!</v>
      </c>
      <c r="AC1139" s="250" t="str">
        <f t="shared" si="54"/>
        <v>https://financials.omni.fsu.edu/psp/sprdfi/EMPLOYEE/ERP/c/AUDIT_EXPENSE_FUNCTIONS.TE_EXP_SHEET_INQ.GBL?SHEET_ID=</v>
      </c>
      <c r="AD1139" s="250" t="str">
        <f t="shared" si="55"/>
        <v>&amp;PAGE=EX_SHEET_ENTRY</v>
      </c>
      <c r="AE1139" s="250" t="str">
        <f>IF(LEFT(tbl_TransDet_Exp[[#This Row],[Journal Id]],2)="EX",TEXT(tbl_TransDet_Exp[[#This Row],[Vch /Ex /PayId]],"0000000000"),"")</f>
        <v/>
      </c>
      <c r="AF1139" s="250" t="b">
        <f>IF(tbl_TransDet_Exp[[#This Row],[ER Lookup and Format]]&lt;&gt;"",CONCATENATE(tbl_TransDet_Exp[[#This Row],[https://financials.omni.fsu.edu/psp/sprdfi/EMPLOYEE/ERP/c/AUDIT_EXPENSE_FUNCTIONS.TE_EXP_SHEET_INQ.GBL?SHEET_ID=]],AE1139,tbl_TransDet_Exp[[#This Row],[&amp;PAGE=EX_SHEET_ENTRY]]))</f>
        <v>0</v>
      </c>
      <c r="AG1139" s="250" t="str">
        <f t="shared" si="56"/>
        <v>https://docmgmt.its.fsu.edu/NolijWeb/public/apiLoginCheck.jsp?redir=../documentviewer/%3FdocumentId%3D</v>
      </c>
      <c r="AH11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39" s="250" t="str">
        <f>tbl_TransDet_Exp[[#Headers],[&amp;TargetFrameName=None]]</f>
        <v>&amp;TargetFrameName=None</v>
      </c>
      <c r="AJ11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39" s="71"/>
      <c r="AN1139" s="22"/>
      <c r="AO1139" s="22"/>
      <c r="AP1139" s="208"/>
      <c r="AQ1139" s="42" t="e">
        <f>IF(tbl_TransDet_Exp[[#This Row],[Custom SR Type]]="",INDEX(SR_Lookup[Section Name],MATCH(tbl_TransDet_Exp[[#This Row],[Account]],SR_Lookup[Account],0)),tbl_TransDet_Exp[[#This Row],[Custom SR Type]])</f>
        <v>#N/A</v>
      </c>
      <c r="AR1139" s="42">
        <f>VALUE(CONCATENATE(C1139,TEXT(tbl_TransDet_Exp[[#This Row],[Pd]],"00")))</f>
        <v>0</v>
      </c>
      <c r="AS1139" s="42" t="str">
        <f>TEXT(tbl_TransDet_Exp[[#This Row],[Project Id]],"000000")</f>
        <v>000000</v>
      </c>
      <c r="AT1139" s="42" t="e">
        <f>INDEX(Table11[Description],MATCH(tbl_TransDet_Exp[[#This Row],[Account]],Table11[GL Account],0))</f>
        <v>#N/A</v>
      </c>
      <c r="AU11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0" spans="2:47">
      <c r="B1140" s="11"/>
      <c r="C1140" s="243"/>
      <c r="D1140" s="243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244"/>
      <c r="P1140" s="11"/>
      <c r="Q1140" s="245"/>
      <c r="R1140" s="11"/>
      <c r="S1140" s="11"/>
      <c r="T1140" s="11"/>
      <c r="U1140" s="11"/>
      <c r="V1140" s="11"/>
      <c r="W1140" s="11"/>
      <c r="X1140" s="11"/>
      <c r="Y1140" s="11"/>
      <c r="Z1140" s="246"/>
      <c r="AA11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0" s="250" t="e">
        <f>IF(tbl_TransDet_Exp[[#This Row],[+/-  (HR GL Detail)]]&lt;&gt;"",tbl_TransDet_Exp[[#This Row],[+/-  (HR GL Detail)]],IF(#REF!&lt;&gt;"",#REF!,""))</f>
        <v>#REF!</v>
      </c>
      <c r="AC1140" s="250" t="str">
        <f t="shared" si="54"/>
        <v>https://financials.omni.fsu.edu/psp/sprdfi/EMPLOYEE/ERP/c/AUDIT_EXPENSE_FUNCTIONS.TE_EXP_SHEET_INQ.GBL?SHEET_ID=</v>
      </c>
      <c r="AD1140" s="250" t="str">
        <f t="shared" si="55"/>
        <v>&amp;PAGE=EX_SHEET_ENTRY</v>
      </c>
      <c r="AE1140" s="250" t="str">
        <f>IF(LEFT(tbl_TransDet_Exp[[#This Row],[Journal Id]],2)="EX",TEXT(tbl_TransDet_Exp[[#This Row],[Vch /Ex /PayId]],"0000000000"),"")</f>
        <v/>
      </c>
      <c r="AF1140" s="250" t="b">
        <f>IF(tbl_TransDet_Exp[[#This Row],[ER Lookup and Format]]&lt;&gt;"",CONCATENATE(tbl_TransDet_Exp[[#This Row],[https://financials.omni.fsu.edu/psp/sprdfi/EMPLOYEE/ERP/c/AUDIT_EXPENSE_FUNCTIONS.TE_EXP_SHEET_INQ.GBL?SHEET_ID=]],AE1140,tbl_TransDet_Exp[[#This Row],[&amp;PAGE=EX_SHEET_ENTRY]]))</f>
        <v>0</v>
      </c>
      <c r="AG1140" s="250" t="str">
        <f t="shared" si="56"/>
        <v>https://docmgmt.its.fsu.edu/NolijWeb/public/apiLoginCheck.jsp?redir=../documentviewer/%3FdocumentId%3D</v>
      </c>
      <c r="AH11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0" s="250" t="str">
        <f>tbl_TransDet_Exp[[#Headers],[&amp;TargetFrameName=None]]</f>
        <v>&amp;TargetFrameName=None</v>
      </c>
      <c r="AJ11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0" s="71"/>
      <c r="AN1140" s="22"/>
      <c r="AO1140" s="22"/>
      <c r="AP1140" s="208"/>
      <c r="AQ1140" s="42" t="e">
        <f>IF(tbl_TransDet_Exp[[#This Row],[Custom SR Type]]="",INDEX(SR_Lookup[Section Name],MATCH(tbl_TransDet_Exp[[#This Row],[Account]],SR_Lookup[Account],0)),tbl_TransDet_Exp[[#This Row],[Custom SR Type]])</f>
        <v>#N/A</v>
      </c>
      <c r="AR1140" s="42">
        <f>VALUE(CONCATENATE(C1140,TEXT(tbl_TransDet_Exp[[#This Row],[Pd]],"00")))</f>
        <v>0</v>
      </c>
      <c r="AS1140" s="42" t="str">
        <f>TEXT(tbl_TransDet_Exp[[#This Row],[Project Id]],"000000")</f>
        <v>000000</v>
      </c>
      <c r="AT1140" s="42" t="e">
        <f>INDEX(Table11[Description],MATCH(tbl_TransDet_Exp[[#This Row],[Account]],Table11[GL Account],0))</f>
        <v>#N/A</v>
      </c>
      <c r="AU11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1" spans="2:47">
      <c r="B1141" s="11"/>
      <c r="C1141" s="243"/>
      <c r="D1141" s="243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244"/>
      <c r="P1141" s="11"/>
      <c r="Q1141" s="245"/>
      <c r="R1141" s="11"/>
      <c r="S1141" s="11"/>
      <c r="T1141" s="11"/>
      <c r="U1141" s="11"/>
      <c r="V1141" s="11"/>
      <c r="W1141" s="11"/>
      <c r="X1141" s="11"/>
      <c r="Y1141" s="11"/>
      <c r="Z1141" s="246"/>
      <c r="AA11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1" s="250" t="e">
        <f>IF(tbl_TransDet_Exp[[#This Row],[+/-  (HR GL Detail)]]&lt;&gt;"",tbl_TransDet_Exp[[#This Row],[+/-  (HR GL Detail)]],IF(#REF!&lt;&gt;"",#REF!,""))</f>
        <v>#REF!</v>
      </c>
      <c r="AC1141" s="250" t="str">
        <f t="shared" si="54"/>
        <v>https://financials.omni.fsu.edu/psp/sprdfi/EMPLOYEE/ERP/c/AUDIT_EXPENSE_FUNCTIONS.TE_EXP_SHEET_INQ.GBL?SHEET_ID=</v>
      </c>
      <c r="AD1141" s="250" t="str">
        <f t="shared" si="55"/>
        <v>&amp;PAGE=EX_SHEET_ENTRY</v>
      </c>
      <c r="AE1141" s="250" t="str">
        <f>IF(LEFT(tbl_TransDet_Exp[[#This Row],[Journal Id]],2)="EX",TEXT(tbl_TransDet_Exp[[#This Row],[Vch /Ex /PayId]],"0000000000"),"")</f>
        <v/>
      </c>
      <c r="AF1141" s="250" t="b">
        <f>IF(tbl_TransDet_Exp[[#This Row],[ER Lookup and Format]]&lt;&gt;"",CONCATENATE(tbl_TransDet_Exp[[#This Row],[https://financials.omni.fsu.edu/psp/sprdfi/EMPLOYEE/ERP/c/AUDIT_EXPENSE_FUNCTIONS.TE_EXP_SHEET_INQ.GBL?SHEET_ID=]],AE1141,tbl_TransDet_Exp[[#This Row],[&amp;PAGE=EX_SHEET_ENTRY]]))</f>
        <v>0</v>
      </c>
      <c r="AG1141" s="250" t="str">
        <f t="shared" si="56"/>
        <v>https://docmgmt.its.fsu.edu/NolijWeb/public/apiLoginCheck.jsp?redir=../documentviewer/%3FdocumentId%3D</v>
      </c>
      <c r="AH11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1" s="250" t="str">
        <f>tbl_TransDet_Exp[[#Headers],[&amp;TargetFrameName=None]]</f>
        <v>&amp;TargetFrameName=None</v>
      </c>
      <c r="AJ11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1" s="71"/>
      <c r="AN1141" s="22"/>
      <c r="AO1141" s="22"/>
      <c r="AP1141" s="208"/>
      <c r="AQ1141" s="42" t="e">
        <f>IF(tbl_TransDet_Exp[[#This Row],[Custom SR Type]]="",INDEX(SR_Lookup[Section Name],MATCH(tbl_TransDet_Exp[[#This Row],[Account]],SR_Lookup[Account],0)),tbl_TransDet_Exp[[#This Row],[Custom SR Type]])</f>
        <v>#N/A</v>
      </c>
      <c r="AR1141" s="42">
        <f>VALUE(CONCATENATE(C1141,TEXT(tbl_TransDet_Exp[[#This Row],[Pd]],"00")))</f>
        <v>0</v>
      </c>
      <c r="AS1141" s="42" t="str">
        <f>TEXT(tbl_TransDet_Exp[[#This Row],[Project Id]],"000000")</f>
        <v>000000</v>
      </c>
      <c r="AT1141" s="42" t="e">
        <f>INDEX(Table11[Description],MATCH(tbl_TransDet_Exp[[#This Row],[Account]],Table11[GL Account],0))</f>
        <v>#N/A</v>
      </c>
      <c r="AU11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2" spans="2:47">
      <c r="B1142" s="11"/>
      <c r="C1142" s="243"/>
      <c r="D1142" s="243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244"/>
      <c r="P1142" s="11"/>
      <c r="Q1142" s="245"/>
      <c r="R1142" s="11"/>
      <c r="S1142" s="11"/>
      <c r="T1142" s="11"/>
      <c r="U1142" s="11"/>
      <c r="V1142" s="11"/>
      <c r="W1142" s="11"/>
      <c r="X1142" s="11"/>
      <c r="Y1142" s="11"/>
      <c r="Z1142" s="246"/>
      <c r="AA11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2" s="250" t="e">
        <f>IF(tbl_TransDet_Exp[[#This Row],[+/-  (HR GL Detail)]]&lt;&gt;"",tbl_TransDet_Exp[[#This Row],[+/-  (HR GL Detail)]],IF(#REF!&lt;&gt;"",#REF!,""))</f>
        <v>#REF!</v>
      </c>
      <c r="AC1142" s="250" t="str">
        <f t="shared" si="54"/>
        <v>https://financials.omni.fsu.edu/psp/sprdfi/EMPLOYEE/ERP/c/AUDIT_EXPENSE_FUNCTIONS.TE_EXP_SHEET_INQ.GBL?SHEET_ID=</v>
      </c>
      <c r="AD1142" s="250" t="str">
        <f t="shared" si="55"/>
        <v>&amp;PAGE=EX_SHEET_ENTRY</v>
      </c>
      <c r="AE1142" s="250" t="str">
        <f>IF(LEFT(tbl_TransDet_Exp[[#This Row],[Journal Id]],2)="EX",TEXT(tbl_TransDet_Exp[[#This Row],[Vch /Ex /PayId]],"0000000000"),"")</f>
        <v/>
      </c>
      <c r="AF1142" s="250" t="b">
        <f>IF(tbl_TransDet_Exp[[#This Row],[ER Lookup and Format]]&lt;&gt;"",CONCATENATE(tbl_TransDet_Exp[[#This Row],[https://financials.omni.fsu.edu/psp/sprdfi/EMPLOYEE/ERP/c/AUDIT_EXPENSE_FUNCTIONS.TE_EXP_SHEET_INQ.GBL?SHEET_ID=]],AE1142,tbl_TransDet_Exp[[#This Row],[&amp;PAGE=EX_SHEET_ENTRY]]))</f>
        <v>0</v>
      </c>
      <c r="AG1142" s="250" t="str">
        <f t="shared" si="56"/>
        <v>https://docmgmt.its.fsu.edu/NolijWeb/public/apiLoginCheck.jsp?redir=../documentviewer/%3FdocumentId%3D</v>
      </c>
      <c r="AH11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2" s="250" t="str">
        <f>tbl_TransDet_Exp[[#Headers],[&amp;TargetFrameName=None]]</f>
        <v>&amp;TargetFrameName=None</v>
      </c>
      <c r="AJ11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2" s="71"/>
      <c r="AN1142" s="22"/>
      <c r="AO1142" s="22"/>
      <c r="AP1142" s="208"/>
      <c r="AQ1142" s="42" t="e">
        <f>IF(tbl_TransDet_Exp[[#This Row],[Custom SR Type]]="",INDEX(SR_Lookup[Section Name],MATCH(tbl_TransDet_Exp[[#This Row],[Account]],SR_Lookup[Account],0)),tbl_TransDet_Exp[[#This Row],[Custom SR Type]])</f>
        <v>#N/A</v>
      </c>
      <c r="AR1142" s="42">
        <f>VALUE(CONCATENATE(C1142,TEXT(tbl_TransDet_Exp[[#This Row],[Pd]],"00")))</f>
        <v>0</v>
      </c>
      <c r="AS1142" s="42" t="str">
        <f>TEXT(tbl_TransDet_Exp[[#This Row],[Project Id]],"000000")</f>
        <v>000000</v>
      </c>
      <c r="AT1142" s="42" t="e">
        <f>INDEX(Table11[Description],MATCH(tbl_TransDet_Exp[[#This Row],[Account]],Table11[GL Account],0))</f>
        <v>#N/A</v>
      </c>
      <c r="AU11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3" spans="2:47">
      <c r="B1143" s="11"/>
      <c r="C1143" s="243"/>
      <c r="D1143" s="243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244"/>
      <c r="P1143" s="11"/>
      <c r="Q1143" s="245"/>
      <c r="R1143" s="11"/>
      <c r="S1143" s="11"/>
      <c r="T1143" s="11"/>
      <c r="U1143" s="11"/>
      <c r="V1143" s="11"/>
      <c r="W1143" s="11"/>
      <c r="X1143" s="11"/>
      <c r="Y1143" s="11"/>
      <c r="Z1143" s="246"/>
      <c r="AA11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3" s="250" t="e">
        <f>IF(tbl_TransDet_Exp[[#This Row],[+/-  (HR GL Detail)]]&lt;&gt;"",tbl_TransDet_Exp[[#This Row],[+/-  (HR GL Detail)]],IF(#REF!&lt;&gt;"",#REF!,""))</f>
        <v>#REF!</v>
      </c>
      <c r="AC1143" s="250" t="str">
        <f t="shared" si="54"/>
        <v>https://financials.omni.fsu.edu/psp/sprdfi/EMPLOYEE/ERP/c/AUDIT_EXPENSE_FUNCTIONS.TE_EXP_SHEET_INQ.GBL?SHEET_ID=</v>
      </c>
      <c r="AD1143" s="250" t="str">
        <f t="shared" si="55"/>
        <v>&amp;PAGE=EX_SHEET_ENTRY</v>
      </c>
      <c r="AE1143" s="250" t="str">
        <f>IF(LEFT(tbl_TransDet_Exp[[#This Row],[Journal Id]],2)="EX",TEXT(tbl_TransDet_Exp[[#This Row],[Vch /Ex /PayId]],"0000000000"),"")</f>
        <v/>
      </c>
      <c r="AF1143" s="250" t="b">
        <f>IF(tbl_TransDet_Exp[[#This Row],[ER Lookup and Format]]&lt;&gt;"",CONCATENATE(tbl_TransDet_Exp[[#This Row],[https://financials.omni.fsu.edu/psp/sprdfi/EMPLOYEE/ERP/c/AUDIT_EXPENSE_FUNCTIONS.TE_EXP_SHEET_INQ.GBL?SHEET_ID=]],AE1143,tbl_TransDet_Exp[[#This Row],[&amp;PAGE=EX_SHEET_ENTRY]]))</f>
        <v>0</v>
      </c>
      <c r="AG1143" s="250" t="str">
        <f t="shared" si="56"/>
        <v>https://docmgmt.its.fsu.edu/NolijWeb/public/apiLoginCheck.jsp?redir=../documentviewer/%3FdocumentId%3D</v>
      </c>
      <c r="AH11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3" s="250" t="str">
        <f>tbl_TransDet_Exp[[#Headers],[&amp;TargetFrameName=None]]</f>
        <v>&amp;TargetFrameName=None</v>
      </c>
      <c r="AJ11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3" s="71"/>
      <c r="AN1143" s="22"/>
      <c r="AO1143" s="22"/>
      <c r="AP1143" s="208"/>
      <c r="AQ1143" s="42" t="e">
        <f>IF(tbl_TransDet_Exp[[#This Row],[Custom SR Type]]="",INDEX(SR_Lookup[Section Name],MATCH(tbl_TransDet_Exp[[#This Row],[Account]],SR_Lookup[Account],0)),tbl_TransDet_Exp[[#This Row],[Custom SR Type]])</f>
        <v>#N/A</v>
      </c>
      <c r="AR1143" s="42">
        <f>VALUE(CONCATENATE(C1143,TEXT(tbl_TransDet_Exp[[#This Row],[Pd]],"00")))</f>
        <v>0</v>
      </c>
      <c r="AS1143" s="42" t="str">
        <f>TEXT(tbl_TransDet_Exp[[#This Row],[Project Id]],"000000")</f>
        <v>000000</v>
      </c>
      <c r="AT1143" s="42" t="e">
        <f>INDEX(Table11[Description],MATCH(tbl_TransDet_Exp[[#This Row],[Account]],Table11[GL Account],0))</f>
        <v>#N/A</v>
      </c>
      <c r="AU11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4" spans="2:47">
      <c r="B1144" s="11"/>
      <c r="C1144" s="243"/>
      <c r="D1144" s="243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244"/>
      <c r="P1144" s="11"/>
      <c r="Q1144" s="245"/>
      <c r="R1144" s="11"/>
      <c r="S1144" s="11"/>
      <c r="T1144" s="11"/>
      <c r="U1144" s="11"/>
      <c r="V1144" s="11"/>
      <c r="W1144" s="11"/>
      <c r="X1144" s="11"/>
      <c r="Y1144" s="11"/>
      <c r="Z1144" s="246"/>
      <c r="AA11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4" s="250" t="e">
        <f>IF(tbl_TransDet_Exp[[#This Row],[+/-  (HR GL Detail)]]&lt;&gt;"",tbl_TransDet_Exp[[#This Row],[+/-  (HR GL Detail)]],IF(#REF!&lt;&gt;"",#REF!,""))</f>
        <v>#REF!</v>
      </c>
      <c r="AC1144" s="250" t="str">
        <f t="shared" si="54"/>
        <v>https://financials.omni.fsu.edu/psp/sprdfi/EMPLOYEE/ERP/c/AUDIT_EXPENSE_FUNCTIONS.TE_EXP_SHEET_INQ.GBL?SHEET_ID=</v>
      </c>
      <c r="AD1144" s="250" t="str">
        <f t="shared" si="55"/>
        <v>&amp;PAGE=EX_SHEET_ENTRY</v>
      </c>
      <c r="AE1144" s="250" t="str">
        <f>IF(LEFT(tbl_TransDet_Exp[[#This Row],[Journal Id]],2)="EX",TEXT(tbl_TransDet_Exp[[#This Row],[Vch /Ex /PayId]],"0000000000"),"")</f>
        <v/>
      </c>
      <c r="AF1144" s="250" t="b">
        <f>IF(tbl_TransDet_Exp[[#This Row],[ER Lookup and Format]]&lt;&gt;"",CONCATENATE(tbl_TransDet_Exp[[#This Row],[https://financials.omni.fsu.edu/psp/sprdfi/EMPLOYEE/ERP/c/AUDIT_EXPENSE_FUNCTIONS.TE_EXP_SHEET_INQ.GBL?SHEET_ID=]],AE1144,tbl_TransDet_Exp[[#This Row],[&amp;PAGE=EX_SHEET_ENTRY]]))</f>
        <v>0</v>
      </c>
      <c r="AG1144" s="250" t="str">
        <f t="shared" si="56"/>
        <v>https://docmgmt.its.fsu.edu/NolijWeb/public/apiLoginCheck.jsp?redir=../documentviewer/%3FdocumentId%3D</v>
      </c>
      <c r="AH11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4" s="250" t="str">
        <f>tbl_TransDet_Exp[[#Headers],[&amp;TargetFrameName=None]]</f>
        <v>&amp;TargetFrameName=None</v>
      </c>
      <c r="AJ11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4" s="71"/>
      <c r="AN1144" s="22"/>
      <c r="AO1144" s="22"/>
      <c r="AP1144" s="208"/>
      <c r="AQ1144" s="42" t="e">
        <f>IF(tbl_TransDet_Exp[[#This Row],[Custom SR Type]]="",INDEX(SR_Lookup[Section Name],MATCH(tbl_TransDet_Exp[[#This Row],[Account]],SR_Lookup[Account],0)),tbl_TransDet_Exp[[#This Row],[Custom SR Type]])</f>
        <v>#N/A</v>
      </c>
      <c r="AR1144" s="42">
        <f>VALUE(CONCATENATE(C1144,TEXT(tbl_TransDet_Exp[[#This Row],[Pd]],"00")))</f>
        <v>0</v>
      </c>
      <c r="AS1144" s="42" t="str">
        <f>TEXT(tbl_TransDet_Exp[[#This Row],[Project Id]],"000000")</f>
        <v>000000</v>
      </c>
      <c r="AT1144" s="42" t="e">
        <f>INDEX(Table11[Description],MATCH(tbl_TransDet_Exp[[#This Row],[Account]],Table11[GL Account],0))</f>
        <v>#N/A</v>
      </c>
      <c r="AU11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5" spans="2:47">
      <c r="B1145" s="11"/>
      <c r="C1145" s="243"/>
      <c r="D1145" s="243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244"/>
      <c r="P1145" s="11"/>
      <c r="Q1145" s="245"/>
      <c r="R1145" s="11"/>
      <c r="S1145" s="11"/>
      <c r="T1145" s="11"/>
      <c r="U1145" s="11"/>
      <c r="V1145" s="11"/>
      <c r="W1145" s="11"/>
      <c r="X1145" s="11"/>
      <c r="Y1145" s="11"/>
      <c r="Z1145" s="246"/>
      <c r="AA11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5" s="250" t="e">
        <f>IF(tbl_TransDet_Exp[[#This Row],[+/-  (HR GL Detail)]]&lt;&gt;"",tbl_TransDet_Exp[[#This Row],[+/-  (HR GL Detail)]],IF(#REF!&lt;&gt;"",#REF!,""))</f>
        <v>#REF!</v>
      </c>
      <c r="AC1145" s="250" t="str">
        <f t="shared" si="54"/>
        <v>https://financials.omni.fsu.edu/psp/sprdfi/EMPLOYEE/ERP/c/AUDIT_EXPENSE_FUNCTIONS.TE_EXP_SHEET_INQ.GBL?SHEET_ID=</v>
      </c>
      <c r="AD1145" s="250" t="str">
        <f t="shared" si="55"/>
        <v>&amp;PAGE=EX_SHEET_ENTRY</v>
      </c>
      <c r="AE1145" s="250" t="str">
        <f>IF(LEFT(tbl_TransDet_Exp[[#This Row],[Journal Id]],2)="EX",TEXT(tbl_TransDet_Exp[[#This Row],[Vch /Ex /PayId]],"0000000000"),"")</f>
        <v/>
      </c>
      <c r="AF1145" s="250" t="b">
        <f>IF(tbl_TransDet_Exp[[#This Row],[ER Lookup and Format]]&lt;&gt;"",CONCATENATE(tbl_TransDet_Exp[[#This Row],[https://financials.omni.fsu.edu/psp/sprdfi/EMPLOYEE/ERP/c/AUDIT_EXPENSE_FUNCTIONS.TE_EXP_SHEET_INQ.GBL?SHEET_ID=]],AE1145,tbl_TransDet_Exp[[#This Row],[&amp;PAGE=EX_SHEET_ENTRY]]))</f>
        <v>0</v>
      </c>
      <c r="AG1145" s="250" t="str">
        <f t="shared" si="56"/>
        <v>https://docmgmt.its.fsu.edu/NolijWeb/public/apiLoginCheck.jsp?redir=../documentviewer/%3FdocumentId%3D</v>
      </c>
      <c r="AH11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5" s="250" t="str">
        <f>tbl_TransDet_Exp[[#Headers],[&amp;TargetFrameName=None]]</f>
        <v>&amp;TargetFrameName=None</v>
      </c>
      <c r="AJ11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5" s="71"/>
      <c r="AN1145" s="22"/>
      <c r="AO1145" s="22"/>
      <c r="AP1145" s="208"/>
      <c r="AQ1145" s="42" t="e">
        <f>IF(tbl_TransDet_Exp[[#This Row],[Custom SR Type]]="",INDEX(SR_Lookup[Section Name],MATCH(tbl_TransDet_Exp[[#This Row],[Account]],SR_Lookup[Account],0)),tbl_TransDet_Exp[[#This Row],[Custom SR Type]])</f>
        <v>#N/A</v>
      </c>
      <c r="AR1145" s="42">
        <f>VALUE(CONCATENATE(C1145,TEXT(tbl_TransDet_Exp[[#This Row],[Pd]],"00")))</f>
        <v>0</v>
      </c>
      <c r="AS1145" s="42" t="str">
        <f>TEXT(tbl_TransDet_Exp[[#This Row],[Project Id]],"000000")</f>
        <v>000000</v>
      </c>
      <c r="AT1145" s="42" t="e">
        <f>INDEX(Table11[Description],MATCH(tbl_TransDet_Exp[[#This Row],[Account]],Table11[GL Account],0))</f>
        <v>#N/A</v>
      </c>
      <c r="AU11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6" spans="2:47">
      <c r="B1146" s="11"/>
      <c r="C1146" s="243"/>
      <c r="D1146" s="243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244"/>
      <c r="P1146" s="11"/>
      <c r="Q1146" s="245"/>
      <c r="R1146" s="11"/>
      <c r="S1146" s="11"/>
      <c r="T1146" s="11"/>
      <c r="U1146" s="11"/>
      <c r="V1146" s="11"/>
      <c r="W1146" s="11"/>
      <c r="X1146" s="11"/>
      <c r="Y1146" s="11"/>
      <c r="Z1146" s="246"/>
      <c r="AA11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6" s="250" t="e">
        <f>IF(tbl_TransDet_Exp[[#This Row],[+/-  (HR GL Detail)]]&lt;&gt;"",tbl_TransDet_Exp[[#This Row],[+/-  (HR GL Detail)]],IF(#REF!&lt;&gt;"",#REF!,""))</f>
        <v>#REF!</v>
      </c>
      <c r="AC1146" s="250" t="str">
        <f t="shared" si="54"/>
        <v>https://financials.omni.fsu.edu/psp/sprdfi/EMPLOYEE/ERP/c/AUDIT_EXPENSE_FUNCTIONS.TE_EXP_SHEET_INQ.GBL?SHEET_ID=</v>
      </c>
      <c r="AD1146" s="250" t="str">
        <f t="shared" si="55"/>
        <v>&amp;PAGE=EX_SHEET_ENTRY</v>
      </c>
      <c r="AE1146" s="250" t="str">
        <f>IF(LEFT(tbl_TransDet_Exp[[#This Row],[Journal Id]],2)="EX",TEXT(tbl_TransDet_Exp[[#This Row],[Vch /Ex /PayId]],"0000000000"),"")</f>
        <v/>
      </c>
      <c r="AF1146" s="250" t="b">
        <f>IF(tbl_TransDet_Exp[[#This Row],[ER Lookup and Format]]&lt;&gt;"",CONCATENATE(tbl_TransDet_Exp[[#This Row],[https://financials.omni.fsu.edu/psp/sprdfi/EMPLOYEE/ERP/c/AUDIT_EXPENSE_FUNCTIONS.TE_EXP_SHEET_INQ.GBL?SHEET_ID=]],AE1146,tbl_TransDet_Exp[[#This Row],[&amp;PAGE=EX_SHEET_ENTRY]]))</f>
        <v>0</v>
      </c>
      <c r="AG1146" s="250" t="str">
        <f t="shared" si="56"/>
        <v>https://docmgmt.its.fsu.edu/NolijWeb/public/apiLoginCheck.jsp?redir=../documentviewer/%3FdocumentId%3D</v>
      </c>
      <c r="AH11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6" s="250" t="str">
        <f>tbl_TransDet_Exp[[#Headers],[&amp;TargetFrameName=None]]</f>
        <v>&amp;TargetFrameName=None</v>
      </c>
      <c r="AJ11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6" s="71"/>
      <c r="AN1146" s="22"/>
      <c r="AO1146" s="22"/>
      <c r="AP1146" s="208"/>
      <c r="AQ1146" s="42" t="e">
        <f>IF(tbl_TransDet_Exp[[#This Row],[Custom SR Type]]="",INDEX(SR_Lookup[Section Name],MATCH(tbl_TransDet_Exp[[#This Row],[Account]],SR_Lookup[Account],0)),tbl_TransDet_Exp[[#This Row],[Custom SR Type]])</f>
        <v>#N/A</v>
      </c>
      <c r="AR1146" s="42">
        <f>VALUE(CONCATENATE(C1146,TEXT(tbl_TransDet_Exp[[#This Row],[Pd]],"00")))</f>
        <v>0</v>
      </c>
      <c r="AS1146" s="42" t="str">
        <f>TEXT(tbl_TransDet_Exp[[#This Row],[Project Id]],"000000")</f>
        <v>000000</v>
      </c>
      <c r="AT1146" s="42" t="e">
        <f>INDEX(Table11[Description],MATCH(tbl_TransDet_Exp[[#This Row],[Account]],Table11[GL Account],0))</f>
        <v>#N/A</v>
      </c>
      <c r="AU11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7" spans="2:47">
      <c r="B1147" s="11"/>
      <c r="C1147" s="243"/>
      <c r="D1147" s="243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244"/>
      <c r="P1147" s="11"/>
      <c r="Q1147" s="245"/>
      <c r="R1147" s="11"/>
      <c r="S1147" s="11"/>
      <c r="T1147" s="11"/>
      <c r="U1147" s="11"/>
      <c r="V1147" s="11"/>
      <c r="W1147" s="11"/>
      <c r="X1147" s="11"/>
      <c r="Y1147" s="11"/>
      <c r="Z1147" s="246"/>
      <c r="AA11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7" s="250" t="e">
        <f>IF(tbl_TransDet_Exp[[#This Row],[+/-  (HR GL Detail)]]&lt;&gt;"",tbl_TransDet_Exp[[#This Row],[+/-  (HR GL Detail)]],IF(#REF!&lt;&gt;"",#REF!,""))</f>
        <v>#REF!</v>
      </c>
      <c r="AC1147" s="250" t="str">
        <f t="shared" si="54"/>
        <v>https://financials.omni.fsu.edu/psp/sprdfi/EMPLOYEE/ERP/c/AUDIT_EXPENSE_FUNCTIONS.TE_EXP_SHEET_INQ.GBL?SHEET_ID=</v>
      </c>
      <c r="AD1147" s="250" t="str">
        <f t="shared" si="55"/>
        <v>&amp;PAGE=EX_SHEET_ENTRY</v>
      </c>
      <c r="AE1147" s="250" t="str">
        <f>IF(LEFT(tbl_TransDet_Exp[[#This Row],[Journal Id]],2)="EX",TEXT(tbl_TransDet_Exp[[#This Row],[Vch /Ex /PayId]],"0000000000"),"")</f>
        <v/>
      </c>
      <c r="AF1147" s="250" t="b">
        <f>IF(tbl_TransDet_Exp[[#This Row],[ER Lookup and Format]]&lt;&gt;"",CONCATENATE(tbl_TransDet_Exp[[#This Row],[https://financials.omni.fsu.edu/psp/sprdfi/EMPLOYEE/ERP/c/AUDIT_EXPENSE_FUNCTIONS.TE_EXP_SHEET_INQ.GBL?SHEET_ID=]],AE1147,tbl_TransDet_Exp[[#This Row],[&amp;PAGE=EX_SHEET_ENTRY]]))</f>
        <v>0</v>
      </c>
      <c r="AG1147" s="250" t="str">
        <f t="shared" si="56"/>
        <v>https://docmgmt.its.fsu.edu/NolijWeb/public/apiLoginCheck.jsp?redir=../documentviewer/%3FdocumentId%3D</v>
      </c>
      <c r="AH11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7" s="250" t="str">
        <f>tbl_TransDet_Exp[[#Headers],[&amp;TargetFrameName=None]]</f>
        <v>&amp;TargetFrameName=None</v>
      </c>
      <c r="AJ11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7" s="71"/>
      <c r="AN1147" s="22"/>
      <c r="AO1147" s="22"/>
      <c r="AP1147" s="208"/>
      <c r="AQ1147" s="42" t="e">
        <f>IF(tbl_TransDet_Exp[[#This Row],[Custom SR Type]]="",INDEX(SR_Lookup[Section Name],MATCH(tbl_TransDet_Exp[[#This Row],[Account]],SR_Lookup[Account],0)),tbl_TransDet_Exp[[#This Row],[Custom SR Type]])</f>
        <v>#N/A</v>
      </c>
      <c r="AR1147" s="42">
        <f>VALUE(CONCATENATE(C1147,TEXT(tbl_TransDet_Exp[[#This Row],[Pd]],"00")))</f>
        <v>0</v>
      </c>
      <c r="AS1147" s="42" t="str">
        <f>TEXT(tbl_TransDet_Exp[[#This Row],[Project Id]],"000000")</f>
        <v>000000</v>
      </c>
      <c r="AT1147" s="42" t="e">
        <f>INDEX(Table11[Description],MATCH(tbl_TransDet_Exp[[#This Row],[Account]],Table11[GL Account],0))</f>
        <v>#N/A</v>
      </c>
      <c r="AU11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8" spans="2:47">
      <c r="B1148" s="11"/>
      <c r="C1148" s="243"/>
      <c r="D1148" s="243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244"/>
      <c r="P1148" s="11"/>
      <c r="Q1148" s="245"/>
      <c r="R1148" s="11"/>
      <c r="S1148" s="11"/>
      <c r="T1148" s="11"/>
      <c r="U1148" s="11"/>
      <c r="V1148" s="11"/>
      <c r="W1148" s="11"/>
      <c r="X1148" s="11"/>
      <c r="Y1148" s="11"/>
      <c r="Z1148" s="246"/>
      <c r="AA11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8" s="250" t="e">
        <f>IF(tbl_TransDet_Exp[[#This Row],[+/-  (HR GL Detail)]]&lt;&gt;"",tbl_TransDet_Exp[[#This Row],[+/-  (HR GL Detail)]],IF(#REF!&lt;&gt;"",#REF!,""))</f>
        <v>#REF!</v>
      </c>
      <c r="AC1148" s="250" t="str">
        <f t="shared" si="54"/>
        <v>https://financials.omni.fsu.edu/psp/sprdfi/EMPLOYEE/ERP/c/AUDIT_EXPENSE_FUNCTIONS.TE_EXP_SHEET_INQ.GBL?SHEET_ID=</v>
      </c>
      <c r="AD1148" s="250" t="str">
        <f t="shared" si="55"/>
        <v>&amp;PAGE=EX_SHEET_ENTRY</v>
      </c>
      <c r="AE1148" s="250" t="str">
        <f>IF(LEFT(tbl_TransDet_Exp[[#This Row],[Journal Id]],2)="EX",TEXT(tbl_TransDet_Exp[[#This Row],[Vch /Ex /PayId]],"0000000000"),"")</f>
        <v/>
      </c>
      <c r="AF1148" s="250" t="b">
        <f>IF(tbl_TransDet_Exp[[#This Row],[ER Lookup and Format]]&lt;&gt;"",CONCATENATE(tbl_TransDet_Exp[[#This Row],[https://financials.omni.fsu.edu/psp/sprdfi/EMPLOYEE/ERP/c/AUDIT_EXPENSE_FUNCTIONS.TE_EXP_SHEET_INQ.GBL?SHEET_ID=]],AE1148,tbl_TransDet_Exp[[#This Row],[&amp;PAGE=EX_SHEET_ENTRY]]))</f>
        <v>0</v>
      </c>
      <c r="AG1148" s="250" t="str">
        <f t="shared" si="56"/>
        <v>https://docmgmt.its.fsu.edu/NolijWeb/public/apiLoginCheck.jsp?redir=../documentviewer/%3FdocumentId%3D</v>
      </c>
      <c r="AH11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8" s="250" t="str">
        <f>tbl_TransDet_Exp[[#Headers],[&amp;TargetFrameName=None]]</f>
        <v>&amp;TargetFrameName=None</v>
      </c>
      <c r="AJ11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8" s="71"/>
      <c r="AN1148" s="22"/>
      <c r="AO1148" s="22"/>
      <c r="AP1148" s="208"/>
      <c r="AQ1148" s="42" t="e">
        <f>IF(tbl_TransDet_Exp[[#This Row],[Custom SR Type]]="",INDEX(SR_Lookup[Section Name],MATCH(tbl_TransDet_Exp[[#This Row],[Account]],SR_Lookup[Account],0)),tbl_TransDet_Exp[[#This Row],[Custom SR Type]])</f>
        <v>#N/A</v>
      </c>
      <c r="AR1148" s="42">
        <f>VALUE(CONCATENATE(C1148,TEXT(tbl_TransDet_Exp[[#This Row],[Pd]],"00")))</f>
        <v>0</v>
      </c>
      <c r="AS1148" s="42" t="str">
        <f>TEXT(tbl_TransDet_Exp[[#This Row],[Project Id]],"000000")</f>
        <v>000000</v>
      </c>
      <c r="AT1148" s="42" t="e">
        <f>INDEX(Table11[Description],MATCH(tbl_TransDet_Exp[[#This Row],[Account]],Table11[GL Account],0))</f>
        <v>#N/A</v>
      </c>
      <c r="AU11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49" spans="2:47">
      <c r="B1149" s="11"/>
      <c r="C1149" s="243"/>
      <c r="D1149" s="243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244"/>
      <c r="P1149" s="11"/>
      <c r="Q1149" s="245"/>
      <c r="R1149" s="11"/>
      <c r="S1149" s="11"/>
      <c r="T1149" s="11"/>
      <c r="U1149" s="11"/>
      <c r="V1149" s="11"/>
      <c r="W1149" s="11"/>
      <c r="X1149" s="11"/>
      <c r="Y1149" s="11"/>
      <c r="Z1149" s="246"/>
      <c r="AA11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49" s="250" t="e">
        <f>IF(tbl_TransDet_Exp[[#This Row],[+/-  (HR GL Detail)]]&lt;&gt;"",tbl_TransDet_Exp[[#This Row],[+/-  (HR GL Detail)]],IF(#REF!&lt;&gt;"",#REF!,""))</f>
        <v>#REF!</v>
      </c>
      <c r="AC1149" s="250" t="str">
        <f t="shared" si="54"/>
        <v>https://financials.omni.fsu.edu/psp/sprdfi/EMPLOYEE/ERP/c/AUDIT_EXPENSE_FUNCTIONS.TE_EXP_SHEET_INQ.GBL?SHEET_ID=</v>
      </c>
      <c r="AD1149" s="250" t="str">
        <f t="shared" si="55"/>
        <v>&amp;PAGE=EX_SHEET_ENTRY</v>
      </c>
      <c r="AE1149" s="250" t="str">
        <f>IF(LEFT(tbl_TransDet_Exp[[#This Row],[Journal Id]],2)="EX",TEXT(tbl_TransDet_Exp[[#This Row],[Vch /Ex /PayId]],"0000000000"),"")</f>
        <v/>
      </c>
      <c r="AF1149" s="250" t="b">
        <f>IF(tbl_TransDet_Exp[[#This Row],[ER Lookup and Format]]&lt;&gt;"",CONCATENATE(tbl_TransDet_Exp[[#This Row],[https://financials.omni.fsu.edu/psp/sprdfi/EMPLOYEE/ERP/c/AUDIT_EXPENSE_FUNCTIONS.TE_EXP_SHEET_INQ.GBL?SHEET_ID=]],AE1149,tbl_TransDet_Exp[[#This Row],[&amp;PAGE=EX_SHEET_ENTRY]]))</f>
        <v>0</v>
      </c>
      <c r="AG1149" s="250" t="str">
        <f t="shared" si="56"/>
        <v>https://docmgmt.its.fsu.edu/NolijWeb/public/apiLoginCheck.jsp?redir=../documentviewer/%3FdocumentId%3D</v>
      </c>
      <c r="AH11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49" s="250" t="str">
        <f>tbl_TransDet_Exp[[#Headers],[&amp;TargetFrameName=None]]</f>
        <v>&amp;TargetFrameName=None</v>
      </c>
      <c r="AJ11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49" s="71"/>
      <c r="AN1149" s="22"/>
      <c r="AO1149" s="22"/>
      <c r="AP1149" s="208"/>
      <c r="AQ1149" s="42" t="e">
        <f>IF(tbl_TransDet_Exp[[#This Row],[Custom SR Type]]="",INDEX(SR_Lookup[Section Name],MATCH(tbl_TransDet_Exp[[#This Row],[Account]],SR_Lookup[Account],0)),tbl_TransDet_Exp[[#This Row],[Custom SR Type]])</f>
        <v>#N/A</v>
      </c>
      <c r="AR1149" s="42">
        <f>VALUE(CONCATENATE(C1149,TEXT(tbl_TransDet_Exp[[#This Row],[Pd]],"00")))</f>
        <v>0</v>
      </c>
      <c r="AS1149" s="42" t="str">
        <f>TEXT(tbl_TransDet_Exp[[#This Row],[Project Id]],"000000")</f>
        <v>000000</v>
      </c>
      <c r="AT1149" s="42" t="e">
        <f>INDEX(Table11[Description],MATCH(tbl_TransDet_Exp[[#This Row],[Account]],Table11[GL Account],0))</f>
        <v>#N/A</v>
      </c>
      <c r="AU11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0" spans="2:47">
      <c r="B1150" s="11"/>
      <c r="C1150" s="243"/>
      <c r="D1150" s="243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244"/>
      <c r="P1150" s="11"/>
      <c r="Q1150" s="245"/>
      <c r="R1150" s="11"/>
      <c r="S1150" s="11"/>
      <c r="T1150" s="11"/>
      <c r="U1150" s="11"/>
      <c r="V1150" s="11"/>
      <c r="W1150" s="11"/>
      <c r="X1150" s="11"/>
      <c r="Y1150" s="11"/>
      <c r="Z1150" s="246"/>
      <c r="AA11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0" s="250" t="e">
        <f>IF(tbl_TransDet_Exp[[#This Row],[+/-  (HR GL Detail)]]&lt;&gt;"",tbl_TransDet_Exp[[#This Row],[+/-  (HR GL Detail)]],IF(#REF!&lt;&gt;"",#REF!,""))</f>
        <v>#REF!</v>
      </c>
      <c r="AC1150" s="250" t="str">
        <f t="shared" si="54"/>
        <v>https://financials.omni.fsu.edu/psp/sprdfi/EMPLOYEE/ERP/c/AUDIT_EXPENSE_FUNCTIONS.TE_EXP_SHEET_INQ.GBL?SHEET_ID=</v>
      </c>
      <c r="AD1150" s="250" t="str">
        <f t="shared" si="55"/>
        <v>&amp;PAGE=EX_SHEET_ENTRY</v>
      </c>
      <c r="AE1150" s="250" t="str">
        <f>IF(LEFT(tbl_TransDet_Exp[[#This Row],[Journal Id]],2)="EX",TEXT(tbl_TransDet_Exp[[#This Row],[Vch /Ex /PayId]],"0000000000"),"")</f>
        <v/>
      </c>
      <c r="AF1150" s="250" t="b">
        <f>IF(tbl_TransDet_Exp[[#This Row],[ER Lookup and Format]]&lt;&gt;"",CONCATENATE(tbl_TransDet_Exp[[#This Row],[https://financials.omni.fsu.edu/psp/sprdfi/EMPLOYEE/ERP/c/AUDIT_EXPENSE_FUNCTIONS.TE_EXP_SHEET_INQ.GBL?SHEET_ID=]],AE1150,tbl_TransDet_Exp[[#This Row],[&amp;PAGE=EX_SHEET_ENTRY]]))</f>
        <v>0</v>
      </c>
      <c r="AG1150" s="250" t="str">
        <f t="shared" si="56"/>
        <v>https://docmgmt.its.fsu.edu/NolijWeb/public/apiLoginCheck.jsp?redir=../documentviewer/%3FdocumentId%3D</v>
      </c>
      <c r="AH11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0" s="250" t="str">
        <f>tbl_TransDet_Exp[[#Headers],[&amp;TargetFrameName=None]]</f>
        <v>&amp;TargetFrameName=None</v>
      </c>
      <c r="AJ11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0" s="71"/>
      <c r="AN1150" s="22"/>
      <c r="AO1150" s="22"/>
      <c r="AP1150" s="208"/>
      <c r="AQ1150" s="42" t="e">
        <f>IF(tbl_TransDet_Exp[[#This Row],[Custom SR Type]]="",INDEX(SR_Lookup[Section Name],MATCH(tbl_TransDet_Exp[[#This Row],[Account]],SR_Lookup[Account],0)),tbl_TransDet_Exp[[#This Row],[Custom SR Type]])</f>
        <v>#N/A</v>
      </c>
      <c r="AR1150" s="42">
        <f>VALUE(CONCATENATE(C1150,TEXT(tbl_TransDet_Exp[[#This Row],[Pd]],"00")))</f>
        <v>0</v>
      </c>
      <c r="AS1150" s="42" t="str">
        <f>TEXT(tbl_TransDet_Exp[[#This Row],[Project Id]],"000000")</f>
        <v>000000</v>
      </c>
      <c r="AT1150" s="42" t="e">
        <f>INDEX(Table11[Description],MATCH(tbl_TransDet_Exp[[#This Row],[Account]],Table11[GL Account],0))</f>
        <v>#N/A</v>
      </c>
      <c r="AU11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1" spans="2:47">
      <c r="B1151" s="11"/>
      <c r="C1151" s="243"/>
      <c r="D1151" s="243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244"/>
      <c r="P1151" s="11"/>
      <c r="Q1151" s="245"/>
      <c r="R1151" s="11"/>
      <c r="S1151" s="11"/>
      <c r="T1151" s="11"/>
      <c r="U1151" s="11"/>
      <c r="V1151" s="11"/>
      <c r="W1151" s="11"/>
      <c r="X1151" s="11"/>
      <c r="Y1151" s="11"/>
      <c r="Z1151" s="246"/>
      <c r="AA11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1" s="250" t="e">
        <f>IF(tbl_TransDet_Exp[[#This Row],[+/-  (HR GL Detail)]]&lt;&gt;"",tbl_TransDet_Exp[[#This Row],[+/-  (HR GL Detail)]],IF(#REF!&lt;&gt;"",#REF!,""))</f>
        <v>#REF!</v>
      </c>
      <c r="AC1151" s="250" t="str">
        <f t="shared" si="54"/>
        <v>https://financials.omni.fsu.edu/psp/sprdfi/EMPLOYEE/ERP/c/AUDIT_EXPENSE_FUNCTIONS.TE_EXP_SHEET_INQ.GBL?SHEET_ID=</v>
      </c>
      <c r="AD1151" s="250" t="str">
        <f t="shared" si="55"/>
        <v>&amp;PAGE=EX_SHEET_ENTRY</v>
      </c>
      <c r="AE1151" s="250" t="str">
        <f>IF(LEFT(tbl_TransDet_Exp[[#This Row],[Journal Id]],2)="EX",TEXT(tbl_TransDet_Exp[[#This Row],[Vch /Ex /PayId]],"0000000000"),"")</f>
        <v/>
      </c>
      <c r="AF1151" s="250" t="b">
        <f>IF(tbl_TransDet_Exp[[#This Row],[ER Lookup and Format]]&lt;&gt;"",CONCATENATE(tbl_TransDet_Exp[[#This Row],[https://financials.omni.fsu.edu/psp/sprdfi/EMPLOYEE/ERP/c/AUDIT_EXPENSE_FUNCTIONS.TE_EXP_SHEET_INQ.GBL?SHEET_ID=]],AE1151,tbl_TransDet_Exp[[#This Row],[&amp;PAGE=EX_SHEET_ENTRY]]))</f>
        <v>0</v>
      </c>
      <c r="AG1151" s="250" t="str">
        <f t="shared" si="56"/>
        <v>https://docmgmt.its.fsu.edu/NolijWeb/public/apiLoginCheck.jsp?redir=../documentviewer/%3FdocumentId%3D</v>
      </c>
      <c r="AH11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1" s="250" t="str">
        <f>tbl_TransDet_Exp[[#Headers],[&amp;TargetFrameName=None]]</f>
        <v>&amp;TargetFrameName=None</v>
      </c>
      <c r="AJ11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1" s="71"/>
      <c r="AN1151" s="22"/>
      <c r="AO1151" s="22"/>
      <c r="AP1151" s="208"/>
      <c r="AQ1151" s="42" t="e">
        <f>IF(tbl_TransDet_Exp[[#This Row],[Custom SR Type]]="",INDEX(SR_Lookup[Section Name],MATCH(tbl_TransDet_Exp[[#This Row],[Account]],SR_Lookup[Account],0)),tbl_TransDet_Exp[[#This Row],[Custom SR Type]])</f>
        <v>#N/A</v>
      </c>
      <c r="AR1151" s="42">
        <f>VALUE(CONCATENATE(C1151,TEXT(tbl_TransDet_Exp[[#This Row],[Pd]],"00")))</f>
        <v>0</v>
      </c>
      <c r="AS1151" s="42" t="str">
        <f>TEXT(tbl_TransDet_Exp[[#This Row],[Project Id]],"000000")</f>
        <v>000000</v>
      </c>
      <c r="AT1151" s="42" t="e">
        <f>INDEX(Table11[Description],MATCH(tbl_TransDet_Exp[[#This Row],[Account]],Table11[GL Account],0))</f>
        <v>#N/A</v>
      </c>
      <c r="AU11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2" spans="2:47">
      <c r="B1152" s="11"/>
      <c r="C1152" s="243"/>
      <c r="D1152" s="243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244"/>
      <c r="P1152" s="11"/>
      <c r="Q1152" s="245"/>
      <c r="R1152" s="11"/>
      <c r="S1152" s="11"/>
      <c r="T1152" s="11"/>
      <c r="U1152" s="11"/>
      <c r="V1152" s="11"/>
      <c r="W1152" s="11"/>
      <c r="X1152" s="11"/>
      <c r="Y1152" s="11"/>
      <c r="Z1152" s="246"/>
      <c r="AA11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2" s="250" t="e">
        <f>IF(tbl_TransDet_Exp[[#This Row],[+/-  (HR GL Detail)]]&lt;&gt;"",tbl_TransDet_Exp[[#This Row],[+/-  (HR GL Detail)]],IF(#REF!&lt;&gt;"",#REF!,""))</f>
        <v>#REF!</v>
      </c>
      <c r="AC1152" s="250" t="str">
        <f t="shared" si="54"/>
        <v>https://financials.omni.fsu.edu/psp/sprdfi/EMPLOYEE/ERP/c/AUDIT_EXPENSE_FUNCTIONS.TE_EXP_SHEET_INQ.GBL?SHEET_ID=</v>
      </c>
      <c r="AD1152" s="250" t="str">
        <f t="shared" si="55"/>
        <v>&amp;PAGE=EX_SHEET_ENTRY</v>
      </c>
      <c r="AE1152" s="250" t="str">
        <f>IF(LEFT(tbl_TransDet_Exp[[#This Row],[Journal Id]],2)="EX",TEXT(tbl_TransDet_Exp[[#This Row],[Vch /Ex /PayId]],"0000000000"),"")</f>
        <v/>
      </c>
      <c r="AF1152" s="250" t="b">
        <f>IF(tbl_TransDet_Exp[[#This Row],[ER Lookup and Format]]&lt;&gt;"",CONCATENATE(tbl_TransDet_Exp[[#This Row],[https://financials.omni.fsu.edu/psp/sprdfi/EMPLOYEE/ERP/c/AUDIT_EXPENSE_FUNCTIONS.TE_EXP_SHEET_INQ.GBL?SHEET_ID=]],AE1152,tbl_TransDet_Exp[[#This Row],[&amp;PAGE=EX_SHEET_ENTRY]]))</f>
        <v>0</v>
      </c>
      <c r="AG1152" s="250" t="str">
        <f t="shared" si="56"/>
        <v>https://docmgmt.its.fsu.edu/NolijWeb/public/apiLoginCheck.jsp?redir=../documentviewer/%3FdocumentId%3D</v>
      </c>
      <c r="AH11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2" s="250" t="str">
        <f>tbl_TransDet_Exp[[#Headers],[&amp;TargetFrameName=None]]</f>
        <v>&amp;TargetFrameName=None</v>
      </c>
      <c r="AJ11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2" s="71"/>
      <c r="AN1152" s="22"/>
      <c r="AO1152" s="22"/>
      <c r="AP1152" s="208"/>
      <c r="AQ1152" s="42" t="e">
        <f>IF(tbl_TransDet_Exp[[#This Row],[Custom SR Type]]="",INDEX(SR_Lookup[Section Name],MATCH(tbl_TransDet_Exp[[#This Row],[Account]],SR_Lookup[Account],0)),tbl_TransDet_Exp[[#This Row],[Custom SR Type]])</f>
        <v>#N/A</v>
      </c>
      <c r="AR1152" s="42">
        <f>VALUE(CONCATENATE(C1152,TEXT(tbl_TransDet_Exp[[#This Row],[Pd]],"00")))</f>
        <v>0</v>
      </c>
      <c r="AS1152" s="42" t="str">
        <f>TEXT(tbl_TransDet_Exp[[#This Row],[Project Id]],"000000")</f>
        <v>000000</v>
      </c>
      <c r="AT1152" s="42" t="e">
        <f>INDEX(Table11[Description],MATCH(tbl_TransDet_Exp[[#This Row],[Account]],Table11[GL Account],0))</f>
        <v>#N/A</v>
      </c>
      <c r="AU11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3" spans="2:47">
      <c r="B1153" s="11"/>
      <c r="C1153" s="243"/>
      <c r="D1153" s="243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244"/>
      <c r="P1153" s="11"/>
      <c r="Q1153" s="245"/>
      <c r="R1153" s="11"/>
      <c r="S1153" s="11"/>
      <c r="T1153" s="11"/>
      <c r="U1153" s="11"/>
      <c r="V1153" s="11"/>
      <c r="W1153" s="11"/>
      <c r="X1153" s="11"/>
      <c r="Y1153" s="11"/>
      <c r="Z1153" s="246"/>
      <c r="AA11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3" s="250" t="e">
        <f>IF(tbl_TransDet_Exp[[#This Row],[+/-  (HR GL Detail)]]&lt;&gt;"",tbl_TransDet_Exp[[#This Row],[+/-  (HR GL Detail)]],IF(#REF!&lt;&gt;"",#REF!,""))</f>
        <v>#REF!</v>
      </c>
      <c r="AC1153" s="250" t="str">
        <f t="shared" si="54"/>
        <v>https://financials.omni.fsu.edu/psp/sprdfi/EMPLOYEE/ERP/c/AUDIT_EXPENSE_FUNCTIONS.TE_EXP_SHEET_INQ.GBL?SHEET_ID=</v>
      </c>
      <c r="AD1153" s="250" t="str">
        <f t="shared" si="55"/>
        <v>&amp;PAGE=EX_SHEET_ENTRY</v>
      </c>
      <c r="AE1153" s="250" t="str">
        <f>IF(LEFT(tbl_TransDet_Exp[[#This Row],[Journal Id]],2)="EX",TEXT(tbl_TransDet_Exp[[#This Row],[Vch /Ex /PayId]],"0000000000"),"")</f>
        <v/>
      </c>
      <c r="AF1153" s="250" t="b">
        <f>IF(tbl_TransDet_Exp[[#This Row],[ER Lookup and Format]]&lt;&gt;"",CONCATENATE(tbl_TransDet_Exp[[#This Row],[https://financials.omni.fsu.edu/psp/sprdfi/EMPLOYEE/ERP/c/AUDIT_EXPENSE_FUNCTIONS.TE_EXP_SHEET_INQ.GBL?SHEET_ID=]],AE1153,tbl_TransDet_Exp[[#This Row],[&amp;PAGE=EX_SHEET_ENTRY]]))</f>
        <v>0</v>
      </c>
      <c r="AG1153" s="250" t="str">
        <f t="shared" si="56"/>
        <v>https://docmgmt.its.fsu.edu/NolijWeb/public/apiLoginCheck.jsp?redir=../documentviewer/%3FdocumentId%3D</v>
      </c>
      <c r="AH11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3" s="250" t="str">
        <f>tbl_TransDet_Exp[[#Headers],[&amp;TargetFrameName=None]]</f>
        <v>&amp;TargetFrameName=None</v>
      </c>
      <c r="AJ11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3" s="71"/>
      <c r="AN1153" s="22"/>
      <c r="AO1153" s="22"/>
      <c r="AP1153" s="208"/>
      <c r="AQ1153" s="42" t="e">
        <f>IF(tbl_TransDet_Exp[[#This Row],[Custom SR Type]]="",INDEX(SR_Lookup[Section Name],MATCH(tbl_TransDet_Exp[[#This Row],[Account]],SR_Lookup[Account],0)),tbl_TransDet_Exp[[#This Row],[Custom SR Type]])</f>
        <v>#N/A</v>
      </c>
      <c r="AR1153" s="42">
        <f>VALUE(CONCATENATE(C1153,TEXT(tbl_TransDet_Exp[[#This Row],[Pd]],"00")))</f>
        <v>0</v>
      </c>
      <c r="AS1153" s="42" t="str">
        <f>TEXT(tbl_TransDet_Exp[[#This Row],[Project Id]],"000000")</f>
        <v>000000</v>
      </c>
      <c r="AT1153" s="42" t="e">
        <f>INDEX(Table11[Description],MATCH(tbl_TransDet_Exp[[#This Row],[Account]],Table11[GL Account],0))</f>
        <v>#N/A</v>
      </c>
      <c r="AU11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4" spans="2:47">
      <c r="B1154" s="11"/>
      <c r="C1154" s="243"/>
      <c r="D1154" s="243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244"/>
      <c r="P1154" s="11"/>
      <c r="Q1154" s="245"/>
      <c r="R1154" s="11"/>
      <c r="S1154" s="11"/>
      <c r="T1154" s="11"/>
      <c r="U1154" s="11"/>
      <c r="V1154" s="11"/>
      <c r="W1154" s="11"/>
      <c r="X1154" s="11"/>
      <c r="Y1154" s="11"/>
      <c r="Z1154" s="246"/>
      <c r="AA11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4" s="250" t="e">
        <f>IF(tbl_TransDet_Exp[[#This Row],[+/-  (HR GL Detail)]]&lt;&gt;"",tbl_TransDet_Exp[[#This Row],[+/-  (HR GL Detail)]],IF(#REF!&lt;&gt;"",#REF!,""))</f>
        <v>#REF!</v>
      </c>
      <c r="AC1154" s="250" t="str">
        <f t="shared" si="54"/>
        <v>https://financials.omni.fsu.edu/psp/sprdfi/EMPLOYEE/ERP/c/AUDIT_EXPENSE_FUNCTIONS.TE_EXP_SHEET_INQ.GBL?SHEET_ID=</v>
      </c>
      <c r="AD1154" s="250" t="str">
        <f t="shared" si="55"/>
        <v>&amp;PAGE=EX_SHEET_ENTRY</v>
      </c>
      <c r="AE1154" s="250" t="str">
        <f>IF(LEFT(tbl_TransDet_Exp[[#This Row],[Journal Id]],2)="EX",TEXT(tbl_TransDet_Exp[[#This Row],[Vch /Ex /PayId]],"0000000000"),"")</f>
        <v/>
      </c>
      <c r="AF1154" s="250" t="b">
        <f>IF(tbl_TransDet_Exp[[#This Row],[ER Lookup and Format]]&lt;&gt;"",CONCATENATE(tbl_TransDet_Exp[[#This Row],[https://financials.omni.fsu.edu/psp/sprdfi/EMPLOYEE/ERP/c/AUDIT_EXPENSE_FUNCTIONS.TE_EXP_SHEET_INQ.GBL?SHEET_ID=]],AE1154,tbl_TransDet_Exp[[#This Row],[&amp;PAGE=EX_SHEET_ENTRY]]))</f>
        <v>0</v>
      </c>
      <c r="AG1154" s="250" t="str">
        <f t="shared" si="56"/>
        <v>https://docmgmt.its.fsu.edu/NolijWeb/public/apiLoginCheck.jsp?redir=../documentviewer/%3FdocumentId%3D</v>
      </c>
      <c r="AH11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4" s="250" t="str">
        <f>tbl_TransDet_Exp[[#Headers],[&amp;TargetFrameName=None]]</f>
        <v>&amp;TargetFrameName=None</v>
      </c>
      <c r="AJ11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4" s="71"/>
      <c r="AN1154" s="22"/>
      <c r="AO1154" s="22"/>
      <c r="AP1154" s="208"/>
      <c r="AQ1154" s="42" t="e">
        <f>IF(tbl_TransDet_Exp[[#This Row],[Custom SR Type]]="",INDEX(SR_Lookup[Section Name],MATCH(tbl_TransDet_Exp[[#This Row],[Account]],SR_Lookup[Account],0)),tbl_TransDet_Exp[[#This Row],[Custom SR Type]])</f>
        <v>#N/A</v>
      </c>
      <c r="AR1154" s="42">
        <f>VALUE(CONCATENATE(C1154,TEXT(tbl_TransDet_Exp[[#This Row],[Pd]],"00")))</f>
        <v>0</v>
      </c>
      <c r="AS1154" s="42" t="str">
        <f>TEXT(tbl_TransDet_Exp[[#This Row],[Project Id]],"000000")</f>
        <v>000000</v>
      </c>
      <c r="AT1154" s="42" t="e">
        <f>INDEX(Table11[Description],MATCH(tbl_TransDet_Exp[[#This Row],[Account]],Table11[GL Account],0))</f>
        <v>#N/A</v>
      </c>
      <c r="AU11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5" spans="2:47">
      <c r="B1155" s="11"/>
      <c r="C1155" s="243"/>
      <c r="D1155" s="243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244"/>
      <c r="P1155" s="11"/>
      <c r="Q1155" s="245"/>
      <c r="R1155" s="11"/>
      <c r="S1155" s="11"/>
      <c r="T1155" s="11"/>
      <c r="U1155" s="11"/>
      <c r="V1155" s="11"/>
      <c r="W1155" s="11"/>
      <c r="X1155" s="11"/>
      <c r="Y1155" s="11"/>
      <c r="Z1155" s="246"/>
      <c r="AA11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5" s="250" t="e">
        <f>IF(tbl_TransDet_Exp[[#This Row],[+/-  (HR GL Detail)]]&lt;&gt;"",tbl_TransDet_Exp[[#This Row],[+/-  (HR GL Detail)]],IF(#REF!&lt;&gt;"",#REF!,""))</f>
        <v>#REF!</v>
      </c>
      <c r="AC1155" s="250" t="str">
        <f t="shared" si="54"/>
        <v>https://financials.omni.fsu.edu/psp/sprdfi/EMPLOYEE/ERP/c/AUDIT_EXPENSE_FUNCTIONS.TE_EXP_SHEET_INQ.GBL?SHEET_ID=</v>
      </c>
      <c r="AD1155" s="250" t="str">
        <f t="shared" si="55"/>
        <v>&amp;PAGE=EX_SHEET_ENTRY</v>
      </c>
      <c r="AE1155" s="250" t="str">
        <f>IF(LEFT(tbl_TransDet_Exp[[#This Row],[Journal Id]],2)="EX",TEXT(tbl_TransDet_Exp[[#This Row],[Vch /Ex /PayId]],"0000000000"),"")</f>
        <v/>
      </c>
      <c r="AF1155" s="250" t="b">
        <f>IF(tbl_TransDet_Exp[[#This Row],[ER Lookup and Format]]&lt;&gt;"",CONCATENATE(tbl_TransDet_Exp[[#This Row],[https://financials.omni.fsu.edu/psp/sprdfi/EMPLOYEE/ERP/c/AUDIT_EXPENSE_FUNCTIONS.TE_EXP_SHEET_INQ.GBL?SHEET_ID=]],AE1155,tbl_TransDet_Exp[[#This Row],[&amp;PAGE=EX_SHEET_ENTRY]]))</f>
        <v>0</v>
      </c>
      <c r="AG1155" s="250" t="str">
        <f t="shared" si="56"/>
        <v>https://docmgmt.its.fsu.edu/NolijWeb/public/apiLoginCheck.jsp?redir=../documentviewer/%3FdocumentId%3D</v>
      </c>
      <c r="AH11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5" s="250" t="str">
        <f>tbl_TransDet_Exp[[#Headers],[&amp;TargetFrameName=None]]</f>
        <v>&amp;TargetFrameName=None</v>
      </c>
      <c r="AJ11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5" s="71"/>
      <c r="AN1155" s="22"/>
      <c r="AO1155" s="22"/>
      <c r="AP1155" s="208"/>
      <c r="AQ1155" s="42" t="e">
        <f>IF(tbl_TransDet_Exp[[#This Row],[Custom SR Type]]="",INDEX(SR_Lookup[Section Name],MATCH(tbl_TransDet_Exp[[#This Row],[Account]],SR_Lookup[Account],0)),tbl_TransDet_Exp[[#This Row],[Custom SR Type]])</f>
        <v>#N/A</v>
      </c>
      <c r="AR1155" s="42">
        <f>VALUE(CONCATENATE(C1155,TEXT(tbl_TransDet_Exp[[#This Row],[Pd]],"00")))</f>
        <v>0</v>
      </c>
      <c r="AS1155" s="42" t="str">
        <f>TEXT(tbl_TransDet_Exp[[#This Row],[Project Id]],"000000")</f>
        <v>000000</v>
      </c>
      <c r="AT1155" s="42" t="e">
        <f>INDEX(Table11[Description],MATCH(tbl_TransDet_Exp[[#This Row],[Account]],Table11[GL Account],0))</f>
        <v>#N/A</v>
      </c>
      <c r="AU11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6" spans="2:47">
      <c r="B1156" s="11"/>
      <c r="C1156" s="243"/>
      <c r="D1156" s="243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244"/>
      <c r="P1156" s="11"/>
      <c r="Q1156" s="245"/>
      <c r="R1156" s="11"/>
      <c r="S1156" s="11"/>
      <c r="T1156" s="11"/>
      <c r="U1156" s="11"/>
      <c r="V1156" s="11"/>
      <c r="W1156" s="11"/>
      <c r="X1156" s="11"/>
      <c r="Y1156" s="11"/>
      <c r="Z1156" s="246"/>
      <c r="AA11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6" s="250" t="e">
        <f>IF(tbl_TransDet_Exp[[#This Row],[+/-  (HR GL Detail)]]&lt;&gt;"",tbl_TransDet_Exp[[#This Row],[+/-  (HR GL Detail)]],IF(#REF!&lt;&gt;"",#REF!,""))</f>
        <v>#REF!</v>
      </c>
      <c r="AC1156" s="250" t="str">
        <f t="shared" si="54"/>
        <v>https://financials.omni.fsu.edu/psp/sprdfi/EMPLOYEE/ERP/c/AUDIT_EXPENSE_FUNCTIONS.TE_EXP_SHEET_INQ.GBL?SHEET_ID=</v>
      </c>
      <c r="AD1156" s="250" t="str">
        <f t="shared" si="55"/>
        <v>&amp;PAGE=EX_SHEET_ENTRY</v>
      </c>
      <c r="AE1156" s="250" t="str">
        <f>IF(LEFT(tbl_TransDet_Exp[[#This Row],[Journal Id]],2)="EX",TEXT(tbl_TransDet_Exp[[#This Row],[Vch /Ex /PayId]],"0000000000"),"")</f>
        <v/>
      </c>
      <c r="AF1156" s="250" t="b">
        <f>IF(tbl_TransDet_Exp[[#This Row],[ER Lookup and Format]]&lt;&gt;"",CONCATENATE(tbl_TransDet_Exp[[#This Row],[https://financials.omni.fsu.edu/psp/sprdfi/EMPLOYEE/ERP/c/AUDIT_EXPENSE_FUNCTIONS.TE_EXP_SHEET_INQ.GBL?SHEET_ID=]],AE1156,tbl_TransDet_Exp[[#This Row],[&amp;PAGE=EX_SHEET_ENTRY]]))</f>
        <v>0</v>
      </c>
      <c r="AG1156" s="250" t="str">
        <f t="shared" si="56"/>
        <v>https://docmgmt.its.fsu.edu/NolijWeb/public/apiLoginCheck.jsp?redir=../documentviewer/%3FdocumentId%3D</v>
      </c>
      <c r="AH11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6" s="250" t="str">
        <f>tbl_TransDet_Exp[[#Headers],[&amp;TargetFrameName=None]]</f>
        <v>&amp;TargetFrameName=None</v>
      </c>
      <c r="AJ11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6" s="71"/>
      <c r="AN1156" s="22"/>
      <c r="AO1156" s="22"/>
      <c r="AP1156" s="208"/>
      <c r="AQ1156" s="42" t="e">
        <f>IF(tbl_TransDet_Exp[[#This Row],[Custom SR Type]]="",INDEX(SR_Lookup[Section Name],MATCH(tbl_TransDet_Exp[[#This Row],[Account]],SR_Lookup[Account],0)),tbl_TransDet_Exp[[#This Row],[Custom SR Type]])</f>
        <v>#N/A</v>
      </c>
      <c r="AR1156" s="42">
        <f>VALUE(CONCATENATE(C1156,TEXT(tbl_TransDet_Exp[[#This Row],[Pd]],"00")))</f>
        <v>0</v>
      </c>
      <c r="AS1156" s="42" t="str">
        <f>TEXT(tbl_TransDet_Exp[[#This Row],[Project Id]],"000000")</f>
        <v>000000</v>
      </c>
      <c r="AT1156" s="42" t="e">
        <f>INDEX(Table11[Description],MATCH(tbl_TransDet_Exp[[#This Row],[Account]],Table11[GL Account],0))</f>
        <v>#N/A</v>
      </c>
      <c r="AU11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7" spans="2:47">
      <c r="B1157" s="11"/>
      <c r="C1157" s="243"/>
      <c r="D1157" s="243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244"/>
      <c r="P1157" s="11"/>
      <c r="Q1157" s="245"/>
      <c r="R1157" s="11"/>
      <c r="S1157" s="11"/>
      <c r="T1157" s="11"/>
      <c r="U1157" s="11"/>
      <c r="V1157" s="11"/>
      <c r="W1157" s="11"/>
      <c r="X1157" s="11"/>
      <c r="Y1157" s="11"/>
      <c r="Z1157" s="246"/>
      <c r="AA11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7" s="250" t="e">
        <f>IF(tbl_TransDet_Exp[[#This Row],[+/-  (HR GL Detail)]]&lt;&gt;"",tbl_TransDet_Exp[[#This Row],[+/-  (HR GL Detail)]],IF(#REF!&lt;&gt;"",#REF!,""))</f>
        <v>#REF!</v>
      </c>
      <c r="AC1157" s="250" t="str">
        <f t="shared" si="54"/>
        <v>https://financials.omni.fsu.edu/psp/sprdfi/EMPLOYEE/ERP/c/AUDIT_EXPENSE_FUNCTIONS.TE_EXP_SHEET_INQ.GBL?SHEET_ID=</v>
      </c>
      <c r="AD1157" s="250" t="str">
        <f t="shared" si="55"/>
        <v>&amp;PAGE=EX_SHEET_ENTRY</v>
      </c>
      <c r="AE1157" s="250" t="str">
        <f>IF(LEFT(tbl_TransDet_Exp[[#This Row],[Journal Id]],2)="EX",TEXT(tbl_TransDet_Exp[[#This Row],[Vch /Ex /PayId]],"0000000000"),"")</f>
        <v/>
      </c>
      <c r="AF1157" s="250" t="b">
        <f>IF(tbl_TransDet_Exp[[#This Row],[ER Lookup and Format]]&lt;&gt;"",CONCATENATE(tbl_TransDet_Exp[[#This Row],[https://financials.omni.fsu.edu/psp/sprdfi/EMPLOYEE/ERP/c/AUDIT_EXPENSE_FUNCTIONS.TE_EXP_SHEET_INQ.GBL?SHEET_ID=]],AE1157,tbl_TransDet_Exp[[#This Row],[&amp;PAGE=EX_SHEET_ENTRY]]))</f>
        <v>0</v>
      </c>
      <c r="AG1157" s="250" t="str">
        <f t="shared" si="56"/>
        <v>https://docmgmt.its.fsu.edu/NolijWeb/public/apiLoginCheck.jsp?redir=../documentviewer/%3FdocumentId%3D</v>
      </c>
      <c r="AH11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7" s="250" t="str">
        <f>tbl_TransDet_Exp[[#Headers],[&amp;TargetFrameName=None]]</f>
        <v>&amp;TargetFrameName=None</v>
      </c>
      <c r="AJ11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7" s="71"/>
      <c r="AN1157" s="22"/>
      <c r="AO1157" s="22"/>
      <c r="AP1157" s="208"/>
      <c r="AQ1157" s="42" t="e">
        <f>IF(tbl_TransDet_Exp[[#This Row],[Custom SR Type]]="",INDEX(SR_Lookup[Section Name],MATCH(tbl_TransDet_Exp[[#This Row],[Account]],SR_Lookup[Account],0)),tbl_TransDet_Exp[[#This Row],[Custom SR Type]])</f>
        <v>#N/A</v>
      </c>
      <c r="AR1157" s="42">
        <f>VALUE(CONCATENATE(C1157,TEXT(tbl_TransDet_Exp[[#This Row],[Pd]],"00")))</f>
        <v>0</v>
      </c>
      <c r="AS1157" s="42" t="str">
        <f>TEXT(tbl_TransDet_Exp[[#This Row],[Project Id]],"000000")</f>
        <v>000000</v>
      </c>
      <c r="AT1157" s="42" t="e">
        <f>INDEX(Table11[Description],MATCH(tbl_TransDet_Exp[[#This Row],[Account]],Table11[GL Account],0))</f>
        <v>#N/A</v>
      </c>
      <c r="AU11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8" spans="2:47">
      <c r="B1158" s="11"/>
      <c r="C1158" s="243"/>
      <c r="D1158" s="243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244"/>
      <c r="P1158" s="11"/>
      <c r="Q1158" s="245"/>
      <c r="R1158" s="11"/>
      <c r="S1158" s="11"/>
      <c r="T1158" s="11"/>
      <c r="U1158" s="11"/>
      <c r="V1158" s="11"/>
      <c r="W1158" s="11"/>
      <c r="X1158" s="11"/>
      <c r="Y1158" s="11"/>
      <c r="Z1158" s="246"/>
      <c r="AA11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8" s="250" t="e">
        <f>IF(tbl_TransDet_Exp[[#This Row],[+/-  (HR GL Detail)]]&lt;&gt;"",tbl_TransDet_Exp[[#This Row],[+/-  (HR GL Detail)]],IF(#REF!&lt;&gt;"",#REF!,""))</f>
        <v>#REF!</v>
      </c>
      <c r="AC1158" s="250" t="str">
        <f t="shared" si="54"/>
        <v>https://financials.omni.fsu.edu/psp/sprdfi/EMPLOYEE/ERP/c/AUDIT_EXPENSE_FUNCTIONS.TE_EXP_SHEET_INQ.GBL?SHEET_ID=</v>
      </c>
      <c r="AD1158" s="250" t="str">
        <f t="shared" si="55"/>
        <v>&amp;PAGE=EX_SHEET_ENTRY</v>
      </c>
      <c r="AE1158" s="250" t="str">
        <f>IF(LEFT(tbl_TransDet_Exp[[#This Row],[Journal Id]],2)="EX",TEXT(tbl_TransDet_Exp[[#This Row],[Vch /Ex /PayId]],"0000000000"),"")</f>
        <v/>
      </c>
      <c r="AF1158" s="250" t="b">
        <f>IF(tbl_TransDet_Exp[[#This Row],[ER Lookup and Format]]&lt;&gt;"",CONCATENATE(tbl_TransDet_Exp[[#This Row],[https://financials.omni.fsu.edu/psp/sprdfi/EMPLOYEE/ERP/c/AUDIT_EXPENSE_FUNCTIONS.TE_EXP_SHEET_INQ.GBL?SHEET_ID=]],AE1158,tbl_TransDet_Exp[[#This Row],[&amp;PAGE=EX_SHEET_ENTRY]]))</f>
        <v>0</v>
      </c>
      <c r="AG1158" s="250" t="str">
        <f t="shared" si="56"/>
        <v>https://docmgmt.its.fsu.edu/NolijWeb/public/apiLoginCheck.jsp?redir=../documentviewer/%3FdocumentId%3D</v>
      </c>
      <c r="AH11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8" s="250" t="str">
        <f>tbl_TransDet_Exp[[#Headers],[&amp;TargetFrameName=None]]</f>
        <v>&amp;TargetFrameName=None</v>
      </c>
      <c r="AJ11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8" s="71"/>
      <c r="AN1158" s="22"/>
      <c r="AO1158" s="22"/>
      <c r="AP1158" s="208"/>
      <c r="AQ1158" s="42" t="e">
        <f>IF(tbl_TransDet_Exp[[#This Row],[Custom SR Type]]="",INDEX(SR_Lookup[Section Name],MATCH(tbl_TransDet_Exp[[#This Row],[Account]],SR_Lookup[Account],0)),tbl_TransDet_Exp[[#This Row],[Custom SR Type]])</f>
        <v>#N/A</v>
      </c>
      <c r="AR1158" s="42">
        <f>VALUE(CONCATENATE(C1158,TEXT(tbl_TransDet_Exp[[#This Row],[Pd]],"00")))</f>
        <v>0</v>
      </c>
      <c r="AS1158" s="42" t="str">
        <f>TEXT(tbl_TransDet_Exp[[#This Row],[Project Id]],"000000")</f>
        <v>000000</v>
      </c>
      <c r="AT1158" s="42" t="e">
        <f>INDEX(Table11[Description],MATCH(tbl_TransDet_Exp[[#This Row],[Account]],Table11[GL Account],0))</f>
        <v>#N/A</v>
      </c>
      <c r="AU11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59" spans="2:47">
      <c r="B1159" s="11"/>
      <c r="C1159" s="243"/>
      <c r="D1159" s="243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244"/>
      <c r="P1159" s="11"/>
      <c r="Q1159" s="245"/>
      <c r="R1159" s="11"/>
      <c r="S1159" s="11"/>
      <c r="T1159" s="11"/>
      <c r="U1159" s="11"/>
      <c r="V1159" s="11"/>
      <c r="W1159" s="11"/>
      <c r="X1159" s="11"/>
      <c r="Y1159" s="11"/>
      <c r="Z1159" s="246"/>
      <c r="AA11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59" s="250" t="e">
        <f>IF(tbl_TransDet_Exp[[#This Row],[+/-  (HR GL Detail)]]&lt;&gt;"",tbl_TransDet_Exp[[#This Row],[+/-  (HR GL Detail)]],IF(#REF!&lt;&gt;"",#REF!,""))</f>
        <v>#REF!</v>
      </c>
      <c r="AC1159" s="250" t="str">
        <f t="shared" si="54"/>
        <v>https://financials.omni.fsu.edu/psp/sprdfi/EMPLOYEE/ERP/c/AUDIT_EXPENSE_FUNCTIONS.TE_EXP_SHEET_INQ.GBL?SHEET_ID=</v>
      </c>
      <c r="AD1159" s="250" t="str">
        <f t="shared" si="55"/>
        <v>&amp;PAGE=EX_SHEET_ENTRY</v>
      </c>
      <c r="AE1159" s="250" t="str">
        <f>IF(LEFT(tbl_TransDet_Exp[[#This Row],[Journal Id]],2)="EX",TEXT(tbl_TransDet_Exp[[#This Row],[Vch /Ex /PayId]],"0000000000"),"")</f>
        <v/>
      </c>
      <c r="AF1159" s="250" t="b">
        <f>IF(tbl_TransDet_Exp[[#This Row],[ER Lookup and Format]]&lt;&gt;"",CONCATENATE(tbl_TransDet_Exp[[#This Row],[https://financials.omni.fsu.edu/psp/sprdfi/EMPLOYEE/ERP/c/AUDIT_EXPENSE_FUNCTIONS.TE_EXP_SHEET_INQ.GBL?SHEET_ID=]],AE1159,tbl_TransDet_Exp[[#This Row],[&amp;PAGE=EX_SHEET_ENTRY]]))</f>
        <v>0</v>
      </c>
      <c r="AG1159" s="250" t="str">
        <f t="shared" si="56"/>
        <v>https://docmgmt.its.fsu.edu/NolijWeb/public/apiLoginCheck.jsp?redir=../documentviewer/%3FdocumentId%3D</v>
      </c>
      <c r="AH11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59" s="250" t="str">
        <f>tbl_TransDet_Exp[[#Headers],[&amp;TargetFrameName=None]]</f>
        <v>&amp;TargetFrameName=None</v>
      </c>
      <c r="AJ11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59" s="71"/>
      <c r="AN1159" s="22"/>
      <c r="AO1159" s="22"/>
      <c r="AP1159" s="208"/>
      <c r="AQ1159" s="42" t="e">
        <f>IF(tbl_TransDet_Exp[[#This Row],[Custom SR Type]]="",INDEX(SR_Lookup[Section Name],MATCH(tbl_TransDet_Exp[[#This Row],[Account]],SR_Lookup[Account],0)),tbl_TransDet_Exp[[#This Row],[Custom SR Type]])</f>
        <v>#N/A</v>
      </c>
      <c r="AR1159" s="42">
        <f>VALUE(CONCATENATE(C1159,TEXT(tbl_TransDet_Exp[[#This Row],[Pd]],"00")))</f>
        <v>0</v>
      </c>
      <c r="AS1159" s="42" t="str">
        <f>TEXT(tbl_TransDet_Exp[[#This Row],[Project Id]],"000000")</f>
        <v>000000</v>
      </c>
      <c r="AT1159" s="42" t="e">
        <f>INDEX(Table11[Description],MATCH(tbl_TransDet_Exp[[#This Row],[Account]],Table11[GL Account],0))</f>
        <v>#N/A</v>
      </c>
      <c r="AU11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0" spans="2:47">
      <c r="B1160" s="11"/>
      <c r="C1160" s="243"/>
      <c r="D1160" s="243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244"/>
      <c r="P1160" s="11"/>
      <c r="Q1160" s="245"/>
      <c r="R1160" s="11"/>
      <c r="S1160" s="11"/>
      <c r="T1160" s="11"/>
      <c r="U1160" s="11"/>
      <c r="V1160" s="11"/>
      <c r="W1160" s="11"/>
      <c r="X1160" s="11"/>
      <c r="Y1160" s="11"/>
      <c r="Z1160" s="246"/>
      <c r="AA11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0" s="250" t="e">
        <f>IF(tbl_TransDet_Exp[[#This Row],[+/-  (HR GL Detail)]]&lt;&gt;"",tbl_TransDet_Exp[[#This Row],[+/-  (HR GL Detail)]],IF(#REF!&lt;&gt;"",#REF!,""))</f>
        <v>#REF!</v>
      </c>
      <c r="AC1160" s="250" t="str">
        <f t="shared" si="54"/>
        <v>https://financials.omni.fsu.edu/psp/sprdfi/EMPLOYEE/ERP/c/AUDIT_EXPENSE_FUNCTIONS.TE_EXP_SHEET_INQ.GBL?SHEET_ID=</v>
      </c>
      <c r="AD1160" s="250" t="str">
        <f t="shared" si="55"/>
        <v>&amp;PAGE=EX_SHEET_ENTRY</v>
      </c>
      <c r="AE1160" s="250" t="str">
        <f>IF(LEFT(tbl_TransDet_Exp[[#This Row],[Journal Id]],2)="EX",TEXT(tbl_TransDet_Exp[[#This Row],[Vch /Ex /PayId]],"0000000000"),"")</f>
        <v/>
      </c>
      <c r="AF1160" s="250" t="b">
        <f>IF(tbl_TransDet_Exp[[#This Row],[ER Lookup and Format]]&lt;&gt;"",CONCATENATE(tbl_TransDet_Exp[[#This Row],[https://financials.omni.fsu.edu/psp/sprdfi/EMPLOYEE/ERP/c/AUDIT_EXPENSE_FUNCTIONS.TE_EXP_SHEET_INQ.GBL?SHEET_ID=]],AE1160,tbl_TransDet_Exp[[#This Row],[&amp;PAGE=EX_SHEET_ENTRY]]))</f>
        <v>0</v>
      </c>
      <c r="AG1160" s="250" t="str">
        <f t="shared" si="56"/>
        <v>https://docmgmt.its.fsu.edu/NolijWeb/public/apiLoginCheck.jsp?redir=../documentviewer/%3FdocumentId%3D</v>
      </c>
      <c r="AH11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0" s="250" t="str">
        <f>tbl_TransDet_Exp[[#Headers],[&amp;TargetFrameName=None]]</f>
        <v>&amp;TargetFrameName=None</v>
      </c>
      <c r="AJ11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0" s="71"/>
      <c r="AN1160" s="22"/>
      <c r="AO1160" s="22"/>
      <c r="AP1160" s="208"/>
      <c r="AQ1160" s="42" t="e">
        <f>IF(tbl_TransDet_Exp[[#This Row],[Custom SR Type]]="",INDEX(SR_Lookup[Section Name],MATCH(tbl_TransDet_Exp[[#This Row],[Account]],SR_Lookup[Account],0)),tbl_TransDet_Exp[[#This Row],[Custom SR Type]])</f>
        <v>#N/A</v>
      </c>
      <c r="AR1160" s="42">
        <f>VALUE(CONCATENATE(C1160,TEXT(tbl_TransDet_Exp[[#This Row],[Pd]],"00")))</f>
        <v>0</v>
      </c>
      <c r="AS1160" s="42" t="str">
        <f>TEXT(tbl_TransDet_Exp[[#This Row],[Project Id]],"000000")</f>
        <v>000000</v>
      </c>
      <c r="AT1160" s="42" t="e">
        <f>INDEX(Table11[Description],MATCH(tbl_TransDet_Exp[[#This Row],[Account]],Table11[GL Account],0))</f>
        <v>#N/A</v>
      </c>
      <c r="AU11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1" spans="2:47">
      <c r="B1161" s="11"/>
      <c r="C1161" s="243"/>
      <c r="D1161" s="243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244"/>
      <c r="P1161" s="11"/>
      <c r="Q1161" s="245"/>
      <c r="R1161" s="11"/>
      <c r="S1161" s="11"/>
      <c r="T1161" s="11"/>
      <c r="U1161" s="11"/>
      <c r="V1161" s="11"/>
      <c r="W1161" s="11"/>
      <c r="X1161" s="11"/>
      <c r="Y1161" s="11"/>
      <c r="Z1161" s="246"/>
      <c r="AA11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1" s="250" t="e">
        <f>IF(tbl_TransDet_Exp[[#This Row],[+/-  (HR GL Detail)]]&lt;&gt;"",tbl_TransDet_Exp[[#This Row],[+/-  (HR GL Detail)]],IF(#REF!&lt;&gt;"",#REF!,""))</f>
        <v>#REF!</v>
      </c>
      <c r="AC1161" s="250" t="str">
        <f t="shared" si="54"/>
        <v>https://financials.omni.fsu.edu/psp/sprdfi/EMPLOYEE/ERP/c/AUDIT_EXPENSE_FUNCTIONS.TE_EXP_SHEET_INQ.GBL?SHEET_ID=</v>
      </c>
      <c r="AD1161" s="250" t="str">
        <f t="shared" si="55"/>
        <v>&amp;PAGE=EX_SHEET_ENTRY</v>
      </c>
      <c r="AE1161" s="250" t="str">
        <f>IF(LEFT(tbl_TransDet_Exp[[#This Row],[Journal Id]],2)="EX",TEXT(tbl_TransDet_Exp[[#This Row],[Vch /Ex /PayId]],"0000000000"),"")</f>
        <v/>
      </c>
      <c r="AF1161" s="250" t="b">
        <f>IF(tbl_TransDet_Exp[[#This Row],[ER Lookup and Format]]&lt;&gt;"",CONCATENATE(tbl_TransDet_Exp[[#This Row],[https://financials.omni.fsu.edu/psp/sprdfi/EMPLOYEE/ERP/c/AUDIT_EXPENSE_FUNCTIONS.TE_EXP_SHEET_INQ.GBL?SHEET_ID=]],AE1161,tbl_TransDet_Exp[[#This Row],[&amp;PAGE=EX_SHEET_ENTRY]]))</f>
        <v>0</v>
      </c>
      <c r="AG1161" s="250" t="str">
        <f t="shared" si="56"/>
        <v>https://docmgmt.its.fsu.edu/NolijWeb/public/apiLoginCheck.jsp?redir=../documentviewer/%3FdocumentId%3D</v>
      </c>
      <c r="AH11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1" s="250" t="str">
        <f>tbl_TransDet_Exp[[#Headers],[&amp;TargetFrameName=None]]</f>
        <v>&amp;TargetFrameName=None</v>
      </c>
      <c r="AJ11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1" s="71"/>
      <c r="AN1161" s="22"/>
      <c r="AO1161" s="22"/>
      <c r="AP1161" s="208"/>
      <c r="AQ1161" s="42" t="e">
        <f>IF(tbl_TransDet_Exp[[#This Row],[Custom SR Type]]="",INDEX(SR_Lookup[Section Name],MATCH(tbl_TransDet_Exp[[#This Row],[Account]],SR_Lookup[Account],0)),tbl_TransDet_Exp[[#This Row],[Custom SR Type]])</f>
        <v>#N/A</v>
      </c>
      <c r="AR1161" s="42">
        <f>VALUE(CONCATENATE(C1161,TEXT(tbl_TransDet_Exp[[#This Row],[Pd]],"00")))</f>
        <v>0</v>
      </c>
      <c r="AS1161" s="42" t="str">
        <f>TEXT(tbl_TransDet_Exp[[#This Row],[Project Id]],"000000")</f>
        <v>000000</v>
      </c>
      <c r="AT1161" s="42" t="e">
        <f>INDEX(Table11[Description],MATCH(tbl_TransDet_Exp[[#This Row],[Account]],Table11[GL Account],0))</f>
        <v>#N/A</v>
      </c>
      <c r="AU11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2" spans="2:47">
      <c r="B1162" s="11"/>
      <c r="C1162" s="243"/>
      <c r="D1162" s="243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244"/>
      <c r="P1162" s="11"/>
      <c r="Q1162" s="245"/>
      <c r="R1162" s="11"/>
      <c r="S1162" s="11"/>
      <c r="T1162" s="11"/>
      <c r="U1162" s="11"/>
      <c r="V1162" s="11"/>
      <c r="W1162" s="11"/>
      <c r="X1162" s="11"/>
      <c r="Y1162" s="11"/>
      <c r="Z1162" s="246"/>
      <c r="AA11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2" s="250" t="e">
        <f>IF(tbl_TransDet_Exp[[#This Row],[+/-  (HR GL Detail)]]&lt;&gt;"",tbl_TransDet_Exp[[#This Row],[+/-  (HR GL Detail)]],IF(#REF!&lt;&gt;"",#REF!,""))</f>
        <v>#REF!</v>
      </c>
      <c r="AC1162" s="250" t="str">
        <f t="shared" ref="AC1162:AC1225" si="57">$AC$2</f>
        <v>https://financials.omni.fsu.edu/psp/sprdfi/EMPLOYEE/ERP/c/AUDIT_EXPENSE_FUNCTIONS.TE_EXP_SHEET_INQ.GBL?SHEET_ID=</v>
      </c>
      <c r="AD1162" s="250" t="str">
        <f t="shared" ref="AD1162:AD1225" si="58">$AD$2</f>
        <v>&amp;PAGE=EX_SHEET_ENTRY</v>
      </c>
      <c r="AE1162" s="250" t="str">
        <f>IF(LEFT(tbl_TransDet_Exp[[#This Row],[Journal Id]],2)="EX",TEXT(tbl_TransDet_Exp[[#This Row],[Vch /Ex /PayId]],"0000000000"),"")</f>
        <v/>
      </c>
      <c r="AF1162" s="250" t="b">
        <f>IF(tbl_TransDet_Exp[[#This Row],[ER Lookup and Format]]&lt;&gt;"",CONCATENATE(tbl_TransDet_Exp[[#This Row],[https://financials.omni.fsu.edu/psp/sprdfi/EMPLOYEE/ERP/c/AUDIT_EXPENSE_FUNCTIONS.TE_EXP_SHEET_INQ.GBL?SHEET_ID=]],AE1162,tbl_TransDet_Exp[[#This Row],[&amp;PAGE=EX_SHEET_ENTRY]]))</f>
        <v>0</v>
      </c>
      <c r="AG1162" s="250" t="str">
        <f t="shared" ref="AG1162:AG1225" si="59">$AG$2</f>
        <v>https://docmgmt.its.fsu.edu/NolijWeb/public/apiLoginCheck.jsp?redir=../documentviewer/%3FdocumentId%3D</v>
      </c>
      <c r="AH11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2" s="250" t="str">
        <f>tbl_TransDet_Exp[[#Headers],[&amp;TargetFrameName=None]]</f>
        <v>&amp;TargetFrameName=None</v>
      </c>
      <c r="AJ11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2" s="71"/>
      <c r="AN1162" s="22"/>
      <c r="AO1162" s="22"/>
      <c r="AP1162" s="208"/>
      <c r="AQ1162" s="42" t="e">
        <f>IF(tbl_TransDet_Exp[[#This Row],[Custom SR Type]]="",INDEX(SR_Lookup[Section Name],MATCH(tbl_TransDet_Exp[[#This Row],[Account]],SR_Lookup[Account],0)),tbl_TransDet_Exp[[#This Row],[Custom SR Type]])</f>
        <v>#N/A</v>
      </c>
      <c r="AR1162" s="42">
        <f>VALUE(CONCATENATE(C1162,TEXT(tbl_TransDet_Exp[[#This Row],[Pd]],"00")))</f>
        <v>0</v>
      </c>
      <c r="AS1162" s="42" t="str">
        <f>TEXT(tbl_TransDet_Exp[[#This Row],[Project Id]],"000000")</f>
        <v>000000</v>
      </c>
      <c r="AT1162" s="42" t="e">
        <f>INDEX(Table11[Description],MATCH(tbl_TransDet_Exp[[#This Row],[Account]],Table11[GL Account],0))</f>
        <v>#N/A</v>
      </c>
      <c r="AU11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3" spans="2:47">
      <c r="B1163" s="11"/>
      <c r="C1163" s="243"/>
      <c r="D1163" s="243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244"/>
      <c r="P1163" s="11"/>
      <c r="Q1163" s="245"/>
      <c r="R1163" s="11"/>
      <c r="S1163" s="11"/>
      <c r="T1163" s="11"/>
      <c r="U1163" s="11"/>
      <c r="V1163" s="11"/>
      <c r="W1163" s="11"/>
      <c r="X1163" s="11"/>
      <c r="Y1163" s="11"/>
      <c r="Z1163" s="246"/>
      <c r="AA11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3" s="250" t="e">
        <f>IF(tbl_TransDet_Exp[[#This Row],[+/-  (HR GL Detail)]]&lt;&gt;"",tbl_TransDet_Exp[[#This Row],[+/-  (HR GL Detail)]],IF(#REF!&lt;&gt;"",#REF!,""))</f>
        <v>#REF!</v>
      </c>
      <c r="AC1163" s="250" t="str">
        <f t="shared" si="57"/>
        <v>https://financials.omni.fsu.edu/psp/sprdfi/EMPLOYEE/ERP/c/AUDIT_EXPENSE_FUNCTIONS.TE_EXP_SHEET_INQ.GBL?SHEET_ID=</v>
      </c>
      <c r="AD1163" s="250" t="str">
        <f t="shared" si="58"/>
        <v>&amp;PAGE=EX_SHEET_ENTRY</v>
      </c>
      <c r="AE1163" s="250" t="str">
        <f>IF(LEFT(tbl_TransDet_Exp[[#This Row],[Journal Id]],2)="EX",TEXT(tbl_TransDet_Exp[[#This Row],[Vch /Ex /PayId]],"0000000000"),"")</f>
        <v/>
      </c>
      <c r="AF1163" s="250" t="b">
        <f>IF(tbl_TransDet_Exp[[#This Row],[ER Lookup and Format]]&lt;&gt;"",CONCATENATE(tbl_TransDet_Exp[[#This Row],[https://financials.omni.fsu.edu/psp/sprdfi/EMPLOYEE/ERP/c/AUDIT_EXPENSE_FUNCTIONS.TE_EXP_SHEET_INQ.GBL?SHEET_ID=]],AE1163,tbl_TransDet_Exp[[#This Row],[&amp;PAGE=EX_SHEET_ENTRY]]))</f>
        <v>0</v>
      </c>
      <c r="AG1163" s="250" t="str">
        <f t="shared" si="59"/>
        <v>https://docmgmt.its.fsu.edu/NolijWeb/public/apiLoginCheck.jsp?redir=../documentviewer/%3FdocumentId%3D</v>
      </c>
      <c r="AH11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3" s="250" t="str">
        <f>tbl_TransDet_Exp[[#Headers],[&amp;TargetFrameName=None]]</f>
        <v>&amp;TargetFrameName=None</v>
      </c>
      <c r="AJ11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3" s="71"/>
      <c r="AN1163" s="22"/>
      <c r="AO1163" s="22"/>
      <c r="AP1163" s="208"/>
      <c r="AQ1163" s="42" t="e">
        <f>IF(tbl_TransDet_Exp[[#This Row],[Custom SR Type]]="",INDEX(SR_Lookup[Section Name],MATCH(tbl_TransDet_Exp[[#This Row],[Account]],SR_Lookup[Account],0)),tbl_TransDet_Exp[[#This Row],[Custom SR Type]])</f>
        <v>#N/A</v>
      </c>
      <c r="AR1163" s="42">
        <f>VALUE(CONCATENATE(C1163,TEXT(tbl_TransDet_Exp[[#This Row],[Pd]],"00")))</f>
        <v>0</v>
      </c>
      <c r="AS1163" s="42" t="str">
        <f>TEXT(tbl_TransDet_Exp[[#This Row],[Project Id]],"000000")</f>
        <v>000000</v>
      </c>
      <c r="AT1163" s="42" t="e">
        <f>INDEX(Table11[Description],MATCH(tbl_TransDet_Exp[[#This Row],[Account]],Table11[GL Account],0))</f>
        <v>#N/A</v>
      </c>
      <c r="AU11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4" spans="2:47">
      <c r="B1164" s="11"/>
      <c r="C1164" s="243"/>
      <c r="D1164" s="243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244"/>
      <c r="P1164" s="11"/>
      <c r="Q1164" s="245"/>
      <c r="R1164" s="11"/>
      <c r="S1164" s="11"/>
      <c r="T1164" s="11"/>
      <c r="U1164" s="11"/>
      <c r="V1164" s="11"/>
      <c r="W1164" s="11"/>
      <c r="X1164" s="11"/>
      <c r="Y1164" s="11"/>
      <c r="Z1164" s="246"/>
      <c r="AA11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4" s="250" t="e">
        <f>IF(tbl_TransDet_Exp[[#This Row],[+/-  (HR GL Detail)]]&lt;&gt;"",tbl_TransDet_Exp[[#This Row],[+/-  (HR GL Detail)]],IF(#REF!&lt;&gt;"",#REF!,""))</f>
        <v>#REF!</v>
      </c>
      <c r="AC1164" s="250" t="str">
        <f t="shared" si="57"/>
        <v>https://financials.omni.fsu.edu/psp/sprdfi/EMPLOYEE/ERP/c/AUDIT_EXPENSE_FUNCTIONS.TE_EXP_SHEET_INQ.GBL?SHEET_ID=</v>
      </c>
      <c r="AD1164" s="250" t="str">
        <f t="shared" si="58"/>
        <v>&amp;PAGE=EX_SHEET_ENTRY</v>
      </c>
      <c r="AE1164" s="250" t="str">
        <f>IF(LEFT(tbl_TransDet_Exp[[#This Row],[Journal Id]],2)="EX",TEXT(tbl_TransDet_Exp[[#This Row],[Vch /Ex /PayId]],"0000000000"),"")</f>
        <v/>
      </c>
      <c r="AF1164" s="250" t="b">
        <f>IF(tbl_TransDet_Exp[[#This Row],[ER Lookup and Format]]&lt;&gt;"",CONCATENATE(tbl_TransDet_Exp[[#This Row],[https://financials.omni.fsu.edu/psp/sprdfi/EMPLOYEE/ERP/c/AUDIT_EXPENSE_FUNCTIONS.TE_EXP_SHEET_INQ.GBL?SHEET_ID=]],AE1164,tbl_TransDet_Exp[[#This Row],[&amp;PAGE=EX_SHEET_ENTRY]]))</f>
        <v>0</v>
      </c>
      <c r="AG1164" s="250" t="str">
        <f t="shared" si="59"/>
        <v>https://docmgmt.its.fsu.edu/NolijWeb/public/apiLoginCheck.jsp?redir=../documentviewer/%3FdocumentId%3D</v>
      </c>
      <c r="AH11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4" s="250" t="str">
        <f>tbl_TransDet_Exp[[#Headers],[&amp;TargetFrameName=None]]</f>
        <v>&amp;TargetFrameName=None</v>
      </c>
      <c r="AJ11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4" s="71"/>
      <c r="AN1164" s="22"/>
      <c r="AO1164" s="22"/>
      <c r="AP1164" s="208"/>
      <c r="AQ1164" s="42" t="e">
        <f>IF(tbl_TransDet_Exp[[#This Row],[Custom SR Type]]="",INDEX(SR_Lookup[Section Name],MATCH(tbl_TransDet_Exp[[#This Row],[Account]],SR_Lookup[Account],0)),tbl_TransDet_Exp[[#This Row],[Custom SR Type]])</f>
        <v>#N/A</v>
      </c>
      <c r="AR1164" s="42">
        <f>VALUE(CONCATENATE(C1164,TEXT(tbl_TransDet_Exp[[#This Row],[Pd]],"00")))</f>
        <v>0</v>
      </c>
      <c r="AS1164" s="42" t="str">
        <f>TEXT(tbl_TransDet_Exp[[#This Row],[Project Id]],"000000")</f>
        <v>000000</v>
      </c>
      <c r="AT1164" s="42" t="e">
        <f>INDEX(Table11[Description],MATCH(tbl_TransDet_Exp[[#This Row],[Account]],Table11[GL Account],0))</f>
        <v>#N/A</v>
      </c>
      <c r="AU11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5" spans="2:47">
      <c r="B1165" s="11"/>
      <c r="C1165" s="243"/>
      <c r="D1165" s="243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244"/>
      <c r="P1165" s="11"/>
      <c r="Q1165" s="245"/>
      <c r="R1165" s="11"/>
      <c r="S1165" s="11"/>
      <c r="T1165" s="11"/>
      <c r="U1165" s="11"/>
      <c r="V1165" s="11"/>
      <c r="W1165" s="11"/>
      <c r="X1165" s="11"/>
      <c r="Y1165" s="11"/>
      <c r="Z1165" s="246"/>
      <c r="AA11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5" s="250" t="e">
        <f>IF(tbl_TransDet_Exp[[#This Row],[+/-  (HR GL Detail)]]&lt;&gt;"",tbl_TransDet_Exp[[#This Row],[+/-  (HR GL Detail)]],IF(#REF!&lt;&gt;"",#REF!,""))</f>
        <v>#REF!</v>
      </c>
      <c r="AC1165" s="250" t="str">
        <f t="shared" si="57"/>
        <v>https://financials.omni.fsu.edu/psp/sprdfi/EMPLOYEE/ERP/c/AUDIT_EXPENSE_FUNCTIONS.TE_EXP_SHEET_INQ.GBL?SHEET_ID=</v>
      </c>
      <c r="AD1165" s="250" t="str">
        <f t="shared" si="58"/>
        <v>&amp;PAGE=EX_SHEET_ENTRY</v>
      </c>
      <c r="AE1165" s="250" t="str">
        <f>IF(LEFT(tbl_TransDet_Exp[[#This Row],[Journal Id]],2)="EX",TEXT(tbl_TransDet_Exp[[#This Row],[Vch /Ex /PayId]],"0000000000"),"")</f>
        <v/>
      </c>
      <c r="AF1165" s="250" t="b">
        <f>IF(tbl_TransDet_Exp[[#This Row],[ER Lookup and Format]]&lt;&gt;"",CONCATENATE(tbl_TransDet_Exp[[#This Row],[https://financials.omni.fsu.edu/psp/sprdfi/EMPLOYEE/ERP/c/AUDIT_EXPENSE_FUNCTIONS.TE_EXP_SHEET_INQ.GBL?SHEET_ID=]],AE1165,tbl_TransDet_Exp[[#This Row],[&amp;PAGE=EX_SHEET_ENTRY]]))</f>
        <v>0</v>
      </c>
      <c r="AG1165" s="250" t="str">
        <f t="shared" si="59"/>
        <v>https://docmgmt.its.fsu.edu/NolijWeb/public/apiLoginCheck.jsp?redir=../documentviewer/%3FdocumentId%3D</v>
      </c>
      <c r="AH11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5" s="250" t="str">
        <f>tbl_TransDet_Exp[[#Headers],[&amp;TargetFrameName=None]]</f>
        <v>&amp;TargetFrameName=None</v>
      </c>
      <c r="AJ11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5" s="71"/>
      <c r="AN1165" s="22"/>
      <c r="AO1165" s="22"/>
      <c r="AP1165" s="208"/>
      <c r="AQ1165" s="42" t="e">
        <f>IF(tbl_TransDet_Exp[[#This Row],[Custom SR Type]]="",INDEX(SR_Lookup[Section Name],MATCH(tbl_TransDet_Exp[[#This Row],[Account]],SR_Lookup[Account],0)),tbl_TransDet_Exp[[#This Row],[Custom SR Type]])</f>
        <v>#N/A</v>
      </c>
      <c r="AR1165" s="42">
        <f>VALUE(CONCATENATE(C1165,TEXT(tbl_TransDet_Exp[[#This Row],[Pd]],"00")))</f>
        <v>0</v>
      </c>
      <c r="AS1165" s="42" t="str">
        <f>TEXT(tbl_TransDet_Exp[[#This Row],[Project Id]],"000000")</f>
        <v>000000</v>
      </c>
      <c r="AT1165" s="42" t="e">
        <f>INDEX(Table11[Description],MATCH(tbl_TransDet_Exp[[#This Row],[Account]],Table11[GL Account],0))</f>
        <v>#N/A</v>
      </c>
      <c r="AU11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6" spans="2:47">
      <c r="B1166" s="11"/>
      <c r="C1166" s="243"/>
      <c r="D1166" s="243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244"/>
      <c r="P1166" s="11"/>
      <c r="Q1166" s="245"/>
      <c r="R1166" s="11"/>
      <c r="S1166" s="11"/>
      <c r="T1166" s="11"/>
      <c r="U1166" s="11"/>
      <c r="V1166" s="11"/>
      <c r="W1166" s="11"/>
      <c r="X1166" s="11"/>
      <c r="Y1166" s="11"/>
      <c r="Z1166" s="246"/>
      <c r="AA11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6" s="250" t="e">
        <f>IF(tbl_TransDet_Exp[[#This Row],[+/-  (HR GL Detail)]]&lt;&gt;"",tbl_TransDet_Exp[[#This Row],[+/-  (HR GL Detail)]],IF(#REF!&lt;&gt;"",#REF!,""))</f>
        <v>#REF!</v>
      </c>
      <c r="AC1166" s="250" t="str">
        <f t="shared" si="57"/>
        <v>https://financials.omni.fsu.edu/psp/sprdfi/EMPLOYEE/ERP/c/AUDIT_EXPENSE_FUNCTIONS.TE_EXP_SHEET_INQ.GBL?SHEET_ID=</v>
      </c>
      <c r="AD1166" s="250" t="str">
        <f t="shared" si="58"/>
        <v>&amp;PAGE=EX_SHEET_ENTRY</v>
      </c>
      <c r="AE1166" s="250" t="str">
        <f>IF(LEFT(tbl_TransDet_Exp[[#This Row],[Journal Id]],2)="EX",TEXT(tbl_TransDet_Exp[[#This Row],[Vch /Ex /PayId]],"0000000000"),"")</f>
        <v/>
      </c>
      <c r="AF1166" s="250" t="b">
        <f>IF(tbl_TransDet_Exp[[#This Row],[ER Lookup and Format]]&lt;&gt;"",CONCATENATE(tbl_TransDet_Exp[[#This Row],[https://financials.omni.fsu.edu/psp/sprdfi/EMPLOYEE/ERP/c/AUDIT_EXPENSE_FUNCTIONS.TE_EXP_SHEET_INQ.GBL?SHEET_ID=]],AE1166,tbl_TransDet_Exp[[#This Row],[&amp;PAGE=EX_SHEET_ENTRY]]))</f>
        <v>0</v>
      </c>
      <c r="AG1166" s="250" t="str">
        <f t="shared" si="59"/>
        <v>https://docmgmt.its.fsu.edu/NolijWeb/public/apiLoginCheck.jsp?redir=../documentviewer/%3FdocumentId%3D</v>
      </c>
      <c r="AH11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6" s="250" t="str">
        <f>tbl_TransDet_Exp[[#Headers],[&amp;TargetFrameName=None]]</f>
        <v>&amp;TargetFrameName=None</v>
      </c>
      <c r="AJ11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6" s="71"/>
      <c r="AN1166" s="22"/>
      <c r="AO1166" s="22"/>
      <c r="AP1166" s="208"/>
      <c r="AQ1166" s="42" t="e">
        <f>IF(tbl_TransDet_Exp[[#This Row],[Custom SR Type]]="",INDEX(SR_Lookup[Section Name],MATCH(tbl_TransDet_Exp[[#This Row],[Account]],SR_Lookup[Account],0)),tbl_TransDet_Exp[[#This Row],[Custom SR Type]])</f>
        <v>#N/A</v>
      </c>
      <c r="AR1166" s="42">
        <f>VALUE(CONCATENATE(C1166,TEXT(tbl_TransDet_Exp[[#This Row],[Pd]],"00")))</f>
        <v>0</v>
      </c>
      <c r="AS1166" s="42" t="str">
        <f>TEXT(tbl_TransDet_Exp[[#This Row],[Project Id]],"000000")</f>
        <v>000000</v>
      </c>
      <c r="AT1166" s="42" t="e">
        <f>INDEX(Table11[Description],MATCH(tbl_TransDet_Exp[[#This Row],[Account]],Table11[GL Account],0))</f>
        <v>#N/A</v>
      </c>
      <c r="AU11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7" spans="2:47">
      <c r="B1167" s="11"/>
      <c r="C1167" s="243"/>
      <c r="D1167" s="243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244"/>
      <c r="P1167" s="11"/>
      <c r="Q1167" s="245"/>
      <c r="R1167" s="11"/>
      <c r="S1167" s="11"/>
      <c r="T1167" s="11"/>
      <c r="U1167" s="11"/>
      <c r="V1167" s="11"/>
      <c r="W1167" s="11"/>
      <c r="X1167" s="11"/>
      <c r="Y1167" s="11"/>
      <c r="Z1167" s="246"/>
      <c r="AA11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7" s="250" t="e">
        <f>IF(tbl_TransDet_Exp[[#This Row],[+/-  (HR GL Detail)]]&lt;&gt;"",tbl_TransDet_Exp[[#This Row],[+/-  (HR GL Detail)]],IF(#REF!&lt;&gt;"",#REF!,""))</f>
        <v>#REF!</v>
      </c>
      <c r="AC1167" s="250" t="str">
        <f t="shared" si="57"/>
        <v>https://financials.omni.fsu.edu/psp/sprdfi/EMPLOYEE/ERP/c/AUDIT_EXPENSE_FUNCTIONS.TE_EXP_SHEET_INQ.GBL?SHEET_ID=</v>
      </c>
      <c r="AD1167" s="250" t="str">
        <f t="shared" si="58"/>
        <v>&amp;PAGE=EX_SHEET_ENTRY</v>
      </c>
      <c r="AE1167" s="250" t="str">
        <f>IF(LEFT(tbl_TransDet_Exp[[#This Row],[Journal Id]],2)="EX",TEXT(tbl_TransDet_Exp[[#This Row],[Vch /Ex /PayId]],"0000000000"),"")</f>
        <v/>
      </c>
      <c r="AF1167" s="250" t="b">
        <f>IF(tbl_TransDet_Exp[[#This Row],[ER Lookup and Format]]&lt;&gt;"",CONCATENATE(tbl_TransDet_Exp[[#This Row],[https://financials.omni.fsu.edu/psp/sprdfi/EMPLOYEE/ERP/c/AUDIT_EXPENSE_FUNCTIONS.TE_EXP_SHEET_INQ.GBL?SHEET_ID=]],AE1167,tbl_TransDet_Exp[[#This Row],[&amp;PAGE=EX_SHEET_ENTRY]]))</f>
        <v>0</v>
      </c>
      <c r="AG1167" s="250" t="str">
        <f t="shared" si="59"/>
        <v>https://docmgmt.its.fsu.edu/NolijWeb/public/apiLoginCheck.jsp?redir=../documentviewer/%3FdocumentId%3D</v>
      </c>
      <c r="AH11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7" s="250" t="str">
        <f>tbl_TransDet_Exp[[#Headers],[&amp;TargetFrameName=None]]</f>
        <v>&amp;TargetFrameName=None</v>
      </c>
      <c r="AJ11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7" s="71"/>
      <c r="AN1167" s="22"/>
      <c r="AO1167" s="22"/>
      <c r="AP1167" s="208"/>
      <c r="AQ1167" s="42" t="e">
        <f>IF(tbl_TransDet_Exp[[#This Row],[Custom SR Type]]="",INDEX(SR_Lookup[Section Name],MATCH(tbl_TransDet_Exp[[#This Row],[Account]],SR_Lookup[Account],0)),tbl_TransDet_Exp[[#This Row],[Custom SR Type]])</f>
        <v>#N/A</v>
      </c>
      <c r="AR1167" s="42">
        <f>VALUE(CONCATENATE(C1167,TEXT(tbl_TransDet_Exp[[#This Row],[Pd]],"00")))</f>
        <v>0</v>
      </c>
      <c r="AS1167" s="42" t="str">
        <f>TEXT(tbl_TransDet_Exp[[#This Row],[Project Id]],"000000")</f>
        <v>000000</v>
      </c>
      <c r="AT1167" s="42" t="e">
        <f>INDEX(Table11[Description],MATCH(tbl_TransDet_Exp[[#This Row],[Account]],Table11[GL Account],0))</f>
        <v>#N/A</v>
      </c>
      <c r="AU11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8" spans="2:47">
      <c r="B1168" s="11"/>
      <c r="C1168" s="243"/>
      <c r="D1168" s="243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244"/>
      <c r="P1168" s="11"/>
      <c r="Q1168" s="245"/>
      <c r="R1168" s="11"/>
      <c r="S1168" s="11"/>
      <c r="T1168" s="11"/>
      <c r="U1168" s="11"/>
      <c r="V1168" s="11"/>
      <c r="W1168" s="11"/>
      <c r="X1168" s="11"/>
      <c r="Y1168" s="11"/>
      <c r="Z1168" s="246"/>
      <c r="AA11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8" s="250" t="e">
        <f>IF(tbl_TransDet_Exp[[#This Row],[+/-  (HR GL Detail)]]&lt;&gt;"",tbl_TransDet_Exp[[#This Row],[+/-  (HR GL Detail)]],IF(#REF!&lt;&gt;"",#REF!,""))</f>
        <v>#REF!</v>
      </c>
      <c r="AC1168" s="250" t="str">
        <f t="shared" si="57"/>
        <v>https://financials.omni.fsu.edu/psp/sprdfi/EMPLOYEE/ERP/c/AUDIT_EXPENSE_FUNCTIONS.TE_EXP_SHEET_INQ.GBL?SHEET_ID=</v>
      </c>
      <c r="AD1168" s="250" t="str">
        <f t="shared" si="58"/>
        <v>&amp;PAGE=EX_SHEET_ENTRY</v>
      </c>
      <c r="AE1168" s="250" t="str">
        <f>IF(LEFT(tbl_TransDet_Exp[[#This Row],[Journal Id]],2)="EX",TEXT(tbl_TransDet_Exp[[#This Row],[Vch /Ex /PayId]],"0000000000"),"")</f>
        <v/>
      </c>
      <c r="AF1168" s="250" t="b">
        <f>IF(tbl_TransDet_Exp[[#This Row],[ER Lookup and Format]]&lt;&gt;"",CONCATENATE(tbl_TransDet_Exp[[#This Row],[https://financials.omni.fsu.edu/psp/sprdfi/EMPLOYEE/ERP/c/AUDIT_EXPENSE_FUNCTIONS.TE_EXP_SHEET_INQ.GBL?SHEET_ID=]],AE1168,tbl_TransDet_Exp[[#This Row],[&amp;PAGE=EX_SHEET_ENTRY]]))</f>
        <v>0</v>
      </c>
      <c r="AG1168" s="250" t="str">
        <f t="shared" si="59"/>
        <v>https://docmgmt.its.fsu.edu/NolijWeb/public/apiLoginCheck.jsp?redir=../documentviewer/%3FdocumentId%3D</v>
      </c>
      <c r="AH11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8" s="250" t="str">
        <f>tbl_TransDet_Exp[[#Headers],[&amp;TargetFrameName=None]]</f>
        <v>&amp;TargetFrameName=None</v>
      </c>
      <c r="AJ11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8" s="71"/>
      <c r="AN1168" s="22"/>
      <c r="AO1168" s="22"/>
      <c r="AP1168" s="208"/>
      <c r="AQ1168" s="42" t="e">
        <f>IF(tbl_TransDet_Exp[[#This Row],[Custom SR Type]]="",INDEX(SR_Lookup[Section Name],MATCH(tbl_TransDet_Exp[[#This Row],[Account]],SR_Lookup[Account],0)),tbl_TransDet_Exp[[#This Row],[Custom SR Type]])</f>
        <v>#N/A</v>
      </c>
      <c r="AR1168" s="42">
        <f>VALUE(CONCATENATE(C1168,TEXT(tbl_TransDet_Exp[[#This Row],[Pd]],"00")))</f>
        <v>0</v>
      </c>
      <c r="AS1168" s="42" t="str">
        <f>TEXT(tbl_TransDet_Exp[[#This Row],[Project Id]],"000000")</f>
        <v>000000</v>
      </c>
      <c r="AT1168" s="42" t="e">
        <f>INDEX(Table11[Description],MATCH(tbl_TransDet_Exp[[#This Row],[Account]],Table11[GL Account],0))</f>
        <v>#N/A</v>
      </c>
      <c r="AU11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69" spans="2:47">
      <c r="B1169" s="11"/>
      <c r="C1169" s="243"/>
      <c r="D1169" s="243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244"/>
      <c r="P1169" s="11"/>
      <c r="Q1169" s="245"/>
      <c r="R1169" s="11"/>
      <c r="S1169" s="11"/>
      <c r="T1169" s="11"/>
      <c r="U1169" s="11"/>
      <c r="V1169" s="11"/>
      <c r="W1169" s="11"/>
      <c r="X1169" s="11"/>
      <c r="Y1169" s="11"/>
      <c r="Z1169" s="246"/>
      <c r="AA11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69" s="250" t="e">
        <f>IF(tbl_TransDet_Exp[[#This Row],[+/-  (HR GL Detail)]]&lt;&gt;"",tbl_TransDet_Exp[[#This Row],[+/-  (HR GL Detail)]],IF(#REF!&lt;&gt;"",#REF!,""))</f>
        <v>#REF!</v>
      </c>
      <c r="AC1169" s="250" t="str">
        <f t="shared" si="57"/>
        <v>https://financials.omni.fsu.edu/psp/sprdfi/EMPLOYEE/ERP/c/AUDIT_EXPENSE_FUNCTIONS.TE_EXP_SHEET_INQ.GBL?SHEET_ID=</v>
      </c>
      <c r="AD1169" s="250" t="str">
        <f t="shared" si="58"/>
        <v>&amp;PAGE=EX_SHEET_ENTRY</v>
      </c>
      <c r="AE1169" s="250" t="str">
        <f>IF(LEFT(tbl_TransDet_Exp[[#This Row],[Journal Id]],2)="EX",TEXT(tbl_TransDet_Exp[[#This Row],[Vch /Ex /PayId]],"0000000000"),"")</f>
        <v/>
      </c>
      <c r="AF1169" s="250" t="b">
        <f>IF(tbl_TransDet_Exp[[#This Row],[ER Lookup and Format]]&lt;&gt;"",CONCATENATE(tbl_TransDet_Exp[[#This Row],[https://financials.omni.fsu.edu/psp/sprdfi/EMPLOYEE/ERP/c/AUDIT_EXPENSE_FUNCTIONS.TE_EXP_SHEET_INQ.GBL?SHEET_ID=]],AE1169,tbl_TransDet_Exp[[#This Row],[&amp;PAGE=EX_SHEET_ENTRY]]))</f>
        <v>0</v>
      </c>
      <c r="AG1169" s="250" t="str">
        <f t="shared" si="59"/>
        <v>https://docmgmt.its.fsu.edu/NolijWeb/public/apiLoginCheck.jsp?redir=../documentviewer/%3FdocumentId%3D</v>
      </c>
      <c r="AH11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69" s="250" t="str">
        <f>tbl_TransDet_Exp[[#Headers],[&amp;TargetFrameName=None]]</f>
        <v>&amp;TargetFrameName=None</v>
      </c>
      <c r="AJ11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69" s="71"/>
      <c r="AN1169" s="22"/>
      <c r="AO1169" s="22"/>
      <c r="AP1169" s="208"/>
      <c r="AQ1169" s="42" t="e">
        <f>IF(tbl_TransDet_Exp[[#This Row],[Custom SR Type]]="",INDEX(SR_Lookup[Section Name],MATCH(tbl_TransDet_Exp[[#This Row],[Account]],SR_Lookup[Account],0)),tbl_TransDet_Exp[[#This Row],[Custom SR Type]])</f>
        <v>#N/A</v>
      </c>
      <c r="AR1169" s="42">
        <f>VALUE(CONCATENATE(C1169,TEXT(tbl_TransDet_Exp[[#This Row],[Pd]],"00")))</f>
        <v>0</v>
      </c>
      <c r="AS1169" s="42" t="str">
        <f>TEXT(tbl_TransDet_Exp[[#This Row],[Project Id]],"000000")</f>
        <v>000000</v>
      </c>
      <c r="AT1169" s="42" t="e">
        <f>INDEX(Table11[Description],MATCH(tbl_TransDet_Exp[[#This Row],[Account]],Table11[GL Account],0))</f>
        <v>#N/A</v>
      </c>
      <c r="AU11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0" spans="2:47">
      <c r="B1170" s="11"/>
      <c r="C1170" s="243"/>
      <c r="D1170" s="243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244"/>
      <c r="P1170" s="11"/>
      <c r="Q1170" s="245"/>
      <c r="R1170" s="11"/>
      <c r="S1170" s="11"/>
      <c r="T1170" s="11"/>
      <c r="U1170" s="11"/>
      <c r="V1170" s="11"/>
      <c r="W1170" s="11"/>
      <c r="X1170" s="11"/>
      <c r="Y1170" s="11"/>
      <c r="Z1170" s="246"/>
      <c r="AA11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0" s="250" t="e">
        <f>IF(tbl_TransDet_Exp[[#This Row],[+/-  (HR GL Detail)]]&lt;&gt;"",tbl_TransDet_Exp[[#This Row],[+/-  (HR GL Detail)]],IF(#REF!&lt;&gt;"",#REF!,""))</f>
        <v>#REF!</v>
      </c>
      <c r="AC1170" s="250" t="str">
        <f t="shared" si="57"/>
        <v>https://financials.omni.fsu.edu/psp/sprdfi/EMPLOYEE/ERP/c/AUDIT_EXPENSE_FUNCTIONS.TE_EXP_SHEET_INQ.GBL?SHEET_ID=</v>
      </c>
      <c r="AD1170" s="250" t="str">
        <f t="shared" si="58"/>
        <v>&amp;PAGE=EX_SHEET_ENTRY</v>
      </c>
      <c r="AE1170" s="250" t="str">
        <f>IF(LEFT(tbl_TransDet_Exp[[#This Row],[Journal Id]],2)="EX",TEXT(tbl_TransDet_Exp[[#This Row],[Vch /Ex /PayId]],"0000000000"),"")</f>
        <v/>
      </c>
      <c r="AF1170" s="250" t="b">
        <f>IF(tbl_TransDet_Exp[[#This Row],[ER Lookup and Format]]&lt;&gt;"",CONCATENATE(tbl_TransDet_Exp[[#This Row],[https://financials.omni.fsu.edu/psp/sprdfi/EMPLOYEE/ERP/c/AUDIT_EXPENSE_FUNCTIONS.TE_EXP_SHEET_INQ.GBL?SHEET_ID=]],AE1170,tbl_TransDet_Exp[[#This Row],[&amp;PAGE=EX_SHEET_ENTRY]]))</f>
        <v>0</v>
      </c>
      <c r="AG1170" s="250" t="str">
        <f t="shared" si="59"/>
        <v>https://docmgmt.its.fsu.edu/NolijWeb/public/apiLoginCheck.jsp?redir=../documentviewer/%3FdocumentId%3D</v>
      </c>
      <c r="AH11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0" s="250" t="str">
        <f>tbl_TransDet_Exp[[#Headers],[&amp;TargetFrameName=None]]</f>
        <v>&amp;TargetFrameName=None</v>
      </c>
      <c r="AJ11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0" s="71"/>
      <c r="AN1170" s="22"/>
      <c r="AO1170" s="22"/>
      <c r="AP1170" s="208"/>
      <c r="AQ1170" s="42" t="e">
        <f>IF(tbl_TransDet_Exp[[#This Row],[Custom SR Type]]="",INDEX(SR_Lookup[Section Name],MATCH(tbl_TransDet_Exp[[#This Row],[Account]],SR_Lookup[Account],0)),tbl_TransDet_Exp[[#This Row],[Custom SR Type]])</f>
        <v>#N/A</v>
      </c>
      <c r="AR1170" s="42">
        <f>VALUE(CONCATENATE(C1170,TEXT(tbl_TransDet_Exp[[#This Row],[Pd]],"00")))</f>
        <v>0</v>
      </c>
      <c r="AS1170" s="42" t="str">
        <f>TEXT(tbl_TransDet_Exp[[#This Row],[Project Id]],"000000")</f>
        <v>000000</v>
      </c>
      <c r="AT1170" s="42" t="e">
        <f>INDEX(Table11[Description],MATCH(tbl_TransDet_Exp[[#This Row],[Account]],Table11[GL Account],0))</f>
        <v>#N/A</v>
      </c>
      <c r="AU11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1" spans="2:47">
      <c r="B1171" s="11"/>
      <c r="C1171" s="243"/>
      <c r="D1171" s="243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244"/>
      <c r="P1171" s="11"/>
      <c r="Q1171" s="245"/>
      <c r="R1171" s="11"/>
      <c r="S1171" s="11"/>
      <c r="T1171" s="11"/>
      <c r="U1171" s="11"/>
      <c r="V1171" s="11"/>
      <c r="W1171" s="11"/>
      <c r="X1171" s="11"/>
      <c r="Y1171" s="11"/>
      <c r="Z1171" s="246"/>
      <c r="AA11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1" s="250" t="e">
        <f>IF(tbl_TransDet_Exp[[#This Row],[+/-  (HR GL Detail)]]&lt;&gt;"",tbl_TransDet_Exp[[#This Row],[+/-  (HR GL Detail)]],IF(#REF!&lt;&gt;"",#REF!,""))</f>
        <v>#REF!</v>
      </c>
      <c r="AC1171" s="250" t="str">
        <f t="shared" si="57"/>
        <v>https://financials.omni.fsu.edu/psp/sprdfi/EMPLOYEE/ERP/c/AUDIT_EXPENSE_FUNCTIONS.TE_EXP_SHEET_INQ.GBL?SHEET_ID=</v>
      </c>
      <c r="AD1171" s="250" t="str">
        <f t="shared" si="58"/>
        <v>&amp;PAGE=EX_SHEET_ENTRY</v>
      </c>
      <c r="AE1171" s="250" t="str">
        <f>IF(LEFT(tbl_TransDet_Exp[[#This Row],[Journal Id]],2)="EX",TEXT(tbl_TransDet_Exp[[#This Row],[Vch /Ex /PayId]],"0000000000"),"")</f>
        <v/>
      </c>
      <c r="AF1171" s="250" t="b">
        <f>IF(tbl_TransDet_Exp[[#This Row],[ER Lookup and Format]]&lt;&gt;"",CONCATENATE(tbl_TransDet_Exp[[#This Row],[https://financials.omni.fsu.edu/psp/sprdfi/EMPLOYEE/ERP/c/AUDIT_EXPENSE_FUNCTIONS.TE_EXP_SHEET_INQ.GBL?SHEET_ID=]],AE1171,tbl_TransDet_Exp[[#This Row],[&amp;PAGE=EX_SHEET_ENTRY]]))</f>
        <v>0</v>
      </c>
      <c r="AG1171" s="250" t="str">
        <f t="shared" si="59"/>
        <v>https://docmgmt.its.fsu.edu/NolijWeb/public/apiLoginCheck.jsp?redir=../documentviewer/%3FdocumentId%3D</v>
      </c>
      <c r="AH11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1" s="250" t="str">
        <f>tbl_TransDet_Exp[[#Headers],[&amp;TargetFrameName=None]]</f>
        <v>&amp;TargetFrameName=None</v>
      </c>
      <c r="AJ11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1" s="71"/>
      <c r="AN1171" s="22"/>
      <c r="AO1171" s="22"/>
      <c r="AP1171" s="208"/>
      <c r="AQ1171" s="42" t="e">
        <f>IF(tbl_TransDet_Exp[[#This Row],[Custom SR Type]]="",INDEX(SR_Lookup[Section Name],MATCH(tbl_TransDet_Exp[[#This Row],[Account]],SR_Lookup[Account],0)),tbl_TransDet_Exp[[#This Row],[Custom SR Type]])</f>
        <v>#N/A</v>
      </c>
      <c r="AR1171" s="42">
        <f>VALUE(CONCATENATE(C1171,TEXT(tbl_TransDet_Exp[[#This Row],[Pd]],"00")))</f>
        <v>0</v>
      </c>
      <c r="AS1171" s="42" t="str">
        <f>TEXT(tbl_TransDet_Exp[[#This Row],[Project Id]],"000000")</f>
        <v>000000</v>
      </c>
      <c r="AT1171" s="42" t="e">
        <f>INDEX(Table11[Description],MATCH(tbl_TransDet_Exp[[#This Row],[Account]],Table11[GL Account],0))</f>
        <v>#N/A</v>
      </c>
      <c r="AU11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2" spans="2:47">
      <c r="B1172" s="11"/>
      <c r="C1172" s="243"/>
      <c r="D1172" s="243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244"/>
      <c r="P1172" s="11"/>
      <c r="Q1172" s="245"/>
      <c r="R1172" s="11"/>
      <c r="S1172" s="11"/>
      <c r="T1172" s="11"/>
      <c r="U1172" s="11"/>
      <c r="V1172" s="11"/>
      <c r="W1172" s="11"/>
      <c r="X1172" s="11"/>
      <c r="Y1172" s="11"/>
      <c r="Z1172" s="246"/>
      <c r="AA11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2" s="250" t="e">
        <f>IF(tbl_TransDet_Exp[[#This Row],[+/-  (HR GL Detail)]]&lt;&gt;"",tbl_TransDet_Exp[[#This Row],[+/-  (HR GL Detail)]],IF(#REF!&lt;&gt;"",#REF!,""))</f>
        <v>#REF!</v>
      </c>
      <c r="AC1172" s="250" t="str">
        <f t="shared" si="57"/>
        <v>https://financials.omni.fsu.edu/psp/sprdfi/EMPLOYEE/ERP/c/AUDIT_EXPENSE_FUNCTIONS.TE_EXP_SHEET_INQ.GBL?SHEET_ID=</v>
      </c>
      <c r="AD1172" s="250" t="str">
        <f t="shared" si="58"/>
        <v>&amp;PAGE=EX_SHEET_ENTRY</v>
      </c>
      <c r="AE1172" s="250" t="str">
        <f>IF(LEFT(tbl_TransDet_Exp[[#This Row],[Journal Id]],2)="EX",TEXT(tbl_TransDet_Exp[[#This Row],[Vch /Ex /PayId]],"0000000000"),"")</f>
        <v/>
      </c>
      <c r="AF1172" s="250" t="b">
        <f>IF(tbl_TransDet_Exp[[#This Row],[ER Lookup and Format]]&lt;&gt;"",CONCATENATE(tbl_TransDet_Exp[[#This Row],[https://financials.omni.fsu.edu/psp/sprdfi/EMPLOYEE/ERP/c/AUDIT_EXPENSE_FUNCTIONS.TE_EXP_SHEET_INQ.GBL?SHEET_ID=]],AE1172,tbl_TransDet_Exp[[#This Row],[&amp;PAGE=EX_SHEET_ENTRY]]))</f>
        <v>0</v>
      </c>
      <c r="AG1172" s="250" t="str">
        <f t="shared" si="59"/>
        <v>https://docmgmt.its.fsu.edu/NolijWeb/public/apiLoginCheck.jsp?redir=../documentviewer/%3FdocumentId%3D</v>
      </c>
      <c r="AH11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2" s="250" t="str">
        <f>tbl_TransDet_Exp[[#Headers],[&amp;TargetFrameName=None]]</f>
        <v>&amp;TargetFrameName=None</v>
      </c>
      <c r="AJ11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2" s="71"/>
      <c r="AN1172" s="22"/>
      <c r="AO1172" s="22"/>
      <c r="AP1172" s="208"/>
      <c r="AQ1172" s="42" t="e">
        <f>IF(tbl_TransDet_Exp[[#This Row],[Custom SR Type]]="",INDEX(SR_Lookup[Section Name],MATCH(tbl_TransDet_Exp[[#This Row],[Account]],SR_Lookup[Account],0)),tbl_TransDet_Exp[[#This Row],[Custom SR Type]])</f>
        <v>#N/A</v>
      </c>
      <c r="AR1172" s="42">
        <f>VALUE(CONCATENATE(C1172,TEXT(tbl_TransDet_Exp[[#This Row],[Pd]],"00")))</f>
        <v>0</v>
      </c>
      <c r="AS1172" s="42" t="str">
        <f>TEXT(tbl_TransDet_Exp[[#This Row],[Project Id]],"000000")</f>
        <v>000000</v>
      </c>
      <c r="AT1172" s="42" t="e">
        <f>INDEX(Table11[Description],MATCH(tbl_TransDet_Exp[[#This Row],[Account]],Table11[GL Account],0))</f>
        <v>#N/A</v>
      </c>
      <c r="AU11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3" spans="2:47">
      <c r="B1173" s="11"/>
      <c r="C1173" s="243"/>
      <c r="D1173" s="243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244"/>
      <c r="P1173" s="11"/>
      <c r="Q1173" s="245"/>
      <c r="R1173" s="11"/>
      <c r="S1173" s="11"/>
      <c r="T1173" s="11"/>
      <c r="U1173" s="11"/>
      <c r="V1173" s="11"/>
      <c r="W1173" s="11"/>
      <c r="X1173" s="11"/>
      <c r="Y1173" s="11"/>
      <c r="Z1173" s="246"/>
      <c r="AA11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3" s="250" t="e">
        <f>IF(tbl_TransDet_Exp[[#This Row],[+/-  (HR GL Detail)]]&lt;&gt;"",tbl_TransDet_Exp[[#This Row],[+/-  (HR GL Detail)]],IF(#REF!&lt;&gt;"",#REF!,""))</f>
        <v>#REF!</v>
      </c>
      <c r="AC1173" s="250" t="str">
        <f t="shared" si="57"/>
        <v>https://financials.omni.fsu.edu/psp/sprdfi/EMPLOYEE/ERP/c/AUDIT_EXPENSE_FUNCTIONS.TE_EXP_SHEET_INQ.GBL?SHEET_ID=</v>
      </c>
      <c r="AD1173" s="250" t="str">
        <f t="shared" si="58"/>
        <v>&amp;PAGE=EX_SHEET_ENTRY</v>
      </c>
      <c r="AE1173" s="250" t="str">
        <f>IF(LEFT(tbl_TransDet_Exp[[#This Row],[Journal Id]],2)="EX",TEXT(tbl_TransDet_Exp[[#This Row],[Vch /Ex /PayId]],"0000000000"),"")</f>
        <v/>
      </c>
      <c r="AF1173" s="250" t="b">
        <f>IF(tbl_TransDet_Exp[[#This Row],[ER Lookup and Format]]&lt;&gt;"",CONCATENATE(tbl_TransDet_Exp[[#This Row],[https://financials.omni.fsu.edu/psp/sprdfi/EMPLOYEE/ERP/c/AUDIT_EXPENSE_FUNCTIONS.TE_EXP_SHEET_INQ.GBL?SHEET_ID=]],AE1173,tbl_TransDet_Exp[[#This Row],[&amp;PAGE=EX_SHEET_ENTRY]]))</f>
        <v>0</v>
      </c>
      <c r="AG1173" s="250" t="str">
        <f t="shared" si="59"/>
        <v>https://docmgmt.its.fsu.edu/NolijWeb/public/apiLoginCheck.jsp?redir=../documentviewer/%3FdocumentId%3D</v>
      </c>
      <c r="AH11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3" s="250" t="str">
        <f>tbl_TransDet_Exp[[#Headers],[&amp;TargetFrameName=None]]</f>
        <v>&amp;TargetFrameName=None</v>
      </c>
      <c r="AJ11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3" s="71"/>
      <c r="AN1173" s="22"/>
      <c r="AO1173" s="22"/>
      <c r="AP1173" s="208"/>
      <c r="AQ1173" s="42" t="e">
        <f>IF(tbl_TransDet_Exp[[#This Row],[Custom SR Type]]="",INDEX(SR_Lookup[Section Name],MATCH(tbl_TransDet_Exp[[#This Row],[Account]],SR_Lookup[Account],0)),tbl_TransDet_Exp[[#This Row],[Custom SR Type]])</f>
        <v>#N/A</v>
      </c>
      <c r="AR1173" s="42">
        <f>VALUE(CONCATENATE(C1173,TEXT(tbl_TransDet_Exp[[#This Row],[Pd]],"00")))</f>
        <v>0</v>
      </c>
      <c r="AS1173" s="42" t="str">
        <f>TEXT(tbl_TransDet_Exp[[#This Row],[Project Id]],"000000")</f>
        <v>000000</v>
      </c>
      <c r="AT1173" s="42" t="e">
        <f>INDEX(Table11[Description],MATCH(tbl_TransDet_Exp[[#This Row],[Account]],Table11[GL Account],0))</f>
        <v>#N/A</v>
      </c>
      <c r="AU11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4" spans="2:47">
      <c r="B1174" s="11"/>
      <c r="C1174" s="243"/>
      <c r="D1174" s="243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244"/>
      <c r="P1174" s="11"/>
      <c r="Q1174" s="245"/>
      <c r="R1174" s="11"/>
      <c r="S1174" s="11"/>
      <c r="T1174" s="11"/>
      <c r="U1174" s="11"/>
      <c r="V1174" s="11"/>
      <c r="W1174" s="11"/>
      <c r="X1174" s="11"/>
      <c r="Y1174" s="11"/>
      <c r="Z1174" s="246"/>
      <c r="AA11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4" s="250" t="e">
        <f>IF(tbl_TransDet_Exp[[#This Row],[+/-  (HR GL Detail)]]&lt;&gt;"",tbl_TransDet_Exp[[#This Row],[+/-  (HR GL Detail)]],IF(#REF!&lt;&gt;"",#REF!,""))</f>
        <v>#REF!</v>
      </c>
      <c r="AC1174" s="250" t="str">
        <f t="shared" si="57"/>
        <v>https://financials.omni.fsu.edu/psp/sprdfi/EMPLOYEE/ERP/c/AUDIT_EXPENSE_FUNCTIONS.TE_EXP_SHEET_INQ.GBL?SHEET_ID=</v>
      </c>
      <c r="AD1174" s="250" t="str">
        <f t="shared" si="58"/>
        <v>&amp;PAGE=EX_SHEET_ENTRY</v>
      </c>
      <c r="AE1174" s="250" t="str">
        <f>IF(LEFT(tbl_TransDet_Exp[[#This Row],[Journal Id]],2)="EX",TEXT(tbl_TransDet_Exp[[#This Row],[Vch /Ex /PayId]],"0000000000"),"")</f>
        <v/>
      </c>
      <c r="AF1174" s="250" t="b">
        <f>IF(tbl_TransDet_Exp[[#This Row],[ER Lookup and Format]]&lt;&gt;"",CONCATENATE(tbl_TransDet_Exp[[#This Row],[https://financials.omni.fsu.edu/psp/sprdfi/EMPLOYEE/ERP/c/AUDIT_EXPENSE_FUNCTIONS.TE_EXP_SHEET_INQ.GBL?SHEET_ID=]],AE1174,tbl_TransDet_Exp[[#This Row],[&amp;PAGE=EX_SHEET_ENTRY]]))</f>
        <v>0</v>
      </c>
      <c r="AG1174" s="250" t="str">
        <f t="shared" si="59"/>
        <v>https://docmgmt.its.fsu.edu/NolijWeb/public/apiLoginCheck.jsp?redir=../documentviewer/%3FdocumentId%3D</v>
      </c>
      <c r="AH11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4" s="250" t="str">
        <f>tbl_TransDet_Exp[[#Headers],[&amp;TargetFrameName=None]]</f>
        <v>&amp;TargetFrameName=None</v>
      </c>
      <c r="AJ11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4" s="71"/>
      <c r="AN1174" s="22"/>
      <c r="AO1174" s="22"/>
      <c r="AP1174" s="208"/>
      <c r="AQ1174" s="42" t="e">
        <f>IF(tbl_TransDet_Exp[[#This Row],[Custom SR Type]]="",INDEX(SR_Lookup[Section Name],MATCH(tbl_TransDet_Exp[[#This Row],[Account]],SR_Lookup[Account],0)),tbl_TransDet_Exp[[#This Row],[Custom SR Type]])</f>
        <v>#N/A</v>
      </c>
      <c r="AR1174" s="42">
        <f>VALUE(CONCATENATE(C1174,TEXT(tbl_TransDet_Exp[[#This Row],[Pd]],"00")))</f>
        <v>0</v>
      </c>
      <c r="AS1174" s="42" t="str">
        <f>TEXT(tbl_TransDet_Exp[[#This Row],[Project Id]],"000000")</f>
        <v>000000</v>
      </c>
      <c r="AT1174" s="42" t="e">
        <f>INDEX(Table11[Description],MATCH(tbl_TransDet_Exp[[#This Row],[Account]],Table11[GL Account],0))</f>
        <v>#N/A</v>
      </c>
      <c r="AU11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5" spans="2:47">
      <c r="B1175" s="11"/>
      <c r="C1175" s="243"/>
      <c r="D1175" s="243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244"/>
      <c r="P1175" s="11"/>
      <c r="Q1175" s="245"/>
      <c r="R1175" s="11"/>
      <c r="S1175" s="11"/>
      <c r="T1175" s="11"/>
      <c r="U1175" s="11"/>
      <c r="V1175" s="11"/>
      <c r="W1175" s="11"/>
      <c r="X1175" s="11"/>
      <c r="Y1175" s="11"/>
      <c r="Z1175" s="246"/>
      <c r="AA11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5" s="250" t="e">
        <f>IF(tbl_TransDet_Exp[[#This Row],[+/-  (HR GL Detail)]]&lt;&gt;"",tbl_TransDet_Exp[[#This Row],[+/-  (HR GL Detail)]],IF(#REF!&lt;&gt;"",#REF!,""))</f>
        <v>#REF!</v>
      </c>
      <c r="AC1175" s="250" t="str">
        <f t="shared" si="57"/>
        <v>https://financials.omni.fsu.edu/psp/sprdfi/EMPLOYEE/ERP/c/AUDIT_EXPENSE_FUNCTIONS.TE_EXP_SHEET_INQ.GBL?SHEET_ID=</v>
      </c>
      <c r="AD1175" s="250" t="str">
        <f t="shared" si="58"/>
        <v>&amp;PAGE=EX_SHEET_ENTRY</v>
      </c>
      <c r="AE1175" s="250" t="str">
        <f>IF(LEFT(tbl_TransDet_Exp[[#This Row],[Journal Id]],2)="EX",TEXT(tbl_TransDet_Exp[[#This Row],[Vch /Ex /PayId]],"0000000000"),"")</f>
        <v/>
      </c>
      <c r="AF1175" s="250" t="b">
        <f>IF(tbl_TransDet_Exp[[#This Row],[ER Lookup and Format]]&lt;&gt;"",CONCATENATE(tbl_TransDet_Exp[[#This Row],[https://financials.omni.fsu.edu/psp/sprdfi/EMPLOYEE/ERP/c/AUDIT_EXPENSE_FUNCTIONS.TE_EXP_SHEET_INQ.GBL?SHEET_ID=]],AE1175,tbl_TransDet_Exp[[#This Row],[&amp;PAGE=EX_SHEET_ENTRY]]))</f>
        <v>0</v>
      </c>
      <c r="AG1175" s="250" t="str">
        <f t="shared" si="59"/>
        <v>https://docmgmt.its.fsu.edu/NolijWeb/public/apiLoginCheck.jsp?redir=../documentviewer/%3FdocumentId%3D</v>
      </c>
      <c r="AH11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5" s="250" t="str">
        <f>tbl_TransDet_Exp[[#Headers],[&amp;TargetFrameName=None]]</f>
        <v>&amp;TargetFrameName=None</v>
      </c>
      <c r="AJ11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5" s="71"/>
      <c r="AN1175" s="22"/>
      <c r="AO1175" s="22"/>
      <c r="AP1175" s="208"/>
      <c r="AQ1175" s="42" t="e">
        <f>IF(tbl_TransDet_Exp[[#This Row],[Custom SR Type]]="",INDEX(SR_Lookup[Section Name],MATCH(tbl_TransDet_Exp[[#This Row],[Account]],SR_Lookup[Account],0)),tbl_TransDet_Exp[[#This Row],[Custom SR Type]])</f>
        <v>#N/A</v>
      </c>
      <c r="AR1175" s="42">
        <f>VALUE(CONCATENATE(C1175,TEXT(tbl_TransDet_Exp[[#This Row],[Pd]],"00")))</f>
        <v>0</v>
      </c>
      <c r="AS1175" s="42" t="str">
        <f>TEXT(tbl_TransDet_Exp[[#This Row],[Project Id]],"000000")</f>
        <v>000000</v>
      </c>
      <c r="AT1175" s="42" t="e">
        <f>INDEX(Table11[Description],MATCH(tbl_TransDet_Exp[[#This Row],[Account]],Table11[GL Account],0))</f>
        <v>#N/A</v>
      </c>
      <c r="AU11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6" spans="2:47">
      <c r="B1176" s="11"/>
      <c r="C1176" s="243"/>
      <c r="D1176" s="243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244"/>
      <c r="P1176" s="11"/>
      <c r="Q1176" s="245"/>
      <c r="R1176" s="11"/>
      <c r="S1176" s="11"/>
      <c r="T1176" s="11"/>
      <c r="U1176" s="11"/>
      <c r="V1176" s="11"/>
      <c r="W1176" s="11"/>
      <c r="X1176" s="11"/>
      <c r="Y1176" s="11"/>
      <c r="Z1176" s="246"/>
      <c r="AA11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6" s="250" t="e">
        <f>IF(tbl_TransDet_Exp[[#This Row],[+/-  (HR GL Detail)]]&lt;&gt;"",tbl_TransDet_Exp[[#This Row],[+/-  (HR GL Detail)]],IF(#REF!&lt;&gt;"",#REF!,""))</f>
        <v>#REF!</v>
      </c>
      <c r="AC1176" s="250" t="str">
        <f t="shared" si="57"/>
        <v>https://financials.omni.fsu.edu/psp/sprdfi/EMPLOYEE/ERP/c/AUDIT_EXPENSE_FUNCTIONS.TE_EXP_SHEET_INQ.GBL?SHEET_ID=</v>
      </c>
      <c r="AD1176" s="250" t="str">
        <f t="shared" si="58"/>
        <v>&amp;PAGE=EX_SHEET_ENTRY</v>
      </c>
      <c r="AE1176" s="250" t="str">
        <f>IF(LEFT(tbl_TransDet_Exp[[#This Row],[Journal Id]],2)="EX",TEXT(tbl_TransDet_Exp[[#This Row],[Vch /Ex /PayId]],"0000000000"),"")</f>
        <v/>
      </c>
      <c r="AF1176" s="250" t="b">
        <f>IF(tbl_TransDet_Exp[[#This Row],[ER Lookup and Format]]&lt;&gt;"",CONCATENATE(tbl_TransDet_Exp[[#This Row],[https://financials.omni.fsu.edu/psp/sprdfi/EMPLOYEE/ERP/c/AUDIT_EXPENSE_FUNCTIONS.TE_EXP_SHEET_INQ.GBL?SHEET_ID=]],AE1176,tbl_TransDet_Exp[[#This Row],[&amp;PAGE=EX_SHEET_ENTRY]]))</f>
        <v>0</v>
      </c>
      <c r="AG1176" s="250" t="str">
        <f t="shared" si="59"/>
        <v>https://docmgmt.its.fsu.edu/NolijWeb/public/apiLoginCheck.jsp?redir=../documentviewer/%3FdocumentId%3D</v>
      </c>
      <c r="AH11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6" s="250" t="str">
        <f>tbl_TransDet_Exp[[#Headers],[&amp;TargetFrameName=None]]</f>
        <v>&amp;TargetFrameName=None</v>
      </c>
      <c r="AJ11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6" s="71"/>
      <c r="AN1176" s="22"/>
      <c r="AO1176" s="22"/>
      <c r="AP1176" s="208"/>
      <c r="AQ1176" s="42" t="e">
        <f>IF(tbl_TransDet_Exp[[#This Row],[Custom SR Type]]="",INDEX(SR_Lookup[Section Name],MATCH(tbl_TransDet_Exp[[#This Row],[Account]],SR_Lookup[Account],0)),tbl_TransDet_Exp[[#This Row],[Custom SR Type]])</f>
        <v>#N/A</v>
      </c>
      <c r="AR1176" s="42">
        <f>VALUE(CONCATENATE(C1176,TEXT(tbl_TransDet_Exp[[#This Row],[Pd]],"00")))</f>
        <v>0</v>
      </c>
      <c r="AS1176" s="42" t="str">
        <f>TEXT(tbl_TransDet_Exp[[#This Row],[Project Id]],"000000")</f>
        <v>000000</v>
      </c>
      <c r="AT1176" s="42" t="e">
        <f>INDEX(Table11[Description],MATCH(tbl_TransDet_Exp[[#This Row],[Account]],Table11[GL Account],0))</f>
        <v>#N/A</v>
      </c>
      <c r="AU11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7" spans="2:47">
      <c r="B1177" s="11"/>
      <c r="C1177" s="243"/>
      <c r="D1177" s="243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244"/>
      <c r="P1177" s="11"/>
      <c r="Q1177" s="245"/>
      <c r="R1177" s="11"/>
      <c r="S1177" s="11"/>
      <c r="T1177" s="11"/>
      <c r="U1177" s="11"/>
      <c r="V1177" s="11"/>
      <c r="W1177" s="11"/>
      <c r="X1177" s="11"/>
      <c r="Y1177" s="11"/>
      <c r="Z1177" s="246"/>
      <c r="AA11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7" s="250" t="e">
        <f>IF(tbl_TransDet_Exp[[#This Row],[+/-  (HR GL Detail)]]&lt;&gt;"",tbl_TransDet_Exp[[#This Row],[+/-  (HR GL Detail)]],IF(#REF!&lt;&gt;"",#REF!,""))</f>
        <v>#REF!</v>
      </c>
      <c r="AC1177" s="250" t="str">
        <f t="shared" si="57"/>
        <v>https://financials.omni.fsu.edu/psp/sprdfi/EMPLOYEE/ERP/c/AUDIT_EXPENSE_FUNCTIONS.TE_EXP_SHEET_INQ.GBL?SHEET_ID=</v>
      </c>
      <c r="AD1177" s="250" t="str">
        <f t="shared" si="58"/>
        <v>&amp;PAGE=EX_SHEET_ENTRY</v>
      </c>
      <c r="AE1177" s="250" t="str">
        <f>IF(LEFT(tbl_TransDet_Exp[[#This Row],[Journal Id]],2)="EX",TEXT(tbl_TransDet_Exp[[#This Row],[Vch /Ex /PayId]],"0000000000"),"")</f>
        <v/>
      </c>
      <c r="AF1177" s="250" t="b">
        <f>IF(tbl_TransDet_Exp[[#This Row],[ER Lookup and Format]]&lt;&gt;"",CONCATENATE(tbl_TransDet_Exp[[#This Row],[https://financials.omni.fsu.edu/psp/sprdfi/EMPLOYEE/ERP/c/AUDIT_EXPENSE_FUNCTIONS.TE_EXP_SHEET_INQ.GBL?SHEET_ID=]],AE1177,tbl_TransDet_Exp[[#This Row],[&amp;PAGE=EX_SHEET_ENTRY]]))</f>
        <v>0</v>
      </c>
      <c r="AG1177" s="250" t="str">
        <f t="shared" si="59"/>
        <v>https://docmgmt.its.fsu.edu/NolijWeb/public/apiLoginCheck.jsp?redir=../documentviewer/%3FdocumentId%3D</v>
      </c>
      <c r="AH11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7" s="250" t="str">
        <f>tbl_TransDet_Exp[[#Headers],[&amp;TargetFrameName=None]]</f>
        <v>&amp;TargetFrameName=None</v>
      </c>
      <c r="AJ11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7" s="71"/>
      <c r="AN1177" s="22"/>
      <c r="AO1177" s="22"/>
      <c r="AP1177" s="208"/>
      <c r="AQ1177" s="42" t="e">
        <f>IF(tbl_TransDet_Exp[[#This Row],[Custom SR Type]]="",INDEX(SR_Lookup[Section Name],MATCH(tbl_TransDet_Exp[[#This Row],[Account]],SR_Lookup[Account],0)),tbl_TransDet_Exp[[#This Row],[Custom SR Type]])</f>
        <v>#N/A</v>
      </c>
      <c r="AR1177" s="42">
        <f>VALUE(CONCATENATE(C1177,TEXT(tbl_TransDet_Exp[[#This Row],[Pd]],"00")))</f>
        <v>0</v>
      </c>
      <c r="AS1177" s="42" t="str">
        <f>TEXT(tbl_TransDet_Exp[[#This Row],[Project Id]],"000000")</f>
        <v>000000</v>
      </c>
      <c r="AT1177" s="42" t="e">
        <f>INDEX(Table11[Description],MATCH(tbl_TransDet_Exp[[#This Row],[Account]],Table11[GL Account],0))</f>
        <v>#N/A</v>
      </c>
      <c r="AU11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8" spans="2:47">
      <c r="B1178" s="11"/>
      <c r="C1178" s="243"/>
      <c r="D1178" s="243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244"/>
      <c r="P1178" s="11"/>
      <c r="Q1178" s="245"/>
      <c r="R1178" s="11"/>
      <c r="S1178" s="11"/>
      <c r="T1178" s="11"/>
      <c r="U1178" s="11"/>
      <c r="V1178" s="11"/>
      <c r="W1178" s="11"/>
      <c r="X1178" s="11"/>
      <c r="Y1178" s="11"/>
      <c r="Z1178" s="246"/>
      <c r="AA11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8" s="250" t="e">
        <f>IF(tbl_TransDet_Exp[[#This Row],[+/-  (HR GL Detail)]]&lt;&gt;"",tbl_TransDet_Exp[[#This Row],[+/-  (HR GL Detail)]],IF(#REF!&lt;&gt;"",#REF!,""))</f>
        <v>#REF!</v>
      </c>
      <c r="AC1178" s="250" t="str">
        <f t="shared" si="57"/>
        <v>https://financials.omni.fsu.edu/psp/sprdfi/EMPLOYEE/ERP/c/AUDIT_EXPENSE_FUNCTIONS.TE_EXP_SHEET_INQ.GBL?SHEET_ID=</v>
      </c>
      <c r="AD1178" s="250" t="str">
        <f t="shared" si="58"/>
        <v>&amp;PAGE=EX_SHEET_ENTRY</v>
      </c>
      <c r="AE1178" s="250" t="str">
        <f>IF(LEFT(tbl_TransDet_Exp[[#This Row],[Journal Id]],2)="EX",TEXT(tbl_TransDet_Exp[[#This Row],[Vch /Ex /PayId]],"0000000000"),"")</f>
        <v/>
      </c>
      <c r="AF1178" s="250" t="b">
        <f>IF(tbl_TransDet_Exp[[#This Row],[ER Lookup and Format]]&lt;&gt;"",CONCATENATE(tbl_TransDet_Exp[[#This Row],[https://financials.omni.fsu.edu/psp/sprdfi/EMPLOYEE/ERP/c/AUDIT_EXPENSE_FUNCTIONS.TE_EXP_SHEET_INQ.GBL?SHEET_ID=]],AE1178,tbl_TransDet_Exp[[#This Row],[&amp;PAGE=EX_SHEET_ENTRY]]))</f>
        <v>0</v>
      </c>
      <c r="AG1178" s="250" t="str">
        <f t="shared" si="59"/>
        <v>https://docmgmt.its.fsu.edu/NolijWeb/public/apiLoginCheck.jsp?redir=../documentviewer/%3FdocumentId%3D</v>
      </c>
      <c r="AH11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8" s="250" t="str">
        <f>tbl_TransDet_Exp[[#Headers],[&amp;TargetFrameName=None]]</f>
        <v>&amp;TargetFrameName=None</v>
      </c>
      <c r="AJ11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8" s="71"/>
      <c r="AN1178" s="22"/>
      <c r="AO1178" s="22"/>
      <c r="AP1178" s="208"/>
      <c r="AQ1178" s="42" t="e">
        <f>IF(tbl_TransDet_Exp[[#This Row],[Custom SR Type]]="",INDEX(SR_Lookup[Section Name],MATCH(tbl_TransDet_Exp[[#This Row],[Account]],SR_Lookup[Account],0)),tbl_TransDet_Exp[[#This Row],[Custom SR Type]])</f>
        <v>#N/A</v>
      </c>
      <c r="AR1178" s="42">
        <f>VALUE(CONCATENATE(C1178,TEXT(tbl_TransDet_Exp[[#This Row],[Pd]],"00")))</f>
        <v>0</v>
      </c>
      <c r="AS1178" s="42" t="str">
        <f>TEXT(tbl_TransDet_Exp[[#This Row],[Project Id]],"000000")</f>
        <v>000000</v>
      </c>
      <c r="AT1178" s="42" t="e">
        <f>INDEX(Table11[Description],MATCH(tbl_TransDet_Exp[[#This Row],[Account]],Table11[GL Account],0))</f>
        <v>#N/A</v>
      </c>
      <c r="AU11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79" spans="2:47">
      <c r="B1179" s="11"/>
      <c r="C1179" s="243"/>
      <c r="D1179" s="243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244"/>
      <c r="P1179" s="11"/>
      <c r="Q1179" s="245"/>
      <c r="R1179" s="11"/>
      <c r="S1179" s="11"/>
      <c r="T1179" s="11"/>
      <c r="U1179" s="11"/>
      <c r="V1179" s="11"/>
      <c r="W1179" s="11"/>
      <c r="X1179" s="11"/>
      <c r="Y1179" s="11"/>
      <c r="Z1179" s="246"/>
      <c r="AA11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79" s="250" t="e">
        <f>IF(tbl_TransDet_Exp[[#This Row],[+/-  (HR GL Detail)]]&lt;&gt;"",tbl_TransDet_Exp[[#This Row],[+/-  (HR GL Detail)]],IF(#REF!&lt;&gt;"",#REF!,""))</f>
        <v>#REF!</v>
      </c>
      <c r="AC1179" s="250" t="str">
        <f t="shared" si="57"/>
        <v>https://financials.omni.fsu.edu/psp/sprdfi/EMPLOYEE/ERP/c/AUDIT_EXPENSE_FUNCTIONS.TE_EXP_SHEET_INQ.GBL?SHEET_ID=</v>
      </c>
      <c r="AD1179" s="250" t="str">
        <f t="shared" si="58"/>
        <v>&amp;PAGE=EX_SHEET_ENTRY</v>
      </c>
      <c r="AE1179" s="250" t="str">
        <f>IF(LEFT(tbl_TransDet_Exp[[#This Row],[Journal Id]],2)="EX",TEXT(tbl_TransDet_Exp[[#This Row],[Vch /Ex /PayId]],"0000000000"),"")</f>
        <v/>
      </c>
      <c r="AF1179" s="250" t="b">
        <f>IF(tbl_TransDet_Exp[[#This Row],[ER Lookup and Format]]&lt;&gt;"",CONCATENATE(tbl_TransDet_Exp[[#This Row],[https://financials.omni.fsu.edu/psp/sprdfi/EMPLOYEE/ERP/c/AUDIT_EXPENSE_FUNCTIONS.TE_EXP_SHEET_INQ.GBL?SHEET_ID=]],AE1179,tbl_TransDet_Exp[[#This Row],[&amp;PAGE=EX_SHEET_ENTRY]]))</f>
        <v>0</v>
      </c>
      <c r="AG1179" s="250" t="str">
        <f t="shared" si="59"/>
        <v>https://docmgmt.its.fsu.edu/NolijWeb/public/apiLoginCheck.jsp?redir=../documentviewer/%3FdocumentId%3D</v>
      </c>
      <c r="AH11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79" s="250" t="str">
        <f>tbl_TransDet_Exp[[#Headers],[&amp;TargetFrameName=None]]</f>
        <v>&amp;TargetFrameName=None</v>
      </c>
      <c r="AJ11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79" s="71"/>
      <c r="AN1179" s="22"/>
      <c r="AO1179" s="22"/>
      <c r="AP1179" s="208"/>
      <c r="AQ1179" s="42" t="e">
        <f>IF(tbl_TransDet_Exp[[#This Row],[Custom SR Type]]="",INDEX(SR_Lookup[Section Name],MATCH(tbl_TransDet_Exp[[#This Row],[Account]],SR_Lookup[Account],0)),tbl_TransDet_Exp[[#This Row],[Custom SR Type]])</f>
        <v>#N/A</v>
      </c>
      <c r="AR1179" s="42">
        <f>VALUE(CONCATENATE(C1179,TEXT(tbl_TransDet_Exp[[#This Row],[Pd]],"00")))</f>
        <v>0</v>
      </c>
      <c r="AS1179" s="42" t="str">
        <f>TEXT(tbl_TransDet_Exp[[#This Row],[Project Id]],"000000")</f>
        <v>000000</v>
      </c>
      <c r="AT1179" s="42" t="e">
        <f>INDEX(Table11[Description],MATCH(tbl_TransDet_Exp[[#This Row],[Account]],Table11[GL Account],0))</f>
        <v>#N/A</v>
      </c>
      <c r="AU11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0" spans="2:47">
      <c r="B1180" s="11"/>
      <c r="C1180" s="243"/>
      <c r="D1180" s="243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244"/>
      <c r="P1180" s="11"/>
      <c r="Q1180" s="245"/>
      <c r="R1180" s="11"/>
      <c r="S1180" s="11"/>
      <c r="T1180" s="11"/>
      <c r="U1180" s="11"/>
      <c r="V1180" s="11"/>
      <c r="W1180" s="11"/>
      <c r="X1180" s="11"/>
      <c r="Y1180" s="11"/>
      <c r="Z1180" s="246"/>
      <c r="AA11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0" s="250" t="e">
        <f>IF(tbl_TransDet_Exp[[#This Row],[+/-  (HR GL Detail)]]&lt;&gt;"",tbl_TransDet_Exp[[#This Row],[+/-  (HR GL Detail)]],IF(#REF!&lt;&gt;"",#REF!,""))</f>
        <v>#REF!</v>
      </c>
      <c r="AC1180" s="250" t="str">
        <f t="shared" si="57"/>
        <v>https://financials.omni.fsu.edu/psp/sprdfi/EMPLOYEE/ERP/c/AUDIT_EXPENSE_FUNCTIONS.TE_EXP_SHEET_INQ.GBL?SHEET_ID=</v>
      </c>
      <c r="AD1180" s="250" t="str">
        <f t="shared" si="58"/>
        <v>&amp;PAGE=EX_SHEET_ENTRY</v>
      </c>
      <c r="AE1180" s="250" t="str">
        <f>IF(LEFT(tbl_TransDet_Exp[[#This Row],[Journal Id]],2)="EX",TEXT(tbl_TransDet_Exp[[#This Row],[Vch /Ex /PayId]],"0000000000"),"")</f>
        <v/>
      </c>
      <c r="AF1180" s="250" t="b">
        <f>IF(tbl_TransDet_Exp[[#This Row],[ER Lookup and Format]]&lt;&gt;"",CONCATENATE(tbl_TransDet_Exp[[#This Row],[https://financials.omni.fsu.edu/psp/sprdfi/EMPLOYEE/ERP/c/AUDIT_EXPENSE_FUNCTIONS.TE_EXP_SHEET_INQ.GBL?SHEET_ID=]],AE1180,tbl_TransDet_Exp[[#This Row],[&amp;PAGE=EX_SHEET_ENTRY]]))</f>
        <v>0</v>
      </c>
      <c r="AG1180" s="250" t="str">
        <f t="shared" si="59"/>
        <v>https://docmgmt.its.fsu.edu/NolijWeb/public/apiLoginCheck.jsp?redir=../documentviewer/%3FdocumentId%3D</v>
      </c>
      <c r="AH11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0" s="250" t="str">
        <f>tbl_TransDet_Exp[[#Headers],[&amp;TargetFrameName=None]]</f>
        <v>&amp;TargetFrameName=None</v>
      </c>
      <c r="AJ11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0" s="71"/>
      <c r="AN1180" s="22"/>
      <c r="AO1180" s="22"/>
      <c r="AP1180" s="208"/>
      <c r="AQ1180" s="42" t="e">
        <f>IF(tbl_TransDet_Exp[[#This Row],[Custom SR Type]]="",INDEX(SR_Lookup[Section Name],MATCH(tbl_TransDet_Exp[[#This Row],[Account]],SR_Lookup[Account],0)),tbl_TransDet_Exp[[#This Row],[Custom SR Type]])</f>
        <v>#N/A</v>
      </c>
      <c r="AR1180" s="42">
        <f>VALUE(CONCATENATE(C1180,TEXT(tbl_TransDet_Exp[[#This Row],[Pd]],"00")))</f>
        <v>0</v>
      </c>
      <c r="AS1180" s="42" t="str">
        <f>TEXT(tbl_TransDet_Exp[[#This Row],[Project Id]],"000000")</f>
        <v>000000</v>
      </c>
      <c r="AT1180" s="42" t="e">
        <f>INDEX(Table11[Description],MATCH(tbl_TransDet_Exp[[#This Row],[Account]],Table11[GL Account],0))</f>
        <v>#N/A</v>
      </c>
      <c r="AU11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1" spans="2:47">
      <c r="B1181" s="11"/>
      <c r="C1181" s="243"/>
      <c r="D1181" s="243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244"/>
      <c r="P1181" s="11"/>
      <c r="Q1181" s="245"/>
      <c r="R1181" s="11"/>
      <c r="S1181" s="11"/>
      <c r="T1181" s="11"/>
      <c r="U1181" s="11"/>
      <c r="V1181" s="11"/>
      <c r="W1181" s="11"/>
      <c r="X1181" s="11"/>
      <c r="Y1181" s="11"/>
      <c r="Z1181" s="246"/>
      <c r="AA11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1" s="250" t="e">
        <f>IF(tbl_TransDet_Exp[[#This Row],[+/-  (HR GL Detail)]]&lt;&gt;"",tbl_TransDet_Exp[[#This Row],[+/-  (HR GL Detail)]],IF(#REF!&lt;&gt;"",#REF!,""))</f>
        <v>#REF!</v>
      </c>
      <c r="AC1181" s="250" t="str">
        <f t="shared" si="57"/>
        <v>https://financials.omni.fsu.edu/psp/sprdfi/EMPLOYEE/ERP/c/AUDIT_EXPENSE_FUNCTIONS.TE_EXP_SHEET_INQ.GBL?SHEET_ID=</v>
      </c>
      <c r="AD1181" s="250" t="str">
        <f t="shared" si="58"/>
        <v>&amp;PAGE=EX_SHEET_ENTRY</v>
      </c>
      <c r="AE1181" s="250" t="str">
        <f>IF(LEFT(tbl_TransDet_Exp[[#This Row],[Journal Id]],2)="EX",TEXT(tbl_TransDet_Exp[[#This Row],[Vch /Ex /PayId]],"0000000000"),"")</f>
        <v/>
      </c>
      <c r="AF1181" s="250" t="b">
        <f>IF(tbl_TransDet_Exp[[#This Row],[ER Lookup and Format]]&lt;&gt;"",CONCATENATE(tbl_TransDet_Exp[[#This Row],[https://financials.omni.fsu.edu/psp/sprdfi/EMPLOYEE/ERP/c/AUDIT_EXPENSE_FUNCTIONS.TE_EXP_SHEET_INQ.GBL?SHEET_ID=]],AE1181,tbl_TransDet_Exp[[#This Row],[&amp;PAGE=EX_SHEET_ENTRY]]))</f>
        <v>0</v>
      </c>
      <c r="AG1181" s="250" t="str">
        <f t="shared" si="59"/>
        <v>https://docmgmt.its.fsu.edu/NolijWeb/public/apiLoginCheck.jsp?redir=../documentviewer/%3FdocumentId%3D</v>
      </c>
      <c r="AH11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1" s="250" t="str">
        <f>tbl_TransDet_Exp[[#Headers],[&amp;TargetFrameName=None]]</f>
        <v>&amp;TargetFrameName=None</v>
      </c>
      <c r="AJ11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1" s="71"/>
      <c r="AN1181" s="22"/>
      <c r="AO1181" s="22"/>
      <c r="AP1181" s="208"/>
      <c r="AQ1181" s="42" t="e">
        <f>IF(tbl_TransDet_Exp[[#This Row],[Custom SR Type]]="",INDEX(SR_Lookup[Section Name],MATCH(tbl_TransDet_Exp[[#This Row],[Account]],SR_Lookup[Account],0)),tbl_TransDet_Exp[[#This Row],[Custom SR Type]])</f>
        <v>#N/A</v>
      </c>
      <c r="AR1181" s="42">
        <f>VALUE(CONCATENATE(C1181,TEXT(tbl_TransDet_Exp[[#This Row],[Pd]],"00")))</f>
        <v>0</v>
      </c>
      <c r="AS1181" s="42" t="str">
        <f>TEXT(tbl_TransDet_Exp[[#This Row],[Project Id]],"000000")</f>
        <v>000000</v>
      </c>
      <c r="AT1181" s="42" t="e">
        <f>INDEX(Table11[Description],MATCH(tbl_TransDet_Exp[[#This Row],[Account]],Table11[GL Account],0))</f>
        <v>#N/A</v>
      </c>
      <c r="AU11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2" spans="2:47">
      <c r="B1182" s="11"/>
      <c r="C1182" s="243"/>
      <c r="D1182" s="243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244"/>
      <c r="P1182" s="11"/>
      <c r="Q1182" s="245"/>
      <c r="R1182" s="11"/>
      <c r="S1182" s="11"/>
      <c r="T1182" s="11"/>
      <c r="U1182" s="11"/>
      <c r="V1182" s="11"/>
      <c r="W1182" s="11"/>
      <c r="X1182" s="11"/>
      <c r="Y1182" s="11"/>
      <c r="Z1182" s="246"/>
      <c r="AA11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2" s="250" t="e">
        <f>IF(tbl_TransDet_Exp[[#This Row],[+/-  (HR GL Detail)]]&lt;&gt;"",tbl_TransDet_Exp[[#This Row],[+/-  (HR GL Detail)]],IF(#REF!&lt;&gt;"",#REF!,""))</f>
        <v>#REF!</v>
      </c>
      <c r="AC1182" s="250" t="str">
        <f t="shared" si="57"/>
        <v>https://financials.omni.fsu.edu/psp/sprdfi/EMPLOYEE/ERP/c/AUDIT_EXPENSE_FUNCTIONS.TE_EXP_SHEET_INQ.GBL?SHEET_ID=</v>
      </c>
      <c r="AD1182" s="250" t="str">
        <f t="shared" si="58"/>
        <v>&amp;PAGE=EX_SHEET_ENTRY</v>
      </c>
      <c r="AE1182" s="250" t="str">
        <f>IF(LEFT(tbl_TransDet_Exp[[#This Row],[Journal Id]],2)="EX",TEXT(tbl_TransDet_Exp[[#This Row],[Vch /Ex /PayId]],"0000000000"),"")</f>
        <v/>
      </c>
      <c r="AF1182" s="250" t="b">
        <f>IF(tbl_TransDet_Exp[[#This Row],[ER Lookup and Format]]&lt;&gt;"",CONCATENATE(tbl_TransDet_Exp[[#This Row],[https://financials.omni.fsu.edu/psp/sprdfi/EMPLOYEE/ERP/c/AUDIT_EXPENSE_FUNCTIONS.TE_EXP_SHEET_INQ.GBL?SHEET_ID=]],AE1182,tbl_TransDet_Exp[[#This Row],[&amp;PAGE=EX_SHEET_ENTRY]]))</f>
        <v>0</v>
      </c>
      <c r="AG1182" s="250" t="str">
        <f t="shared" si="59"/>
        <v>https://docmgmt.its.fsu.edu/NolijWeb/public/apiLoginCheck.jsp?redir=../documentviewer/%3FdocumentId%3D</v>
      </c>
      <c r="AH11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2" s="250" t="str">
        <f>tbl_TransDet_Exp[[#Headers],[&amp;TargetFrameName=None]]</f>
        <v>&amp;TargetFrameName=None</v>
      </c>
      <c r="AJ11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2" s="71"/>
      <c r="AN1182" s="22"/>
      <c r="AO1182" s="22"/>
      <c r="AP1182" s="208"/>
      <c r="AQ1182" s="42" t="e">
        <f>IF(tbl_TransDet_Exp[[#This Row],[Custom SR Type]]="",INDEX(SR_Lookup[Section Name],MATCH(tbl_TransDet_Exp[[#This Row],[Account]],SR_Lookup[Account],0)),tbl_TransDet_Exp[[#This Row],[Custom SR Type]])</f>
        <v>#N/A</v>
      </c>
      <c r="AR1182" s="42">
        <f>VALUE(CONCATENATE(C1182,TEXT(tbl_TransDet_Exp[[#This Row],[Pd]],"00")))</f>
        <v>0</v>
      </c>
      <c r="AS1182" s="42" t="str">
        <f>TEXT(tbl_TransDet_Exp[[#This Row],[Project Id]],"000000")</f>
        <v>000000</v>
      </c>
      <c r="AT1182" s="42" t="e">
        <f>INDEX(Table11[Description],MATCH(tbl_TransDet_Exp[[#This Row],[Account]],Table11[GL Account],0))</f>
        <v>#N/A</v>
      </c>
      <c r="AU11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3" spans="2:47">
      <c r="B1183" s="11"/>
      <c r="C1183" s="243"/>
      <c r="D1183" s="243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244"/>
      <c r="P1183" s="11"/>
      <c r="Q1183" s="245"/>
      <c r="R1183" s="11"/>
      <c r="S1183" s="11"/>
      <c r="T1183" s="11"/>
      <c r="U1183" s="11"/>
      <c r="V1183" s="11"/>
      <c r="W1183" s="11"/>
      <c r="X1183" s="11"/>
      <c r="Y1183" s="11"/>
      <c r="Z1183" s="246"/>
      <c r="AA11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3" s="250" t="e">
        <f>IF(tbl_TransDet_Exp[[#This Row],[+/-  (HR GL Detail)]]&lt;&gt;"",tbl_TransDet_Exp[[#This Row],[+/-  (HR GL Detail)]],IF(#REF!&lt;&gt;"",#REF!,""))</f>
        <v>#REF!</v>
      </c>
      <c r="AC1183" s="250" t="str">
        <f t="shared" si="57"/>
        <v>https://financials.omni.fsu.edu/psp/sprdfi/EMPLOYEE/ERP/c/AUDIT_EXPENSE_FUNCTIONS.TE_EXP_SHEET_INQ.GBL?SHEET_ID=</v>
      </c>
      <c r="AD1183" s="250" t="str">
        <f t="shared" si="58"/>
        <v>&amp;PAGE=EX_SHEET_ENTRY</v>
      </c>
      <c r="AE1183" s="250" t="str">
        <f>IF(LEFT(tbl_TransDet_Exp[[#This Row],[Journal Id]],2)="EX",TEXT(tbl_TransDet_Exp[[#This Row],[Vch /Ex /PayId]],"0000000000"),"")</f>
        <v/>
      </c>
      <c r="AF1183" s="250" t="b">
        <f>IF(tbl_TransDet_Exp[[#This Row],[ER Lookup and Format]]&lt;&gt;"",CONCATENATE(tbl_TransDet_Exp[[#This Row],[https://financials.omni.fsu.edu/psp/sprdfi/EMPLOYEE/ERP/c/AUDIT_EXPENSE_FUNCTIONS.TE_EXP_SHEET_INQ.GBL?SHEET_ID=]],AE1183,tbl_TransDet_Exp[[#This Row],[&amp;PAGE=EX_SHEET_ENTRY]]))</f>
        <v>0</v>
      </c>
      <c r="AG1183" s="250" t="str">
        <f t="shared" si="59"/>
        <v>https://docmgmt.its.fsu.edu/NolijWeb/public/apiLoginCheck.jsp?redir=../documentviewer/%3FdocumentId%3D</v>
      </c>
      <c r="AH11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3" s="250" t="str">
        <f>tbl_TransDet_Exp[[#Headers],[&amp;TargetFrameName=None]]</f>
        <v>&amp;TargetFrameName=None</v>
      </c>
      <c r="AJ11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3" s="71"/>
      <c r="AN1183" s="22"/>
      <c r="AO1183" s="22"/>
      <c r="AP1183" s="208"/>
      <c r="AQ1183" s="42" t="e">
        <f>IF(tbl_TransDet_Exp[[#This Row],[Custom SR Type]]="",INDEX(SR_Lookup[Section Name],MATCH(tbl_TransDet_Exp[[#This Row],[Account]],SR_Lookup[Account],0)),tbl_TransDet_Exp[[#This Row],[Custom SR Type]])</f>
        <v>#N/A</v>
      </c>
      <c r="AR1183" s="42">
        <f>VALUE(CONCATENATE(C1183,TEXT(tbl_TransDet_Exp[[#This Row],[Pd]],"00")))</f>
        <v>0</v>
      </c>
      <c r="AS1183" s="42" t="str">
        <f>TEXT(tbl_TransDet_Exp[[#This Row],[Project Id]],"000000")</f>
        <v>000000</v>
      </c>
      <c r="AT1183" s="42" t="e">
        <f>INDEX(Table11[Description],MATCH(tbl_TransDet_Exp[[#This Row],[Account]],Table11[GL Account],0))</f>
        <v>#N/A</v>
      </c>
      <c r="AU11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4" spans="2:47">
      <c r="B1184" s="11"/>
      <c r="C1184" s="243"/>
      <c r="D1184" s="243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244"/>
      <c r="P1184" s="11"/>
      <c r="Q1184" s="245"/>
      <c r="R1184" s="11"/>
      <c r="S1184" s="11"/>
      <c r="T1184" s="11"/>
      <c r="U1184" s="11"/>
      <c r="V1184" s="11"/>
      <c r="W1184" s="11"/>
      <c r="X1184" s="11"/>
      <c r="Y1184" s="11"/>
      <c r="Z1184" s="246"/>
      <c r="AA11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4" s="250" t="e">
        <f>IF(tbl_TransDet_Exp[[#This Row],[+/-  (HR GL Detail)]]&lt;&gt;"",tbl_TransDet_Exp[[#This Row],[+/-  (HR GL Detail)]],IF(#REF!&lt;&gt;"",#REF!,""))</f>
        <v>#REF!</v>
      </c>
      <c r="AC1184" s="250" t="str">
        <f t="shared" si="57"/>
        <v>https://financials.omni.fsu.edu/psp/sprdfi/EMPLOYEE/ERP/c/AUDIT_EXPENSE_FUNCTIONS.TE_EXP_SHEET_INQ.GBL?SHEET_ID=</v>
      </c>
      <c r="AD1184" s="250" t="str">
        <f t="shared" si="58"/>
        <v>&amp;PAGE=EX_SHEET_ENTRY</v>
      </c>
      <c r="AE1184" s="250" t="str">
        <f>IF(LEFT(tbl_TransDet_Exp[[#This Row],[Journal Id]],2)="EX",TEXT(tbl_TransDet_Exp[[#This Row],[Vch /Ex /PayId]],"0000000000"),"")</f>
        <v/>
      </c>
      <c r="AF1184" s="250" t="b">
        <f>IF(tbl_TransDet_Exp[[#This Row],[ER Lookup and Format]]&lt;&gt;"",CONCATENATE(tbl_TransDet_Exp[[#This Row],[https://financials.omni.fsu.edu/psp/sprdfi/EMPLOYEE/ERP/c/AUDIT_EXPENSE_FUNCTIONS.TE_EXP_SHEET_INQ.GBL?SHEET_ID=]],AE1184,tbl_TransDet_Exp[[#This Row],[&amp;PAGE=EX_SHEET_ENTRY]]))</f>
        <v>0</v>
      </c>
      <c r="AG1184" s="250" t="str">
        <f t="shared" si="59"/>
        <v>https://docmgmt.its.fsu.edu/NolijWeb/public/apiLoginCheck.jsp?redir=../documentviewer/%3FdocumentId%3D</v>
      </c>
      <c r="AH11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4" s="250" t="str">
        <f>tbl_TransDet_Exp[[#Headers],[&amp;TargetFrameName=None]]</f>
        <v>&amp;TargetFrameName=None</v>
      </c>
      <c r="AJ11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4" s="71"/>
      <c r="AN1184" s="22"/>
      <c r="AO1184" s="22"/>
      <c r="AP1184" s="208"/>
      <c r="AQ1184" s="42" t="e">
        <f>IF(tbl_TransDet_Exp[[#This Row],[Custom SR Type]]="",INDEX(SR_Lookup[Section Name],MATCH(tbl_TransDet_Exp[[#This Row],[Account]],SR_Lookup[Account],0)),tbl_TransDet_Exp[[#This Row],[Custom SR Type]])</f>
        <v>#N/A</v>
      </c>
      <c r="AR1184" s="42">
        <f>VALUE(CONCATENATE(C1184,TEXT(tbl_TransDet_Exp[[#This Row],[Pd]],"00")))</f>
        <v>0</v>
      </c>
      <c r="AS1184" s="42" t="str">
        <f>TEXT(tbl_TransDet_Exp[[#This Row],[Project Id]],"000000")</f>
        <v>000000</v>
      </c>
      <c r="AT1184" s="42" t="e">
        <f>INDEX(Table11[Description],MATCH(tbl_TransDet_Exp[[#This Row],[Account]],Table11[GL Account],0))</f>
        <v>#N/A</v>
      </c>
      <c r="AU11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5" spans="2:47">
      <c r="B1185" s="11"/>
      <c r="C1185" s="243"/>
      <c r="D1185" s="243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244"/>
      <c r="P1185" s="11"/>
      <c r="Q1185" s="245"/>
      <c r="R1185" s="11"/>
      <c r="S1185" s="11"/>
      <c r="T1185" s="11"/>
      <c r="U1185" s="11"/>
      <c r="V1185" s="11"/>
      <c r="W1185" s="11"/>
      <c r="X1185" s="11"/>
      <c r="Y1185" s="11"/>
      <c r="Z1185" s="246"/>
      <c r="AA11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5" s="250" t="e">
        <f>IF(tbl_TransDet_Exp[[#This Row],[+/-  (HR GL Detail)]]&lt;&gt;"",tbl_TransDet_Exp[[#This Row],[+/-  (HR GL Detail)]],IF(#REF!&lt;&gt;"",#REF!,""))</f>
        <v>#REF!</v>
      </c>
      <c r="AC1185" s="250" t="str">
        <f t="shared" si="57"/>
        <v>https://financials.omni.fsu.edu/psp/sprdfi/EMPLOYEE/ERP/c/AUDIT_EXPENSE_FUNCTIONS.TE_EXP_SHEET_INQ.GBL?SHEET_ID=</v>
      </c>
      <c r="AD1185" s="250" t="str">
        <f t="shared" si="58"/>
        <v>&amp;PAGE=EX_SHEET_ENTRY</v>
      </c>
      <c r="AE1185" s="250" t="str">
        <f>IF(LEFT(tbl_TransDet_Exp[[#This Row],[Journal Id]],2)="EX",TEXT(tbl_TransDet_Exp[[#This Row],[Vch /Ex /PayId]],"0000000000"),"")</f>
        <v/>
      </c>
      <c r="AF1185" s="250" t="b">
        <f>IF(tbl_TransDet_Exp[[#This Row],[ER Lookup and Format]]&lt;&gt;"",CONCATENATE(tbl_TransDet_Exp[[#This Row],[https://financials.omni.fsu.edu/psp/sprdfi/EMPLOYEE/ERP/c/AUDIT_EXPENSE_FUNCTIONS.TE_EXP_SHEET_INQ.GBL?SHEET_ID=]],AE1185,tbl_TransDet_Exp[[#This Row],[&amp;PAGE=EX_SHEET_ENTRY]]))</f>
        <v>0</v>
      </c>
      <c r="AG1185" s="250" t="str">
        <f t="shared" si="59"/>
        <v>https://docmgmt.its.fsu.edu/NolijWeb/public/apiLoginCheck.jsp?redir=../documentviewer/%3FdocumentId%3D</v>
      </c>
      <c r="AH11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5" s="250" t="str">
        <f>tbl_TransDet_Exp[[#Headers],[&amp;TargetFrameName=None]]</f>
        <v>&amp;TargetFrameName=None</v>
      </c>
      <c r="AJ11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5" s="71"/>
      <c r="AN1185" s="22"/>
      <c r="AO1185" s="22"/>
      <c r="AP1185" s="208"/>
      <c r="AQ1185" s="42" t="e">
        <f>IF(tbl_TransDet_Exp[[#This Row],[Custom SR Type]]="",INDEX(SR_Lookup[Section Name],MATCH(tbl_TransDet_Exp[[#This Row],[Account]],SR_Lookup[Account],0)),tbl_TransDet_Exp[[#This Row],[Custom SR Type]])</f>
        <v>#N/A</v>
      </c>
      <c r="AR1185" s="42">
        <f>VALUE(CONCATENATE(C1185,TEXT(tbl_TransDet_Exp[[#This Row],[Pd]],"00")))</f>
        <v>0</v>
      </c>
      <c r="AS1185" s="42" t="str">
        <f>TEXT(tbl_TransDet_Exp[[#This Row],[Project Id]],"000000")</f>
        <v>000000</v>
      </c>
      <c r="AT1185" s="42" t="e">
        <f>INDEX(Table11[Description],MATCH(tbl_TransDet_Exp[[#This Row],[Account]],Table11[GL Account],0))</f>
        <v>#N/A</v>
      </c>
      <c r="AU11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6" spans="2:47">
      <c r="B1186" s="11"/>
      <c r="C1186" s="243"/>
      <c r="D1186" s="243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244"/>
      <c r="P1186" s="11"/>
      <c r="Q1186" s="245"/>
      <c r="R1186" s="11"/>
      <c r="S1186" s="11"/>
      <c r="T1186" s="11"/>
      <c r="U1186" s="11"/>
      <c r="V1186" s="11"/>
      <c r="W1186" s="11"/>
      <c r="X1186" s="11"/>
      <c r="Y1186" s="11"/>
      <c r="Z1186" s="246"/>
      <c r="AA11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6" s="250" t="e">
        <f>IF(tbl_TransDet_Exp[[#This Row],[+/-  (HR GL Detail)]]&lt;&gt;"",tbl_TransDet_Exp[[#This Row],[+/-  (HR GL Detail)]],IF(#REF!&lt;&gt;"",#REF!,""))</f>
        <v>#REF!</v>
      </c>
      <c r="AC1186" s="250" t="str">
        <f t="shared" si="57"/>
        <v>https://financials.omni.fsu.edu/psp/sprdfi/EMPLOYEE/ERP/c/AUDIT_EXPENSE_FUNCTIONS.TE_EXP_SHEET_INQ.GBL?SHEET_ID=</v>
      </c>
      <c r="AD1186" s="250" t="str">
        <f t="shared" si="58"/>
        <v>&amp;PAGE=EX_SHEET_ENTRY</v>
      </c>
      <c r="AE1186" s="250" t="str">
        <f>IF(LEFT(tbl_TransDet_Exp[[#This Row],[Journal Id]],2)="EX",TEXT(tbl_TransDet_Exp[[#This Row],[Vch /Ex /PayId]],"0000000000"),"")</f>
        <v/>
      </c>
      <c r="AF1186" s="250" t="b">
        <f>IF(tbl_TransDet_Exp[[#This Row],[ER Lookup and Format]]&lt;&gt;"",CONCATENATE(tbl_TransDet_Exp[[#This Row],[https://financials.omni.fsu.edu/psp/sprdfi/EMPLOYEE/ERP/c/AUDIT_EXPENSE_FUNCTIONS.TE_EXP_SHEET_INQ.GBL?SHEET_ID=]],AE1186,tbl_TransDet_Exp[[#This Row],[&amp;PAGE=EX_SHEET_ENTRY]]))</f>
        <v>0</v>
      </c>
      <c r="AG1186" s="250" t="str">
        <f t="shared" si="59"/>
        <v>https://docmgmt.its.fsu.edu/NolijWeb/public/apiLoginCheck.jsp?redir=../documentviewer/%3FdocumentId%3D</v>
      </c>
      <c r="AH11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6" s="250" t="str">
        <f>tbl_TransDet_Exp[[#Headers],[&amp;TargetFrameName=None]]</f>
        <v>&amp;TargetFrameName=None</v>
      </c>
      <c r="AJ11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6" s="71"/>
      <c r="AN1186" s="22"/>
      <c r="AO1186" s="22"/>
      <c r="AP1186" s="208"/>
      <c r="AQ1186" s="42" t="e">
        <f>IF(tbl_TransDet_Exp[[#This Row],[Custom SR Type]]="",INDEX(SR_Lookup[Section Name],MATCH(tbl_TransDet_Exp[[#This Row],[Account]],SR_Lookup[Account],0)),tbl_TransDet_Exp[[#This Row],[Custom SR Type]])</f>
        <v>#N/A</v>
      </c>
      <c r="AR1186" s="42">
        <f>VALUE(CONCATENATE(C1186,TEXT(tbl_TransDet_Exp[[#This Row],[Pd]],"00")))</f>
        <v>0</v>
      </c>
      <c r="AS1186" s="42" t="str">
        <f>TEXT(tbl_TransDet_Exp[[#This Row],[Project Id]],"000000")</f>
        <v>000000</v>
      </c>
      <c r="AT1186" s="42" t="e">
        <f>INDEX(Table11[Description],MATCH(tbl_TransDet_Exp[[#This Row],[Account]],Table11[GL Account],0))</f>
        <v>#N/A</v>
      </c>
      <c r="AU11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7" spans="2:47">
      <c r="B1187" s="11"/>
      <c r="C1187" s="243"/>
      <c r="D1187" s="243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244"/>
      <c r="P1187" s="11"/>
      <c r="Q1187" s="245"/>
      <c r="R1187" s="11"/>
      <c r="S1187" s="11"/>
      <c r="T1187" s="11"/>
      <c r="U1187" s="11"/>
      <c r="V1187" s="11"/>
      <c r="W1187" s="11"/>
      <c r="X1187" s="11"/>
      <c r="Y1187" s="11"/>
      <c r="Z1187" s="246"/>
      <c r="AA11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7" s="250" t="e">
        <f>IF(tbl_TransDet_Exp[[#This Row],[+/-  (HR GL Detail)]]&lt;&gt;"",tbl_TransDet_Exp[[#This Row],[+/-  (HR GL Detail)]],IF(#REF!&lt;&gt;"",#REF!,""))</f>
        <v>#REF!</v>
      </c>
      <c r="AC1187" s="250" t="str">
        <f t="shared" si="57"/>
        <v>https://financials.omni.fsu.edu/psp/sprdfi/EMPLOYEE/ERP/c/AUDIT_EXPENSE_FUNCTIONS.TE_EXP_SHEET_INQ.GBL?SHEET_ID=</v>
      </c>
      <c r="AD1187" s="250" t="str">
        <f t="shared" si="58"/>
        <v>&amp;PAGE=EX_SHEET_ENTRY</v>
      </c>
      <c r="AE1187" s="250" t="str">
        <f>IF(LEFT(tbl_TransDet_Exp[[#This Row],[Journal Id]],2)="EX",TEXT(tbl_TransDet_Exp[[#This Row],[Vch /Ex /PayId]],"0000000000"),"")</f>
        <v/>
      </c>
      <c r="AF1187" s="250" t="b">
        <f>IF(tbl_TransDet_Exp[[#This Row],[ER Lookup and Format]]&lt;&gt;"",CONCATENATE(tbl_TransDet_Exp[[#This Row],[https://financials.omni.fsu.edu/psp/sprdfi/EMPLOYEE/ERP/c/AUDIT_EXPENSE_FUNCTIONS.TE_EXP_SHEET_INQ.GBL?SHEET_ID=]],AE1187,tbl_TransDet_Exp[[#This Row],[&amp;PAGE=EX_SHEET_ENTRY]]))</f>
        <v>0</v>
      </c>
      <c r="AG1187" s="250" t="str">
        <f t="shared" si="59"/>
        <v>https://docmgmt.its.fsu.edu/NolijWeb/public/apiLoginCheck.jsp?redir=../documentviewer/%3FdocumentId%3D</v>
      </c>
      <c r="AH11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7" s="250" t="str">
        <f>tbl_TransDet_Exp[[#Headers],[&amp;TargetFrameName=None]]</f>
        <v>&amp;TargetFrameName=None</v>
      </c>
      <c r="AJ11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7" s="71"/>
      <c r="AN1187" s="22"/>
      <c r="AO1187" s="22"/>
      <c r="AP1187" s="208"/>
      <c r="AQ1187" s="42" t="e">
        <f>IF(tbl_TransDet_Exp[[#This Row],[Custom SR Type]]="",INDEX(SR_Lookup[Section Name],MATCH(tbl_TransDet_Exp[[#This Row],[Account]],SR_Lookup[Account],0)),tbl_TransDet_Exp[[#This Row],[Custom SR Type]])</f>
        <v>#N/A</v>
      </c>
      <c r="AR1187" s="42">
        <f>VALUE(CONCATENATE(C1187,TEXT(tbl_TransDet_Exp[[#This Row],[Pd]],"00")))</f>
        <v>0</v>
      </c>
      <c r="AS1187" s="42" t="str">
        <f>TEXT(tbl_TransDet_Exp[[#This Row],[Project Id]],"000000")</f>
        <v>000000</v>
      </c>
      <c r="AT1187" s="42" t="e">
        <f>INDEX(Table11[Description],MATCH(tbl_TransDet_Exp[[#This Row],[Account]],Table11[GL Account],0))</f>
        <v>#N/A</v>
      </c>
      <c r="AU11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8" spans="2:47">
      <c r="B1188" s="11"/>
      <c r="C1188" s="243"/>
      <c r="D1188" s="243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244"/>
      <c r="P1188" s="11"/>
      <c r="Q1188" s="245"/>
      <c r="R1188" s="11"/>
      <c r="S1188" s="11"/>
      <c r="T1188" s="11"/>
      <c r="U1188" s="11"/>
      <c r="V1188" s="11"/>
      <c r="W1188" s="11"/>
      <c r="X1188" s="11"/>
      <c r="Y1188" s="11"/>
      <c r="Z1188" s="246"/>
      <c r="AA11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8" s="250" t="e">
        <f>IF(tbl_TransDet_Exp[[#This Row],[+/-  (HR GL Detail)]]&lt;&gt;"",tbl_TransDet_Exp[[#This Row],[+/-  (HR GL Detail)]],IF(#REF!&lt;&gt;"",#REF!,""))</f>
        <v>#REF!</v>
      </c>
      <c r="AC1188" s="250" t="str">
        <f t="shared" si="57"/>
        <v>https://financials.omni.fsu.edu/psp/sprdfi/EMPLOYEE/ERP/c/AUDIT_EXPENSE_FUNCTIONS.TE_EXP_SHEET_INQ.GBL?SHEET_ID=</v>
      </c>
      <c r="AD1188" s="250" t="str">
        <f t="shared" si="58"/>
        <v>&amp;PAGE=EX_SHEET_ENTRY</v>
      </c>
      <c r="AE1188" s="250" t="str">
        <f>IF(LEFT(tbl_TransDet_Exp[[#This Row],[Journal Id]],2)="EX",TEXT(tbl_TransDet_Exp[[#This Row],[Vch /Ex /PayId]],"0000000000"),"")</f>
        <v/>
      </c>
      <c r="AF1188" s="250" t="b">
        <f>IF(tbl_TransDet_Exp[[#This Row],[ER Lookup and Format]]&lt;&gt;"",CONCATENATE(tbl_TransDet_Exp[[#This Row],[https://financials.omni.fsu.edu/psp/sprdfi/EMPLOYEE/ERP/c/AUDIT_EXPENSE_FUNCTIONS.TE_EXP_SHEET_INQ.GBL?SHEET_ID=]],AE1188,tbl_TransDet_Exp[[#This Row],[&amp;PAGE=EX_SHEET_ENTRY]]))</f>
        <v>0</v>
      </c>
      <c r="AG1188" s="250" t="str">
        <f t="shared" si="59"/>
        <v>https://docmgmt.its.fsu.edu/NolijWeb/public/apiLoginCheck.jsp?redir=../documentviewer/%3FdocumentId%3D</v>
      </c>
      <c r="AH11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8" s="250" t="str">
        <f>tbl_TransDet_Exp[[#Headers],[&amp;TargetFrameName=None]]</f>
        <v>&amp;TargetFrameName=None</v>
      </c>
      <c r="AJ11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8" s="71"/>
      <c r="AN1188" s="22"/>
      <c r="AO1188" s="22"/>
      <c r="AP1188" s="208"/>
      <c r="AQ1188" s="42" t="e">
        <f>IF(tbl_TransDet_Exp[[#This Row],[Custom SR Type]]="",INDEX(SR_Lookup[Section Name],MATCH(tbl_TransDet_Exp[[#This Row],[Account]],SR_Lookup[Account],0)),tbl_TransDet_Exp[[#This Row],[Custom SR Type]])</f>
        <v>#N/A</v>
      </c>
      <c r="AR1188" s="42">
        <f>VALUE(CONCATENATE(C1188,TEXT(tbl_TransDet_Exp[[#This Row],[Pd]],"00")))</f>
        <v>0</v>
      </c>
      <c r="AS1188" s="42" t="str">
        <f>TEXT(tbl_TransDet_Exp[[#This Row],[Project Id]],"000000")</f>
        <v>000000</v>
      </c>
      <c r="AT1188" s="42" t="e">
        <f>INDEX(Table11[Description],MATCH(tbl_TransDet_Exp[[#This Row],[Account]],Table11[GL Account],0))</f>
        <v>#N/A</v>
      </c>
      <c r="AU11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89" spans="2:47">
      <c r="B1189" s="11"/>
      <c r="C1189" s="243"/>
      <c r="D1189" s="243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244"/>
      <c r="P1189" s="11"/>
      <c r="Q1189" s="245"/>
      <c r="R1189" s="11"/>
      <c r="S1189" s="11"/>
      <c r="T1189" s="11"/>
      <c r="U1189" s="11"/>
      <c r="V1189" s="11"/>
      <c r="W1189" s="11"/>
      <c r="X1189" s="11"/>
      <c r="Y1189" s="11"/>
      <c r="Z1189" s="246"/>
      <c r="AA11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89" s="250" t="e">
        <f>IF(tbl_TransDet_Exp[[#This Row],[+/-  (HR GL Detail)]]&lt;&gt;"",tbl_TransDet_Exp[[#This Row],[+/-  (HR GL Detail)]],IF(#REF!&lt;&gt;"",#REF!,""))</f>
        <v>#REF!</v>
      </c>
      <c r="AC1189" s="250" t="str">
        <f t="shared" si="57"/>
        <v>https://financials.omni.fsu.edu/psp/sprdfi/EMPLOYEE/ERP/c/AUDIT_EXPENSE_FUNCTIONS.TE_EXP_SHEET_INQ.GBL?SHEET_ID=</v>
      </c>
      <c r="AD1189" s="250" t="str">
        <f t="shared" si="58"/>
        <v>&amp;PAGE=EX_SHEET_ENTRY</v>
      </c>
      <c r="AE1189" s="250" t="str">
        <f>IF(LEFT(tbl_TransDet_Exp[[#This Row],[Journal Id]],2)="EX",TEXT(tbl_TransDet_Exp[[#This Row],[Vch /Ex /PayId]],"0000000000"),"")</f>
        <v/>
      </c>
      <c r="AF1189" s="250" t="b">
        <f>IF(tbl_TransDet_Exp[[#This Row],[ER Lookup and Format]]&lt;&gt;"",CONCATENATE(tbl_TransDet_Exp[[#This Row],[https://financials.omni.fsu.edu/psp/sprdfi/EMPLOYEE/ERP/c/AUDIT_EXPENSE_FUNCTIONS.TE_EXP_SHEET_INQ.GBL?SHEET_ID=]],AE1189,tbl_TransDet_Exp[[#This Row],[&amp;PAGE=EX_SHEET_ENTRY]]))</f>
        <v>0</v>
      </c>
      <c r="AG1189" s="250" t="str">
        <f t="shared" si="59"/>
        <v>https://docmgmt.its.fsu.edu/NolijWeb/public/apiLoginCheck.jsp?redir=../documentviewer/%3FdocumentId%3D</v>
      </c>
      <c r="AH11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89" s="250" t="str">
        <f>tbl_TransDet_Exp[[#Headers],[&amp;TargetFrameName=None]]</f>
        <v>&amp;TargetFrameName=None</v>
      </c>
      <c r="AJ11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89" s="71"/>
      <c r="AN1189" s="22"/>
      <c r="AO1189" s="22"/>
      <c r="AP1189" s="208"/>
      <c r="AQ1189" s="42" t="e">
        <f>IF(tbl_TransDet_Exp[[#This Row],[Custom SR Type]]="",INDEX(SR_Lookup[Section Name],MATCH(tbl_TransDet_Exp[[#This Row],[Account]],SR_Lookup[Account],0)),tbl_TransDet_Exp[[#This Row],[Custom SR Type]])</f>
        <v>#N/A</v>
      </c>
      <c r="AR1189" s="42">
        <f>VALUE(CONCATENATE(C1189,TEXT(tbl_TransDet_Exp[[#This Row],[Pd]],"00")))</f>
        <v>0</v>
      </c>
      <c r="AS1189" s="42" t="str">
        <f>TEXT(tbl_TransDet_Exp[[#This Row],[Project Id]],"000000")</f>
        <v>000000</v>
      </c>
      <c r="AT1189" s="42" t="e">
        <f>INDEX(Table11[Description],MATCH(tbl_TransDet_Exp[[#This Row],[Account]],Table11[GL Account],0))</f>
        <v>#N/A</v>
      </c>
      <c r="AU11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0" spans="2:47">
      <c r="B1190" s="11"/>
      <c r="C1190" s="243"/>
      <c r="D1190" s="243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244"/>
      <c r="P1190" s="11"/>
      <c r="Q1190" s="245"/>
      <c r="R1190" s="11"/>
      <c r="S1190" s="11"/>
      <c r="T1190" s="11"/>
      <c r="U1190" s="11"/>
      <c r="V1190" s="11"/>
      <c r="W1190" s="11"/>
      <c r="X1190" s="11"/>
      <c r="Y1190" s="11"/>
      <c r="Z1190" s="246"/>
      <c r="AA11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0" s="250" t="e">
        <f>IF(tbl_TransDet_Exp[[#This Row],[+/-  (HR GL Detail)]]&lt;&gt;"",tbl_TransDet_Exp[[#This Row],[+/-  (HR GL Detail)]],IF(#REF!&lt;&gt;"",#REF!,""))</f>
        <v>#REF!</v>
      </c>
      <c r="AC1190" s="250" t="str">
        <f t="shared" si="57"/>
        <v>https://financials.omni.fsu.edu/psp/sprdfi/EMPLOYEE/ERP/c/AUDIT_EXPENSE_FUNCTIONS.TE_EXP_SHEET_INQ.GBL?SHEET_ID=</v>
      </c>
      <c r="AD1190" s="250" t="str">
        <f t="shared" si="58"/>
        <v>&amp;PAGE=EX_SHEET_ENTRY</v>
      </c>
      <c r="AE1190" s="250" t="str">
        <f>IF(LEFT(tbl_TransDet_Exp[[#This Row],[Journal Id]],2)="EX",TEXT(tbl_TransDet_Exp[[#This Row],[Vch /Ex /PayId]],"0000000000"),"")</f>
        <v/>
      </c>
      <c r="AF1190" s="250" t="b">
        <f>IF(tbl_TransDet_Exp[[#This Row],[ER Lookup and Format]]&lt;&gt;"",CONCATENATE(tbl_TransDet_Exp[[#This Row],[https://financials.omni.fsu.edu/psp/sprdfi/EMPLOYEE/ERP/c/AUDIT_EXPENSE_FUNCTIONS.TE_EXP_SHEET_INQ.GBL?SHEET_ID=]],AE1190,tbl_TransDet_Exp[[#This Row],[&amp;PAGE=EX_SHEET_ENTRY]]))</f>
        <v>0</v>
      </c>
      <c r="AG1190" s="250" t="str">
        <f t="shared" si="59"/>
        <v>https://docmgmt.its.fsu.edu/NolijWeb/public/apiLoginCheck.jsp?redir=../documentviewer/%3FdocumentId%3D</v>
      </c>
      <c r="AH11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0" s="250" t="str">
        <f>tbl_TransDet_Exp[[#Headers],[&amp;TargetFrameName=None]]</f>
        <v>&amp;TargetFrameName=None</v>
      </c>
      <c r="AJ11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0" s="71"/>
      <c r="AN1190" s="22"/>
      <c r="AO1190" s="22"/>
      <c r="AP1190" s="208"/>
      <c r="AQ1190" s="42" t="e">
        <f>IF(tbl_TransDet_Exp[[#This Row],[Custom SR Type]]="",INDEX(SR_Lookup[Section Name],MATCH(tbl_TransDet_Exp[[#This Row],[Account]],SR_Lookup[Account],0)),tbl_TransDet_Exp[[#This Row],[Custom SR Type]])</f>
        <v>#N/A</v>
      </c>
      <c r="AR1190" s="42">
        <f>VALUE(CONCATENATE(C1190,TEXT(tbl_TransDet_Exp[[#This Row],[Pd]],"00")))</f>
        <v>0</v>
      </c>
      <c r="AS1190" s="42" t="str">
        <f>TEXT(tbl_TransDet_Exp[[#This Row],[Project Id]],"000000")</f>
        <v>000000</v>
      </c>
      <c r="AT1190" s="42" t="e">
        <f>INDEX(Table11[Description],MATCH(tbl_TransDet_Exp[[#This Row],[Account]],Table11[GL Account],0))</f>
        <v>#N/A</v>
      </c>
      <c r="AU11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1" spans="2:47">
      <c r="B1191" s="11"/>
      <c r="C1191" s="243"/>
      <c r="D1191" s="243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244"/>
      <c r="P1191" s="11"/>
      <c r="Q1191" s="245"/>
      <c r="R1191" s="11"/>
      <c r="S1191" s="11"/>
      <c r="T1191" s="11"/>
      <c r="U1191" s="11"/>
      <c r="V1191" s="11"/>
      <c r="W1191" s="11"/>
      <c r="X1191" s="11"/>
      <c r="Y1191" s="11"/>
      <c r="Z1191" s="246"/>
      <c r="AA11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1" s="250" t="e">
        <f>IF(tbl_TransDet_Exp[[#This Row],[+/-  (HR GL Detail)]]&lt;&gt;"",tbl_TransDet_Exp[[#This Row],[+/-  (HR GL Detail)]],IF(#REF!&lt;&gt;"",#REF!,""))</f>
        <v>#REF!</v>
      </c>
      <c r="AC1191" s="250" t="str">
        <f t="shared" si="57"/>
        <v>https://financials.omni.fsu.edu/psp/sprdfi/EMPLOYEE/ERP/c/AUDIT_EXPENSE_FUNCTIONS.TE_EXP_SHEET_INQ.GBL?SHEET_ID=</v>
      </c>
      <c r="AD1191" s="250" t="str">
        <f t="shared" si="58"/>
        <v>&amp;PAGE=EX_SHEET_ENTRY</v>
      </c>
      <c r="AE1191" s="250" t="str">
        <f>IF(LEFT(tbl_TransDet_Exp[[#This Row],[Journal Id]],2)="EX",TEXT(tbl_TransDet_Exp[[#This Row],[Vch /Ex /PayId]],"0000000000"),"")</f>
        <v/>
      </c>
      <c r="AF1191" s="250" t="b">
        <f>IF(tbl_TransDet_Exp[[#This Row],[ER Lookup and Format]]&lt;&gt;"",CONCATENATE(tbl_TransDet_Exp[[#This Row],[https://financials.omni.fsu.edu/psp/sprdfi/EMPLOYEE/ERP/c/AUDIT_EXPENSE_FUNCTIONS.TE_EXP_SHEET_INQ.GBL?SHEET_ID=]],AE1191,tbl_TransDet_Exp[[#This Row],[&amp;PAGE=EX_SHEET_ENTRY]]))</f>
        <v>0</v>
      </c>
      <c r="AG1191" s="250" t="str">
        <f t="shared" si="59"/>
        <v>https://docmgmt.its.fsu.edu/NolijWeb/public/apiLoginCheck.jsp?redir=../documentviewer/%3FdocumentId%3D</v>
      </c>
      <c r="AH11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1" s="250" t="str">
        <f>tbl_TransDet_Exp[[#Headers],[&amp;TargetFrameName=None]]</f>
        <v>&amp;TargetFrameName=None</v>
      </c>
      <c r="AJ11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1" s="71"/>
      <c r="AN1191" s="22"/>
      <c r="AO1191" s="22"/>
      <c r="AP1191" s="208"/>
      <c r="AQ1191" s="42" t="e">
        <f>IF(tbl_TransDet_Exp[[#This Row],[Custom SR Type]]="",INDEX(SR_Lookup[Section Name],MATCH(tbl_TransDet_Exp[[#This Row],[Account]],SR_Lookup[Account],0)),tbl_TransDet_Exp[[#This Row],[Custom SR Type]])</f>
        <v>#N/A</v>
      </c>
      <c r="AR1191" s="42">
        <f>VALUE(CONCATENATE(C1191,TEXT(tbl_TransDet_Exp[[#This Row],[Pd]],"00")))</f>
        <v>0</v>
      </c>
      <c r="AS1191" s="42" t="str">
        <f>TEXT(tbl_TransDet_Exp[[#This Row],[Project Id]],"000000")</f>
        <v>000000</v>
      </c>
      <c r="AT1191" s="42" t="e">
        <f>INDEX(Table11[Description],MATCH(tbl_TransDet_Exp[[#This Row],[Account]],Table11[GL Account],0))</f>
        <v>#N/A</v>
      </c>
      <c r="AU11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2" spans="2:47">
      <c r="B1192" s="11"/>
      <c r="C1192" s="243"/>
      <c r="D1192" s="243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244"/>
      <c r="P1192" s="11"/>
      <c r="Q1192" s="245"/>
      <c r="R1192" s="11"/>
      <c r="S1192" s="11"/>
      <c r="T1192" s="11"/>
      <c r="U1192" s="11"/>
      <c r="V1192" s="11"/>
      <c r="W1192" s="11"/>
      <c r="X1192" s="11"/>
      <c r="Y1192" s="11"/>
      <c r="Z1192" s="246"/>
      <c r="AA11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2" s="250" t="e">
        <f>IF(tbl_TransDet_Exp[[#This Row],[+/-  (HR GL Detail)]]&lt;&gt;"",tbl_TransDet_Exp[[#This Row],[+/-  (HR GL Detail)]],IF(#REF!&lt;&gt;"",#REF!,""))</f>
        <v>#REF!</v>
      </c>
      <c r="AC1192" s="250" t="str">
        <f t="shared" si="57"/>
        <v>https://financials.omni.fsu.edu/psp/sprdfi/EMPLOYEE/ERP/c/AUDIT_EXPENSE_FUNCTIONS.TE_EXP_SHEET_INQ.GBL?SHEET_ID=</v>
      </c>
      <c r="AD1192" s="250" t="str">
        <f t="shared" si="58"/>
        <v>&amp;PAGE=EX_SHEET_ENTRY</v>
      </c>
      <c r="AE1192" s="250" t="str">
        <f>IF(LEFT(tbl_TransDet_Exp[[#This Row],[Journal Id]],2)="EX",TEXT(tbl_TransDet_Exp[[#This Row],[Vch /Ex /PayId]],"0000000000"),"")</f>
        <v/>
      </c>
      <c r="AF1192" s="250" t="b">
        <f>IF(tbl_TransDet_Exp[[#This Row],[ER Lookup and Format]]&lt;&gt;"",CONCATENATE(tbl_TransDet_Exp[[#This Row],[https://financials.omni.fsu.edu/psp/sprdfi/EMPLOYEE/ERP/c/AUDIT_EXPENSE_FUNCTIONS.TE_EXP_SHEET_INQ.GBL?SHEET_ID=]],AE1192,tbl_TransDet_Exp[[#This Row],[&amp;PAGE=EX_SHEET_ENTRY]]))</f>
        <v>0</v>
      </c>
      <c r="AG1192" s="250" t="str">
        <f t="shared" si="59"/>
        <v>https://docmgmt.its.fsu.edu/NolijWeb/public/apiLoginCheck.jsp?redir=../documentviewer/%3FdocumentId%3D</v>
      </c>
      <c r="AH11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2" s="250" t="str">
        <f>tbl_TransDet_Exp[[#Headers],[&amp;TargetFrameName=None]]</f>
        <v>&amp;TargetFrameName=None</v>
      </c>
      <c r="AJ11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2" s="71"/>
      <c r="AN1192" s="22"/>
      <c r="AO1192" s="22"/>
      <c r="AP1192" s="208"/>
      <c r="AQ1192" s="42" t="e">
        <f>IF(tbl_TransDet_Exp[[#This Row],[Custom SR Type]]="",INDEX(SR_Lookup[Section Name],MATCH(tbl_TransDet_Exp[[#This Row],[Account]],SR_Lookup[Account],0)),tbl_TransDet_Exp[[#This Row],[Custom SR Type]])</f>
        <v>#N/A</v>
      </c>
      <c r="AR1192" s="42">
        <f>VALUE(CONCATENATE(C1192,TEXT(tbl_TransDet_Exp[[#This Row],[Pd]],"00")))</f>
        <v>0</v>
      </c>
      <c r="AS1192" s="42" t="str">
        <f>TEXT(tbl_TransDet_Exp[[#This Row],[Project Id]],"000000")</f>
        <v>000000</v>
      </c>
      <c r="AT1192" s="42" t="e">
        <f>INDEX(Table11[Description],MATCH(tbl_TransDet_Exp[[#This Row],[Account]],Table11[GL Account],0))</f>
        <v>#N/A</v>
      </c>
      <c r="AU11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3" spans="2:47">
      <c r="B1193" s="11"/>
      <c r="C1193" s="243"/>
      <c r="D1193" s="243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244"/>
      <c r="P1193" s="11"/>
      <c r="Q1193" s="245"/>
      <c r="R1193" s="11"/>
      <c r="S1193" s="11"/>
      <c r="T1193" s="11"/>
      <c r="U1193" s="11"/>
      <c r="V1193" s="11"/>
      <c r="W1193" s="11"/>
      <c r="X1193" s="11"/>
      <c r="Y1193" s="11"/>
      <c r="Z1193" s="246"/>
      <c r="AA11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3" s="250" t="e">
        <f>IF(tbl_TransDet_Exp[[#This Row],[+/-  (HR GL Detail)]]&lt;&gt;"",tbl_TransDet_Exp[[#This Row],[+/-  (HR GL Detail)]],IF(#REF!&lt;&gt;"",#REF!,""))</f>
        <v>#REF!</v>
      </c>
      <c r="AC1193" s="250" t="str">
        <f t="shared" si="57"/>
        <v>https://financials.omni.fsu.edu/psp/sprdfi/EMPLOYEE/ERP/c/AUDIT_EXPENSE_FUNCTIONS.TE_EXP_SHEET_INQ.GBL?SHEET_ID=</v>
      </c>
      <c r="AD1193" s="250" t="str">
        <f t="shared" si="58"/>
        <v>&amp;PAGE=EX_SHEET_ENTRY</v>
      </c>
      <c r="AE1193" s="250" t="str">
        <f>IF(LEFT(tbl_TransDet_Exp[[#This Row],[Journal Id]],2)="EX",TEXT(tbl_TransDet_Exp[[#This Row],[Vch /Ex /PayId]],"0000000000"),"")</f>
        <v/>
      </c>
      <c r="AF1193" s="250" t="b">
        <f>IF(tbl_TransDet_Exp[[#This Row],[ER Lookup and Format]]&lt;&gt;"",CONCATENATE(tbl_TransDet_Exp[[#This Row],[https://financials.omni.fsu.edu/psp/sprdfi/EMPLOYEE/ERP/c/AUDIT_EXPENSE_FUNCTIONS.TE_EXP_SHEET_INQ.GBL?SHEET_ID=]],AE1193,tbl_TransDet_Exp[[#This Row],[&amp;PAGE=EX_SHEET_ENTRY]]))</f>
        <v>0</v>
      </c>
      <c r="AG1193" s="250" t="str">
        <f t="shared" si="59"/>
        <v>https://docmgmt.its.fsu.edu/NolijWeb/public/apiLoginCheck.jsp?redir=../documentviewer/%3FdocumentId%3D</v>
      </c>
      <c r="AH11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3" s="250" t="str">
        <f>tbl_TransDet_Exp[[#Headers],[&amp;TargetFrameName=None]]</f>
        <v>&amp;TargetFrameName=None</v>
      </c>
      <c r="AJ11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3" s="71"/>
      <c r="AN1193" s="22"/>
      <c r="AO1193" s="22"/>
      <c r="AP1193" s="208"/>
      <c r="AQ1193" s="42" t="e">
        <f>IF(tbl_TransDet_Exp[[#This Row],[Custom SR Type]]="",INDEX(SR_Lookup[Section Name],MATCH(tbl_TransDet_Exp[[#This Row],[Account]],SR_Lookup[Account],0)),tbl_TransDet_Exp[[#This Row],[Custom SR Type]])</f>
        <v>#N/A</v>
      </c>
      <c r="AR1193" s="42">
        <f>VALUE(CONCATENATE(C1193,TEXT(tbl_TransDet_Exp[[#This Row],[Pd]],"00")))</f>
        <v>0</v>
      </c>
      <c r="AS1193" s="42" t="str">
        <f>TEXT(tbl_TransDet_Exp[[#This Row],[Project Id]],"000000")</f>
        <v>000000</v>
      </c>
      <c r="AT1193" s="42" t="e">
        <f>INDEX(Table11[Description],MATCH(tbl_TransDet_Exp[[#This Row],[Account]],Table11[GL Account],0))</f>
        <v>#N/A</v>
      </c>
      <c r="AU11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4" spans="2:47">
      <c r="B1194" s="11"/>
      <c r="C1194" s="243"/>
      <c r="D1194" s="243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244"/>
      <c r="P1194" s="11"/>
      <c r="Q1194" s="245"/>
      <c r="R1194" s="11"/>
      <c r="S1194" s="11"/>
      <c r="T1194" s="11"/>
      <c r="U1194" s="11"/>
      <c r="V1194" s="11"/>
      <c r="W1194" s="11"/>
      <c r="X1194" s="11"/>
      <c r="Y1194" s="11"/>
      <c r="Z1194" s="246"/>
      <c r="AA11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4" s="250" t="e">
        <f>IF(tbl_TransDet_Exp[[#This Row],[+/-  (HR GL Detail)]]&lt;&gt;"",tbl_TransDet_Exp[[#This Row],[+/-  (HR GL Detail)]],IF(#REF!&lt;&gt;"",#REF!,""))</f>
        <v>#REF!</v>
      </c>
      <c r="AC1194" s="250" t="str">
        <f t="shared" si="57"/>
        <v>https://financials.omni.fsu.edu/psp/sprdfi/EMPLOYEE/ERP/c/AUDIT_EXPENSE_FUNCTIONS.TE_EXP_SHEET_INQ.GBL?SHEET_ID=</v>
      </c>
      <c r="AD1194" s="250" t="str">
        <f t="shared" si="58"/>
        <v>&amp;PAGE=EX_SHEET_ENTRY</v>
      </c>
      <c r="AE1194" s="250" t="str">
        <f>IF(LEFT(tbl_TransDet_Exp[[#This Row],[Journal Id]],2)="EX",TEXT(tbl_TransDet_Exp[[#This Row],[Vch /Ex /PayId]],"0000000000"),"")</f>
        <v/>
      </c>
      <c r="AF1194" s="250" t="b">
        <f>IF(tbl_TransDet_Exp[[#This Row],[ER Lookup and Format]]&lt;&gt;"",CONCATENATE(tbl_TransDet_Exp[[#This Row],[https://financials.omni.fsu.edu/psp/sprdfi/EMPLOYEE/ERP/c/AUDIT_EXPENSE_FUNCTIONS.TE_EXP_SHEET_INQ.GBL?SHEET_ID=]],AE1194,tbl_TransDet_Exp[[#This Row],[&amp;PAGE=EX_SHEET_ENTRY]]))</f>
        <v>0</v>
      </c>
      <c r="AG1194" s="250" t="str">
        <f t="shared" si="59"/>
        <v>https://docmgmt.its.fsu.edu/NolijWeb/public/apiLoginCheck.jsp?redir=../documentviewer/%3FdocumentId%3D</v>
      </c>
      <c r="AH11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4" s="250" t="str">
        <f>tbl_TransDet_Exp[[#Headers],[&amp;TargetFrameName=None]]</f>
        <v>&amp;TargetFrameName=None</v>
      </c>
      <c r="AJ11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4" s="71"/>
      <c r="AN1194" s="22"/>
      <c r="AO1194" s="22"/>
      <c r="AP1194" s="208"/>
      <c r="AQ1194" s="42" t="e">
        <f>IF(tbl_TransDet_Exp[[#This Row],[Custom SR Type]]="",INDEX(SR_Lookup[Section Name],MATCH(tbl_TransDet_Exp[[#This Row],[Account]],SR_Lookup[Account],0)),tbl_TransDet_Exp[[#This Row],[Custom SR Type]])</f>
        <v>#N/A</v>
      </c>
      <c r="AR1194" s="42">
        <f>VALUE(CONCATENATE(C1194,TEXT(tbl_TransDet_Exp[[#This Row],[Pd]],"00")))</f>
        <v>0</v>
      </c>
      <c r="AS1194" s="42" t="str">
        <f>TEXT(tbl_TransDet_Exp[[#This Row],[Project Id]],"000000")</f>
        <v>000000</v>
      </c>
      <c r="AT1194" s="42" t="e">
        <f>INDEX(Table11[Description],MATCH(tbl_TransDet_Exp[[#This Row],[Account]],Table11[GL Account],0))</f>
        <v>#N/A</v>
      </c>
      <c r="AU11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5" spans="2:47">
      <c r="B1195" s="11"/>
      <c r="C1195" s="243"/>
      <c r="D1195" s="243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244"/>
      <c r="P1195" s="11"/>
      <c r="Q1195" s="245"/>
      <c r="R1195" s="11"/>
      <c r="S1195" s="11"/>
      <c r="T1195" s="11"/>
      <c r="U1195" s="11"/>
      <c r="V1195" s="11"/>
      <c r="W1195" s="11"/>
      <c r="X1195" s="11"/>
      <c r="Y1195" s="11"/>
      <c r="Z1195" s="246"/>
      <c r="AA11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5" s="250" t="e">
        <f>IF(tbl_TransDet_Exp[[#This Row],[+/-  (HR GL Detail)]]&lt;&gt;"",tbl_TransDet_Exp[[#This Row],[+/-  (HR GL Detail)]],IF(#REF!&lt;&gt;"",#REF!,""))</f>
        <v>#REF!</v>
      </c>
      <c r="AC1195" s="250" t="str">
        <f t="shared" si="57"/>
        <v>https://financials.omni.fsu.edu/psp/sprdfi/EMPLOYEE/ERP/c/AUDIT_EXPENSE_FUNCTIONS.TE_EXP_SHEET_INQ.GBL?SHEET_ID=</v>
      </c>
      <c r="AD1195" s="250" t="str">
        <f t="shared" si="58"/>
        <v>&amp;PAGE=EX_SHEET_ENTRY</v>
      </c>
      <c r="AE1195" s="250" t="str">
        <f>IF(LEFT(tbl_TransDet_Exp[[#This Row],[Journal Id]],2)="EX",TEXT(tbl_TransDet_Exp[[#This Row],[Vch /Ex /PayId]],"0000000000"),"")</f>
        <v/>
      </c>
      <c r="AF1195" s="250" t="b">
        <f>IF(tbl_TransDet_Exp[[#This Row],[ER Lookup and Format]]&lt;&gt;"",CONCATENATE(tbl_TransDet_Exp[[#This Row],[https://financials.omni.fsu.edu/psp/sprdfi/EMPLOYEE/ERP/c/AUDIT_EXPENSE_FUNCTIONS.TE_EXP_SHEET_INQ.GBL?SHEET_ID=]],AE1195,tbl_TransDet_Exp[[#This Row],[&amp;PAGE=EX_SHEET_ENTRY]]))</f>
        <v>0</v>
      </c>
      <c r="AG1195" s="250" t="str">
        <f t="shared" si="59"/>
        <v>https://docmgmt.its.fsu.edu/NolijWeb/public/apiLoginCheck.jsp?redir=../documentviewer/%3FdocumentId%3D</v>
      </c>
      <c r="AH11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5" s="250" t="str">
        <f>tbl_TransDet_Exp[[#Headers],[&amp;TargetFrameName=None]]</f>
        <v>&amp;TargetFrameName=None</v>
      </c>
      <c r="AJ11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5" s="71"/>
      <c r="AN1195" s="22"/>
      <c r="AO1195" s="22"/>
      <c r="AP1195" s="208"/>
      <c r="AQ1195" s="42" t="e">
        <f>IF(tbl_TransDet_Exp[[#This Row],[Custom SR Type]]="",INDEX(SR_Lookup[Section Name],MATCH(tbl_TransDet_Exp[[#This Row],[Account]],SR_Lookup[Account],0)),tbl_TransDet_Exp[[#This Row],[Custom SR Type]])</f>
        <v>#N/A</v>
      </c>
      <c r="AR1195" s="42">
        <f>VALUE(CONCATENATE(C1195,TEXT(tbl_TransDet_Exp[[#This Row],[Pd]],"00")))</f>
        <v>0</v>
      </c>
      <c r="AS1195" s="42" t="str">
        <f>TEXT(tbl_TransDet_Exp[[#This Row],[Project Id]],"000000")</f>
        <v>000000</v>
      </c>
      <c r="AT1195" s="42" t="e">
        <f>INDEX(Table11[Description],MATCH(tbl_TransDet_Exp[[#This Row],[Account]],Table11[GL Account],0))</f>
        <v>#N/A</v>
      </c>
      <c r="AU11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6" spans="2:47">
      <c r="B1196" s="11"/>
      <c r="C1196" s="243"/>
      <c r="D1196" s="243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244"/>
      <c r="P1196" s="11"/>
      <c r="Q1196" s="245"/>
      <c r="R1196" s="11"/>
      <c r="S1196" s="11"/>
      <c r="T1196" s="11"/>
      <c r="U1196" s="11"/>
      <c r="V1196" s="11"/>
      <c r="W1196" s="11"/>
      <c r="X1196" s="11"/>
      <c r="Y1196" s="11"/>
      <c r="Z1196" s="246"/>
      <c r="AA11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6" s="250" t="e">
        <f>IF(tbl_TransDet_Exp[[#This Row],[+/-  (HR GL Detail)]]&lt;&gt;"",tbl_TransDet_Exp[[#This Row],[+/-  (HR GL Detail)]],IF(#REF!&lt;&gt;"",#REF!,""))</f>
        <v>#REF!</v>
      </c>
      <c r="AC1196" s="250" t="str">
        <f t="shared" si="57"/>
        <v>https://financials.omni.fsu.edu/psp/sprdfi/EMPLOYEE/ERP/c/AUDIT_EXPENSE_FUNCTIONS.TE_EXP_SHEET_INQ.GBL?SHEET_ID=</v>
      </c>
      <c r="AD1196" s="250" t="str">
        <f t="shared" si="58"/>
        <v>&amp;PAGE=EX_SHEET_ENTRY</v>
      </c>
      <c r="AE1196" s="250" t="str">
        <f>IF(LEFT(tbl_TransDet_Exp[[#This Row],[Journal Id]],2)="EX",TEXT(tbl_TransDet_Exp[[#This Row],[Vch /Ex /PayId]],"0000000000"),"")</f>
        <v/>
      </c>
      <c r="AF1196" s="250" t="b">
        <f>IF(tbl_TransDet_Exp[[#This Row],[ER Lookup and Format]]&lt;&gt;"",CONCATENATE(tbl_TransDet_Exp[[#This Row],[https://financials.omni.fsu.edu/psp/sprdfi/EMPLOYEE/ERP/c/AUDIT_EXPENSE_FUNCTIONS.TE_EXP_SHEET_INQ.GBL?SHEET_ID=]],AE1196,tbl_TransDet_Exp[[#This Row],[&amp;PAGE=EX_SHEET_ENTRY]]))</f>
        <v>0</v>
      </c>
      <c r="AG1196" s="250" t="str">
        <f t="shared" si="59"/>
        <v>https://docmgmt.its.fsu.edu/NolijWeb/public/apiLoginCheck.jsp?redir=../documentviewer/%3FdocumentId%3D</v>
      </c>
      <c r="AH11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6" s="250" t="str">
        <f>tbl_TransDet_Exp[[#Headers],[&amp;TargetFrameName=None]]</f>
        <v>&amp;TargetFrameName=None</v>
      </c>
      <c r="AJ11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6" s="71"/>
      <c r="AN1196" s="22"/>
      <c r="AO1196" s="22"/>
      <c r="AP1196" s="208"/>
      <c r="AQ1196" s="42" t="e">
        <f>IF(tbl_TransDet_Exp[[#This Row],[Custom SR Type]]="",INDEX(SR_Lookup[Section Name],MATCH(tbl_TransDet_Exp[[#This Row],[Account]],SR_Lookup[Account],0)),tbl_TransDet_Exp[[#This Row],[Custom SR Type]])</f>
        <v>#N/A</v>
      </c>
      <c r="AR1196" s="42">
        <f>VALUE(CONCATENATE(C1196,TEXT(tbl_TransDet_Exp[[#This Row],[Pd]],"00")))</f>
        <v>0</v>
      </c>
      <c r="AS1196" s="42" t="str">
        <f>TEXT(tbl_TransDet_Exp[[#This Row],[Project Id]],"000000")</f>
        <v>000000</v>
      </c>
      <c r="AT1196" s="42" t="e">
        <f>INDEX(Table11[Description],MATCH(tbl_TransDet_Exp[[#This Row],[Account]],Table11[GL Account],0))</f>
        <v>#N/A</v>
      </c>
      <c r="AU11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7" spans="2:47">
      <c r="B1197" s="11"/>
      <c r="C1197" s="243"/>
      <c r="D1197" s="243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244"/>
      <c r="P1197" s="11"/>
      <c r="Q1197" s="245"/>
      <c r="R1197" s="11"/>
      <c r="S1197" s="11"/>
      <c r="T1197" s="11"/>
      <c r="U1197" s="11"/>
      <c r="V1197" s="11"/>
      <c r="W1197" s="11"/>
      <c r="X1197" s="11"/>
      <c r="Y1197" s="11"/>
      <c r="Z1197" s="246"/>
      <c r="AA11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7" s="250" t="e">
        <f>IF(tbl_TransDet_Exp[[#This Row],[+/-  (HR GL Detail)]]&lt;&gt;"",tbl_TransDet_Exp[[#This Row],[+/-  (HR GL Detail)]],IF(#REF!&lt;&gt;"",#REF!,""))</f>
        <v>#REF!</v>
      </c>
      <c r="AC1197" s="250" t="str">
        <f t="shared" si="57"/>
        <v>https://financials.omni.fsu.edu/psp/sprdfi/EMPLOYEE/ERP/c/AUDIT_EXPENSE_FUNCTIONS.TE_EXP_SHEET_INQ.GBL?SHEET_ID=</v>
      </c>
      <c r="AD1197" s="250" t="str">
        <f t="shared" si="58"/>
        <v>&amp;PAGE=EX_SHEET_ENTRY</v>
      </c>
      <c r="AE1197" s="250" t="str">
        <f>IF(LEFT(tbl_TransDet_Exp[[#This Row],[Journal Id]],2)="EX",TEXT(tbl_TransDet_Exp[[#This Row],[Vch /Ex /PayId]],"0000000000"),"")</f>
        <v/>
      </c>
      <c r="AF1197" s="250" t="b">
        <f>IF(tbl_TransDet_Exp[[#This Row],[ER Lookup and Format]]&lt;&gt;"",CONCATENATE(tbl_TransDet_Exp[[#This Row],[https://financials.omni.fsu.edu/psp/sprdfi/EMPLOYEE/ERP/c/AUDIT_EXPENSE_FUNCTIONS.TE_EXP_SHEET_INQ.GBL?SHEET_ID=]],AE1197,tbl_TransDet_Exp[[#This Row],[&amp;PAGE=EX_SHEET_ENTRY]]))</f>
        <v>0</v>
      </c>
      <c r="AG1197" s="250" t="str">
        <f t="shared" si="59"/>
        <v>https://docmgmt.its.fsu.edu/NolijWeb/public/apiLoginCheck.jsp?redir=../documentviewer/%3FdocumentId%3D</v>
      </c>
      <c r="AH11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7" s="250" t="str">
        <f>tbl_TransDet_Exp[[#Headers],[&amp;TargetFrameName=None]]</f>
        <v>&amp;TargetFrameName=None</v>
      </c>
      <c r="AJ11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7" s="71"/>
      <c r="AN1197" s="22"/>
      <c r="AO1197" s="22"/>
      <c r="AP1197" s="208"/>
      <c r="AQ1197" s="42" t="e">
        <f>IF(tbl_TransDet_Exp[[#This Row],[Custom SR Type]]="",INDEX(SR_Lookup[Section Name],MATCH(tbl_TransDet_Exp[[#This Row],[Account]],SR_Lookup[Account],0)),tbl_TransDet_Exp[[#This Row],[Custom SR Type]])</f>
        <v>#N/A</v>
      </c>
      <c r="AR1197" s="42">
        <f>VALUE(CONCATENATE(C1197,TEXT(tbl_TransDet_Exp[[#This Row],[Pd]],"00")))</f>
        <v>0</v>
      </c>
      <c r="AS1197" s="42" t="str">
        <f>TEXT(tbl_TransDet_Exp[[#This Row],[Project Id]],"000000")</f>
        <v>000000</v>
      </c>
      <c r="AT1197" s="42" t="e">
        <f>INDEX(Table11[Description],MATCH(tbl_TransDet_Exp[[#This Row],[Account]],Table11[GL Account],0))</f>
        <v>#N/A</v>
      </c>
      <c r="AU11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8" spans="2:47">
      <c r="B1198" s="11"/>
      <c r="C1198" s="243"/>
      <c r="D1198" s="243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244"/>
      <c r="P1198" s="11"/>
      <c r="Q1198" s="245"/>
      <c r="R1198" s="11"/>
      <c r="S1198" s="11"/>
      <c r="T1198" s="11"/>
      <c r="U1198" s="11"/>
      <c r="V1198" s="11"/>
      <c r="W1198" s="11"/>
      <c r="X1198" s="11"/>
      <c r="Y1198" s="11"/>
      <c r="Z1198" s="246"/>
      <c r="AA11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8" s="250" t="e">
        <f>IF(tbl_TransDet_Exp[[#This Row],[+/-  (HR GL Detail)]]&lt;&gt;"",tbl_TransDet_Exp[[#This Row],[+/-  (HR GL Detail)]],IF(#REF!&lt;&gt;"",#REF!,""))</f>
        <v>#REF!</v>
      </c>
      <c r="AC1198" s="250" t="str">
        <f t="shared" si="57"/>
        <v>https://financials.omni.fsu.edu/psp/sprdfi/EMPLOYEE/ERP/c/AUDIT_EXPENSE_FUNCTIONS.TE_EXP_SHEET_INQ.GBL?SHEET_ID=</v>
      </c>
      <c r="AD1198" s="250" t="str">
        <f t="shared" si="58"/>
        <v>&amp;PAGE=EX_SHEET_ENTRY</v>
      </c>
      <c r="AE1198" s="250" t="str">
        <f>IF(LEFT(tbl_TransDet_Exp[[#This Row],[Journal Id]],2)="EX",TEXT(tbl_TransDet_Exp[[#This Row],[Vch /Ex /PayId]],"0000000000"),"")</f>
        <v/>
      </c>
      <c r="AF1198" s="250" t="b">
        <f>IF(tbl_TransDet_Exp[[#This Row],[ER Lookup and Format]]&lt;&gt;"",CONCATENATE(tbl_TransDet_Exp[[#This Row],[https://financials.omni.fsu.edu/psp/sprdfi/EMPLOYEE/ERP/c/AUDIT_EXPENSE_FUNCTIONS.TE_EXP_SHEET_INQ.GBL?SHEET_ID=]],AE1198,tbl_TransDet_Exp[[#This Row],[&amp;PAGE=EX_SHEET_ENTRY]]))</f>
        <v>0</v>
      </c>
      <c r="AG1198" s="250" t="str">
        <f t="shared" si="59"/>
        <v>https://docmgmt.its.fsu.edu/NolijWeb/public/apiLoginCheck.jsp?redir=../documentviewer/%3FdocumentId%3D</v>
      </c>
      <c r="AH11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8" s="250" t="str">
        <f>tbl_TransDet_Exp[[#Headers],[&amp;TargetFrameName=None]]</f>
        <v>&amp;TargetFrameName=None</v>
      </c>
      <c r="AJ11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8" s="71"/>
      <c r="AN1198" s="22"/>
      <c r="AO1198" s="22"/>
      <c r="AP1198" s="208"/>
      <c r="AQ1198" s="42" t="e">
        <f>IF(tbl_TransDet_Exp[[#This Row],[Custom SR Type]]="",INDEX(SR_Lookup[Section Name],MATCH(tbl_TransDet_Exp[[#This Row],[Account]],SR_Lookup[Account],0)),tbl_TransDet_Exp[[#This Row],[Custom SR Type]])</f>
        <v>#N/A</v>
      </c>
      <c r="AR1198" s="42">
        <f>VALUE(CONCATENATE(C1198,TEXT(tbl_TransDet_Exp[[#This Row],[Pd]],"00")))</f>
        <v>0</v>
      </c>
      <c r="AS1198" s="42" t="str">
        <f>TEXT(tbl_TransDet_Exp[[#This Row],[Project Id]],"000000")</f>
        <v>000000</v>
      </c>
      <c r="AT1198" s="42" t="e">
        <f>INDEX(Table11[Description],MATCH(tbl_TransDet_Exp[[#This Row],[Account]],Table11[GL Account],0))</f>
        <v>#N/A</v>
      </c>
      <c r="AU11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199" spans="2:47">
      <c r="B1199" s="11"/>
      <c r="C1199" s="243"/>
      <c r="D1199" s="243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244"/>
      <c r="P1199" s="11"/>
      <c r="Q1199" s="245"/>
      <c r="R1199" s="11"/>
      <c r="S1199" s="11"/>
      <c r="T1199" s="11"/>
      <c r="U1199" s="11"/>
      <c r="V1199" s="11"/>
      <c r="W1199" s="11"/>
      <c r="X1199" s="11"/>
      <c r="Y1199" s="11"/>
      <c r="Z1199" s="246"/>
      <c r="AA11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199" s="250" t="e">
        <f>IF(tbl_TransDet_Exp[[#This Row],[+/-  (HR GL Detail)]]&lt;&gt;"",tbl_TransDet_Exp[[#This Row],[+/-  (HR GL Detail)]],IF(#REF!&lt;&gt;"",#REF!,""))</f>
        <v>#REF!</v>
      </c>
      <c r="AC1199" s="250" t="str">
        <f t="shared" si="57"/>
        <v>https://financials.omni.fsu.edu/psp/sprdfi/EMPLOYEE/ERP/c/AUDIT_EXPENSE_FUNCTIONS.TE_EXP_SHEET_INQ.GBL?SHEET_ID=</v>
      </c>
      <c r="AD1199" s="250" t="str">
        <f t="shared" si="58"/>
        <v>&amp;PAGE=EX_SHEET_ENTRY</v>
      </c>
      <c r="AE1199" s="250" t="str">
        <f>IF(LEFT(tbl_TransDet_Exp[[#This Row],[Journal Id]],2)="EX",TEXT(tbl_TransDet_Exp[[#This Row],[Vch /Ex /PayId]],"0000000000"),"")</f>
        <v/>
      </c>
      <c r="AF1199" s="250" t="b">
        <f>IF(tbl_TransDet_Exp[[#This Row],[ER Lookup and Format]]&lt;&gt;"",CONCATENATE(tbl_TransDet_Exp[[#This Row],[https://financials.omni.fsu.edu/psp/sprdfi/EMPLOYEE/ERP/c/AUDIT_EXPENSE_FUNCTIONS.TE_EXP_SHEET_INQ.GBL?SHEET_ID=]],AE1199,tbl_TransDet_Exp[[#This Row],[&amp;PAGE=EX_SHEET_ENTRY]]))</f>
        <v>0</v>
      </c>
      <c r="AG1199" s="250" t="str">
        <f t="shared" si="59"/>
        <v>https://docmgmt.its.fsu.edu/NolijWeb/public/apiLoginCheck.jsp?redir=../documentviewer/%3FdocumentId%3D</v>
      </c>
      <c r="AH11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199" s="250" t="str">
        <f>tbl_TransDet_Exp[[#Headers],[&amp;TargetFrameName=None]]</f>
        <v>&amp;TargetFrameName=None</v>
      </c>
      <c r="AJ11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1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1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199" s="71"/>
      <c r="AN1199" s="22"/>
      <c r="AO1199" s="22"/>
      <c r="AP1199" s="208"/>
      <c r="AQ1199" s="42" t="e">
        <f>IF(tbl_TransDet_Exp[[#This Row],[Custom SR Type]]="",INDEX(SR_Lookup[Section Name],MATCH(tbl_TransDet_Exp[[#This Row],[Account]],SR_Lookup[Account],0)),tbl_TransDet_Exp[[#This Row],[Custom SR Type]])</f>
        <v>#N/A</v>
      </c>
      <c r="AR1199" s="42">
        <f>VALUE(CONCATENATE(C1199,TEXT(tbl_TransDet_Exp[[#This Row],[Pd]],"00")))</f>
        <v>0</v>
      </c>
      <c r="AS1199" s="42" t="str">
        <f>TEXT(tbl_TransDet_Exp[[#This Row],[Project Id]],"000000")</f>
        <v>000000</v>
      </c>
      <c r="AT1199" s="42" t="e">
        <f>INDEX(Table11[Description],MATCH(tbl_TransDet_Exp[[#This Row],[Account]],Table11[GL Account],0))</f>
        <v>#N/A</v>
      </c>
      <c r="AU11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0" spans="2:47">
      <c r="B1200" s="11"/>
      <c r="C1200" s="243"/>
      <c r="D1200" s="243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244"/>
      <c r="P1200" s="11"/>
      <c r="Q1200" s="245"/>
      <c r="R1200" s="11"/>
      <c r="S1200" s="11"/>
      <c r="T1200" s="11"/>
      <c r="U1200" s="11"/>
      <c r="V1200" s="11"/>
      <c r="W1200" s="11"/>
      <c r="X1200" s="11"/>
      <c r="Y1200" s="11"/>
      <c r="Z1200" s="246"/>
      <c r="AA12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0" s="250" t="e">
        <f>IF(tbl_TransDet_Exp[[#This Row],[+/-  (HR GL Detail)]]&lt;&gt;"",tbl_TransDet_Exp[[#This Row],[+/-  (HR GL Detail)]],IF(#REF!&lt;&gt;"",#REF!,""))</f>
        <v>#REF!</v>
      </c>
      <c r="AC1200" s="250" t="str">
        <f t="shared" si="57"/>
        <v>https://financials.omni.fsu.edu/psp/sprdfi/EMPLOYEE/ERP/c/AUDIT_EXPENSE_FUNCTIONS.TE_EXP_SHEET_INQ.GBL?SHEET_ID=</v>
      </c>
      <c r="AD1200" s="250" t="str">
        <f t="shared" si="58"/>
        <v>&amp;PAGE=EX_SHEET_ENTRY</v>
      </c>
      <c r="AE1200" s="250" t="str">
        <f>IF(LEFT(tbl_TransDet_Exp[[#This Row],[Journal Id]],2)="EX",TEXT(tbl_TransDet_Exp[[#This Row],[Vch /Ex /PayId]],"0000000000"),"")</f>
        <v/>
      </c>
      <c r="AF1200" s="250" t="b">
        <f>IF(tbl_TransDet_Exp[[#This Row],[ER Lookup and Format]]&lt;&gt;"",CONCATENATE(tbl_TransDet_Exp[[#This Row],[https://financials.omni.fsu.edu/psp/sprdfi/EMPLOYEE/ERP/c/AUDIT_EXPENSE_FUNCTIONS.TE_EXP_SHEET_INQ.GBL?SHEET_ID=]],AE1200,tbl_TransDet_Exp[[#This Row],[&amp;PAGE=EX_SHEET_ENTRY]]))</f>
        <v>0</v>
      </c>
      <c r="AG1200" s="250" t="str">
        <f t="shared" si="59"/>
        <v>https://docmgmt.its.fsu.edu/NolijWeb/public/apiLoginCheck.jsp?redir=../documentviewer/%3FdocumentId%3D</v>
      </c>
      <c r="AH12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0" s="250" t="str">
        <f>tbl_TransDet_Exp[[#Headers],[&amp;TargetFrameName=None]]</f>
        <v>&amp;TargetFrameName=None</v>
      </c>
      <c r="AJ12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0" s="71"/>
      <c r="AN1200" s="22"/>
      <c r="AO1200" s="22"/>
      <c r="AP1200" s="208"/>
      <c r="AQ1200" s="42" t="e">
        <f>IF(tbl_TransDet_Exp[[#This Row],[Custom SR Type]]="",INDEX(SR_Lookup[Section Name],MATCH(tbl_TransDet_Exp[[#This Row],[Account]],SR_Lookup[Account],0)),tbl_TransDet_Exp[[#This Row],[Custom SR Type]])</f>
        <v>#N/A</v>
      </c>
      <c r="AR1200" s="42">
        <f>VALUE(CONCATENATE(C1200,TEXT(tbl_TransDet_Exp[[#This Row],[Pd]],"00")))</f>
        <v>0</v>
      </c>
      <c r="AS1200" s="42" t="str">
        <f>TEXT(tbl_TransDet_Exp[[#This Row],[Project Id]],"000000")</f>
        <v>000000</v>
      </c>
      <c r="AT1200" s="42" t="e">
        <f>INDEX(Table11[Description],MATCH(tbl_TransDet_Exp[[#This Row],[Account]],Table11[GL Account],0))</f>
        <v>#N/A</v>
      </c>
      <c r="AU12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1" spans="2:47">
      <c r="B1201" s="11"/>
      <c r="C1201" s="243"/>
      <c r="D1201" s="243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244"/>
      <c r="P1201" s="11"/>
      <c r="Q1201" s="245"/>
      <c r="R1201" s="11"/>
      <c r="S1201" s="11"/>
      <c r="T1201" s="11"/>
      <c r="U1201" s="11"/>
      <c r="V1201" s="11"/>
      <c r="W1201" s="11"/>
      <c r="X1201" s="11"/>
      <c r="Y1201" s="11"/>
      <c r="Z1201" s="246"/>
      <c r="AA12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1" s="250" t="e">
        <f>IF(tbl_TransDet_Exp[[#This Row],[+/-  (HR GL Detail)]]&lt;&gt;"",tbl_TransDet_Exp[[#This Row],[+/-  (HR GL Detail)]],IF(#REF!&lt;&gt;"",#REF!,""))</f>
        <v>#REF!</v>
      </c>
      <c r="AC1201" s="250" t="str">
        <f t="shared" si="57"/>
        <v>https://financials.omni.fsu.edu/psp/sprdfi/EMPLOYEE/ERP/c/AUDIT_EXPENSE_FUNCTIONS.TE_EXP_SHEET_INQ.GBL?SHEET_ID=</v>
      </c>
      <c r="AD1201" s="250" t="str">
        <f t="shared" si="58"/>
        <v>&amp;PAGE=EX_SHEET_ENTRY</v>
      </c>
      <c r="AE1201" s="250" t="str">
        <f>IF(LEFT(tbl_TransDet_Exp[[#This Row],[Journal Id]],2)="EX",TEXT(tbl_TransDet_Exp[[#This Row],[Vch /Ex /PayId]],"0000000000"),"")</f>
        <v/>
      </c>
      <c r="AF1201" s="250" t="b">
        <f>IF(tbl_TransDet_Exp[[#This Row],[ER Lookup and Format]]&lt;&gt;"",CONCATENATE(tbl_TransDet_Exp[[#This Row],[https://financials.omni.fsu.edu/psp/sprdfi/EMPLOYEE/ERP/c/AUDIT_EXPENSE_FUNCTIONS.TE_EXP_SHEET_INQ.GBL?SHEET_ID=]],AE1201,tbl_TransDet_Exp[[#This Row],[&amp;PAGE=EX_SHEET_ENTRY]]))</f>
        <v>0</v>
      </c>
      <c r="AG1201" s="250" t="str">
        <f t="shared" si="59"/>
        <v>https://docmgmt.its.fsu.edu/NolijWeb/public/apiLoginCheck.jsp?redir=../documentviewer/%3FdocumentId%3D</v>
      </c>
      <c r="AH12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1" s="250" t="str">
        <f>tbl_TransDet_Exp[[#Headers],[&amp;TargetFrameName=None]]</f>
        <v>&amp;TargetFrameName=None</v>
      </c>
      <c r="AJ12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1" s="71"/>
      <c r="AN1201" s="22"/>
      <c r="AO1201" s="22"/>
      <c r="AP1201" s="208"/>
      <c r="AQ1201" s="42" t="e">
        <f>IF(tbl_TransDet_Exp[[#This Row],[Custom SR Type]]="",INDEX(SR_Lookup[Section Name],MATCH(tbl_TransDet_Exp[[#This Row],[Account]],SR_Lookup[Account],0)),tbl_TransDet_Exp[[#This Row],[Custom SR Type]])</f>
        <v>#N/A</v>
      </c>
      <c r="AR1201" s="42">
        <f>VALUE(CONCATENATE(C1201,TEXT(tbl_TransDet_Exp[[#This Row],[Pd]],"00")))</f>
        <v>0</v>
      </c>
      <c r="AS1201" s="42" t="str">
        <f>TEXT(tbl_TransDet_Exp[[#This Row],[Project Id]],"000000")</f>
        <v>000000</v>
      </c>
      <c r="AT1201" s="42" t="e">
        <f>INDEX(Table11[Description],MATCH(tbl_TransDet_Exp[[#This Row],[Account]],Table11[GL Account],0))</f>
        <v>#N/A</v>
      </c>
      <c r="AU12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2" spans="2:47">
      <c r="B1202" s="11"/>
      <c r="C1202" s="243"/>
      <c r="D1202" s="243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244"/>
      <c r="P1202" s="11"/>
      <c r="Q1202" s="245"/>
      <c r="R1202" s="11"/>
      <c r="S1202" s="11"/>
      <c r="T1202" s="11"/>
      <c r="U1202" s="11"/>
      <c r="V1202" s="11"/>
      <c r="W1202" s="11"/>
      <c r="X1202" s="11"/>
      <c r="Y1202" s="11"/>
      <c r="Z1202" s="246"/>
      <c r="AA12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2" s="250" t="e">
        <f>IF(tbl_TransDet_Exp[[#This Row],[+/-  (HR GL Detail)]]&lt;&gt;"",tbl_TransDet_Exp[[#This Row],[+/-  (HR GL Detail)]],IF(#REF!&lt;&gt;"",#REF!,""))</f>
        <v>#REF!</v>
      </c>
      <c r="AC1202" s="250" t="str">
        <f t="shared" si="57"/>
        <v>https://financials.omni.fsu.edu/psp/sprdfi/EMPLOYEE/ERP/c/AUDIT_EXPENSE_FUNCTIONS.TE_EXP_SHEET_INQ.GBL?SHEET_ID=</v>
      </c>
      <c r="AD1202" s="250" t="str">
        <f t="shared" si="58"/>
        <v>&amp;PAGE=EX_SHEET_ENTRY</v>
      </c>
      <c r="AE1202" s="250" t="str">
        <f>IF(LEFT(tbl_TransDet_Exp[[#This Row],[Journal Id]],2)="EX",TEXT(tbl_TransDet_Exp[[#This Row],[Vch /Ex /PayId]],"0000000000"),"")</f>
        <v/>
      </c>
      <c r="AF1202" s="250" t="b">
        <f>IF(tbl_TransDet_Exp[[#This Row],[ER Lookup and Format]]&lt;&gt;"",CONCATENATE(tbl_TransDet_Exp[[#This Row],[https://financials.omni.fsu.edu/psp/sprdfi/EMPLOYEE/ERP/c/AUDIT_EXPENSE_FUNCTIONS.TE_EXP_SHEET_INQ.GBL?SHEET_ID=]],AE1202,tbl_TransDet_Exp[[#This Row],[&amp;PAGE=EX_SHEET_ENTRY]]))</f>
        <v>0</v>
      </c>
      <c r="AG1202" s="250" t="str">
        <f t="shared" si="59"/>
        <v>https://docmgmt.its.fsu.edu/NolijWeb/public/apiLoginCheck.jsp?redir=../documentviewer/%3FdocumentId%3D</v>
      </c>
      <c r="AH12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2" s="250" t="str">
        <f>tbl_TransDet_Exp[[#Headers],[&amp;TargetFrameName=None]]</f>
        <v>&amp;TargetFrameName=None</v>
      </c>
      <c r="AJ12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2" s="71"/>
      <c r="AN1202" s="22"/>
      <c r="AO1202" s="22"/>
      <c r="AP1202" s="208"/>
      <c r="AQ1202" s="42" t="e">
        <f>IF(tbl_TransDet_Exp[[#This Row],[Custom SR Type]]="",INDEX(SR_Lookup[Section Name],MATCH(tbl_TransDet_Exp[[#This Row],[Account]],SR_Lookup[Account],0)),tbl_TransDet_Exp[[#This Row],[Custom SR Type]])</f>
        <v>#N/A</v>
      </c>
      <c r="AR1202" s="42">
        <f>VALUE(CONCATENATE(C1202,TEXT(tbl_TransDet_Exp[[#This Row],[Pd]],"00")))</f>
        <v>0</v>
      </c>
      <c r="AS1202" s="42" t="str">
        <f>TEXT(tbl_TransDet_Exp[[#This Row],[Project Id]],"000000")</f>
        <v>000000</v>
      </c>
      <c r="AT1202" s="42" t="e">
        <f>INDEX(Table11[Description],MATCH(tbl_TransDet_Exp[[#This Row],[Account]],Table11[GL Account],0))</f>
        <v>#N/A</v>
      </c>
      <c r="AU12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3" spans="2:47">
      <c r="B1203" s="11"/>
      <c r="C1203" s="243"/>
      <c r="D1203" s="243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244"/>
      <c r="P1203" s="11"/>
      <c r="Q1203" s="245"/>
      <c r="R1203" s="11"/>
      <c r="S1203" s="11"/>
      <c r="T1203" s="11"/>
      <c r="U1203" s="11"/>
      <c r="V1203" s="11"/>
      <c r="W1203" s="11"/>
      <c r="X1203" s="11"/>
      <c r="Y1203" s="11"/>
      <c r="Z1203" s="246"/>
      <c r="AA12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3" s="250" t="e">
        <f>IF(tbl_TransDet_Exp[[#This Row],[+/-  (HR GL Detail)]]&lt;&gt;"",tbl_TransDet_Exp[[#This Row],[+/-  (HR GL Detail)]],IF(#REF!&lt;&gt;"",#REF!,""))</f>
        <v>#REF!</v>
      </c>
      <c r="AC1203" s="250" t="str">
        <f t="shared" si="57"/>
        <v>https://financials.omni.fsu.edu/psp/sprdfi/EMPLOYEE/ERP/c/AUDIT_EXPENSE_FUNCTIONS.TE_EXP_SHEET_INQ.GBL?SHEET_ID=</v>
      </c>
      <c r="AD1203" s="250" t="str">
        <f t="shared" si="58"/>
        <v>&amp;PAGE=EX_SHEET_ENTRY</v>
      </c>
      <c r="AE1203" s="250" t="str">
        <f>IF(LEFT(tbl_TransDet_Exp[[#This Row],[Journal Id]],2)="EX",TEXT(tbl_TransDet_Exp[[#This Row],[Vch /Ex /PayId]],"0000000000"),"")</f>
        <v/>
      </c>
      <c r="AF1203" s="250" t="b">
        <f>IF(tbl_TransDet_Exp[[#This Row],[ER Lookup and Format]]&lt;&gt;"",CONCATENATE(tbl_TransDet_Exp[[#This Row],[https://financials.omni.fsu.edu/psp/sprdfi/EMPLOYEE/ERP/c/AUDIT_EXPENSE_FUNCTIONS.TE_EXP_SHEET_INQ.GBL?SHEET_ID=]],AE1203,tbl_TransDet_Exp[[#This Row],[&amp;PAGE=EX_SHEET_ENTRY]]))</f>
        <v>0</v>
      </c>
      <c r="AG1203" s="250" t="str">
        <f t="shared" si="59"/>
        <v>https://docmgmt.its.fsu.edu/NolijWeb/public/apiLoginCheck.jsp?redir=../documentviewer/%3FdocumentId%3D</v>
      </c>
      <c r="AH12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3" s="250" t="str">
        <f>tbl_TransDet_Exp[[#Headers],[&amp;TargetFrameName=None]]</f>
        <v>&amp;TargetFrameName=None</v>
      </c>
      <c r="AJ12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3" s="71"/>
      <c r="AN1203" s="22"/>
      <c r="AO1203" s="22"/>
      <c r="AP1203" s="208"/>
      <c r="AQ1203" s="42" t="e">
        <f>IF(tbl_TransDet_Exp[[#This Row],[Custom SR Type]]="",INDEX(SR_Lookup[Section Name],MATCH(tbl_TransDet_Exp[[#This Row],[Account]],SR_Lookup[Account],0)),tbl_TransDet_Exp[[#This Row],[Custom SR Type]])</f>
        <v>#N/A</v>
      </c>
      <c r="AR1203" s="42">
        <f>VALUE(CONCATENATE(C1203,TEXT(tbl_TransDet_Exp[[#This Row],[Pd]],"00")))</f>
        <v>0</v>
      </c>
      <c r="AS1203" s="42" t="str">
        <f>TEXT(tbl_TransDet_Exp[[#This Row],[Project Id]],"000000")</f>
        <v>000000</v>
      </c>
      <c r="AT1203" s="42" t="e">
        <f>INDEX(Table11[Description],MATCH(tbl_TransDet_Exp[[#This Row],[Account]],Table11[GL Account],0))</f>
        <v>#N/A</v>
      </c>
      <c r="AU12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4" spans="2:47">
      <c r="B1204" s="11"/>
      <c r="C1204" s="243"/>
      <c r="D1204" s="243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244"/>
      <c r="P1204" s="11"/>
      <c r="Q1204" s="245"/>
      <c r="R1204" s="11"/>
      <c r="S1204" s="11"/>
      <c r="T1204" s="11"/>
      <c r="U1204" s="11"/>
      <c r="V1204" s="11"/>
      <c r="W1204" s="11"/>
      <c r="X1204" s="11"/>
      <c r="Y1204" s="11"/>
      <c r="Z1204" s="246"/>
      <c r="AA12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4" s="250" t="e">
        <f>IF(tbl_TransDet_Exp[[#This Row],[+/-  (HR GL Detail)]]&lt;&gt;"",tbl_TransDet_Exp[[#This Row],[+/-  (HR GL Detail)]],IF(#REF!&lt;&gt;"",#REF!,""))</f>
        <v>#REF!</v>
      </c>
      <c r="AC1204" s="250" t="str">
        <f t="shared" si="57"/>
        <v>https://financials.omni.fsu.edu/psp/sprdfi/EMPLOYEE/ERP/c/AUDIT_EXPENSE_FUNCTIONS.TE_EXP_SHEET_INQ.GBL?SHEET_ID=</v>
      </c>
      <c r="AD1204" s="250" t="str">
        <f t="shared" si="58"/>
        <v>&amp;PAGE=EX_SHEET_ENTRY</v>
      </c>
      <c r="AE1204" s="250" t="str">
        <f>IF(LEFT(tbl_TransDet_Exp[[#This Row],[Journal Id]],2)="EX",TEXT(tbl_TransDet_Exp[[#This Row],[Vch /Ex /PayId]],"0000000000"),"")</f>
        <v/>
      </c>
      <c r="AF1204" s="250" t="b">
        <f>IF(tbl_TransDet_Exp[[#This Row],[ER Lookup and Format]]&lt;&gt;"",CONCATENATE(tbl_TransDet_Exp[[#This Row],[https://financials.omni.fsu.edu/psp/sprdfi/EMPLOYEE/ERP/c/AUDIT_EXPENSE_FUNCTIONS.TE_EXP_SHEET_INQ.GBL?SHEET_ID=]],AE1204,tbl_TransDet_Exp[[#This Row],[&amp;PAGE=EX_SHEET_ENTRY]]))</f>
        <v>0</v>
      </c>
      <c r="AG1204" s="250" t="str">
        <f t="shared" si="59"/>
        <v>https://docmgmt.its.fsu.edu/NolijWeb/public/apiLoginCheck.jsp?redir=../documentviewer/%3FdocumentId%3D</v>
      </c>
      <c r="AH12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4" s="250" t="str">
        <f>tbl_TransDet_Exp[[#Headers],[&amp;TargetFrameName=None]]</f>
        <v>&amp;TargetFrameName=None</v>
      </c>
      <c r="AJ12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4" s="71"/>
      <c r="AN1204" s="22"/>
      <c r="AO1204" s="22"/>
      <c r="AP1204" s="208"/>
      <c r="AQ1204" s="42" t="e">
        <f>IF(tbl_TransDet_Exp[[#This Row],[Custom SR Type]]="",INDEX(SR_Lookup[Section Name],MATCH(tbl_TransDet_Exp[[#This Row],[Account]],SR_Lookup[Account],0)),tbl_TransDet_Exp[[#This Row],[Custom SR Type]])</f>
        <v>#N/A</v>
      </c>
      <c r="AR1204" s="42">
        <f>VALUE(CONCATENATE(C1204,TEXT(tbl_TransDet_Exp[[#This Row],[Pd]],"00")))</f>
        <v>0</v>
      </c>
      <c r="AS1204" s="42" t="str">
        <f>TEXT(tbl_TransDet_Exp[[#This Row],[Project Id]],"000000")</f>
        <v>000000</v>
      </c>
      <c r="AT1204" s="42" t="e">
        <f>INDEX(Table11[Description],MATCH(tbl_TransDet_Exp[[#This Row],[Account]],Table11[GL Account],0))</f>
        <v>#N/A</v>
      </c>
      <c r="AU12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5" spans="2:47">
      <c r="B1205" s="11"/>
      <c r="C1205" s="243"/>
      <c r="D1205" s="243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244"/>
      <c r="P1205" s="11"/>
      <c r="Q1205" s="245"/>
      <c r="R1205" s="11"/>
      <c r="S1205" s="11"/>
      <c r="T1205" s="11"/>
      <c r="U1205" s="11"/>
      <c r="V1205" s="11"/>
      <c r="W1205" s="11"/>
      <c r="X1205" s="11"/>
      <c r="Y1205" s="11"/>
      <c r="Z1205" s="246"/>
      <c r="AA12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5" s="250" t="e">
        <f>IF(tbl_TransDet_Exp[[#This Row],[+/-  (HR GL Detail)]]&lt;&gt;"",tbl_TransDet_Exp[[#This Row],[+/-  (HR GL Detail)]],IF(#REF!&lt;&gt;"",#REF!,""))</f>
        <v>#REF!</v>
      </c>
      <c r="AC1205" s="250" t="str">
        <f t="shared" si="57"/>
        <v>https://financials.omni.fsu.edu/psp/sprdfi/EMPLOYEE/ERP/c/AUDIT_EXPENSE_FUNCTIONS.TE_EXP_SHEET_INQ.GBL?SHEET_ID=</v>
      </c>
      <c r="AD1205" s="250" t="str">
        <f t="shared" si="58"/>
        <v>&amp;PAGE=EX_SHEET_ENTRY</v>
      </c>
      <c r="AE1205" s="250" t="str">
        <f>IF(LEFT(tbl_TransDet_Exp[[#This Row],[Journal Id]],2)="EX",TEXT(tbl_TransDet_Exp[[#This Row],[Vch /Ex /PayId]],"0000000000"),"")</f>
        <v/>
      </c>
      <c r="AF1205" s="250" t="b">
        <f>IF(tbl_TransDet_Exp[[#This Row],[ER Lookup and Format]]&lt;&gt;"",CONCATENATE(tbl_TransDet_Exp[[#This Row],[https://financials.omni.fsu.edu/psp/sprdfi/EMPLOYEE/ERP/c/AUDIT_EXPENSE_FUNCTIONS.TE_EXP_SHEET_INQ.GBL?SHEET_ID=]],AE1205,tbl_TransDet_Exp[[#This Row],[&amp;PAGE=EX_SHEET_ENTRY]]))</f>
        <v>0</v>
      </c>
      <c r="AG1205" s="250" t="str">
        <f t="shared" si="59"/>
        <v>https://docmgmt.its.fsu.edu/NolijWeb/public/apiLoginCheck.jsp?redir=../documentviewer/%3FdocumentId%3D</v>
      </c>
      <c r="AH12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5" s="250" t="str">
        <f>tbl_TransDet_Exp[[#Headers],[&amp;TargetFrameName=None]]</f>
        <v>&amp;TargetFrameName=None</v>
      </c>
      <c r="AJ12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5" s="71"/>
      <c r="AN1205" s="22"/>
      <c r="AO1205" s="22"/>
      <c r="AP1205" s="208"/>
      <c r="AQ1205" s="42" t="e">
        <f>IF(tbl_TransDet_Exp[[#This Row],[Custom SR Type]]="",INDEX(SR_Lookup[Section Name],MATCH(tbl_TransDet_Exp[[#This Row],[Account]],SR_Lookup[Account],0)),tbl_TransDet_Exp[[#This Row],[Custom SR Type]])</f>
        <v>#N/A</v>
      </c>
      <c r="AR1205" s="42">
        <f>VALUE(CONCATENATE(C1205,TEXT(tbl_TransDet_Exp[[#This Row],[Pd]],"00")))</f>
        <v>0</v>
      </c>
      <c r="AS1205" s="42" t="str">
        <f>TEXT(tbl_TransDet_Exp[[#This Row],[Project Id]],"000000")</f>
        <v>000000</v>
      </c>
      <c r="AT1205" s="42" t="e">
        <f>INDEX(Table11[Description],MATCH(tbl_TransDet_Exp[[#This Row],[Account]],Table11[GL Account],0))</f>
        <v>#N/A</v>
      </c>
      <c r="AU12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6" spans="2:47">
      <c r="B1206" s="11"/>
      <c r="C1206" s="243"/>
      <c r="D1206" s="243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244"/>
      <c r="P1206" s="11"/>
      <c r="Q1206" s="245"/>
      <c r="R1206" s="11"/>
      <c r="S1206" s="11"/>
      <c r="T1206" s="11"/>
      <c r="U1206" s="11"/>
      <c r="V1206" s="11"/>
      <c r="W1206" s="11"/>
      <c r="X1206" s="11"/>
      <c r="Y1206" s="11"/>
      <c r="Z1206" s="246"/>
      <c r="AA12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6" s="250" t="e">
        <f>IF(tbl_TransDet_Exp[[#This Row],[+/-  (HR GL Detail)]]&lt;&gt;"",tbl_TransDet_Exp[[#This Row],[+/-  (HR GL Detail)]],IF(#REF!&lt;&gt;"",#REF!,""))</f>
        <v>#REF!</v>
      </c>
      <c r="AC1206" s="250" t="str">
        <f t="shared" si="57"/>
        <v>https://financials.omni.fsu.edu/psp/sprdfi/EMPLOYEE/ERP/c/AUDIT_EXPENSE_FUNCTIONS.TE_EXP_SHEET_INQ.GBL?SHEET_ID=</v>
      </c>
      <c r="AD1206" s="250" t="str">
        <f t="shared" si="58"/>
        <v>&amp;PAGE=EX_SHEET_ENTRY</v>
      </c>
      <c r="AE1206" s="250" t="str">
        <f>IF(LEFT(tbl_TransDet_Exp[[#This Row],[Journal Id]],2)="EX",TEXT(tbl_TransDet_Exp[[#This Row],[Vch /Ex /PayId]],"0000000000"),"")</f>
        <v/>
      </c>
      <c r="AF1206" s="250" t="b">
        <f>IF(tbl_TransDet_Exp[[#This Row],[ER Lookup and Format]]&lt;&gt;"",CONCATENATE(tbl_TransDet_Exp[[#This Row],[https://financials.omni.fsu.edu/psp/sprdfi/EMPLOYEE/ERP/c/AUDIT_EXPENSE_FUNCTIONS.TE_EXP_SHEET_INQ.GBL?SHEET_ID=]],AE1206,tbl_TransDet_Exp[[#This Row],[&amp;PAGE=EX_SHEET_ENTRY]]))</f>
        <v>0</v>
      </c>
      <c r="AG1206" s="250" t="str">
        <f t="shared" si="59"/>
        <v>https://docmgmt.its.fsu.edu/NolijWeb/public/apiLoginCheck.jsp?redir=../documentviewer/%3FdocumentId%3D</v>
      </c>
      <c r="AH12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6" s="250" t="str">
        <f>tbl_TransDet_Exp[[#Headers],[&amp;TargetFrameName=None]]</f>
        <v>&amp;TargetFrameName=None</v>
      </c>
      <c r="AJ12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6" s="71"/>
      <c r="AN1206" s="22"/>
      <c r="AO1206" s="22"/>
      <c r="AP1206" s="208"/>
      <c r="AQ1206" s="42" t="e">
        <f>IF(tbl_TransDet_Exp[[#This Row],[Custom SR Type]]="",INDEX(SR_Lookup[Section Name],MATCH(tbl_TransDet_Exp[[#This Row],[Account]],SR_Lookup[Account],0)),tbl_TransDet_Exp[[#This Row],[Custom SR Type]])</f>
        <v>#N/A</v>
      </c>
      <c r="AR1206" s="42">
        <f>VALUE(CONCATENATE(C1206,TEXT(tbl_TransDet_Exp[[#This Row],[Pd]],"00")))</f>
        <v>0</v>
      </c>
      <c r="AS1206" s="42" t="str">
        <f>TEXT(tbl_TransDet_Exp[[#This Row],[Project Id]],"000000")</f>
        <v>000000</v>
      </c>
      <c r="AT1206" s="42" t="e">
        <f>INDEX(Table11[Description],MATCH(tbl_TransDet_Exp[[#This Row],[Account]],Table11[GL Account],0))</f>
        <v>#N/A</v>
      </c>
      <c r="AU12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7" spans="2:47">
      <c r="B1207" s="11"/>
      <c r="C1207" s="243"/>
      <c r="D1207" s="243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244"/>
      <c r="P1207" s="11"/>
      <c r="Q1207" s="245"/>
      <c r="R1207" s="11"/>
      <c r="S1207" s="11"/>
      <c r="T1207" s="11"/>
      <c r="U1207" s="11"/>
      <c r="V1207" s="11"/>
      <c r="W1207" s="11"/>
      <c r="X1207" s="11"/>
      <c r="Y1207" s="11"/>
      <c r="Z1207" s="246"/>
      <c r="AA12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7" s="250" t="e">
        <f>IF(tbl_TransDet_Exp[[#This Row],[+/-  (HR GL Detail)]]&lt;&gt;"",tbl_TransDet_Exp[[#This Row],[+/-  (HR GL Detail)]],IF(#REF!&lt;&gt;"",#REF!,""))</f>
        <v>#REF!</v>
      </c>
      <c r="AC1207" s="250" t="str">
        <f t="shared" si="57"/>
        <v>https://financials.omni.fsu.edu/psp/sprdfi/EMPLOYEE/ERP/c/AUDIT_EXPENSE_FUNCTIONS.TE_EXP_SHEET_INQ.GBL?SHEET_ID=</v>
      </c>
      <c r="AD1207" s="250" t="str">
        <f t="shared" si="58"/>
        <v>&amp;PAGE=EX_SHEET_ENTRY</v>
      </c>
      <c r="AE1207" s="250" t="str">
        <f>IF(LEFT(tbl_TransDet_Exp[[#This Row],[Journal Id]],2)="EX",TEXT(tbl_TransDet_Exp[[#This Row],[Vch /Ex /PayId]],"0000000000"),"")</f>
        <v/>
      </c>
      <c r="AF1207" s="250" t="b">
        <f>IF(tbl_TransDet_Exp[[#This Row],[ER Lookup and Format]]&lt;&gt;"",CONCATENATE(tbl_TransDet_Exp[[#This Row],[https://financials.omni.fsu.edu/psp/sprdfi/EMPLOYEE/ERP/c/AUDIT_EXPENSE_FUNCTIONS.TE_EXP_SHEET_INQ.GBL?SHEET_ID=]],AE1207,tbl_TransDet_Exp[[#This Row],[&amp;PAGE=EX_SHEET_ENTRY]]))</f>
        <v>0</v>
      </c>
      <c r="AG1207" s="250" t="str">
        <f t="shared" si="59"/>
        <v>https://docmgmt.its.fsu.edu/NolijWeb/public/apiLoginCheck.jsp?redir=../documentviewer/%3FdocumentId%3D</v>
      </c>
      <c r="AH12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7" s="250" t="str">
        <f>tbl_TransDet_Exp[[#Headers],[&amp;TargetFrameName=None]]</f>
        <v>&amp;TargetFrameName=None</v>
      </c>
      <c r="AJ12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7" s="71"/>
      <c r="AN1207" s="22"/>
      <c r="AO1207" s="22"/>
      <c r="AP1207" s="208"/>
      <c r="AQ1207" s="42" t="e">
        <f>IF(tbl_TransDet_Exp[[#This Row],[Custom SR Type]]="",INDEX(SR_Lookup[Section Name],MATCH(tbl_TransDet_Exp[[#This Row],[Account]],SR_Lookup[Account],0)),tbl_TransDet_Exp[[#This Row],[Custom SR Type]])</f>
        <v>#N/A</v>
      </c>
      <c r="AR1207" s="42">
        <f>VALUE(CONCATENATE(C1207,TEXT(tbl_TransDet_Exp[[#This Row],[Pd]],"00")))</f>
        <v>0</v>
      </c>
      <c r="AS1207" s="42" t="str">
        <f>TEXT(tbl_TransDet_Exp[[#This Row],[Project Id]],"000000")</f>
        <v>000000</v>
      </c>
      <c r="AT1207" s="42" t="e">
        <f>INDEX(Table11[Description],MATCH(tbl_TransDet_Exp[[#This Row],[Account]],Table11[GL Account],0))</f>
        <v>#N/A</v>
      </c>
      <c r="AU12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8" spans="2:47">
      <c r="B1208" s="11"/>
      <c r="C1208" s="243"/>
      <c r="D1208" s="243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244"/>
      <c r="P1208" s="11"/>
      <c r="Q1208" s="245"/>
      <c r="R1208" s="11"/>
      <c r="S1208" s="11"/>
      <c r="T1208" s="11"/>
      <c r="U1208" s="11"/>
      <c r="V1208" s="11"/>
      <c r="W1208" s="11"/>
      <c r="X1208" s="11"/>
      <c r="Y1208" s="11"/>
      <c r="Z1208" s="246"/>
      <c r="AA12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8" s="250" t="e">
        <f>IF(tbl_TransDet_Exp[[#This Row],[+/-  (HR GL Detail)]]&lt;&gt;"",tbl_TransDet_Exp[[#This Row],[+/-  (HR GL Detail)]],IF(#REF!&lt;&gt;"",#REF!,""))</f>
        <v>#REF!</v>
      </c>
      <c r="AC1208" s="250" t="str">
        <f t="shared" si="57"/>
        <v>https://financials.omni.fsu.edu/psp/sprdfi/EMPLOYEE/ERP/c/AUDIT_EXPENSE_FUNCTIONS.TE_EXP_SHEET_INQ.GBL?SHEET_ID=</v>
      </c>
      <c r="AD1208" s="250" t="str">
        <f t="shared" si="58"/>
        <v>&amp;PAGE=EX_SHEET_ENTRY</v>
      </c>
      <c r="AE1208" s="250" t="str">
        <f>IF(LEFT(tbl_TransDet_Exp[[#This Row],[Journal Id]],2)="EX",TEXT(tbl_TransDet_Exp[[#This Row],[Vch /Ex /PayId]],"0000000000"),"")</f>
        <v/>
      </c>
      <c r="AF1208" s="250" t="b">
        <f>IF(tbl_TransDet_Exp[[#This Row],[ER Lookup and Format]]&lt;&gt;"",CONCATENATE(tbl_TransDet_Exp[[#This Row],[https://financials.omni.fsu.edu/psp/sprdfi/EMPLOYEE/ERP/c/AUDIT_EXPENSE_FUNCTIONS.TE_EXP_SHEET_INQ.GBL?SHEET_ID=]],AE1208,tbl_TransDet_Exp[[#This Row],[&amp;PAGE=EX_SHEET_ENTRY]]))</f>
        <v>0</v>
      </c>
      <c r="AG1208" s="250" t="str">
        <f t="shared" si="59"/>
        <v>https://docmgmt.its.fsu.edu/NolijWeb/public/apiLoginCheck.jsp?redir=../documentviewer/%3FdocumentId%3D</v>
      </c>
      <c r="AH12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8" s="250" t="str">
        <f>tbl_TransDet_Exp[[#Headers],[&amp;TargetFrameName=None]]</f>
        <v>&amp;TargetFrameName=None</v>
      </c>
      <c r="AJ12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8" s="71"/>
      <c r="AN1208" s="22"/>
      <c r="AO1208" s="22"/>
      <c r="AP1208" s="208"/>
      <c r="AQ1208" s="42" t="e">
        <f>IF(tbl_TransDet_Exp[[#This Row],[Custom SR Type]]="",INDEX(SR_Lookup[Section Name],MATCH(tbl_TransDet_Exp[[#This Row],[Account]],SR_Lookup[Account],0)),tbl_TransDet_Exp[[#This Row],[Custom SR Type]])</f>
        <v>#N/A</v>
      </c>
      <c r="AR1208" s="42">
        <f>VALUE(CONCATENATE(C1208,TEXT(tbl_TransDet_Exp[[#This Row],[Pd]],"00")))</f>
        <v>0</v>
      </c>
      <c r="AS1208" s="42" t="str">
        <f>TEXT(tbl_TransDet_Exp[[#This Row],[Project Id]],"000000")</f>
        <v>000000</v>
      </c>
      <c r="AT1208" s="42" t="e">
        <f>INDEX(Table11[Description],MATCH(tbl_TransDet_Exp[[#This Row],[Account]],Table11[GL Account],0))</f>
        <v>#N/A</v>
      </c>
      <c r="AU12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09" spans="2:47">
      <c r="B1209" s="11"/>
      <c r="C1209" s="243"/>
      <c r="D1209" s="243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244"/>
      <c r="P1209" s="11"/>
      <c r="Q1209" s="245"/>
      <c r="R1209" s="11"/>
      <c r="S1209" s="11"/>
      <c r="T1209" s="11"/>
      <c r="U1209" s="11"/>
      <c r="V1209" s="11"/>
      <c r="W1209" s="11"/>
      <c r="X1209" s="11"/>
      <c r="Y1209" s="11"/>
      <c r="Z1209" s="246"/>
      <c r="AA12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09" s="250" t="e">
        <f>IF(tbl_TransDet_Exp[[#This Row],[+/-  (HR GL Detail)]]&lt;&gt;"",tbl_TransDet_Exp[[#This Row],[+/-  (HR GL Detail)]],IF(#REF!&lt;&gt;"",#REF!,""))</f>
        <v>#REF!</v>
      </c>
      <c r="AC1209" s="250" t="str">
        <f t="shared" si="57"/>
        <v>https://financials.omni.fsu.edu/psp/sprdfi/EMPLOYEE/ERP/c/AUDIT_EXPENSE_FUNCTIONS.TE_EXP_SHEET_INQ.GBL?SHEET_ID=</v>
      </c>
      <c r="AD1209" s="250" t="str">
        <f t="shared" si="58"/>
        <v>&amp;PAGE=EX_SHEET_ENTRY</v>
      </c>
      <c r="AE1209" s="250" t="str">
        <f>IF(LEFT(tbl_TransDet_Exp[[#This Row],[Journal Id]],2)="EX",TEXT(tbl_TransDet_Exp[[#This Row],[Vch /Ex /PayId]],"0000000000"),"")</f>
        <v/>
      </c>
      <c r="AF1209" s="250" t="b">
        <f>IF(tbl_TransDet_Exp[[#This Row],[ER Lookup and Format]]&lt;&gt;"",CONCATENATE(tbl_TransDet_Exp[[#This Row],[https://financials.omni.fsu.edu/psp/sprdfi/EMPLOYEE/ERP/c/AUDIT_EXPENSE_FUNCTIONS.TE_EXP_SHEET_INQ.GBL?SHEET_ID=]],AE1209,tbl_TransDet_Exp[[#This Row],[&amp;PAGE=EX_SHEET_ENTRY]]))</f>
        <v>0</v>
      </c>
      <c r="AG1209" s="250" t="str">
        <f t="shared" si="59"/>
        <v>https://docmgmt.its.fsu.edu/NolijWeb/public/apiLoginCheck.jsp?redir=../documentviewer/%3FdocumentId%3D</v>
      </c>
      <c r="AH12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09" s="250" t="str">
        <f>tbl_TransDet_Exp[[#Headers],[&amp;TargetFrameName=None]]</f>
        <v>&amp;TargetFrameName=None</v>
      </c>
      <c r="AJ12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09" s="71"/>
      <c r="AN1209" s="22"/>
      <c r="AO1209" s="22"/>
      <c r="AP1209" s="208"/>
      <c r="AQ1209" s="42" t="e">
        <f>IF(tbl_TransDet_Exp[[#This Row],[Custom SR Type]]="",INDEX(SR_Lookup[Section Name],MATCH(tbl_TransDet_Exp[[#This Row],[Account]],SR_Lookup[Account],0)),tbl_TransDet_Exp[[#This Row],[Custom SR Type]])</f>
        <v>#N/A</v>
      </c>
      <c r="AR1209" s="42">
        <f>VALUE(CONCATENATE(C1209,TEXT(tbl_TransDet_Exp[[#This Row],[Pd]],"00")))</f>
        <v>0</v>
      </c>
      <c r="AS1209" s="42" t="str">
        <f>TEXT(tbl_TransDet_Exp[[#This Row],[Project Id]],"000000")</f>
        <v>000000</v>
      </c>
      <c r="AT1209" s="42" t="e">
        <f>INDEX(Table11[Description],MATCH(tbl_TransDet_Exp[[#This Row],[Account]],Table11[GL Account],0))</f>
        <v>#N/A</v>
      </c>
      <c r="AU12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0" spans="2:47">
      <c r="B1210" s="11"/>
      <c r="C1210" s="243"/>
      <c r="D1210" s="243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244"/>
      <c r="P1210" s="11"/>
      <c r="Q1210" s="245"/>
      <c r="R1210" s="11"/>
      <c r="S1210" s="11"/>
      <c r="T1210" s="11"/>
      <c r="U1210" s="11"/>
      <c r="V1210" s="11"/>
      <c r="W1210" s="11"/>
      <c r="X1210" s="11"/>
      <c r="Y1210" s="11"/>
      <c r="Z1210" s="246"/>
      <c r="AA12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0" s="250" t="e">
        <f>IF(tbl_TransDet_Exp[[#This Row],[+/-  (HR GL Detail)]]&lt;&gt;"",tbl_TransDet_Exp[[#This Row],[+/-  (HR GL Detail)]],IF(#REF!&lt;&gt;"",#REF!,""))</f>
        <v>#REF!</v>
      </c>
      <c r="AC1210" s="250" t="str">
        <f t="shared" si="57"/>
        <v>https://financials.omni.fsu.edu/psp/sprdfi/EMPLOYEE/ERP/c/AUDIT_EXPENSE_FUNCTIONS.TE_EXP_SHEET_INQ.GBL?SHEET_ID=</v>
      </c>
      <c r="AD1210" s="250" t="str">
        <f t="shared" si="58"/>
        <v>&amp;PAGE=EX_SHEET_ENTRY</v>
      </c>
      <c r="AE1210" s="250" t="str">
        <f>IF(LEFT(tbl_TransDet_Exp[[#This Row],[Journal Id]],2)="EX",TEXT(tbl_TransDet_Exp[[#This Row],[Vch /Ex /PayId]],"0000000000"),"")</f>
        <v/>
      </c>
      <c r="AF1210" s="250" t="b">
        <f>IF(tbl_TransDet_Exp[[#This Row],[ER Lookup and Format]]&lt;&gt;"",CONCATENATE(tbl_TransDet_Exp[[#This Row],[https://financials.omni.fsu.edu/psp/sprdfi/EMPLOYEE/ERP/c/AUDIT_EXPENSE_FUNCTIONS.TE_EXP_SHEET_INQ.GBL?SHEET_ID=]],AE1210,tbl_TransDet_Exp[[#This Row],[&amp;PAGE=EX_SHEET_ENTRY]]))</f>
        <v>0</v>
      </c>
      <c r="AG1210" s="250" t="str">
        <f t="shared" si="59"/>
        <v>https://docmgmt.its.fsu.edu/NolijWeb/public/apiLoginCheck.jsp?redir=../documentviewer/%3FdocumentId%3D</v>
      </c>
      <c r="AH12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0" s="250" t="str">
        <f>tbl_TransDet_Exp[[#Headers],[&amp;TargetFrameName=None]]</f>
        <v>&amp;TargetFrameName=None</v>
      </c>
      <c r="AJ12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0" s="71"/>
      <c r="AN1210" s="22"/>
      <c r="AO1210" s="22"/>
      <c r="AP1210" s="208"/>
      <c r="AQ1210" s="42" t="e">
        <f>IF(tbl_TransDet_Exp[[#This Row],[Custom SR Type]]="",INDEX(SR_Lookup[Section Name],MATCH(tbl_TransDet_Exp[[#This Row],[Account]],SR_Lookup[Account],0)),tbl_TransDet_Exp[[#This Row],[Custom SR Type]])</f>
        <v>#N/A</v>
      </c>
      <c r="AR1210" s="42">
        <f>VALUE(CONCATENATE(C1210,TEXT(tbl_TransDet_Exp[[#This Row],[Pd]],"00")))</f>
        <v>0</v>
      </c>
      <c r="AS1210" s="42" t="str">
        <f>TEXT(tbl_TransDet_Exp[[#This Row],[Project Id]],"000000")</f>
        <v>000000</v>
      </c>
      <c r="AT1210" s="42" t="e">
        <f>INDEX(Table11[Description],MATCH(tbl_TransDet_Exp[[#This Row],[Account]],Table11[GL Account],0))</f>
        <v>#N/A</v>
      </c>
      <c r="AU12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1" spans="2:47">
      <c r="B1211" s="11"/>
      <c r="C1211" s="243"/>
      <c r="D1211" s="243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244"/>
      <c r="P1211" s="11"/>
      <c r="Q1211" s="245"/>
      <c r="R1211" s="11"/>
      <c r="S1211" s="11"/>
      <c r="T1211" s="11"/>
      <c r="U1211" s="11"/>
      <c r="V1211" s="11"/>
      <c r="W1211" s="11"/>
      <c r="X1211" s="11"/>
      <c r="Y1211" s="11"/>
      <c r="Z1211" s="246"/>
      <c r="AA12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1" s="250" t="e">
        <f>IF(tbl_TransDet_Exp[[#This Row],[+/-  (HR GL Detail)]]&lt;&gt;"",tbl_TransDet_Exp[[#This Row],[+/-  (HR GL Detail)]],IF(#REF!&lt;&gt;"",#REF!,""))</f>
        <v>#REF!</v>
      </c>
      <c r="AC1211" s="250" t="str">
        <f t="shared" si="57"/>
        <v>https://financials.omni.fsu.edu/psp/sprdfi/EMPLOYEE/ERP/c/AUDIT_EXPENSE_FUNCTIONS.TE_EXP_SHEET_INQ.GBL?SHEET_ID=</v>
      </c>
      <c r="AD1211" s="250" t="str">
        <f t="shared" si="58"/>
        <v>&amp;PAGE=EX_SHEET_ENTRY</v>
      </c>
      <c r="AE1211" s="250" t="str">
        <f>IF(LEFT(tbl_TransDet_Exp[[#This Row],[Journal Id]],2)="EX",TEXT(tbl_TransDet_Exp[[#This Row],[Vch /Ex /PayId]],"0000000000"),"")</f>
        <v/>
      </c>
      <c r="AF1211" s="250" t="b">
        <f>IF(tbl_TransDet_Exp[[#This Row],[ER Lookup and Format]]&lt;&gt;"",CONCATENATE(tbl_TransDet_Exp[[#This Row],[https://financials.omni.fsu.edu/psp/sprdfi/EMPLOYEE/ERP/c/AUDIT_EXPENSE_FUNCTIONS.TE_EXP_SHEET_INQ.GBL?SHEET_ID=]],AE1211,tbl_TransDet_Exp[[#This Row],[&amp;PAGE=EX_SHEET_ENTRY]]))</f>
        <v>0</v>
      </c>
      <c r="AG1211" s="250" t="str">
        <f t="shared" si="59"/>
        <v>https://docmgmt.its.fsu.edu/NolijWeb/public/apiLoginCheck.jsp?redir=../documentviewer/%3FdocumentId%3D</v>
      </c>
      <c r="AH12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1" s="250" t="str">
        <f>tbl_TransDet_Exp[[#Headers],[&amp;TargetFrameName=None]]</f>
        <v>&amp;TargetFrameName=None</v>
      </c>
      <c r="AJ12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1" s="71"/>
      <c r="AN1211" s="22"/>
      <c r="AO1211" s="22"/>
      <c r="AP1211" s="208"/>
      <c r="AQ1211" s="42" t="e">
        <f>IF(tbl_TransDet_Exp[[#This Row],[Custom SR Type]]="",INDEX(SR_Lookup[Section Name],MATCH(tbl_TransDet_Exp[[#This Row],[Account]],SR_Lookup[Account],0)),tbl_TransDet_Exp[[#This Row],[Custom SR Type]])</f>
        <v>#N/A</v>
      </c>
      <c r="AR1211" s="42">
        <f>VALUE(CONCATENATE(C1211,TEXT(tbl_TransDet_Exp[[#This Row],[Pd]],"00")))</f>
        <v>0</v>
      </c>
      <c r="AS1211" s="42" t="str">
        <f>TEXT(tbl_TransDet_Exp[[#This Row],[Project Id]],"000000")</f>
        <v>000000</v>
      </c>
      <c r="AT1211" s="42" t="e">
        <f>INDEX(Table11[Description],MATCH(tbl_TransDet_Exp[[#This Row],[Account]],Table11[GL Account],0))</f>
        <v>#N/A</v>
      </c>
      <c r="AU12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2" spans="2:47">
      <c r="B1212" s="11"/>
      <c r="C1212" s="243"/>
      <c r="D1212" s="243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244"/>
      <c r="P1212" s="11"/>
      <c r="Q1212" s="245"/>
      <c r="R1212" s="11"/>
      <c r="S1212" s="11"/>
      <c r="T1212" s="11"/>
      <c r="U1212" s="11"/>
      <c r="V1212" s="11"/>
      <c r="W1212" s="11"/>
      <c r="X1212" s="11"/>
      <c r="Y1212" s="11"/>
      <c r="Z1212" s="246"/>
      <c r="AA12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2" s="250" t="e">
        <f>IF(tbl_TransDet_Exp[[#This Row],[+/-  (HR GL Detail)]]&lt;&gt;"",tbl_TransDet_Exp[[#This Row],[+/-  (HR GL Detail)]],IF(#REF!&lt;&gt;"",#REF!,""))</f>
        <v>#REF!</v>
      </c>
      <c r="AC1212" s="250" t="str">
        <f t="shared" si="57"/>
        <v>https://financials.omni.fsu.edu/psp/sprdfi/EMPLOYEE/ERP/c/AUDIT_EXPENSE_FUNCTIONS.TE_EXP_SHEET_INQ.GBL?SHEET_ID=</v>
      </c>
      <c r="AD1212" s="250" t="str">
        <f t="shared" si="58"/>
        <v>&amp;PAGE=EX_SHEET_ENTRY</v>
      </c>
      <c r="AE1212" s="250" t="str">
        <f>IF(LEFT(tbl_TransDet_Exp[[#This Row],[Journal Id]],2)="EX",TEXT(tbl_TransDet_Exp[[#This Row],[Vch /Ex /PayId]],"0000000000"),"")</f>
        <v/>
      </c>
      <c r="AF1212" s="250" t="b">
        <f>IF(tbl_TransDet_Exp[[#This Row],[ER Lookup and Format]]&lt;&gt;"",CONCATENATE(tbl_TransDet_Exp[[#This Row],[https://financials.omni.fsu.edu/psp/sprdfi/EMPLOYEE/ERP/c/AUDIT_EXPENSE_FUNCTIONS.TE_EXP_SHEET_INQ.GBL?SHEET_ID=]],AE1212,tbl_TransDet_Exp[[#This Row],[&amp;PAGE=EX_SHEET_ENTRY]]))</f>
        <v>0</v>
      </c>
      <c r="AG1212" s="250" t="str">
        <f t="shared" si="59"/>
        <v>https://docmgmt.its.fsu.edu/NolijWeb/public/apiLoginCheck.jsp?redir=../documentviewer/%3FdocumentId%3D</v>
      </c>
      <c r="AH12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2" s="250" t="str">
        <f>tbl_TransDet_Exp[[#Headers],[&amp;TargetFrameName=None]]</f>
        <v>&amp;TargetFrameName=None</v>
      </c>
      <c r="AJ12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2" s="71"/>
      <c r="AN1212" s="22"/>
      <c r="AO1212" s="22"/>
      <c r="AP1212" s="208"/>
      <c r="AQ1212" s="42" t="e">
        <f>IF(tbl_TransDet_Exp[[#This Row],[Custom SR Type]]="",INDEX(SR_Lookup[Section Name],MATCH(tbl_TransDet_Exp[[#This Row],[Account]],SR_Lookup[Account],0)),tbl_TransDet_Exp[[#This Row],[Custom SR Type]])</f>
        <v>#N/A</v>
      </c>
      <c r="AR1212" s="42">
        <f>VALUE(CONCATENATE(C1212,TEXT(tbl_TransDet_Exp[[#This Row],[Pd]],"00")))</f>
        <v>0</v>
      </c>
      <c r="AS1212" s="42" t="str">
        <f>TEXT(tbl_TransDet_Exp[[#This Row],[Project Id]],"000000")</f>
        <v>000000</v>
      </c>
      <c r="AT1212" s="42" t="e">
        <f>INDEX(Table11[Description],MATCH(tbl_TransDet_Exp[[#This Row],[Account]],Table11[GL Account],0))</f>
        <v>#N/A</v>
      </c>
      <c r="AU12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3" spans="2:47">
      <c r="B1213" s="11"/>
      <c r="C1213" s="243"/>
      <c r="D1213" s="243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244"/>
      <c r="P1213" s="11"/>
      <c r="Q1213" s="245"/>
      <c r="R1213" s="11"/>
      <c r="S1213" s="11"/>
      <c r="T1213" s="11"/>
      <c r="U1213" s="11"/>
      <c r="V1213" s="11"/>
      <c r="W1213" s="11"/>
      <c r="X1213" s="11"/>
      <c r="Y1213" s="11"/>
      <c r="Z1213" s="246"/>
      <c r="AA12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3" s="250" t="e">
        <f>IF(tbl_TransDet_Exp[[#This Row],[+/-  (HR GL Detail)]]&lt;&gt;"",tbl_TransDet_Exp[[#This Row],[+/-  (HR GL Detail)]],IF(#REF!&lt;&gt;"",#REF!,""))</f>
        <v>#REF!</v>
      </c>
      <c r="AC1213" s="250" t="str">
        <f t="shared" si="57"/>
        <v>https://financials.omni.fsu.edu/psp/sprdfi/EMPLOYEE/ERP/c/AUDIT_EXPENSE_FUNCTIONS.TE_EXP_SHEET_INQ.GBL?SHEET_ID=</v>
      </c>
      <c r="AD1213" s="250" t="str">
        <f t="shared" si="58"/>
        <v>&amp;PAGE=EX_SHEET_ENTRY</v>
      </c>
      <c r="AE1213" s="250" t="str">
        <f>IF(LEFT(tbl_TransDet_Exp[[#This Row],[Journal Id]],2)="EX",TEXT(tbl_TransDet_Exp[[#This Row],[Vch /Ex /PayId]],"0000000000"),"")</f>
        <v/>
      </c>
      <c r="AF1213" s="250" t="b">
        <f>IF(tbl_TransDet_Exp[[#This Row],[ER Lookup and Format]]&lt;&gt;"",CONCATENATE(tbl_TransDet_Exp[[#This Row],[https://financials.omni.fsu.edu/psp/sprdfi/EMPLOYEE/ERP/c/AUDIT_EXPENSE_FUNCTIONS.TE_EXP_SHEET_INQ.GBL?SHEET_ID=]],AE1213,tbl_TransDet_Exp[[#This Row],[&amp;PAGE=EX_SHEET_ENTRY]]))</f>
        <v>0</v>
      </c>
      <c r="AG1213" s="250" t="str">
        <f t="shared" si="59"/>
        <v>https://docmgmt.its.fsu.edu/NolijWeb/public/apiLoginCheck.jsp?redir=../documentviewer/%3FdocumentId%3D</v>
      </c>
      <c r="AH12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3" s="250" t="str">
        <f>tbl_TransDet_Exp[[#Headers],[&amp;TargetFrameName=None]]</f>
        <v>&amp;TargetFrameName=None</v>
      </c>
      <c r="AJ12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3" s="71"/>
      <c r="AN1213" s="22"/>
      <c r="AO1213" s="22"/>
      <c r="AP1213" s="208"/>
      <c r="AQ1213" s="42" t="e">
        <f>IF(tbl_TransDet_Exp[[#This Row],[Custom SR Type]]="",INDEX(SR_Lookup[Section Name],MATCH(tbl_TransDet_Exp[[#This Row],[Account]],SR_Lookup[Account],0)),tbl_TransDet_Exp[[#This Row],[Custom SR Type]])</f>
        <v>#N/A</v>
      </c>
      <c r="AR1213" s="42">
        <f>VALUE(CONCATENATE(C1213,TEXT(tbl_TransDet_Exp[[#This Row],[Pd]],"00")))</f>
        <v>0</v>
      </c>
      <c r="AS1213" s="42" t="str">
        <f>TEXT(tbl_TransDet_Exp[[#This Row],[Project Id]],"000000")</f>
        <v>000000</v>
      </c>
      <c r="AT1213" s="42" t="e">
        <f>INDEX(Table11[Description],MATCH(tbl_TransDet_Exp[[#This Row],[Account]],Table11[GL Account],0))</f>
        <v>#N/A</v>
      </c>
      <c r="AU12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4" spans="2:47">
      <c r="B1214" s="11"/>
      <c r="C1214" s="243"/>
      <c r="D1214" s="243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244"/>
      <c r="P1214" s="11"/>
      <c r="Q1214" s="245"/>
      <c r="R1214" s="11"/>
      <c r="S1214" s="11"/>
      <c r="T1214" s="11"/>
      <c r="U1214" s="11"/>
      <c r="V1214" s="11"/>
      <c r="W1214" s="11"/>
      <c r="X1214" s="11"/>
      <c r="Y1214" s="11"/>
      <c r="Z1214" s="246"/>
      <c r="AA12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4" s="250" t="e">
        <f>IF(tbl_TransDet_Exp[[#This Row],[+/-  (HR GL Detail)]]&lt;&gt;"",tbl_TransDet_Exp[[#This Row],[+/-  (HR GL Detail)]],IF(#REF!&lt;&gt;"",#REF!,""))</f>
        <v>#REF!</v>
      </c>
      <c r="AC1214" s="250" t="str">
        <f t="shared" si="57"/>
        <v>https://financials.omni.fsu.edu/psp/sprdfi/EMPLOYEE/ERP/c/AUDIT_EXPENSE_FUNCTIONS.TE_EXP_SHEET_INQ.GBL?SHEET_ID=</v>
      </c>
      <c r="AD1214" s="250" t="str">
        <f t="shared" si="58"/>
        <v>&amp;PAGE=EX_SHEET_ENTRY</v>
      </c>
      <c r="AE1214" s="250" t="str">
        <f>IF(LEFT(tbl_TransDet_Exp[[#This Row],[Journal Id]],2)="EX",TEXT(tbl_TransDet_Exp[[#This Row],[Vch /Ex /PayId]],"0000000000"),"")</f>
        <v/>
      </c>
      <c r="AF1214" s="250" t="b">
        <f>IF(tbl_TransDet_Exp[[#This Row],[ER Lookup and Format]]&lt;&gt;"",CONCATENATE(tbl_TransDet_Exp[[#This Row],[https://financials.omni.fsu.edu/psp/sprdfi/EMPLOYEE/ERP/c/AUDIT_EXPENSE_FUNCTIONS.TE_EXP_SHEET_INQ.GBL?SHEET_ID=]],AE1214,tbl_TransDet_Exp[[#This Row],[&amp;PAGE=EX_SHEET_ENTRY]]))</f>
        <v>0</v>
      </c>
      <c r="AG1214" s="250" t="str">
        <f t="shared" si="59"/>
        <v>https://docmgmt.its.fsu.edu/NolijWeb/public/apiLoginCheck.jsp?redir=../documentviewer/%3FdocumentId%3D</v>
      </c>
      <c r="AH12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4" s="250" t="str">
        <f>tbl_TransDet_Exp[[#Headers],[&amp;TargetFrameName=None]]</f>
        <v>&amp;TargetFrameName=None</v>
      </c>
      <c r="AJ12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4" s="71"/>
      <c r="AN1214" s="22"/>
      <c r="AO1214" s="22"/>
      <c r="AP1214" s="208"/>
      <c r="AQ1214" s="42" t="e">
        <f>IF(tbl_TransDet_Exp[[#This Row],[Custom SR Type]]="",INDEX(SR_Lookup[Section Name],MATCH(tbl_TransDet_Exp[[#This Row],[Account]],SR_Lookup[Account],0)),tbl_TransDet_Exp[[#This Row],[Custom SR Type]])</f>
        <v>#N/A</v>
      </c>
      <c r="AR1214" s="42">
        <f>VALUE(CONCATENATE(C1214,TEXT(tbl_TransDet_Exp[[#This Row],[Pd]],"00")))</f>
        <v>0</v>
      </c>
      <c r="AS1214" s="42" t="str">
        <f>TEXT(tbl_TransDet_Exp[[#This Row],[Project Id]],"000000")</f>
        <v>000000</v>
      </c>
      <c r="AT1214" s="42" t="e">
        <f>INDEX(Table11[Description],MATCH(tbl_TransDet_Exp[[#This Row],[Account]],Table11[GL Account],0))</f>
        <v>#N/A</v>
      </c>
      <c r="AU12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5" spans="2:47">
      <c r="B1215" s="11"/>
      <c r="C1215" s="243"/>
      <c r="D1215" s="243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244"/>
      <c r="P1215" s="11"/>
      <c r="Q1215" s="245"/>
      <c r="R1215" s="11"/>
      <c r="S1215" s="11"/>
      <c r="T1215" s="11"/>
      <c r="U1215" s="11"/>
      <c r="V1215" s="11"/>
      <c r="W1215" s="11"/>
      <c r="X1215" s="11"/>
      <c r="Y1215" s="11"/>
      <c r="Z1215" s="246"/>
      <c r="AA12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5" s="250" t="e">
        <f>IF(tbl_TransDet_Exp[[#This Row],[+/-  (HR GL Detail)]]&lt;&gt;"",tbl_TransDet_Exp[[#This Row],[+/-  (HR GL Detail)]],IF(#REF!&lt;&gt;"",#REF!,""))</f>
        <v>#REF!</v>
      </c>
      <c r="AC1215" s="250" t="str">
        <f t="shared" si="57"/>
        <v>https://financials.omni.fsu.edu/psp/sprdfi/EMPLOYEE/ERP/c/AUDIT_EXPENSE_FUNCTIONS.TE_EXP_SHEET_INQ.GBL?SHEET_ID=</v>
      </c>
      <c r="AD1215" s="250" t="str">
        <f t="shared" si="58"/>
        <v>&amp;PAGE=EX_SHEET_ENTRY</v>
      </c>
      <c r="AE1215" s="250" t="str">
        <f>IF(LEFT(tbl_TransDet_Exp[[#This Row],[Journal Id]],2)="EX",TEXT(tbl_TransDet_Exp[[#This Row],[Vch /Ex /PayId]],"0000000000"),"")</f>
        <v/>
      </c>
      <c r="AF1215" s="250" t="b">
        <f>IF(tbl_TransDet_Exp[[#This Row],[ER Lookup and Format]]&lt;&gt;"",CONCATENATE(tbl_TransDet_Exp[[#This Row],[https://financials.omni.fsu.edu/psp/sprdfi/EMPLOYEE/ERP/c/AUDIT_EXPENSE_FUNCTIONS.TE_EXP_SHEET_INQ.GBL?SHEET_ID=]],AE1215,tbl_TransDet_Exp[[#This Row],[&amp;PAGE=EX_SHEET_ENTRY]]))</f>
        <v>0</v>
      </c>
      <c r="AG1215" s="250" t="str">
        <f t="shared" si="59"/>
        <v>https://docmgmt.its.fsu.edu/NolijWeb/public/apiLoginCheck.jsp?redir=../documentviewer/%3FdocumentId%3D</v>
      </c>
      <c r="AH12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5" s="250" t="str">
        <f>tbl_TransDet_Exp[[#Headers],[&amp;TargetFrameName=None]]</f>
        <v>&amp;TargetFrameName=None</v>
      </c>
      <c r="AJ12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5" s="71"/>
      <c r="AN1215" s="22"/>
      <c r="AO1215" s="22"/>
      <c r="AP1215" s="208"/>
      <c r="AQ1215" s="42" t="e">
        <f>IF(tbl_TransDet_Exp[[#This Row],[Custom SR Type]]="",INDEX(SR_Lookup[Section Name],MATCH(tbl_TransDet_Exp[[#This Row],[Account]],SR_Lookup[Account],0)),tbl_TransDet_Exp[[#This Row],[Custom SR Type]])</f>
        <v>#N/A</v>
      </c>
      <c r="AR1215" s="42">
        <f>VALUE(CONCATENATE(C1215,TEXT(tbl_TransDet_Exp[[#This Row],[Pd]],"00")))</f>
        <v>0</v>
      </c>
      <c r="AS1215" s="42" t="str">
        <f>TEXT(tbl_TransDet_Exp[[#This Row],[Project Id]],"000000")</f>
        <v>000000</v>
      </c>
      <c r="AT1215" s="42" t="e">
        <f>INDEX(Table11[Description],MATCH(tbl_TransDet_Exp[[#This Row],[Account]],Table11[GL Account],0))</f>
        <v>#N/A</v>
      </c>
      <c r="AU12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6" spans="2:47">
      <c r="B1216" s="11"/>
      <c r="C1216" s="243"/>
      <c r="D1216" s="243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244"/>
      <c r="P1216" s="11"/>
      <c r="Q1216" s="245"/>
      <c r="R1216" s="11"/>
      <c r="S1216" s="11"/>
      <c r="T1216" s="11"/>
      <c r="U1216" s="11"/>
      <c r="V1216" s="11"/>
      <c r="W1216" s="11"/>
      <c r="X1216" s="11"/>
      <c r="Y1216" s="11"/>
      <c r="Z1216" s="246"/>
      <c r="AA12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6" s="250" t="e">
        <f>IF(tbl_TransDet_Exp[[#This Row],[+/-  (HR GL Detail)]]&lt;&gt;"",tbl_TransDet_Exp[[#This Row],[+/-  (HR GL Detail)]],IF(#REF!&lt;&gt;"",#REF!,""))</f>
        <v>#REF!</v>
      </c>
      <c r="AC1216" s="250" t="str">
        <f t="shared" si="57"/>
        <v>https://financials.omni.fsu.edu/psp/sprdfi/EMPLOYEE/ERP/c/AUDIT_EXPENSE_FUNCTIONS.TE_EXP_SHEET_INQ.GBL?SHEET_ID=</v>
      </c>
      <c r="AD1216" s="250" t="str">
        <f t="shared" si="58"/>
        <v>&amp;PAGE=EX_SHEET_ENTRY</v>
      </c>
      <c r="AE1216" s="250" t="str">
        <f>IF(LEFT(tbl_TransDet_Exp[[#This Row],[Journal Id]],2)="EX",TEXT(tbl_TransDet_Exp[[#This Row],[Vch /Ex /PayId]],"0000000000"),"")</f>
        <v/>
      </c>
      <c r="AF1216" s="250" t="b">
        <f>IF(tbl_TransDet_Exp[[#This Row],[ER Lookup and Format]]&lt;&gt;"",CONCATENATE(tbl_TransDet_Exp[[#This Row],[https://financials.omni.fsu.edu/psp/sprdfi/EMPLOYEE/ERP/c/AUDIT_EXPENSE_FUNCTIONS.TE_EXP_SHEET_INQ.GBL?SHEET_ID=]],AE1216,tbl_TransDet_Exp[[#This Row],[&amp;PAGE=EX_SHEET_ENTRY]]))</f>
        <v>0</v>
      </c>
      <c r="AG1216" s="250" t="str">
        <f t="shared" si="59"/>
        <v>https://docmgmt.its.fsu.edu/NolijWeb/public/apiLoginCheck.jsp?redir=../documentviewer/%3FdocumentId%3D</v>
      </c>
      <c r="AH12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6" s="250" t="str">
        <f>tbl_TransDet_Exp[[#Headers],[&amp;TargetFrameName=None]]</f>
        <v>&amp;TargetFrameName=None</v>
      </c>
      <c r="AJ12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6" s="71"/>
      <c r="AN1216" s="22"/>
      <c r="AO1216" s="22"/>
      <c r="AP1216" s="208"/>
      <c r="AQ1216" s="42" t="e">
        <f>IF(tbl_TransDet_Exp[[#This Row],[Custom SR Type]]="",INDEX(SR_Lookup[Section Name],MATCH(tbl_TransDet_Exp[[#This Row],[Account]],SR_Lookup[Account],0)),tbl_TransDet_Exp[[#This Row],[Custom SR Type]])</f>
        <v>#N/A</v>
      </c>
      <c r="AR1216" s="42">
        <f>VALUE(CONCATENATE(C1216,TEXT(tbl_TransDet_Exp[[#This Row],[Pd]],"00")))</f>
        <v>0</v>
      </c>
      <c r="AS1216" s="42" t="str">
        <f>TEXT(tbl_TransDet_Exp[[#This Row],[Project Id]],"000000")</f>
        <v>000000</v>
      </c>
      <c r="AT1216" s="42" t="e">
        <f>INDEX(Table11[Description],MATCH(tbl_TransDet_Exp[[#This Row],[Account]],Table11[GL Account],0))</f>
        <v>#N/A</v>
      </c>
      <c r="AU12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7" spans="2:47">
      <c r="B1217" s="11"/>
      <c r="C1217" s="243"/>
      <c r="D1217" s="243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244"/>
      <c r="P1217" s="11"/>
      <c r="Q1217" s="245"/>
      <c r="R1217" s="11"/>
      <c r="S1217" s="11"/>
      <c r="T1217" s="11"/>
      <c r="U1217" s="11"/>
      <c r="V1217" s="11"/>
      <c r="W1217" s="11"/>
      <c r="X1217" s="11"/>
      <c r="Y1217" s="11"/>
      <c r="Z1217" s="246"/>
      <c r="AA12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7" s="250" t="e">
        <f>IF(tbl_TransDet_Exp[[#This Row],[+/-  (HR GL Detail)]]&lt;&gt;"",tbl_TransDet_Exp[[#This Row],[+/-  (HR GL Detail)]],IF(#REF!&lt;&gt;"",#REF!,""))</f>
        <v>#REF!</v>
      </c>
      <c r="AC1217" s="250" t="str">
        <f t="shared" si="57"/>
        <v>https://financials.omni.fsu.edu/psp/sprdfi/EMPLOYEE/ERP/c/AUDIT_EXPENSE_FUNCTIONS.TE_EXP_SHEET_INQ.GBL?SHEET_ID=</v>
      </c>
      <c r="AD1217" s="250" t="str">
        <f t="shared" si="58"/>
        <v>&amp;PAGE=EX_SHEET_ENTRY</v>
      </c>
      <c r="AE1217" s="250" t="str">
        <f>IF(LEFT(tbl_TransDet_Exp[[#This Row],[Journal Id]],2)="EX",TEXT(tbl_TransDet_Exp[[#This Row],[Vch /Ex /PayId]],"0000000000"),"")</f>
        <v/>
      </c>
      <c r="AF1217" s="250" t="b">
        <f>IF(tbl_TransDet_Exp[[#This Row],[ER Lookup and Format]]&lt;&gt;"",CONCATENATE(tbl_TransDet_Exp[[#This Row],[https://financials.omni.fsu.edu/psp/sprdfi/EMPLOYEE/ERP/c/AUDIT_EXPENSE_FUNCTIONS.TE_EXP_SHEET_INQ.GBL?SHEET_ID=]],AE1217,tbl_TransDet_Exp[[#This Row],[&amp;PAGE=EX_SHEET_ENTRY]]))</f>
        <v>0</v>
      </c>
      <c r="AG1217" s="250" t="str">
        <f t="shared" si="59"/>
        <v>https://docmgmt.its.fsu.edu/NolijWeb/public/apiLoginCheck.jsp?redir=../documentviewer/%3FdocumentId%3D</v>
      </c>
      <c r="AH12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7" s="250" t="str">
        <f>tbl_TransDet_Exp[[#Headers],[&amp;TargetFrameName=None]]</f>
        <v>&amp;TargetFrameName=None</v>
      </c>
      <c r="AJ12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7" s="71"/>
      <c r="AN1217" s="22"/>
      <c r="AO1217" s="22"/>
      <c r="AP1217" s="208"/>
      <c r="AQ1217" s="42" t="e">
        <f>IF(tbl_TransDet_Exp[[#This Row],[Custom SR Type]]="",INDEX(SR_Lookup[Section Name],MATCH(tbl_TransDet_Exp[[#This Row],[Account]],SR_Lookup[Account],0)),tbl_TransDet_Exp[[#This Row],[Custom SR Type]])</f>
        <v>#N/A</v>
      </c>
      <c r="AR1217" s="42">
        <f>VALUE(CONCATENATE(C1217,TEXT(tbl_TransDet_Exp[[#This Row],[Pd]],"00")))</f>
        <v>0</v>
      </c>
      <c r="AS1217" s="42" t="str">
        <f>TEXT(tbl_TransDet_Exp[[#This Row],[Project Id]],"000000")</f>
        <v>000000</v>
      </c>
      <c r="AT1217" s="42" t="e">
        <f>INDEX(Table11[Description],MATCH(tbl_TransDet_Exp[[#This Row],[Account]],Table11[GL Account],0))</f>
        <v>#N/A</v>
      </c>
      <c r="AU12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8" spans="2:47">
      <c r="B1218" s="11"/>
      <c r="C1218" s="243"/>
      <c r="D1218" s="243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244"/>
      <c r="P1218" s="11"/>
      <c r="Q1218" s="245"/>
      <c r="R1218" s="11"/>
      <c r="S1218" s="11"/>
      <c r="T1218" s="11"/>
      <c r="U1218" s="11"/>
      <c r="V1218" s="11"/>
      <c r="W1218" s="11"/>
      <c r="X1218" s="11"/>
      <c r="Y1218" s="11"/>
      <c r="Z1218" s="246"/>
      <c r="AA12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8" s="250" t="e">
        <f>IF(tbl_TransDet_Exp[[#This Row],[+/-  (HR GL Detail)]]&lt;&gt;"",tbl_TransDet_Exp[[#This Row],[+/-  (HR GL Detail)]],IF(#REF!&lt;&gt;"",#REF!,""))</f>
        <v>#REF!</v>
      </c>
      <c r="AC1218" s="250" t="str">
        <f t="shared" si="57"/>
        <v>https://financials.omni.fsu.edu/psp/sprdfi/EMPLOYEE/ERP/c/AUDIT_EXPENSE_FUNCTIONS.TE_EXP_SHEET_INQ.GBL?SHEET_ID=</v>
      </c>
      <c r="AD1218" s="250" t="str">
        <f t="shared" si="58"/>
        <v>&amp;PAGE=EX_SHEET_ENTRY</v>
      </c>
      <c r="AE1218" s="250" t="str">
        <f>IF(LEFT(tbl_TransDet_Exp[[#This Row],[Journal Id]],2)="EX",TEXT(tbl_TransDet_Exp[[#This Row],[Vch /Ex /PayId]],"0000000000"),"")</f>
        <v/>
      </c>
      <c r="AF1218" s="250" t="b">
        <f>IF(tbl_TransDet_Exp[[#This Row],[ER Lookup and Format]]&lt;&gt;"",CONCATENATE(tbl_TransDet_Exp[[#This Row],[https://financials.omni.fsu.edu/psp/sprdfi/EMPLOYEE/ERP/c/AUDIT_EXPENSE_FUNCTIONS.TE_EXP_SHEET_INQ.GBL?SHEET_ID=]],AE1218,tbl_TransDet_Exp[[#This Row],[&amp;PAGE=EX_SHEET_ENTRY]]))</f>
        <v>0</v>
      </c>
      <c r="AG1218" s="250" t="str">
        <f t="shared" si="59"/>
        <v>https://docmgmt.its.fsu.edu/NolijWeb/public/apiLoginCheck.jsp?redir=../documentviewer/%3FdocumentId%3D</v>
      </c>
      <c r="AH12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8" s="250" t="str">
        <f>tbl_TransDet_Exp[[#Headers],[&amp;TargetFrameName=None]]</f>
        <v>&amp;TargetFrameName=None</v>
      </c>
      <c r="AJ12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8" s="71"/>
      <c r="AN1218" s="22"/>
      <c r="AO1218" s="22"/>
      <c r="AP1218" s="208"/>
      <c r="AQ1218" s="42" t="e">
        <f>IF(tbl_TransDet_Exp[[#This Row],[Custom SR Type]]="",INDEX(SR_Lookup[Section Name],MATCH(tbl_TransDet_Exp[[#This Row],[Account]],SR_Lookup[Account],0)),tbl_TransDet_Exp[[#This Row],[Custom SR Type]])</f>
        <v>#N/A</v>
      </c>
      <c r="AR1218" s="42">
        <f>VALUE(CONCATENATE(C1218,TEXT(tbl_TransDet_Exp[[#This Row],[Pd]],"00")))</f>
        <v>0</v>
      </c>
      <c r="AS1218" s="42" t="str">
        <f>TEXT(tbl_TransDet_Exp[[#This Row],[Project Id]],"000000")</f>
        <v>000000</v>
      </c>
      <c r="AT1218" s="42" t="e">
        <f>INDEX(Table11[Description],MATCH(tbl_TransDet_Exp[[#This Row],[Account]],Table11[GL Account],0))</f>
        <v>#N/A</v>
      </c>
      <c r="AU12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19" spans="2:47">
      <c r="B1219" s="11"/>
      <c r="C1219" s="243"/>
      <c r="D1219" s="243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244"/>
      <c r="P1219" s="11"/>
      <c r="Q1219" s="245"/>
      <c r="R1219" s="11"/>
      <c r="S1219" s="11"/>
      <c r="T1219" s="11"/>
      <c r="U1219" s="11"/>
      <c r="V1219" s="11"/>
      <c r="W1219" s="11"/>
      <c r="X1219" s="11"/>
      <c r="Y1219" s="11"/>
      <c r="Z1219" s="246"/>
      <c r="AA12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19" s="250" t="e">
        <f>IF(tbl_TransDet_Exp[[#This Row],[+/-  (HR GL Detail)]]&lt;&gt;"",tbl_TransDet_Exp[[#This Row],[+/-  (HR GL Detail)]],IF(#REF!&lt;&gt;"",#REF!,""))</f>
        <v>#REF!</v>
      </c>
      <c r="AC1219" s="250" t="str">
        <f t="shared" si="57"/>
        <v>https://financials.omni.fsu.edu/psp/sprdfi/EMPLOYEE/ERP/c/AUDIT_EXPENSE_FUNCTIONS.TE_EXP_SHEET_INQ.GBL?SHEET_ID=</v>
      </c>
      <c r="AD1219" s="250" t="str">
        <f t="shared" si="58"/>
        <v>&amp;PAGE=EX_SHEET_ENTRY</v>
      </c>
      <c r="AE1219" s="250" t="str">
        <f>IF(LEFT(tbl_TransDet_Exp[[#This Row],[Journal Id]],2)="EX",TEXT(tbl_TransDet_Exp[[#This Row],[Vch /Ex /PayId]],"0000000000"),"")</f>
        <v/>
      </c>
      <c r="AF1219" s="250" t="b">
        <f>IF(tbl_TransDet_Exp[[#This Row],[ER Lookup and Format]]&lt;&gt;"",CONCATENATE(tbl_TransDet_Exp[[#This Row],[https://financials.omni.fsu.edu/psp/sprdfi/EMPLOYEE/ERP/c/AUDIT_EXPENSE_FUNCTIONS.TE_EXP_SHEET_INQ.GBL?SHEET_ID=]],AE1219,tbl_TransDet_Exp[[#This Row],[&amp;PAGE=EX_SHEET_ENTRY]]))</f>
        <v>0</v>
      </c>
      <c r="AG1219" s="250" t="str">
        <f t="shared" si="59"/>
        <v>https://docmgmt.its.fsu.edu/NolijWeb/public/apiLoginCheck.jsp?redir=../documentviewer/%3FdocumentId%3D</v>
      </c>
      <c r="AH12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19" s="250" t="str">
        <f>tbl_TransDet_Exp[[#Headers],[&amp;TargetFrameName=None]]</f>
        <v>&amp;TargetFrameName=None</v>
      </c>
      <c r="AJ12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19" s="71"/>
      <c r="AN1219" s="22"/>
      <c r="AO1219" s="22"/>
      <c r="AP1219" s="208"/>
      <c r="AQ1219" s="42" t="e">
        <f>IF(tbl_TransDet_Exp[[#This Row],[Custom SR Type]]="",INDEX(SR_Lookup[Section Name],MATCH(tbl_TransDet_Exp[[#This Row],[Account]],SR_Lookup[Account],0)),tbl_TransDet_Exp[[#This Row],[Custom SR Type]])</f>
        <v>#N/A</v>
      </c>
      <c r="AR1219" s="42">
        <f>VALUE(CONCATENATE(C1219,TEXT(tbl_TransDet_Exp[[#This Row],[Pd]],"00")))</f>
        <v>0</v>
      </c>
      <c r="AS1219" s="42" t="str">
        <f>TEXT(tbl_TransDet_Exp[[#This Row],[Project Id]],"000000")</f>
        <v>000000</v>
      </c>
      <c r="AT1219" s="42" t="e">
        <f>INDEX(Table11[Description],MATCH(tbl_TransDet_Exp[[#This Row],[Account]],Table11[GL Account],0))</f>
        <v>#N/A</v>
      </c>
      <c r="AU12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0" spans="2:47">
      <c r="B1220" s="11"/>
      <c r="C1220" s="243"/>
      <c r="D1220" s="243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244"/>
      <c r="P1220" s="11"/>
      <c r="Q1220" s="245"/>
      <c r="R1220" s="11"/>
      <c r="S1220" s="11"/>
      <c r="T1220" s="11"/>
      <c r="U1220" s="11"/>
      <c r="V1220" s="11"/>
      <c r="W1220" s="11"/>
      <c r="X1220" s="11"/>
      <c r="Y1220" s="11"/>
      <c r="Z1220" s="246"/>
      <c r="AA12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0" s="250" t="e">
        <f>IF(tbl_TransDet_Exp[[#This Row],[+/-  (HR GL Detail)]]&lt;&gt;"",tbl_TransDet_Exp[[#This Row],[+/-  (HR GL Detail)]],IF(#REF!&lt;&gt;"",#REF!,""))</f>
        <v>#REF!</v>
      </c>
      <c r="AC1220" s="250" t="str">
        <f t="shared" si="57"/>
        <v>https://financials.omni.fsu.edu/psp/sprdfi/EMPLOYEE/ERP/c/AUDIT_EXPENSE_FUNCTIONS.TE_EXP_SHEET_INQ.GBL?SHEET_ID=</v>
      </c>
      <c r="AD1220" s="250" t="str">
        <f t="shared" si="58"/>
        <v>&amp;PAGE=EX_SHEET_ENTRY</v>
      </c>
      <c r="AE1220" s="250" t="str">
        <f>IF(LEFT(tbl_TransDet_Exp[[#This Row],[Journal Id]],2)="EX",TEXT(tbl_TransDet_Exp[[#This Row],[Vch /Ex /PayId]],"0000000000"),"")</f>
        <v/>
      </c>
      <c r="AF1220" s="250" t="b">
        <f>IF(tbl_TransDet_Exp[[#This Row],[ER Lookup and Format]]&lt;&gt;"",CONCATENATE(tbl_TransDet_Exp[[#This Row],[https://financials.omni.fsu.edu/psp/sprdfi/EMPLOYEE/ERP/c/AUDIT_EXPENSE_FUNCTIONS.TE_EXP_SHEET_INQ.GBL?SHEET_ID=]],AE1220,tbl_TransDet_Exp[[#This Row],[&amp;PAGE=EX_SHEET_ENTRY]]))</f>
        <v>0</v>
      </c>
      <c r="AG1220" s="250" t="str">
        <f t="shared" si="59"/>
        <v>https://docmgmt.its.fsu.edu/NolijWeb/public/apiLoginCheck.jsp?redir=../documentviewer/%3FdocumentId%3D</v>
      </c>
      <c r="AH12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0" s="250" t="str">
        <f>tbl_TransDet_Exp[[#Headers],[&amp;TargetFrameName=None]]</f>
        <v>&amp;TargetFrameName=None</v>
      </c>
      <c r="AJ12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0" s="71"/>
      <c r="AN1220" s="22"/>
      <c r="AO1220" s="22"/>
      <c r="AP1220" s="208"/>
      <c r="AQ1220" s="42" t="e">
        <f>IF(tbl_TransDet_Exp[[#This Row],[Custom SR Type]]="",INDEX(SR_Lookup[Section Name],MATCH(tbl_TransDet_Exp[[#This Row],[Account]],SR_Lookup[Account],0)),tbl_TransDet_Exp[[#This Row],[Custom SR Type]])</f>
        <v>#N/A</v>
      </c>
      <c r="AR1220" s="42">
        <f>VALUE(CONCATENATE(C1220,TEXT(tbl_TransDet_Exp[[#This Row],[Pd]],"00")))</f>
        <v>0</v>
      </c>
      <c r="AS1220" s="42" t="str">
        <f>TEXT(tbl_TransDet_Exp[[#This Row],[Project Id]],"000000")</f>
        <v>000000</v>
      </c>
      <c r="AT1220" s="42" t="e">
        <f>INDEX(Table11[Description],MATCH(tbl_TransDet_Exp[[#This Row],[Account]],Table11[GL Account],0))</f>
        <v>#N/A</v>
      </c>
      <c r="AU12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1" spans="2:47">
      <c r="B1221" s="11"/>
      <c r="C1221" s="243"/>
      <c r="D1221" s="243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244"/>
      <c r="P1221" s="11"/>
      <c r="Q1221" s="245"/>
      <c r="R1221" s="11"/>
      <c r="S1221" s="11"/>
      <c r="T1221" s="11"/>
      <c r="U1221" s="11"/>
      <c r="V1221" s="11"/>
      <c r="W1221" s="11"/>
      <c r="X1221" s="11"/>
      <c r="Y1221" s="11"/>
      <c r="Z1221" s="246"/>
      <c r="AA12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1" s="250" t="e">
        <f>IF(tbl_TransDet_Exp[[#This Row],[+/-  (HR GL Detail)]]&lt;&gt;"",tbl_TransDet_Exp[[#This Row],[+/-  (HR GL Detail)]],IF(#REF!&lt;&gt;"",#REF!,""))</f>
        <v>#REF!</v>
      </c>
      <c r="AC1221" s="250" t="str">
        <f t="shared" si="57"/>
        <v>https://financials.omni.fsu.edu/psp/sprdfi/EMPLOYEE/ERP/c/AUDIT_EXPENSE_FUNCTIONS.TE_EXP_SHEET_INQ.GBL?SHEET_ID=</v>
      </c>
      <c r="AD1221" s="250" t="str">
        <f t="shared" si="58"/>
        <v>&amp;PAGE=EX_SHEET_ENTRY</v>
      </c>
      <c r="AE1221" s="250" t="str">
        <f>IF(LEFT(tbl_TransDet_Exp[[#This Row],[Journal Id]],2)="EX",TEXT(tbl_TransDet_Exp[[#This Row],[Vch /Ex /PayId]],"0000000000"),"")</f>
        <v/>
      </c>
      <c r="AF1221" s="250" t="b">
        <f>IF(tbl_TransDet_Exp[[#This Row],[ER Lookup and Format]]&lt;&gt;"",CONCATENATE(tbl_TransDet_Exp[[#This Row],[https://financials.omni.fsu.edu/psp/sprdfi/EMPLOYEE/ERP/c/AUDIT_EXPENSE_FUNCTIONS.TE_EXP_SHEET_INQ.GBL?SHEET_ID=]],AE1221,tbl_TransDet_Exp[[#This Row],[&amp;PAGE=EX_SHEET_ENTRY]]))</f>
        <v>0</v>
      </c>
      <c r="AG1221" s="250" t="str">
        <f t="shared" si="59"/>
        <v>https://docmgmt.its.fsu.edu/NolijWeb/public/apiLoginCheck.jsp?redir=../documentviewer/%3FdocumentId%3D</v>
      </c>
      <c r="AH12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1" s="250" t="str">
        <f>tbl_TransDet_Exp[[#Headers],[&amp;TargetFrameName=None]]</f>
        <v>&amp;TargetFrameName=None</v>
      </c>
      <c r="AJ12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1" s="71"/>
      <c r="AN1221" s="22"/>
      <c r="AO1221" s="22"/>
      <c r="AP1221" s="208"/>
      <c r="AQ1221" s="42" t="e">
        <f>IF(tbl_TransDet_Exp[[#This Row],[Custom SR Type]]="",INDEX(SR_Lookup[Section Name],MATCH(tbl_TransDet_Exp[[#This Row],[Account]],SR_Lookup[Account],0)),tbl_TransDet_Exp[[#This Row],[Custom SR Type]])</f>
        <v>#N/A</v>
      </c>
      <c r="AR1221" s="42">
        <f>VALUE(CONCATENATE(C1221,TEXT(tbl_TransDet_Exp[[#This Row],[Pd]],"00")))</f>
        <v>0</v>
      </c>
      <c r="AS1221" s="42" t="str">
        <f>TEXT(tbl_TransDet_Exp[[#This Row],[Project Id]],"000000")</f>
        <v>000000</v>
      </c>
      <c r="AT1221" s="42" t="e">
        <f>INDEX(Table11[Description],MATCH(tbl_TransDet_Exp[[#This Row],[Account]],Table11[GL Account],0))</f>
        <v>#N/A</v>
      </c>
      <c r="AU12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2" spans="2:47">
      <c r="B1222" s="11"/>
      <c r="C1222" s="243"/>
      <c r="D1222" s="243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244"/>
      <c r="P1222" s="11"/>
      <c r="Q1222" s="245"/>
      <c r="R1222" s="11"/>
      <c r="S1222" s="11"/>
      <c r="T1222" s="11"/>
      <c r="U1222" s="11"/>
      <c r="V1222" s="11"/>
      <c r="W1222" s="11"/>
      <c r="X1222" s="11"/>
      <c r="Y1222" s="11"/>
      <c r="Z1222" s="246"/>
      <c r="AA12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2" s="250" t="e">
        <f>IF(tbl_TransDet_Exp[[#This Row],[+/-  (HR GL Detail)]]&lt;&gt;"",tbl_TransDet_Exp[[#This Row],[+/-  (HR GL Detail)]],IF(#REF!&lt;&gt;"",#REF!,""))</f>
        <v>#REF!</v>
      </c>
      <c r="AC1222" s="250" t="str">
        <f t="shared" si="57"/>
        <v>https://financials.omni.fsu.edu/psp/sprdfi/EMPLOYEE/ERP/c/AUDIT_EXPENSE_FUNCTIONS.TE_EXP_SHEET_INQ.GBL?SHEET_ID=</v>
      </c>
      <c r="AD1222" s="250" t="str">
        <f t="shared" si="58"/>
        <v>&amp;PAGE=EX_SHEET_ENTRY</v>
      </c>
      <c r="AE1222" s="250" t="str">
        <f>IF(LEFT(tbl_TransDet_Exp[[#This Row],[Journal Id]],2)="EX",TEXT(tbl_TransDet_Exp[[#This Row],[Vch /Ex /PayId]],"0000000000"),"")</f>
        <v/>
      </c>
      <c r="AF1222" s="250" t="b">
        <f>IF(tbl_TransDet_Exp[[#This Row],[ER Lookup and Format]]&lt;&gt;"",CONCATENATE(tbl_TransDet_Exp[[#This Row],[https://financials.omni.fsu.edu/psp/sprdfi/EMPLOYEE/ERP/c/AUDIT_EXPENSE_FUNCTIONS.TE_EXP_SHEET_INQ.GBL?SHEET_ID=]],AE1222,tbl_TransDet_Exp[[#This Row],[&amp;PAGE=EX_SHEET_ENTRY]]))</f>
        <v>0</v>
      </c>
      <c r="AG1222" s="250" t="str">
        <f t="shared" si="59"/>
        <v>https://docmgmt.its.fsu.edu/NolijWeb/public/apiLoginCheck.jsp?redir=../documentviewer/%3FdocumentId%3D</v>
      </c>
      <c r="AH12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2" s="250" t="str">
        <f>tbl_TransDet_Exp[[#Headers],[&amp;TargetFrameName=None]]</f>
        <v>&amp;TargetFrameName=None</v>
      </c>
      <c r="AJ12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2" s="71"/>
      <c r="AN1222" s="22"/>
      <c r="AO1222" s="22"/>
      <c r="AP1222" s="208"/>
      <c r="AQ1222" s="42" t="e">
        <f>IF(tbl_TransDet_Exp[[#This Row],[Custom SR Type]]="",INDEX(SR_Lookup[Section Name],MATCH(tbl_TransDet_Exp[[#This Row],[Account]],SR_Lookup[Account],0)),tbl_TransDet_Exp[[#This Row],[Custom SR Type]])</f>
        <v>#N/A</v>
      </c>
      <c r="AR1222" s="42">
        <f>VALUE(CONCATENATE(C1222,TEXT(tbl_TransDet_Exp[[#This Row],[Pd]],"00")))</f>
        <v>0</v>
      </c>
      <c r="AS1222" s="42" t="str">
        <f>TEXT(tbl_TransDet_Exp[[#This Row],[Project Id]],"000000")</f>
        <v>000000</v>
      </c>
      <c r="AT1222" s="42" t="e">
        <f>INDEX(Table11[Description],MATCH(tbl_TransDet_Exp[[#This Row],[Account]],Table11[GL Account],0))</f>
        <v>#N/A</v>
      </c>
      <c r="AU12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3" spans="2:47">
      <c r="B1223" s="11"/>
      <c r="C1223" s="243"/>
      <c r="D1223" s="243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244"/>
      <c r="P1223" s="11"/>
      <c r="Q1223" s="245"/>
      <c r="R1223" s="11"/>
      <c r="S1223" s="11"/>
      <c r="T1223" s="11"/>
      <c r="U1223" s="11"/>
      <c r="V1223" s="11"/>
      <c r="W1223" s="11"/>
      <c r="X1223" s="11"/>
      <c r="Y1223" s="11"/>
      <c r="Z1223" s="246"/>
      <c r="AA12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3" s="250" t="e">
        <f>IF(tbl_TransDet_Exp[[#This Row],[+/-  (HR GL Detail)]]&lt;&gt;"",tbl_TransDet_Exp[[#This Row],[+/-  (HR GL Detail)]],IF(#REF!&lt;&gt;"",#REF!,""))</f>
        <v>#REF!</v>
      </c>
      <c r="AC1223" s="250" t="str">
        <f t="shared" si="57"/>
        <v>https://financials.omni.fsu.edu/psp/sprdfi/EMPLOYEE/ERP/c/AUDIT_EXPENSE_FUNCTIONS.TE_EXP_SHEET_INQ.GBL?SHEET_ID=</v>
      </c>
      <c r="AD1223" s="250" t="str">
        <f t="shared" si="58"/>
        <v>&amp;PAGE=EX_SHEET_ENTRY</v>
      </c>
      <c r="AE1223" s="250" t="str">
        <f>IF(LEFT(tbl_TransDet_Exp[[#This Row],[Journal Id]],2)="EX",TEXT(tbl_TransDet_Exp[[#This Row],[Vch /Ex /PayId]],"0000000000"),"")</f>
        <v/>
      </c>
      <c r="AF1223" s="250" t="b">
        <f>IF(tbl_TransDet_Exp[[#This Row],[ER Lookup and Format]]&lt;&gt;"",CONCATENATE(tbl_TransDet_Exp[[#This Row],[https://financials.omni.fsu.edu/psp/sprdfi/EMPLOYEE/ERP/c/AUDIT_EXPENSE_FUNCTIONS.TE_EXP_SHEET_INQ.GBL?SHEET_ID=]],AE1223,tbl_TransDet_Exp[[#This Row],[&amp;PAGE=EX_SHEET_ENTRY]]))</f>
        <v>0</v>
      </c>
      <c r="AG1223" s="250" t="str">
        <f t="shared" si="59"/>
        <v>https://docmgmt.its.fsu.edu/NolijWeb/public/apiLoginCheck.jsp?redir=../documentviewer/%3FdocumentId%3D</v>
      </c>
      <c r="AH12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3" s="250" t="str">
        <f>tbl_TransDet_Exp[[#Headers],[&amp;TargetFrameName=None]]</f>
        <v>&amp;TargetFrameName=None</v>
      </c>
      <c r="AJ12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3" s="71"/>
      <c r="AN1223" s="22"/>
      <c r="AO1223" s="22"/>
      <c r="AP1223" s="208"/>
      <c r="AQ1223" s="42" t="e">
        <f>IF(tbl_TransDet_Exp[[#This Row],[Custom SR Type]]="",INDEX(SR_Lookup[Section Name],MATCH(tbl_TransDet_Exp[[#This Row],[Account]],SR_Lookup[Account],0)),tbl_TransDet_Exp[[#This Row],[Custom SR Type]])</f>
        <v>#N/A</v>
      </c>
      <c r="AR1223" s="42">
        <f>VALUE(CONCATENATE(C1223,TEXT(tbl_TransDet_Exp[[#This Row],[Pd]],"00")))</f>
        <v>0</v>
      </c>
      <c r="AS1223" s="42" t="str">
        <f>TEXT(tbl_TransDet_Exp[[#This Row],[Project Id]],"000000")</f>
        <v>000000</v>
      </c>
      <c r="AT1223" s="42" t="e">
        <f>INDEX(Table11[Description],MATCH(tbl_TransDet_Exp[[#This Row],[Account]],Table11[GL Account],0))</f>
        <v>#N/A</v>
      </c>
      <c r="AU12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4" spans="2:47">
      <c r="B1224" s="11"/>
      <c r="C1224" s="243"/>
      <c r="D1224" s="243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244"/>
      <c r="P1224" s="11"/>
      <c r="Q1224" s="245"/>
      <c r="R1224" s="11"/>
      <c r="S1224" s="11"/>
      <c r="T1224" s="11"/>
      <c r="U1224" s="11"/>
      <c r="V1224" s="11"/>
      <c r="W1224" s="11"/>
      <c r="X1224" s="11"/>
      <c r="Y1224" s="11"/>
      <c r="Z1224" s="246"/>
      <c r="AA12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4" s="250" t="e">
        <f>IF(tbl_TransDet_Exp[[#This Row],[+/-  (HR GL Detail)]]&lt;&gt;"",tbl_TransDet_Exp[[#This Row],[+/-  (HR GL Detail)]],IF(#REF!&lt;&gt;"",#REF!,""))</f>
        <v>#REF!</v>
      </c>
      <c r="AC1224" s="250" t="str">
        <f t="shared" si="57"/>
        <v>https://financials.omni.fsu.edu/psp/sprdfi/EMPLOYEE/ERP/c/AUDIT_EXPENSE_FUNCTIONS.TE_EXP_SHEET_INQ.GBL?SHEET_ID=</v>
      </c>
      <c r="AD1224" s="250" t="str">
        <f t="shared" si="58"/>
        <v>&amp;PAGE=EX_SHEET_ENTRY</v>
      </c>
      <c r="AE1224" s="250" t="str">
        <f>IF(LEFT(tbl_TransDet_Exp[[#This Row],[Journal Id]],2)="EX",TEXT(tbl_TransDet_Exp[[#This Row],[Vch /Ex /PayId]],"0000000000"),"")</f>
        <v/>
      </c>
      <c r="AF1224" s="250" t="b">
        <f>IF(tbl_TransDet_Exp[[#This Row],[ER Lookup and Format]]&lt;&gt;"",CONCATENATE(tbl_TransDet_Exp[[#This Row],[https://financials.omni.fsu.edu/psp/sprdfi/EMPLOYEE/ERP/c/AUDIT_EXPENSE_FUNCTIONS.TE_EXP_SHEET_INQ.GBL?SHEET_ID=]],AE1224,tbl_TransDet_Exp[[#This Row],[&amp;PAGE=EX_SHEET_ENTRY]]))</f>
        <v>0</v>
      </c>
      <c r="AG1224" s="250" t="str">
        <f t="shared" si="59"/>
        <v>https://docmgmt.its.fsu.edu/NolijWeb/public/apiLoginCheck.jsp?redir=../documentviewer/%3FdocumentId%3D</v>
      </c>
      <c r="AH12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4" s="250" t="str">
        <f>tbl_TransDet_Exp[[#Headers],[&amp;TargetFrameName=None]]</f>
        <v>&amp;TargetFrameName=None</v>
      </c>
      <c r="AJ12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4" s="71"/>
      <c r="AN1224" s="22"/>
      <c r="AO1224" s="22"/>
      <c r="AP1224" s="208"/>
      <c r="AQ1224" s="42" t="e">
        <f>IF(tbl_TransDet_Exp[[#This Row],[Custom SR Type]]="",INDEX(SR_Lookup[Section Name],MATCH(tbl_TransDet_Exp[[#This Row],[Account]],SR_Lookup[Account],0)),tbl_TransDet_Exp[[#This Row],[Custom SR Type]])</f>
        <v>#N/A</v>
      </c>
      <c r="AR1224" s="42">
        <f>VALUE(CONCATENATE(C1224,TEXT(tbl_TransDet_Exp[[#This Row],[Pd]],"00")))</f>
        <v>0</v>
      </c>
      <c r="AS1224" s="42" t="str">
        <f>TEXT(tbl_TransDet_Exp[[#This Row],[Project Id]],"000000")</f>
        <v>000000</v>
      </c>
      <c r="AT1224" s="42" t="e">
        <f>INDEX(Table11[Description],MATCH(tbl_TransDet_Exp[[#This Row],[Account]],Table11[GL Account],0))</f>
        <v>#N/A</v>
      </c>
      <c r="AU12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5" spans="2:47">
      <c r="B1225" s="11"/>
      <c r="C1225" s="243"/>
      <c r="D1225" s="243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244"/>
      <c r="P1225" s="11"/>
      <c r="Q1225" s="245"/>
      <c r="R1225" s="11"/>
      <c r="S1225" s="11"/>
      <c r="T1225" s="11"/>
      <c r="U1225" s="11"/>
      <c r="V1225" s="11"/>
      <c r="W1225" s="11"/>
      <c r="X1225" s="11"/>
      <c r="Y1225" s="11"/>
      <c r="Z1225" s="246"/>
      <c r="AA12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5" s="250" t="e">
        <f>IF(tbl_TransDet_Exp[[#This Row],[+/-  (HR GL Detail)]]&lt;&gt;"",tbl_TransDet_Exp[[#This Row],[+/-  (HR GL Detail)]],IF(#REF!&lt;&gt;"",#REF!,""))</f>
        <v>#REF!</v>
      </c>
      <c r="AC1225" s="250" t="str">
        <f t="shared" si="57"/>
        <v>https://financials.omni.fsu.edu/psp/sprdfi/EMPLOYEE/ERP/c/AUDIT_EXPENSE_FUNCTIONS.TE_EXP_SHEET_INQ.GBL?SHEET_ID=</v>
      </c>
      <c r="AD1225" s="250" t="str">
        <f t="shared" si="58"/>
        <v>&amp;PAGE=EX_SHEET_ENTRY</v>
      </c>
      <c r="AE1225" s="250" t="str">
        <f>IF(LEFT(tbl_TransDet_Exp[[#This Row],[Journal Id]],2)="EX",TEXT(tbl_TransDet_Exp[[#This Row],[Vch /Ex /PayId]],"0000000000"),"")</f>
        <v/>
      </c>
      <c r="AF1225" s="250" t="b">
        <f>IF(tbl_TransDet_Exp[[#This Row],[ER Lookup and Format]]&lt;&gt;"",CONCATENATE(tbl_TransDet_Exp[[#This Row],[https://financials.omni.fsu.edu/psp/sprdfi/EMPLOYEE/ERP/c/AUDIT_EXPENSE_FUNCTIONS.TE_EXP_SHEET_INQ.GBL?SHEET_ID=]],AE1225,tbl_TransDet_Exp[[#This Row],[&amp;PAGE=EX_SHEET_ENTRY]]))</f>
        <v>0</v>
      </c>
      <c r="AG1225" s="250" t="str">
        <f t="shared" si="59"/>
        <v>https://docmgmt.its.fsu.edu/NolijWeb/public/apiLoginCheck.jsp?redir=../documentviewer/%3FdocumentId%3D</v>
      </c>
      <c r="AH12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5" s="250" t="str">
        <f>tbl_TransDet_Exp[[#Headers],[&amp;TargetFrameName=None]]</f>
        <v>&amp;TargetFrameName=None</v>
      </c>
      <c r="AJ12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5" s="71"/>
      <c r="AN1225" s="22"/>
      <c r="AO1225" s="22"/>
      <c r="AP1225" s="208"/>
      <c r="AQ1225" s="42" t="e">
        <f>IF(tbl_TransDet_Exp[[#This Row],[Custom SR Type]]="",INDEX(SR_Lookup[Section Name],MATCH(tbl_TransDet_Exp[[#This Row],[Account]],SR_Lookup[Account],0)),tbl_TransDet_Exp[[#This Row],[Custom SR Type]])</f>
        <v>#N/A</v>
      </c>
      <c r="AR1225" s="42">
        <f>VALUE(CONCATENATE(C1225,TEXT(tbl_TransDet_Exp[[#This Row],[Pd]],"00")))</f>
        <v>0</v>
      </c>
      <c r="AS1225" s="42" t="str">
        <f>TEXT(tbl_TransDet_Exp[[#This Row],[Project Id]],"000000")</f>
        <v>000000</v>
      </c>
      <c r="AT1225" s="42" t="e">
        <f>INDEX(Table11[Description],MATCH(tbl_TransDet_Exp[[#This Row],[Account]],Table11[GL Account],0))</f>
        <v>#N/A</v>
      </c>
      <c r="AU12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6" spans="2:47">
      <c r="B1226" s="11"/>
      <c r="C1226" s="243"/>
      <c r="D1226" s="243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244"/>
      <c r="P1226" s="11"/>
      <c r="Q1226" s="245"/>
      <c r="R1226" s="11"/>
      <c r="S1226" s="11"/>
      <c r="T1226" s="11"/>
      <c r="U1226" s="11"/>
      <c r="V1226" s="11"/>
      <c r="W1226" s="11"/>
      <c r="X1226" s="11"/>
      <c r="Y1226" s="11"/>
      <c r="Z1226" s="246"/>
      <c r="AA12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6" s="250" t="e">
        <f>IF(tbl_TransDet_Exp[[#This Row],[+/-  (HR GL Detail)]]&lt;&gt;"",tbl_TransDet_Exp[[#This Row],[+/-  (HR GL Detail)]],IF(#REF!&lt;&gt;"",#REF!,""))</f>
        <v>#REF!</v>
      </c>
      <c r="AC1226" s="250" t="str">
        <f t="shared" ref="AC1226:AC1289" si="60">$AC$2</f>
        <v>https://financials.omni.fsu.edu/psp/sprdfi/EMPLOYEE/ERP/c/AUDIT_EXPENSE_FUNCTIONS.TE_EXP_SHEET_INQ.GBL?SHEET_ID=</v>
      </c>
      <c r="AD1226" s="250" t="str">
        <f t="shared" ref="AD1226:AD1289" si="61">$AD$2</f>
        <v>&amp;PAGE=EX_SHEET_ENTRY</v>
      </c>
      <c r="AE1226" s="250" t="str">
        <f>IF(LEFT(tbl_TransDet_Exp[[#This Row],[Journal Id]],2)="EX",TEXT(tbl_TransDet_Exp[[#This Row],[Vch /Ex /PayId]],"0000000000"),"")</f>
        <v/>
      </c>
      <c r="AF1226" s="250" t="b">
        <f>IF(tbl_TransDet_Exp[[#This Row],[ER Lookup and Format]]&lt;&gt;"",CONCATENATE(tbl_TransDet_Exp[[#This Row],[https://financials.omni.fsu.edu/psp/sprdfi/EMPLOYEE/ERP/c/AUDIT_EXPENSE_FUNCTIONS.TE_EXP_SHEET_INQ.GBL?SHEET_ID=]],AE1226,tbl_TransDet_Exp[[#This Row],[&amp;PAGE=EX_SHEET_ENTRY]]))</f>
        <v>0</v>
      </c>
      <c r="AG1226" s="250" t="str">
        <f t="shared" ref="AG1226:AG1289" si="62">$AG$2</f>
        <v>https://docmgmt.its.fsu.edu/NolijWeb/public/apiLoginCheck.jsp?redir=../documentviewer/%3FdocumentId%3D</v>
      </c>
      <c r="AH12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6" s="250" t="str">
        <f>tbl_TransDet_Exp[[#Headers],[&amp;TargetFrameName=None]]</f>
        <v>&amp;TargetFrameName=None</v>
      </c>
      <c r="AJ12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6" s="71"/>
      <c r="AN1226" s="22"/>
      <c r="AO1226" s="22"/>
      <c r="AP1226" s="208"/>
      <c r="AQ1226" s="42" t="e">
        <f>IF(tbl_TransDet_Exp[[#This Row],[Custom SR Type]]="",INDEX(SR_Lookup[Section Name],MATCH(tbl_TransDet_Exp[[#This Row],[Account]],SR_Lookup[Account],0)),tbl_TransDet_Exp[[#This Row],[Custom SR Type]])</f>
        <v>#N/A</v>
      </c>
      <c r="AR1226" s="42">
        <f>VALUE(CONCATENATE(C1226,TEXT(tbl_TransDet_Exp[[#This Row],[Pd]],"00")))</f>
        <v>0</v>
      </c>
      <c r="AS1226" s="42" t="str">
        <f>TEXT(tbl_TransDet_Exp[[#This Row],[Project Id]],"000000")</f>
        <v>000000</v>
      </c>
      <c r="AT1226" s="42" t="e">
        <f>INDEX(Table11[Description],MATCH(tbl_TransDet_Exp[[#This Row],[Account]],Table11[GL Account],0))</f>
        <v>#N/A</v>
      </c>
      <c r="AU12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7" spans="2:47">
      <c r="B1227" s="11"/>
      <c r="C1227" s="243"/>
      <c r="D1227" s="243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244"/>
      <c r="P1227" s="11"/>
      <c r="Q1227" s="245"/>
      <c r="R1227" s="11"/>
      <c r="S1227" s="11"/>
      <c r="T1227" s="11"/>
      <c r="U1227" s="11"/>
      <c r="V1227" s="11"/>
      <c r="W1227" s="11"/>
      <c r="X1227" s="11"/>
      <c r="Y1227" s="11"/>
      <c r="Z1227" s="246"/>
      <c r="AA12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7" s="250" t="e">
        <f>IF(tbl_TransDet_Exp[[#This Row],[+/-  (HR GL Detail)]]&lt;&gt;"",tbl_TransDet_Exp[[#This Row],[+/-  (HR GL Detail)]],IF(#REF!&lt;&gt;"",#REF!,""))</f>
        <v>#REF!</v>
      </c>
      <c r="AC1227" s="250" t="str">
        <f t="shared" si="60"/>
        <v>https://financials.omni.fsu.edu/psp/sprdfi/EMPLOYEE/ERP/c/AUDIT_EXPENSE_FUNCTIONS.TE_EXP_SHEET_INQ.GBL?SHEET_ID=</v>
      </c>
      <c r="AD1227" s="250" t="str">
        <f t="shared" si="61"/>
        <v>&amp;PAGE=EX_SHEET_ENTRY</v>
      </c>
      <c r="AE1227" s="250" t="str">
        <f>IF(LEFT(tbl_TransDet_Exp[[#This Row],[Journal Id]],2)="EX",TEXT(tbl_TransDet_Exp[[#This Row],[Vch /Ex /PayId]],"0000000000"),"")</f>
        <v/>
      </c>
      <c r="AF1227" s="250" t="b">
        <f>IF(tbl_TransDet_Exp[[#This Row],[ER Lookup and Format]]&lt;&gt;"",CONCATENATE(tbl_TransDet_Exp[[#This Row],[https://financials.omni.fsu.edu/psp/sprdfi/EMPLOYEE/ERP/c/AUDIT_EXPENSE_FUNCTIONS.TE_EXP_SHEET_INQ.GBL?SHEET_ID=]],AE1227,tbl_TransDet_Exp[[#This Row],[&amp;PAGE=EX_SHEET_ENTRY]]))</f>
        <v>0</v>
      </c>
      <c r="AG1227" s="250" t="str">
        <f t="shared" si="62"/>
        <v>https://docmgmt.its.fsu.edu/NolijWeb/public/apiLoginCheck.jsp?redir=../documentviewer/%3FdocumentId%3D</v>
      </c>
      <c r="AH12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7" s="250" t="str">
        <f>tbl_TransDet_Exp[[#Headers],[&amp;TargetFrameName=None]]</f>
        <v>&amp;TargetFrameName=None</v>
      </c>
      <c r="AJ12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7" s="71"/>
      <c r="AN1227" s="22"/>
      <c r="AO1227" s="22"/>
      <c r="AP1227" s="208"/>
      <c r="AQ1227" s="42" t="e">
        <f>IF(tbl_TransDet_Exp[[#This Row],[Custom SR Type]]="",INDEX(SR_Lookup[Section Name],MATCH(tbl_TransDet_Exp[[#This Row],[Account]],SR_Lookup[Account],0)),tbl_TransDet_Exp[[#This Row],[Custom SR Type]])</f>
        <v>#N/A</v>
      </c>
      <c r="AR1227" s="42">
        <f>VALUE(CONCATENATE(C1227,TEXT(tbl_TransDet_Exp[[#This Row],[Pd]],"00")))</f>
        <v>0</v>
      </c>
      <c r="AS1227" s="42" t="str">
        <f>TEXT(tbl_TransDet_Exp[[#This Row],[Project Id]],"000000")</f>
        <v>000000</v>
      </c>
      <c r="AT1227" s="42" t="e">
        <f>INDEX(Table11[Description],MATCH(tbl_TransDet_Exp[[#This Row],[Account]],Table11[GL Account],0))</f>
        <v>#N/A</v>
      </c>
      <c r="AU12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8" spans="2:47">
      <c r="B1228" s="11"/>
      <c r="C1228" s="243"/>
      <c r="D1228" s="243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244"/>
      <c r="P1228" s="11"/>
      <c r="Q1228" s="245"/>
      <c r="R1228" s="11"/>
      <c r="S1228" s="11"/>
      <c r="T1228" s="11"/>
      <c r="U1228" s="11"/>
      <c r="V1228" s="11"/>
      <c r="W1228" s="11"/>
      <c r="X1228" s="11"/>
      <c r="Y1228" s="11"/>
      <c r="Z1228" s="246"/>
      <c r="AA12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8" s="250" t="e">
        <f>IF(tbl_TransDet_Exp[[#This Row],[+/-  (HR GL Detail)]]&lt;&gt;"",tbl_TransDet_Exp[[#This Row],[+/-  (HR GL Detail)]],IF(#REF!&lt;&gt;"",#REF!,""))</f>
        <v>#REF!</v>
      </c>
      <c r="AC1228" s="250" t="str">
        <f t="shared" si="60"/>
        <v>https://financials.omni.fsu.edu/psp/sprdfi/EMPLOYEE/ERP/c/AUDIT_EXPENSE_FUNCTIONS.TE_EXP_SHEET_INQ.GBL?SHEET_ID=</v>
      </c>
      <c r="AD1228" s="250" t="str">
        <f t="shared" si="61"/>
        <v>&amp;PAGE=EX_SHEET_ENTRY</v>
      </c>
      <c r="AE1228" s="250" t="str">
        <f>IF(LEFT(tbl_TransDet_Exp[[#This Row],[Journal Id]],2)="EX",TEXT(tbl_TransDet_Exp[[#This Row],[Vch /Ex /PayId]],"0000000000"),"")</f>
        <v/>
      </c>
      <c r="AF1228" s="250" t="b">
        <f>IF(tbl_TransDet_Exp[[#This Row],[ER Lookup and Format]]&lt;&gt;"",CONCATENATE(tbl_TransDet_Exp[[#This Row],[https://financials.omni.fsu.edu/psp/sprdfi/EMPLOYEE/ERP/c/AUDIT_EXPENSE_FUNCTIONS.TE_EXP_SHEET_INQ.GBL?SHEET_ID=]],AE1228,tbl_TransDet_Exp[[#This Row],[&amp;PAGE=EX_SHEET_ENTRY]]))</f>
        <v>0</v>
      </c>
      <c r="AG1228" s="250" t="str">
        <f t="shared" si="62"/>
        <v>https://docmgmt.its.fsu.edu/NolijWeb/public/apiLoginCheck.jsp?redir=../documentviewer/%3FdocumentId%3D</v>
      </c>
      <c r="AH12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8" s="250" t="str">
        <f>tbl_TransDet_Exp[[#Headers],[&amp;TargetFrameName=None]]</f>
        <v>&amp;TargetFrameName=None</v>
      </c>
      <c r="AJ12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8" s="71"/>
      <c r="AN1228" s="22"/>
      <c r="AO1228" s="22"/>
      <c r="AP1228" s="208"/>
      <c r="AQ1228" s="42" t="e">
        <f>IF(tbl_TransDet_Exp[[#This Row],[Custom SR Type]]="",INDEX(SR_Lookup[Section Name],MATCH(tbl_TransDet_Exp[[#This Row],[Account]],SR_Lookup[Account],0)),tbl_TransDet_Exp[[#This Row],[Custom SR Type]])</f>
        <v>#N/A</v>
      </c>
      <c r="AR1228" s="42">
        <f>VALUE(CONCATENATE(C1228,TEXT(tbl_TransDet_Exp[[#This Row],[Pd]],"00")))</f>
        <v>0</v>
      </c>
      <c r="AS1228" s="42" t="str">
        <f>TEXT(tbl_TransDet_Exp[[#This Row],[Project Id]],"000000")</f>
        <v>000000</v>
      </c>
      <c r="AT1228" s="42" t="e">
        <f>INDEX(Table11[Description],MATCH(tbl_TransDet_Exp[[#This Row],[Account]],Table11[GL Account],0))</f>
        <v>#N/A</v>
      </c>
      <c r="AU12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29" spans="2:47">
      <c r="B1229" s="11"/>
      <c r="C1229" s="243"/>
      <c r="D1229" s="243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244"/>
      <c r="P1229" s="11"/>
      <c r="Q1229" s="245"/>
      <c r="R1229" s="11"/>
      <c r="S1229" s="11"/>
      <c r="T1229" s="11"/>
      <c r="U1229" s="11"/>
      <c r="V1229" s="11"/>
      <c r="W1229" s="11"/>
      <c r="X1229" s="11"/>
      <c r="Y1229" s="11"/>
      <c r="Z1229" s="246"/>
      <c r="AA12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29" s="250" t="e">
        <f>IF(tbl_TransDet_Exp[[#This Row],[+/-  (HR GL Detail)]]&lt;&gt;"",tbl_TransDet_Exp[[#This Row],[+/-  (HR GL Detail)]],IF(#REF!&lt;&gt;"",#REF!,""))</f>
        <v>#REF!</v>
      </c>
      <c r="AC1229" s="250" t="str">
        <f t="shared" si="60"/>
        <v>https://financials.omni.fsu.edu/psp/sprdfi/EMPLOYEE/ERP/c/AUDIT_EXPENSE_FUNCTIONS.TE_EXP_SHEET_INQ.GBL?SHEET_ID=</v>
      </c>
      <c r="AD1229" s="250" t="str">
        <f t="shared" si="61"/>
        <v>&amp;PAGE=EX_SHEET_ENTRY</v>
      </c>
      <c r="AE1229" s="250" t="str">
        <f>IF(LEFT(tbl_TransDet_Exp[[#This Row],[Journal Id]],2)="EX",TEXT(tbl_TransDet_Exp[[#This Row],[Vch /Ex /PayId]],"0000000000"),"")</f>
        <v/>
      </c>
      <c r="AF1229" s="250" t="b">
        <f>IF(tbl_TransDet_Exp[[#This Row],[ER Lookup and Format]]&lt;&gt;"",CONCATENATE(tbl_TransDet_Exp[[#This Row],[https://financials.omni.fsu.edu/psp/sprdfi/EMPLOYEE/ERP/c/AUDIT_EXPENSE_FUNCTIONS.TE_EXP_SHEET_INQ.GBL?SHEET_ID=]],AE1229,tbl_TransDet_Exp[[#This Row],[&amp;PAGE=EX_SHEET_ENTRY]]))</f>
        <v>0</v>
      </c>
      <c r="AG1229" s="250" t="str">
        <f t="shared" si="62"/>
        <v>https://docmgmt.its.fsu.edu/NolijWeb/public/apiLoginCheck.jsp?redir=../documentviewer/%3FdocumentId%3D</v>
      </c>
      <c r="AH12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29" s="250" t="str">
        <f>tbl_TransDet_Exp[[#Headers],[&amp;TargetFrameName=None]]</f>
        <v>&amp;TargetFrameName=None</v>
      </c>
      <c r="AJ12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29" s="71"/>
      <c r="AN1229" s="22"/>
      <c r="AO1229" s="22"/>
      <c r="AP1229" s="208"/>
      <c r="AQ1229" s="42" t="e">
        <f>IF(tbl_TransDet_Exp[[#This Row],[Custom SR Type]]="",INDEX(SR_Lookup[Section Name],MATCH(tbl_TransDet_Exp[[#This Row],[Account]],SR_Lookup[Account],0)),tbl_TransDet_Exp[[#This Row],[Custom SR Type]])</f>
        <v>#N/A</v>
      </c>
      <c r="AR1229" s="42">
        <f>VALUE(CONCATENATE(C1229,TEXT(tbl_TransDet_Exp[[#This Row],[Pd]],"00")))</f>
        <v>0</v>
      </c>
      <c r="AS1229" s="42" t="str">
        <f>TEXT(tbl_TransDet_Exp[[#This Row],[Project Id]],"000000")</f>
        <v>000000</v>
      </c>
      <c r="AT1229" s="42" t="e">
        <f>INDEX(Table11[Description],MATCH(tbl_TransDet_Exp[[#This Row],[Account]],Table11[GL Account],0))</f>
        <v>#N/A</v>
      </c>
      <c r="AU12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0" spans="2:47">
      <c r="B1230" s="11"/>
      <c r="C1230" s="243"/>
      <c r="D1230" s="243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244"/>
      <c r="P1230" s="11"/>
      <c r="Q1230" s="245"/>
      <c r="R1230" s="11"/>
      <c r="S1230" s="11"/>
      <c r="T1230" s="11"/>
      <c r="U1230" s="11"/>
      <c r="V1230" s="11"/>
      <c r="W1230" s="11"/>
      <c r="X1230" s="11"/>
      <c r="Y1230" s="11"/>
      <c r="Z1230" s="246"/>
      <c r="AA12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0" s="250" t="e">
        <f>IF(tbl_TransDet_Exp[[#This Row],[+/-  (HR GL Detail)]]&lt;&gt;"",tbl_TransDet_Exp[[#This Row],[+/-  (HR GL Detail)]],IF(#REF!&lt;&gt;"",#REF!,""))</f>
        <v>#REF!</v>
      </c>
      <c r="AC1230" s="250" t="str">
        <f t="shared" si="60"/>
        <v>https://financials.omni.fsu.edu/psp/sprdfi/EMPLOYEE/ERP/c/AUDIT_EXPENSE_FUNCTIONS.TE_EXP_SHEET_INQ.GBL?SHEET_ID=</v>
      </c>
      <c r="AD1230" s="250" t="str">
        <f t="shared" si="61"/>
        <v>&amp;PAGE=EX_SHEET_ENTRY</v>
      </c>
      <c r="AE1230" s="250" t="str">
        <f>IF(LEFT(tbl_TransDet_Exp[[#This Row],[Journal Id]],2)="EX",TEXT(tbl_TransDet_Exp[[#This Row],[Vch /Ex /PayId]],"0000000000"),"")</f>
        <v/>
      </c>
      <c r="AF1230" s="250" t="b">
        <f>IF(tbl_TransDet_Exp[[#This Row],[ER Lookup and Format]]&lt;&gt;"",CONCATENATE(tbl_TransDet_Exp[[#This Row],[https://financials.omni.fsu.edu/psp/sprdfi/EMPLOYEE/ERP/c/AUDIT_EXPENSE_FUNCTIONS.TE_EXP_SHEET_INQ.GBL?SHEET_ID=]],AE1230,tbl_TransDet_Exp[[#This Row],[&amp;PAGE=EX_SHEET_ENTRY]]))</f>
        <v>0</v>
      </c>
      <c r="AG1230" s="250" t="str">
        <f t="shared" si="62"/>
        <v>https://docmgmt.its.fsu.edu/NolijWeb/public/apiLoginCheck.jsp?redir=../documentviewer/%3FdocumentId%3D</v>
      </c>
      <c r="AH12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0" s="250" t="str">
        <f>tbl_TransDet_Exp[[#Headers],[&amp;TargetFrameName=None]]</f>
        <v>&amp;TargetFrameName=None</v>
      </c>
      <c r="AJ12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0" s="71"/>
      <c r="AN1230" s="22"/>
      <c r="AO1230" s="22"/>
      <c r="AP1230" s="208"/>
      <c r="AQ1230" s="42" t="e">
        <f>IF(tbl_TransDet_Exp[[#This Row],[Custom SR Type]]="",INDEX(SR_Lookup[Section Name],MATCH(tbl_TransDet_Exp[[#This Row],[Account]],SR_Lookup[Account],0)),tbl_TransDet_Exp[[#This Row],[Custom SR Type]])</f>
        <v>#N/A</v>
      </c>
      <c r="AR1230" s="42">
        <f>VALUE(CONCATENATE(C1230,TEXT(tbl_TransDet_Exp[[#This Row],[Pd]],"00")))</f>
        <v>0</v>
      </c>
      <c r="AS1230" s="42" t="str">
        <f>TEXT(tbl_TransDet_Exp[[#This Row],[Project Id]],"000000")</f>
        <v>000000</v>
      </c>
      <c r="AT1230" s="42" t="e">
        <f>INDEX(Table11[Description],MATCH(tbl_TransDet_Exp[[#This Row],[Account]],Table11[GL Account],0))</f>
        <v>#N/A</v>
      </c>
      <c r="AU12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1" spans="2:47">
      <c r="B1231" s="11"/>
      <c r="C1231" s="243"/>
      <c r="D1231" s="243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244"/>
      <c r="P1231" s="11"/>
      <c r="Q1231" s="245"/>
      <c r="R1231" s="11"/>
      <c r="S1231" s="11"/>
      <c r="T1231" s="11"/>
      <c r="U1231" s="11"/>
      <c r="V1231" s="11"/>
      <c r="W1231" s="11"/>
      <c r="X1231" s="11"/>
      <c r="Y1231" s="11"/>
      <c r="Z1231" s="246"/>
      <c r="AA12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1" s="250" t="e">
        <f>IF(tbl_TransDet_Exp[[#This Row],[+/-  (HR GL Detail)]]&lt;&gt;"",tbl_TransDet_Exp[[#This Row],[+/-  (HR GL Detail)]],IF(#REF!&lt;&gt;"",#REF!,""))</f>
        <v>#REF!</v>
      </c>
      <c r="AC1231" s="250" t="str">
        <f t="shared" si="60"/>
        <v>https://financials.omni.fsu.edu/psp/sprdfi/EMPLOYEE/ERP/c/AUDIT_EXPENSE_FUNCTIONS.TE_EXP_SHEET_INQ.GBL?SHEET_ID=</v>
      </c>
      <c r="AD1231" s="250" t="str">
        <f t="shared" si="61"/>
        <v>&amp;PAGE=EX_SHEET_ENTRY</v>
      </c>
      <c r="AE1231" s="250" t="str">
        <f>IF(LEFT(tbl_TransDet_Exp[[#This Row],[Journal Id]],2)="EX",TEXT(tbl_TransDet_Exp[[#This Row],[Vch /Ex /PayId]],"0000000000"),"")</f>
        <v/>
      </c>
      <c r="AF1231" s="250" t="b">
        <f>IF(tbl_TransDet_Exp[[#This Row],[ER Lookup and Format]]&lt;&gt;"",CONCATENATE(tbl_TransDet_Exp[[#This Row],[https://financials.omni.fsu.edu/psp/sprdfi/EMPLOYEE/ERP/c/AUDIT_EXPENSE_FUNCTIONS.TE_EXP_SHEET_INQ.GBL?SHEET_ID=]],AE1231,tbl_TransDet_Exp[[#This Row],[&amp;PAGE=EX_SHEET_ENTRY]]))</f>
        <v>0</v>
      </c>
      <c r="AG1231" s="250" t="str">
        <f t="shared" si="62"/>
        <v>https://docmgmt.its.fsu.edu/NolijWeb/public/apiLoginCheck.jsp?redir=../documentviewer/%3FdocumentId%3D</v>
      </c>
      <c r="AH12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1" s="250" t="str">
        <f>tbl_TransDet_Exp[[#Headers],[&amp;TargetFrameName=None]]</f>
        <v>&amp;TargetFrameName=None</v>
      </c>
      <c r="AJ12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1" s="71"/>
      <c r="AN1231" s="22"/>
      <c r="AO1231" s="22"/>
      <c r="AP1231" s="208"/>
      <c r="AQ1231" s="42" t="e">
        <f>IF(tbl_TransDet_Exp[[#This Row],[Custom SR Type]]="",INDEX(SR_Lookup[Section Name],MATCH(tbl_TransDet_Exp[[#This Row],[Account]],SR_Lookup[Account],0)),tbl_TransDet_Exp[[#This Row],[Custom SR Type]])</f>
        <v>#N/A</v>
      </c>
      <c r="AR1231" s="42">
        <f>VALUE(CONCATENATE(C1231,TEXT(tbl_TransDet_Exp[[#This Row],[Pd]],"00")))</f>
        <v>0</v>
      </c>
      <c r="AS1231" s="42" t="str">
        <f>TEXT(tbl_TransDet_Exp[[#This Row],[Project Id]],"000000")</f>
        <v>000000</v>
      </c>
      <c r="AT1231" s="42" t="e">
        <f>INDEX(Table11[Description],MATCH(tbl_TransDet_Exp[[#This Row],[Account]],Table11[GL Account],0))</f>
        <v>#N/A</v>
      </c>
      <c r="AU12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2" spans="2:47">
      <c r="B1232" s="11"/>
      <c r="C1232" s="243"/>
      <c r="D1232" s="243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244"/>
      <c r="P1232" s="11"/>
      <c r="Q1232" s="245"/>
      <c r="R1232" s="11"/>
      <c r="S1232" s="11"/>
      <c r="T1232" s="11"/>
      <c r="U1232" s="11"/>
      <c r="V1232" s="11"/>
      <c r="W1232" s="11"/>
      <c r="X1232" s="11"/>
      <c r="Y1232" s="11"/>
      <c r="Z1232" s="246"/>
      <c r="AA12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2" s="250" t="e">
        <f>IF(tbl_TransDet_Exp[[#This Row],[+/-  (HR GL Detail)]]&lt;&gt;"",tbl_TransDet_Exp[[#This Row],[+/-  (HR GL Detail)]],IF(#REF!&lt;&gt;"",#REF!,""))</f>
        <v>#REF!</v>
      </c>
      <c r="AC1232" s="250" t="str">
        <f t="shared" si="60"/>
        <v>https://financials.omni.fsu.edu/psp/sprdfi/EMPLOYEE/ERP/c/AUDIT_EXPENSE_FUNCTIONS.TE_EXP_SHEET_INQ.GBL?SHEET_ID=</v>
      </c>
      <c r="AD1232" s="250" t="str">
        <f t="shared" si="61"/>
        <v>&amp;PAGE=EX_SHEET_ENTRY</v>
      </c>
      <c r="AE1232" s="250" t="str">
        <f>IF(LEFT(tbl_TransDet_Exp[[#This Row],[Journal Id]],2)="EX",TEXT(tbl_TransDet_Exp[[#This Row],[Vch /Ex /PayId]],"0000000000"),"")</f>
        <v/>
      </c>
      <c r="AF1232" s="250" t="b">
        <f>IF(tbl_TransDet_Exp[[#This Row],[ER Lookup and Format]]&lt;&gt;"",CONCATENATE(tbl_TransDet_Exp[[#This Row],[https://financials.omni.fsu.edu/psp/sprdfi/EMPLOYEE/ERP/c/AUDIT_EXPENSE_FUNCTIONS.TE_EXP_SHEET_INQ.GBL?SHEET_ID=]],AE1232,tbl_TransDet_Exp[[#This Row],[&amp;PAGE=EX_SHEET_ENTRY]]))</f>
        <v>0</v>
      </c>
      <c r="AG1232" s="250" t="str">
        <f t="shared" si="62"/>
        <v>https://docmgmt.its.fsu.edu/NolijWeb/public/apiLoginCheck.jsp?redir=../documentviewer/%3FdocumentId%3D</v>
      </c>
      <c r="AH12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2" s="250" t="str">
        <f>tbl_TransDet_Exp[[#Headers],[&amp;TargetFrameName=None]]</f>
        <v>&amp;TargetFrameName=None</v>
      </c>
      <c r="AJ12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2" s="71"/>
      <c r="AN1232" s="22"/>
      <c r="AO1232" s="22"/>
      <c r="AP1232" s="208"/>
      <c r="AQ1232" s="42" t="e">
        <f>IF(tbl_TransDet_Exp[[#This Row],[Custom SR Type]]="",INDEX(SR_Lookup[Section Name],MATCH(tbl_TransDet_Exp[[#This Row],[Account]],SR_Lookup[Account],0)),tbl_TransDet_Exp[[#This Row],[Custom SR Type]])</f>
        <v>#N/A</v>
      </c>
      <c r="AR1232" s="42">
        <f>VALUE(CONCATENATE(C1232,TEXT(tbl_TransDet_Exp[[#This Row],[Pd]],"00")))</f>
        <v>0</v>
      </c>
      <c r="AS1232" s="42" t="str">
        <f>TEXT(tbl_TransDet_Exp[[#This Row],[Project Id]],"000000")</f>
        <v>000000</v>
      </c>
      <c r="AT1232" s="42" t="e">
        <f>INDEX(Table11[Description],MATCH(tbl_TransDet_Exp[[#This Row],[Account]],Table11[GL Account],0))</f>
        <v>#N/A</v>
      </c>
      <c r="AU12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3" spans="2:47">
      <c r="B1233" s="11"/>
      <c r="C1233" s="243"/>
      <c r="D1233" s="243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244"/>
      <c r="P1233" s="11"/>
      <c r="Q1233" s="245"/>
      <c r="R1233" s="11"/>
      <c r="S1233" s="11"/>
      <c r="T1233" s="11"/>
      <c r="U1233" s="11"/>
      <c r="V1233" s="11"/>
      <c r="W1233" s="11"/>
      <c r="X1233" s="11"/>
      <c r="Y1233" s="11"/>
      <c r="Z1233" s="246"/>
      <c r="AA12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3" s="250" t="e">
        <f>IF(tbl_TransDet_Exp[[#This Row],[+/-  (HR GL Detail)]]&lt;&gt;"",tbl_TransDet_Exp[[#This Row],[+/-  (HR GL Detail)]],IF(#REF!&lt;&gt;"",#REF!,""))</f>
        <v>#REF!</v>
      </c>
      <c r="AC1233" s="250" t="str">
        <f t="shared" si="60"/>
        <v>https://financials.omni.fsu.edu/psp/sprdfi/EMPLOYEE/ERP/c/AUDIT_EXPENSE_FUNCTIONS.TE_EXP_SHEET_INQ.GBL?SHEET_ID=</v>
      </c>
      <c r="AD1233" s="250" t="str">
        <f t="shared" si="61"/>
        <v>&amp;PAGE=EX_SHEET_ENTRY</v>
      </c>
      <c r="AE1233" s="250" t="str">
        <f>IF(LEFT(tbl_TransDet_Exp[[#This Row],[Journal Id]],2)="EX",TEXT(tbl_TransDet_Exp[[#This Row],[Vch /Ex /PayId]],"0000000000"),"")</f>
        <v/>
      </c>
      <c r="AF1233" s="250" t="b">
        <f>IF(tbl_TransDet_Exp[[#This Row],[ER Lookup and Format]]&lt;&gt;"",CONCATENATE(tbl_TransDet_Exp[[#This Row],[https://financials.omni.fsu.edu/psp/sprdfi/EMPLOYEE/ERP/c/AUDIT_EXPENSE_FUNCTIONS.TE_EXP_SHEET_INQ.GBL?SHEET_ID=]],AE1233,tbl_TransDet_Exp[[#This Row],[&amp;PAGE=EX_SHEET_ENTRY]]))</f>
        <v>0</v>
      </c>
      <c r="AG1233" s="250" t="str">
        <f t="shared" si="62"/>
        <v>https://docmgmt.its.fsu.edu/NolijWeb/public/apiLoginCheck.jsp?redir=../documentviewer/%3FdocumentId%3D</v>
      </c>
      <c r="AH12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3" s="250" t="str">
        <f>tbl_TransDet_Exp[[#Headers],[&amp;TargetFrameName=None]]</f>
        <v>&amp;TargetFrameName=None</v>
      </c>
      <c r="AJ12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3" s="71"/>
      <c r="AN1233" s="22"/>
      <c r="AO1233" s="22"/>
      <c r="AP1233" s="208"/>
      <c r="AQ1233" s="42" t="e">
        <f>IF(tbl_TransDet_Exp[[#This Row],[Custom SR Type]]="",INDEX(SR_Lookup[Section Name],MATCH(tbl_TransDet_Exp[[#This Row],[Account]],SR_Lookup[Account],0)),tbl_TransDet_Exp[[#This Row],[Custom SR Type]])</f>
        <v>#N/A</v>
      </c>
      <c r="AR1233" s="42">
        <f>VALUE(CONCATENATE(C1233,TEXT(tbl_TransDet_Exp[[#This Row],[Pd]],"00")))</f>
        <v>0</v>
      </c>
      <c r="AS1233" s="42" t="str">
        <f>TEXT(tbl_TransDet_Exp[[#This Row],[Project Id]],"000000")</f>
        <v>000000</v>
      </c>
      <c r="AT1233" s="42" t="e">
        <f>INDEX(Table11[Description],MATCH(tbl_TransDet_Exp[[#This Row],[Account]],Table11[GL Account],0))</f>
        <v>#N/A</v>
      </c>
      <c r="AU12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4" spans="2:47">
      <c r="B1234" s="11"/>
      <c r="C1234" s="243"/>
      <c r="D1234" s="243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244"/>
      <c r="P1234" s="11"/>
      <c r="Q1234" s="245"/>
      <c r="R1234" s="11"/>
      <c r="S1234" s="11"/>
      <c r="T1234" s="11"/>
      <c r="U1234" s="11"/>
      <c r="V1234" s="11"/>
      <c r="W1234" s="11"/>
      <c r="X1234" s="11"/>
      <c r="Y1234" s="11"/>
      <c r="Z1234" s="246"/>
      <c r="AA12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4" s="250" t="e">
        <f>IF(tbl_TransDet_Exp[[#This Row],[+/-  (HR GL Detail)]]&lt;&gt;"",tbl_TransDet_Exp[[#This Row],[+/-  (HR GL Detail)]],IF(#REF!&lt;&gt;"",#REF!,""))</f>
        <v>#REF!</v>
      </c>
      <c r="AC1234" s="250" t="str">
        <f t="shared" si="60"/>
        <v>https://financials.omni.fsu.edu/psp/sprdfi/EMPLOYEE/ERP/c/AUDIT_EXPENSE_FUNCTIONS.TE_EXP_SHEET_INQ.GBL?SHEET_ID=</v>
      </c>
      <c r="AD1234" s="250" t="str">
        <f t="shared" si="61"/>
        <v>&amp;PAGE=EX_SHEET_ENTRY</v>
      </c>
      <c r="AE1234" s="250" t="str">
        <f>IF(LEFT(tbl_TransDet_Exp[[#This Row],[Journal Id]],2)="EX",TEXT(tbl_TransDet_Exp[[#This Row],[Vch /Ex /PayId]],"0000000000"),"")</f>
        <v/>
      </c>
      <c r="AF1234" s="250" t="b">
        <f>IF(tbl_TransDet_Exp[[#This Row],[ER Lookup and Format]]&lt;&gt;"",CONCATENATE(tbl_TransDet_Exp[[#This Row],[https://financials.omni.fsu.edu/psp/sprdfi/EMPLOYEE/ERP/c/AUDIT_EXPENSE_FUNCTIONS.TE_EXP_SHEET_INQ.GBL?SHEET_ID=]],AE1234,tbl_TransDet_Exp[[#This Row],[&amp;PAGE=EX_SHEET_ENTRY]]))</f>
        <v>0</v>
      </c>
      <c r="AG1234" s="250" t="str">
        <f t="shared" si="62"/>
        <v>https://docmgmt.its.fsu.edu/NolijWeb/public/apiLoginCheck.jsp?redir=../documentviewer/%3FdocumentId%3D</v>
      </c>
      <c r="AH12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4" s="250" t="str">
        <f>tbl_TransDet_Exp[[#Headers],[&amp;TargetFrameName=None]]</f>
        <v>&amp;TargetFrameName=None</v>
      </c>
      <c r="AJ12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4" s="71"/>
      <c r="AN1234" s="22"/>
      <c r="AO1234" s="22"/>
      <c r="AP1234" s="208"/>
      <c r="AQ1234" s="42" t="e">
        <f>IF(tbl_TransDet_Exp[[#This Row],[Custom SR Type]]="",INDEX(SR_Lookup[Section Name],MATCH(tbl_TransDet_Exp[[#This Row],[Account]],SR_Lookup[Account],0)),tbl_TransDet_Exp[[#This Row],[Custom SR Type]])</f>
        <v>#N/A</v>
      </c>
      <c r="AR1234" s="42">
        <f>VALUE(CONCATENATE(C1234,TEXT(tbl_TransDet_Exp[[#This Row],[Pd]],"00")))</f>
        <v>0</v>
      </c>
      <c r="AS1234" s="42" t="str">
        <f>TEXT(tbl_TransDet_Exp[[#This Row],[Project Id]],"000000")</f>
        <v>000000</v>
      </c>
      <c r="AT1234" s="42" t="e">
        <f>INDEX(Table11[Description],MATCH(tbl_TransDet_Exp[[#This Row],[Account]],Table11[GL Account],0))</f>
        <v>#N/A</v>
      </c>
      <c r="AU12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5" spans="2:47">
      <c r="B1235" s="11"/>
      <c r="C1235" s="243"/>
      <c r="D1235" s="243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244"/>
      <c r="P1235" s="11"/>
      <c r="Q1235" s="245"/>
      <c r="R1235" s="11"/>
      <c r="S1235" s="11"/>
      <c r="T1235" s="11"/>
      <c r="U1235" s="11"/>
      <c r="V1235" s="11"/>
      <c r="W1235" s="11"/>
      <c r="X1235" s="11"/>
      <c r="Y1235" s="11"/>
      <c r="Z1235" s="246"/>
      <c r="AA12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5" s="250" t="e">
        <f>IF(tbl_TransDet_Exp[[#This Row],[+/-  (HR GL Detail)]]&lt;&gt;"",tbl_TransDet_Exp[[#This Row],[+/-  (HR GL Detail)]],IF(#REF!&lt;&gt;"",#REF!,""))</f>
        <v>#REF!</v>
      </c>
      <c r="AC1235" s="250" t="str">
        <f t="shared" si="60"/>
        <v>https://financials.omni.fsu.edu/psp/sprdfi/EMPLOYEE/ERP/c/AUDIT_EXPENSE_FUNCTIONS.TE_EXP_SHEET_INQ.GBL?SHEET_ID=</v>
      </c>
      <c r="AD1235" s="250" t="str">
        <f t="shared" si="61"/>
        <v>&amp;PAGE=EX_SHEET_ENTRY</v>
      </c>
      <c r="AE1235" s="250" t="str">
        <f>IF(LEFT(tbl_TransDet_Exp[[#This Row],[Journal Id]],2)="EX",TEXT(tbl_TransDet_Exp[[#This Row],[Vch /Ex /PayId]],"0000000000"),"")</f>
        <v/>
      </c>
      <c r="AF1235" s="250" t="b">
        <f>IF(tbl_TransDet_Exp[[#This Row],[ER Lookup and Format]]&lt;&gt;"",CONCATENATE(tbl_TransDet_Exp[[#This Row],[https://financials.omni.fsu.edu/psp/sprdfi/EMPLOYEE/ERP/c/AUDIT_EXPENSE_FUNCTIONS.TE_EXP_SHEET_INQ.GBL?SHEET_ID=]],AE1235,tbl_TransDet_Exp[[#This Row],[&amp;PAGE=EX_SHEET_ENTRY]]))</f>
        <v>0</v>
      </c>
      <c r="AG1235" s="250" t="str">
        <f t="shared" si="62"/>
        <v>https://docmgmt.its.fsu.edu/NolijWeb/public/apiLoginCheck.jsp?redir=../documentviewer/%3FdocumentId%3D</v>
      </c>
      <c r="AH12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5" s="250" t="str">
        <f>tbl_TransDet_Exp[[#Headers],[&amp;TargetFrameName=None]]</f>
        <v>&amp;TargetFrameName=None</v>
      </c>
      <c r="AJ12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5" s="71"/>
      <c r="AN1235" s="22"/>
      <c r="AO1235" s="22"/>
      <c r="AP1235" s="208"/>
      <c r="AQ1235" s="42" t="e">
        <f>IF(tbl_TransDet_Exp[[#This Row],[Custom SR Type]]="",INDEX(SR_Lookup[Section Name],MATCH(tbl_TransDet_Exp[[#This Row],[Account]],SR_Lookup[Account],0)),tbl_TransDet_Exp[[#This Row],[Custom SR Type]])</f>
        <v>#N/A</v>
      </c>
      <c r="AR1235" s="42">
        <f>VALUE(CONCATENATE(C1235,TEXT(tbl_TransDet_Exp[[#This Row],[Pd]],"00")))</f>
        <v>0</v>
      </c>
      <c r="AS1235" s="42" t="str">
        <f>TEXT(tbl_TransDet_Exp[[#This Row],[Project Id]],"000000")</f>
        <v>000000</v>
      </c>
      <c r="AT1235" s="42" t="e">
        <f>INDEX(Table11[Description],MATCH(tbl_TransDet_Exp[[#This Row],[Account]],Table11[GL Account],0))</f>
        <v>#N/A</v>
      </c>
      <c r="AU12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6" spans="2:47">
      <c r="B1236" s="11"/>
      <c r="C1236" s="243"/>
      <c r="D1236" s="243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244"/>
      <c r="P1236" s="11"/>
      <c r="Q1236" s="245"/>
      <c r="R1236" s="11"/>
      <c r="S1236" s="11"/>
      <c r="T1236" s="11"/>
      <c r="U1236" s="11"/>
      <c r="V1236" s="11"/>
      <c r="W1236" s="11"/>
      <c r="X1236" s="11"/>
      <c r="Y1236" s="11"/>
      <c r="Z1236" s="246"/>
      <c r="AA12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6" s="250" t="e">
        <f>IF(tbl_TransDet_Exp[[#This Row],[+/-  (HR GL Detail)]]&lt;&gt;"",tbl_TransDet_Exp[[#This Row],[+/-  (HR GL Detail)]],IF(#REF!&lt;&gt;"",#REF!,""))</f>
        <v>#REF!</v>
      </c>
      <c r="AC1236" s="250" t="str">
        <f t="shared" si="60"/>
        <v>https://financials.omni.fsu.edu/psp/sprdfi/EMPLOYEE/ERP/c/AUDIT_EXPENSE_FUNCTIONS.TE_EXP_SHEET_INQ.GBL?SHEET_ID=</v>
      </c>
      <c r="AD1236" s="250" t="str">
        <f t="shared" si="61"/>
        <v>&amp;PAGE=EX_SHEET_ENTRY</v>
      </c>
      <c r="AE1236" s="250" t="str">
        <f>IF(LEFT(tbl_TransDet_Exp[[#This Row],[Journal Id]],2)="EX",TEXT(tbl_TransDet_Exp[[#This Row],[Vch /Ex /PayId]],"0000000000"),"")</f>
        <v/>
      </c>
      <c r="AF1236" s="250" t="b">
        <f>IF(tbl_TransDet_Exp[[#This Row],[ER Lookup and Format]]&lt;&gt;"",CONCATENATE(tbl_TransDet_Exp[[#This Row],[https://financials.omni.fsu.edu/psp/sprdfi/EMPLOYEE/ERP/c/AUDIT_EXPENSE_FUNCTIONS.TE_EXP_SHEET_INQ.GBL?SHEET_ID=]],AE1236,tbl_TransDet_Exp[[#This Row],[&amp;PAGE=EX_SHEET_ENTRY]]))</f>
        <v>0</v>
      </c>
      <c r="AG1236" s="250" t="str">
        <f t="shared" si="62"/>
        <v>https://docmgmt.its.fsu.edu/NolijWeb/public/apiLoginCheck.jsp?redir=../documentviewer/%3FdocumentId%3D</v>
      </c>
      <c r="AH12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6" s="250" t="str">
        <f>tbl_TransDet_Exp[[#Headers],[&amp;TargetFrameName=None]]</f>
        <v>&amp;TargetFrameName=None</v>
      </c>
      <c r="AJ12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6" s="71"/>
      <c r="AN1236" s="22"/>
      <c r="AO1236" s="22"/>
      <c r="AP1236" s="208"/>
      <c r="AQ1236" s="42" t="e">
        <f>IF(tbl_TransDet_Exp[[#This Row],[Custom SR Type]]="",INDEX(SR_Lookup[Section Name],MATCH(tbl_TransDet_Exp[[#This Row],[Account]],SR_Lookup[Account],0)),tbl_TransDet_Exp[[#This Row],[Custom SR Type]])</f>
        <v>#N/A</v>
      </c>
      <c r="AR1236" s="42">
        <f>VALUE(CONCATENATE(C1236,TEXT(tbl_TransDet_Exp[[#This Row],[Pd]],"00")))</f>
        <v>0</v>
      </c>
      <c r="AS1236" s="42" t="str">
        <f>TEXT(tbl_TransDet_Exp[[#This Row],[Project Id]],"000000")</f>
        <v>000000</v>
      </c>
      <c r="AT1236" s="42" t="e">
        <f>INDEX(Table11[Description],MATCH(tbl_TransDet_Exp[[#This Row],[Account]],Table11[GL Account],0))</f>
        <v>#N/A</v>
      </c>
      <c r="AU12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7" spans="2:47">
      <c r="B1237" s="11"/>
      <c r="C1237" s="243"/>
      <c r="D1237" s="243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244"/>
      <c r="P1237" s="11"/>
      <c r="Q1237" s="245"/>
      <c r="R1237" s="11"/>
      <c r="S1237" s="11"/>
      <c r="T1237" s="11"/>
      <c r="U1237" s="11"/>
      <c r="V1237" s="11"/>
      <c r="W1237" s="11"/>
      <c r="X1237" s="11"/>
      <c r="Y1237" s="11"/>
      <c r="Z1237" s="246"/>
      <c r="AA12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7" s="250" t="e">
        <f>IF(tbl_TransDet_Exp[[#This Row],[+/-  (HR GL Detail)]]&lt;&gt;"",tbl_TransDet_Exp[[#This Row],[+/-  (HR GL Detail)]],IF(#REF!&lt;&gt;"",#REF!,""))</f>
        <v>#REF!</v>
      </c>
      <c r="AC1237" s="250" t="str">
        <f t="shared" si="60"/>
        <v>https://financials.omni.fsu.edu/psp/sprdfi/EMPLOYEE/ERP/c/AUDIT_EXPENSE_FUNCTIONS.TE_EXP_SHEET_INQ.GBL?SHEET_ID=</v>
      </c>
      <c r="AD1237" s="250" t="str">
        <f t="shared" si="61"/>
        <v>&amp;PAGE=EX_SHEET_ENTRY</v>
      </c>
      <c r="AE1237" s="250" t="str">
        <f>IF(LEFT(tbl_TransDet_Exp[[#This Row],[Journal Id]],2)="EX",TEXT(tbl_TransDet_Exp[[#This Row],[Vch /Ex /PayId]],"0000000000"),"")</f>
        <v/>
      </c>
      <c r="AF1237" s="250" t="b">
        <f>IF(tbl_TransDet_Exp[[#This Row],[ER Lookup and Format]]&lt;&gt;"",CONCATENATE(tbl_TransDet_Exp[[#This Row],[https://financials.omni.fsu.edu/psp/sprdfi/EMPLOYEE/ERP/c/AUDIT_EXPENSE_FUNCTIONS.TE_EXP_SHEET_INQ.GBL?SHEET_ID=]],AE1237,tbl_TransDet_Exp[[#This Row],[&amp;PAGE=EX_SHEET_ENTRY]]))</f>
        <v>0</v>
      </c>
      <c r="AG1237" s="250" t="str">
        <f t="shared" si="62"/>
        <v>https://docmgmt.its.fsu.edu/NolijWeb/public/apiLoginCheck.jsp?redir=../documentviewer/%3FdocumentId%3D</v>
      </c>
      <c r="AH12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7" s="250" t="str">
        <f>tbl_TransDet_Exp[[#Headers],[&amp;TargetFrameName=None]]</f>
        <v>&amp;TargetFrameName=None</v>
      </c>
      <c r="AJ12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7" s="71"/>
      <c r="AN1237" s="22"/>
      <c r="AO1237" s="22"/>
      <c r="AP1237" s="208"/>
      <c r="AQ1237" s="42" t="e">
        <f>IF(tbl_TransDet_Exp[[#This Row],[Custom SR Type]]="",INDEX(SR_Lookup[Section Name],MATCH(tbl_TransDet_Exp[[#This Row],[Account]],SR_Lookup[Account],0)),tbl_TransDet_Exp[[#This Row],[Custom SR Type]])</f>
        <v>#N/A</v>
      </c>
      <c r="AR1237" s="42">
        <f>VALUE(CONCATENATE(C1237,TEXT(tbl_TransDet_Exp[[#This Row],[Pd]],"00")))</f>
        <v>0</v>
      </c>
      <c r="AS1237" s="42" t="str">
        <f>TEXT(tbl_TransDet_Exp[[#This Row],[Project Id]],"000000")</f>
        <v>000000</v>
      </c>
      <c r="AT1237" s="42" t="e">
        <f>INDEX(Table11[Description],MATCH(tbl_TransDet_Exp[[#This Row],[Account]],Table11[GL Account],0))</f>
        <v>#N/A</v>
      </c>
      <c r="AU12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8" spans="2:47">
      <c r="B1238" s="11"/>
      <c r="C1238" s="243"/>
      <c r="D1238" s="243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244"/>
      <c r="P1238" s="11"/>
      <c r="Q1238" s="245"/>
      <c r="R1238" s="11"/>
      <c r="S1238" s="11"/>
      <c r="T1238" s="11"/>
      <c r="U1238" s="11"/>
      <c r="V1238" s="11"/>
      <c r="W1238" s="11"/>
      <c r="X1238" s="11"/>
      <c r="Y1238" s="11"/>
      <c r="Z1238" s="246"/>
      <c r="AA12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8" s="250" t="e">
        <f>IF(tbl_TransDet_Exp[[#This Row],[+/-  (HR GL Detail)]]&lt;&gt;"",tbl_TransDet_Exp[[#This Row],[+/-  (HR GL Detail)]],IF(#REF!&lt;&gt;"",#REF!,""))</f>
        <v>#REF!</v>
      </c>
      <c r="AC1238" s="250" t="str">
        <f t="shared" si="60"/>
        <v>https://financials.omni.fsu.edu/psp/sprdfi/EMPLOYEE/ERP/c/AUDIT_EXPENSE_FUNCTIONS.TE_EXP_SHEET_INQ.GBL?SHEET_ID=</v>
      </c>
      <c r="AD1238" s="250" t="str">
        <f t="shared" si="61"/>
        <v>&amp;PAGE=EX_SHEET_ENTRY</v>
      </c>
      <c r="AE1238" s="250" t="str">
        <f>IF(LEFT(tbl_TransDet_Exp[[#This Row],[Journal Id]],2)="EX",TEXT(tbl_TransDet_Exp[[#This Row],[Vch /Ex /PayId]],"0000000000"),"")</f>
        <v/>
      </c>
      <c r="AF1238" s="250" t="b">
        <f>IF(tbl_TransDet_Exp[[#This Row],[ER Lookup and Format]]&lt;&gt;"",CONCATENATE(tbl_TransDet_Exp[[#This Row],[https://financials.omni.fsu.edu/psp/sprdfi/EMPLOYEE/ERP/c/AUDIT_EXPENSE_FUNCTIONS.TE_EXP_SHEET_INQ.GBL?SHEET_ID=]],AE1238,tbl_TransDet_Exp[[#This Row],[&amp;PAGE=EX_SHEET_ENTRY]]))</f>
        <v>0</v>
      </c>
      <c r="AG1238" s="250" t="str">
        <f t="shared" si="62"/>
        <v>https://docmgmt.its.fsu.edu/NolijWeb/public/apiLoginCheck.jsp?redir=../documentviewer/%3FdocumentId%3D</v>
      </c>
      <c r="AH12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8" s="250" t="str">
        <f>tbl_TransDet_Exp[[#Headers],[&amp;TargetFrameName=None]]</f>
        <v>&amp;TargetFrameName=None</v>
      </c>
      <c r="AJ12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8" s="71"/>
      <c r="AN1238" s="22"/>
      <c r="AO1238" s="22"/>
      <c r="AP1238" s="208"/>
      <c r="AQ1238" s="42" t="e">
        <f>IF(tbl_TransDet_Exp[[#This Row],[Custom SR Type]]="",INDEX(SR_Lookup[Section Name],MATCH(tbl_TransDet_Exp[[#This Row],[Account]],SR_Lookup[Account],0)),tbl_TransDet_Exp[[#This Row],[Custom SR Type]])</f>
        <v>#N/A</v>
      </c>
      <c r="AR1238" s="42">
        <f>VALUE(CONCATENATE(C1238,TEXT(tbl_TransDet_Exp[[#This Row],[Pd]],"00")))</f>
        <v>0</v>
      </c>
      <c r="AS1238" s="42" t="str">
        <f>TEXT(tbl_TransDet_Exp[[#This Row],[Project Id]],"000000")</f>
        <v>000000</v>
      </c>
      <c r="AT1238" s="42" t="e">
        <f>INDEX(Table11[Description],MATCH(tbl_TransDet_Exp[[#This Row],[Account]],Table11[GL Account],0))</f>
        <v>#N/A</v>
      </c>
      <c r="AU12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39" spans="2:47">
      <c r="B1239" s="11"/>
      <c r="C1239" s="243"/>
      <c r="D1239" s="243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244"/>
      <c r="P1239" s="11"/>
      <c r="Q1239" s="245"/>
      <c r="R1239" s="11"/>
      <c r="S1239" s="11"/>
      <c r="T1239" s="11"/>
      <c r="U1239" s="11"/>
      <c r="V1239" s="11"/>
      <c r="W1239" s="11"/>
      <c r="X1239" s="11"/>
      <c r="Y1239" s="11"/>
      <c r="Z1239" s="246"/>
      <c r="AA12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39" s="250" t="e">
        <f>IF(tbl_TransDet_Exp[[#This Row],[+/-  (HR GL Detail)]]&lt;&gt;"",tbl_TransDet_Exp[[#This Row],[+/-  (HR GL Detail)]],IF(#REF!&lt;&gt;"",#REF!,""))</f>
        <v>#REF!</v>
      </c>
      <c r="AC1239" s="250" t="str">
        <f t="shared" si="60"/>
        <v>https://financials.omni.fsu.edu/psp/sprdfi/EMPLOYEE/ERP/c/AUDIT_EXPENSE_FUNCTIONS.TE_EXP_SHEET_INQ.GBL?SHEET_ID=</v>
      </c>
      <c r="AD1239" s="250" t="str">
        <f t="shared" si="61"/>
        <v>&amp;PAGE=EX_SHEET_ENTRY</v>
      </c>
      <c r="AE1239" s="250" t="str">
        <f>IF(LEFT(tbl_TransDet_Exp[[#This Row],[Journal Id]],2)="EX",TEXT(tbl_TransDet_Exp[[#This Row],[Vch /Ex /PayId]],"0000000000"),"")</f>
        <v/>
      </c>
      <c r="AF1239" s="250" t="b">
        <f>IF(tbl_TransDet_Exp[[#This Row],[ER Lookup and Format]]&lt;&gt;"",CONCATENATE(tbl_TransDet_Exp[[#This Row],[https://financials.omni.fsu.edu/psp/sprdfi/EMPLOYEE/ERP/c/AUDIT_EXPENSE_FUNCTIONS.TE_EXP_SHEET_INQ.GBL?SHEET_ID=]],AE1239,tbl_TransDet_Exp[[#This Row],[&amp;PAGE=EX_SHEET_ENTRY]]))</f>
        <v>0</v>
      </c>
      <c r="AG1239" s="250" t="str">
        <f t="shared" si="62"/>
        <v>https://docmgmt.its.fsu.edu/NolijWeb/public/apiLoginCheck.jsp?redir=../documentviewer/%3FdocumentId%3D</v>
      </c>
      <c r="AH12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39" s="250" t="str">
        <f>tbl_TransDet_Exp[[#Headers],[&amp;TargetFrameName=None]]</f>
        <v>&amp;TargetFrameName=None</v>
      </c>
      <c r="AJ12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39" s="71"/>
      <c r="AN1239" s="22"/>
      <c r="AO1239" s="22"/>
      <c r="AP1239" s="208"/>
      <c r="AQ1239" s="42" t="e">
        <f>IF(tbl_TransDet_Exp[[#This Row],[Custom SR Type]]="",INDEX(SR_Lookup[Section Name],MATCH(tbl_TransDet_Exp[[#This Row],[Account]],SR_Lookup[Account],0)),tbl_TransDet_Exp[[#This Row],[Custom SR Type]])</f>
        <v>#N/A</v>
      </c>
      <c r="AR1239" s="42">
        <f>VALUE(CONCATENATE(C1239,TEXT(tbl_TransDet_Exp[[#This Row],[Pd]],"00")))</f>
        <v>0</v>
      </c>
      <c r="AS1239" s="42" t="str">
        <f>TEXT(tbl_TransDet_Exp[[#This Row],[Project Id]],"000000")</f>
        <v>000000</v>
      </c>
      <c r="AT1239" s="42" t="e">
        <f>INDEX(Table11[Description],MATCH(tbl_TransDet_Exp[[#This Row],[Account]],Table11[GL Account],0))</f>
        <v>#N/A</v>
      </c>
      <c r="AU12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0" spans="2:47">
      <c r="B1240" s="11"/>
      <c r="C1240" s="243"/>
      <c r="D1240" s="243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244"/>
      <c r="P1240" s="11"/>
      <c r="Q1240" s="245"/>
      <c r="R1240" s="11"/>
      <c r="S1240" s="11"/>
      <c r="T1240" s="11"/>
      <c r="U1240" s="11"/>
      <c r="V1240" s="11"/>
      <c r="W1240" s="11"/>
      <c r="X1240" s="11"/>
      <c r="Y1240" s="11"/>
      <c r="Z1240" s="246"/>
      <c r="AA12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0" s="250" t="e">
        <f>IF(tbl_TransDet_Exp[[#This Row],[+/-  (HR GL Detail)]]&lt;&gt;"",tbl_TransDet_Exp[[#This Row],[+/-  (HR GL Detail)]],IF(#REF!&lt;&gt;"",#REF!,""))</f>
        <v>#REF!</v>
      </c>
      <c r="AC1240" s="250" t="str">
        <f t="shared" si="60"/>
        <v>https://financials.omni.fsu.edu/psp/sprdfi/EMPLOYEE/ERP/c/AUDIT_EXPENSE_FUNCTIONS.TE_EXP_SHEET_INQ.GBL?SHEET_ID=</v>
      </c>
      <c r="AD1240" s="250" t="str">
        <f t="shared" si="61"/>
        <v>&amp;PAGE=EX_SHEET_ENTRY</v>
      </c>
      <c r="AE1240" s="250" t="str">
        <f>IF(LEFT(tbl_TransDet_Exp[[#This Row],[Journal Id]],2)="EX",TEXT(tbl_TransDet_Exp[[#This Row],[Vch /Ex /PayId]],"0000000000"),"")</f>
        <v/>
      </c>
      <c r="AF1240" s="250" t="b">
        <f>IF(tbl_TransDet_Exp[[#This Row],[ER Lookup and Format]]&lt;&gt;"",CONCATENATE(tbl_TransDet_Exp[[#This Row],[https://financials.omni.fsu.edu/psp/sprdfi/EMPLOYEE/ERP/c/AUDIT_EXPENSE_FUNCTIONS.TE_EXP_SHEET_INQ.GBL?SHEET_ID=]],AE1240,tbl_TransDet_Exp[[#This Row],[&amp;PAGE=EX_SHEET_ENTRY]]))</f>
        <v>0</v>
      </c>
      <c r="AG1240" s="250" t="str">
        <f t="shared" si="62"/>
        <v>https://docmgmt.its.fsu.edu/NolijWeb/public/apiLoginCheck.jsp?redir=../documentviewer/%3FdocumentId%3D</v>
      </c>
      <c r="AH12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0" s="250" t="str">
        <f>tbl_TransDet_Exp[[#Headers],[&amp;TargetFrameName=None]]</f>
        <v>&amp;TargetFrameName=None</v>
      </c>
      <c r="AJ12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0" s="71"/>
      <c r="AN1240" s="22"/>
      <c r="AO1240" s="22"/>
      <c r="AP1240" s="208"/>
      <c r="AQ1240" s="42" t="e">
        <f>IF(tbl_TransDet_Exp[[#This Row],[Custom SR Type]]="",INDEX(SR_Lookup[Section Name],MATCH(tbl_TransDet_Exp[[#This Row],[Account]],SR_Lookup[Account],0)),tbl_TransDet_Exp[[#This Row],[Custom SR Type]])</f>
        <v>#N/A</v>
      </c>
      <c r="AR1240" s="42">
        <f>VALUE(CONCATENATE(C1240,TEXT(tbl_TransDet_Exp[[#This Row],[Pd]],"00")))</f>
        <v>0</v>
      </c>
      <c r="AS1240" s="42" t="str">
        <f>TEXT(tbl_TransDet_Exp[[#This Row],[Project Id]],"000000")</f>
        <v>000000</v>
      </c>
      <c r="AT1240" s="42" t="e">
        <f>INDEX(Table11[Description],MATCH(tbl_TransDet_Exp[[#This Row],[Account]],Table11[GL Account],0))</f>
        <v>#N/A</v>
      </c>
      <c r="AU12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1" spans="2:47">
      <c r="B1241" s="11"/>
      <c r="C1241" s="243"/>
      <c r="D1241" s="243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244"/>
      <c r="P1241" s="11"/>
      <c r="Q1241" s="245"/>
      <c r="R1241" s="11"/>
      <c r="S1241" s="11"/>
      <c r="T1241" s="11"/>
      <c r="U1241" s="11"/>
      <c r="V1241" s="11"/>
      <c r="W1241" s="11"/>
      <c r="X1241" s="11"/>
      <c r="Y1241" s="11"/>
      <c r="Z1241" s="246"/>
      <c r="AA12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1" s="250" t="e">
        <f>IF(tbl_TransDet_Exp[[#This Row],[+/-  (HR GL Detail)]]&lt;&gt;"",tbl_TransDet_Exp[[#This Row],[+/-  (HR GL Detail)]],IF(#REF!&lt;&gt;"",#REF!,""))</f>
        <v>#REF!</v>
      </c>
      <c r="AC1241" s="250" t="str">
        <f t="shared" si="60"/>
        <v>https://financials.omni.fsu.edu/psp/sprdfi/EMPLOYEE/ERP/c/AUDIT_EXPENSE_FUNCTIONS.TE_EXP_SHEET_INQ.GBL?SHEET_ID=</v>
      </c>
      <c r="AD1241" s="250" t="str">
        <f t="shared" si="61"/>
        <v>&amp;PAGE=EX_SHEET_ENTRY</v>
      </c>
      <c r="AE1241" s="250" t="str">
        <f>IF(LEFT(tbl_TransDet_Exp[[#This Row],[Journal Id]],2)="EX",TEXT(tbl_TransDet_Exp[[#This Row],[Vch /Ex /PayId]],"0000000000"),"")</f>
        <v/>
      </c>
      <c r="AF1241" s="250" t="b">
        <f>IF(tbl_TransDet_Exp[[#This Row],[ER Lookup and Format]]&lt;&gt;"",CONCATENATE(tbl_TransDet_Exp[[#This Row],[https://financials.omni.fsu.edu/psp/sprdfi/EMPLOYEE/ERP/c/AUDIT_EXPENSE_FUNCTIONS.TE_EXP_SHEET_INQ.GBL?SHEET_ID=]],AE1241,tbl_TransDet_Exp[[#This Row],[&amp;PAGE=EX_SHEET_ENTRY]]))</f>
        <v>0</v>
      </c>
      <c r="AG1241" s="250" t="str">
        <f t="shared" si="62"/>
        <v>https://docmgmt.its.fsu.edu/NolijWeb/public/apiLoginCheck.jsp?redir=../documentviewer/%3FdocumentId%3D</v>
      </c>
      <c r="AH12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1" s="250" t="str">
        <f>tbl_TransDet_Exp[[#Headers],[&amp;TargetFrameName=None]]</f>
        <v>&amp;TargetFrameName=None</v>
      </c>
      <c r="AJ12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1" s="71"/>
      <c r="AN1241" s="22"/>
      <c r="AO1241" s="22"/>
      <c r="AP1241" s="208"/>
      <c r="AQ1241" s="42" t="e">
        <f>IF(tbl_TransDet_Exp[[#This Row],[Custom SR Type]]="",INDEX(SR_Lookup[Section Name],MATCH(tbl_TransDet_Exp[[#This Row],[Account]],SR_Lookup[Account],0)),tbl_TransDet_Exp[[#This Row],[Custom SR Type]])</f>
        <v>#N/A</v>
      </c>
      <c r="AR1241" s="42">
        <f>VALUE(CONCATENATE(C1241,TEXT(tbl_TransDet_Exp[[#This Row],[Pd]],"00")))</f>
        <v>0</v>
      </c>
      <c r="AS1241" s="42" t="str">
        <f>TEXT(tbl_TransDet_Exp[[#This Row],[Project Id]],"000000")</f>
        <v>000000</v>
      </c>
      <c r="AT1241" s="42" t="e">
        <f>INDEX(Table11[Description],MATCH(tbl_TransDet_Exp[[#This Row],[Account]],Table11[GL Account],0))</f>
        <v>#N/A</v>
      </c>
      <c r="AU12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2" spans="2:47">
      <c r="B1242" s="11"/>
      <c r="C1242" s="243"/>
      <c r="D1242" s="243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244"/>
      <c r="P1242" s="11"/>
      <c r="Q1242" s="245"/>
      <c r="R1242" s="11"/>
      <c r="S1242" s="11"/>
      <c r="T1242" s="11"/>
      <c r="U1242" s="11"/>
      <c r="V1242" s="11"/>
      <c r="W1242" s="11"/>
      <c r="X1242" s="11"/>
      <c r="Y1242" s="11"/>
      <c r="Z1242" s="246"/>
      <c r="AA12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2" s="250" t="e">
        <f>IF(tbl_TransDet_Exp[[#This Row],[+/-  (HR GL Detail)]]&lt;&gt;"",tbl_TransDet_Exp[[#This Row],[+/-  (HR GL Detail)]],IF(#REF!&lt;&gt;"",#REF!,""))</f>
        <v>#REF!</v>
      </c>
      <c r="AC1242" s="250" t="str">
        <f t="shared" si="60"/>
        <v>https://financials.omni.fsu.edu/psp/sprdfi/EMPLOYEE/ERP/c/AUDIT_EXPENSE_FUNCTIONS.TE_EXP_SHEET_INQ.GBL?SHEET_ID=</v>
      </c>
      <c r="AD1242" s="250" t="str">
        <f t="shared" si="61"/>
        <v>&amp;PAGE=EX_SHEET_ENTRY</v>
      </c>
      <c r="AE1242" s="250" t="str">
        <f>IF(LEFT(tbl_TransDet_Exp[[#This Row],[Journal Id]],2)="EX",TEXT(tbl_TransDet_Exp[[#This Row],[Vch /Ex /PayId]],"0000000000"),"")</f>
        <v/>
      </c>
      <c r="AF1242" s="250" t="b">
        <f>IF(tbl_TransDet_Exp[[#This Row],[ER Lookup and Format]]&lt;&gt;"",CONCATENATE(tbl_TransDet_Exp[[#This Row],[https://financials.omni.fsu.edu/psp/sprdfi/EMPLOYEE/ERP/c/AUDIT_EXPENSE_FUNCTIONS.TE_EXP_SHEET_INQ.GBL?SHEET_ID=]],AE1242,tbl_TransDet_Exp[[#This Row],[&amp;PAGE=EX_SHEET_ENTRY]]))</f>
        <v>0</v>
      </c>
      <c r="AG1242" s="250" t="str">
        <f t="shared" si="62"/>
        <v>https://docmgmt.its.fsu.edu/NolijWeb/public/apiLoginCheck.jsp?redir=../documentviewer/%3FdocumentId%3D</v>
      </c>
      <c r="AH12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2" s="250" t="str">
        <f>tbl_TransDet_Exp[[#Headers],[&amp;TargetFrameName=None]]</f>
        <v>&amp;TargetFrameName=None</v>
      </c>
      <c r="AJ12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2" s="71"/>
      <c r="AN1242" s="22"/>
      <c r="AO1242" s="22"/>
      <c r="AP1242" s="208"/>
      <c r="AQ1242" s="42" t="e">
        <f>IF(tbl_TransDet_Exp[[#This Row],[Custom SR Type]]="",INDEX(SR_Lookup[Section Name],MATCH(tbl_TransDet_Exp[[#This Row],[Account]],SR_Lookup[Account],0)),tbl_TransDet_Exp[[#This Row],[Custom SR Type]])</f>
        <v>#N/A</v>
      </c>
      <c r="AR1242" s="42">
        <f>VALUE(CONCATENATE(C1242,TEXT(tbl_TransDet_Exp[[#This Row],[Pd]],"00")))</f>
        <v>0</v>
      </c>
      <c r="AS1242" s="42" t="str">
        <f>TEXT(tbl_TransDet_Exp[[#This Row],[Project Id]],"000000")</f>
        <v>000000</v>
      </c>
      <c r="AT1242" s="42" t="e">
        <f>INDEX(Table11[Description],MATCH(tbl_TransDet_Exp[[#This Row],[Account]],Table11[GL Account],0))</f>
        <v>#N/A</v>
      </c>
      <c r="AU12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3" spans="2:47">
      <c r="B1243" s="11"/>
      <c r="C1243" s="243"/>
      <c r="D1243" s="243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244"/>
      <c r="P1243" s="11"/>
      <c r="Q1243" s="245"/>
      <c r="R1243" s="11"/>
      <c r="S1243" s="11"/>
      <c r="T1243" s="11"/>
      <c r="U1243" s="11"/>
      <c r="V1243" s="11"/>
      <c r="W1243" s="11"/>
      <c r="X1243" s="11"/>
      <c r="Y1243" s="11"/>
      <c r="Z1243" s="246"/>
      <c r="AA12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3" s="250" t="e">
        <f>IF(tbl_TransDet_Exp[[#This Row],[+/-  (HR GL Detail)]]&lt;&gt;"",tbl_TransDet_Exp[[#This Row],[+/-  (HR GL Detail)]],IF(#REF!&lt;&gt;"",#REF!,""))</f>
        <v>#REF!</v>
      </c>
      <c r="AC1243" s="250" t="str">
        <f t="shared" si="60"/>
        <v>https://financials.omni.fsu.edu/psp/sprdfi/EMPLOYEE/ERP/c/AUDIT_EXPENSE_FUNCTIONS.TE_EXP_SHEET_INQ.GBL?SHEET_ID=</v>
      </c>
      <c r="AD1243" s="250" t="str">
        <f t="shared" si="61"/>
        <v>&amp;PAGE=EX_SHEET_ENTRY</v>
      </c>
      <c r="AE1243" s="250" t="str">
        <f>IF(LEFT(tbl_TransDet_Exp[[#This Row],[Journal Id]],2)="EX",TEXT(tbl_TransDet_Exp[[#This Row],[Vch /Ex /PayId]],"0000000000"),"")</f>
        <v/>
      </c>
      <c r="AF1243" s="250" t="b">
        <f>IF(tbl_TransDet_Exp[[#This Row],[ER Lookup and Format]]&lt;&gt;"",CONCATENATE(tbl_TransDet_Exp[[#This Row],[https://financials.omni.fsu.edu/psp/sprdfi/EMPLOYEE/ERP/c/AUDIT_EXPENSE_FUNCTIONS.TE_EXP_SHEET_INQ.GBL?SHEET_ID=]],AE1243,tbl_TransDet_Exp[[#This Row],[&amp;PAGE=EX_SHEET_ENTRY]]))</f>
        <v>0</v>
      </c>
      <c r="AG1243" s="250" t="str">
        <f t="shared" si="62"/>
        <v>https://docmgmt.its.fsu.edu/NolijWeb/public/apiLoginCheck.jsp?redir=../documentviewer/%3FdocumentId%3D</v>
      </c>
      <c r="AH12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3" s="250" t="str">
        <f>tbl_TransDet_Exp[[#Headers],[&amp;TargetFrameName=None]]</f>
        <v>&amp;TargetFrameName=None</v>
      </c>
      <c r="AJ12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3" s="71"/>
      <c r="AN1243" s="22"/>
      <c r="AO1243" s="22"/>
      <c r="AP1243" s="208"/>
      <c r="AQ1243" s="42" t="e">
        <f>IF(tbl_TransDet_Exp[[#This Row],[Custom SR Type]]="",INDEX(SR_Lookup[Section Name],MATCH(tbl_TransDet_Exp[[#This Row],[Account]],SR_Lookup[Account],0)),tbl_TransDet_Exp[[#This Row],[Custom SR Type]])</f>
        <v>#N/A</v>
      </c>
      <c r="AR1243" s="42">
        <f>VALUE(CONCATENATE(C1243,TEXT(tbl_TransDet_Exp[[#This Row],[Pd]],"00")))</f>
        <v>0</v>
      </c>
      <c r="AS1243" s="42" t="str">
        <f>TEXT(tbl_TransDet_Exp[[#This Row],[Project Id]],"000000")</f>
        <v>000000</v>
      </c>
      <c r="AT1243" s="42" t="e">
        <f>INDEX(Table11[Description],MATCH(tbl_TransDet_Exp[[#This Row],[Account]],Table11[GL Account],0))</f>
        <v>#N/A</v>
      </c>
      <c r="AU12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4" spans="2:47">
      <c r="B1244" s="11"/>
      <c r="C1244" s="243"/>
      <c r="D1244" s="243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244"/>
      <c r="P1244" s="11"/>
      <c r="Q1244" s="245"/>
      <c r="R1244" s="11"/>
      <c r="S1244" s="11"/>
      <c r="T1244" s="11"/>
      <c r="U1244" s="11"/>
      <c r="V1244" s="11"/>
      <c r="W1244" s="11"/>
      <c r="X1244" s="11"/>
      <c r="Y1244" s="11"/>
      <c r="Z1244" s="246"/>
      <c r="AA12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4" s="250" t="e">
        <f>IF(tbl_TransDet_Exp[[#This Row],[+/-  (HR GL Detail)]]&lt;&gt;"",tbl_TransDet_Exp[[#This Row],[+/-  (HR GL Detail)]],IF(#REF!&lt;&gt;"",#REF!,""))</f>
        <v>#REF!</v>
      </c>
      <c r="AC1244" s="250" t="str">
        <f t="shared" si="60"/>
        <v>https://financials.omni.fsu.edu/psp/sprdfi/EMPLOYEE/ERP/c/AUDIT_EXPENSE_FUNCTIONS.TE_EXP_SHEET_INQ.GBL?SHEET_ID=</v>
      </c>
      <c r="AD1244" s="250" t="str">
        <f t="shared" si="61"/>
        <v>&amp;PAGE=EX_SHEET_ENTRY</v>
      </c>
      <c r="AE1244" s="250" t="str">
        <f>IF(LEFT(tbl_TransDet_Exp[[#This Row],[Journal Id]],2)="EX",TEXT(tbl_TransDet_Exp[[#This Row],[Vch /Ex /PayId]],"0000000000"),"")</f>
        <v/>
      </c>
      <c r="AF1244" s="250" t="b">
        <f>IF(tbl_TransDet_Exp[[#This Row],[ER Lookup and Format]]&lt;&gt;"",CONCATENATE(tbl_TransDet_Exp[[#This Row],[https://financials.omni.fsu.edu/psp/sprdfi/EMPLOYEE/ERP/c/AUDIT_EXPENSE_FUNCTIONS.TE_EXP_SHEET_INQ.GBL?SHEET_ID=]],AE1244,tbl_TransDet_Exp[[#This Row],[&amp;PAGE=EX_SHEET_ENTRY]]))</f>
        <v>0</v>
      </c>
      <c r="AG1244" s="250" t="str">
        <f t="shared" si="62"/>
        <v>https://docmgmt.its.fsu.edu/NolijWeb/public/apiLoginCheck.jsp?redir=../documentviewer/%3FdocumentId%3D</v>
      </c>
      <c r="AH12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4" s="250" t="str">
        <f>tbl_TransDet_Exp[[#Headers],[&amp;TargetFrameName=None]]</f>
        <v>&amp;TargetFrameName=None</v>
      </c>
      <c r="AJ12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4" s="71"/>
      <c r="AN1244" s="22"/>
      <c r="AO1244" s="22"/>
      <c r="AP1244" s="208"/>
      <c r="AQ1244" s="42" t="e">
        <f>IF(tbl_TransDet_Exp[[#This Row],[Custom SR Type]]="",INDEX(SR_Lookup[Section Name],MATCH(tbl_TransDet_Exp[[#This Row],[Account]],SR_Lookup[Account],0)),tbl_TransDet_Exp[[#This Row],[Custom SR Type]])</f>
        <v>#N/A</v>
      </c>
      <c r="AR1244" s="42">
        <f>VALUE(CONCATENATE(C1244,TEXT(tbl_TransDet_Exp[[#This Row],[Pd]],"00")))</f>
        <v>0</v>
      </c>
      <c r="AS1244" s="42" t="str">
        <f>TEXT(tbl_TransDet_Exp[[#This Row],[Project Id]],"000000")</f>
        <v>000000</v>
      </c>
      <c r="AT1244" s="42" t="e">
        <f>INDEX(Table11[Description],MATCH(tbl_TransDet_Exp[[#This Row],[Account]],Table11[GL Account],0))</f>
        <v>#N/A</v>
      </c>
      <c r="AU12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5" spans="2:47">
      <c r="B1245" s="11"/>
      <c r="C1245" s="243"/>
      <c r="D1245" s="243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244"/>
      <c r="P1245" s="11"/>
      <c r="Q1245" s="245"/>
      <c r="R1245" s="11"/>
      <c r="S1245" s="11"/>
      <c r="T1245" s="11"/>
      <c r="U1245" s="11"/>
      <c r="V1245" s="11"/>
      <c r="W1245" s="11"/>
      <c r="X1245" s="11"/>
      <c r="Y1245" s="11"/>
      <c r="Z1245" s="246"/>
      <c r="AA12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5" s="250" t="e">
        <f>IF(tbl_TransDet_Exp[[#This Row],[+/-  (HR GL Detail)]]&lt;&gt;"",tbl_TransDet_Exp[[#This Row],[+/-  (HR GL Detail)]],IF(#REF!&lt;&gt;"",#REF!,""))</f>
        <v>#REF!</v>
      </c>
      <c r="AC1245" s="250" t="str">
        <f t="shared" si="60"/>
        <v>https://financials.omni.fsu.edu/psp/sprdfi/EMPLOYEE/ERP/c/AUDIT_EXPENSE_FUNCTIONS.TE_EXP_SHEET_INQ.GBL?SHEET_ID=</v>
      </c>
      <c r="AD1245" s="250" t="str">
        <f t="shared" si="61"/>
        <v>&amp;PAGE=EX_SHEET_ENTRY</v>
      </c>
      <c r="AE1245" s="250" t="str">
        <f>IF(LEFT(tbl_TransDet_Exp[[#This Row],[Journal Id]],2)="EX",TEXT(tbl_TransDet_Exp[[#This Row],[Vch /Ex /PayId]],"0000000000"),"")</f>
        <v/>
      </c>
      <c r="AF1245" s="250" t="b">
        <f>IF(tbl_TransDet_Exp[[#This Row],[ER Lookup and Format]]&lt;&gt;"",CONCATENATE(tbl_TransDet_Exp[[#This Row],[https://financials.omni.fsu.edu/psp/sprdfi/EMPLOYEE/ERP/c/AUDIT_EXPENSE_FUNCTIONS.TE_EXP_SHEET_INQ.GBL?SHEET_ID=]],AE1245,tbl_TransDet_Exp[[#This Row],[&amp;PAGE=EX_SHEET_ENTRY]]))</f>
        <v>0</v>
      </c>
      <c r="AG1245" s="250" t="str">
        <f t="shared" si="62"/>
        <v>https://docmgmt.its.fsu.edu/NolijWeb/public/apiLoginCheck.jsp?redir=../documentviewer/%3FdocumentId%3D</v>
      </c>
      <c r="AH12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5" s="250" t="str">
        <f>tbl_TransDet_Exp[[#Headers],[&amp;TargetFrameName=None]]</f>
        <v>&amp;TargetFrameName=None</v>
      </c>
      <c r="AJ12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5" s="71"/>
      <c r="AN1245" s="22"/>
      <c r="AO1245" s="22"/>
      <c r="AP1245" s="208"/>
      <c r="AQ1245" s="42" t="e">
        <f>IF(tbl_TransDet_Exp[[#This Row],[Custom SR Type]]="",INDEX(SR_Lookup[Section Name],MATCH(tbl_TransDet_Exp[[#This Row],[Account]],SR_Lookup[Account],0)),tbl_TransDet_Exp[[#This Row],[Custom SR Type]])</f>
        <v>#N/A</v>
      </c>
      <c r="AR1245" s="42">
        <f>VALUE(CONCATENATE(C1245,TEXT(tbl_TransDet_Exp[[#This Row],[Pd]],"00")))</f>
        <v>0</v>
      </c>
      <c r="AS1245" s="42" t="str">
        <f>TEXT(tbl_TransDet_Exp[[#This Row],[Project Id]],"000000")</f>
        <v>000000</v>
      </c>
      <c r="AT1245" s="42" t="e">
        <f>INDEX(Table11[Description],MATCH(tbl_TransDet_Exp[[#This Row],[Account]],Table11[GL Account],0))</f>
        <v>#N/A</v>
      </c>
      <c r="AU12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6" spans="2:47">
      <c r="B1246" s="11"/>
      <c r="C1246" s="243"/>
      <c r="D1246" s="243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244"/>
      <c r="P1246" s="11"/>
      <c r="Q1246" s="245"/>
      <c r="R1246" s="11"/>
      <c r="S1246" s="11"/>
      <c r="T1246" s="11"/>
      <c r="U1246" s="11"/>
      <c r="V1246" s="11"/>
      <c r="W1246" s="11"/>
      <c r="X1246" s="11"/>
      <c r="Y1246" s="11"/>
      <c r="Z1246" s="246"/>
      <c r="AA12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6" s="250" t="e">
        <f>IF(tbl_TransDet_Exp[[#This Row],[+/-  (HR GL Detail)]]&lt;&gt;"",tbl_TransDet_Exp[[#This Row],[+/-  (HR GL Detail)]],IF(#REF!&lt;&gt;"",#REF!,""))</f>
        <v>#REF!</v>
      </c>
      <c r="AC1246" s="250" t="str">
        <f t="shared" si="60"/>
        <v>https://financials.omni.fsu.edu/psp/sprdfi/EMPLOYEE/ERP/c/AUDIT_EXPENSE_FUNCTIONS.TE_EXP_SHEET_INQ.GBL?SHEET_ID=</v>
      </c>
      <c r="AD1246" s="250" t="str">
        <f t="shared" si="61"/>
        <v>&amp;PAGE=EX_SHEET_ENTRY</v>
      </c>
      <c r="AE1246" s="250" t="str">
        <f>IF(LEFT(tbl_TransDet_Exp[[#This Row],[Journal Id]],2)="EX",TEXT(tbl_TransDet_Exp[[#This Row],[Vch /Ex /PayId]],"0000000000"),"")</f>
        <v/>
      </c>
      <c r="AF1246" s="250" t="b">
        <f>IF(tbl_TransDet_Exp[[#This Row],[ER Lookup and Format]]&lt;&gt;"",CONCATENATE(tbl_TransDet_Exp[[#This Row],[https://financials.omni.fsu.edu/psp/sprdfi/EMPLOYEE/ERP/c/AUDIT_EXPENSE_FUNCTIONS.TE_EXP_SHEET_INQ.GBL?SHEET_ID=]],AE1246,tbl_TransDet_Exp[[#This Row],[&amp;PAGE=EX_SHEET_ENTRY]]))</f>
        <v>0</v>
      </c>
      <c r="AG1246" s="250" t="str">
        <f t="shared" si="62"/>
        <v>https://docmgmt.its.fsu.edu/NolijWeb/public/apiLoginCheck.jsp?redir=../documentviewer/%3FdocumentId%3D</v>
      </c>
      <c r="AH12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6" s="250" t="str">
        <f>tbl_TransDet_Exp[[#Headers],[&amp;TargetFrameName=None]]</f>
        <v>&amp;TargetFrameName=None</v>
      </c>
      <c r="AJ12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6" s="71"/>
      <c r="AN1246" s="22"/>
      <c r="AO1246" s="22"/>
      <c r="AP1246" s="208"/>
      <c r="AQ1246" s="42" t="e">
        <f>IF(tbl_TransDet_Exp[[#This Row],[Custom SR Type]]="",INDEX(SR_Lookup[Section Name],MATCH(tbl_TransDet_Exp[[#This Row],[Account]],SR_Lookup[Account],0)),tbl_TransDet_Exp[[#This Row],[Custom SR Type]])</f>
        <v>#N/A</v>
      </c>
      <c r="AR1246" s="42">
        <f>VALUE(CONCATENATE(C1246,TEXT(tbl_TransDet_Exp[[#This Row],[Pd]],"00")))</f>
        <v>0</v>
      </c>
      <c r="AS1246" s="42" t="str">
        <f>TEXT(tbl_TransDet_Exp[[#This Row],[Project Id]],"000000")</f>
        <v>000000</v>
      </c>
      <c r="AT1246" s="42" t="e">
        <f>INDEX(Table11[Description],MATCH(tbl_TransDet_Exp[[#This Row],[Account]],Table11[GL Account],0))</f>
        <v>#N/A</v>
      </c>
      <c r="AU12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7" spans="2:47">
      <c r="B1247" s="11"/>
      <c r="C1247" s="243"/>
      <c r="D1247" s="243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244"/>
      <c r="P1247" s="11"/>
      <c r="Q1247" s="245"/>
      <c r="R1247" s="11"/>
      <c r="S1247" s="11"/>
      <c r="T1247" s="11"/>
      <c r="U1247" s="11"/>
      <c r="V1247" s="11"/>
      <c r="W1247" s="11"/>
      <c r="X1247" s="11"/>
      <c r="Y1247" s="11"/>
      <c r="Z1247" s="246"/>
      <c r="AA12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7" s="250" t="e">
        <f>IF(tbl_TransDet_Exp[[#This Row],[+/-  (HR GL Detail)]]&lt;&gt;"",tbl_TransDet_Exp[[#This Row],[+/-  (HR GL Detail)]],IF(#REF!&lt;&gt;"",#REF!,""))</f>
        <v>#REF!</v>
      </c>
      <c r="AC1247" s="250" t="str">
        <f t="shared" si="60"/>
        <v>https://financials.omni.fsu.edu/psp/sprdfi/EMPLOYEE/ERP/c/AUDIT_EXPENSE_FUNCTIONS.TE_EXP_SHEET_INQ.GBL?SHEET_ID=</v>
      </c>
      <c r="AD1247" s="250" t="str">
        <f t="shared" si="61"/>
        <v>&amp;PAGE=EX_SHEET_ENTRY</v>
      </c>
      <c r="AE1247" s="250" t="str">
        <f>IF(LEFT(tbl_TransDet_Exp[[#This Row],[Journal Id]],2)="EX",TEXT(tbl_TransDet_Exp[[#This Row],[Vch /Ex /PayId]],"0000000000"),"")</f>
        <v/>
      </c>
      <c r="AF1247" s="250" t="b">
        <f>IF(tbl_TransDet_Exp[[#This Row],[ER Lookup and Format]]&lt;&gt;"",CONCATENATE(tbl_TransDet_Exp[[#This Row],[https://financials.omni.fsu.edu/psp/sprdfi/EMPLOYEE/ERP/c/AUDIT_EXPENSE_FUNCTIONS.TE_EXP_SHEET_INQ.GBL?SHEET_ID=]],AE1247,tbl_TransDet_Exp[[#This Row],[&amp;PAGE=EX_SHEET_ENTRY]]))</f>
        <v>0</v>
      </c>
      <c r="AG1247" s="250" t="str">
        <f t="shared" si="62"/>
        <v>https://docmgmt.its.fsu.edu/NolijWeb/public/apiLoginCheck.jsp?redir=../documentviewer/%3FdocumentId%3D</v>
      </c>
      <c r="AH12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7" s="250" t="str">
        <f>tbl_TransDet_Exp[[#Headers],[&amp;TargetFrameName=None]]</f>
        <v>&amp;TargetFrameName=None</v>
      </c>
      <c r="AJ12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7" s="71"/>
      <c r="AN1247" s="22"/>
      <c r="AO1247" s="22"/>
      <c r="AP1247" s="208"/>
      <c r="AQ1247" s="42" t="e">
        <f>IF(tbl_TransDet_Exp[[#This Row],[Custom SR Type]]="",INDEX(SR_Lookup[Section Name],MATCH(tbl_TransDet_Exp[[#This Row],[Account]],SR_Lookup[Account],0)),tbl_TransDet_Exp[[#This Row],[Custom SR Type]])</f>
        <v>#N/A</v>
      </c>
      <c r="AR1247" s="42">
        <f>VALUE(CONCATENATE(C1247,TEXT(tbl_TransDet_Exp[[#This Row],[Pd]],"00")))</f>
        <v>0</v>
      </c>
      <c r="AS1247" s="42" t="str">
        <f>TEXT(tbl_TransDet_Exp[[#This Row],[Project Id]],"000000")</f>
        <v>000000</v>
      </c>
      <c r="AT1247" s="42" t="e">
        <f>INDEX(Table11[Description],MATCH(tbl_TransDet_Exp[[#This Row],[Account]],Table11[GL Account],0))</f>
        <v>#N/A</v>
      </c>
      <c r="AU12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8" spans="2:47">
      <c r="B1248" s="11"/>
      <c r="C1248" s="243"/>
      <c r="D1248" s="243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244"/>
      <c r="P1248" s="11"/>
      <c r="Q1248" s="245"/>
      <c r="R1248" s="11"/>
      <c r="S1248" s="11"/>
      <c r="T1248" s="11"/>
      <c r="U1248" s="11"/>
      <c r="V1248" s="11"/>
      <c r="W1248" s="11"/>
      <c r="X1248" s="11"/>
      <c r="Y1248" s="11"/>
      <c r="Z1248" s="246"/>
      <c r="AA12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8" s="250" t="e">
        <f>IF(tbl_TransDet_Exp[[#This Row],[+/-  (HR GL Detail)]]&lt;&gt;"",tbl_TransDet_Exp[[#This Row],[+/-  (HR GL Detail)]],IF(#REF!&lt;&gt;"",#REF!,""))</f>
        <v>#REF!</v>
      </c>
      <c r="AC1248" s="250" t="str">
        <f t="shared" si="60"/>
        <v>https://financials.omni.fsu.edu/psp/sprdfi/EMPLOYEE/ERP/c/AUDIT_EXPENSE_FUNCTIONS.TE_EXP_SHEET_INQ.GBL?SHEET_ID=</v>
      </c>
      <c r="AD1248" s="250" t="str">
        <f t="shared" si="61"/>
        <v>&amp;PAGE=EX_SHEET_ENTRY</v>
      </c>
      <c r="AE1248" s="250" t="str">
        <f>IF(LEFT(tbl_TransDet_Exp[[#This Row],[Journal Id]],2)="EX",TEXT(tbl_TransDet_Exp[[#This Row],[Vch /Ex /PayId]],"0000000000"),"")</f>
        <v/>
      </c>
      <c r="AF1248" s="250" t="b">
        <f>IF(tbl_TransDet_Exp[[#This Row],[ER Lookup and Format]]&lt;&gt;"",CONCATENATE(tbl_TransDet_Exp[[#This Row],[https://financials.omni.fsu.edu/psp/sprdfi/EMPLOYEE/ERP/c/AUDIT_EXPENSE_FUNCTIONS.TE_EXP_SHEET_INQ.GBL?SHEET_ID=]],AE1248,tbl_TransDet_Exp[[#This Row],[&amp;PAGE=EX_SHEET_ENTRY]]))</f>
        <v>0</v>
      </c>
      <c r="AG1248" s="250" t="str">
        <f t="shared" si="62"/>
        <v>https://docmgmt.its.fsu.edu/NolijWeb/public/apiLoginCheck.jsp?redir=../documentviewer/%3FdocumentId%3D</v>
      </c>
      <c r="AH12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8" s="250" t="str">
        <f>tbl_TransDet_Exp[[#Headers],[&amp;TargetFrameName=None]]</f>
        <v>&amp;TargetFrameName=None</v>
      </c>
      <c r="AJ12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8" s="71"/>
      <c r="AN1248" s="22"/>
      <c r="AO1248" s="22"/>
      <c r="AP1248" s="208"/>
      <c r="AQ1248" s="42" t="e">
        <f>IF(tbl_TransDet_Exp[[#This Row],[Custom SR Type]]="",INDEX(SR_Lookup[Section Name],MATCH(tbl_TransDet_Exp[[#This Row],[Account]],SR_Lookup[Account],0)),tbl_TransDet_Exp[[#This Row],[Custom SR Type]])</f>
        <v>#N/A</v>
      </c>
      <c r="AR1248" s="42">
        <f>VALUE(CONCATENATE(C1248,TEXT(tbl_TransDet_Exp[[#This Row],[Pd]],"00")))</f>
        <v>0</v>
      </c>
      <c r="AS1248" s="42" t="str">
        <f>TEXT(tbl_TransDet_Exp[[#This Row],[Project Id]],"000000")</f>
        <v>000000</v>
      </c>
      <c r="AT1248" s="42" t="e">
        <f>INDEX(Table11[Description],MATCH(tbl_TransDet_Exp[[#This Row],[Account]],Table11[GL Account],0))</f>
        <v>#N/A</v>
      </c>
      <c r="AU12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49" spans="2:47">
      <c r="B1249" s="11"/>
      <c r="C1249" s="243"/>
      <c r="D1249" s="243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244"/>
      <c r="P1249" s="11"/>
      <c r="Q1249" s="245"/>
      <c r="R1249" s="11"/>
      <c r="S1249" s="11"/>
      <c r="T1249" s="11"/>
      <c r="U1249" s="11"/>
      <c r="V1249" s="11"/>
      <c r="W1249" s="11"/>
      <c r="X1249" s="11"/>
      <c r="Y1249" s="11"/>
      <c r="Z1249" s="246"/>
      <c r="AA12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49" s="250" t="e">
        <f>IF(tbl_TransDet_Exp[[#This Row],[+/-  (HR GL Detail)]]&lt;&gt;"",tbl_TransDet_Exp[[#This Row],[+/-  (HR GL Detail)]],IF(#REF!&lt;&gt;"",#REF!,""))</f>
        <v>#REF!</v>
      </c>
      <c r="AC1249" s="250" t="str">
        <f t="shared" si="60"/>
        <v>https://financials.omni.fsu.edu/psp/sprdfi/EMPLOYEE/ERP/c/AUDIT_EXPENSE_FUNCTIONS.TE_EXP_SHEET_INQ.GBL?SHEET_ID=</v>
      </c>
      <c r="AD1249" s="250" t="str">
        <f t="shared" si="61"/>
        <v>&amp;PAGE=EX_SHEET_ENTRY</v>
      </c>
      <c r="AE1249" s="250" t="str">
        <f>IF(LEFT(tbl_TransDet_Exp[[#This Row],[Journal Id]],2)="EX",TEXT(tbl_TransDet_Exp[[#This Row],[Vch /Ex /PayId]],"0000000000"),"")</f>
        <v/>
      </c>
      <c r="AF1249" s="250" t="b">
        <f>IF(tbl_TransDet_Exp[[#This Row],[ER Lookup and Format]]&lt;&gt;"",CONCATENATE(tbl_TransDet_Exp[[#This Row],[https://financials.omni.fsu.edu/psp/sprdfi/EMPLOYEE/ERP/c/AUDIT_EXPENSE_FUNCTIONS.TE_EXP_SHEET_INQ.GBL?SHEET_ID=]],AE1249,tbl_TransDet_Exp[[#This Row],[&amp;PAGE=EX_SHEET_ENTRY]]))</f>
        <v>0</v>
      </c>
      <c r="AG1249" s="250" t="str">
        <f t="shared" si="62"/>
        <v>https://docmgmt.its.fsu.edu/NolijWeb/public/apiLoginCheck.jsp?redir=../documentviewer/%3FdocumentId%3D</v>
      </c>
      <c r="AH12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49" s="250" t="str">
        <f>tbl_TransDet_Exp[[#Headers],[&amp;TargetFrameName=None]]</f>
        <v>&amp;TargetFrameName=None</v>
      </c>
      <c r="AJ12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49" s="71"/>
      <c r="AN1249" s="22"/>
      <c r="AO1249" s="22"/>
      <c r="AP1249" s="208"/>
      <c r="AQ1249" s="42" t="e">
        <f>IF(tbl_TransDet_Exp[[#This Row],[Custom SR Type]]="",INDEX(SR_Lookup[Section Name],MATCH(tbl_TransDet_Exp[[#This Row],[Account]],SR_Lookup[Account],0)),tbl_TransDet_Exp[[#This Row],[Custom SR Type]])</f>
        <v>#N/A</v>
      </c>
      <c r="AR1249" s="42">
        <f>VALUE(CONCATENATE(C1249,TEXT(tbl_TransDet_Exp[[#This Row],[Pd]],"00")))</f>
        <v>0</v>
      </c>
      <c r="AS1249" s="42" t="str">
        <f>TEXT(tbl_TransDet_Exp[[#This Row],[Project Id]],"000000")</f>
        <v>000000</v>
      </c>
      <c r="AT1249" s="42" t="e">
        <f>INDEX(Table11[Description],MATCH(tbl_TransDet_Exp[[#This Row],[Account]],Table11[GL Account],0))</f>
        <v>#N/A</v>
      </c>
      <c r="AU12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0" spans="2:47">
      <c r="B1250" s="11"/>
      <c r="C1250" s="243"/>
      <c r="D1250" s="243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244"/>
      <c r="P1250" s="11"/>
      <c r="Q1250" s="245"/>
      <c r="R1250" s="11"/>
      <c r="S1250" s="11"/>
      <c r="T1250" s="11"/>
      <c r="U1250" s="11"/>
      <c r="V1250" s="11"/>
      <c r="W1250" s="11"/>
      <c r="X1250" s="11"/>
      <c r="Y1250" s="11"/>
      <c r="Z1250" s="246"/>
      <c r="AA12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0" s="250" t="e">
        <f>IF(tbl_TransDet_Exp[[#This Row],[+/-  (HR GL Detail)]]&lt;&gt;"",tbl_TransDet_Exp[[#This Row],[+/-  (HR GL Detail)]],IF(#REF!&lt;&gt;"",#REF!,""))</f>
        <v>#REF!</v>
      </c>
      <c r="AC1250" s="250" t="str">
        <f t="shared" si="60"/>
        <v>https://financials.omni.fsu.edu/psp/sprdfi/EMPLOYEE/ERP/c/AUDIT_EXPENSE_FUNCTIONS.TE_EXP_SHEET_INQ.GBL?SHEET_ID=</v>
      </c>
      <c r="AD1250" s="250" t="str">
        <f t="shared" si="61"/>
        <v>&amp;PAGE=EX_SHEET_ENTRY</v>
      </c>
      <c r="AE1250" s="250" t="str">
        <f>IF(LEFT(tbl_TransDet_Exp[[#This Row],[Journal Id]],2)="EX",TEXT(tbl_TransDet_Exp[[#This Row],[Vch /Ex /PayId]],"0000000000"),"")</f>
        <v/>
      </c>
      <c r="AF1250" s="250" t="b">
        <f>IF(tbl_TransDet_Exp[[#This Row],[ER Lookup and Format]]&lt;&gt;"",CONCATENATE(tbl_TransDet_Exp[[#This Row],[https://financials.omni.fsu.edu/psp/sprdfi/EMPLOYEE/ERP/c/AUDIT_EXPENSE_FUNCTIONS.TE_EXP_SHEET_INQ.GBL?SHEET_ID=]],AE1250,tbl_TransDet_Exp[[#This Row],[&amp;PAGE=EX_SHEET_ENTRY]]))</f>
        <v>0</v>
      </c>
      <c r="AG1250" s="250" t="str">
        <f t="shared" si="62"/>
        <v>https://docmgmt.its.fsu.edu/NolijWeb/public/apiLoginCheck.jsp?redir=../documentviewer/%3FdocumentId%3D</v>
      </c>
      <c r="AH12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0" s="250" t="str">
        <f>tbl_TransDet_Exp[[#Headers],[&amp;TargetFrameName=None]]</f>
        <v>&amp;TargetFrameName=None</v>
      </c>
      <c r="AJ12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0" s="71"/>
      <c r="AN1250" s="22"/>
      <c r="AO1250" s="22"/>
      <c r="AP1250" s="208"/>
      <c r="AQ1250" s="42" t="e">
        <f>IF(tbl_TransDet_Exp[[#This Row],[Custom SR Type]]="",INDEX(SR_Lookup[Section Name],MATCH(tbl_TransDet_Exp[[#This Row],[Account]],SR_Lookup[Account],0)),tbl_TransDet_Exp[[#This Row],[Custom SR Type]])</f>
        <v>#N/A</v>
      </c>
      <c r="AR1250" s="42">
        <f>VALUE(CONCATENATE(C1250,TEXT(tbl_TransDet_Exp[[#This Row],[Pd]],"00")))</f>
        <v>0</v>
      </c>
      <c r="AS1250" s="42" t="str">
        <f>TEXT(tbl_TransDet_Exp[[#This Row],[Project Id]],"000000")</f>
        <v>000000</v>
      </c>
      <c r="AT1250" s="42" t="e">
        <f>INDEX(Table11[Description],MATCH(tbl_TransDet_Exp[[#This Row],[Account]],Table11[GL Account],0))</f>
        <v>#N/A</v>
      </c>
      <c r="AU12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1" spans="2:47">
      <c r="B1251" s="11"/>
      <c r="C1251" s="243"/>
      <c r="D1251" s="243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244"/>
      <c r="P1251" s="11"/>
      <c r="Q1251" s="245"/>
      <c r="R1251" s="11"/>
      <c r="S1251" s="11"/>
      <c r="T1251" s="11"/>
      <c r="U1251" s="11"/>
      <c r="V1251" s="11"/>
      <c r="W1251" s="11"/>
      <c r="X1251" s="11"/>
      <c r="Y1251" s="11"/>
      <c r="Z1251" s="246"/>
      <c r="AA12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1" s="250" t="e">
        <f>IF(tbl_TransDet_Exp[[#This Row],[+/-  (HR GL Detail)]]&lt;&gt;"",tbl_TransDet_Exp[[#This Row],[+/-  (HR GL Detail)]],IF(#REF!&lt;&gt;"",#REF!,""))</f>
        <v>#REF!</v>
      </c>
      <c r="AC1251" s="250" t="str">
        <f t="shared" si="60"/>
        <v>https://financials.omni.fsu.edu/psp/sprdfi/EMPLOYEE/ERP/c/AUDIT_EXPENSE_FUNCTIONS.TE_EXP_SHEET_INQ.GBL?SHEET_ID=</v>
      </c>
      <c r="AD1251" s="250" t="str">
        <f t="shared" si="61"/>
        <v>&amp;PAGE=EX_SHEET_ENTRY</v>
      </c>
      <c r="AE1251" s="250" t="str">
        <f>IF(LEFT(tbl_TransDet_Exp[[#This Row],[Journal Id]],2)="EX",TEXT(tbl_TransDet_Exp[[#This Row],[Vch /Ex /PayId]],"0000000000"),"")</f>
        <v/>
      </c>
      <c r="AF1251" s="250" t="b">
        <f>IF(tbl_TransDet_Exp[[#This Row],[ER Lookup and Format]]&lt;&gt;"",CONCATENATE(tbl_TransDet_Exp[[#This Row],[https://financials.omni.fsu.edu/psp/sprdfi/EMPLOYEE/ERP/c/AUDIT_EXPENSE_FUNCTIONS.TE_EXP_SHEET_INQ.GBL?SHEET_ID=]],AE1251,tbl_TransDet_Exp[[#This Row],[&amp;PAGE=EX_SHEET_ENTRY]]))</f>
        <v>0</v>
      </c>
      <c r="AG1251" s="250" t="str">
        <f t="shared" si="62"/>
        <v>https://docmgmt.its.fsu.edu/NolijWeb/public/apiLoginCheck.jsp?redir=../documentviewer/%3FdocumentId%3D</v>
      </c>
      <c r="AH12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1" s="250" t="str">
        <f>tbl_TransDet_Exp[[#Headers],[&amp;TargetFrameName=None]]</f>
        <v>&amp;TargetFrameName=None</v>
      </c>
      <c r="AJ12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1" s="71"/>
      <c r="AN1251" s="22"/>
      <c r="AO1251" s="22"/>
      <c r="AP1251" s="208"/>
      <c r="AQ1251" s="42" t="e">
        <f>IF(tbl_TransDet_Exp[[#This Row],[Custom SR Type]]="",INDEX(SR_Lookup[Section Name],MATCH(tbl_TransDet_Exp[[#This Row],[Account]],SR_Lookup[Account],0)),tbl_TransDet_Exp[[#This Row],[Custom SR Type]])</f>
        <v>#N/A</v>
      </c>
      <c r="AR1251" s="42">
        <f>VALUE(CONCATENATE(C1251,TEXT(tbl_TransDet_Exp[[#This Row],[Pd]],"00")))</f>
        <v>0</v>
      </c>
      <c r="AS1251" s="42" t="str">
        <f>TEXT(tbl_TransDet_Exp[[#This Row],[Project Id]],"000000")</f>
        <v>000000</v>
      </c>
      <c r="AT1251" s="42" t="e">
        <f>INDEX(Table11[Description],MATCH(tbl_TransDet_Exp[[#This Row],[Account]],Table11[GL Account],0))</f>
        <v>#N/A</v>
      </c>
      <c r="AU12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2" spans="2:47">
      <c r="B1252" s="11"/>
      <c r="C1252" s="243"/>
      <c r="D1252" s="243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244"/>
      <c r="P1252" s="11"/>
      <c r="Q1252" s="245"/>
      <c r="R1252" s="11"/>
      <c r="S1252" s="11"/>
      <c r="T1252" s="11"/>
      <c r="U1252" s="11"/>
      <c r="V1252" s="11"/>
      <c r="W1252" s="11"/>
      <c r="X1252" s="11"/>
      <c r="Y1252" s="11"/>
      <c r="Z1252" s="246"/>
      <c r="AA12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2" s="250" t="e">
        <f>IF(tbl_TransDet_Exp[[#This Row],[+/-  (HR GL Detail)]]&lt;&gt;"",tbl_TransDet_Exp[[#This Row],[+/-  (HR GL Detail)]],IF(#REF!&lt;&gt;"",#REF!,""))</f>
        <v>#REF!</v>
      </c>
      <c r="AC1252" s="250" t="str">
        <f t="shared" si="60"/>
        <v>https://financials.omni.fsu.edu/psp/sprdfi/EMPLOYEE/ERP/c/AUDIT_EXPENSE_FUNCTIONS.TE_EXP_SHEET_INQ.GBL?SHEET_ID=</v>
      </c>
      <c r="AD1252" s="250" t="str">
        <f t="shared" si="61"/>
        <v>&amp;PAGE=EX_SHEET_ENTRY</v>
      </c>
      <c r="AE1252" s="250" t="str">
        <f>IF(LEFT(tbl_TransDet_Exp[[#This Row],[Journal Id]],2)="EX",TEXT(tbl_TransDet_Exp[[#This Row],[Vch /Ex /PayId]],"0000000000"),"")</f>
        <v/>
      </c>
      <c r="AF1252" s="250" t="b">
        <f>IF(tbl_TransDet_Exp[[#This Row],[ER Lookup and Format]]&lt;&gt;"",CONCATENATE(tbl_TransDet_Exp[[#This Row],[https://financials.omni.fsu.edu/psp/sprdfi/EMPLOYEE/ERP/c/AUDIT_EXPENSE_FUNCTIONS.TE_EXP_SHEET_INQ.GBL?SHEET_ID=]],AE1252,tbl_TransDet_Exp[[#This Row],[&amp;PAGE=EX_SHEET_ENTRY]]))</f>
        <v>0</v>
      </c>
      <c r="AG1252" s="250" t="str">
        <f t="shared" si="62"/>
        <v>https://docmgmt.its.fsu.edu/NolijWeb/public/apiLoginCheck.jsp?redir=../documentviewer/%3FdocumentId%3D</v>
      </c>
      <c r="AH12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2" s="250" t="str">
        <f>tbl_TransDet_Exp[[#Headers],[&amp;TargetFrameName=None]]</f>
        <v>&amp;TargetFrameName=None</v>
      </c>
      <c r="AJ12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2" s="71"/>
      <c r="AN1252" s="22"/>
      <c r="AO1252" s="22"/>
      <c r="AP1252" s="208"/>
      <c r="AQ1252" s="42" t="e">
        <f>IF(tbl_TransDet_Exp[[#This Row],[Custom SR Type]]="",INDEX(SR_Lookup[Section Name],MATCH(tbl_TransDet_Exp[[#This Row],[Account]],SR_Lookup[Account],0)),tbl_TransDet_Exp[[#This Row],[Custom SR Type]])</f>
        <v>#N/A</v>
      </c>
      <c r="AR1252" s="42">
        <f>VALUE(CONCATENATE(C1252,TEXT(tbl_TransDet_Exp[[#This Row],[Pd]],"00")))</f>
        <v>0</v>
      </c>
      <c r="AS1252" s="42" t="str">
        <f>TEXT(tbl_TransDet_Exp[[#This Row],[Project Id]],"000000")</f>
        <v>000000</v>
      </c>
      <c r="AT1252" s="42" t="e">
        <f>INDEX(Table11[Description],MATCH(tbl_TransDet_Exp[[#This Row],[Account]],Table11[GL Account],0))</f>
        <v>#N/A</v>
      </c>
      <c r="AU12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3" spans="2:47">
      <c r="B1253" s="11"/>
      <c r="C1253" s="243"/>
      <c r="D1253" s="243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244"/>
      <c r="P1253" s="11"/>
      <c r="Q1253" s="245"/>
      <c r="R1253" s="11"/>
      <c r="S1253" s="11"/>
      <c r="T1253" s="11"/>
      <c r="U1253" s="11"/>
      <c r="V1253" s="11"/>
      <c r="W1253" s="11"/>
      <c r="X1253" s="11"/>
      <c r="Y1253" s="11"/>
      <c r="Z1253" s="246"/>
      <c r="AA12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3" s="250" t="e">
        <f>IF(tbl_TransDet_Exp[[#This Row],[+/-  (HR GL Detail)]]&lt;&gt;"",tbl_TransDet_Exp[[#This Row],[+/-  (HR GL Detail)]],IF(#REF!&lt;&gt;"",#REF!,""))</f>
        <v>#REF!</v>
      </c>
      <c r="AC1253" s="250" t="str">
        <f t="shared" si="60"/>
        <v>https://financials.omni.fsu.edu/psp/sprdfi/EMPLOYEE/ERP/c/AUDIT_EXPENSE_FUNCTIONS.TE_EXP_SHEET_INQ.GBL?SHEET_ID=</v>
      </c>
      <c r="AD1253" s="250" t="str">
        <f t="shared" si="61"/>
        <v>&amp;PAGE=EX_SHEET_ENTRY</v>
      </c>
      <c r="AE1253" s="250" t="str">
        <f>IF(LEFT(tbl_TransDet_Exp[[#This Row],[Journal Id]],2)="EX",TEXT(tbl_TransDet_Exp[[#This Row],[Vch /Ex /PayId]],"0000000000"),"")</f>
        <v/>
      </c>
      <c r="AF1253" s="250" t="b">
        <f>IF(tbl_TransDet_Exp[[#This Row],[ER Lookup and Format]]&lt;&gt;"",CONCATENATE(tbl_TransDet_Exp[[#This Row],[https://financials.omni.fsu.edu/psp/sprdfi/EMPLOYEE/ERP/c/AUDIT_EXPENSE_FUNCTIONS.TE_EXP_SHEET_INQ.GBL?SHEET_ID=]],AE1253,tbl_TransDet_Exp[[#This Row],[&amp;PAGE=EX_SHEET_ENTRY]]))</f>
        <v>0</v>
      </c>
      <c r="AG1253" s="250" t="str">
        <f t="shared" si="62"/>
        <v>https://docmgmt.its.fsu.edu/NolijWeb/public/apiLoginCheck.jsp?redir=../documentviewer/%3FdocumentId%3D</v>
      </c>
      <c r="AH12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3" s="250" t="str">
        <f>tbl_TransDet_Exp[[#Headers],[&amp;TargetFrameName=None]]</f>
        <v>&amp;TargetFrameName=None</v>
      </c>
      <c r="AJ12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3" s="71"/>
      <c r="AN1253" s="22"/>
      <c r="AO1253" s="22"/>
      <c r="AP1253" s="208"/>
      <c r="AQ1253" s="42" t="e">
        <f>IF(tbl_TransDet_Exp[[#This Row],[Custom SR Type]]="",INDEX(SR_Lookup[Section Name],MATCH(tbl_TransDet_Exp[[#This Row],[Account]],SR_Lookup[Account],0)),tbl_TransDet_Exp[[#This Row],[Custom SR Type]])</f>
        <v>#N/A</v>
      </c>
      <c r="AR1253" s="42">
        <f>VALUE(CONCATENATE(C1253,TEXT(tbl_TransDet_Exp[[#This Row],[Pd]],"00")))</f>
        <v>0</v>
      </c>
      <c r="AS1253" s="42" t="str">
        <f>TEXT(tbl_TransDet_Exp[[#This Row],[Project Id]],"000000")</f>
        <v>000000</v>
      </c>
      <c r="AT1253" s="42" t="e">
        <f>INDEX(Table11[Description],MATCH(tbl_TransDet_Exp[[#This Row],[Account]],Table11[GL Account],0))</f>
        <v>#N/A</v>
      </c>
      <c r="AU12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4" spans="2:47">
      <c r="B1254" s="11"/>
      <c r="C1254" s="243"/>
      <c r="D1254" s="243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244"/>
      <c r="P1254" s="11"/>
      <c r="Q1254" s="245"/>
      <c r="R1254" s="11"/>
      <c r="S1254" s="11"/>
      <c r="T1254" s="11"/>
      <c r="U1254" s="11"/>
      <c r="V1254" s="11"/>
      <c r="W1254" s="11"/>
      <c r="X1254" s="11"/>
      <c r="Y1254" s="11"/>
      <c r="Z1254" s="246"/>
      <c r="AA12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4" s="250" t="e">
        <f>IF(tbl_TransDet_Exp[[#This Row],[+/-  (HR GL Detail)]]&lt;&gt;"",tbl_TransDet_Exp[[#This Row],[+/-  (HR GL Detail)]],IF(#REF!&lt;&gt;"",#REF!,""))</f>
        <v>#REF!</v>
      </c>
      <c r="AC1254" s="250" t="str">
        <f t="shared" si="60"/>
        <v>https://financials.omni.fsu.edu/psp/sprdfi/EMPLOYEE/ERP/c/AUDIT_EXPENSE_FUNCTIONS.TE_EXP_SHEET_INQ.GBL?SHEET_ID=</v>
      </c>
      <c r="AD1254" s="250" t="str">
        <f t="shared" si="61"/>
        <v>&amp;PAGE=EX_SHEET_ENTRY</v>
      </c>
      <c r="AE1254" s="250" t="str">
        <f>IF(LEFT(tbl_TransDet_Exp[[#This Row],[Journal Id]],2)="EX",TEXT(tbl_TransDet_Exp[[#This Row],[Vch /Ex /PayId]],"0000000000"),"")</f>
        <v/>
      </c>
      <c r="AF1254" s="250" t="b">
        <f>IF(tbl_TransDet_Exp[[#This Row],[ER Lookup and Format]]&lt;&gt;"",CONCATENATE(tbl_TransDet_Exp[[#This Row],[https://financials.omni.fsu.edu/psp/sprdfi/EMPLOYEE/ERP/c/AUDIT_EXPENSE_FUNCTIONS.TE_EXP_SHEET_INQ.GBL?SHEET_ID=]],AE1254,tbl_TransDet_Exp[[#This Row],[&amp;PAGE=EX_SHEET_ENTRY]]))</f>
        <v>0</v>
      </c>
      <c r="AG1254" s="250" t="str">
        <f t="shared" si="62"/>
        <v>https://docmgmt.its.fsu.edu/NolijWeb/public/apiLoginCheck.jsp?redir=../documentviewer/%3FdocumentId%3D</v>
      </c>
      <c r="AH12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4" s="250" t="str">
        <f>tbl_TransDet_Exp[[#Headers],[&amp;TargetFrameName=None]]</f>
        <v>&amp;TargetFrameName=None</v>
      </c>
      <c r="AJ12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4" s="71"/>
      <c r="AN1254" s="22"/>
      <c r="AO1254" s="22"/>
      <c r="AP1254" s="208"/>
      <c r="AQ1254" s="42" t="e">
        <f>IF(tbl_TransDet_Exp[[#This Row],[Custom SR Type]]="",INDEX(SR_Lookup[Section Name],MATCH(tbl_TransDet_Exp[[#This Row],[Account]],SR_Lookup[Account],0)),tbl_TransDet_Exp[[#This Row],[Custom SR Type]])</f>
        <v>#N/A</v>
      </c>
      <c r="AR1254" s="42">
        <f>VALUE(CONCATENATE(C1254,TEXT(tbl_TransDet_Exp[[#This Row],[Pd]],"00")))</f>
        <v>0</v>
      </c>
      <c r="AS1254" s="42" t="str">
        <f>TEXT(tbl_TransDet_Exp[[#This Row],[Project Id]],"000000")</f>
        <v>000000</v>
      </c>
      <c r="AT1254" s="42" t="e">
        <f>INDEX(Table11[Description],MATCH(tbl_TransDet_Exp[[#This Row],[Account]],Table11[GL Account],0))</f>
        <v>#N/A</v>
      </c>
      <c r="AU12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5" spans="2:47">
      <c r="B1255" s="11"/>
      <c r="C1255" s="243"/>
      <c r="D1255" s="243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244"/>
      <c r="P1255" s="11"/>
      <c r="Q1255" s="245"/>
      <c r="R1255" s="11"/>
      <c r="S1255" s="11"/>
      <c r="T1255" s="11"/>
      <c r="U1255" s="11"/>
      <c r="V1255" s="11"/>
      <c r="W1255" s="11"/>
      <c r="X1255" s="11"/>
      <c r="Y1255" s="11"/>
      <c r="Z1255" s="246"/>
      <c r="AA12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5" s="250" t="e">
        <f>IF(tbl_TransDet_Exp[[#This Row],[+/-  (HR GL Detail)]]&lt;&gt;"",tbl_TransDet_Exp[[#This Row],[+/-  (HR GL Detail)]],IF(#REF!&lt;&gt;"",#REF!,""))</f>
        <v>#REF!</v>
      </c>
      <c r="AC1255" s="250" t="str">
        <f t="shared" si="60"/>
        <v>https://financials.omni.fsu.edu/psp/sprdfi/EMPLOYEE/ERP/c/AUDIT_EXPENSE_FUNCTIONS.TE_EXP_SHEET_INQ.GBL?SHEET_ID=</v>
      </c>
      <c r="AD1255" s="250" t="str">
        <f t="shared" si="61"/>
        <v>&amp;PAGE=EX_SHEET_ENTRY</v>
      </c>
      <c r="AE1255" s="250" t="str">
        <f>IF(LEFT(tbl_TransDet_Exp[[#This Row],[Journal Id]],2)="EX",TEXT(tbl_TransDet_Exp[[#This Row],[Vch /Ex /PayId]],"0000000000"),"")</f>
        <v/>
      </c>
      <c r="AF1255" s="250" t="b">
        <f>IF(tbl_TransDet_Exp[[#This Row],[ER Lookup and Format]]&lt;&gt;"",CONCATENATE(tbl_TransDet_Exp[[#This Row],[https://financials.omni.fsu.edu/psp/sprdfi/EMPLOYEE/ERP/c/AUDIT_EXPENSE_FUNCTIONS.TE_EXP_SHEET_INQ.GBL?SHEET_ID=]],AE1255,tbl_TransDet_Exp[[#This Row],[&amp;PAGE=EX_SHEET_ENTRY]]))</f>
        <v>0</v>
      </c>
      <c r="AG1255" s="250" t="str">
        <f t="shared" si="62"/>
        <v>https://docmgmt.its.fsu.edu/NolijWeb/public/apiLoginCheck.jsp?redir=../documentviewer/%3FdocumentId%3D</v>
      </c>
      <c r="AH12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5" s="250" t="str">
        <f>tbl_TransDet_Exp[[#Headers],[&amp;TargetFrameName=None]]</f>
        <v>&amp;TargetFrameName=None</v>
      </c>
      <c r="AJ12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5" s="71"/>
      <c r="AN1255" s="22"/>
      <c r="AO1255" s="22"/>
      <c r="AP1255" s="208"/>
      <c r="AQ1255" s="42" t="e">
        <f>IF(tbl_TransDet_Exp[[#This Row],[Custom SR Type]]="",INDEX(SR_Lookup[Section Name],MATCH(tbl_TransDet_Exp[[#This Row],[Account]],SR_Lookup[Account],0)),tbl_TransDet_Exp[[#This Row],[Custom SR Type]])</f>
        <v>#N/A</v>
      </c>
      <c r="AR1255" s="42">
        <f>VALUE(CONCATENATE(C1255,TEXT(tbl_TransDet_Exp[[#This Row],[Pd]],"00")))</f>
        <v>0</v>
      </c>
      <c r="AS1255" s="42" t="str">
        <f>TEXT(tbl_TransDet_Exp[[#This Row],[Project Id]],"000000")</f>
        <v>000000</v>
      </c>
      <c r="AT1255" s="42" t="e">
        <f>INDEX(Table11[Description],MATCH(tbl_TransDet_Exp[[#This Row],[Account]],Table11[GL Account],0))</f>
        <v>#N/A</v>
      </c>
      <c r="AU12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6" spans="2:47">
      <c r="B1256" s="11"/>
      <c r="C1256" s="243"/>
      <c r="D1256" s="243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244"/>
      <c r="P1256" s="11"/>
      <c r="Q1256" s="245"/>
      <c r="R1256" s="11"/>
      <c r="S1256" s="11"/>
      <c r="T1256" s="11"/>
      <c r="U1256" s="11"/>
      <c r="V1256" s="11"/>
      <c r="W1256" s="11"/>
      <c r="X1256" s="11"/>
      <c r="Y1256" s="11"/>
      <c r="Z1256" s="246"/>
      <c r="AA12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6" s="250" t="e">
        <f>IF(tbl_TransDet_Exp[[#This Row],[+/-  (HR GL Detail)]]&lt;&gt;"",tbl_TransDet_Exp[[#This Row],[+/-  (HR GL Detail)]],IF(#REF!&lt;&gt;"",#REF!,""))</f>
        <v>#REF!</v>
      </c>
      <c r="AC1256" s="250" t="str">
        <f t="shared" si="60"/>
        <v>https://financials.omni.fsu.edu/psp/sprdfi/EMPLOYEE/ERP/c/AUDIT_EXPENSE_FUNCTIONS.TE_EXP_SHEET_INQ.GBL?SHEET_ID=</v>
      </c>
      <c r="AD1256" s="250" t="str">
        <f t="shared" si="61"/>
        <v>&amp;PAGE=EX_SHEET_ENTRY</v>
      </c>
      <c r="AE1256" s="250" t="str">
        <f>IF(LEFT(tbl_TransDet_Exp[[#This Row],[Journal Id]],2)="EX",TEXT(tbl_TransDet_Exp[[#This Row],[Vch /Ex /PayId]],"0000000000"),"")</f>
        <v/>
      </c>
      <c r="AF1256" s="250" t="b">
        <f>IF(tbl_TransDet_Exp[[#This Row],[ER Lookup and Format]]&lt;&gt;"",CONCATENATE(tbl_TransDet_Exp[[#This Row],[https://financials.omni.fsu.edu/psp/sprdfi/EMPLOYEE/ERP/c/AUDIT_EXPENSE_FUNCTIONS.TE_EXP_SHEET_INQ.GBL?SHEET_ID=]],AE1256,tbl_TransDet_Exp[[#This Row],[&amp;PAGE=EX_SHEET_ENTRY]]))</f>
        <v>0</v>
      </c>
      <c r="AG1256" s="250" t="str">
        <f t="shared" si="62"/>
        <v>https://docmgmt.its.fsu.edu/NolijWeb/public/apiLoginCheck.jsp?redir=../documentviewer/%3FdocumentId%3D</v>
      </c>
      <c r="AH12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6" s="250" t="str">
        <f>tbl_TransDet_Exp[[#Headers],[&amp;TargetFrameName=None]]</f>
        <v>&amp;TargetFrameName=None</v>
      </c>
      <c r="AJ12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6" s="71"/>
      <c r="AN1256" s="22"/>
      <c r="AO1256" s="22"/>
      <c r="AP1256" s="208"/>
      <c r="AQ1256" s="42" t="e">
        <f>IF(tbl_TransDet_Exp[[#This Row],[Custom SR Type]]="",INDEX(SR_Lookup[Section Name],MATCH(tbl_TransDet_Exp[[#This Row],[Account]],SR_Lookup[Account],0)),tbl_TransDet_Exp[[#This Row],[Custom SR Type]])</f>
        <v>#N/A</v>
      </c>
      <c r="AR1256" s="42">
        <f>VALUE(CONCATENATE(C1256,TEXT(tbl_TransDet_Exp[[#This Row],[Pd]],"00")))</f>
        <v>0</v>
      </c>
      <c r="AS1256" s="42" t="str">
        <f>TEXT(tbl_TransDet_Exp[[#This Row],[Project Id]],"000000")</f>
        <v>000000</v>
      </c>
      <c r="AT1256" s="42" t="e">
        <f>INDEX(Table11[Description],MATCH(tbl_TransDet_Exp[[#This Row],[Account]],Table11[GL Account],0))</f>
        <v>#N/A</v>
      </c>
      <c r="AU12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7" spans="2:47">
      <c r="B1257" s="11"/>
      <c r="C1257" s="243"/>
      <c r="D1257" s="243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244"/>
      <c r="P1257" s="11"/>
      <c r="Q1257" s="245"/>
      <c r="R1257" s="11"/>
      <c r="S1257" s="11"/>
      <c r="T1257" s="11"/>
      <c r="U1257" s="11"/>
      <c r="V1257" s="11"/>
      <c r="W1257" s="11"/>
      <c r="X1257" s="11"/>
      <c r="Y1257" s="11"/>
      <c r="Z1257" s="246"/>
      <c r="AA12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7" s="250" t="e">
        <f>IF(tbl_TransDet_Exp[[#This Row],[+/-  (HR GL Detail)]]&lt;&gt;"",tbl_TransDet_Exp[[#This Row],[+/-  (HR GL Detail)]],IF(#REF!&lt;&gt;"",#REF!,""))</f>
        <v>#REF!</v>
      </c>
      <c r="AC1257" s="250" t="str">
        <f t="shared" si="60"/>
        <v>https://financials.omni.fsu.edu/psp/sprdfi/EMPLOYEE/ERP/c/AUDIT_EXPENSE_FUNCTIONS.TE_EXP_SHEET_INQ.GBL?SHEET_ID=</v>
      </c>
      <c r="AD1257" s="250" t="str">
        <f t="shared" si="61"/>
        <v>&amp;PAGE=EX_SHEET_ENTRY</v>
      </c>
      <c r="AE1257" s="250" t="str">
        <f>IF(LEFT(tbl_TransDet_Exp[[#This Row],[Journal Id]],2)="EX",TEXT(tbl_TransDet_Exp[[#This Row],[Vch /Ex /PayId]],"0000000000"),"")</f>
        <v/>
      </c>
      <c r="AF1257" s="250" t="b">
        <f>IF(tbl_TransDet_Exp[[#This Row],[ER Lookup and Format]]&lt;&gt;"",CONCATENATE(tbl_TransDet_Exp[[#This Row],[https://financials.omni.fsu.edu/psp/sprdfi/EMPLOYEE/ERP/c/AUDIT_EXPENSE_FUNCTIONS.TE_EXP_SHEET_INQ.GBL?SHEET_ID=]],AE1257,tbl_TransDet_Exp[[#This Row],[&amp;PAGE=EX_SHEET_ENTRY]]))</f>
        <v>0</v>
      </c>
      <c r="AG1257" s="250" t="str">
        <f t="shared" si="62"/>
        <v>https://docmgmt.its.fsu.edu/NolijWeb/public/apiLoginCheck.jsp?redir=../documentviewer/%3FdocumentId%3D</v>
      </c>
      <c r="AH12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7" s="250" t="str">
        <f>tbl_TransDet_Exp[[#Headers],[&amp;TargetFrameName=None]]</f>
        <v>&amp;TargetFrameName=None</v>
      </c>
      <c r="AJ12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7" s="71"/>
      <c r="AN1257" s="22"/>
      <c r="AO1257" s="22"/>
      <c r="AP1257" s="208"/>
      <c r="AQ1257" s="42" t="e">
        <f>IF(tbl_TransDet_Exp[[#This Row],[Custom SR Type]]="",INDEX(SR_Lookup[Section Name],MATCH(tbl_TransDet_Exp[[#This Row],[Account]],SR_Lookup[Account],0)),tbl_TransDet_Exp[[#This Row],[Custom SR Type]])</f>
        <v>#N/A</v>
      </c>
      <c r="AR1257" s="42">
        <f>VALUE(CONCATENATE(C1257,TEXT(tbl_TransDet_Exp[[#This Row],[Pd]],"00")))</f>
        <v>0</v>
      </c>
      <c r="AS1257" s="42" t="str">
        <f>TEXT(tbl_TransDet_Exp[[#This Row],[Project Id]],"000000")</f>
        <v>000000</v>
      </c>
      <c r="AT1257" s="42" t="e">
        <f>INDEX(Table11[Description],MATCH(tbl_TransDet_Exp[[#This Row],[Account]],Table11[GL Account],0))</f>
        <v>#N/A</v>
      </c>
      <c r="AU12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8" spans="2:47">
      <c r="B1258" s="11"/>
      <c r="C1258" s="243"/>
      <c r="D1258" s="243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244"/>
      <c r="P1258" s="11"/>
      <c r="Q1258" s="245"/>
      <c r="R1258" s="11"/>
      <c r="S1258" s="11"/>
      <c r="T1258" s="11"/>
      <c r="U1258" s="11"/>
      <c r="V1258" s="11"/>
      <c r="W1258" s="11"/>
      <c r="X1258" s="11"/>
      <c r="Y1258" s="11"/>
      <c r="Z1258" s="246"/>
      <c r="AA12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8" s="250" t="e">
        <f>IF(tbl_TransDet_Exp[[#This Row],[+/-  (HR GL Detail)]]&lt;&gt;"",tbl_TransDet_Exp[[#This Row],[+/-  (HR GL Detail)]],IF(#REF!&lt;&gt;"",#REF!,""))</f>
        <v>#REF!</v>
      </c>
      <c r="AC1258" s="250" t="str">
        <f t="shared" si="60"/>
        <v>https://financials.omni.fsu.edu/psp/sprdfi/EMPLOYEE/ERP/c/AUDIT_EXPENSE_FUNCTIONS.TE_EXP_SHEET_INQ.GBL?SHEET_ID=</v>
      </c>
      <c r="AD1258" s="250" t="str">
        <f t="shared" si="61"/>
        <v>&amp;PAGE=EX_SHEET_ENTRY</v>
      </c>
      <c r="AE1258" s="250" t="str">
        <f>IF(LEFT(tbl_TransDet_Exp[[#This Row],[Journal Id]],2)="EX",TEXT(tbl_TransDet_Exp[[#This Row],[Vch /Ex /PayId]],"0000000000"),"")</f>
        <v/>
      </c>
      <c r="AF1258" s="250" t="b">
        <f>IF(tbl_TransDet_Exp[[#This Row],[ER Lookup and Format]]&lt;&gt;"",CONCATENATE(tbl_TransDet_Exp[[#This Row],[https://financials.omni.fsu.edu/psp/sprdfi/EMPLOYEE/ERP/c/AUDIT_EXPENSE_FUNCTIONS.TE_EXP_SHEET_INQ.GBL?SHEET_ID=]],AE1258,tbl_TransDet_Exp[[#This Row],[&amp;PAGE=EX_SHEET_ENTRY]]))</f>
        <v>0</v>
      </c>
      <c r="AG1258" s="250" t="str">
        <f t="shared" si="62"/>
        <v>https://docmgmt.its.fsu.edu/NolijWeb/public/apiLoginCheck.jsp?redir=../documentviewer/%3FdocumentId%3D</v>
      </c>
      <c r="AH12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8" s="250" t="str">
        <f>tbl_TransDet_Exp[[#Headers],[&amp;TargetFrameName=None]]</f>
        <v>&amp;TargetFrameName=None</v>
      </c>
      <c r="AJ12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8" s="71"/>
      <c r="AN1258" s="22"/>
      <c r="AO1258" s="22"/>
      <c r="AP1258" s="208"/>
      <c r="AQ1258" s="42" t="e">
        <f>IF(tbl_TransDet_Exp[[#This Row],[Custom SR Type]]="",INDEX(SR_Lookup[Section Name],MATCH(tbl_TransDet_Exp[[#This Row],[Account]],SR_Lookup[Account],0)),tbl_TransDet_Exp[[#This Row],[Custom SR Type]])</f>
        <v>#N/A</v>
      </c>
      <c r="AR1258" s="42">
        <f>VALUE(CONCATENATE(C1258,TEXT(tbl_TransDet_Exp[[#This Row],[Pd]],"00")))</f>
        <v>0</v>
      </c>
      <c r="AS1258" s="42" t="str">
        <f>TEXT(tbl_TransDet_Exp[[#This Row],[Project Id]],"000000")</f>
        <v>000000</v>
      </c>
      <c r="AT1258" s="42" t="e">
        <f>INDEX(Table11[Description],MATCH(tbl_TransDet_Exp[[#This Row],[Account]],Table11[GL Account],0))</f>
        <v>#N/A</v>
      </c>
      <c r="AU12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59" spans="2:47">
      <c r="B1259" s="11"/>
      <c r="C1259" s="243"/>
      <c r="D1259" s="243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244"/>
      <c r="P1259" s="11"/>
      <c r="Q1259" s="245"/>
      <c r="R1259" s="11"/>
      <c r="S1259" s="11"/>
      <c r="T1259" s="11"/>
      <c r="U1259" s="11"/>
      <c r="V1259" s="11"/>
      <c r="W1259" s="11"/>
      <c r="X1259" s="11"/>
      <c r="Y1259" s="11"/>
      <c r="Z1259" s="246"/>
      <c r="AA12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59" s="250" t="e">
        <f>IF(tbl_TransDet_Exp[[#This Row],[+/-  (HR GL Detail)]]&lt;&gt;"",tbl_TransDet_Exp[[#This Row],[+/-  (HR GL Detail)]],IF(#REF!&lt;&gt;"",#REF!,""))</f>
        <v>#REF!</v>
      </c>
      <c r="AC1259" s="250" t="str">
        <f t="shared" si="60"/>
        <v>https://financials.omni.fsu.edu/psp/sprdfi/EMPLOYEE/ERP/c/AUDIT_EXPENSE_FUNCTIONS.TE_EXP_SHEET_INQ.GBL?SHEET_ID=</v>
      </c>
      <c r="AD1259" s="250" t="str">
        <f t="shared" si="61"/>
        <v>&amp;PAGE=EX_SHEET_ENTRY</v>
      </c>
      <c r="AE1259" s="250" t="str">
        <f>IF(LEFT(tbl_TransDet_Exp[[#This Row],[Journal Id]],2)="EX",TEXT(tbl_TransDet_Exp[[#This Row],[Vch /Ex /PayId]],"0000000000"),"")</f>
        <v/>
      </c>
      <c r="AF1259" s="250" t="b">
        <f>IF(tbl_TransDet_Exp[[#This Row],[ER Lookup and Format]]&lt;&gt;"",CONCATENATE(tbl_TransDet_Exp[[#This Row],[https://financials.omni.fsu.edu/psp/sprdfi/EMPLOYEE/ERP/c/AUDIT_EXPENSE_FUNCTIONS.TE_EXP_SHEET_INQ.GBL?SHEET_ID=]],AE1259,tbl_TransDet_Exp[[#This Row],[&amp;PAGE=EX_SHEET_ENTRY]]))</f>
        <v>0</v>
      </c>
      <c r="AG1259" s="250" t="str">
        <f t="shared" si="62"/>
        <v>https://docmgmt.its.fsu.edu/NolijWeb/public/apiLoginCheck.jsp?redir=../documentviewer/%3FdocumentId%3D</v>
      </c>
      <c r="AH12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59" s="250" t="str">
        <f>tbl_TransDet_Exp[[#Headers],[&amp;TargetFrameName=None]]</f>
        <v>&amp;TargetFrameName=None</v>
      </c>
      <c r="AJ12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59" s="71"/>
      <c r="AN1259" s="22"/>
      <c r="AO1259" s="22"/>
      <c r="AP1259" s="208"/>
      <c r="AQ1259" s="42" t="e">
        <f>IF(tbl_TransDet_Exp[[#This Row],[Custom SR Type]]="",INDEX(SR_Lookup[Section Name],MATCH(tbl_TransDet_Exp[[#This Row],[Account]],SR_Lookup[Account],0)),tbl_TransDet_Exp[[#This Row],[Custom SR Type]])</f>
        <v>#N/A</v>
      </c>
      <c r="AR1259" s="42">
        <f>VALUE(CONCATENATE(C1259,TEXT(tbl_TransDet_Exp[[#This Row],[Pd]],"00")))</f>
        <v>0</v>
      </c>
      <c r="AS1259" s="42" t="str">
        <f>TEXT(tbl_TransDet_Exp[[#This Row],[Project Id]],"000000")</f>
        <v>000000</v>
      </c>
      <c r="AT1259" s="42" t="e">
        <f>INDEX(Table11[Description],MATCH(tbl_TransDet_Exp[[#This Row],[Account]],Table11[GL Account],0))</f>
        <v>#N/A</v>
      </c>
      <c r="AU12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0" spans="2:47">
      <c r="B1260" s="11"/>
      <c r="C1260" s="243"/>
      <c r="D1260" s="243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244"/>
      <c r="P1260" s="11"/>
      <c r="Q1260" s="245"/>
      <c r="R1260" s="11"/>
      <c r="S1260" s="11"/>
      <c r="T1260" s="11"/>
      <c r="U1260" s="11"/>
      <c r="V1260" s="11"/>
      <c r="W1260" s="11"/>
      <c r="X1260" s="11"/>
      <c r="Y1260" s="11"/>
      <c r="Z1260" s="246"/>
      <c r="AA12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0" s="250" t="e">
        <f>IF(tbl_TransDet_Exp[[#This Row],[+/-  (HR GL Detail)]]&lt;&gt;"",tbl_TransDet_Exp[[#This Row],[+/-  (HR GL Detail)]],IF(#REF!&lt;&gt;"",#REF!,""))</f>
        <v>#REF!</v>
      </c>
      <c r="AC1260" s="250" t="str">
        <f t="shared" si="60"/>
        <v>https://financials.omni.fsu.edu/psp/sprdfi/EMPLOYEE/ERP/c/AUDIT_EXPENSE_FUNCTIONS.TE_EXP_SHEET_INQ.GBL?SHEET_ID=</v>
      </c>
      <c r="AD1260" s="250" t="str">
        <f t="shared" si="61"/>
        <v>&amp;PAGE=EX_SHEET_ENTRY</v>
      </c>
      <c r="AE1260" s="250" t="str">
        <f>IF(LEFT(tbl_TransDet_Exp[[#This Row],[Journal Id]],2)="EX",TEXT(tbl_TransDet_Exp[[#This Row],[Vch /Ex /PayId]],"0000000000"),"")</f>
        <v/>
      </c>
      <c r="AF1260" s="250" t="b">
        <f>IF(tbl_TransDet_Exp[[#This Row],[ER Lookup and Format]]&lt;&gt;"",CONCATENATE(tbl_TransDet_Exp[[#This Row],[https://financials.omni.fsu.edu/psp/sprdfi/EMPLOYEE/ERP/c/AUDIT_EXPENSE_FUNCTIONS.TE_EXP_SHEET_INQ.GBL?SHEET_ID=]],AE1260,tbl_TransDet_Exp[[#This Row],[&amp;PAGE=EX_SHEET_ENTRY]]))</f>
        <v>0</v>
      </c>
      <c r="AG1260" s="250" t="str">
        <f t="shared" si="62"/>
        <v>https://docmgmt.its.fsu.edu/NolijWeb/public/apiLoginCheck.jsp?redir=../documentviewer/%3FdocumentId%3D</v>
      </c>
      <c r="AH12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0" s="250" t="str">
        <f>tbl_TransDet_Exp[[#Headers],[&amp;TargetFrameName=None]]</f>
        <v>&amp;TargetFrameName=None</v>
      </c>
      <c r="AJ12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0" s="71"/>
      <c r="AN1260" s="22"/>
      <c r="AO1260" s="22"/>
      <c r="AP1260" s="208"/>
      <c r="AQ1260" s="42" t="e">
        <f>IF(tbl_TransDet_Exp[[#This Row],[Custom SR Type]]="",INDEX(SR_Lookup[Section Name],MATCH(tbl_TransDet_Exp[[#This Row],[Account]],SR_Lookup[Account],0)),tbl_TransDet_Exp[[#This Row],[Custom SR Type]])</f>
        <v>#N/A</v>
      </c>
      <c r="AR1260" s="42">
        <f>VALUE(CONCATENATE(C1260,TEXT(tbl_TransDet_Exp[[#This Row],[Pd]],"00")))</f>
        <v>0</v>
      </c>
      <c r="AS1260" s="42" t="str">
        <f>TEXT(tbl_TransDet_Exp[[#This Row],[Project Id]],"000000")</f>
        <v>000000</v>
      </c>
      <c r="AT1260" s="42" t="e">
        <f>INDEX(Table11[Description],MATCH(tbl_TransDet_Exp[[#This Row],[Account]],Table11[GL Account],0))</f>
        <v>#N/A</v>
      </c>
      <c r="AU12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1" spans="2:47">
      <c r="B1261" s="11"/>
      <c r="C1261" s="243"/>
      <c r="D1261" s="243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244"/>
      <c r="P1261" s="11"/>
      <c r="Q1261" s="245"/>
      <c r="R1261" s="11"/>
      <c r="S1261" s="11"/>
      <c r="T1261" s="11"/>
      <c r="U1261" s="11"/>
      <c r="V1261" s="11"/>
      <c r="W1261" s="11"/>
      <c r="X1261" s="11"/>
      <c r="Y1261" s="11"/>
      <c r="Z1261" s="246"/>
      <c r="AA12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1" s="250" t="e">
        <f>IF(tbl_TransDet_Exp[[#This Row],[+/-  (HR GL Detail)]]&lt;&gt;"",tbl_TransDet_Exp[[#This Row],[+/-  (HR GL Detail)]],IF(#REF!&lt;&gt;"",#REF!,""))</f>
        <v>#REF!</v>
      </c>
      <c r="AC1261" s="250" t="str">
        <f t="shared" si="60"/>
        <v>https://financials.omni.fsu.edu/psp/sprdfi/EMPLOYEE/ERP/c/AUDIT_EXPENSE_FUNCTIONS.TE_EXP_SHEET_INQ.GBL?SHEET_ID=</v>
      </c>
      <c r="AD1261" s="250" t="str">
        <f t="shared" si="61"/>
        <v>&amp;PAGE=EX_SHEET_ENTRY</v>
      </c>
      <c r="AE1261" s="250" t="str">
        <f>IF(LEFT(tbl_TransDet_Exp[[#This Row],[Journal Id]],2)="EX",TEXT(tbl_TransDet_Exp[[#This Row],[Vch /Ex /PayId]],"0000000000"),"")</f>
        <v/>
      </c>
      <c r="AF1261" s="250" t="b">
        <f>IF(tbl_TransDet_Exp[[#This Row],[ER Lookup and Format]]&lt;&gt;"",CONCATENATE(tbl_TransDet_Exp[[#This Row],[https://financials.omni.fsu.edu/psp/sprdfi/EMPLOYEE/ERP/c/AUDIT_EXPENSE_FUNCTIONS.TE_EXP_SHEET_INQ.GBL?SHEET_ID=]],AE1261,tbl_TransDet_Exp[[#This Row],[&amp;PAGE=EX_SHEET_ENTRY]]))</f>
        <v>0</v>
      </c>
      <c r="AG1261" s="250" t="str">
        <f t="shared" si="62"/>
        <v>https://docmgmt.its.fsu.edu/NolijWeb/public/apiLoginCheck.jsp?redir=../documentviewer/%3FdocumentId%3D</v>
      </c>
      <c r="AH12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1" s="250" t="str">
        <f>tbl_TransDet_Exp[[#Headers],[&amp;TargetFrameName=None]]</f>
        <v>&amp;TargetFrameName=None</v>
      </c>
      <c r="AJ12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1" s="71"/>
      <c r="AN1261" s="22"/>
      <c r="AO1261" s="22"/>
      <c r="AP1261" s="208"/>
      <c r="AQ1261" s="42" t="e">
        <f>IF(tbl_TransDet_Exp[[#This Row],[Custom SR Type]]="",INDEX(SR_Lookup[Section Name],MATCH(tbl_TransDet_Exp[[#This Row],[Account]],SR_Lookup[Account],0)),tbl_TransDet_Exp[[#This Row],[Custom SR Type]])</f>
        <v>#N/A</v>
      </c>
      <c r="AR1261" s="42">
        <f>VALUE(CONCATENATE(C1261,TEXT(tbl_TransDet_Exp[[#This Row],[Pd]],"00")))</f>
        <v>0</v>
      </c>
      <c r="AS1261" s="42" t="str">
        <f>TEXT(tbl_TransDet_Exp[[#This Row],[Project Id]],"000000")</f>
        <v>000000</v>
      </c>
      <c r="AT1261" s="42" t="e">
        <f>INDEX(Table11[Description],MATCH(tbl_TransDet_Exp[[#This Row],[Account]],Table11[GL Account],0))</f>
        <v>#N/A</v>
      </c>
      <c r="AU12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2" spans="2:47">
      <c r="B1262" s="11"/>
      <c r="C1262" s="243"/>
      <c r="D1262" s="243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244"/>
      <c r="P1262" s="11"/>
      <c r="Q1262" s="245"/>
      <c r="R1262" s="11"/>
      <c r="S1262" s="11"/>
      <c r="T1262" s="11"/>
      <c r="U1262" s="11"/>
      <c r="V1262" s="11"/>
      <c r="W1262" s="11"/>
      <c r="X1262" s="11"/>
      <c r="Y1262" s="11"/>
      <c r="Z1262" s="246"/>
      <c r="AA12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2" s="250" t="e">
        <f>IF(tbl_TransDet_Exp[[#This Row],[+/-  (HR GL Detail)]]&lt;&gt;"",tbl_TransDet_Exp[[#This Row],[+/-  (HR GL Detail)]],IF(#REF!&lt;&gt;"",#REF!,""))</f>
        <v>#REF!</v>
      </c>
      <c r="AC1262" s="250" t="str">
        <f t="shared" si="60"/>
        <v>https://financials.omni.fsu.edu/psp/sprdfi/EMPLOYEE/ERP/c/AUDIT_EXPENSE_FUNCTIONS.TE_EXP_SHEET_INQ.GBL?SHEET_ID=</v>
      </c>
      <c r="AD1262" s="250" t="str">
        <f t="shared" si="61"/>
        <v>&amp;PAGE=EX_SHEET_ENTRY</v>
      </c>
      <c r="AE1262" s="250" t="str">
        <f>IF(LEFT(tbl_TransDet_Exp[[#This Row],[Journal Id]],2)="EX",TEXT(tbl_TransDet_Exp[[#This Row],[Vch /Ex /PayId]],"0000000000"),"")</f>
        <v/>
      </c>
      <c r="AF1262" s="250" t="b">
        <f>IF(tbl_TransDet_Exp[[#This Row],[ER Lookup and Format]]&lt;&gt;"",CONCATENATE(tbl_TransDet_Exp[[#This Row],[https://financials.omni.fsu.edu/psp/sprdfi/EMPLOYEE/ERP/c/AUDIT_EXPENSE_FUNCTIONS.TE_EXP_SHEET_INQ.GBL?SHEET_ID=]],AE1262,tbl_TransDet_Exp[[#This Row],[&amp;PAGE=EX_SHEET_ENTRY]]))</f>
        <v>0</v>
      </c>
      <c r="AG1262" s="250" t="str">
        <f t="shared" si="62"/>
        <v>https://docmgmt.its.fsu.edu/NolijWeb/public/apiLoginCheck.jsp?redir=../documentviewer/%3FdocumentId%3D</v>
      </c>
      <c r="AH12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2" s="250" t="str">
        <f>tbl_TransDet_Exp[[#Headers],[&amp;TargetFrameName=None]]</f>
        <v>&amp;TargetFrameName=None</v>
      </c>
      <c r="AJ12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2" s="71"/>
      <c r="AN1262" s="22"/>
      <c r="AO1262" s="22"/>
      <c r="AP1262" s="208"/>
      <c r="AQ1262" s="42" t="e">
        <f>IF(tbl_TransDet_Exp[[#This Row],[Custom SR Type]]="",INDEX(SR_Lookup[Section Name],MATCH(tbl_TransDet_Exp[[#This Row],[Account]],SR_Lookup[Account],0)),tbl_TransDet_Exp[[#This Row],[Custom SR Type]])</f>
        <v>#N/A</v>
      </c>
      <c r="AR1262" s="42">
        <f>VALUE(CONCATENATE(C1262,TEXT(tbl_TransDet_Exp[[#This Row],[Pd]],"00")))</f>
        <v>0</v>
      </c>
      <c r="AS1262" s="42" t="str">
        <f>TEXT(tbl_TransDet_Exp[[#This Row],[Project Id]],"000000")</f>
        <v>000000</v>
      </c>
      <c r="AT1262" s="42" t="e">
        <f>INDEX(Table11[Description],MATCH(tbl_TransDet_Exp[[#This Row],[Account]],Table11[GL Account],0))</f>
        <v>#N/A</v>
      </c>
      <c r="AU12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3" spans="2:47">
      <c r="B1263" s="11"/>
      <c r="C1263" s="243"/>
      <c r="D1263" s="243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244"/>
      <c r="P1263" s="11"/>
      <c r="Q1263" s="245"/>
      <c r="R1263" s="11"/>
      <c r="S1263" s="11"/>
      <c r="T1263" s="11"/>
      <c r="U1263" s="11"/>
      <c r="V1263" s="11"/>
      <c r="W1263" s="11"/>
      <c r="X1263" s="11"/>
      <c r="Y1263" s="11"/>
      <c r="Z1263" s="246"/>
      <c r="AA12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3" s="250" t="e">
        <f>IF(tbl_TransDet_Exp[[#This Row],[+/-  (HR GL Detail)]]&lt;&gt;"",tbl_TransDet_Exp[[#This Row],[+/-  (HR GL Detail)]],IF(#REF!&lt;&gt;"",#REF!,""))</f>
        <v>#REF!</v>
      </c>
      <c r="AC1263" s="250" t="str">
        <f t="shared" si="60"/>
        <v>https://financials.omni.fsu.edu/psp/sprdfi/EMPLOYEE/ERP/c/AUDIT_EXPENSE_FUNCTIONS.TE_EXP_SHEET_INQ.GBL?SHEET_ID=</v>
      </c>
      <c r="AD1263" s="250" t="str">
        <f t="shared" si="61"/>
        <v>&amp;PAGE=EX_SHEET_ENTRY</v>
      </c>
      <c r="AE1263" s="250" t="str">
        <f>IF(LEFT(tbl_TransDet_Exp[[#This Row],[Journal Id]],2)="EX",TEXT(tbl_TransDet_Exp[[#This Row],[Vch /Ex /PayId]],"0000000000"),"")</f>
        <v/>
      </c>
      <c r="AF1263" s="250" t="b">
        <f>IF(tbl_TransDet_Exp[[#This Row],[ER Lookup and Format]]&lt;&gt;"",CONCATENATE(tbl_TransDet_Exp[[#This Row],[https://financials.omni.fsu.edu/psp/sprdfi/EMPLOYEE/ERP/c/AUDIT_EXPENSE_FUNCTIONS.TE_EXP_SHEET_INQ.GBL?SHEET_ID=]],AE1263,tbl_TransDet_Exp[[#This Row],[&amp;PAGE=EX_SHEET_ENTRY]]))</f>
        <v>0</v>
      </c>
      <c r="AG1263" s="250" t="str">
        <f t="shared" si="62"/>
        <v>https://docmgmt.its.fsu.edu/NolijWeb/public/apiLoginCheck.jsp?redir=../documentviewer/%3FdocumentId%3D</v>
      </c>
      <c r="AH12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3" s="250" t="str">
        <f>tbl_TransDet_Exp[[#Headers],[&amp;TargetFrameName=None]]</f>
        <v>&amp;TargetFrameName=None</v>
      </c>
      <c r="AJ12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3" s="71"/>
      <c r="AN1263" s="22"/>
      <c r="AO1263" s="22"/>
      <c r="AP1263" s="208"/>
      <c r="AQ1263" s="42" t="e">
        <f>IF(tbl_TransDet_Exp[[#This Row],[Custom SR Type]]="",INDEX(SR_Lookup[Section Name],MATCH(tbl_TransDet_Exp[[#This Row],[Account]],SR_Lookup[Account],0)),tbl_TransDet_Exp[[#This Row],[Custom SR Type]])</f>
        <v>#N/A</v>
      </c>
      <c r="AR1263" s="42">
        <f>VALUE(CONCATENATE(C1263,TEXT(tbl_TransDet_Exp[[#This Row],[Pd]],"00")))</f>
        <v>0</v>
      </c>
      <c r="AS1263" s="42" t="str">
        <f>TEXT(tbl_TransDet_Exp[[#This Row],[Project Id]],"000000")</f>
        <v>000000</v>
      </c>
      <c r="AT1263" s="42" t="e">
        <f>INDEX(Table11[Description],MATCH(tbl_TransDet_Exp[[#This Row],[Account]],Table11[GL Account],0))</f>
        <v>#N/A</v>
      </c>
      <c r="AU12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4" spans="2:47">
      <c r="B1264" s="11"/>
      <c r="C1264" s="243"/>
      <c r="D1264" s="243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244"/>
      <c r="P1264" s="11"/>
      <c r="Q1264" s="245"/>
      <c r="R1264" s="11"/>
      <c r="S1264" s="11"/>
      <c r="T1264" s="11"/>
      <c r="U1264" s="11"/>
      <c r="V1264" s="11"/>
      <c r="W1264" s="11"/>
      <c r="X1264" s="11"/>
      <c r="Y1264" s="11"/>
      <c r="Z1264" s="246"/>
      <c r="AA12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4" s="250" t="e">
        <f>IF(tbl_TransDet_Exp[[#This Row],[+/-  (HR GL Detail)]]&lt;&gt;"",tbl_TransDet_Exp[[#This Row],[+/-  (HR GL Detail)]],IF(#REF!&lt;&gt;"",#REF!,""))</f>
        <v>#REF!</v>
      </c>
      <c r="AC1264" s="250" t="str">
        <f t="shared" si="60"/>
        <v>https://financials.omni.fsu.edu/psp/sprdfi/EMPLOYEE/ERP/c/AUDIT_EXPENSE_FUNCTIONS.TE_EXP_SHEET_INQ.GBL?SHEET_ID=</v>
      </c>
      <c r="AD1264" s="250" t="str">
        <f t="shared" si="61"/>
        <v>&amp;PAGE=EX_SHEET_ENTRY</v>
      </c>
      <c r="AE1264" s="250" t="str">
        <f>IF(LEFT(tbl_TransDet_Exp[[#This Row],[Journal Id]],2)="EX",TEXT(tbl_TransDet_Exp[[#This Row],[Vch /Ex /PayId]],"0000000000"),"")</f>
        <v/>
      </c>
      <c r="AF1264" s="250" t="b">
        <f>IF(tbl_TransDet_Exp[[#This Row],[ER Lookup and Format]]&lt;&gt;"",CONCATENATE(tbl_TransDet_Exp[[#This Row],[https://financials.omni.fsu.edu/psp/sprdfi/EMPLOYEE/ERP/c/AUDIT_EXPENSE_FUNCTIONS.TE_EXP_SHEET_INQ.GBL?SHEET_ID=]],AE1264,tbl_TransDet_Exp[[#This Row],[&amp;PAGE=EX_SHEET_ENTRY]]))</f>
        <v>0</v>
      </c>
      <c r="AG1264" s="250" t="str">
        <f t="shared" si="62"/>
        <v>https://docmgmt.its.fsu.edu/NolijWeb/public/apiLoginCheck.jsp?redir=../documentviewer/%3FdocumentId%3D</v>
      </c>
      <c r="AH12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4" s="250" t="str">
        <f>tbl_TransDet_Exp[[#Headers],[&amp;TargetFrameName=None]]</f>
        <v>&amp;TargetFrameName=None</v>
      </c>
      <c r="AJ12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4" s="71"/>
      <c r="AN1264" s="22"/>
      <c r="AO1264" s="22"/>
      <c r="AP1264" s="208"/>
      <c r="AQ1264" s="42" t="e">
        <f>IF(tbl_TransDet_Exp[[#This Row],[Custom SR Type]]="",INDEX(SR_Lookup[Section Name],MATCH(tbl_TransDet_Exp[[#This Row],[Account]],SR_Lookup[Account],0)),tbl_TransDet_Exp[[#This Row],[Custom SR Type]])</f>
        <v>#N/A</v>
      </c>
      <c r="AR1264" s="42">
        <f>VALUE(CONCATENATE(C1264,TEXT(tbl_TransDet_Exp[[#This Row],[Pd]],"00")))</f>
        <v>0</v>
      </c>
      <c r="AS1264" s="42" t="str">
        <f>TEXT(tbl_TransDet_Exp[[#This Row],[Project Id]],"000000")</f>
        <v>000000</v>
      </c>
      <c r="AT1264" s="42" t="e">
        <f>INDEX(Table11[Description],MATCH(tbl_TransDet_Exp[[#This Row],[Account]],Table11[GL Account],0))</f>
        <v>#N/A</v>
      </c>
      <c r="AU12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5" spans="2:47">
      <c r="B1265" s="11"/>
      <c r="C1265" s="243"/>
      <c r="D1265" s="243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244"/>
      <c r="P1265" s="11"/>
      <c r="Q1265" s="245"/>
      <c r="R1265" s="11"/>
      <c r="S1265" s="11"/>
      <c r="T1265" s="11"/>
      <c r="U1265" s="11"/>
      <c r="V1265" s="11"/>
      <c r="W1265" s="11"/>
      <c r="X1265" s="11"/>
      <c r="Y1265" s="11"/>
      <c r="Z1265" s="246"/>
      <c r="AA12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5" s="250" t="e">
        <f>IF(tbl_TransDet_Exp[[#This Row],[+/-  (HR GL Detail)]]&lt;&gt;"",tbl_TransDet_Exp[[#This Row],[+/-  (HR GL Detail)]],IF(#REF!&lt;&gt;"",#REF!,""))</f>
        <v>#REF!</v>
      </c>
      <c r="AC1265" s="250" t="str">
        <f t="shared" si="60"/>
        <v>https://financials.omni.fsu.edu/psp/sprdfi/EMPLOYEE/ERP/c/AUDIT_EXPENSE_FUNCTIONS.TE_EXP_SHEET_INQ.GBL?SHEET_ID=</v>
      </c>
      <c r="AD1265" s="250" t="str">
        <f t="shared" si="61"/>
        <v>&amp;PAGE=EX_SHEET_ENTRY</v>
      </c>
      <c r="AE1265" s="250" t="str">
        <f>IF(LEFT(tbl_TransDet_Exp[[#This Row],[Journal Id]],2)="EX",TEXT(tbl_TransDet_Exp[[#This Row],[Vch /Ex /PayId]],"0000000000"),"")</f>
        <v/>
      </c>
      <c r="AF1265" s="250" t="b">
        <f>IF(tbl_TransDet_Exp[[#This Row],[ER Lookup and Format]]&lt;&gt;"",CONCATENATE(tbl_TransDet_Exp[[#This Row],[https://financials.omni.fsu.edu/psp/sprdfi/EMPLOYEE/ERP/c/AUDIT_EXPENSE_FUNCTIONS.TE_EXP_SHEET_INQ.GBL?SHEET_ID=]],AE1265,tbl_TransDet_Exp[[#This Row],[&amp;PAGE=EX_SHEET_ENTRY]]))</f>
        <v>0</v>
      </c>
      <c r="AG1265" s="250" t="str">
        <f t="shared" si="62"/>
        <v>https://docmgmt.its.fsu.edu/NolijWeb/public/apiLoginCheck.jsp?redir=../documentviewer/%3FdocumentId%3D</v>
      </c>
      <c r="AH12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5" s="250" t="str">
        <f>tbl_TransDet_Exp[[#Headers],[&amp;TargetFrameName=None]]</f>
        <v>&amp;TargetFrameName=None</v>
      </c>
      <c r="AJ12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5" s="71"/>
      <c r="AN1265" s="22"/>
      <c r="AO1265" s="22"/>
      <c r="AP1265" s="208"/>
      <c r="AQ1265" s="42" t="e">
        <f>IF(tbl_TransDet_Exp[[#This Row],[Custom SR Type]]="",INDEX(SR_Lookup[Section Name],MATCH(tbl_TransDet_Exp[[#This Row],[Account]],SR_Lookup[Account],0)),tbl_TransDet_Exp[[#This Row],[Custom SR Type]])</f>
        <v>#N/A</v>
      </c>
      <c r="AR1265" s="42">
        <f>VALUE(CONCATENATE(C1265,TEXT(tbl_TransDet_Exp[[#This Row],[Pd]],"00")))</f>
        <v>0</v>
      </c>
      <c r="AS1265" s="42" t="str">
        <f>TEXT(tbl_TransDet_Exp[[#This Row],[Project Id]],"000000")</f>
        <v>000000</v>
      </c>
      <c r="AT1265" s="42" t="e">
        <f>INDEX(Table11[Description],MATCH(tbl_TransDet_Exp[[#This Row],[Account]],Table11[GL Account],0))</f>
        <v>#N/A</v>
      </c>
      <c r="AU12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6" spans="2:47">
      <c r="B1266" s="11"/>
      <c r="C1266" s="243"/>
      <c r="D1266" s="243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244"/>
      <c r="P1266" s="11"/>
      <c r="Q1266" s="245"/>
      <c r="R1266" s="11"/>
      <c r="S1266" s="11"/>
      <c r="T1266" s="11"/>
      <c r="U1266" s="11"/>
      <c r="V1266" s="11"/>
      <c r="W1266" s="11"/>
      <c r="X1266" s="11"/>
      <c r="Y1266" s="11"/>
      <c r="Z1266" s="246"/>
      <c r="AA12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6" s="250" t="e">
        <f>IF(tbl_TransDet_Exp[[#This Row],[+/-  (HR GL Detail)]]&lt;&gt;"",tbl_TransDet_Exp[[#This Row],[+/-  (HR GL Detail)]],IF(#REF!&lt;&gt;"",#REF!,""))</f>
        <v>#REF!</v>
      </c>
      <c r="AC1266" s="250" t="str">
        <f t="shared" si="60"/>
        <v>https://financials.omni.fsu.edu/psp/sprdfi/EMPLOYEE/ERP/c/AUDIT_EXPENSE_FUNCTIONS.TE_EXP_SHEET_INQ.GBL?SHEET_ID=</v>
      </c>
      <c r="AD1266" s="250" t="str">
        <f t="shared" si="61"/>
        <v>&amp;PAGE=EX_SHEET_ENTRY</v>
      </c>
      <c r="AE1266" s="250" t="str">
        <f>IF(LEFT(tbl_TransDet_Exp[[#This Row],[Journal Id]],2)="EX",TEXT(tbl_TransDet_Exp[[#This Row],[Vch /Ex /PayId]],"0000000000"),"")</f>
        <v/>
      </c>
      <c r="AF1266" s="250" t="b">
        <f>IF(tbl_TransDet_Exp[[#This Row],[ER Lookup and Format]]&lt;&gt;"",CONCATENATE(tbl_TransDet_Exp[[#This Row],[https://financials.omni.fsu.edu/psp/sprdfi/EMPLOYEE/ERP/c/AUDIT_EXPENSE_FUNCTIONS.TE_EXP_SHEET_INQ.GBL?SHEET_ID=]],AE1266,tbl_TransDet_Exp[[#This Row],[&amp;PAGE=EX_SHEET_ENTRY]]))</f>
        <v>0</v>
      </c>
      <c r="AG1266" s="250" t="str">
        <f t="shared" si="62"/>
        <v>https://docmgmt.its.fsu.edu/NolijWeb/public/apiLoginCheck.jsp?redir=../documentviewer/%3FdocumentId%3D</v>
      </c>
      <c r="AH12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6" s="250" t="str">
        <f>tbl_TransDet_Exp[[#Headers],[&amp;TargetFrameName=None]]</f>
        <v>&amp;TargetFrameName=None</v>
      </c>
      <c r="AJ12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6" s="71"/>
      <c r="AN1266" s="22"/>
      <c r="AO1266" s="22"/>
      <c r="AP1266" s="208"/>
      <c r="AQ1266" s="42" t="e">
        <f>IF(tbl_TransDet_Exp[[#This Row],[Custom SR Type]]="",INDEX(SR_Lookup[Section Name],MATCH(tbl_TransDet_Exp[[#This Row],[Account]],SR_Lookup[Account],0)),tbl_TransDet_Exp[[#This Row],[Custom SR Type]])</f>
        <v>#N/A</v>
      </c>
      <c r="AR1266" s="42">
        <f>VALUE(CONCATENATE(C1266,TEXT(tbl_TransDet_Exp[[#This Row],[Pd]],"00")))</f>
        <v>0</v>
      </c>
      <c r="AS1266" s="42" t="str">
        <f>TEXT(tbl_TransDet_Exp[[#This Row],[Project Id]],"000000")</f>
        <v>000000</v>
      </c>
      <c r="AT1266" s="42" t="e">
        <f>INDEX(Table11[Description],MATCH(tbl_TransDet_Exp[[#This Row],[Account]],Table11[GL Account],0))</f>
        <v>#N/A</v>
      </c>
      <c r="AU12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7" spans="2:47">
      <c r="B1267" s="11"/>
      <c r="C1267" s="243"/>
      <c r="D1267" s="243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244"/>
      <c r="P1267" s="11"/>
      <c r="Q1267" s="245"/>
      <c r="R1267" s="11"/>
      <c r="S1267" s="11"/>
      <c r="T1267" s="11"/>
      <c r="U1267" s="11"/>
      <c r="V1267" s="11"/>
      <c r="W1267" s="11"/>
      <c r="X1267" s="11"/>
      <c r="Y1267" s="11"/>
      <c r="Z1267" s="246"/>
      <c r="AA12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7" s="250" t="e">
        <f>IF(tbl_TransDet_Exp[[#This Row],[+/-  (HR GL Detail)]]&lt;&gt;"",tbl_TransDet_Exp[[#This Row],[+/-  (HR GL Detail)]],IF(#REF!&lt;&gt;"",#REF!,""))</f>
        <v>#REF!</v>
      </c>
      <c r="AC1267" s="250" t="str">
        <f t="shared" si="60"/>
        <v>https://financials.omni.fsu.edu/psp/sprdfi/EMPLOYEE/ERP/c/AUDIT_EXPENSE_FUNCTIONS.TE_EXP_SHEET_INQ.GBL?SHEET_ID=</v>
      </c>
      <c r="AD1267" s="250" t="str">
        <f t="shared" si="61"/>
        <v>&amp;PAGE=EX_SHEET_ENTRY</v>
      </c>
      <c r="AE1267" s="250" t="str">
        <f>IF(LEFT(tbl_TransDet_Exp[[#This Row],[Journal Id]],2)="EX",TEXT(tbl_TransDet_Exp[[#This Row],[Vch /Ex /PayId]],"0000000000"),"")</f>
        <v/>
      </c>
      <c r="AF1267" s="250" t="b">
        <f>IF(tbl_TransDet_Exp[[#This Row],[ER Lookup and Format]]&lt;&gt;"",CONCATENATE(tbl_TransDet_Exp[[#This Row],[https://financials.omni.fsu.edu/psp/sprdfi/EMPLOYEE/ERP/c/AUDIT_EXPENSE_FUNCTIONS.TE_EXP_SHEET_INQ.GBL?SHEET_ID=]],AE1267,tbl_TransDet_Exp[[#This Row],[&amp;PAGE=EX_SHEET_ENTRY]]))</f>
        <v>0</v>
      </c>
      <c r="AG1267" s="250" t="str">
        <f t="shared" si="62"/>
        <v>https://docmgmt.its.fsu.edu/NolijWeb/public/apiLoginCheck.jsp?redir=../documentviewer/%3FdocumentId%3D</v>
      </c>
      <c r="AH12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7" s="250" t="str">
        <f>tbl_TransDet_Exp[[#Headers],[&amp;TargetFrameName=None]]</f>
        <v>&amp;TargetFrameName=None</v>
      </c>
      <c r="AJ12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7" s="71"/>
      <c r="AN1267" s="22"/>
      <c r="AO1267" s="22"/>
      <c r="AP1267" s="208"/>
      <c r="AQ1267" s="42" t="e">
        <f>IF(tbl_TransDet_Exp[[#This Row],[Custom SR Type]]="",INDEX(SR_Lookup[Section Name],MATCH(tbl_TransDet_Exp[[#This Row],[Account]],SR_Lookup[Account],0)),tbl_TransDet_Exp[[#This Row],[Custom SR Type]])</f>
        <v>#N/A</v>
      </c>
      <c r="AR1267" s="42">
        <f>VALUE(CONCATENATE(C1267,TEXT(tbl_TransDet_Exp[[#This Row],[Pd]],"00")))</f>
        <v>0</v>
      </c>
      <c r="AS1267" s="42" t="str">
        <f>TEXT(tbl_TransDet_Exp[[#This Row],[Project Id]],"000000")</f>
        <v>000000</v>
      </c>
      <c r="AT1267" s="42" t="e">
        <f>INDEX(Table11[Description],MATCH(tbl_TransDet_Exp[[#This Row],[Account]],Table11[GL Account],0))</f>
        <v>#N/A</v>
      </c>
      <c r="AU12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8" spans="2:47">
      <c r="B1268" s="11"/>
      <c r="C1268" s="243"/>
      <c r="D1268" s="243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244"/>
      <c r="P1268" s="11"/>
      <c r="Q1268" s="245"/>
      <c r="R1268" s="11"/>
      <c r="S1268" s="11"/>
      <c r="T1268" s="11"/>
      <c r="U1268" s="11"/>
      <c r="V1268" s="11"/>
      <c r="W1268" s="11"/>
      <c r="X1268" s="11"/>
      <c r="Y1268" s="11"/>
      <c r="Z1268" s="246"/>
      <c r="AA12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8" s="250" t="e">
        <f>IF(tbl_TransDet_Exp[[#This Row],[+/-  (HR GL Detail)]]&lt;&gt;"",tbl_TransDet_Exp[[#This Row],[+/-  (HR GL Detail)]],IF(#REF!&lt;&gt;"",#REF!,""))</f>
        <v>#REF!</v>
      </c>
      <c r="AC1268" s="250" t="str">
        <f t="shared" si="60"/>
        <v>https://financials.omni.fsu.edu/psp/sprdfi/EMPLOYEE/ERP/c/AUDIT_EXPENSE_FUNCTIONS.TE_EXP_SHEET_INQ.GBL?SHEET_ID=</v>
      </c>
      <c r="AD1268" s="250" t="str">
        <f t="shared" si="61"/>
        <v>&amp;PAGE=EX_SHEET_ENTRY</v>
      </c>
      <c r="AE1268" s="250" t="str">
        <f>IF(LEFT(tbl_TransDet_Exp[[#This Row],[Journal Id]],2)="EX",TEXT(tbl_TransDet_Exp[[#This Row],[Vch /Ex /PayId]],"0000000000"),"")</f>
        <v/>
      </c>
      <c r="AF1268" s="250" t="b">
        <f>IF(tbl_TransDet_Exp[[#This Row],[ER Lookup and Format]]&lt;&gt;"",CONCATENATE(tbl_TransDet_Exp[[#This Row],[https://financials.omni.fsu.edu/psp/sprdfi/EMPLOYEE/ERP/c/AUDIT_EXPENSE_FUNCTIONS.TE_EXP_SHEET_INQ.GBL?SHEET_ID=]],AE1268,tbl_TransDet_Exp[[#This Row],[&amp;PAGE=EX_SHEET_ENTRY]]))</f>
        <v>0</v>
      </c>
      <c r="AG1268" s="250" t="str">
        <f t="shared" si="62"/>
        <v>https://docmgmt.its.fsu.edu/NolijWeb/public/apiLoginCheck.jsp?redir=../documentviewer/%3FdocumentId%3D</v>
      </c>
      <c r="AH12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8" s="250" t="str">
        <f>tbl_TransDet_Exp[[#Headers],[&amp;TargetFrameName=None]]</f>
        <v>&amp;TargetFrameName=None</v>
      </c>
      <c r="AJ12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8" s="71"/>
      <c r="AN1268" s="22"/>
      <c r="AO1268" s="22"/>
      <c r="AP1268" s="208"/>
      <c r="AQ1268" s="42" t="e">
        <f>IF(tbl_TransDet_Exp[[#This Row],[Custom SR Type]]="",INDEX(SR_Lookup[Section Name],MATCH(tbl_TransDet_Exp[[#This Row],[Account]],SR_Lookup[Account],0)),tbl_TransDet_Exp[[#This Row],[Custom SR Type]])</f>
        <v>#N/A</v>
      </c>
      <c r="AR1268" s="42">
        <f>VALUE(CONCATENATE(C1268,TEXT(tbl_TransDet_Exp[[#This Row],[Pd]],"00")))</f>
        <v>0</v>
      </c>
      <c r="AS1268" s="42" t="str">
        <f>TEXT(tbl_TransDet_Exp[[#This Row],[Project Id]],"000000")</f>
        <v>000000</v>
      </c>
      <c r="AT1268" s="42" t="e">
        <f>INDEX(Table11[Description],MATCH(tbl_TransDet_Exp[[#This Row],[Account]],Table11[GL Account],0))</f>
        <v>#N/A</v>
      </c>
      <c r="AU12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69" spans="2:47">
      <c r="B1269" s="11"/>
      <c r="C1269" s="243"/>
      <c r="D1269" s="243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244"/>
      <c r="P1269" s="11"/>
      <c r="Q1269" s="245"/>
      <c r="R1269" s="11"/>
      <c r="S1269" s="11"/>
      <c r="T1269" s="11"/>
      <c r="U1269" s="11"/>
      <c r="V1269" s="11"/>
      <c r="W1269" s="11"/>
      <c r="X1269" s="11"/>
      <c r="Y1269" s="11"/>
      <c r="Z1269" s="246"/>
      <c r="AA12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69" s="250" t="e">
        <f>IF(tbl_TransDet_Exp[[#This Row],[+/-  (HR GL Detail)]]&lt;&gt;"",tbl_TransDet_Exp[[#This Row],[+/-  (HR GL Detail)]],IF(#REF!&lt;&gt;"",#REF!,""))</f>
        <v>#REF!</v>
      </c>
      <c r="AC1269" s="250" t="str">
        <f t="shared" si="60"/>
        <v>https://financials.omni.fsu.edu/psp/sprdfi/EMPLOYEE/ERP/c/AUDIT_EXPENSE_FUNCTIONS.TE_EXP_SHEET_INQ.GBL?SHEET_ID=</v>
      </c>
      <c r="AD1269" s="250" t="str">
        <f t="shared" si="61"/>
        <v>&amp;PAGE=EX_SHEET_ENTRY</v>
      </c>
      <c r="AE1269" s="250" t="str">
        <f>IF(LEFT(tbl_TransDet_Exp[[#This Row],[Journal Id]],2)="EX",TEXT(tbl_TransDet_Exp[[#This Row],[Vch /Ex /PayId]],"0000000000"),"")</f>
        <v/>
      </c>
      <c r="AF1269" s="250" t="b">
        <f>IF(tbl_TransDet_Exp[[#This Row],[ER Lookup and Format]]&lt;&gt;"",CONCATENATE(tbl_TransDet_Exp[[#This Row],[https://financials.omni.fsu.edu/psp/sprdfi/EMPLOYEE/ERP/c/AUDIT_EXPENSE_FUNCTIONS.TE_EXP_SHEET_INQ.GBL?SHEET_ID=]],AE1269,tbl_TransDet_Exp[[#This Row],[&amp;PAGE=EX_SHEET_ENTRY]]))</f>
        <v>0</v>
      </c>
      <c r="AG1269" s="250" t="str">
        <f t="shared" si="62"/>
        <v>https://docmgmt.its.fsu.edu/NolijWeb/public/apiLoginCheck.jsp?redir=../documentviewer/%3FdocumentId%3D</v>
      </c>
      <c r="AH12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69" s="250" t="str">
        <f>tbl_TransDet_Exp[[#Headers],[&amp;TargetFrameName=None]]</f>
        <v>&amp;TargetFrameName=None</v>
      </c>
      <c r="AJ12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69" s="71"/>
      <c r="AN1269" s="22"/>
      <c r="AO1269" s="22"/>
      <c r="AP1269" s="208"/>
      <c r="AQ1269" s="42" t="e">
        <f>IF(tbl_TransDet_Exp[[#This Row],[Custom SR Type]]="",INDEX(SR_Lookup[Section Name],MATCH(tbl_TransDet_Exp[[#This Row],[Account]],SR_Lookup[Account],0)),tbl_TransDet_Exp[[#This Row],[Custom SR Type]])</f>
        <v>#N/A</v>
      </c>
      <c r="AR1269" s="42">
        <f>VALUE(CONCATENATE(C1269,TEXT(tbl_TransDet_Exp[[#This Row],[Pd]],"00")))</f>
        <v>0</v>
      </c>
      <c r="AS1269" s="42" t="str">
        <f>TEXT(tbl_TransDet_Exp[[#This Row],[Project Id]],"000000")</f>
        <v>000000</v>
      </c>
      <c r="AT1269" s="42" t="e">
        <f>INDEX(Table11[Description],MATCH(tbl_TransDet_Exp[[#This Row],[Account]],Table11[GL Account],0))</f>
        <v>#N/A</v>
      </c>
      <c r="AU12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0" spans="2:47">
      <c r="B1270" s="11"/>
      <c r="C1270" s="243"/>
      <c r="D1270" s="243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244"/>
      <c r="P1270" s="11"/>
      <c r="Q1270" s="245"/>
      <c r="R1270" s="11"/>
      <c r="S1270" s="11"/>
      <c r="T1270" s="11"/>
      <c r="U1270" s="11"/>
      <c r="V1270" s="11"/>
      <c r="W1270" s="11"/>
      <c r="X1270" s="11"/>
      <c r="Y1270" s="11"/>
      <c r="Z1270" s="246"/>
      <c r="AA12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0" s="250" t="e">
        <f>IF(tbl_TransDet_Exp[[#This Row],[+/-  (HR GL Detail)]]&lt;&gt;"",tbl_TransDet_Exp[[#This Row],[+/-  (HR GL Detail)]],IF(#REF!&lt;&gt;"",#REF!,""))</f>
        <v>#REF!</v>
      </c>
      <c r="AC1270" s="250" t="str">
        <f t="shared" si="60"/>
        <v>https://financials.omni.fsu.edu/psp/sprdfi/EMPLOYEE/ERP/c/AUDIT_EXPENSE_FUNCTIONS.TE_EXP_SHEET_INQ.GBL?SHEET_ID=</v>
      </c>
      <c r="AD1270" s="250" t="str">
        <f t="shared" si="61"/>
        <v>&amp;PAGE=EX_SHEET_ENTRY</v>
      </c>
      <c r="AE1270" s="250" t="str">
        <f>IF(LEFT(tbl_TransDet_Exp[[#This Row],[Journal Id]],2)="EX",TEXT(tbl_TransDet_Exp[[#This Row],[Vch /Ex /PayId]],"0000000000"),"")</f>
        <v/>
      </c>
      <c r="AF1270" s="250" t="b">
        <f>IF(tbl_TransDet_Exp[[#This Row],[ER Lookup and Format]]&lt;&gt;"",CONCATENATE(tbl_TransDet_Exp[[#This Row],[https://financials.omni.fsu.edu/psp/sprdfi/EMPLOYEE/ERP/c/AUDIT_EXPENSE_FUNCTIONS.TE_EXP_SHEET_INQ.GBL?SHEET_ID=]],AE1270,tbl_TransDet_Exp[[#This Row],[&amp;PAGE=EX_SHEET_ENTRY]]))</f>
        <v>0</v>
      </c>
      <c r="AG1270" s="250" t="str">
        <f t="shared" si="62"/>
        <v>https://docmgmt.its.fsu.edu/NolijWeb/public/apiLoginCheck.jsp?redir=../documentviewer/%3FdocumentId%3D</v>
      </c>
      <c r="AH12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0" s="250" t="str">
        <f>tbl_TransDet_Exp[[#Headers],[&amp;TargetFrameName=None]]</f>
        <v>&amp;TargetFrameName=None</v>
      </c>
      <c r="AJ12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0" s="71"/>
      <c r="AN1270" s="22"/>
      <c r="AO1270" s="22"/>
      <c r="AP1270" s="208"/>
      <c r="AQ1270" s="42" t="e">
        <f>IF(tbl_TransDet_Exp[[#This Row],[Custom SR Type]]="",INDEX(SR_Lookup[Section Name],MATCH(tbl_TransDet_Exp[[#This Row],[Account]],SR_Lookup[Account],0)),tbl_TransDet_Exp[[#This Row],[Custom SR Type]])</f>
        <v>#N/A</v>
      </c>
      <c r="AR1270" s="42">
        <f>VALUE(CONCATENATE(C1270,TEXT(tbl_TransDet_Exp[[#This Row],[Pd]],"00")))</f>
        <v>0</v>
      </c>
      <c r="AS1270" s="42" t="str">
        <f>TEXT(tbl_TransDet_Exp[[#This Row],[Project Id]],"000000")</f>
        <v>000000</v>
      </c>
      <c r="AT1270" s="42" t="e">
        <f>INDEX(Table11[Description],MATCH(tbl_TransDet_Exp[[#This Row],[Account]],Table11[GL Account],0))</f>
        <v>#N/A</v>
      </c>
      <c r="AU12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1" spans="2:47">
      <c r="B1271" s="11"/>
      <c r="C1271" s="243"/>
      <c r="D1271" s="243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244"/>
      <c r="P1271" s="11"/>
      <c r="Q1271" s="245"/>
      <c r="R1271" s="11"/>
      <c r="S1271" s="11"/>
      <c r="T1271" s="11"/>
      <c r="U1271" s="11"/>
      <c r="V1271" s="11"/>
      <c r="W1271" s="11"/>
      <c r="X1271" s="11"/>
      <c r="Y1271" s="11"/>
      <c r="Z1271" s="246"/>
      <c r="AA12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1" s="250" t="e">
        <f>IF(tbl_TransDet_Exp[[#This Row],[+/-  (HR GL Detail)]]&lt;&gt;"",tbl_TransDet_Exp[[#This Row],[+/-  (HR GL Detail)]],IF(#REF!&lt;&gt;"",#REF!,""))</f>
        <v>#REF!</v>
      </c>
      <c r="AC1271" s="250" t="str">
        <f t="shared" si="60"/>
        <v>https://financials.omni.fsu.edu/psp/sprdfi/EMPLOYEE/ERP/c/AUDIT_EXPENSE_FUNCTIONS.TE_EXP_SHEET_INQ.GBL?SHEET_ID=</v>
      </c>
      <c r="AD1271" s="250" t="str">
        <f t="shared" si="61"/>
        <v>&amp;PAGE=EX_SHEET_ENTRY</v>
      </c>
      <c r="AE1271" s="250" t="str">
        <f>IF(LEFT(tbl_TransDet_Exp[[#This Row],[Journal Id]],2)="EX",TEXT(tbl_TransDet_Exp[[#This Row],[Vch /Ex /PayId]],"0000000000"),"")</f>
        <v/>
      </c>
      <c r="AF1271" s="250" t="b">
        <f>IF(tbl_TransDet_Exp[[#This Row],[ER Lookup and Format]]&lt;&gt;"",CONCATENATE(tbl_TransDet_Exp[[#This Row],[https://financials.omni.fsu.edu/psp/sprdfi/EMPLOYEE/ERP/c/AUDIT_EXPENSE_FUNCTIONS.TE_EXP_SHEET_INQ.GBL?SHEET_ID=]],AE1271,tbl_TransDet_Exp[[#This Row],[&amp;PAGE=EX_SHEET_ENTRY]]))</f>
        <v>0</v>
      </c>
      <c r="AG1271" s="250" t="str">
        <f t="shared" si="62"/>
        <v>https://docmgmt.its.fsu.edu/NolijWeb/public/apiLoginCheck.jsp?redir=../documentviewer/%3FdocumentId%3D</v>
      </c>
      <c r="AH12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1" s="250" t="str">
        <f>tbl_TransDet_Exp[[#Headers],[&amp;TargetFrameName=None]]</f>
        <v>&amp;TargetFrameName=None</v>
      </c>
      <c r="AJ12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1" s="71"/>
      <c r="AN1271" s="22"/>
      <c r="AO1271" s="22"/>
      <c r="AP1271" s="208"/>
      <c r="AQ1271" s="42" t="e">
        <f>IF(tbl_TransDet_Exp[[#This Row],[Custom SR Type]]="",INDEX(SR_Lookup[Section Name],MATCH(tbl_TransDet_Exp[[#This Row],[Account]],SR_Lookup[Account],0)),tbl_TransDet_Exp[[#This Row],[Custom SR Type]])</f>
        <v>#N/A</v>
      </c>
      <c r="AR1271" s="42">
        <f>VALUE(CONCATENATE(C1271,TEXT(tbl_TransDet_Exp[[#This Row],[Pd]],"00")))</f>
        <v>0</v>
      </c>
      <c r="AS1271" s="42" t="str">
        <f>TEXT(tbl_TransDet_Exp[[#This Row],[Project Id]],"000000")</f>
        <v>000000</v>
      </c>
      <c r="AT1271" s="42" t="e">
        <f>INDEX(Table11[Description],MATCH(tbl_TransDet_Exp[[#This Row],[Account]],Table11[GL Account],0))</f>
        <v>#N/A</v>
      </c>
      <c r="AU12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2" spans="2:47">
      <c r="B1272" s="11"/>
      <c r="C1272" s="243"/>
      <c r="D1272" s="243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244"/>
      <c r="P1272" s="11"/>
      <c r="Q1272" s="245"/>
      <c r="R1272" s="11"/>
      <c r="S1272" s="11"/>
      <c r="T1272" s="11"/>
      <c r="U1272" s="11"/>
      <c r="V1272" s="11"/>
      <c r="W1272" s="11"/>
      <c r="X1272" s="11"/>
      <c r="Y1272" s="11"/>
      <c r="Z1272" s="246"/>
      <c r="AA12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2" s="250" t="e">
        <f>IF(tbl_TransDet_Exp[[#This Row],[+/-  (HR GL Detail)]]&lt;&gt;"",tbl_TransDet_Exp[[#This Row],[+/-  (HR GL Detail)]],IF(#REF!&lt;&gt;"",#REF!,""))</f>
        <v>#REF!</v>
      </c>
      <c r="AC1272" s="250" t="str">
        <f t="shared" si="60"/>
        <v>https://financials.omni.fsu.edu/psp/sprdfi/EMPLOYEE/ERP/c/AUDIT_EXPENSE_FUNCTIONS.TE_EXP_SHEET_INQ.GBL?SHEET_ID=</v>
      </c>
      <c r="AD1272" s="250" t="str">
        <f t="shared" si="61"/>
        <v>&amp;PAGE=EX_SHEET_ENTRY</v>
      </c>
      <c r="AE1272" s="250" t="str">
        <f>IF(LEFT(tbl_TransDet_Exp[[#This Row],[Journal Id]],2)="EX",TEXT(tbl_TransDet_Exp[[#This Row],[Vch /Ex /PayId]],"0000000000"),"")</f>
        <v/>
      </c>
      <c r="AF1272" s="250" t="b">
        <f>IF(tbl_TransDet_Exp[[#This Row],[ER Lookup and Format]]&lt;&gt;"",CONCATENATE(tbl_TransDet_Exp[[#This Row],[https://financials.omni.fsu.edu/psp/sprdfi/EMPLOYEE/ERP/c/AUDIT_EXPENSE_FUNCTIONS.TE_EXP_SHEET_INQ.GBL?SHEET_ID=]],AE1272,tbl_TransDet_Exp[[#This Row],[&amp;PAGE=EX_SHEET_ENTRY]]))</f>
        <v>0</v>
      </c>
      <c r="AG1272" s="250" t="str">
        <f t="shared" si="62"/>
        <v>https://docmgmt.its.fsu.edu/NolijWeb/public/apiLoginCheck.jsp?redir=../documentviewer/%3FdocumentId%3D</v>
      </c>
      <c r="AH12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2" s="250" t="str">
        <f>tbl_TransDet_Exp[[#Headers],[&amp;TargetFrameName=None]]</f>
        <v>&amp;TargetFrameName=None</v>
      </c>
      <c r="AJ12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2" s="71"/>
      <c r="AN1272" s="22"/>
      <c r="AO1272" s="22"/>
      <c r="AP1272" s="208"/>
      <c r="AQ1272" s="42" t="e">
        <f>IF(tbl_TransDet_Exp[[#This Row],[Custom SR Type]]="",INDEX(SR_Lookup[Section Name],MATCH(tbl_TransDet_Exp[[#This Row],[Account]],SR_Lookup[Account],0)),tbl_TransDet_Exp[[#This Row],[Custom SR Type]])</f>
        <v>#N/A</v>
      </c>
      <c r="AR1272" s="42">
        <f>VALUE(CONCATENATE(C1272,TEXT(tbl_TransDet_Exp[[#This Row],[Pd]],"00")))</f>
        <v>0</v>
      </c>
      <c r="AS1272" s="42" t="str">
        <f>TEXT(tbl_TransDet_Exp[[#This Row],[Project Id]],"000000")</f>
        <v>000000</v>
      </c>
      <c r="AT1272" s="42" t="e">
        <f>INDEX(Table11[Description],MATCH(tbl_TransDet_Exp[[#This Row],[Account]],Table11[GL Account],0))</f>
        <v>#N/A</v>
      </c>
      <c r="AU12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3" spans="2:47">
      <c r="B1273" s="11"/>
      <c r="C1273" s="243"/>
      <c r="D1273" s="243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244"/>
      <c r="P1273" s="11"/>
      <c r="Q1273" s="245"/>
      <c r="R1273" s="11"/>
      <c r="S1273" s="11"/>
      <c r="T1273" s="11"/>
      <c r="U1273" s="11"/>
      <c r="V1273" s="11"/>
      <c r="W1273" s="11"/>
      <c r="X1273" s="11"/>
      <c r="Y1273" s="11"/>
      <c r="Z1273" s="246"/>
      <c r="AA12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3" s="250" t="e">
        <f>IF(tbl_TransDet_Exp[[#This Row],[+/-  (HR GL Detail)]]&lt;&gt;"",tbl_TransDet_Exp[[#This Row],[+/-  (HR GL Detail)]],IF(#REF!&lt;&gt;"",#REF!,""))</f>
        <v>#REF!</v>
      </c>
      <c r="AC1273" s="250" t="str">
        <f t="shared" si="60"/>
        <v>https://financials.omni.fsu.edu/psp/sprdfi/EMPLOYEE/ERP/c/AUDIT_EXPENSE_FUNCTIONS.TE_EXP_SHEET_INQ.GBL?SHEET_ID=</v>
      </c>
      <c r="AD1273" s="250" t="str">
        <f t="shared" si="61"/>
        <v>&amp;PAGE=EX_SHEET_ENTRY</v>
      </c>
      <c r="AE1273" s="250" t="str">
        <f>IF(LEFT(tbl_TransDet_Exp[[#This Row],[Journal Id]],2)="EX",TEXT(tbl_TransDet_Exp[[#This Row],[Vch /Ex /PayId]],"0000000000"),"")</f>
        <v/>
      </c>
      <c r="AF1273" s="250" t="b">
        <f>IF(tbl_TransDet_Exp[[#This Row],[ER Lookup and Format]]&lt;&gt;"",CONCATENATE(tbl_TransDet_Exp[[#This Row],[https://financials.omni.fsu.edu/psp/sprdfi/EMPLOYEE/ERP/c/AUDIT_EXPENSE_FUNCTIONS.TE_EXP_SHEET_INQ.GBL?SHEET_ID=]],AE1273,tbl_TransDet_Exp[[#This Row],[&amp;PAGE=EX_SHEET_ENTRY]]))</f>
        <v>0</v>
      </c>
      <c r="AG1273" s="250" t="str">
        <f t="shared" si="62"/>
        <v>https://docmgmt.its.fsu.edu/NolijWeb/public/apiLoginCheck.jsp?redir=../documentviewer/%3FdocumentId%3D</v>
      </c>
      <c r="AH12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3" s="250" t="str">
        <f>tbl_TransDet_Exp[[#Headers],[&amp;TargetFrameName=None]]</f>
        <v>&amp;TargetFrameName=None</v>
      </c>
      <c r="AJ12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3" s="71"/>
      <c r="AN1273" s="22"/>
      <c r="AO1273" s="22"/>
      <c r="AP1273" s="208"/>
      <c r="AQ1273" s="42" t="e">
        <f>IF(tbl_TransDet_Exp[[#This Row],[Custom SR Type]]="",INDEX(SR_Lookup[Section Name],MATCH(tbl_TransDet_Exp[[#This Row],[Account]],SR_Lookup[Account],0)),tbl_TransDet_Exp[[#This Row],[Custom SR Type]])</f>
        <v>#N/A</v>
      </c>
      <c r="AR1273" s="42">
        <f>VALUE(CONCATENATE(C1273,TEXT(tbl_TransDet_Exp[[#This Row],[Pd]],"00")))</f>
        <v>0</v>
      </c>
      <c r="AS1273" s="42" t="str">
        <f>TEXT(tbl_TransDet_Exp[[#This Row],[Project Id]],"000000")</f>
        <v>000000</v>
      </c>
      <c r="AT1273" s="42" t="e">
        <f>INDEX(Table11[Description],MATCH(tbl_TransDet_Exp[[#This Row],[Account]],Table11[GL Account],0))</f>
        <v>#N/A</v>
      </c>
      <c r="AU12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4" spans="2:47">
      <c r="B1274" s="11"/>
      <c r="C1274" s="243"/>
      <c r="D1274" s="243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244"/>
      <c r="P1274" s="11"/>
      <c r="Q1274" s="245"/>
      <c r="R1274" s="11"/>
      <c r="S1274" s="11"/>
      <c r="T1274" s="11"/>
      <c r="U1274" s="11"/>
      <c r="V1274" s="11"/>
      <c r="W1274" s="11"/>
      <c r="X1274" s="11"/>
      <c r="Y1274" s="11"/>
      <c r="Z1274" s="246"/>
      <c r="AA12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4" s="250" t="e">
        <f>IF(tbl_TransDet_Exp[[#This Row],[+/-  (HR GL Detail)]]&lt;&gt;"",tbl_TransDet_Exp[[#This Row],[+/-  (HR GL Detail)]],IF(#REF!&lt;&gt;"",#REF!,""))</f>
        <v>#REF!</v>
      </c>
      <c r="AC1274" s="250" t="str">
        <f t="shared" si="60"/>
        <v>https://financials.omni.fsu.edu/psp/sprdfi/EMPLOYEE/ERP/c/AUDIT_EXPENSE_FUNCTIONS.TE_EXP_SHEET_INQ.GBL?SHEET_ID=</v>
      </c>
      <c r="AD1274" s="250" t="str">
        <f t="shared" si="61"/>
        <v>&amp;PAGE=EX_SHEET_ENTRY</v>
      </c>
      <c r="AE1274" s="250" t="str">
        <f>IF(LEFT(tbl_TransDet_Exp[[#This Row],[Journal Id]],2)="EX",TEXT(tbl_TransDet_Exp[[#This Row],[Vch /Ex /PayId]],"0000000000"),"")</f>
        <v/>
      </c>
      <c r="AF1274" s="250" t="b">
        <f>IF(tbl_TransDet_Exp[[#This Row],[ER Lookup and Format]]&lt;&gt;"",CONCATENATE(tbl_TransDet_Exp[[#This Row],[https://financials.omni.fsu.edu/psp/sprdfi/EMPLOYEE/ERP/c/AUDIT_EXPENSE_FUNCTIONS.TE_EXP_SHEET_INQ.GBL?SHEET_ID=]],AE1274,tbl_TransDet_Exp[[#This Row],[&amp;PAGE=EX_SHEET_ENTRY]]))</f>
        <v>0</v>
      </c>
      <c r="AG1274" s="250" t="str">
        <f t="shared" si="62"/>
        <v>https://docmgmt.its.fsu.edu/NolijWeb/public/apiLoginCheck.jsp?redir=../documentviewer/%3FdocumentId%3D</v>
      </c>
      <c r="AH12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4" s="250" t="str">
        <f>tbl_TransDet_Exp[[#Headers],[&amp;TargetFrameName=None]]</f>
        <v>&amp;TargetFrameName=None</v>
      </c>
      <c r="AJ12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4" s="71"/>
      <c r="AN1274" s="22"/>
      <c r="AO1274" s="22"/>
      <c r="AP1274" s="208"/>
      <c r="AQ1274" s="42" t="e">
        <f>IF(tbl_TransDet_Exp[[#This Row],[Custom SR Type]]="",INDEX(SR_Lookup[Section Name],MATCH(tbl_TransDet_Exp[[#This Row],[Account]],SR_Lookup[Account],0)),tbl_TransDet_Exp[[#This Row],[Custom SR Type]])</f>
        <v>#N/A</v>
      </c>
      <c r="AR1274" s="42">
        <f>VALUE(CONCATENATE(C1274,TEXT(tbl_TransDet_Exp[[#This Row],[Pd]],"00")))</f>
        <v>0</v>
      </c>
      <c r="AS1274" s="42" t="str">
        <f>TEXT(tbl_TransDet_Exp[[#This Row],[Project Id]],"000000")</f>
        <v>000000</v>
      </c>
      <c r="AT1274" s="42" t="e">
        <f>INDEX(Table11[Description],MATCH(tbl_TransDet_Exp[[#This Row],[Account]],Table11[GL Account],0))</f>
        <v>#N/A</v>
      </c>
      <c r="AU12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5" spans="2:47">
      <c r="B1275" s="11"/>
      <c r="C1275" s="243"/>
      <c r="D1275" s="243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244"/>
      <c r="P1275" s="11"/>
      <c r="Q1275" s="245"/>
      <c r="R1275" s="11"/>
      <c r="S1275" s="11"/>
      <c r="T1275" s="11"/>
      <c r="U1275" s="11"/>
      <c r="V1275" s="11"/>
      <c r="W1275" s="11"/>
      <c r="X1275" s="11"/>
      <c r="Y1275" s="11"/>
      <c r="Z1275" s="246"/>
      <c r="AA12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5" s="250" t="e">
        <f>IF(tbl_TransDet_Exp[[#This Row],[+/-  (HR GL Detail)]]&lt;&gt;"",tbl_TransDet_Exp[[#This Row],[+/-  (HR GL Detail)]],IF(#REF!&lt;&gt;"",#REF!,""))</f>
        <v>#REF!</v>
      </c>
      <c r="AC1275" s="250" t="str">
        <f t="shared" si="60"/>
        <v>https://financials.omni.fsu.edu/psp/sprdfi/EMPLOYEE/ERP/c/AUDIT_EXPENSE_FUNCTIONS.TE_EXP_SHEET_INQ.GBL?SHEET_ID=</v>
      </c>
      <c r="AD1275" s="250" t="str">
        <f t="shared" si="61"/>
        <v>&amp;PAGE=EX_SHEET_ENTRY</v>
      </c>
      <c r="AE1275" s="250" t="str">
        <f>IF(LEFT(tbl_TransDet_Exp[[#This Row],[Journal Id]],2)="EX",TEXT(tbl_TransDet_Exp[[#This Row],[Vch /Ex /PayId]],"0000000000"),"")</f>
        <v/>
      </c>
      <c r="AF1275" s="250" t="b">
        <f>IF(tbl_TransDet_Exp[[#This Row],[ER Lookup and Format]]&lt;&gt;"",CONCATENATE(tbl_TransDet_Exp[[#This Row],[https://financials.omni.fsu.edu/psp/sprdfi/EMPLOYEE/ERP/c/AUDIT_EXPENSE_FUNCTIONS.TE_EXP_SHEET_INQ.GBL?SHEET_ID=]],AE1275,tbl_TransDet_Exp[[#This Row],[&amp;PAGE=EX_SHEET_ENTRY]]))</f>
        <v>0</v>
      </c>
      <c r="AG1275" s="250" t="str">
        <f t="shared" si="62"/>
        <v>https://docmgmt.its.fsu.edu/NolijWeb/public/apiLoginCheck.jsp?redir=../documentviewer/%3FdocumentId%3D</v>
      </c>
      <c r="AH12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5" s="250" t="str">
        <f>tbl_TransDet_Exp[[#Headers],[&amp;TargetFrameName=None]]</f>
        <v>&amp;TargetFrameName=None</v>
      </c>
      <c r="AJ12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5" s="71"/>
      <c r="AN1275" s="22"/>
      <c r="AO1275" s="22"/>
      <c r="AP1275" s="208"/>
      <c r="AQ1275" s="42" t="e">
        <f>IF(tbl_TransDet_Exp[[#This Row],[Custom SR Type]]="",INDEX(SR_Lookup[Section Name],MATCH(tbl_TransDet_Exp[[#This Row],[Account]],SR_Lookup[Account],0)),tbl_TransDet_Exp[[#This Row],[Custom SR Type]])</f>
        <v>#N/A</v>
      </c>
      <c r="AR1275" s="42">
        <f>VALUE(CONCATENATE(C1275,TEXT(tbl_TransDet_Exp[[#This Row],[Pd]],"00")))</f>
        <v>0</v>
      </c>
      <c r="AS1275" s="42" t="str">
        <f>TEXT(tbl_TransDet_Exp[[#This Row],[Project Id]],"000000")</f>
        <v>000000</v>
      </c>
      <c r="AT1275" s="42" t="e">
        <f>INDEX(Table11[Description],MATCH(tbl_TransDet_Exp[[#This Row],[Account]],Table11[GL Account],0))</f>
        <v>#N/A</v>
      </c>
      <c r="AU12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6" spans="2:47">
      <c r="B1276" s="11"/>
      <c r="C1276" s="243"/>
      <c r="D1276" s="243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244"/>
      <c r="P1276" s="11"/>
      <c r="Q1276" s="245"/>
      <c r="R1276" s="11"/>
      <c r="S1276" s="11"/>
      <c r="T1276" s="11"/>
      <c r="U1276" s="11"/>
      <c r="V1276" s="11"/>
      <c r="W1276" s="11"/>
      <c r="X1276" s="11"/>
      <c r="Y1276" s="11"/>
      <c r="Z1276" s="246"/>
      <c r="AA12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6" s="250" t="e">
        <f>IF(tbl_TransDet_Exp[[#This Row],[+/-  (HR GL Detail)]]&lt;&gt;"",tbl_TransDet_Exp[[#This Row],[+/-  (HR GL Detail)]],IF(#REF!&lt;&gt;"",#REF!,""))</f>
        <v>#REF!</v>
      </c>
      <c r="AC1276" s="250" t="str">
        <f t="shared" si="60"/>
        <v>https://financials.omni.fsu.edu/psp/sprdfi/EMPLOYEE/ERP/c/AUDIT_EXPENSE_FUNCTIONS.TE_EXP_SHEET_INQ.GBL?SHEET_ID=</v>
      </c>
      <c r="AD1276" s="250" t="str">
        <f t="shared" si="61"/>
        <v>&amp;PAGE=EX_SHEET_ENTRY</v>
      </c>
      <c r="AE1276" s="250" t="str">
        <f>IF(LEFT(tbl_TransDet_Exp[[#This Row],[Journal Id]],2)="EX",TEXT(tbl_TransDet_Exp[[#This Row],[Vch /Ex /PayId]],"0000000000"),"")</f>
        <v/>
      </c>
      <c r="AF1276" s="250" t="b">
        <f>IF(tbl_TransDet_Exp[[#This Row],[ER Lookup and Format]]&lt;&gt;"",CONCATENATE(tbl_TransDet_Exp[[#This Row],[https://financials.omni.fsu.edu/psp/sprdfi/EMPLOYEE/ERP/c/AUDIT_EXPENSE_FUNCTIONS.TE_EXP_SHEET_INQ.GBL?SHEET_ID=]],AE1276,tbl_TransDet_Exp[[#This Row],[&amp;PAGE=EX_SHEET_ENTRY]]))</f>
        <v>0</v>
      </c>
      <c r="AG1276" s="250" t="str">
        <f t="shared" si="62"/>
        <v>https://docmgmt.its.fsu.edu/NolijWeb/public/apiLoginCheck.jsp?redir=../documentviewer/%3FdocumentId%3D</v>
      </c>
      <c r="AH12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6" s="250" t="str">
        <f>tbl_TransDet_Exp[[#Headers],[&amp;TargetFrameName=None]]</f>
        <v>&amp;TargetFrameName=None</v>
      </c>
      <c r="AJ12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6" s="71"/>
      <c r="AN1276" s="22"/>
      <c r="AO1276" s="22"/>
      <c r="AP1276" s="208"/>
      <c r="AQ1276" s="42" t="e">
        <f>IF(tbl_TransDet_Exp[[#This Row],[Custom SR Type]]="",INDEX(SR_Lookup[Section Name],MATCH(tbl_TransDet_Exp[[#This Row],[Account]],SR_Lookup[Account],0)),tbl_TransDet_Exp[[#This Row],[Custom SR Type]])</f>
        <v>#N/A</v>
      </c>
      <c r="AR1276" s="42">
        <f>VALUE(CONCATENATE(C1276,TEXT(tbl_TransDet_Exp[[#This Row],[Pd]],"00")))</f>
        <v>0</v>
      </c>
      <c r="AS1276" s="42" t="str">
        <f>TEXT(tbl_TransDet_Exp[[#This Row],[Project Id]],"000000")</f>
        <v>000000</v>
      </c>
      <c r="AT1276" s="42" t="e">
        <f>INDEX(Table11[Description],MATCH(tbl_TransDet_Exp[[#This Row],[Account]],Table11[GL Account],0))</f>
        <v>#N/A</v>
      </c>
      <c r="AU12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7" spans="2:47">
      <c r="B1277" s="11"/>
      <c r="C1277" s="243"/>
      <c r="D1277" s="243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244"/>
      <c r="P1277" s="11"/>
      <c r="Q1277" s="245"/>
      <c r="R1277" s="11"/>
      <c r="S1277" s="11"/>
      <c r="T1277" s="11"/>
      <c r="U1277" s="11"/>
      <c r="V1277" s="11"/>
      <c r="W1277" s="11"/>
      <c r="X1277" s="11"/>
      <c r="Y1277" s="11"/>
      <c r="Z1277" s="246"/>
      <c r="AA12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7" s="250" t="e">
        <f>IF(tbl_TransDet_Exp[[#This Row],[+/-  (HR GL Detail)]]&lt;&gt;"",tbl_TransDet_Exp[[#This Row],[+/-  (HR GL Detail)]],IF(#REF!&lt;&gt;"",#REF!,""))</f>
        <v>#REF!</v>
      </c>
      <c r="AC1277" s="250" t="str">
        <f t="shared" si="60"/>
        <v>https://financials.omni.fsu.edu/psp/sprdfi/EMPLOYEE/ERP/c/AUDIT_EXPENSE_FUNCTIONS.TE_EXP_SHEET_INQ.GBL?SHEET_ID=</v>
      </c>
      <c r="AD1277" s="250" t="str">
        <f t="shared" si="61"/>
        <v>&amp;PAGE=EX_SHEET_ENTRY</v>
      </c>
      <c r="AE1277" s="250" t="str">
        <f>IF(LEFT(tbl_TransDet_Exp[[#This Row],[Journal Id]],2)="EX",TEXT(tbl_TransDet_Exp[[#This Row],[Vch /Ex /PayId]],"0000000000"),"")</f>
        <v/>
      </c>
      <c r="AF1277" s="250" t="b">
        <f>IF(tbl_TransDet_Exp[[#This Row],[ER Lookup and Format]]&lt;&gt;"",CONCATENATE(tbl_TransDet_Exp[[#This Row],[https://financials.omni.fsu.edu/psp/sprdfi/EMPLOYEE/ERP/c/AUDIT_EXPENSE_FUNCTIONS.TE_EXP_SHEET_INQ.GBL?SHEET_ID=]],AE1277,tbl_TransDet_Exp[[#This Row],[&amp;PAGE=EX_SHEET_ENTRY]]))</f>
        <v>0</v>
      </c>
      <c r="AG1277" s="250" t="str">
        <f t="shared" si="62"/>
        <v>https://docmgmt.its.fsu.edu/NolijWeb/public/apiLoginCheck.jsp?redir=../documentviewer/%3FdocumentId%3D</v>
      </c>
      <c r="AH12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7" s="250" t="str">
        <f>tbl_TransDet_Exp[[#Headers],[&amp;TargetFrameName=None]]</f>
        <v>&amp;TargetFrameName=None</v>
      </c>
      <c r="AJ12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7" s="71"/>
      <c r="AN1277" s="22"/>
      <c r="AO1277" s="22"/>
      <c r="AP1277" s="208"/>
      <c r="AQ1277" s="42" t="e">
        <f>IF(tbl_TransDet_Exp[[#This Row],[Custom SR Type]]="",INDEX(SR_Lookup[Section Name],MATCH(tbl_TransDet_Exp[[#This Row],[Account]],SR_Lookup[Account],0)),tbl_TransDet_Exp[[#This Row],[Custom SR Type]])</f>
        <v>#N/A</v>
      </c>
      <c r="AR1277" s="42">
        <f>VALUE(CONCATENATE(C1277,TEXT(tbl_TransDet_Exp[[#This Row],[Pd]],"00")))</f>
        <v>0</v>
      </c>
      <c r="AS1277" s="42" t="str">
        <f>TEXT(tbl_TransDet_Exp[[#This Row],[Project Id]],"000000")</f>
        <v>000000</v>
      </c>
      <c r="AT1277" s="42" t="e">
        <f>INDEX(Table11[Description],MATCH(tbl_TransDet_Exp[[#This Row],[Account]],Table11[GL Account],0))</f>
        <v>#N/A</v>
      </c>
      <c r="AU12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8" spans="2:47">
      <c r="B1278" s="11"/>
      <c r="C1278" s="243"/>
      <c r="D1278" s="243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244"/>
      <c r="P1278" s="11"/>
      <c r="Q1278" s="245"/>
      <c r="R1278" s="11"/>
      <c r="S1278" s="11"/>
      <c r="T1278" s="11"/>
      <c r="U1278" s="11"/>
      <c r="V1278" s="11"/>
      <c r="W1278" s="11"/>
      <c r="X1278" s="11"/>
      <c r="Y1278" s="11"/>
      <c r="Z1278" s="246"/>
      <c r="AA12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8" s="250" t="e">
        <f>IF(tbl_TransDet_Exp[[#This Row],[+/-  (HR GL Detail)]]&lt;&gt;"",tbl_TransDet_Exp[[#This Row],[+/-  (HR GL Detail)]],IF(#REF!&lt;&gt;"",#REF!,""))</f>
        <v>#REF!</v>
      </c>
      <c r="AC1278" s="250" t="str">
        <f t="shared" si="60"/>
        <v>https://financials.omni.fsu.edu/psp/sprdfi/EMPLOYEE/ERP/c/AUDIT_EXPENSE_FUNCTIONS.TE_EXP_SHEET_INQ.GBL?SHEET_ID=</v>
      </c>
      <c r="AD1278" s="250" t="str">
        <f t="shared" si="61"/>
        <v>&amp;PAGE=EX_SHEET_ENTRY</v>
      </c>
      <c r="AE1278" s="250" t="str">
        <f>IF(LEFT(tbl_TransDet_Exp[[#This Row],[Journal Id]],2)="EX",TEXT(tbl_TransDet_Exp[[#This Row],[Vch /Ex /PayId]],"0000000000"),"")</f>
        <v/>
      </c>
      <c r="AF1278" s="250" t="b">
        <f>IF(tbl_TransDet_Exp[[#This Row],[ER Lookup and Format]]&lt;&gt;"",CONCATENATE(tbl_TransDet_Exp[[#This Row],[https://financials.omni.fsu.edu/psp/sprdfi/EMPLOYEE/ERP/c/AUDIT_EXPENSE_FUNCTIONS.TE_EXP_SHEET_INQ.GBL?SHEET_ID=]],AE1278,tbl_TransDet_Exp[[#This Row],[&amp;PAGE=EX_SHEET_ENTRY]]))</f>
        <v>0</v>
      </c>
      <c r="AG1278" s="250" t="str">
        <f t="shared" si="62"/>
        <v>https://docmgmt.its.fsu.edu/NolijWeb/public/apiLoginCheck.jsp?redir=../documentviewer/%3FdocumentId%3D</v>
      </c>
      <c r="AH12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8" s="250" t="str">
        <f>tbl_TransDet_Exp[[#Headers],[&amp;TargetFrameName=None]]</f>
        <v>&amp;TargetFrameName=None</v>
      </c>
      <c r="AJ12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8" s="71"/>
      <c r="AN1278" s="22"/>
      <c r="AO1278" s="22"/>
      <c r="AP1278" s="208"/>
      <c r="AQ1278" s="42" t="e">
        <f>IF(tbl_TransDet_Exp[[#This Row],[Custom SR Type]]="",INDEX(SR_Lookup[Section Name],MATCH(tbl_TransDet_Exp[[#This Row],[Account]],SR_Lookup[Account],0)),tbl_TransDet_Exp[[#This Row],[Custom SR Type]])</f>
        <v>#N/A</v>
      </c>
      <c r="AR1278" s="42">
        <f>VALUE(CONCATENATE(C1278,TEXT(tbl_TransDet_Exp[[#This Row],[Pd]],"00")))</f>
        <v>0</v>
      </c>
      <c r="AS1278" s="42" t="str">
        <f>TEXT(tbl_TransDet_Exp[[#This Row],[Project Id]],"000000")</f>
        <v>000000</v>
      </c>
      <c r="AT1278" s="42" t="e">
        <f>INDEX(Table11[Description],MATCH(tbl_TransDet_Exp[[#This Row],[Account]],Table11[GL Account],0))</f>
        <v>#N/A</v>
      </c>
      <c r="AU12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79" spans="2:47">
      <c r="B1279" s="11"/>
      <c r="C1279" s="243"/>
      <c r="D1279" s="243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244"/>
      <c r="P1279" s="11"/>
      <c r="Q1279" s="245"/>
      <c r="R1279" s="11"/>
      <c r="S1279" s="11"/>
      <c r="T1279" s="11"/>
      <c r="U1279" s="11"/>
      <c r="V1279" s="11"/>
      <c r="W1279" s="11"/>
      <c r="X1279" s="11"/>
      <c r="Y1279" s="11"/>
      <c r="Z1279" s="246"/>
      <c r="AA12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79" s="250" t="e">
        <f>IF(tbl_TransDet_Exp[[#This Row],[+/-  (HR GL Detail)]]&lt;&gt;"",tbl_TransDet_Exp[[#This Row],[+/-  (HR GL Detail)]],IF(#REF!&lt;&gt;"",#REF!,""))</f>
        <v>#REF!</v>
      </c>
      <c r="AC1279" s="250" t="str">
        <f t="shared" si="60"/>
        <v>https://financials.omni.fsu.edu/psp/sprdfi/EMPLOYEE/ERP/c/AUDIT_EXPENSE_FUNCTIONS.TE_EXP_SHEET_INQ.GBL?SHEET_ID=</v>
      </c>
      <c r="AD1279" s="250" t="str">
        <f t="shared" si="61"/>
        <v>&amp;PAGE=EX_SHEET_ENTRY</v>
      </c>
      <c r="AE1279" s="250" t="str">
        <f>IF(LEFT(tbl_TransDet_Exp[[#This Row],[Journal Id]],2)="EX",TEXT(tbl_TransDet_Exp[[#This Row],[Vch /Ex /PayId]],"0000000000"),"")</f>
        <v/>
      </c>
      <c r="AF1279" s="250" t="b">
        <f>IF(tbl_TransDet_Exp[[#This Row],[ER Lookup and Format]]&lt;&gt;"",CONCATENATE(tbl_TransDet_Exp[[#This Row],[https://financials.omni.fsu.edu/psp/sprdfi/EMPLOYEE/ERP/c/AUDIT_EXPENSE_FUNCTIONS.TE_EXP_SHEET_INQ.GBL?SHEET_ID=]],AE1279,tbl_TransDet_Exp[[#This Row],[&amp;PAGE=EX_SHEET_ENTRY]]))</f>
        <v>0</v>
      </c>
      <c r="AG1279" s="250" t="str">
        <f t="shared" si="62"/>
        <v>https://docmgmt.its.fsu.edu/NolijWeb/public/apiLoginCheck.jsp?redir=../documentviewer/%3FdocumentId%3D</v>
      </c>
      <c r="AH12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79" s="250" t="str">
        <f>tbl_TransDet_Exp[[#Headers],[&amp;TargetFrameName=None]]</f>
        <v>&amp;TargetFrameName=None</v>
      </c>
      <c r="AJ12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79" s="71"/>
      <c r="AN1279" s="22"/>
      <c r="AO1279" s="22"/>
      <c r="AP1279" s="208"/>
      <c r="AQ1279" s="42" t="e">
        <f>IF(tbl_TransDet_Exp[[#This Row],[Custom SR Type]]="",INDEX(SR_Lookup[Section Name],MATCH(tbl_TransDet_Exp[[#This Row],[Account]],SR_Lookup[Account],0)),tbl_TransDet_Exp[[#This Row],[Custom SR Type]])</f>
        <v>#N/A</v>
      </c>
      <c r="AR1279" s="42">
        <f>VALUE(CONCATENATE(C1279,TEXT(tbl_TransDet_Exp[[#This Row],[Pd]],"00")))</f>
        <v>0</v>
      </c>
      <c r="AS1279" s="42" t="str">
        <f>TEXT(tbl_TransDet_Exp[[#This Row],[Project Id]],"000000")</f>
        <v>000000</v>
      </c>
      <c r="AT1279" s="42" t="e">
        <f>INDEX(Table11[Description],MATCH(tbl_TransDet_Exp[[#This Row],[Account]],Table11[GL Account],0))</f>
        <v>#N/A</v>
      </c>
      <c r="AU12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0" spans="2:47">
      <c r="B1280" s="11"/>
      <c r="C1280" s="243"/>
      <c r="D1280" s="243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244"/>
      <c r="P1280" s="11"/>
      <c r="Q1280" s="245"/>
      <c r="R1280" s="11"/>
      <c r="S1280" s="11"/>
      <c r="T1280" s="11"/>
      <c r="U1280" s="11"/>
      <c r="V1280" s="11"/>
      <c r="W1280" s="11"/>
      <c r="X1280" s="11"/>
      <c r="Y1280" s="11"/>
      <c r="Z1280" s="246"/>
      <c r="AA12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0" s="250" t="e">
        <f>IF(tbl_TransDet_Exp[[#This Row],[+/-  (HR GL Detail)]]&lt;&gt;"",tbl_TransDet_Exp[[#This Row],[+/-  (HR GL Detail)]],IF(#REF!&lt;&gt;"",#REF!,""))</f>
        <v>#REF!</v>
      </c>
      <c r="AC1280" s="250" t="str">
        <f t="shared" si="60"/>
        <v>https://financials.omni.fsu.edu/psp/sprdfi/EMPLOYEE/ERP/c/AUDIT_EXPENSE_FUNCTIONS.TE_EXP_SHEET_INQ.GBL?SHEET_ID=</v>
      </c>
      <c r="AD1280" s="250" t="str">
        <f t="shared" si="61"/>
        <v>&amp;PAGE=EX_SHEET_ENTRY</v>
      </c>
      <c r="AE1280" s="250" t="str">
        <f>IF(LEFT(tbl_TransDet_Exp[[#This Row],[Journal Id]],2)="EX",TEXT(tbl_TransDet_Exp[[#This Row],[Vch /Ex /PayId]],"0000000000"),"")</f>
        <v/>
      </c>
      <c r="AF1280" s="250" t="b">
        <f>IF(tbl_TransDet_Exp[[#This Row],[ER Lookup and Format]]&lt;&gt;"",CONCATENATE(tbl_TransDet_Exp[[#This Row],[https://financials.omni.fsu.edu/psp/sprdfi/EMPLOYEE/ERP/c/AUDIT_EXPENSE_FUNCTIONS.TE_EXP_SHEET_INQ.GBL?SHEET_ID=]],AE1280,tbl_TransDet_Exp[[#This Row],[&amp;PAGE=EX_SHEET_ENTRY]]))</f>
        <v>0</v>
      </c>
      <c r="AG1280" s="250" t="str">
        <f t="shared" si="62"/>
        <v>https://docmgmt.its.fsu.edu/NolijWeb/public/apiLoginCheck.jsp?redir=../documentviewer/%3FdocumentId%3D</v>
      </c>
      <c r="AH12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0" s="250" t="str">
        <f>tbl_TransDet_Exp[[#Headers],[&amp;TargetFrameName=None]]</f>
        <v>&amp;TargetFrameName=None</v>
      </c>
      <c r="AJ12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0" s="71"/>
      <c r="AN1280" s="22"/>
      <c r="AO1280" s="22"/>
      <c r="AP1280" s="208"/>
      <c r="AQ1280" s="42" t="e">
        <f>IF(tbl_TransDet_Exp[[#This Row],[Custom SR Type]]="",INDEX(SR_Lookup[Section Name],MATCH(tbl_TransDet_Exp[[#This Row],[Account]],SR_Lookup[Account],0)),tbl_TransDet_Exp[[#This Row],[Custom SR Type]])</f>
        <v>#N/A</v>
      </c>
      <c r="AR1280" s="42">
        <f>VALUE(CONCATENATE(C1280,TEXT(tbl_TransDet_Exp[[#This Row],[Pd]],"00")))</f>
        <v>0</v>
      </c>
      <c r="AS1280" s="42" t="str">
        <f>TEXT(tbl_TransDet_Exp[[#This Row],[Project Id]],"000000")</f>
        <v>000000</v>
      </c>
      <c r="AT1280" s="42" t="e">
        <f>INDEX(Table11[Description],MATCH(tbl_TransDet_Exp[[#This Row],[Account]],Table11[GL Account],0))</f>
        <v>#N/A</v>
      </c>
      <c r="AU12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1" spans="2:47">
      <c r="B1281" s="11"/>
      <c r="C1281" s="243"/>
      <c r="D1281" s="243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244"/>
      <c r="P1281" s="11"/>
      <c r="Q1281" s="245"/>
      <c r="R1281" s="11"/>
      <c r="S1281" s="11"/>
      <c r="T1281" s="11"/>
      <c r="U1281" s="11"/>
      <c r="V1281" s="11"/>
      <c r="W1281" s="11"/>
      <c r="X1281" s="11"/>
      <c r="Y1281" s="11"/>
      <c r="Z1281" s="246"/>
      <c r="AA12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1" s="250" t="e">
        <f>IF(tbl_TransDet_Exp[[#This Row],[+/-  (HR GL Detail)]]&lt;&gt;"",tbl_TransDet_Exp[[#This Row],[+/-  (HR GL Detail)]],IF(#REF!&lt;&gt;"",#REF!,""))</f>
        <v>#REF!</v>
      </c>
      <c r="AC1281" s="250" t="str">
        <f t="shared" si="60"/>
        <v>https://financials.omni.fsu.edu/psp/sprdfi/EMPLOYEE/ERP/c/AUDIT_EXPENSE_FUNCTIONS.TE_EXP_SHEET_INQ.GBL?SHEET_ID=</v>
      </c>
      <c r="AD1281" s="250" t="str">
        <f t="shared" si="61"/>
        <v>&amp;PAGE=EX_SHEET_ENTRY</v>
      </c>
      <c r="AE1281" s="250" t="str">
        <f>IF(LEFT(tbl_TransDet_Exp[[#This Row],[Journal Id]],2)="EX",TEXT(tbl_TransDet_Exp[[#This Row],[Vch /Ex /PayId]],"0000000000"),"")</f>
        <v/>
      </c>
      <c r="AF1281" s="250" t="b">
        <f>IF(tbl_TransDet_Exp[[#This Row],[ER Lookup and Format]]&lt;&gt;"",CONCATENATE(tbl_TransDet_Exp[[#This Row],[https://financials.omni.fsu.edu/psp/sprdfi/EMPLOYEE/ERP/c/AUDIT_EXPENSE_FUNCTIONS.TE_EXP_SHEET_INQ.GBL?SHEET_ID=]],AE1281,tbl_TransDet_Exp[[#This Row],[&amp;PAGE=EX_SHEET_ENTRY]]))</f>
        <v>0</v>
      </c>
      <c r="AG1281" s="250" t="str">
        <f t="shared" si="62"/>
        <v>https://docmgmt.its.fsu.edu/NolijWeb/public/apiLoginCheck.jsp?redir=../documentviewer/%3FdocumentId%3D</v>
      </c>
      <c r="AH12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1" s="250" t="str">
        <f>tbl_TransDet_Exp[[#Headers],[&amp;TargetFrameName=None]]</f>
        <v>&amp;TargetFrameName=None</v>
      </c>
      <c r="AJ12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1" s="71"/>
      <c r="AN1281" s="22"/>
      <c r="AO1281" s="22"/>
      <c r="AP1281" s="208"/>
      <c r="AQ1281" s="42" t="e">
        <f>IF(tbl_TransDet_Exp[[#This Row],[Custom SR Type]]="",INDEX(SR_Lookup[Section Name],MATCH(tbl_TransDet_Exp[[#This Row],[Account]],SR_Lookup[Account],0)),tbl_TransDet_Exp[[#This Row],[Custom SR Type]])</f>
        <v>#N/A</v>
      </c>
      <c r="AR1281" s="42">
        <f>VALUE(CONCATENATE(C1281,TEXT(tbl_TransDet_Exp[[#This Row],[Pd]],"00")))</f>
        <v>0</v>
      </c>
      <c r="AS1281" s="42" t="str">
        <f>TEXT(tbl_TransDet_Exp[[#This Row],[Project Id]],"000000")</f>
        <v>000000</v>
      </c>
      <c r="AT1281" s="42" t="e">
        <f>INDEX(Table11[Description],MATCH(tbl_TransDet_Exp[[#This Row],[Account]],Table11[GL Account],0))</f>
        <v>#N/A</v>
      </c>
      <c r="AU12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2" spans="2:47">
      <c r="B1282" s="11"/>
      <c r="C1282" s="243"/>
      <c r="D1282" s="243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244"/>
      <c r="P1282" s="11"/>
      <c r="Q1282" s="245"/>
      <c r="R1282" s="11"/>
      <c r="S1282" s="11"/>
      <c r="T1282" s="11"/>
      <c r="U1282" s="11"/>
      <c r="V1282" s="11"/>
      <c r="W1282" s="11"/>
      <c r="X1282" s="11"/>
      <c r="Y1282" s="11"/>
      <c r="Z1282" s="246"/>
      <c r="AA12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2" s="250" t="e">
        <f>IF(tbl_TransDet_Exp[[#This Row],[+/-  (HR GL Detail)]]&lt;&gt;"",tbl_TransDet_Exp[[#This Row],[+/-  (HR GL Detail)]],IF(#REF!&lt;&gt;"",#REF!,""))</f>
        <v>#REF!</v>
      </c>
      <c r="AC1282" s="250" t="str">
        <f t="shared" si="60"/>
        <v>https://financials.omni.fsu.edu/psp/sprdfi/EMPLOYEE/ERP/c/AUDIT_EXPENSE_FUNCTIONS.TE_EXP_SHEET_INQ.GBL?SHEET_ID=</v>
      </c>
      <c r="AD1282" s="250" t="str">
        <f t="shared" si="61"/>
        <v>&amp;PAGE=EX_SHEET_ENTRY</v>
      </c>
      <c r="AE1282" s="250" t="str">
        <f>IF(LEFT(tbl_TransDet_Exp[[#This Row],[Journal Id]],2)="EX",TEXT(tbl_TransDet_Exp[[#This Row],[Vch /Ex /PayId]],"0000000000"),"")</f>
        <v/>
      </c>
      <c r="AF1282" s="250" t="b">
        <f>IF(tbl_TransDet_Exp[[#This Row],[ER Lookup and Format]]&lt;&gt;"",CONCATENATE(tbl_TransDet_Exp[[#This Row],[https://financials.omni.fsu.edu/psp/sprdfi/EMPLOYEE/ERP/c/AUDIT_EXPENSE_FUNCTIONS.TE_EXP_SHEET_INQ.GBL?SHEET_ID=]],AE1282,tbl_TransDet_Exp[[#This Row],[&amp;PAGE=EX_SHEET_ENTRY]]))</f>
        <v>0</v>
      </c>
      <c r="AG1282" s="250" t="str">
        <f t="shared" si="62"/>
        <v>https://docmgmt.its.fsu.edu/NolijWeb/public/apiLoginCheck.jsp?redir=../documentviewer/%3FdocumentId%3D</v>
      </c>
      <c r="AH12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2" s="250" t="str">
        <f>tbl_TransDet_Exp[[#Headers],[&amp;TargetFrameName=None]]</f>
        <v>&amp;TargetFrameName=None</v>
      </c>
      <c r="AJ12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2" s="71"/>
      <c r="AN1282" s="22"/>
      <c r="AO1282" s="22"/>
      <c r="AP1282" s="208"/>
      <c r="AQ1282" s="42" t="e">
        <f>IF(tbl_TransDet_Exp[[#This Row],[Custom SR Type]]="",INDEX(SR_Lookup[Section Name],MATCH(tbl_TransDet_Exp[[#This Row],[Account]],SR_Lookup[Account],0)),tbl_TransDet_Exp[[#This Row],[Custom SR Type]])</f>
        <v>#N/A</v>
      </c>
      <c r="AR1282" s="42">
        <f>VALUE(CONCATENATE(C1282,TEXT(tbl_TransDet_Exp[[#This Row],[Pd]],"00")))</f>
        <v>0</v>
      </c>
      <c r="AS1282" s="42" t="str">
        <f>TEXT(tbl_TransDet_Exp[[#This Row],[Project Id]],"000000")</f>
        <v>000000</v>
      </c>
      <c r="AT1282" s="42" t="e">
        <f>INDEX(Table11[Description],MATCH(tbl_TransDet_Exp[[#This Row],[Account]],Table11[GL Account],0))</f>
        <v>#N/A</v>
      </c>
      <c r="AU12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3" spans="2:47">
      <c r="B1283" s="11"/>
      <c r="C1283" s="243"/>
      <c r="D1283" s="243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244"/>
      <c r="P1283" s="11"/>
      <c r="Q1283" s="245"/>
      <c r="R1283" s="11"/>
      <c r="S1283" s="11"/>
      <c r="T1283" s="11"/>
      <c r="U1283" s="11"/>
      <c r="V1283" s="11"/>
      <c r="W1283" s="11"/>
      <c r="X1283" s="11"/>
      <c r="Y1283" s="11"/>
      <c r="Z1283" s="246"/>
      <c r="AA12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3" s="250" t="e">
        <f>IF(tbl_TransDet_Exp[[#This Row],[+/-  (HR GL Detail)]]&lt;&gt;"",tbl_TransDet_Exp[[#This Row],[+/-  (HR GL Detail)]],IF(#REF!&lt;&gt;"",#REF!,""))</f>
        <v>#REF!</v>
      </c>
      <c r="AC1283" s="250" t="str">
        <f t="shared" si="60"/>
        <v>https://financials.omni.fsu.edu/psp/sprdfi/EMPLOYEE/ERP/c/AUDIT_EXPENSE_FUNCTIONS.TE_EXP_SHEET_INQ.GBL?SHEET_ID=</v>
      </c>
      <c r="AD1283" s="250" t="str">
        <f t="shared" si="61"/>
        <v>&amp;PAGE=EX_SHEET_ENTRY</v>
      </c>
      <c r="AE1283" s="250" t="str">
        <f>IF(LEFT(tbl_TransDet_Exp[[#This Row],[Journal Id]],2)="EX",TEXT(tbl_TransDet_Exp[[#This Row],[Vch /Ex /PayId]],"0000000000"),"")</f>
        <v/>
      </c>
      <c r="AF1283" s="250" t="b">
        <f>IF(tbl_TransDet_Exp[[#This Row],[ER Lookup and Format]]&lt;&gt;"",CONCATENATE(tbl_TransDet_Exp[[#This Row],[https://financials.omni.fsu.edu/psp/sprdfi/EMPLOYEE/ERP/c/AUDIT_EXPENSE_FUNCTIONS.TE_EXP_SHEET_INQ.GBL?SHEET_ID=]],AE1283,tbl_TransDet_Exp[[#This Row],[&amp;PAGE=EX_SHEET_ENTRY]]))</f>
        <v>0</v>
      </c>
      <c r="AG1283" s="250" t="str">
        <f t="shared" si="62"/>
        <v>https://docmgmt.its.fsu.edu/NolijWeb/public/apiLoginCheck.jsp?redir=../documentviewer/%3FdocumentId%3D</v>
      </c>
      <c r="AH12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3" s="250" t="str">
        <f>tbl_TransDet_Exp[[#Headers],[&amp;TargetFrameName=None]]</f>
        <v>&amp;TargetFrameName=None</v>
      </c>
      <c r="AJ12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3" s="71"/>
      <c r="AN1283" s="22"/>
      <c r="AO1283" s="22"/>
      <c r="AP1283" s="208"/>
      <c r="AQ1283" s="42" t="e">
        <f>IF(tbl_TransDet_Exp[[#This Row],[Custom SR Type]]="",INDEX(SR_Lookup[Section Name],MATCH(tbl_TransDet_Exp[[#This Row],[Account]],SR_Lookup[Account],0)),tbl_TransDet_Exp[[#This Row],[Custom SR Type]])</f>
        <v>#N/A</v>
      </c>
      <c r="AR1283" s="42">
        <f>VALUE(CONCATENATE(C1283,TEXT(tbl_TransDet_Exp[[#This Row],[Pd]],"00")))</f>
        <v>0</v>
      </c>
      <c r="AS1283" s="42" t="str">
        <f>TEXT(tbl_TransDet_Exp[[#This Row],[Project Id]],"000000")</f>
        <v>000000</v>
      </c>
      <c r="AT1283" s="42" t="e">
        <f>INDEX(Table11[Description],MATCH(tbl_TransDet_Exp[[#This Row],[Account]],Table11[GL Account],0))</f>
        <v>#N/A</v>
      </c>
      <c r="AU12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4" spans="2:47">
      <c r="B1284" s="11"/>
      <c r="C1284" s="243"/>
      <c r="D1284" s="243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244"/>
      <c r="P1284" s="11"/>
      <c r="Q1284" s="245"/>
      <c r="R1284" s="11"/>
      <c r="S1284" s="11"/>
      <c r="T1284" s="11"/>
      <c r="U1284" s="11"/>
      <c r="V1284" s="11"/>
      <c r="W1284" s="11"/>
      <c r="X1284" s="11"/>
      <c r="Y1284" s="11"/>
      <c r="Z1284" s="246"/>
      <c r="AA12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4" s="250" t="e">
        <f>IF(tbl_TransDet_Exp[[#This Row],[+/-  (HR GL Detail)]]&lt;&gt;"",tbl_TransDet_Exp[[#This Row],[+/-  (HR GL Detail)]],IF(#REF!&lt;&gt;"",#REF!,""))</f>
        <v>#REF!</v>
      </c>
      <c r="AC1284" s="250" t="str">
        <f t="shared" si="60"/>
        <v>https://financials.omni.fsu.edu/psp/sprdfi/EMPLOYEE/ERP/c/AUDIT_EXPENSE_FUNCTIONS.TE_EXP_SHEET_INQ.GBL?SHEET_ID=</v>
      </c>
      <c r="AD1284" s="250" t="str">
        <f t="shared" si="61"/>
        <v>&amp;PAGE=EX_SHEET_ENTRY</v>
      </c>
      <c r="AE1284" s="250" t="str">
        <f>IF(LEFT(tbl_TransDet_Exp[[#This Row],[Journal Id]],2)="EX",TEXT(tbl_TransDet_Exp[[#This Row],[Vch /Ex /PayId]],"0000000000"),"")</f>
        <v/>
      </c>
      <c r="AF1284" s="250" t="b">
        <f>IF(tbl_TransDet_Exp[[#This Row],[ER Lookup and Format]]&lt;&gt;"",CONCATENATE(tbl_TransDet_Exp[[#This Row],[https://financials.omni.fsu.edu/psp/sprdfi/EMPLOYEE/ERP/c/AUDIT_EXPENSE_FUNCTIONS.TE_EXP_SHEET_INQ.GBL?SHEET_ID=]],AE1284,tbl_TransDet_Exp[[#This Row],[&amp;PAGE=EX_SHEET_ENTRY]]))</f>
        <v>0</v>
      </c>
      <c r="AG1284" s="250" t="str">
        <f t="shared" si="62"/>
        <v>https://docmgmt.its.fsu.edu/NolijWeb/public/apiLoginCheck.jsp?redir=../documentviewer/%3FdocumentId%3D</v>
      </c>
      <c r="AH12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4" s="250" t="str">
        <f>tbl_TransDet_Exp[[#Headers],[&amp;TargetFrameName=None]]</f>
        <v>&amp;TargetFrameName=None</v>
      </c>
      <c r="AJ12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4" s="71"/>
      <c r="AN1284" s="22"/>
      <c r="AO1284" s="22"/>
      <c r="AP1284" s="208"/>
      <c r="AQ1284" s="42" t="e">
        <f>IF(tbl_TransDet_Exp[[#This Row],[Custom SR Type]]="",INDEX(SR_Lookup[Section Name],MATCH(tbl_TransDet_Exp[[#This Row],[Account]],SR_Lookup[Account],0)),tbl_TransDet_Exp[[#This Row],[Custom SR Type]])</f>
        <v>#N/A</v>
      </c>
      <c r="AR1284" s="42">
        <f>VALUE(CONCATENATE(C1284,TEXT(tbl_TransDet_Exp[[#This Row],[Pd]],"00")))</f>
        <v>0</v>
      </c>
      <c r="AS1284" s="42" t="str">
        <f>TEXT(tbl_TransDet_Exp[[#This Row],[Project Id]],"000000")</f>
        <v>000000</v>
      </c>
      <c r="AT1284" s="42" t="e">
        <f>INDEX(Table11[Description],MATCH(tbl_TransDet_Exp[[#This Row],[Account]],Table11[GL Account],0))</f>
        <v>#N/A</v>
      </c>
      <c r="AU12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5" spans="2:47">
      <c r="B1285" s="11"/>
      <c r="C1285" s="243"/>
      <c r="D1285" s="243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244"/>
      <c r="P1285" s="11"/>
      <c r="Q1285" s="245"/>
      <c r="R1285" s="11"/>
      <c r="S1285" s="11"/>
      <c r="T1285" s="11"/>
      <c r="U1285" s="11"/>
      <c r="V1285" s="11"/>
      <c r="W1285" s="11"/>
      <c r="X1285" s="11"/>
      <c r="Y1285" s="11"/>
      <c r="Z1285" s="246"/>
      <c r="AA12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5" s="250" t="e">
        <f>IF(tbl_TransDet_Exp[[#This Row],[+/-  (HR GL Detail)]]&lt;&gt;"",tbl_TransDet_Exp[[#This Row],[+/-  (HR GL Detail)]],IF(#REF!&lt;&gt;"",#REF!,""))</f>
        <v>#REF!</v>
      </c>
      <c r="AC1285" s="250" t="str">
        <f t="shared" si="60"/>
        <v>https://financials.omni.fsu.edu/psp/sprdfi/EMPLOYEE/ERP/c/AUDIT_EXPENSE_FUNCTIONS.TE_EXP_SHEET_INQ.GBL?SHEET_ID=</v>
      </c>
      <c r="AD1285" s="250" t="str">
        <f t="shared" si="61"/>
        <v>&amp;PAGE=EX_SHEET_ENTRY</v>
      </c>
      <c r="AE1285" s="250" t="str">
        <f>IF(LEFT(tbl_TransDet_Exp[[#This Row],[Journal Id]],2)="EX",TEXT(tbl_TransDet_Exp[[#This Row],[Vch /Ex /PayId]],"0000000000"),"")</f>
        <v/>
      </c>
      <c r="AF1285" s="250" t="b">
        <f>IF(tbl_TransDet_Exp[[#This Row],[ER Lookup and Format]]&lt;&gt;"",CONCATENATE(tbl_TransDet_Exp[[#This Row],[https://financials.omni.fsu.edu/psp/sprdfi/EMPLOYEE/ERP/c/AUDIT_EXPENSE_FUNCTIONS.TE_EXP_SHEET_INQ.GBL?SHEET_ID=]],AE1285,tbl_TransDet_Exp[[#This Row],[&amp;PAGE=EX_SHEET_ENTRY]]))</f>
        <v>0</v>
      </c>
      <c r="AG1285" s="250" t="str">
        <f t="shared" si="62"/>
        <v>https://docmgmt.its.fsu.edu/NolijWeb/public/apiLoginCheck.jsp?redir=../documentviewer/%3FdocumentId%3D</v>
      </c>
      <c r="AH12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5" s="250" t="str">
        <f>tbl_TransDet_Exp[[#Headers],[&amp;TargetFrameName=None]]</f>
        <v>&amp;TargetFrameName=None</v>
      </c>
      <c r="AJ12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5" s="71"/>
      <c r="AN1285" s="22"/>
      <c r="AO1285" s="22"/>
      <c r="AP1285" s="208"/>
      <c r="AQ1285" s="42" t="e">
        <f>IF(tbl_TransDet_Exp[[#This Row],[Custom SR Type]]="",INDEX(SR_Lookup[Section Name],MATCH(tbl_TransDet_Exp[[#This Row],[Account]],SR_Lookup[Account],0)),tbl_TransDet_Exp[[#This Row],[Custom SR Type]])</f>
        <v>#N/A</v>
      </c>
      <c r="AR1285" s="42">
        <f>VALUE(CONCATENATE(C1285,TEXT(tbl_TransDet_Exp[[#This Row],[Pd]],"00")))</f>
        <v>0</v>
      </c>
      <c r="AS1285" s="42" t="str">
        <f>TEXT(tbl_TransDet_Exp[[#This Row],[Project Id]],"000000")</f>
        <v>000000</v>
      </c>
      <c r="AT1285" s="42" t="e">
        <f>INDEX(Table11[Description],MATCH(tbl_TransDet_Exp[[#This Row],[Account]],Table11[GL Account],0))</f>
        <v>#N/A</v>
      </c>
      <c r="AU12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6" spans="2:47">
      <c r="B1286" s="11"/>
      <c r="C1286" s="243"/>
      <c r="D1286" s="243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244"/>
      <c r="P1286" s="11"/>
      <c r="Q1286" s="245"/>
      <c r="R1286" s="11"/>
      <c r="S1286" s="11"/>
      <c r="T1286" s="11"/>
      <c r="U1286" s="11"/>
      <c r="V1286" s="11"/>
      <c r="W1286" s="11"/>
      <c r="X1286" s="11"/>
      <c r="Y1286" s="11"/>
      <c r="Z1286" s="246"/>
      <c r="AA12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6" s="250" t="e">
        <f>IF(tbl_TransDet_Exp[[#This Row],[+/-  (HR GL Detail)]]&lt;&gt;"",tbl_TransDet_Exp[[#This Row],[+/-  (HR GL Detail)]],IF(#REF!&lt;&gt;"",#REF!,""))</f>
        <v>#REF!</v>
      </c>
      <c r="AC1286" s="250" t="str">
        <f t="shared" si="60"/>
        <v>https://financials.omni.fsu.edu/psp/sprdfi/EMPLOYEE/ERP/c/AUDIT_EXPENSE_FUNCTIONS.TE_EXP_SHEET_INQ.GBL?SHEET_ID=</v>
      </c>
      <c r="AD1286" s="250" t="str">
        <f t="shared" si="61"/>
        <v>&amp;PAGE=EX_SHEET_ENTRY</v>
      </c>
      <c r="AE1286" s="250" t="str">
        <f>IF(LEFT(tbl_TransDet_Exp[[#This Row],[Journal Id]],2)="EX",TEXT(tbl_TransDet_Exp[[#This Row],[Vch /Ex /PayId]],"0000000000"),"")</f>
        <v/>
      </c>
      <c r="AF1286" s="250" t="b">
        <f>IF(tbl_TransDet_Exp[[#This Row],[ER Lookup and Format]]&lt;&gt;"",CONCATENATE(tbl_TransDet_Exp[[#This Row],[https://financials.omni.fsu.edu/psp/sprdfi/EMPLOYEE/ERP/c/AUDIT_EXPENSE_FUNCTIONS.TE_EXP_SHEET_INQ.GBL?SHEET_ID=]],AE1286,tbl_TransDet_Exp[[#This Row],[&amp;PAGE=EX_SHEET_ENTRY]]))</f>
        <v>0</v>
      </c>
      <c r="AG1286" s="250" t="str">
        <f t="shared" si="62"/>
        <v>https://docmgmt.its.fsu.edu/NolijWeb/public/apiLoginCheck.jsp?redir=../documentviewer/%3FdocumentId%3D</v>
      </c>
      <c r="AH12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6" s="250" t="str">
        <f>tbl_TransDet_Exp[[#Headers],[&amp;TargetFrameName=None]]</f>
        <v>&amp;TargetFrameName=None</v>
      </c>
      <c r="AJ12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6" s="71"/>
      <c r="AN1286" s="22"/>
      <c r="AO1286" s="22"/>
      <c r="AP1286" s="208"/>
      <c r="AQ1286" s="42" t="e">
        <f>IF(tbl_TransDet_Exp[[#This Row],[Custom SR Type]]="",INDEX(SR_Lookup[Section Name],MATCH(tbl_TransDet_Exp[[#This Row],[Account]],SR_Lookup[Account],0)),tbl_TransDet_Exp[[#This Row],[Custom SR Type]])</f>
        <v>#N/A</v>
      </c>
      <c r="AR1286" s="42">
        <f>VALUE(CONCATENATE(C1286,TEXT(tbl_TransDet_Exp[[#This Row],[Pd]],"00")))</f>
        <v>0</v>
      </c>
      <c r="AS1286" s="42" t="str">
        <f>TEXT(tbl_TransDet_Exp[[#This Row],[Project Id]],"000000")</f>
        <v>000000</v>
      </c>
      <c r="AT1286" s="42" t="e">
        <f>INDEX(Table11[Description],MATCH(tbl_TransDet_Exp[[#This Row],[Account]],Table11[GL Account],0))</f>
        <v>#N/A</v>
      </c>
      <c r="AU12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7" spans="2:47">
      <c r="B1287" s="11"/>
      <c r="C1287" s="243"/>
      <c r="D1287" s="243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244"/>
      <c r="P1287" s="11"/>
      <c r="Q1287" s="245"/>
      <c r="R1287" s="11"/>
      <c r="S1287" s="11"/>
      <c r="T1287" s="11"/>
      <c r="U1287" s="11"/>
      <c r="V1287" s="11"/>
      <c r="W1287" s="11"/>
      <c r="X1287" s="11"/>
      <c r="Y1287" s="11"/>
      <c r="Z1287" s="246"/>
      <c r="AA12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7" s="250" t="e">
        <f>IF(tbl_TransDet_Exp[[#This Row],[+/-  (HR GL Detail)]]&lt;&gt;"",tbl_TransDet_Exp[[#This Row],[+/-  (HR GL Detail)]],IF(#REF!&lt;&gt;"",#REF!,""))</f>
        <v>#REF!</v>
      </c>
      <c r="AC1287" s="250" t="str">
        <f t="shared" si="60"/>
        <v>https://financials.omni.fsu.edu/psp/sprdfi/EMPLOYEE/ERP/c/AUDIT_EXPENSE_FUNCTIONS.TE_EXP_SHEET_INQ.GBL?SHEET_ID=</v>
      </c>
      <c r="AD1287" s="250" t="str">
        <f t="shared" si="61"/>
        <v>&amp;PAGE=EX_SHEET_ENTRY</v>
      </c>
      <c r="AE1287" s="250" t="str">
        <f>IF(LEFT(tbl_TransDet_Exp[[#This Row],[Journal Id]],2)="EX",TEXT(tbl_TransDet_Exp[[#This Row],[Vch /Ex /PayId]],"0000000000"),"")</f>
        <v/>
      </c>
      <c r="AF1287" s="250" t="b">
        <f>IF(tbl_TransDet_Exp[[#This Row],[ER Lookup and Format]]&lt;&gt;"",CONCATENATE(tbl_TransDet_Exp[[#This Row],[https://financials.omni.fsu.edu/psp/sprdfi/EMPLOYEE/ERP/c/AUDIT_EXPENSE_FUNCTIONS.TE_EXP_SHEET_INQ.GBL?SHEET_ID=]],AE1287,tbl_TransDet_Exp[[#This Row],[&amp;PAGE=EX_SHEET_ENTRY]]))</f>
        <v>0</v>
      </c>
      <c r="AG1287" s="250" t="str">
        <f t="shared" si="62"/>
        <v>https://docmgmt.its.fsu.edu/NolijWeb/public/apiLoginCheck.jsp?redir=../documentviewer/%3FdocumentId%3D</v>
      </c>
      <c r="AH12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7" s="250" t="str">
        <f>tbl_TransDet_Exp[[#Headers],[&amp;TargetFrameName=None]]</f>
        <v>&amp;TargetFrameName=None</v>
      </c>
      <c r="AJ12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7" s="71"/>
      <c r="AN1287" s="22"/>
      <c r="AO1287" s="22"/>
      <c r="AP1287" s="208"/>
      <c r="AQ1287" s="42" t="e">
        <f>IF(tbl_TransDet_Exp[[#This Row],[Custom SR Type]]="",INDEX(SR_Lookup[Section Name],MATCH(tbl_TransDet_Exp[[#This Row],[Account]],SR_Lookup[Account],0)),tbl_TransDet_Exp[[#This Row],[Custom SR Type]])</f>
        <v>#N/A</v>
      </c>
      <c r="AR1287" s="42">
        <f>VALUE(CONCATENATE(C1287,TEXT(tbl_TransDet_Exp[[#This Row],[Pd]],"00")))</f>
        <v>0</v>
      </c>
      <c r="AS1287" s="42" t="str">
        <f>TEXT(tbl_TransDet_Exp[[#This Row],[Project Id]],"000000")</f>
        <v>000000</v>
      </c>
      <c r="AT1287" s="42" t="e">
        <f>INDEX(Table11[Description],MATCH(tbl_TransDet_Exp[[#This Row],[Account]],Table11[GL Account],0))</f>
        <v>#N/A</v>
      </c>
      <c r="AU12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8" spans="2:47">
      <c r="B1288" s="11"/>
      <c r="C1288" s="243"/>
      <c r="D1288" s="243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244"/>
      <c r="P1288" s="11"/>
      <c r="Q1288" s="245"/>
      <c r="R1288" s="11"/>
      <c r="S1288" s="11"/>
      <c r="T1288" s="11"/>
      <c r="U1288" s="11"/>
      <c r="V1288" s="11"/>
      <c r="W1288" s="11"/>
      <c r="X1288" s="11"/>
      <c r="Y1288" s="11"/>
      <c r="Z1288" s="246"/>
      <c r="AA12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8" s="250" t="e">
        <f>IF(tbl_TransDet_Exp[[#This Row],[+/-  (HR GL Detail)]]&lt;&gt;"",tbl_TransDet_Exp[[#This Row],[+/-  (HR GL Detail)]],IF(#REF!&lt;&gt;"",#REF!,""))</f>
        <v>#REF!</v>
      </c>
      <c r="AC1288" s="250" t="str">
        <f t="shared" si="60"/>
        <v>https://financials.omni.fsu.edu/psp/sprdfi/EMPLOYEE/ERP/c/AUDIT_EXPENSE_FUNCTIONS.TE_EXP_SHEET_INQ.GBL?SHEET_ID=</v>
      </c>
      <c r="AD1288" s="250" t="str">
        <f t="shared" si="61"/>
        <v>&amp;PAGE=EX_SHEET_ENTRY</v>
      </c>
      <c r="AE1288" s="250" t="str">
        <f>IF(LEFT(tbl_TransDet_Exp[[#This Row],[Journal Id]],2)="EX",TEXT(tbl_TransDet_Exp[[#This Row],[Vch /Ex /PayId]],"0000000000"),"")</f>
        <v/>
      </c>
      <c r="AF1288" s="250" t="b">
        <f>IF(tbl_TransDet_Exp[[#This Row],[ER Lookup and Format]]&lt;&gt;"",CONCATENATE(tbl_TransDet_Exp[[#This Row],[https://financials.omni.fsu.edu/psp/sprdfi/EMPLOYEE/ERP/c/AUDIT_EXPENSE_FUNCTIONS.TE_EXP_SHEET_INQ.GBL?SHEET_ID=]],AE1288,tbl_TransDet_Exp[[#This Row],[&amp;PAGE=EX_SHEET_ENTRY]]))</f>
        <v>0</v>
      </c>
      <c r="AG1288" s="250" t="str">
        <f t="shared" si="62"/>
        <v>https://docmgmt.its.fsu.edu/NolijWeb/public/apiLoginCheck.jsp?redir=../documentviewer/%3FdocumentId%3D</v>
      </c>
      <c r="AH12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8" s="250" t="str">
        <f>tbl_TransDet_Exp[[#Headers],[&amp;TargetFrameName=None]]</f>
        <v>&amp;TargetFrameName=None</v>
      </c>
      <c r="AJ12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8" s="71"/>
      <c r="AN1288" s="22"/>
      <c r="AO1288" s="22"/>
      <c r="AP1288" s="208"/>
      <c r="AQ1288" s="42" t="e">
        <f>IF(tbl_TransDet_Exp[[#This Row],[Custom SR Type]]="",INDEX(SR_Lookup[Section Name],MATCH(tbl_TransDet_Exp[[#This Row],[Account]],SR_Lookup[Account],0)),tbl_TransDet_Exp[[#This Row],[Custom SR Type]])</f>
        <v>#N/A</v>
      </c>
      <c r="AR1288" s="42">
        <f>VALUE(CONCATENATE(C1288,TEXT(tbl_TransDet_Exp[[#This Row],[Pd]],"00")))</f>
        <v>0</v>
      </c>
      <c r="AS1288" s="42" t="str">
        <f>TEXT(tbl_TransDet_Exp[[#This Row],[Project Id]],"000000")</f>
        <v>000000</v>
      </c>
      <c r="AT1288" s="42" t="e">
        <f>INDEX(Table11[Description],MATCH(tbl_TransDet_Exp[[#This Row],[Account]],Table11[GL Account],0))</f>
        <v>#N/A</v>
      </c>
      <c r="AU12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89" spans="2:47">
      <c r="B1289" s="11"/>
      <c r="C1289" s="243"/>
      <c r="D1289" s="243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244"/>
      <c r="P1289" s="11"/>
      <c r="Q1289" s="245"/>
      <c r="R1289" s="11"/>
      <c r="S1289" s="11"/>
      <c r="T1289" s="11"/>
      <c r="U1289" s="11"/>
      <c r="V1289" s="11"/>
      <c r="W1289" s="11"/>
      <c r="X1289" s="11"/>
      <c r="Y1289" s="11"/>
      <c r="Z1289" s="246"/>
      <c r="AA12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89" s="250" t="e">
        <f>IF(tbl_TransDet_Exp[[#This Row],[+/-  (HR GL Detail)]]&lt;&gt;"",tbl_TransDet_Exp[[#This Row],[+/-  (HR GL Detail)]],IF(#REF!&lt;&gt;"",#REF!,""))</f>
        <v>#REF!</v>
      </c>
      <c r="AC1289" s="250" t="str">
        <f t="shared" si="60"/>
        <v>https://financials.omni.fsu.edu/psp/sprdfi/EMPLOYEE/ERP/c/AUDIT_EXPENSE_FUNCTIONS.TE_EXP_SHEET_INQ.GBL?SHEET_ID=</v>
      </c>
      <c r="AD1289" s="250" t="str">
        <f t="shared" si="61"/>
        <v>&amp;PAGE=EX_SHEET_ENTRY</v>
      </c>
      <c r="AE1289" s="250" t="str">
        <f>IF(LEFT(tbl_TransDet_Exp[[#This Row],[Journal Id]],2)="EX",TEXT(tbl_TransDet_Exp[[#This Row],[Vch /Ex /PayId]],"0000000000"),"")</f>
        <v/>
      </c>
      <c r="AF1289" s="250" t="b">
        <f>IF(tbl_TransDet_Exp[[#This Row],[ER Lookup and Format]]&lt;&gt;"",CONCATENATE(tbl_TransDet_Exp[[#This Row],[https://financials.omni.fsu.edu/psp/sprdfi/EMPLOYEE/ERP/c/AUDIT_EXPENSE_FUNCTIONS.TE_EXP_SHEET_INQ.GBL?SHEET_ID=]],AE1289,tbl_TransDet_Exp[[#This Row],[&amp;PAGE=EX_SHEET_ENTRY]]))</f>
        <v>0</v>
      </c>
      <c r="AG1289" s="250" t="str">
        <f t="shared" si="62"/>
        <v>https://docmgmt.its.fsu.edu/NolijWeb/public/apiLoginCheck.jsp?redir=../documentviewer/%3FdocumentId%3D</v>
      </c>
      <c r="AH12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89" s="250" t="str">
        <f>tbl_TransDet_Exp[[#Headers],[&amp;TargetFrameName=None]]</f>
        <v>&amp;TargetFrameName=None</v>
      </c>
      <c r="AJ12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89" s="71"/>
      <c r="AN1289" s="22"/>
      <c r="AO1289" s="22"/>
      <c r="AP1289" s="208"/>
      <c r="AQ1289" s="42" t="e">
        <f>IF(tbl_TransDet_Exp[[#This Row],[Custom SR Type]]="",INDEX(SR_Lookup[Section Name],MATCH(tbl_TransDet_Exp[[#This Row],[Account]],SR_Lookup[Account],0)),tbl_TransDet_Exp[[#This Row],[Custom SR Type]])</f>
        <v>#N/A</v>
      </c>
      <c r="AR1289" s="42">
        <f>VALUE(CONCATENATE(C1289,TEXT(tbl_TransDet_Exp[[#This Row],[Pd]],"00")))</f>
        <v>0</v>
      </c>
      <c r="AS1289" s="42" t="str">
        <f>TEXT(tbl_TransDet_Exp[[#This Row],[Project Id]],"000000")</f>
        <v>000000</v>
      </c>
      <c r="AT1289" s="42" t="e">
        <f>INDEX(Table11[Description],MATCH(tbl_TransDet_Exp[[#This Row],[Account]],Table11[GL Account],0))</f>
        <v>#N/A</v>
      </c>
      <c r="AU12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0" spans="2:47">
      <c r="B1290" s="11"/>
      <c r="C1290" s="243"/>
      <c r="D1290" s="243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244"/>
      <c r="P1290" s="11"/>
      <c r="Q1290" s="245"/>
      <c r="R1290" s="11"/>
      <c r="S1290" s="11"/>
      <c r="T1290" s="11"/>
      <c r="U1290" s="11"/>
      <c r="V1290" s="11"/>
      <c r="W1290" s="11"/>
      <c r="X1290" s="11"/>
      <c r="Y1290" s="11"/>
      <c r="Z1290" s="246"/>
      <c r="AA12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0" s="250" t="e">
        <f>IF(tbl_TransDet_Exp[[#This Row],[+/-  (HR GL Detail)]]&lt;&gt;"",tbl_TransDet_Exp[[#This Row],[+/-  (HR GL Detail)]],IF(#REF!&lt;&gt;"",#REF!,""))</f>
        <v>#REF!</v>
      </c>
      <c r="AC1290" s="250" t="str">
        <f t="shared" ref="AC1290:AC1353" si="63">$AC$2</f>
        <v>https://financials.omni.fsu.edu/psp/sprdfi/EMPLOYEE/ERP/c/AUDIT_EXPENSE_FUNCTIONS.TE_EXP_SHEET_INQ.GBL?SHEET_ID=</v>
      </c>
      <c r="AD1290" s="250" t="str">
        <f t="shared" ref="AD1290:AD1353" si="64">$AD$2</f>
        <v>&amp;PAGE=EX_SHEET_ENTRY</v>
      </c>
      <c r="AE1290" s="250" t="str">
        <f>IF(LEFT(tbl_TransDet_Exp[[#This Row],[Journal Id]],2)="EX",TEXT(tbl_TransDet_Exp[[#This Row],[Vch /Ex /PayId]],"0000000000"),"")</f>
        <v/>
      </c>
      <c r="AF1290" s="250" t="b">
        <f>IF(tbl_TransDet_Exp[[#This Row],[ER Lookup and Format]]&lt;&gt;"",CONCATENATE(tbl_TransDet_Exp[[#This Row],[https://financials.omni.fsu.edu/psp/sprdfi/EMPLOYEE/ERP/c/AUDIT_EXPENSE_FUNCTIONS.TE_EXP_SHEET_INQ.GBL?SHEET_ID=]],AE1290,tbl_TransDet_Exp[[#This Row],[&amp;PAGE=EX_SHEET_ENTRY]]))</f>
        <v>0</v>
      </c>
      <c r="AG1290" s="250" t="str">
        <f t="shared" ref="AG1290:AG1353" si="65">$AG$2</f>
        <v>https://docmgmt.its.fsu.edu/NolijWeb/public/apiLoginCheck.jsp?redir=../documentviewer/%3FdocumentId%3D</v>
      </c>
      <c r="AH12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0" s="250" t="str">
        <f>tbl_TransDet_Exp[[#Headers],[&amp;TargetFrameName=None]]</f>
        <v>&amp;TargetFrameName=None</v>
      </c>
      <c r="AJ12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0" s="71"/>
      <c r="AN1290" s="22"/>
      <c r="AO1290" s="22"/>
      <c r="AP1290" s="208"/>
      <c r="AQ1290" s="42" t="e">
        <f>IF(tbl_TransDet_Exp[[#This Row],[Custom SR Type]]="",INDEX(SR_Lookup[Section Name],MATCH(tbl_TransDet_Exp[[#This Row],[Account]],SR_Lookup[Account],0)),tbl_TransDet_Exp[[#This Row],[Custom SR Type]])</f>
        <v>#N/A</v>
      </c>
      <c r="AR1290" s="42">
        <f>VALUE(CONCATENATE(C1290,TEXT(tbl_TransDet_Exp[[#This Row],[Pd]],"00")))</f>
        <v>0</v>
      </c>
      <c r="AS1290" s="42" t="str">
        <f>TEXT(tbl_TransDet_Exp[[#This Row],[Project Id]],"000000")</f>
        <v>000000</v>
      </c>
      <c r="AT1290" s="42" t="e">
        <f>INDEX(Table11[Description],MATCH(tbl_TransDet_Exp[[#This Row],[Account]],Table11[GL Account],0))</f>
        <v>#N/A</v>
      </c>
      <c r="AU12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1" spans="2:47">
      <c r="B1291" s="11"/>
      <c r="C1291" s="243"/>
      <c r="D1291" s="243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244"/>
      <c r="P1291" s="11"/>
      <c r="Q1291" s="245"/>
      <c r="R1291" s="11"/>
      <c r="S1291" s="11"/>
      <c r="T1291" s="11"/>
      <c r="U1291" s="11"/>
      <c r="V1291" s="11"/>
      <c r="W1291" s="11"/>
      <c r="X1291" s="11"/>
      <c r="Y1291" s="11"/>
      <c r="Z1291" s="246"/>
      <c r="AA12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1" s="250" t="e">
        <f>IF(tbl_TransDet_Exp[[#This Row],[+/-  (HR GL Detail)]]&lt;&gt;"",tbl_TransDet_Exp[[#This Row],[+/-  (HR GL Detail)]],IF(#REF!&lt;&gt;"",#REF!,""))</f>
        <v>#REF!</v>
      </c>
      <c r="AC1291" s="250" t="str">
        <f t="shared" si="63"/>
        <v>https://financials.omni.fsu.edu/psp/sprdfi/EMPLOYEE/ERP/c/AUDIT_EXPENSE_FUNCTIONS.TE_EXP_SHEET_INQ.GBL?SHEET_ID=</v>
      </c>
      <c r="AD1291" s="250" t="str">
        <f t="shared" si="64"/>
        <v>&amp;PAGE=EX_SHEET_ENTRY</v>
      </c>
      <c r="AE1291" s="250" t="str">
        <f>IF(LEFT(tbl_TransDet_Exp[[#This Row],[Journal Id]],2)="EX",TEXT(tbl_TransDet_Exp[[#This Row],[Vch /Ex /PayId]],"0000000000"),"")</f>
        <v/>
      </c>
      <c r="AF1291" s="250" t="b">
        <f>IF(tbl_TransDet_Exp[[#This Row],[ER Lookup and Format]]&lt;&gt;"",CONCATENATE(tbl_TransDet_Exp[[#This Row],[https://financials.omni.fsu.edu/psp/sprdfi/EMPLOYEE/ERP/c/AUDIT_EXPENSE_FUNCTIONS.TE_EXP_SHEET_INQ.GBL?SHEET_ID=]],AE1291,tbl_TransDet_Exp[[#This Row],[&amp;PAGE=EX_SHEET_ENTRY]]))</f>
        <v>0</v>
      </c>
      <c r="AG1291" s="250" t="str">
        <f t="shared" si="65"/>
        <v>https://docmgmt.its.fsu.edu/NolijWeb/public/apiLoginCheck.jsp?redir=../documentviewer/%3FdocumentId%3D</v>
      </c>
      <c r="AH12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1" s="250" t="str">
        <f>tbl_TransDet_Exp[[#Headers],[&amp;TargetFrameName=None]]</f>
        <v>&amp;TargetFrameName=None</v>
      </c>
      <c r="AJ12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1" s="71"/>
      <c r="AN1291" s="22"/>
      <c r="AO1291" s="22"/>
      <c r="AP1291" s="208"/>
      <c r="AQ1291" s="42" t="e">
        <f>IF(tbl_TransDet_Exp[[#This Row],[Custom SR Type]]="",INDEX(SR_Lookup[Section Name],MATCH(tbl_TransDet_Exp[[#This Row],[Account]],SR_Lookup[Account],0)),tbl_TransDet_Exp[[#This Row],[Custom SR Type]])</f>
        <v>#N/A</v>
      </c>
      <c r="AR1291" s="42">
        <f>VALUE(CONCATENATE(C1291,TEXT(tbl_TransDet_Exp[[#This Row],[Pd]],"00")))</f>
        <v>0</v>
      </c>
      <c r="AS1291" s="42" t="str">
        <f>TEXT(tbl_TransDet_Exp[[#This Row],[Project Id]],"000000")</f>
        <v>000000</v>
      </c>
      <c r="AT1291" s="42" t="e">
        <f>INDEX(Table11[Description],MATCH(tbl_TransDet_Exp[[#This Row],[Account]],Table11[GL Account],0))</f>
        <v>#N/A</v>
      </c>
      <c r="AU12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2" spans="2:47">
      <c r="B1292" s="11"/>
      <c r="C1292" s="243"/>
      <c r="D1292" s="243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244"/>
      <c r="P1292" s="11"/>
      <c r="Q1292" s="245"/>
      <c r="R1292" s="11"/>
      <c r="S1292" s="11"/>
      <c r="T1292" s="11"/>
      <c r="U1292" s="11"/>
      <c r="V1292" s="11"/>
      <c r="W1292" s="11"/>
      <c r="X1292" s="11"/>
      <c r="Y1292" s="11"/>
      <c r="Z1292" s="246"/>
      <c r="AA12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2" s="250" t="e">
        <f>IF(tbl_TransDet_Exp[[#This Row],[+/-  (HR GL Detail)]]&lt;&gt;"",tbl_TransDet_Exp[[#This Row],[+/-  (HR GL Detail)]],IF(#REF!&lt;&gt;"",#REF!,""))</f>
        <v>#REF!</v>
      </c>
      <c r="AC1292" s="250" t="str">
        <f t="shared" si="63"/>
        <v>https://financials.omni.fsu.edu/psp/sprdfi/EMPLOYEE/ERP/c/AUDIT_EXPENSE_FUNCTIONS.TE_EXP_SHEET_INQ.GBL?SHEET_ID=</v>
      </c>
      <c r="AD1292" s="250" t="str">
        <f t="shared" si="64"/>
        <v>&amp;PAGE=EX_SHEET_ENTRY</v>
      </c>
      <c r="AE1292" s="250" t="str">
        <f>IF(LEFT(tbl_TransDet_Exp[[#This Row],[Journal Id]],2)="EX",TEXT(tbl_TransDet_Exp[[#This Row],[Vch /Ex /PayId]],"0000000000"),"")</f>
        <v/>
      </c>
      <c r="AF1292" s="250" t="b">
        <f>IF(tbl_TransDet_Exp[[#This Row],[ER Lookup and Format]]&lt;&gt;"",CONCATENATE(tbl_TransDet_Exp[[#This Row],[https://financials.omni.fsu.edu/psp/sprdfi/EMPLOYEE/ERP/c/AUDIT_EXPENSE_FUNCTIONS.TE_EXP_SHEET_INQ.GBL?SHEET_ID=]],AE1292,tbl_TransDet_Exp[[#This Row],[&amp;PAGE=EX_SHEET_ENTRY]]))</f>
        <v>0</v>
      </c>
      <c r="AG1292" s="250" t="str">
        <f t="shared" si="65"/>
        <v>https://docmgmt.its.fsu.edu/NolijWeb/public/apiLoginCheck.jsp?redir=../documentviewer/%3FdocumentId%3D</v>
      </c>
      <c r="AH12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2" s="250" t="str">
        <f>tbl_TransDet_Exp[[#Headers],[&amp;TargetFrameName=None]]</f>
        <v>&amp;TargetFrameName=None</v>
      </c>
      <c r="AJ12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2" s="71"/>
      <c r="AN1292" s="22"/>
      <c r="AO1292" s="22"/>
      <c r="AP1292" s="208"/>
      <c r="AQ1292" s="42" t="e">
        <f>IF(tbl_TransDet_Exp[[#This Row],[Custom SR Type]]="",INDEX(SR_Lookup[Section Name],MATCH(tbl_TransDet_Exp[[#This Row],[Account]],SR_Lookup[Account],0)),tbl_TransDet_Exp[[#This Row],[Custom SR Type]])</f>
        <v>#N/A</v>
      </c>
      <c r="AR1292" s="42">
        <f>VALUE(CONCATENATE(C1292,TEXT(tbl_TransDet_Exp[[#This Row],[Pd]],"00")))</f>
        <v>0</v>
      </c>
      <c r="AS1292" s="42" t="str">
        <f>TEXT(tbl_TransDet_Exp[[#This Row],[Project Id]],"000000")</f>
        <v>000000</v>
      </c>
      <c r="AT1292" s="42" t="e">
        <f>INDEX(Table11[Description],MATCH(tbl_TransDet_Exp[[#This Row],[Account]],Table11[GL Account],0))</f>
        <v>#N/A</v>
      </c>
      <c r="AU12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3" spans="2:47">
      <c r="B1293" s="11"/>
      <c r="C1293" s="243"/>
      <c r="D1293" s="243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244"/>
      <c r="P1293" s="11"/>
      <c r="Q1293" s="245"/>
      <c r="R1293" s="11"/>
      <c r="S1293" s="11"/>
      <c r="T1293" s="11"/>
      <c r="U1293" s="11"/>
      <c r="V1293" s="11"/>
      <c r="W1293" s="11"/>
      <c r="X1293" s="11"/>
      <c r="Y1293" s="11"/>
      <c r="Z1293" s="246"/>
      <c r="AA12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3" s="250" t="e">
        <f>IF(tbl_TransDet_Exp[[#This Row],[+/-  (HR GL Detail)]]&lt;&gt;"",tbl_TransDet_Exp[[#This Row],[+/-  (HR GL Detail)]],IF(#REF!&lt;&gt;"",#REF!,""))</f>
        <v>#REF!</v>
      </c>
      <c r="AC1293" s="250" t="str">
        <f t="shared" si="63"/>
        <v>https://financials.omni.fsu.edu/psp/sprdfi/EMPLOYEE/ERP/c/AUDIT_EXPENSE_FUNCTIONS.TE_EXP_SHEET_INQ.GBL?SHEET_ID=</v>
      </c>
      <c r="AD1293" s="250" t="str">
        <f t="shared" si="64"/>
        <v>&amp;PAGE=EX_SHEET_ENTRY</v>
      </c>
      <c r="AE1293" s="250" t="str">
        <f>IF(LEFT(tbl_TransDet_Exp[[#This Row],[Journal Id]],2)="EX",TEXT(tbl_TransDet_Exp[[#This Row],[Vch /Ex /PayId]],"0000000000"),"")</f>
        <v/>
      </c>
      <c r="AF1293" s="250" t="b">
        <f>IF(tbl_TransDet_Exp[[#This Row],[ER Lookup and Format]]&lt;&gt;"",CONCATENATE(tbl_TransDet_Exp[[#This Row],[https://financials.omni.fsu.edu/psp/sprdfi/EMPLOYEE/ERP/c/AUDIT_EXPENSE_FUNCTIONS.TE_EXP_SHEET_INQ.GBL?SHEET_ID=]],AE1293,tbl_TransDet_Exp[[#This Row],[&amp;PAGE=EX_SHEET_ENTRY]]))</f>
        <v>0</v>
      </c>
      <c r="AG1293" s="250" t="str">
        <f t="shared" si="65"/>
        <v>https://docmgmt.its.fsu.edu/NolijWeb/public/apiLoginCheck.jsp?redir=../documentviewer/%3FdocumentId%3D</v>
      </c>
      <c r="AH12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3" s="250" t="str">
        <f>tbl_TransDet_Exp[[#Headers],[&amp;TargetFrameName=None]]</f>
        <v>&amp;TargetFrameName=None</v>
      </c>
      <c r="AJ12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3" s="71"/>
      <c r="AN1293" s="22"/>
      <c r="AO1293" s="22"/>
      <c r="AP1293" s="208"/>
      <c r="AQ1293" s="42" t="e">
        <f>IF(tbl_TransDet_Exp[[#This Row],[Custom SR Type]]="",INDEX(SR_Lookup[Section Name],MATCH(tbl_TransDet_Exp[[#This Row],[Account]],SR_Lookup[Account],0)),tbl_TransDet_Exp[[#This Row],[Custom SR Type]])</f>
        <v>#N/A</v>
      </c>
      <c r="AR1293" s="42">
        <f>VALUE(CONCATENATE(C1293,TEXT(tbl_TransDet_Exp[[#This Row],[Pd]],"00")))</f>
        <v>0</v>
      </c>
      <c r="AS1293" s="42" t="str">
        <f>TEXT(tbl_TransDet_Exp[[#This Row],[Project Id]],"000000")</f>
        <v>000000</v>
      </c>
      <c r="AT1293" s="42" t="e">
        <f>INDEX(Table11[Description],MATCH(tbl_TransDet_Exp[[#This Row],[Account]],Table11[GL Account],0))</f>
        <v>#N/A</v>
      </c>
      <c r="AU12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4" spans="2:47">
      <c r="B1294" s="11"/>
      <c r="C1294" s="243"/>
      <c r="D1294" s="243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244"/>
      <c r="P1294" s="11"/>
      <c r="Q1294" s="245"/>
      <c r="R1294" s="11"/>
      <c r="S1294" s="11"/>
      <c r="T1294" s="11"/>
      <c r="U1294" s="11"/>
      <c r="V1294" s="11"/>
      <c r="W1294" s="11"/>
      <c r="X1294" s="11"/>
      <c r="Y1294" s="11"/>
      <c r="Z1294" s="246"/>
      <c r="AA12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4" s="250" t="e">
        <f>IF(tbl_TransDet_Exp[[#This Row],[+/-  (HR GL Detail)]]&lt;&gt;"",tbl_TransDet_Exp[[#This Row],[+/-  (HR GL Detail)]],IF(#REF!&lt;&gt;"",#REF!,""))</f>
        <v>#REF!</v>
      </c>
      <c r="AC1294" s="250" t="str">
        <f t="shared" si="63"/>
        <v>https://financials.omni.fsu.edu/psp/sprdfi/EMPLOYEE/ERP/c/AUDIT_EXPENSE_FUNCTIONS.TE_EXP_SHEET_INQ.GBL?SHEET_ID=</v>
      </c>
      <c r="AD1294" s="250" t="str">
        <f t="shared" si="64"/>
        <v>&amp;PAGE=EX_SHEET_ENTRY</v>
      </c>
      <c r="AE1294" s="250" t="str">
        <f>IF(LEFT(tbl_TransDet_Exp[[#This Row],[Journal Id]],2)="EX",TEXT(tbl_TransDet_Exp[[#This Row],[Vch /Ex /PayId]],"0000000000"),"")</f>
        <v/>
      </c>
      <c r="AF1294" s="250" t="b">
        <f>IF(tbl_TransDet_Exp[[#This Row],[ER Lookup and Format]]&lt;&gt;"",CONCATENATE(tbl_TransDet_Exp[[#This Row],[https://financials.omni.fsu.edu/psp/sprdfi/EMPLOYEE/ERP/c/AUDIT_EXPENSE_FUNCTIONS.TE_EXP_SHEET_INQ.GBL?SHEET_ID=]],AE1294,tbl_TransDet_Exp[[#This Row],[&amp;PAGE=EX_SHEET_ENTRY]]))</f>
        <v>0</v>
      </c>
      <c r="AG1294" s="250" t="str">
        <f t="shared" si="65"/>
        <v>https://docmgmt.its.fsu.edu/NolijWeb/public/apiLoginCheck.jsp?redir=../documentviewer/%3FdocumentId%3D</v>
      </c>
      <c r="AH12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4" s="250" t="str">
        <f>tbl_TransDet_Exp[[#Headers],[&amp;TargetFrameName=None]]</f>
        <v>&amp;TargetFrameName=None</v>
      </c>
      <c r="AJ12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4" s="71"/>
      <c r="AN1294" s="22"/>
      <c r="AO1294" s="22"/>
      <c r="AP1294" s="208"/>
      <c r="AQ1294" s="42" t="e">
        <f>IF(tbl_TransDet_Exp[[#This Row],[Custom SR Type]]="",INDEX(SR_Lookup[Section Name],MATCH(tbl_TransDet_Exp[[#This Row],[Account]],SR_Lookup[Account],0)),tbl_TransDet_Exp[[#This Row],[Custom SR Type]])</f>
        <v>#N/A</v>
      </c>
      <c r="AR1294" s="42">
        <f>VALUE(CONCATENATE(C1294,TEXT(tbl_TransDet_Exp[[#This Row],[Pd]],"00")))</f>
        <v>0</v>
      </c>
      <c r="AS1294" s="42" t="str">
        <f>TEXT(tbl_TransDet_Exp[[#This Row],[Project Id]],"000000")</f>
        <v>000000</v>
      </c>
      <c r="AT1294" s="42" t="e">
        <f>INDEX(Table11[Description],MATCH(tbl_TransDet_Exp[[#This Row],[Account]],Table11[GL Account],0))</f>
        <v>#N/A</v>
      </c>
      <c r="AU12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5" spans="2:47">
      <c r="B1295" s="11"/>
      <c r="C1295" s="243"/>
      <c r="D1295" s="243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244"/>
      <c r="P1295" s="11"/>
      <c r="Q1295" s="245"/>
      <c r="R1295" s="11"/>
      <c r="S1295" s="11"/>
      <c r="T1295" s="11"/>
      <c r="U1295" s="11"/>
      <c r="V1295" s="11"/>
      <c r="W1295" s="11"/>
      <c r="X1295" s="11"/>
      <c r="Y1295" s="11"/>
      <c r="Z1295" s="246"/>
      <c r="AA12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5" s="250" t="e">
        <f>IF(tbl_TransDet_Exp[[#This Row],[+/-  (HR GL Detail)]]&lt;&gt;"",tbl_TransDet_Exp[[#This Row],[+/-  (HR GL Detail)]],IF(#REF!&lt;&gt;"",#REF!,""))</f>
        <v>#REF!</v>
      </c>
      <c r="AC1295" s="250" t="str">
        <f t="shared" si="63"/>
        <v>https://financials.omni.fsu.edu/psp/sprdfi/EMPLOYEE/ERP/c/AUDIT_EXPENSE_FUNCTIONS.TE_EXP_SHEET_INQ.GBL?SHEET_ID=</v>
      </c>
      <c r="AD1295" s="250" t="str">
        <f t="shared" si="64"/>
        <v>&amp;PAGE=EX_SHEET_ENTRY</v>
      </c>
      <c r="AE1295" s="250" t="str">
        <f>IF(LEFT(tbl_TransDet_Exp[[#This Row],[Journal Id]],2)="EX",TEXT(tbl_TransDet_Exp[[#This Row],[Vch /Ex /PayId]],"0000000000"),"")</f>
        <v/>
      </c>
      <c r="AF1295" s="250" t="b">
        <f>IF(tbl_TransDet_Exp[[#This Row],[ER Lookup and Format]]&lt;&gt;"",CONCATENATE(tbl_TransDet_Exp[[#This Row],[https://financials.omni.fsu.edu/psp/sprdfi/EMPLOYEE/ERP/c/AUDIT_EXPENSE_FUNCTIONS.TE_EXP_SHEET_INQ.GBL?SHEET_ID=]],AE1295,tbl_TransDet_Exp[[#This Row],[&amp;PAGE=EX_SHEET_ENTRY]]))</f>
        <v>0</v>
      </c>
      <c r="AG1295" s="250" t="str">
        <f t="shared" si="65"/>
        <v>https://docmgmt.its.fsu.edu/NolijWeb/public/apiLoginCheck.jsp?redir=../documentviewer/%3FdocumentId%3D</v>
      </c>
      <c r="AH12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5" s="250" t="str">
        <f>tbl_TransDet_Exp[[#Headers],[&amp;TargetFrameName=None]]</f>
        <v>&amp;TargetFrameName=None</v>
      </c>
      <c r="AJ12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5" s="71"/>
      <c r="AN1295" s="22"/>
      <c r="AO1295" s="22"/>
      <c r="AP1295" s="208"/>
      <c r="AQ1295" s="42" t="e">
        <f>IF(tbl_TransDet_Exp[[#This Row],[Custom SR Type]]="",INDEX(SR_Lookup[Section Name],MATCH(tbl_TransDet_Exp[[#This Row],[Account]],SR_Lookup[Account],0)),tbl_TransDet_Exp[[#This Row],[Custom SR Type]])</f>
        <v>#N/A</v>
      </c>
      <c r="AR1295" s="42">
        <f>VALUE(CONCATENATE(C1295,TEXT(tbl_TransDet_Exp[[#This Row],[Pd]],"00")))</f>
        <v>0</v>
      </c>
      <c r="AS1295" s="42" t="str">
        <f>TEXT(tbl_TransDet_Exp[[#This Row],[Project Id]],"000000")</f>
        <v>000000</v>
      </c>
      <c r="AT1295" s="42" t="e">
        <f>INDEX(Table11[Description],MATCH(tbl_TransDet_Exp[[#This Row],[Account]],Table11[GL Account],0))</f>
        <v>#N/A</v>
      </c>
      <c r="AU12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6" spans="2:47">
      <c r="B1296" s="11"/>
      <c r="C1296" s="243"/>
      <c r="D1296" s="243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244"/>
      <c r="P1296" s="11"/>
      <c r="Q1296" s="245"/>
      <c r="R1296" s="11"/>
      <c r="S1296" s="11"/>
      <c r="T1296" s="11"/>
      <c r="U1296" s="11"/>
      <c r="V1296" s="11"/>
      <c r="W1296" s="11"/>
      <c r="X1296" s="11"/>
      <c r="Y1296" s="11"/>
      <c r="Z1296" s="246"/>
      <c r="AA12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6" s="250" t="e">
        <f>IF(tbl_TransDet_Exp[[#This Row],[+/-  (HR GL Detail)]]&lt;&gt;"",tbl_TransDet_Exp[[#This Row],[+/-  (HR GL Detail)]],IF(#REF!&lt;&gt;"",#REF!,""))</f>
        <v>#REF!</v>
      </c>
      <c r="AC1296" s="250" t="str">
        <f t="shared" si="63"/>
        <v>https://financials.omni.fsu.edu/psp/sprdfi/EMPLOYEE/ERP/c/AUDIT_EXPENSE_FUNCTIONS.TE_EXP_SHEET_INQ.GBL?SHEET_ID=</v>
      </c>
      <c r="AD1296" s="250" t="str">
        <f t="shared" si="64"/>
        <v>&amp;PAGE=EX_SHEET_ENTRY</v>
      </c>
      <c r="AE1296" s="250" t="str">
        <f>IF(LEFT(tbl_TransDet_Exp[[#This Row],[Journal Id]],2)="EX",TEXT(tbl_TransDet_Exp[[#This Row],[Vch /Ex /PayId]],"0000000000"),"")</f>
        <v/>
      </c>
      <c r="AF1296" s="250" t="b">
        <f>IF(tbl_TransDet_Exp[[#This Row],[ER Lookup and Format]]&lt;&gt;"",CONCATENATE(tbl_TransDet_Exp[[#This Row],[https://financials.omni.fsu.edu/psp/sprdfi/EMPLOYEE/ERP/c/AUDIT_EXPENSE_FUNCTIONS.TE_EXP_SHEET_INQ.GBL?SHEET_ID=]],AE1296,tbl_TransDet_Exp[[#This Row],[&amp;PAGE=EX_SHEET_ENTRY]]))</f>
        <v>0</v>
      </c>
      <c r="AG1296" s="250" t="str">
        <f t="shared" si="65"/>
        <v>https://docmgmt.its.fsu.edu/NolijWeb/public/apiLoginCheck.jsp?redir=../documentviewer/%3FdocumentId%3D</v>
      </c>
      <c r="AH12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6" s="250" t="str">
        <f>tbl_TransDet_Exp[[#Headers],[&amp;TargetFrameName=None]]</f>
        <v>&amp;TargetFrameName=None</v>
      </c>
      <c r="AJ12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6" s="71"/>
      <c r="AN1296" s="22"/>
      <c r="AO1296" s="22"/>
      <c r="AP1296" s="208"/>
      <c r="AQ1296" s="42" t="e">
        <f>IF(tbl_TransDet_Exp[[#This Row],[Custom SR Type]]="",INDEX(SR_Lookup[Section Name],MATCH(tbl_TransDet_Exp[[#This Row],[Account]],SR_Lookup[Account],0)),tbl_TransDet_Exp[[#This Row],[Custom SR Type]])</f>
        <v>#N/A</v>
      </c>
      <c r="AR1296" s="42">
        <f>VALUE(CONCATENATE(C1296,TEXT(tbl_TransDet_Exp[[#This Row],[Pd]],"00")))</f>
        <v>0</v>
      </c>
      <c r="AS1296" s="42" t="str">
        <f>TEXT(tbl_TransDet_Exp[[#This Row],[Project Id]],"000000")</f>
        <v>000000</v>
      </c>
      <c r="AT1296" s="42" t="e">
        <f>INDEX(Table11[Description],MATCH(tbl_TransDet_Exp[[#This Row],[Account]],Table11[GL Account],0))</f>
        <v>#N/A</v>
      </c>
      <c r="AU12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7" spans="2:47">
      <c r="B1297" s="11"/>
      <c r="C1297" s="243"/>
      <c r="D1297" s="243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244"/>
      <c r="P1297" s="11"/>
      <c r="Q1297" s="245"/>
      <c r="R1297" s="11"/>
      <c r="S1297" s="11"/>
      <c r="T1297" s="11"/>
      <c r="U1297" s="11"/>
      <c r="V1297" s="11"/>
      <c r="W1297" s="11"/>
      <c r="X1297" s="11"/>
      <c r="Y1297" s="11"/>
      <c r="Z1297" s="246"/>
      <c r="AA12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7" s="250" t="e">
        <f>IF(tbl_TransDet_Exp[[#This Row],[+/-  (HR GL Detail)]]&lt;&gt;"",tbl_TransDet_Exp[[#This Row],[+/-  (HR GL Detail)]],IF(#REF!&lt;&gt;"",#REF!,""))</f>
        <v>#REF!</v>
      </c>
      <c r="AC1297" s="250" t="str">
        <f t="shared" si="63"/>
        <v>https://financials.omni.fsu.edu/psp/sprdfi/EMPLOYEE/ERP/c/AUDIT_EXPENSE_FUNCTIONS.TE_EXP_SHEET_INQ.GBL?SHEET_ID=</v>
      </c>
      <c r="AD1297" s="250" t="str">
        <f t="shared" si="64"/>
        <v>&amp;PAGE=EX_SHEET_ENTRY</v>
      </c>
      <c r="AE1297" s="250" t="str">
        <f>IF(LEFT(tbl_TransDet_Exp[[#This Row],[Journal Id]],2)="EX",TEXT(tbl_TransDet_Exp[[#This Row],[Vch /Ex /PayId]],"0000000000"),"")</f>
        <v/>
      </c>
      <c r="AF1297" s="250" t="b">
        <f>IF(tbl_TransDet_Exp[[#This Row],[ER Lookup and Format]]&lt;&gt;"",CONCATENATE(tbl_TransDet_Exp[[#This Row],[https://financials.omni.fsu.edu/psp/sprdfi/EMPLOYEE/ERP/c/AUDIT_EXPENSE_FUNCTIONS.TE_EXP_SHEET_INQ.GBL?SHEET_ID=]],AE1297,tbl_TransDet_Exp[[#This Row],[&amp;PAGE=EX_SHEET_ENTRY]]))</f>
        <v>0</v>
      </c>
      <c r="AG1297" s="250" t="str">
        <f t="shared" si="65"/>
        <v>https://docmgmt.its.fsu.edu/NolijWeb/public/apiLoginCheck.jsp?redir=../documentviewer/%3FdocumentId%3D</v>
      </c>
      <c r="AH12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7" s="250" t="str">
        <f>tbl_TransDet_Exp[[#Headers],[&amp;TargetFrameName=None]]</f>
        <v>&amp;TargetFrameName=None</v>
      </c>
      <c r="AJ12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7" s="71"/>
      <c r="AN1297" s="22"/>
      <c r="AO1297" s="22"/>
      <c r="AP1297" s="208"/>
      <c r="AQ1297" s="42" t="e">
        <f>IF(tbl_TransDet_Exp[[#This Row],[Custom SR Type]]="",INDEX(SR_Lookup[Section Name],MATCH(tbl_TransDet_Exp[[#This Row],[Account]],SR_Lookup[Account],0)),tbl_TransDet_Exp[[#This Row],[Custom SR Type]])</f>
        <v>#N/A</v>
      </c>
      <c r="AR1297" s="42">
        <f>VALUE(CONCATENATE(C1297,TEXT(tbl_TransDet_Exp[[#This Row],[Pd]],"00")))</f>
        <v>0</v>
      </c>
      <c r="AS1297" s="42" t="str">
        <f>TEXT(tbl_TransDet_Exp[[#This Row],[Project Id]],"000000")</f>
        <v>000000</v>
      </c>
      <c r="AT1297" s="42" t="e">
        <f>INDEX(Table11[Description],MATCH(tbl_TransDet_Exp[[#This Row],[Account]],Table11[GL Account],0))</f>
        <v>#N/A</v>
      </c>
      <c r="AU12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8" spans="2:47">
      <c r="B1298" s="11"/>
      <c r="C1298" s="243"/>
      <c r="D1298" s="243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244"/>
      <c r="P1298" s="11"/>
      <c r="Q1298" s="245"/>
      <c r="R1298" s="11"/>
      <c r="S1298" s="11"/>
      <c r="T1298" s="11"/>
      <c r="U1298" s="11"/>
      <c r="V1298" s="11"/>
      <c r="W1298" s="11"/>
      <c r="X1298" s="11"/>
      <c r="Y1298" s="11"/>
      <c r="Z1298" s="246"/>
      <c r="AA12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8" s="250" t="e">
        <f>IF(tbl_TransDet_Exp[[#This Row],[+/-  (HR GL Detail)]]&lt;&gt;"",tbl_TransDet_Exp[[#This Row],[+/-  (HR GL Detail)]],IF(#REF!&lt;&gt;"",#REF!,""))</f>
        <v>#REF!</v>
      </c>
      <c r="AC1298" s="250" t="str">
        <f t="shared" si="63"/>
        <v>https://financials.omni.fsu.edu/psp/sprdfi/EMPLOYEE/ERP/c/AUDIT_EXPENSE_FUNCTIONS.TE_EXP_SHEET_INQ.GBL?SHEET_ID=</v>
      </c>
      <c r="AD1298" s="250" t="str">
        <f t="shared" si="64"/>
        <v>&amp;PAGE=EX_SHEET_ENTRY</v>
      </c>
      <c r="AE1298" s="250" t="str">
        <f>IF(LEFT(tbl_TransDet_Exp[[#This Row],[Journal Id]],2)="EX",TEXT(tbl_TransDet_Exp[[#This Row],[Vch /Ex /PayId]],"0000000000"),"")</f>
        <v/>
      </c>
      <c r="AF1298" s="250" t="b">
        <f>IF(tbl_TransDet_Exp[[#This Row],[ER Lookup and Format]]&lt;&gt;"",CONCATENATE(tbl_TransDet_Exp[[#This Row],[https://financials.omni.fsu.edu/psp/sprdfi/EMPLOYEE/ERP/c/AUDIT_EXPENSE_FUNCTIONS.TE_EXP_SHEET_INQ.GBL?SHEET_ID=]],AE1298,tbl_TransDet_Exp[[#This Row],[&amp;PAGE=EX_SHEET_ENTRY]]))</f>
        <v>0</v>
      </c>
      <c r="AG1298" s="250" t="str">
        <f t="shared" si="65"/>
        <v>https://docmgmt.its.fsu.edu/NolijWeb/public/apiLoginCheck.jsp?redir=../documentviewer/%3FdocumentId%3D</v>
      </c>
      <c r="AH12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8" s="250" t="str">
        <f>tbl_TransDet_Exp[[#Headers],[&amp;TargetFrameName=None]]</f>
        <v>&amp;TargetFrameName=None</v>
      </c>
      <c r="AJ12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8" s="71"/>
      <c r="AN1298" s="22"/>
      <c r="AO1298" s="22"/>
      <c r="AP1298" s="208"/>
      <c r="AQ1298" s="42" t="e">
        <f>IF(tbl_TransDet_Exp[[#This Row],[Custom SR Type]]="",INDEX(SR_Lookup[Section Name],MATCH(tbl_TransDet_Exp[[#This Row],[Account]],SR_Lookup[Account],0)),tbl_TransDet_Exp[[#This Row],[Custom SR Type]])</f>
        <v>#N/A</v>
      </c>
      <c r="AR1298" s="42">
        <f>VALUE(CONCATENATE(C1298,TEXT(tbl_TransDet_Exp[[#This Row],[Pd]],"00")))</f>
        <v>0</v>
      </c>
      <c r="AS1298" s="42" t="str">
        <f>TEXT(tbl_TransDet_Exp[[#This Row],[Project Id]],"000000")</f>
        <v>000000</v>
      </c>
      <c r="AT1298" s="42" t="e">
        <f>INDEX(Table11[Description],MATCH(tbl_TransDet_Exp[[#This Row],[Account]],Table11[GL Account],0))</f>
        <v>#N/A</v>
      </c>
      <c r="AU12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299" spans="2:47">
      <c r="B1299" s="11"/>
      <c r="C1299" s="243"/>
      <c r="D1299" s="243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244"/>
      <c r="P1299" s="11"/>
      <c r="Q1299" s="245"/>
      <c r="R1299" s="11"/>
      <c r="S1299" s="11"/>
      <c r="T1299" s="11"/>
      <c r="U1299" s="11"/>
      <c r="V1299" s="11"/>
      <c r="W1299" s="11"/>
      <c r="X1299" s="11"/>
      <c r="Y1299" s="11"/>
      <c r="Z1299" s="246"/>
      <c r="AA12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299" s="250" t="e">
        <f>IF(tbl_TransDet_Exp[[#This Row],[+/-  (HR GL Detail)]]&lt;&gt;"",tbl_TransDet_Exp[[#This Row],[+/-  (HR GL Detail)]],IF(#REF!&lt;&gt;"",#REF!,""))</f>
        <v>#REF!</v>
      </c>
      <c r="AC1299" s="250" t="str">
        <f t="shared" si="63"/>
        <v>https://financials.omni.fsu.edu/psp/sprdfi/EMPLOYEE/ERP/c/AUDIT_EXPENSE_FUNCTIONS.TE_EXP_SHEET_INQ.GBL?SHEET_ID=</v>
      </c>
      <c r="AD1299" s="250" t="str">
        <f t="shared" si="64"/>
        <v>&amp;PAGE=EX_SHEET_ENTRY</v>
      </c>
      <c r="AE1299" s="250" t="str">
        <f>IF(LEFT(tbl_TransDet_Exp[[#This Row],[Journal Id]],2)="EX",TEXT(tbl_TransDet_Exp[[#This Row],[Vch /Ex /PayId]],"0000000000"),"")</f>
        <v/>
      </c>
      <c r="AF1299" s="250" t="b">
        <f>IF(tbl_TransDet_Exp[[#This Row],[ER Lookup and Format]]&lt;&gt;"",CONCATENATE(tbl_TransDet_Exp[[#This Row],[https://financials.omni.fsu.edu/psp/sprdfi/EMPLOYEE/ERP/c/AUDIT_EXPENSE_FUNCTIONS.TE_EXP_SHEET_INQ.GBL?SHEET_ID=]],AE1299,tbl_TransDet_Exp[[#This Row],[&amp;PAGE=EX_SHEET_ENTRY]]))</f>
        <v>0</v>
      </c>
      <c r="AG1299" s="250" t="str">
        <f t="shared" si="65"/>
        <v>https://docmgmt.its.fsu.edu/NolijWeb/public/apiLoginCheck.jsp?redir=../documentviewer/%3FdocumentId%3D</v>
      </c>
      <c r="AH12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299" s="250" t="str">
        <f>tbl_TransDet_Exp[[#Headers],[&amp;TargetFrameName=None]]</f>
        <v>&amp;TargetFrameName=None</v>
      </c>
      <c r="AJ12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2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2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299" s="71"/>
      <c r="AN1299" s="22"/>
      <c r="AO1299" s="22"/>
      <c r="AP1299" s="208"/>
      <c r="AQ1299" s="42" t="e">
        <f>IF(tbl_TransDet_Exp[[#This Row],[Custom SR Type]]="",INDEX(SR_Lookup[Section Name],MATCH(tbl_TransDet_Exp[[#This Row],[Account]],SR_Lookup[Account],0)),tbl_TransDet_Exp[[#This Row],[Custom SR Type]])</f>
        <v>#N/A</v>
      </c>
      <c r="AR1299" s="42">
        <f>VALUE(CONCATENATE(C1299,TEXT(tbl_TransDet_Exp[[#This Row],[Pd]],"00")))</f>
        <v>0</v>
      </c>
      <c r="AS1299" s="42" t="str">
        <f>TEXT(tbl_TransDet_Exp[[#This Row],[Project Id]],"000000")</f>
        <v>000000</v>
      </c>
      <c r="AT1299" s="42" t="e">
        <f>INDEX(Table11[Description],MATCH(tbl_TransDet_Exp[[#This Row],[Account]],Table11[GL Account],0))</f>
        <v>#N/A</v>
      </c>
      <c r="AU12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0" spans="2:47">
      <c r="B1300" s="11"/>
      <c r="C1300" s="243"/>
      <c r="D1300" s="243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244"/>
      <c r="P1300" s="11"/>
      <c r="Q1300" s="245"/>
      <c r="R1300" s="11"/>
      <c r="S1300" s="11"/>
      <c r="T1300" s="11"/>
      <c r="U1300" s="11"/>
      <c r="V1300" s="11"/>
      <c r="W1300" s="11"/>
      <c r="X1300" s="11"/>
      <c r="Y1300" s="11"/>
      <c r="Z1300" s="246"/>
      <c r="AA13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0" s="250" t="e">
        <f>IF(tbl_TransDet_Exp[[#This Row],[+/-  (HR GL Detail)]]&lt;&gt;"",tbl_TransDet_Exp[[#This Row],[+/-  (HR GL Detail)]],IF(#REF!&lt;&gt;"",#REF!,""))</f>
        <v>#REF!</v>
      </c>
      <c r="AC1300" s="250" t="str">
        <f t="shared" si="63"/>
        <v>https://financials.omni.fsu.edu/psp/sprdfi/EMPLOYEE/ERP/c/AUDIT_EXPENSE_FUNCTIONS.TE_EXP_SHEET_INQ.GBL?SHEET_ID=</v>
      </c>
      <c r="AD1300" s="250" t="str">
        <f t="shared" si="64"/>
        <v>&amp;PAGE=EX_SHEET_ENTRY</v>
      </c>
      <c r="AE1300" s="250" t="str">
        <f>IF(LEFT(tbl_TransDet_Exp[[#This Row],[Journal Id]],2)="EX",TEXT(tbl_TransDet_Exp[[#This Row],[Vch /Ex /PayId]],"0000000000"),"")</f>
        <v/>
      </c>
      <c r="AF1300" s="250" t="b">
        <f>IF(tbl_TransDet_Exp[[#This Row],[ER Lookup and Format]]&lt;&gt;"",CONCATENATE(tbl_TransDet_Exp[[#This Row],[https://financials.omni.fsu.edu/psp/sprdfi/EMPLOYEE/ERP/c/AUDIT_EXPENSE_FUNCTIONS.TE_EXP_SHEET_INQ.GBL?SHEET_ID=]],AE1300,tbl_TransDet_Exp[[#This Row],[&amp;PAGE=EX_SHEET_ENTRY]]))</f>
        <v>0</v>
      </c>
      <c r="AG1300" s="250" t="str">
        <f t="shared" si="65"/>
        <v>https://docmgmt.its.fsu.edu/NolijWeb/public/apiLoginCheck.jsp?redir=../documentviewer/%3FdocumentId%3D</v>
      </c>
      <c r="AH13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0" s="250" t="str">
        <f>tbl_TransDet_Exp[[#Headers],[&amp;TargetFrameName=None]]</f>
        <v>&amp;TargetFrameName=None</v>
      </c>
      <c r="AJ13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0" s="71"/>
      <c r="AN1300" s="22"/>
      <c r="AO1300" s="22"/>
      <c r="AP1300" s="208"/>
      <c r="AQ1300" s="42" t="e">
        <f>IF(tbl_TransDet_Exp[[#This Row],[Custom SR Type]]="",INDEX(SR_Lookup[Section Name],MATCH(tbl_TransDet_Exp[[#This Row],[Account]],SR_Lookup[Account],0)),tbl_TransDet_Exp[[#This Row],[Custom SR Type]])</f>
        <v>#N/A</v>
      </c>
      <c r="AR1300" s="42">
        <f>VALUE(CONCATENATE(C1300,TEXT(tbl_TransDet_Exp[[#This Row],[Pd]],"00")))</f>
        <v>0</v>
      </c>
      <c r="AS1300" s="42" t="str">
        <f>TEXT(tbl_TransDet_Exp[[#This Row],[Project Id]],"000000")</f>
        <v>000000</v>
      </c>
      <c r="AT1300" s="42" t="e">
        <f>INDEX(Table11[Description],MATCH(tbl_TransDet_Exp[[#This Row],[Account]],Table11[GL Account],0))</f>
        <v>#N/A</v>
      </c>
      <c r="AU13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1" spans="2:47">
      <c r="B1301" s="11"/>
      <c r="C1301" s="243"/>
      <c r="D1301" s="243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244"/>
      <c r="P1301" s="11"/>
      <c r="Q1301" s="245"/>
      <c r="R1301" s="11"/>
      <c r="S1301" s="11"/>
      <c r="T1301" s="11"/>
      <c r="U1301" s="11"/>
      <c r="V1301" s="11"/>
      <c r="W1301" s="11"/>
      <c r="X1301" s="11"/>
      <c r="Y1301" s="11"/>
      <c r="Z1301" s="246"/>
      <c r="AA13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1" s="250" t="e">
        <f>IF(tbl_TransDet_Exp[[#This Row],[+/-  (HR GL Detail)]]&lt;&gt;"",tbl_TransDet_Exp[[#This Row],[+/-  (HR GL Detail)]],IF(#REF!&lt;&gt;"",#REF!,""))</f>
        <v>#REF!</v>
      </c>
      <c r="AC1301" s="250" t="str">
        <f t="shared" si="63"/>
        <v>https://financials.omni.fsu.edu/psp/sprdfi/EMPLOYEE/ERP/c/AUDIT_EXPENSE_FUNCTIONS.TE_EXP_SHEET_INQ.GBL?SHEET_ID=</v>
      </c>
      <c r="AD1301" s="250" t="str">
        <f t="shared" si="64"/>
        <v>&amp;PAGE=EX_SHEET_ENTRY</v>
      </c>
      <c r="AE1301" s="250" t="str">
        <f>IF(LEFT(tbl_TransDet_Exp[[#This Row],[Journal Id]],2)="EX",TEXT(tbl_TransDet_Exp[[#This Row],[Vch /Ex /PayId]],"0000000000"),"")</f>
        <v/>
      </c>
      <c r="AF1301" s="250" t="b">
        <f>IF(tbl_TransDet_Exp[[#This Row],[ER Lookup and Format]]&lt;&gt;"",CONCATENATE(tbl_TransDet_Exp[[#This Row],[https://financials.omni.fsu.edu/psp/sprdfi/EMPLOYEE/ERP/c/AUDIT_EXPENSE_FUNCTIONS.TE_EXP_SHEET_INQ.GBL?SHEET_ID=]],AE1301,tbl_TransDet_Exp[[#This Row],[&amp;PAGE=EX_SHEET_ENTRY]]))</f>
        <v>0</v>
      </c>
      <c r="AG1301" s="250" t="str">
        <f t="shared" si="65"/>
        <v>https://docmgmt.its.fsu.edu/NolijWeb/public/apiLoginCheck.jsp?redir=../documentviewer/%3FdocumentId%3D</v>
      </c>
      <c r="AH13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1" s="250" t="str">
        <f>tbl_TransDet_Exp[[#Headers],[&amp;TargetFrameName=None]]</f>
        <v>&amp;TargetFrameName=None</v>
      </c>
      <c r="AJ13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1" s="71"/>
      <c r="AN1301" s="22"/>
      <c r="AO1301" s="22"/>
      <c r="AP1301" s="208"/>
      <c r="AQ1301" s="42" t="e">
        <f>IF(tbl_TransDet_Exp[[#This Row],[Custom SR Type]]="",INDEX(SR_Lookup[Section Name],MATCH(tbl_TransDet_Exp[[#This Row],[Account]],SR_Lookup[Account],0)),tbl_TransDet_Exp[[#This Row],[Custom SR Type]])</f>
        <v>#N/A</v>
      </c>
      <c r="AR1301" s="42">
        <f>VALUE(CONCATENATE(C1301,TEXT(tbl_TransDet_Exp[[#This Row],[Pd]],"00")))</f>
        <v>0</v>
      </c>
      <c r="AS1301" s="42" t="str">
        <f>TEXT(tbl_TransDet_Exp[[#This Row],[Project Id]],"000000")</f>
        <v>000000</v>
      </c>
      <c r="AT1301" s="42" t="e">
        <f>INDEX(Table11[Description],MATCH(tbl_TransDet_Exp[[#This Row],[Account]],Table11[GL Account],0))</f>
        <v>#N/A</v>
      </c>
      <c r="AU13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2" spans="2:47">
      <c r="B1302" s="11"/>
      <c r="C1302" s="243"/>
      <c r="D1302" s="243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244"/>
      <c r="P1302" s="11"/>
      <c r="Q1302" s="245"/>
      <c r="R1302" s="11"/>
      <c r="S1302" s="11"/>
      <c r="T1302" s="11"/>
      <c r="U1302" s="11"/>
      <c r="V1302" s="11"/>
      <c r="W1302" s="11"/>
      <c r="X1302" s="11"/>
      <c r="Y1302" s="11"/>
      <c r="Z1302" s="246"/>
      <c r="AA13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2" s="250" t="e">
        <f>IF(tbl_TransDet_Exp[[#This Row],[+/-  (HR GL Detail)]]&lt;&gt;"",tbl_TransDet_Exp[[#This Row],[+/-  (HR GL Detail)]],IF(#REF!&lt;&gt;"",#REF!,""))</f>
        <v>#REF!</v>
      </c>
      <c r="AC1302" s="250" t="str">
        <f t="shared" si="63"/>
        <v>https://financials.omni.fsu.edu/psp/sprdfi/EMPLOYEE/ERP/c/AUDIT_EXPENSE_FUNCTIONS.TE_EXP_SHEET_INQ.GBL?SHEET_ID=</v>
      </c>
      <c r="AD1302" s="250" t="str">
        <f t="shared" si="64"/>
        <v>&amp;PAGE=EX_SHEET_ENTRY</v>
      </c>
      <c r="AE1302" s="250" t="str">
        <f>IF(LEFT(tbl_TransDet_Exp[[#This Row],[Journal Id]],2)="EX",TEXT(tbl_TransDet_Exp[[#This Row],[Vch /Ex /PayId]],"0000000000"),"")</f>
        <v/>
      </c>
      <c r="AF1302" s="250" t="b">
        <f>IF(tbl_TransDet_Exp[[#This Row],[ER Lookup and Format]]&lt;&gt;"",CONCATENATE(tbl_TransDet_Exp[[#This Row],[https://financials.omni.fsu.edu/psp/sprdfi/EMPLOYEE/ERP/c/AUDIT_EXPENSE_FUNCTIONS.TE_EXP_SHEET_INQ.GBL?SHEET_ID=]],AE1302,tbl_TransDet_Exp[[#This Row],[&amp;PAGE=EX_SHEET_ENTRY]]))</f>
        <v>0</v>
      </c>
      <c r="AG1302" s="250" t="str">
        <f t="shared" si="65"/>
        <v>https://docmgmt.its.fsu.edu/NolijWeb/public/apiLoginCheck.jsp?redir=../documentviewer/%3FdocumentId%3D</v>
      </c>
      <c r="AH13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2" s="250" t="str">
        <f>tbl_TransDet_Exp[[#Headers],[&amp;TargetFrameName=None]]</f>
        <v>&amp;TargetFrameName=None</v>
      </c>
      <c r="AJ13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2" s="71"/>
      <c r="AN1302" s="22"/>
      <c r="AO1302" s="22"/>
      <c r="AP1302" s="208"/>
      <c r="AQ1302" s="42" t="e">
        <f>IF(tbl_TransDet_Exp[[#This Row],[Custom SR Type]]="",INDEX(SR_Lookup[Section Name],MATCH(tbl_TransDet_Exp[[#This Row],[Account]],SR_Lookup[Account],0)),tbl_TransDet_Exp[[#This Row],[Custom SR Type]])</f>
        <v>#N/A</v>
      </c>
      <c r="AR1302" s="42">
        <f>VALUE(CONCATENATE(C1302,TEXT(tbl_TransDet_Exp[[#This Row],[Pd]],"00")))</f>
        <v>0</v>
      </c>
      <c r="AS1302" s="42" t="str">
        <f>TEXT(tbl_TransDet_Exp[[#This Row],[Project Id]],"000000")</f>
        <v>000000</v>
      </c>
      <c r="AT1302" s="42" t="e">
        <f>INDEX(Table11[Description],MATCH(tbl_TransDet_Exp[[#This Row],[Account]],Table11[GL Account],0))</f>
        <v>#N/A</v>
      </c>
      <c r="AU13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3" spans="2:47">
      <c r="B1303" s="11"/>
      <c r="C1303" s="243"/>
      <c r="D1303" s="243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244"/>
      <c r="P1303" s="11"/>
      <c r="Q1303" s="245"/>
      <c r="R1303" s="11"/>
      <c r="S1303" s="11"/>
      <c r="T1303" s="11"/>
      <c r="U1303" s="11"/>
      <c r="V1303" s="11"/>
      <c r="W1303" s="11"/>
      <c r="X1303" s="11"/>
      <c r="Y1303" s="11"/>
      <c r="Z1303" s="246"/>
      <c r="AA13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3" s="250" t="e">
        <f>IF(tbl_TransDet_Exp[[#This Row],[+/-  (HR GL Detail)]]&lt;&gt;"",tbl_TransDet_Exp[[#This Row],[+/-  (HR GL Detail)]],IF(#REF!&lt;&gt;"",#REF!,""))</f>
        <v>#REF!</v>
      </c>
      <c r="AC1303" s="250" t="str">
        <f t="shared" si="63"/>
        <v>https://financials.omni.fsu.edu/psp/sprdfi/EMPLOYEE/ERP/c/AUDIT_EXPENSE_FUNCTIONS.TE_EXP_SHEET_INQ.GBL?SHEET_ID=</v>
      </c>
      <c r="AD1303" s="250" t="str">
        <f t="shared" si="64"/>
        <v>&amp;PAGE=EX_SHEET_ENTRY</v>
      </c>
      <c r="AE1303" s="250" t="str">
        <f>IF(LEFT(tbl_TransDet_Exp[[#This Row],[Journal Id]],2)="EX",TEXT(tbl_TransDet_Exp[[#This Row],[Vch /Ex /PayId]],"0000000000"),"")</f>
        <v/>
      </c>
      <c r="AF1303" s="250" t="b">
        <f>IF(tbl_TransDet_Exp[[#This Row],[ER Lookup and Format]]&lt;&gt;"",CONCATENATE(tbl_TransDet_Exp[[#This Row],[https://financials.omni.fsu.edu/psp/sprdfi/EMPLOYEE/ERP/c/AUDIT_EXPENSE_FUNCTIONS.TE_EXP_SHEET_INQ.GBL?SHEET_ID=]],AE1303,tbl_TransDet_Exp[[#This Row],[&amp;PAGE=EX_SHEET_ENTRY]]))</f>
        <v>0</v>
      </c>
      <c r="AG1303" s="250" t="str">
        <f t="shared" si="65"/>
        <v>https://docmgmt.its.fsu.edu/NolijWeb/public/apiLoginCheck.jsp?redir=../documentviewer/%3FdocumentId%3D</v>
      </c>
      <c r="AH13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3" s="250" t="str">
        <f>tbl_TransDet_Exp[[#Headers],[&amp;TargetFrameName=None]]</f>
        <v>&amp;TargetFrameName=None</v>
      </c>
      <c r="AJ13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3" s="71"/>
      <c r="AN1303" s="22"/>
      <c r="AO1303" s="22"/>
      <c r="AP1303" s="208"/>
      <c r="AQ1303" s="42" t="e">
        <f>IF(tbl_TransDet_Exp[[#This Row],[Custom SR Type]]="",INDEX(SR_Lookup[Section Name],MATCH(tbl_TransDet_Exp[[#This Row],[Account]],SR_Lookup[Account],0)),tbl_TransDet_Exp[[#This Row],[Custom SR Type]])</f>
        <v>#N/A</v>
      </c>
      <c r="AR1303" s="42">
        <f>VALUE(CONCATENATE(C1303,TEXT(tbl_TransDet_Exp[[#This Row],[Pd]],"00")))</f>
        <v>0</v>
      </c>
      <c r="AS1303" s="42" t="str">
        <f>TEXT(tbl_TransDet_Exp[[#This Row],[Project Id]],"000000")</f>
        <v>000000</v>
      </c>
      <c r="AT1303" s="42" t="e">
        <f>INDEX(Table11[Description],MATCH(tbl_TransDet_Exp[[#This Row],[Account]],Table11[GL Account],0))</f>
        <v>#N/A</v>
      </c>
      <c r="AU13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4" spans="2:47">
      <c r="B1304" s="11"/>
      <c r="C1304" s="243"/>
      <c r="D1304" s="243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244"/>
      <c r="P1304" s="11"/>
      <c r="Q1304" s="245"/>
      <c r="R1304" s="11"/>
      <c r="S1304" s="11"/>
      <c r="T1304" s="11"/>
      <c r="U1304" s="11"/>
      <c r="V1304" s="11"/>
      <c r="W1304" s="11"/>
      <c r="X1304" s="11"/>
      <c r="Y1304" s="11"/>
      <c r="Z1304" s="246"/>
      <c r="AA13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4" s="250" t="e">
        <f>IF(tbl_TransDet_Exp[[#This Row],[+/-  (HR GL Detail)]]&lt;&gt;"",tbl_TransDet_Exp[[#This Row],[+/-  (HR GL Detail)]],IF(#REF!&lt;&gt;"",#REF!,""))</f>
        <v>#REF!</v>
      </c>
      <c r="AC1304" s="250" t="str">
        <f t="shared" si="63"/>
        <v>https://financials.omni.fsu.edu/psp/sprdfi/EMPLOYEE/ERP/c/AUDIT_EXPENSE_FUNCTIONS.TE_EXP_SHEET_INQ.GBL?SHEET_ID=</v>
      </c>
      <c r="AD1304" s="250" t="str">
        <f t="shared" si="64"/>
        <v>&amp;PAGE=EX_SHEET_ENTRY</v>
      </c>
      <c r="AE1304" s="250" t="str">
        <f>IF(LEFT(tbl_TransDet_Exp[[#This Row],[Journal Id]],2)="EX",TEXT(tbl_TransDet_Exp[[#This Row],[Vch /Ex /PayId]],"0000000000"),"")</f>
        <v/>
      </c>
      <c r="AF1304" s="250" t="b">
        <f>IF(tbl_TransDet_Exp[[#This Row],[ER Lookup and Format]]&lt;&gt;"",CONCATENATE(tbl_TransDet_Exp[[#This Row],[https://financials.omni.fsu.edu/psp/sprdfi/EMPLOYEE/ERP/c/AUDIT_EXPENSE_FUNCTIONS.TE_EXP_SHEET_INQ.GBL?SHEET_ID=]],AE1304,tbl_TransDet_Exp[[#This Row],[&amp;PAGE=EX_SHEET_ENTRY]]))</f>
        <v>0</v>
      </c>
      <c r="AG1304" s="250" t="str">
        <f t="shared" si="65"/>
        <v>https://docmgmt.its.fsu.edu/NolijWeb/public/apiLoginCheck.jsp?redir=../documentviewer/%3FdocumentId%3D</v>
      </c>
      <c r="AH13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4" s="250" t="str">
        <f>tbl_TransDet_Exp[[#Headers],[&amp;TargetFrameName=None]]</f>
        <v>&amp;TargetFrameName=None</v>
      </c>
      <c r="AJ13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4" s="71"/>
      <c r="AN1304" s="22"/>
      <c r="AO1304" s="22"/>
      <c r="AP1304" s="208"/>
      <c r="AQ1304" s="42" t="e">
        <f>IF(tbl_TransDet_Exp[[#This Row],[Custom SR Type]]="",INDEX(SR_Lookup[Section Name],MATCH(tbl_TransDet_Exp[[#This Row],[Account]],SR_Lookup[Account],0)),tbl_TransDet_Exp[[#This Row],[Custom SR Type]])</f>
        <v>#N/A</v>
      </c>
      <c r="AR1304" s="42">
        <f>VALUE(CONCATENATE(C1304,TEXT(tbl_TransDet_Exp[[#This Row],[Pd]],"00")))</f>
        <v>0</v>
      </c>
      <c r="AS1304" s="42" t="str">
        <f>TEXT(tbl_TransDet_Exp[[#This Row],[Project Id]],"000000")</f>
        <v>000000</v>
      </c>
      <c r="AT1304" s="42" t="e">
        <f>INDEX(Table11[Description],MATCH(tbl_TransDet_Exp[[#This Row],[Account]],Table11[GL Account],0))</f>
        <v>#N/A</v>
      </c>
      <c r="AU13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5" spans="2:47">
      <c r="B1305" s="11"/>
      <c r="C1305" s="243"/>
      <c r="D1305" s="243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244"/>
      <c r="P1305" s="11"/>
      <c r="Q1305" s="245"/>
      <c r="R1305" s="11"/>
      <c r="S1305" s="11"/>
      <c r="T1305" s="11"/>
      <c r="U1305" s="11"/>
      <c r="V1305" s="11"/>
      <c r="W1305" s="11"/>
      <c r="X1305" s="11"/>
      <c r="Y1305" s="11"/>
      <c r="Z1305" s="246"/>
      <c r="AA13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5" s="250" t="e">
        <f>IF(tbl_TransDet_Exp[[#This Row],[+/-  (HR GL Detail)]]&lt;&gt;"",tbl_TransDet_Exp[[#This Row],[+/-  (HR GL Detail)]],IF(#REF!&lt;&gt;"",#REF!,""))</f>
        <v>#REF!</v>
      </c>
      <c r="AC1305" s="250" t="str">
        <f t="shared" si="63"/>
        <v>https://financials.omni.fsu.edu/psp/sprdfi/EMPLOYEE/ERP/c/AUDIT_EXPENSE_FUNCTIONS.TE_EXP_SHEET_INQ.GBL?SHEET_ID=</v>
      </c>
      <c r="AD1305" s="250" t="str">
        <f t="shared" si="64"/>
        <v>&amp;PAGE=EX_SHEET_ENTRY</v>
      </c>
      <c r="AE1305" s="250" t="str">
        <f>IF(LEFT(tbl_TransDet_Exp[[#This Row],[Journal Id]],2)="EX",TEXT(tbl_TransDet_Exp[[#This Row],[Vch /Ex /PayId]],"0000000000"),"")</f>
        <v/>
      </c>
      <c r="AF1305" s="250" t="b">
        <f>IF(tbl_TransDet_Exp[[#This Row],[ER Lookup and Format]]&lt;&gt;"",CONCATENATE(tbl_TransDet_Exp[[#This Row],[https://financials.omni.fsu.edu/psp/sprdfi/EMPLOYEE/ERP/c/AUDIT_EXPENSE_FUNCTIONS.TE_EXP_SHEET_INQ.GBL?SHEET_ID=]],AE1305,tbl_TransDet_Exp[[#This Row],[&amp;PAGE=EX_SHEET_ENTRY]]))</f>
        <v>0</v>
      </c>
      <c r="AG1305" s="250" t="str">
        <f t="shared" si="65"/>
        <v>https://docmgmt.its.fsu.edu/NolijWeb/public/apiLoginCheck.jsp?redir=../documentviewer/%3FdocumentId%3D</v>
      </c>
      <c r="AH13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5" s="250" t="str">
        <f>tbl_TransDet_Exp[[#Headers],[&amp;TargetFrameName=None]]</f>
        <v>&amp;TargetFrameName=None</v>
      </c>
      <c r="AJ13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5" s="71"/>
      <c r="AN1305" s="22"/>
      <c r="AO1305" s="22"/>
      <c r="AP1305" s="208"/>
      <c r="AQ1305" s="42" t="e">
        <f>IF(tbl_TransDet_Exp[[#This Row],[Custom SR Type]]="",INDEX(SR_Lookup[Section Name],MATCH(tbl_TransDet_Exp[[#This Row],[Account]],SR_Lookup[Account],0)),tbl_TransDet_Exp[[#This Row],[Custom SR Type]])</f>
        <v>#N/A</v>
      </c>
      <c r="AR1305" s="42">
        <f>VALUE(CONCATENATE(C1305,TEXT(tbl_TransDet_Exp[[#This Row],[Pd]],"00")))</f>
        <v>0</v>
      </c>
      <c r="AS1305" s="42" t="str">
        <f>TEXT(tbl_TransDet_Exp[[#This Row],[Project Id]],"000000")</f>
        <v>000000</v>
      </c>
      <c r="AT1305" s="42" t="e">
        <f>INDEX(Table11[Description],MATCH(tbl_TransDet_Exp[[#This Row],[Account]],Table11[GL Account],0))</f>
        <v>#N/A</v>
      </c>
      <c r="AU13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6" spans="2:47">
      <c r="B1306" s="11"/>
      <c r="C1306" s="243"/>
      <c r="D1306" s="243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244"/>
      <c r="P1306" s="11"/>
      <c r="Q1306" s="245"/>
      <c r="R1306" s="11"/>
      <c r="S1306" s="11"/>
      <c r="T1306" s="11"/>
      <c r="U1306" s="11"/>
      <c r="V1306" s="11"/>
      <c r="W1306" s="11"/>
      <c r="X1306" s="11"/>
      <c r="Y1306" s="11"/>
      <c r="Z1306" s="246"/>
      <c r="AA13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6" s="250" t="e">
        <f>IF(tbl_TransDet_Exp[[#This Row],[+/-  (HR GL Detail)]]&lt;&gt;"",tbl_TransDet_Exp[[#This Row],[+/-  (HR GL Detail)]],IF(#REF!&lt;&gt;"",#REF!,""))</f>
        <v>#REF!</v>
      </c>
      <c r="AC1306" s="250" t="str">
        <f t="shared" si="63"/>
        <v>https://financials.omni.fsu.edu/psp/sprdfi/EMPLOYEE/ERP/c/AUDIT_EXPENSE_FUNCTIONS.TE_EXP_SHEET_INQ.GBL?SHEET_ID=</v>
      </c>
      <c r="AD1306" s="250" t="str">
        <f t="shared" si="64"/>
        <v>&amp;PAGE=EX_SHEET_ENTRY</v>
      </c>
      <c r="AE1306" s="250" t="str">
        <f>IF(LEFT(tbl_TransDet_Exp[[#This Row],[Journal Id]],2)="EX",TEXT(tbl_TransDet_Exp[[#This Row],[Vch /Ex /PayId]],"0000000000"),"")</f>
        <v/>
      </c>
      <c r="AF1306" s="250" t="b">
        <f>IF(tbl_TransDet_Exp[[#This Row],[ER Lookup and Format]]&lt;&gt;"",CONCATENATE(tbl_TransDet_Exp[[#This Row],[https://financials.omni.fsu.edu/psp/sprdfi/EMPLOYEE/ERP/c/AUDIT_EXPENSE_FUNCTIONS.TE_EXP_SHEET_INQ.GBL?SHEET_ID=]],AE1306,tbl_TransDet_Exp[[#This Row],[&amp;PAGE=EX_SHEET_ENTRY]]))</f>
        <v>0</v>
      </c>
      <c r="AG1306" s="250" t="str">
        <f t="shared" si="65"/>
        <v>https://docmgmt.its.fsu.edu/NolijWeb/public/apiLoginCheck.jsp?redir=../documentviewer/%3FdocumentId%3D</v>
      </c>
      <c r="AH13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6" s="250" t="str">
        <f>tbl_TransDet_Exp[[#Headers],[&amp;TargetFrameName=None]]</f>
        <v>&amp;TargetFrameName=None</v>
      </c>
      <c r="AJ13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6" s="71"/>
      <c r="AN1306" s="22"/>
      <c r="AO1306" s="22"/>
      <c r="AP1306" s="208"/>
      <c r="AQ1306" s="42" t="e">
        <f>IF(tbl_TransDet_Exp[[#This Row],[Custom SR Type]]="",INDEX(SR_Lookup[Section Name],MATCH(tbl_TransDet_Exp[[#This Row],[Account]],SR_Lookup[Account],0)),tbl_TransDet_Exp[[#This Row],[Custom SR Type]])</f>
        <v>#N/A</v>
      </c>
      <c r="AR1306" s="42">
        <f>VALUE(CONCATENATE(C1306,TEXT(tbl_TransDet_Exp[[#This Row],[Pd]],"00")))</f>
        <v>0</v>
      </c>
      <c r="AS1306" s="42" t="str">
        <f>TEXT(tbl_TransDet_Exp[[#This Row],[Project Id]],"000000")</f>
        <v>000000</v>
      </c>
      <c r="AT1306" s="42" t="e">
        <f>INDEX(Table11[Description],MATCH(tbl_TransDet_Exp[[#This Row],[Account]],Table11[GL Account],0))</f>
        <v>#N/A</v>
      </c>
      <c r="AU13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7" spans="2:47">
      <c r="B1307" s="11"/>
      <c r="C1307" s="243"/>
      <c r="D1307" s="243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244"/>
      <c r="P1307" s="11"/>
      <c r="Q1307" s="245"/>
      <c r="R1307" s="11"/>
      <c r="S1307" s="11"/>
      <c r="T1307" s="11"/>
      <c r="U1307" s="11"/>
      <c r="V1307" s="11"/>
      <c r="W1307" s="11"/>
      <c r="X1307" s="11"/>
      <c r="Y1307" s="11"/>
      <c r="Z1307" s="246"/>
      <c r="AA13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7" s="250" t="e">
        <f>IF(tbl_TransDet_Exp[[#This Row],[+/-  (HR GL Detail)]]&lt;&gt;"",tbl_TransDet_Exp[[#This Row],[+/-  (HR GL Detail)]],IF(#REF!&lt;&gt;"",#REF!,""))</f>
        <v>#REF!</v>
      </c>
      <c r="AC1307" s="250" t="str">
        <f t="shared" si="63"/>
        <v>https://financials.omni.fsu.edu/psp/sprdfi/EMPLOYEE/ERP/c/AUDIT_EXPENSE_FUNCTIONS.TE_EXP_SHEET_INQ.GBL?SHEET_ID=</v>
      </c>
      <c r="AD1307" s="250" t="str">
        <f t="shared" si="64"/>
        <v>&amp;PAGE=EX_SHEET_ENTRY</v>
      </c>
      <c r="AE1307" s="250" t="str">
        <f>IF(LEFT(tbl_TransDet_Exp[[#This Row],[Journal Id]],2)="EX",TEXT(tbl_TransDet_Exp[[#This Row],[Vch /Ex /PayId]],"0000000000"),"")</f>
        <v/>
      </c>
      <c r="AF1307" s="250" t="b">
        <f>IF(tbl_TransDet_Exp[[#This Row],[ER Lookup and Format]]&lt;&gt;"",CONCATENATE(tbl_TransDet_Exp[[#This Row],[https://financials.omni.fsu.edu/psp/sprdfi/EMPLOYEE/ERP/c/AUDIT_EXPENSE_FUNCTIONS.TE_EXP_SHEET_INQ.GBL?SHEET_ID=]],AE1307,tbl_TransDet_Exp[[#This Row],[&amp;PAGE=EX_SHEET_ENTRY]]))</f>
        <v>0</v>
      </c>
      <c r="AG1307" s="250" t="str">
        <f t="shared" si="65"/>
        <v>https://docmgmt.its.fsu.edu/NolijWeb/public/apiLoginCheck.jsp?redir=../documentviewer/%3FdocumentId%3D</v>
      </c>
      <c r="AH13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7" s="250" t="str">
        <f>tbl_TransDet_Exp[[#Headers],[&amp;TargetFrameName=None]]</f>
        <v>&amp;TargetFrameName=None</v>
      </c>
      <c r="AJ13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7" s="71"/>
      <c r="AN1307" s="22"/>
      <c r="AO1307" s="22"/>
      <c r="AP1307" s="208"/>
      <c r="AQ1307" s="42" t="e">
        <f>IF(tbl_TransDet_Exp[[#This Row],[Custom SR Type]]="",INDEX(SR_Lookup[Section Name],MATCH(tbl_TransDet_Exp[[#This Row],[Account]],SR_Lookup[Account],0)),tbl_TransDet_Exp[[#This Row],[Custom SR Type]])</f>
        <v>#N/A</v>
      </c>
      <c r="AR1307" s="42">
        <f>VALUE(CONCATENATE(C1307,TEXT(tbl_TransDet_Exp[[#This Row],[Pd]],"00")))</f>
        <v>0</v>
      </c>
      <c r="AS1307" s="42" t="str">
        <f>TEXT(tbl_TransDet_Exp[[#This Row],[Project Id]],"000000")</f>
        <v>000000</v>
      </c>
      <c r="AT1307" s="42" t="e">
        <f>INDEX(Table11[Description],MATCH(tbl_TransDet_Exp[[#This Row],[Account]],Table11[GL Account],0))</f>
        <v>#N/A</v>
      </c>
      <c r="AU13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8" spans="2:47">
      <c r="B1308" s="11"/>
      <c r="C1308" s="243"/>
      <c r="D1308" s="243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244"/>
      <c r="P1308" s="11"/>
      <c r="Q1308" s="245"/>
      <c r="R1308" s="11"/>
      <c r="S1308" s="11"/>
      <c r="T1308" s="11"/>
      <c r="U1308" s="11"/>
      <c r="V1308" s="11"/>
      <c r="W1308" s="11"/>
      <c r="X1308" s="11"/>
      <c r="Y1308" s="11"/>
      <c r="Z1308" s="246"/>
      <c r="AA13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8" s="250" t="e">
        <f>IF(tbl_TransDet_Exp[[#This Row],[+/-  (HR GL Detail)]]&lt;&gt;"",tbl_TransDet_Exp[[#This Row],[+/-  (HR GL Detail)]],IF(#REF!&lt;&gt;"",#REF!,""))</f>
        <v>#REF!</v>
      </c>
      <c r="AC1308" s="250" t="str">
        <f t="shared" si="63"/>
        <v>https://financials.omni.fsu.edu/psp/sprdfi/EMPLOYEE/ERP/c/AUDIT_EXPENSE_FUNCTIONS.TE_EXP_SHEET_INQ.GBL?SHEET_ID=</v>
      </c>
      <c r="AD1308" s="250" t="str">
        <f t="shared" si="64"/>
        <v>&amp;PAGE=EX_SHEET_ENTRY</v>
      </c>
      <c r="AE1308" s="250" t="str">
        <f>IF(LEFT(tbl_TransDet_Exp[[#This Row],[Journal Id]],2)="EX",TEXT(tbl_TransDet_Exp[[#This Row],[Vch /Ex /PayId]],"0000000000"),"")</f>
        <v/>
      </c>
      <c r="AF1308" s="250" t="b">
        <f>IF(tbl_TransDet_Exp[[#This Row],[ER Lookup and Format]]&lt;&gt;"",CONCATENATE(tbl_TransDet_Exp[[#This Row],[https://financials.omni.fsu.edu/psp/sprdfi/EMPLOYEE/ERP/c/AUDIT_EXPENSE_FUNCTIONS.TE_EXP_SHEET_INQ.GBL?SHEET_ID=]],AE1308,tbl_TransDet_Exp[[#This Row],[&amp;PAGE=EX_SHEET_ENTRY]]))</f>
        <v>0</v>
      </c>
      <c r="AG1308" s="250" t="str">
        <f t="shared" si="65"/>
        <v>https://docmgmt.its.fsu.edu/NolijWeb/public/apiLoginCheck.jsp?redir=../documentviewer/%3FdocumentId%3D</v>
      </c>
      <c r="AH13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8" s="250" t="str">
        <f>tbl_TransDet_Exp[[#Headers],[&amp;TargetFrameName=None]]</f>
        <v>&amp;TargetFrameName=None</v>
      </c>
      <c r="AJ13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8" s="71"/>
      <c r="AN1308" s="22"/>
      <c r="AO1308" s="22"/>
      <c r="AP1308" s="208"/>
      <c r="AQ1308" s="42" t="e">
        <f>IF(tbl_TransDet_Exp[[#This Row],[Custom SR Type]]="",INDEX(SR_Lookup[Section Name],MATCH(tbl_TransDet_Exp[[#This Row],[Account]],SR_Lookup[Account],0)),tbl_TransDet_Exp[[#This Row],[Custom SR Type]])</f>
        <v>#N/A</v>
      </c>
      <c r="AR1308" s="42">
        <f>VALUE(CONCATENATE(C1308,TEXT(tbl_TransDet_Exp[[#This Row],[Pd]],"00")))</f>
        <v>0</v>
      </c>
      <c r="AS1308" s="42" t="str">
        <f>TEXT(tbl_TransDet_Exp[[#This Row],[Project Id]],"000000")</f>
        <v>000000</v>
      </c>
      <c r="AT1308" s="42" t="e">
        <f>INDEX(Table11[Description],MATCH(tbl_TransDet_Exp[[#This Row],[Account]],Table11[GL Account],0))</f>
        <v>#N/A</v>
      </c>
      <c r="AU13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09" spans="2:47">
      <c r="B1309" s="11"/>
      <c r="C1309" s="243"/>
      <c r="D1309" s="243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244"/>
      <c r="P1309" s="11"/>
      <c r="Q1309" s="245"/>
      <c r="R1309" s="11"/>
      <c r="S1309" s="11"/>
      <c r="T1309" s="11"/>
      <c r="U1309" s="11"/>
      <c r="V1309" s="11"/>
      <c r="W1309" s="11"/>
      <c r="X1309" s="11"/>
      <c r="Y1309" s="11"/>
      <c r="Z1309" s="246"/>
      <c r="AA13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09" s="250" t="e">
        <f>IF(tbl_TransDet_Exp[[#This Row],[+/-  (HR GL Detail)]]&lt;&gt;"",tbl_TransDet_Exp[[#This Row],[+/-  (HR GL Detail)]],IF(#REF!&lt;&gt;"",#REF!,""))</f>
        <v>#REF!</v>
      </c>
      <c r="AC1309" s="250" t="str">
        <f t="shared" si="63"/>
        <v>https://financials.omni.fsu.edu/psp/sprdfi/EMPLOYEE/ERP/c/AUDIT_EXPENSE_FUNCTIONS.TE_EXP_SHEET_INQ.GBL?SHEET_ID=</v>
      </c>
      <c r="AD1309" s="250" t="str">
        <f t="shared" si="64"/>
        <v>&amp;PAGE=EX_SHEET_ENTRY</v>
      </c>
      <c r="AE1309" s="250" t="str">
        <f>IF(LEFT(tbl_TransDet_Exp[[#This Row],[Journal Id]],2)="EX",TEXT(tbl_TransDet_Exp[[#This Row],[Vch /Ex /PayId]],"0000000000"),"")</f>
        <v/>
      </c>
      <c r="AF1309" s="250" t="b">
        <f>IF(tbl_TransDet_Exp[[#This Row],[ER Lookup and Format]]&lt;&gt;"",CONCATENATE(tbl_TransDet_Exp[[#This Row],[https://financials.omni.fsu.edu/psp/sprdfi/EMPLOYEE/ERP/c/AUDIT_EXPENSE_FUNCTIONS.TE_EXP_SHEET_INQ.GBL?SHEET_ID=]],AE1309,tbl_TransDet_Exp[[#This Row],[&amp;PAGE=EX_SHEET_ENTRY]]))</f>
        <v>0</v>
      </c>
      <c r="AG1309" s="250" t="str">
        <f t="shared" si="65"/>
        <v>https://docmgmt.its.fsu.edu/NolijWeb/public/apiLoginCheck.jsp?redir=../documentviewer/%3FdocumentId%3D</v>
      </c>
      <c r="AH13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09" s="250" t="str">
        <f>tbl_TransDet_Exp[[#Headers],[&amp;TargetFrameName=None]]</f>
        <v>&amp;TargetFrameName=None</v>
      </c>
      <c r="AJ13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09" s="71"/>
      <c r="AN1309" s="22"/>
      <c r="AO1309" s="22"/>
      <c r="AP1309" s="208"/>
      <c r="AQ1309" s="42" t="e">
        <f>IF(tbl_TransDet_Exp[[#This Row],[Custom SR Type]]="",INDEX(SR_Lookup[Section Name],MATCH(tbl_TransDet_Exp[[#This Row],[Account]],SR_Lookup[Account],0)),tbl_TransDet_Exp[[#This Row],[Custom SR Type]])</f>
        <v>#N/A</v>
      </c>
      <c r="AR1309" s="42">
        <f>VALUE(CONCATENATE(C1309,TEXT(tbl_TransDet_Exp[[#This Row],[Pd]],"00")))</f>
        <v>0</v>
      </c>
      <c r="AS1309" s="42" t="str">
        <f>TEXT(tbl_TransDet_Exp[[#This Row],[Project Id]],"000000")</f>
        <v>000000</v>
      </c>
      <c r="AT1309" s="42" t="e">
        <f>INDEX(Table11[Description],MATCH(tbl_TransDet_Exp[[#This Row],[Account]],Table11[GL Account],0))</f>
        <v>#N/A</v>
      </c>
      <c r="AU13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0" spans="2:47">
      <c r="B1310" s="11"/>
      <c r="C1310" s="243"/>
      <c r="D1310" s="243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244"/>
      <c r="P1310" s="11"/>
      <c r="Q1310" s="245"/>
      <c r="R1310" s="11"/>
      <c r="S1310" s="11"/>
      <c r="T1310" s="11"/>
      <c r="U1310" s="11"/>
      <c r="V1310" s="11"/>
      <c r="W1310" s="11"/>
      <c r="X1310" s="11"/>
      <c r="Y1310" s="11"/>
      <c r="Z1310" s="246"/>
      <c r="AA13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0" s="250" t="e">
        <f>IF(tbl_TransDet_Exp[[#This Row],[+/-  (HR GL Detail)]]&lt;&gt;"",tbl_TransDet_Exp[[#This Row],[+/-  (HR GL Detail)]],IF(#REF!&lt;&gt;"",#REF!,""))</f>
        <v>#REF!</v>
      </c>
      <c r="AC1310" s="250" t="str">
        <f t="shared" si="63"/>
        <v>https://financials.omni.fsu.edu/psp/sprdfi/EMPLOYEE/ERP/c/AUDIT_EXPENSE_FUNCTIONS.TE_EXP_SHEET_INQ.GBL?SHEET_ID=</v>
      </c>
      <c r="AD1310" s="250" t="str">
        <f t="shared" si="64"/>
        <v>&amp;PAGE=EX_SHEET_ENTRY</v>
      </c>
      <c r="AE1310" s="250" t="str">
        <f>IF(LEFT(tbl_TransDet_Exp[[#This Row],[Journal Id]],2)="EX",TEXT(tbl_TransDet_Exp[[#This Row],[Vch /Ex /PayId]],"0000000000"),"")</f>
        <v/>
      </c>
      <c r="AF1310" s="250" t="b">
        <f>IF(tbl_TransDet_Exp[[#This Row],[ER Lookup and Format]]&lt;&gt;"",CONCATENATE(tbl_TransDet_Exp[[#This Row],[https://financials.omni.fsu.edu/psp/sprdfi/EMPLOYEE/ERP/c/AUDIT_EXPENSE_FUNCTIONS.TE_EXP_SHEET_INQ.GBL?SHEET_ID=]],AE1310,tbl_TransDet_Exp[[#This Row],[&amp;PAGE=EX_SHEET_ENTRY]]))</f>
        <v>0</v>
      </c>
      <c r="AG1310" s="250" t="str">
        <f t="shared" si="65"/>
        <v>https://docmgmt.its.fsu.edu/NolijWeb/public/apiLoginCheck.jsp?redir=../documentviewer/%3FdocumentId%3D</v>
      </c>
      <c r="AH13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0" s="250" t="str">
        <f>tbl_TransDet_Exp[[#Headers],[&amp;TargetFrameName=None]]</f>
        <v>&amp;TargetFrameName=None</v>
      </c>
      <c r="AJ13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0" s="71"/>
      <c r="AN1310" s="22"/>
      <c r="AO1310" s="22"/>
      <c r="AP1310" s="208"/>
      <c r="AQ1310" s="42" t="e">
        <f>IF(tbl_TransDet_Exp[[#This Row],[Custom SR Type]]="",INDEX(SR_Lookup[Section Name],MATCH(tbl_TransDet_Exp[[#This Row],[Account]],SR_Lookup[Account],0)),tbl_TransDet_Exp[[#This Row],[Custom SR Type]])</f>
        <v>#N/A</v>
      </c>
      <c r="AR1310" s="42">
        <f>VALUE(CONCATENATE(C1310,TEXT(tbl_TransDet_Exp[[#This Row],[Pd]],"00")))</f>
        <v>0</v>
      </c>
      <c r="AS1310" s="42" t="str">
        <f>TEXT(tbl_TransDet_Exp[[#This Row],[Project Id]],"000000")</f>
        <v>000000</v>
      </c>
      <c r="AT1310" s="42" t="e">
        <f>INDEX(Table11[Description],MATCH(tbl_TransDet_Exp[[#This Row],[Account]],Table11[GL Account],0))</f>
        <v>#N/A</v>
      </c>
      <c r="AU13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1" spans="2:47">
      <c r="B1311" s="11"/>
      <c r="C1311" s="243"/>
      <c r="D1311" s="243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244"/>
      <c r="P1311" s="11"/>
      <c r="Q1311" s="245"/>
      <c r="R1311" s="11"/>
      <c r="S1311" s="11"/>
      <c r="T1311" s="11"/>
      <c r="U1311" s="11"/>
      <c r="V1311" s="11"/>
      <c r="W1311" s="11"/>
      <c r="X1311" s="11"/>
      <c r="Y1311" s="11"/>
      <c r="Z1311" s="246"/>
      <c r="AA13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1" s="250" t="e">
        <f>IF(tbl_TransDet_Exp[[#This Row],[+/-  (HR GL Detail)]]&lt;&gt;"",tbl_TransDet_Exp[[#This Row],[+/-  (HR GL Detail)]],IF(#REF!&lt;&gt;"",#REF!,""))</f>
        <v>#REF!</v>
      </c>
      <c r="AC1311" s="250" t="str">
        <f t="shared" si="63"/>
        <v>https://financials.omni.fsu.edu/psp/sprdfi/EMPLOYEE/ERP/c/AUDIT_EXPENSE_FUNCTIONS.TE_EXP_SHEET_INQ.GBL?SHEET_ID=</v>
      </c>
      <c r="AD1311" s="250" t="str">
        <f t="shared" si="64"/>
        <v>&amp;PAGE=EX_SHEET_ENTRY</v>
      </c>
      <c r="AE1311" s="250" t="str">
        <f>IF(LEFT(tbl_TransDet_Exp[[#This Row],[Journal Id]],2)="EX",TEXT(tbl_TransDet_Exp[[#This Row],[Vch /Ex /PayId]],"0000000000"),"")</f>
        <v/>
      </c>
      <c r="AF1311" s="250" t="b">
        <f>IF(tbl_TransDet_Exp[[#This Row],[ER Lookup and Format]]&lt;&gt;"",CONCATENATE(tbl_TransDet_Exp[[#This Row],[https://financials.omni.fsu.edu/psp/sprdfi/EMPLOYEE/ERP/c/AUDIT_EXPENSE_FUNCTIONS.TE_EXP_SHEET_INQ.GBL?SHEET_ID=]],AE1311,tbl_TransDet_Exp[[#This Row],[&amp;PAGE=EX_SHEET_ENTRY]]))</f>
        <v>0</v>
      </c>
      <c r="AG1311" s="250" t="str">
        <f t="shared" si="65"/>
        <v>https://docmgmt.its.fsu.edu/NolijWeb/public/apiLoginCheck.jsp?redir=../documentviewer/%3FdocumentId%3D</v>
      </c>
      <c r="AH13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1" s="250" t="str">
        <f>tbl_TransDet_Exp[[#Headers],[&amp;TargetFrameName=None]]</f>
        <v>&amp;TargetFrameName=None</v>
      </c>
      <c r="AJ13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1" s="71"/>
      <c r="AN1311" s="22"/>
      <c r="AO1311" s="22"/>
      <c r="AP1311" s="208"/>
      <c r="AQ1311" s="42" t="e">
        <f>IF(tbl_TransDet_Exp[[#This Row],[Custom SR Type]]="",INDEX(SR_Lookup[Section Name],MATCH(tbl_TransDet_Exp[[#This Row],[Account]],SR_Lookup[Account],0)),tbl_TransDet_Exp[[#This Row],[Custom SR Type]])</f>
        <v>#N/A</v>
      </c>
      <c r="AR1311" s="42">
        <f>VALUE(CONCATENATE(C1311,TEXT(tbl_TransDet_Exp[[#This Row],[Pd]],"00")))</f>
        <v>0</v>
      </c>
      <c r="AS1311" s="42" t="str">
        <f>TEXT(tbl_TransDet_Exp[[#This Row],[Project Id]],"000000")</f>
        <v>000000</v>
      </c>
      <c r="AT1311" s="42" t="e">
        <f>INDEX(Table11[Description],MATCH(tbl_TransDet_Exp[[#This Row],[Account]],Table11[GL Account],0))</f>
        <v>#N/A</v>
      </c>
      <c r="AU13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2" spans="2:47">
      <c r="B1312" s="11"/>
      <c r="C1312" s="243"/>
      <c r="D1312" s="243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244"/>
      <c r="P1312" s="11"/>
      <c r="Q1312" s="245"/>
      <c r="R1312" s="11"/>
      <c r="S1312" s="11"/>
      <c r="T1312" s="11"/>
      <c r="U1312" s="11"/>
      <c r="V1312" s="11"/>
      <c r="W1312" s="11"/>
      <c r="X1312" s="11"/>
      <c r="Y1312" s="11"/>
      <c r="Z1312" s="246"/>
      <c r="AA13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2" s="250" t="e">
        <f>IF(tbl_TransDet_Exp[[#This Row],[+/-  (HR GL Detail)]]&lt;&gt;"",tbl_TransDet_Exp[[#This Row],[+/-  (HR GL Detail)]],IF(#REF!&lt;&gt;"",#REF!,""))</f>
        <v>#REF!</v>
      </c>
      <c r="AC1312" s="250" t="str">
        <f t="shared" si="63"/>
        <v>https://financials.omni.fsu.edu/psp/sprdfi/EMPLOYEE/ERP/c/AUDIT_EXPENSE_FUNCTIONS.TE_EXP_SHEET_INQ.GBL?SHEET_ID=</v>
      </c>
      <c r="AD1312" s="250" t="str">
        <f t="shared" si="64"/>
        <v>&amp;PAGE=EX_SHEET_ENTRY</v>
      </c>
      <c r="AE1312" s="250" t="str">
        <f>IF(LEFT(tbl_TransDet_Exp[[#This Row],[Journal Id]],2)="EX",TEXT(tbl_TransDet_Exp[[#This Row],[Vch /Ex /PayId]],"0000000000"),"")</f>
        <v/>
      </c>
      <c r="AF1312" s="250" t="b">
        <f>IF(tbl_TransDet_Exp[[#This Row],[ER Lookup and Format]]&lt;&gt;"",CONCATENATE(tbl_TransDet_Exp[[#This Row],[https://financials.omni.fsu.edu/psp/sprdfi/EMPLOYEE/ERP/c/AUDIT_EXPENSE_FUNCTIONS.TE_EXP_SHEET_INQ.GBL?SHEET_ID=]],AE1312,tbl_TransDet_Exp[[#This Row],[&amp;PAGE=EX_SHEET_ENTRY]]))</f>
        <v>0</v>
      </c>
      <c r="AG1312" s="250" t="str">
        <f t="shared" si="65"/>
        <v>https://docmgmt.its.fsu.edu/NolijWeb/public/apiLoginCheck.jsp?redir=../documentviewer/%3FdocumentId%3D</v>
      </c>
      <c r="AH13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2" s="250" t="str">
        <f>tbl_TransDet_Exp[[#Headers],[&amp;TargetFrameName=None]]</f>
        <v>&amp;TargetFrameName=None</v>
      </c>
      <c r="AJ13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2" s="71"/>
      <c r="AN1312" s="22"/>
      <c r="AO1312" s="22"/>
      <c r="AP1312" s="208"/>
      <c r="AQ1312" s="42" t="e">
        <f>IF(tbl_TransDet_Exp[[#This Row],[Custom SR Type]]="",INDEX(SR_Lookup[Section Name],MATCH(tbl_TransDet_Exp[[#This Row],[Account]],SR_Lookup[Account],0)),tbl_TransDet_Exp[[#This Row],[Custom SR Type]])</f>
        <v>#N/A</v>
      </c>
      <c r="AR1312" s="42">
        <f>VALUE(CONCATENATE(C1312,TEXT(tbl_TransDet_Exp[[#This Row],[Pd]],"00")))</f>
        <v>0</v>
      </c>
      <c r="AS1312" s="42" t="str">
        <f>TEXT(tbl_TransDet_Exp[[#This Row],[Project Id]],"000000")</f>
        <v>000000</v>
      </c>
      <c r="AT1312" s="42" t="e">
        <f>INDEX(Table11[Description],MATCH(tbl_TransDet_Exp[[#This Row],[Account]],Table11[GL Account],0))</f>
        <v>#N/A</v>
      </c>
      <c r="AU13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3" spans="2:47">
      <c r="B1313" s="11"/>
      <c r="C1313" s="243"/>
      <c r="D1313" s="243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244"/>
      <c r="P1313" s="11"/>
      <c r="Q1313" s="245"/>
      <c r="R1313" s="11"/>
      <c r="S1313" s="11"/>
      <c r="T1313" s="11"/>
      <c r="U1313" s="11"/>
      <c r="V1313" s="11"/>
      <c r="W1313" s="11"/>
      <c r="X1313" s="11"/>
      <c r="Y1313" s="11"/>
      <c r="Z1313" s="246"/>
      <c r="AA13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3" s="250" t="e">
        <f>IF(tbl_TransDet_Exp[[#This Row],[+/-  (HR GL Detail)]]&lt;&gt;"",tbl_TransDet_Exp[[#This Row],[+/-  (HR GL Detail)]],IF(#REF!&lt;&gt;"",#REF!,""))</f>
        <v>#REF!</v>
      </c>
      <c r="AC1313" s="250" t="str">
        <f t="shared" si="63"/>
        <v>https://financials.omni.fsu.edu/psp/sprdfi/EMPLOYEE/ERP/c/AUDIT_EXPENSE_FUNCTIONS.TE_EXP_SHEET_INQ.GBL?SHEET_ID=</v>
      </c>
      <c r="AD1313" s="250" t="str">
        <f t="shared" si="64"/>
        <v>&amp;PAGE=EX_SHEET_ENTRY</v>
      </c>
      <c r="AE1313" s="250" t="str">
        <f>IF(LEFT(tbl_TransDet_Exp[[#This Row],[Journal Id]],2)="EX",TEXT(tbl_TransDet_Exp[[#This Row],[Vch /Ex /PayId]],"0000000000"),"")</f>
        <v/>
      </c>
      <c r="AF1313" s="250" t="b">
        <f>IF(tbl_TransDet_Exp[[#This Row],[ER Lookup and Format]]&lt;&gt;"",CONCATENATE(tbl_TransDet_Exp[[#This Row],[https://financials.omni.fsu.edu/psp/sprdfi/EMPLOYEE/ERP/c/AUDIT_EXPENSE_FUNCTIONS.TE_EXP_SHEET_INQ.GBL?SHEET_ID=]],AE1313,tbl_TransDet_Exp[[#This Row],[&amp;PAGE=EX_SHEET_ENTRY]]))</f>
        <v>0</v>
      </c>
      <c r="AG1313" s="250" t="str">
        <f t="shared" si="65"/>
        <v>https://docmgmt.its.fsu.edu/NolijWeb/public/apiLoginCheck.jsp?redir=../documentviewer/%3FdocumentId%3D</v>
      </c>
      <c r="AH13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3" s="250" t="str">
        <f>tbl_TransDet_Exp[[#Headers],[&amp;TargetFrameName=None]]</f>
        <v>&amp;TargetFrameName=None</v>
      </c>
      <c r="AJ13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3" s="71"/>
      <c r="AN1313" s="22"/>
      <c r="AO1313" s="22"/>
      <c r="AP1313" s="208"/>
      <c r="AQ1313" s="42" t="e">
        <f>IF(tbl_TransDet_Exp[[#This Row],[Custom SR Type]]="",INDEX(SR_Lookup[Section Name],MATCH(tbl_TransDet_Exp[[#This Row],[Account]],SR_Lookup[Account],0)),tbl_TransDet_Exp[[#This Row],[Custom SR Type]])</f>
        <v>#N/A</v>
      </c>
      <c r="AR1313" s="42">
        <f>VALUE(CONCATENATE(C1313,TEXT(tbl_TransDet_Exp[[#This Row],[Pd]],"00")))</f>
        <v>0</v>
      </c>
      <c r="AS1313" s="42" t="str">
        <f>TEXT(tbl_TransDet_Exp[[#This Row],[Project Id]],"000000")</f>
        <v>000000</v>
      </c>
      <c r="AT1313" s="42" t="e">
        <f>INDEX(Table11[Description],MATCH(tbl_TransDet_Exp[[#This Row],[Account]],Table11[GL Account],0))</f>
        <v>#N/A</v>
      </c>
      <c r="AU13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4" spans="2:47">
      <c r="B1314" s="11"/>
      <c r="C1314" s="243"/>
      <c r="D1314" s="243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244"/>
      <c r="P1314" s="11"/>
      <c r="Q1314" s="245"/>
      <c r="R1314" s="11"/>
      <c r="S1314" s="11"/>
      <c r="T1314" s="11"/>
      <c r="U1314" s="11"/>
      <c r="V1314" s="11"/>
      <c r="W1314" s="11"/>
      <c r="X1314" s="11"/>
      <c r="Y1314" s="11"/>
      <c r="Z1314" s="246"/>
      <c r="AA13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4" s="250" t="e">
        <f>IF(tbl_TransDet_Exp[[#This Row],[+/-  (HR GL Detail)]]&lt;&gt;"",tbl_TransDet_Exp[[#This Row],[+/-  (HR GL Detail)]],IF(#REF!&lt;&gt;"",#REF!,""))</f>
        <v>#REF!</v>
      </c>
      <c r="AC1314" s="250" t="str">
        <f t="shared" si="63"/>
        <v>https://financials.omni.fsu.edu/psp/sprdfi/EMPLOYEE/ERP/c/AUDIT_EXPENSE_FUNCTIONS.TE_EXP_SHEET_INQ.GBL?SHEET_ID=</v>
      </c>
      <c r="AD1314" s="250" t="str">
        <f t="shared" si="64"/>
        <v>&amp;PAGE=EX_SHEET_ENTRY</v>
      </c>
      <c r="AE1314" s="250" t="str">
        <f>IF(LEFT(tbl_TransDet_Exp[[#This Row],[Journal Id]],2)="EX",TEXT(tbl_TransDet_Exp[[#This Row],[Vch /Ex /PayId]],"0000000000"),"")</f>
        <v/>
      </c>
      <c r="AF1314" s="250" t="b">
        <f>IF(tbl_TransDet_Exp[[#This Row],[ER Lookup and Format]]&lt;&gt;"",CONCATENATE(tbl_TransDet_Exp[[#This Row],[https://financials.omni.fsu.edu/psp/sprdfi/EMPLOYEE/ERP/c/AUDIT_EXPENSE_FUNCTIONS.TE_EXP_SHEET_INQ.GBL?SHEET_ID=]],AE1314,tbl_TransDet_Exp[[#This Row],[&amp;PAGE=EX_SHEET_ENTRY]]))</f>
        <v>0</v>
      </c>
      <c r="AG1314" s="250" t="str">
        <f t="shared" si="65"/>
        <v>https://docmgmt.its.fsu.edu/NolijWeb/public/apiLoginCheck.jsp?redir=../documentviewer/%3FdocumentId%3D</v>
      </c>
      <c r="AH13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4" s="250" t="str">
        <f>tbl_TransDet_Exp[[#Headers],[&amp;TargetFrameName=None]]</f>
        <v>&amp;TargetFrameName=None</v>
      </c>
      <c r="AJ13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4" s="71"/>
      <c r="AN1314" s="22"/>
      <c r="AO1314" s="22"/>
      <c r="AP1314" s="208"/>
      <c r="AQ1314" s="42" t="e">
        <f>IF(tbl_TransDet_Exp[[#This Row],[Custom SR Type]]="",INDEX(SR_Lookup[Section Name],MATCH(tbl_TransDet_Exp[[#This Row],[Account]],SR_Lookup[Account],0)),tbl_TransDet_Exp[[#This Row],[Custom SR Type]])</f>
        <v>#N/A</v>
      </c>
      <c r="AR1314" s="42">
        <f>VALUE(CONCATENATE(C1314,TEXT(tbl_TransDet_Exp[[#This Row],[Pd]],"00")))</f>
        <v>0</v>
      </c>
      <c r="AS1314" s="42" t="str">
        <f>TEXT(tbl_TransDet_Exp[[#This Row],[Project Id]],"000000")</f>
        <v>000000</v>
      </c>
      <c r="AT1314" s="42" t="e">
        <f>INDEX(Table11[Description],MATCH(tbl_TransDet_Exp[[#This Row],[Account]],Table11[GL Account],0))</f>
        <v>#N/A</v>
      </c>
      <c r="AU13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5" spans="2:47">
      <c r="B1315" s="11"/>
      <c r="C1315" s="243"/>
      <c r="D1315" s="243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244"/>
      <c r="P1315" s="11"/>
      <c r="Q1315" s="245"/>
      <c r="R1315" s="11"/>
      <c r="S1315" s="11"/>
      <c r="T1315" s="11"/>
      <c r="U1315" s="11"/>
      <c r="V1315" s="11"/>
      <c r="W1315" s="11"/>
      <c r="X1315" s="11"/>
      <c r="Y1315" s="11"/>
      <c r="Z1315" s="246"/>
      <c r="AA13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5" s="250" t="e">
        <f>IF(tbl_TransDet_Exp[[#This Row],[+/-  (HR GL Detail)]]&lt;&gt;"",tbl_TransDet_Exp[[#This Row],[+/-  (HR GL Detail)]],IF(#REF!&lt;&gt;"",#REF!,""))</f>
        <v>#REF!</v>
      </c>
      <c r="AC1315" s="250" t="str">
        <f t="shared" si="63"/>
        <v>https://financials.omni.fsu.edu/psp/sprdfi/EMPLOYEE/ERP/c/AUDIT_EXPENSE_FUNCTIONS.TE_EXP_SHEET_INQ.GBL?SHEET_ID=</v>
      </c>
      <c r="AD1315" s="250" t="str">
        <f t="shared" si="64"/>
        <v>&amp;PAGE=EX_SHEET_ENTRY</v>
      </c>
      <c r="AE1315" s="250" t="str">
        <f>IF(LEFT(tbl_TransDet_Exp[[#This Row],[Journal Id]],2)="EX",TEXT(tbl_TransDet_Exp[[#This Row],[Vch /Ex /PayId]],"0000000000"),"")</f>
        <v/>
      </c>
      <c r="AF1315" s="250" t="b">
        <f>IF(tbl_TransDet_Exp[[#This Row],[ER Lookup and Format]]&lt;&gt;"",CONCATENATE(tbl_TransDet_Exp[[#This Row],[https://financials.omni.fsu.edu/psp/sprdfi/EMPLOYEE/ERP/c/AUDIT_EXPENSE_FUNCTIONS.TE_EXP_SHEET_INQ.GBL?SHEET_ID=]],AE1315,tbl_TransDet_Exp[[#This Row],[&amp;PAGE=EX_SHEET_ENTRY]]))</f>
        <v>0</v>
      </c>
      <c r="AG1315" s="250" t="str">
        <f t="shared" si="65"/>
        <v>https://docmgmt.its.fsu.edu/NolijWeb/public/apiLoginCheck.jsp?redir=../documentviewer/%3FdocumentId%3D</v>
      </c>
      <c r="AH13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5" s="250" t="str">
        <f>tbl_TransDet_Exp[[#Headers],[&amp;TargetFrameName=None]]</f>
        <v>&amp;TargetFrameName=None</v>
      </c>
      <c r="AJ13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5" s="71"/>
      <c r="AN1315" s="22"/>
      <c r="AO1315" s="22"/>
      <c r="AP1315" s="208"/>
      <c r="AQ1315" s="42" t="e">
        <f>IF(tbl_TransDet_Exp[[#This Row],[Custom SR Type]]="",INDEX(SR_Lookup[Section Name],MATCH(tbl_TransDet_Exp[[#This Row],[Account]],SR_Lookup[Account],0)),tbl_TransDet_Exp[[#This Row],[Custom SR Type]])</f>
        <v>#N/A</v>
      </c>
      <c r="AR1315" s="42">
        <f>VALUE(CONCATENATE(C1315,TEXT(tbl_TransDet_Exp[[#This Row],[Pd]],"00")))</f>
        <v>0</v>
      </c>
      <c r="AS1315" s="42" t="str">
        <f>TEXT(tbl_TransDet_Exp[[#This Row],[Project Id]],"000000")</f>
        <v>000000</v>
      </c>
      <c r="AT1315" s="42" t="e">
        <f>INDEX(Table11[Description],MATCH(tbl_TransDet_Exp[[#This Row],[Account]],Table11[GL Account],0))</f>
        <v>#N/A</v>
      </c>
      <c r="AU13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6" spans="2:47">
      <c r="B1316" s="11"/>
      <c r="C1316" s="243"/>
      <c r="D1316" s="243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244"/>
      <c r="P1316" s="11"/>
      <c r="Q1316" s="245"/>
      <c r="R1316" s="11"/>
      <c r="S1316" s="11"/>
      <c r="T1316" s="11"/>
      <c r="U1316" s="11"/>
      <c r="V1316" s="11"/>
      <c r="W1316" s="11"/>
      <c r="X1316" s="11"/>
      <c r="Y1316" s="11"/>
      <c r="Z1316" s="246"/>
      <c r="AA13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6" s="250" t="e">
        <f>IF(tbl_TransDet_Exp[[#This Row],[+/-  (HR GL Detail)]]&lt;&gt;"",tbl_TransDet_Exp[[#This Row],[+/-  (HR GL Detail)]],IF(#REF!&lt;&gt;"",#REF!,""))</f>
        <v>#REF!</v>
      </c>
      <c r="AC1316" s="250" t="str">
        <f t="shared" si="63"/>
        <v>https://financials.omni.fsu.edu/psp/sprdfi/EMPLOYEE/ERP/c/AUDIT_EXPENSE_FUNCTIONS.TE_EXP_SHEET_INQ.GBL?SHEET_ID=</v>
      </c>
      <c r="AD1316" s="250" t="str">
        <f t="shared" si="64"/>
        <v>&amp;PAGE=EX_SHEET_ENTRY</v>
      </c>
      <c r="AE1316" s="250" t="str">
        <f>IF(LEFT(tbl_TransDet_Exp[[#This Row],[Journal Id]],2)="EX",TEXT(tbl_TransDet_Exp[[#This Row],[Vch /Ex /PayId]],"0000000000"),"")</f>
        <v/>
      </c>
      <c r="AF1316" s="250" t="b">
        <f>IF(tbl_TransDet_Exp[[#This Row],[ER Lookup and Format]]&lt;&gt;"",CONCATENATE(tbl_TransDet_Exp[[#This Row],[https://financials.omni.fsu.edu/psp/sprdfi/EMPLOYEE/ERP/c/AUDIT_EXPENSE_FUNCTIONS.TE_EXP_SHEET_INQ.GBL?SHEET_ID=]],AE1316,tbl_TransDet_Exp[[#This Row],[&amp;PAGE=EX_SHEET_ENTRY]]))</f>
        <v>0</v>
      </c>
      <c r="AG1316" s="250" t="str">
        <f t="shared" si="65"/>
        <v>https://docmgmt.its.fsu.edu/NolijWeb/public/apiLoginCheck.jsp?redir=../documentviewer/%3FdocumentId%3D</v>
      </c>
      <c r="AH13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6" s="250" t="str">
        <f>tbl_TransDet_Exp[[#Headers],[&amp;TargetFrameName=None]]</f>
        <v>&amp;TargetFrameName=None</v>
      </c>
      <c r="AJ13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6" s="71"/>
      <c r="AN1316" s="22"/>
      <c r="AO1316" s="22"/>
      <c r="AP1316" s="208"/>
      <c r="AQ1316" s="42" t="e">
        <f>IF(tbl_TransDet_Exp[[#This Row],[Custom SR Type]]="",INDEX(SR_Lookup[Section Name],MATCH(tbl_TransDet_Exp[[#This Row],[Account]],SR_Lookup[Account],0)),tbl_TransDet_Exp[[#This Row],[Custom SR Type]])</f>
        <v>#N/A</v>
      </c>
      <c r="AR1316" s="42">
        <f>VALUE(CONCATENATE(C1316,TEXT(tbl_TransDet_Exp[[#This Row],[Pd]],"00")))</f>
        <v>0</v>
      </c>
      <c r="AS1316" s="42" t="str">
        <f>TEXT(tbl_TransDet_Exp[[#This Row],[Project Id]],"000000")</f>
        <v>000000</v>
      </c>
      <c r="AT1316" s="42" t="e">
        <f>INDEX(Table11[Description],MATCH(tbl_TransDet_Exp[[#This Row],[Account]],Table11[GL Account],0))</f>
        <v>#N/A</v>
      </c>
      <c r="AU13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7" spans="2:47">
      <c r="B1317" s="11"/>
      <c r="C1317" s="243"/>
      <c r="D1317" s="243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244"/>
      <c r="P1317" s="11"/>
      <c r="Q1317" s="245"/>
      <c r="R1317" s="11"/>
      <c r="S1317" s="11"/>
      <c r="T1317" s="11"/>
      <c r="U1317" s="11"/>
      <c r="V1317" s="11"/>
      <c r="W1317" s="11"/>
      <c r="X1317" s="11"/>
      <c r="Y1317" s="11"/>
      <c r="Z1317" s="246"/>
      <c r="AA13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7" s="250" t="e">
        <f>IF(tbl_TransDet_Exp[[#This Row],[+/-  (HR GL Detail)]]&lt;&gt;"",tbl_TransDet_Exp[[#This Row],[+/-  (HR GL Detail)]],IF(#REF!&lt;&gt;"",#REF!,""))</f>
        <v>#REF!</v>
      </c>
      <c r="AC1317" s="250" t="str">
        <f t="shared" si="63"/>
        <v>https://financials.omni.fsu.edu/psp/sprdfi/EMPLOYEE/ERP/c/AUDIT_EXPENSE_FUNCTIONS.TE_EXP_SHEET_INQ.GBL?SHEET_ID=</v>
      </c>
      <c r="AD1317" s="250" t="str">
        <f t="shared" si="64"/>
        <v>&amp;PAGE=EX_SHEET_ENTRY</v>
      </c>
      <c r="AE1317" s="250" t="str">
        <f>IF(LEFT(tbl_TransDet_Exp[[#This Row],[Journal Id]],2)="EX",TEXT(tbl_TransDet_Exp[[#This Row],[Vch /Ex /PayId]],"0000000000"),"")</f>
        <v/>
      </c>
      <c r="AF1317" s="250" t="b">
        <f>IF(tbl_TransDet_Exp[[#This Row],[ER Lookup and Format]]&lt;&gt;"",CONCATENATE(tbl_TransDet_Exp[[#This Row],[https://financials.omni.fsu.edu/psp/sprdfi/EMPLOYEE/ERP/c/AUDIT_EXPENSE_FUNCTIONS.TE_EXP_SHEET_INQ.GBL?SHEET_ID=]],AE1317,tbl_TransDet_Exp[[#This Row],[&amp;PAGE=EX_SHEET_ENTRY]]))</f>
        <v>0</v>
      </c>
      <c r="AG1317" s="250" t="str">
        <f t="shared" si="65"/>
        <v>https://docmgmt.its.fsu.edu/NolijWeb/public/apiLoginCheck.jsp?redir=../documentviewer/%3FdocumentId%3D</v>
      </c>
      <c r="AH13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7" s="250" t="str">
        <f>tbl_TransDet_Exp[[#Headers],[&amp;TargetFrameName=None]]</f>
        <v>&amp;TargetFrameName=None</v>
      </c>
      <c r="AJ13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7" s="71"/>
      <c r="AN1317" s="22"/>
      <c r="AO1317" s="22"/>
      <c r="AP1317" s="208"/>
      <c r="AQ1317" s="42" t="e">
        <f>IF(tbl_TransDet_Exp[[#This Row],[Custom SR Type]]="",INDEX(SR_Lookup[Section Name],MATCH(tbl_TransDet_Exp[[#This Row],[Account]],SR_Lookup[Account],0)),tbl_TransDet_Exp[[#This Row],[Custom SR Type]])</f>
        <v>#N/A</v>
      </c>
      <c r="AR1317" s="42">
        <f>VALUE(CONCATENATE(C1317,TEXT(tbl_TransDet_Exp[[#This Row],[Pd]],"00")))</f>
        <v>0</v>
      </c>
      <c r="AS1317" s="42" t="str">
        <f>TEXT(tbl_TransDet_Exp[[#This Row],[Project Id]],"000000")</f>
        <v>000000</v>
      </c>
      <c r="AT1317" s="42" t="e">
        <f>INDEX(Table11[Description],MATCH(tbl_TransDet_Exp[[#This Row],[Account]],Table11[GL Account],0))</f>
        <v>#N/A</v>
      </c>
      <c r="AU13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8" spans="2:47">
      <c r="B1318" s="11"/>
      <c r="C1318" s="243"/>
      <c r="D1318" s="243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244"/>
      <c r="P1318" s="11"/>
      <c r="Q1318" s="245"/>
      <c r="R1318" s="11"/>
      <c r="S1318" s="11"/>
      <c r="T1318" s="11"/>
      <c r="U1318" s="11"/>
      <c r="V1318" s="11"/>
      <c r="W1318" s="11"/>
      <c r="X1318" s="11"/>
      <c r="Y1318" s="11"/>
      <c r="Z1318" s="246"/>
      <c r="AA13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8" s="250" t="e">
        <f>IF(tbl_TransDet_Exp[[#This Row],[+/-  (HR GL Detail)]]&lt;&gt;"",tbl_TransDet_Exp[[#This Row],[+/-  (HR GL Detail)]],IF(#REF!&lt;&gt;"",#REF!,""))</f>
        <v>#REF!</v>
      </c>
      <c r="AC1318" s="250" t="str">
        <f t="shared" si="63"/>
        <v>https://financials.omni.fsu.edu/psp/sprdfi/EMPLOYEE/ERP/c/AUDIT_EXPENSE_FUNCTIONS.TE_EXP_SHEET_INQ.GBL?SHEET_ID=</v>
      </c>
      <c r="AD1318" s="250" t="str">
        <f t="shared" si="64"/>
        <v>&amp;PAGE=EX_SHEET_ENTRY</v>
      </c>
      <c r="AE1318" s="250" t="str">
        <f>IF(LEFT(tbl_TransDet_Exp[[#This Row],[Journal Id]],2)="EX",TEXT(tbl_TransDet_Exp[[#This Row],[Vch /Ex /PayId]],"0000000000"),"")</f>
        <v/>
      </c>
      <c r="AF1318" s="250" t="b">
        <f>IF(tbl_TransDet_Exp[[#This Row],[ER Lookup and Format]]&lt;&gt;"",CONCATENATE(tbl_TransDet_Exp[[#This Row],[https://financials.omni.fsu.edu/psp/sprdfi/EMPLOYEE/ERP/c/AUDIT_EXPENSE_FUNCTIONS.TE_EXP_SHEET_INQ.GBL?SHEET_ID=]],AE1318,tbl_TransDet_Exp[[#This Row],[&amp;PAGE=EX_SHEET_ENTRY]]))</f>
        <v>0</v>
      </c>
      <c r="AG1318" s="250" t="str">
        <f t="shared" si="65"/>
        <v>https://docmgmt.its.fsu.edu/NolijWeb/public/apiLoginCheck.jsp?redir=../documentviewer/%3FdocumentId%3D</v>
      </c>
      <c r="AH13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8" s="250" t="str">
        <f>tbl_TransDet_Exp[[#Headers],[&amp;TargetFrameName=None]]</f>
        <v>&amp;TargetFrameName=None</v>
      </c>
      <c r="AJ13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8" s="71"/>
      <c r="AN1318" s="22"/>
      <c r="AO1318" s="22"/>
      <c r="AP1318" s="208"/>
      <c r="AQ1318" s="42" t="e">
        <f>IF(tbl_TransDet_Exp[[#This Row],[Custom SR Type]]="",INDEX(SR_Lookup[Section Name],MATCH(tbl_TransDet_Exp[[#This Row],[Account]],SR_Lookup[Account],0)),tbl_TransDet_Exp[[#This Row],[Custom SR Type]])</f>
        <v>#N/A</v>
      </c>
      <c r="AR1318" s="42">
        <f>VALUE(CONCATENATE(C1318,TEXT(tbl_TransDet_Exp[[#This Row],[Pd]],"00")))</f>
        <v>0</v>
      </c>
      <c r="AS1318" s="42" t="str">
        <f>TEXT(tbl_TransDet_Exp[[#This Row],[Project Id]],"000000")</f>
        <v>000000</v>
      </c>
      <c r="AT1318" s="42" t="e">
        <f>INDEX(Table11[Description],MATCH(tbl_TransDet_Exp[[#This Row],[Account]],Table11[GL Account],0))</f>
        <v>#N/A</v>
      </c>
      <c r="AU13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19" spans="2:47">
      <c r="B1319" s="11"/>
      <c r="C1319" s="243"/>
      <c r="D1319" s="243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244"/>
      <c r="P1319" s="11"/>
      <c r="Q1319" s="245"/>
      <c r="R1319" s="11"/>
      <c r="S1319" s="11"/>
      <c r="T1319" s="11"/>
      <c r="U1319" s="11"/>
      <c r="V1319" s="11"/>
      <c r="W1319" s="11"/>
      <c r="X1319" s="11"/>
      <c r="Y1319" s="11"/>
      <c r="Z1319" s="246"/>
      <c r="AA13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19" s="250" t="e">
        <f>IF(tbl_TransDet_Exp[[#This Row],[+/-  (HR GL Detail)]]&lt;&gt;"",tbl_TransDet_Exp[[#This Row],[+/-  (HR GL Detail)]],IF(#REF!&lt;&gt;"",#REF!,""))</f>
        <v>#REF!</v>
      </c>
      <c r="AC1319" s="250" t="str">
        <f t="shared" si="63"/>
        <v>https://financials.omni.fsu.edu/psp/sprdfi/EMPLOYEE/ERP/c/AUDIT_EXPENSE_FUNCTIONS.TE_EXP_SHEET_INQ.GBL?SHEET_ID=</v>
      </c>
      <c r="AD1319" s="250" t="str">
        <f t="shared" si="64"/>
        <v>&amp;PAGE=EX_SHEET_ENTRY</v>
      </c>
      <c r="AE1319" s="250" t="str">
        <f>IF(LEFT(tbl_TransDet_Exp[[#This Row],[Journal Id]],2)="EX",TEXT(tbl_TransDet_Exp[[#This Row],[Vch /Ex /PayId]],"0000000000"),"")</f>
        <v/>
      </c>
      <c r="AF1319" s="250" t="b">
        <f>IF(tbl_TransDet_Exp[[#This Row],[ER Lookup and Format]]&lt;&gt;"",CONCATENATE(tbl_TransDet_Exp[[#This Row],[https://financials.omni.fsu.edu/psp/sprdfi/EMPLOYEE/ERP/c/AUDIT_EXPENSE_FUNCTIONS.TE_EXP_SHEET_INQ.GBL?SHEET_ID=]],AE1319,tbl_TransDet_Exp[[#This Row],[&amp;PAGE=EX_SHEET_ENTRY]]))</f>
        <v>0</v>
      </c>
      <c r="AG1319" s="250" t="str">
        <f t="shared" si="65"/>
        <v>https://docmgmt.its.fsu.edu/NolijWeb/public/apiLoginCheck.jsp?redir=../documentviewer/%3FdocumentId%3D</v>
      </c>
      <c r="AH13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19" s="250" t="str">
        <f>tbl_TransDet_Exp[[#Headers],[&amp;TargetFrameName=None]]</f>
        <v>&amp;TargetFrameName=None</v>
      </c>
      <c r="AJ13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19" s="71"/>
      <c r="AN1319" s="22"/>
      <c r="AO1319" s="22"/>
      <c r="AP1319" s="208"/>
      <c r="AQ1319" s="42" t="e">
        <f>IF(tbl_TransDet_Exp[[#This Row],[Custom SR Type]]="",INDEX(SR_Lookup[Section Name],MATCH(tbl_TransDet_Exp[[#This Row],[Account]],SR_Lookup[Account],0)),tbl_TransDet_Exp[[#This Row],[Custom SR Type]])</f>
        <v>#N/A</v>
      </c>
      <c r="AR1319" s="42">
        <f>VALUE(CONCATENATE(C1319,TEXT(tbl_TransDet_Exp[[#This Row],[Pd]],"00")))</f>
        <v>0</v>
      </c>
      <c r="AS1319" s="42" t="str">
        <f>TEXT(tbl_TransDet_Exp[[#This Row],[Project Id]],"000000")</f>
        <v>000000</v>
      </c>
      <c r="AT1319" s="42" t="e">
        <f>INDEX(Table11[Description],MATCH(tbl_TransDet_Exp[[#This Row],[Account]],Table11[GL Account],0))</f>
        <v>#N/A</v>
      </c>
      <c r="AU13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0" spans="2:47">
      <c r="B1320" s="11"/>
      <c r="C1320" s="243"/>
      <c r="D1320" s="243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244"/>
      <c r="P1320" s="11"/>
      <c r="Q1320" s="245"/>
      <c r="R1320" s="11"/>
      <c r="S1320" s="11"/>
      <c r="T1320" s="11"/>
      <c r="U1320" s="11"/>
      <c r="V1320" s="11"/>
      <c r="W1320" s="11"/>
      <c r="X1320" s="11"/>
      <c r="Y1320" s="11"/>
      <c r="Z1320" s="246"/>
      <c r="AA13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0" s="250" t="e">
        <f>IF(tbl_TransDet_Exp[[#This Row],[+/-  (HR GL Detail)]]&lt;&gt;"",tbl_TransDet_Exp[[#This Row],[+/-  (HR GL Detail)]],IF(#REF!&lt;&gt;"",#REF!,""))</f>
        <v>#REF!</v>
      </c>
      <c r="AC1320" s="250" t="str">
        <f t="shared" si="63"/>
        <v>https://financials.omni.fsu.edu/psp/sprdfi/EMPLOYEE/ERP/c/AUDIT_EXPENSE_FUNCTIONS.TE_EXP_SHEET_INQ.GBL?SHEET_ID=</v>
      </c>
      <c r="AD1320" s="250" t="str">
        <f t="shared" si="64"/>
        <v>&amp;PAGE=EX_SHEET_ENTRY</v>
      </c>
      <c r="AE1320" s="250" t="str">
        <f>IF(LEFT(tbl_TransDet_Exp[[#This Row],[Journal Id]],2)="EX",TEXT(tbl_TransDet_Exp[[#This Row],[Vch /Ex /PayId]],"0000000000"),"")</f>
        <v/>
      </c>
      <c r="AF1320" s="250" t="b">
        <f>IF(tbl_TransDet_Exp[[#This Row],[ER Lookup and Format]]&lt;&gt;"",CONCATENATE(tbl_TransDet_Exp[[#This Row],[https://financials.omni.fsu.edu/psp/sprdfi/EMPLOYEE/ERP/c/AUDIT_EXPENSE_FUNCTIONS.TE_EXP_SHEET_INQ.GBL?SHEET_ID=]],AE1320,tbl_TransDet_Exp[[#This Row],[&amp;PAGE=EX_SHEET_ENTRY]]))</f>
        <v>0</v>
      </c>
      <c r="AG1320" s="250" t="str">
        <f t="shared" si="65"/>
        <v>https://docmgmt.its.fsu.edu/NolijWeb/public/apiLoginCheck.jsp?redir=../documentviewer/%3FdocumentId%3D</v>
      </c>
      <c r="AH13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0" s="250" t="str">
        <f>tbl_TransDet_Exp[[#Headers],[&amp;TargetFrameName=None]]</f>
        <v>&amp;TargetFrameName=None</v>
      </c>
      <c r="AJ13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0" s="71"/>
      <c r="AN1320" s="22"/>
      <c r="AO1320" s="22"/>
      <c r="AP1320" s="208"/>
      <c r="AQ1320" s="42" t="e">
        <f>IF(tbl_TransDet_Exp[[#This Row],[Custom SR Type]]="",INDEX(SR_Lookup[Section Name],MATCH(tbl_TransDet_Exp[[#This Row],[Account]],SR_Lookup[Account],0)),tbl_TransDet_Exp[[#This Row],[Custom SR Type]])</f>
        <v>#N/A</v>
      </c>
      <c r="AR1320" s="42">
        <f>VALUE(CONCATENATE(C1320,TEXT(tbl_TransDet_Exp[[#This Row],[Pd]],"00")))</f>
        <v>0</v>
      </c>
      <c r="AS1320" s="42" t="str">
        <f>TEXT(tbl_TransDet_Exp[[#This Row],[Project Id]],"000000")</f>
        <v>000000</v>
      </c>
      <c r="AT1320" s="42" t="e">
        <f>INDEX(Table11[Description],MATCH(tbl_TransDet_Exp[[#This Row],[Account]],Table11[GL Account],0))</f>
        <v>#N/A</v>
      </c>
      <c r="AU13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1" spans="2:47">
      <c r="B1321" s="11"/>
      <c r="C1321" s="243"/>
      <c r="D1321" s="243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244"/>
      <c r="P1321" s="11"/>
      <c r="Q1321" s="245"/>
      <c r="R1321" s="11"/>
      <c r="S1321" s="11"/>
      <c r="T1321" s="11"/>
      <c r="U1321" s="11"/>
      <c r="V1321" s="11"/>
      <c r="W1321" s="11"/>
      <c r="X1321" s="11"/>
      <c r="Y1321" s="11"/>
      <c r="Z1321" s="246"/>
      <c r="AA13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1" s="250" t="e">
        <f>IF(tbl_TransDet_Exp[[#This Row],[+/-  (HR GL Detail)]]&lt;&gt;"",tbl_TransDet_Exp[[#This Row],[+/-  (HR GL Detail)]],IF(#REF!&lt;&gt;"",#REF!,""))</f>
        <v>#REF!</v>
      </c>
      <c r="AC1321" s="250" t="str">
        <f t="shared" si="63"/>
        <v>https://financials.omni.fsu.edu/psp/sprdfi/EMPLOYEE/ERP/c/AUDIT_EXPENSE_FUNCTIONS.TE_EXP_SHEET_INQ.GBL?SHEET_ID=</v>
      </c>
      <c r="AD1321" s="250" t="str">
        <f t="shared" si="64"/>
        <v>&amp;PAGE=EX_SHEET_ENTRY</v>
      </c>
      <c r="AE1321" s="250" t="str">
        <f>IF(LEFT(tbl_TransDet_Exp[[#This Row],[Journal Id]],2)="EX",TEXT(tbl_TransDet_Exp[[#This Row],[Vch /Ex /PayId]],"0000000000"),"")</f>
        <v/>
      </c>
      <c r="AF1321" s="250" t="b">
        <f>IF(tbl_TransDet_Exp[[#This Row],[ER Lookup and Format]]&lt;&gt;"",CONCATENATE(tbl_TransDet_Exp[[#This Row],[https://financials.omni.fsu.edu/psp/sprdfi/EMPLOYEE/ERP/c/AUDIT_EXPENSE_FUNCTIONS.TE_EXP_SHEET_INQ.GBL?SHEET_ID=]],AE1321,tbl_TransDet_Exp[[#This Row],[&amp;PAGE=EX_SHEET_ENTRY]]))</f>
        <v>0</v>
      </c>
      <c r="AG1321" s="250" t="str">
        <f t="shared" si="65"/>
        <v>https://docmgmt.its.fsu.edu/NolijWeb/public/apiLoginCheck.jsp?redir=../documentviewer/%3FdocumentId%3D</v>
      </c>
      <c r="AH13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1" s="250" t="str">
        <f>tbl_TransDet_Exp[[#Headers],[&amp;TargetFrameName=None]]</f>
        <v>&amp;TargetFrameName=None</v>
      </c>
      <c r="AJ13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1" s="71"/>
      <c r="AN1321" s="22"/>
      <c r="AO1321" s="22"/>
      <c r="AP1321" s="208"/>
      <c r="AQ1321" s="42" t="e">
        <f>IF(tbl_TransDet_Exp[[#This Row],[Custom SR Type]]="",INDEX(SR_Lookup[Section Name],MATCH(tbl_TransDet_Exp[[#This Row],[Account]],SR_Lookup[Account],0)),tbl_TransDet_Exp[[#This Row],[Custom SR Type]])</f>
        <v>#N/A</v>
      </c>
      <c r="AR1321" s="42">
        <f>VALUE(CONCATENATE(C1321,TEXT(tbl_TransDet_Exp[[#This Row],[Pd]],"00")))</f>
        <v>0</v>
      </c>
      <c r="AS1321" s="42" t="str">
        <f>TEXT(tbl_TransDet_Exp[[#This Row],[Project Id]],"000000")</f>
        <v>000000</v>
      </c>
      <c r="AT1321" s="42" t="e">
        <f>INDEX(Table11[Description],MATCH(tbl_TransDet_Exp[[#This Row],[Account]],Table11[GL Account],0))</f>
        <v>#N/A</v>
      </c>
      <c r="AU13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2" spans="2:47">
      <c r="B1322" s="11"/>
      <c r="C1322" s="243"/>
      <c r="D1322" s="243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244"/>
      <c r="P1322" s="11"/>
      <c r="Q1322" s="245"/>
      <c r="R1322" s="11"/>
      <c r="S1322" s="11"/>
      <c r="T1322" s="11"/>
      <c r="U1322" s="11"/>
      <c r="V1322" s="11"/>
      <c r="W1322" s="11"/>
      <c r="X1322" s="11"/>
      <c r="Y1322" s="11"/>
      <c r="Z1322" s="246"/>
      <c r="AA13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2" s="250" t="e">
        <f>IF(tbl_TransDet_Exp[[#This Row],[+/-  (HR GL Detail)]]&lt;&gt;"",tbl_TransDet_Exp[[#This Row],[+/-  (HR GL Detail)]],IF(#REF!&lt;&gt;"",#REF!,""))</f>
        <v>#REF!</v>
      </c>
      <c r="AC1322" s="250" t="str">
        <f t="shared" si="63"/>
        <v>https://financials.omni.fsu.edu/psp/sprdfi/EMPLOYEE/ERP/c/AUDIT_EXPENSE_FUNCTIONS.TE_EXP_SHEET_INQ.GBL?SHEET_ID=</v>
      </c>
      <c r="AD1322" s="250" t="str">
        <f t="shared" si="64"/>
        <v>&amp;PAGE=EX_SHEET_ENTRY</v>
      </c>
      <c r="AE1322" s="250" t="str">
        <f>IF(LEFT(tbl_TransDet_Exp[[#This Row],[Journal Id]],2)="EX",TEXT(tbl_TransDet_Exp[[#This Row],[Vch /Ex /PayId]],"0000000000"),"")</f>
        <v/>
      </c>
      <c r="AF1322" s="250" t="b">
        <f>IF(tbl_TransDet_Exp[[#This Row],[ER Lookup and Format]]&lt;&gt;"",CONCATENATE(tbl_TransDet_Exp[[#This Row],[https://financials.omni.fsu.edu/psp/sprdfi/EMPLOYEE/ERP/c/AUDIT_EXPENSE_FUNCTIONS.TE_EXP_SHEET_INQ.GBL?SHEET_ID=]],AE1322,tbl_TransDet_Exp[[#This Row],[&amp;PAGE=EX_SHEET_ENTRY]]))</f>
        <v>0</v>
      </c>
      <c r="AG1322" s="250" t="str">
        <f t="shared" si="65"/>
        <v>https://docmgmt.its.fsu.edu/NolijWeb/public/apiLoginCheck.jsp?redir=../documentviewer/%3FdocumentId%3D</v>
      </c>
      <c r="AH13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2" s="250" t="str">
        <f>tbl_TransDet_Exp[[#Headers],[&amp;TargetFrameName=None]]</f>
        <v>&amp;TargetFrameName=None</v>
      </c>
      <c r="AJ13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2" s="71"/>
      <c r="AN1322" s="22"/>
      <c r="AO1322" s="22"/>
      <c r="AP1322" s="208"/>
      <c r="AQ1322" s="42" t="e">
        <f>IF(tbl_TransDet_Exp[[#This Row],[Custom SR Type]]="",INDEX(SR_Lookup[Section Name],MATCH(tbl_TransDet_Exp[[#This Row],[Account]],SR_Lookup[Account],0)),tbl_TransDet_Exp[[#This Row],[Custom SR Type]])</f>
        <v>#N/A</v>
      </c>
      <c r="AR1322" s="42">
        <f>VALUE(CONCATENATE(C1322,TEXT(tbl_TransDet_Exp[[#This Row],[Pd]],"00")))</f>
        <v>0</v>
      </c>
      <c r="AS1322" s="42" t="str">
        <f>TEXT(tbl_TransDet_Exp[[#This Row],[Project Id]],"000000")</f>
        <v>000000</v>
      </c>
      <c r="AT1322" s="42" t="e">
        <f>INDEX(Table11[Description],MATCH(tbl_TransDet_Exp[[#This Row],[Account]],Table11[GL Account],0))</f>
        <v>#N/A</v>
      </c>
      <c r="AU13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3" spans="2:47">
      <c r="B1323" s="11"/>
      <c r="C1323" s="243"/>
      <c r="D1323" s="243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244"/>
      <c r="P1323" s="11"/>
      <c r="Q1323" s="245"/>
      <c r="R1323" s="11"/>
      <c r="S1323" s="11"/>
      <c r="T1323" s="11"/>
      <c r="U1323" s="11"/>
      <c r="V1323" s="11"/>
      <c r="W1323" s="11"/>
      <c r="X1323" s="11"/>
      <c r="Y1323" s="11"/>
      <c r="Z1323" s="246"/>
      <c r="AA13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3" s="250" t="e">
        <f>IF(tbl_TransDet_Exp[[#This Row],[+/-  (HR GL Detail)]]&lt;&gt;"",tbl_TransDet_Exp[[#This Row],[+/-  (HR GL Detail)]],IF(#REF!&lt;&gt;"",#REF!,""))</f>
        <v>#REF!</v>
      </c>
      <c r="AC1323" s="250" t="str">
        <f t="shared" si="63"/>
        <v>https://financials.omni.fsu.edu/psp/sprdfi/EMPLOYEE/ERP/c/AUDIT_EXPENSE_FUNCTIONS.TE_EXP_SHEET_INQ.GBL?SHEET_ID=</v>
      </c>
      <c r="AD1323" s="250" t="str">
        <f t="shared" si="64"/>
        <v>&amp;PAGE=EX_SHEET_ENTRY</v>
      </c>
      <c r="AE1323" s="250" t="str">
        <f>IF(LEFT(tbl_TransDet_Exp[[#This Row],[Journal Id]],2)="EX",TEXT(tbl_TransDet_Exp[[#This Row],[Vch /Ex /PayId]],"0000000000"),"")</f>
        <v/>
      </c>
      <c r="AF1323" s="250" t="b">
        <f>IF(tbl_TransDet_Exp[[#This Row],[ER Lookup and Format]]&lt;&gt;"",CONCATENATE(tbl_TransDet_Exp[[#This Row],[https://financials.omni.fsu.edu/psp/sprdfi/EMPLOYEE/ERP/c/AUDIT_EXPENSE_FUNCTIONS.TE_EXP_SHEET_INQ.GBL?SHEET_ID=]],AE1323,tbl_TransDet_Exp[[#This Row],[&amp;PAGE=EX_SHEET_ENTRY]]))</f>
        <v>0</v>
      </c>
      <c r="AG1323" s="250" t="str">
        <f t="shared" si="65"/>
        <v>https://docmgmt.its.fsu.edu/NolijWeb/public/apiLoginCheck.jsp?redir=../documentviewer/%3FdocumentId%3D</v>
      </c>
      <c r="AH13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3" s="250" t="str">
        <f>tbl_TransDet_Exp[[#Headers],[&amp;TargetFrameName=None]]</f>
        <v>&amp;TargetFrameName=None</v>
      </c>
      <c r="AJ13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3" s="71"/>
      <c r="AN1323" s="22"/>
      <c r="AO1323" s="22"/>
      <c r="AP1323" s="208"/>
      <c r="AQ1323" s="42" t="e">
        <f>IF(tbl_TransDet_Exp[[#This Row],[Custom SR Type]]="",INDEX(SR_Lookup[Section Name],MATCH(tbl_TransDet_Exp[[#This Row],[Account]],SR_Lookup[Account],0)),tbl_TransDet_Exp[[#This Row],[Custom SR Type]])</f>
        <v>#N/A</v>
      </c>
      <c r="AR1323" s="42">
        <f>VALUE(CONCATENATE(C1323,TEXT(tbl_TransDet_Exp[[#This Row],[Pd]],"00")))</f>
        <v>0</v>
      </c>
      <c r="AS1323" s="42" t="str">
        <f>TEXT(tbl_TransDet_Exp[[#This Row],[Project Id]],"000000")</f>
        <v>000000</v>
      </c>
      <c r="AT1323" s="42" t="e">
        <f>INDEX(Table11[Description],MATCH(tbl_TransDet_Exp[[#This Row],[Account]],Table11[GL Account],0))</f>
        <v>#N/A</v>
      </c>
      <c r="AU13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4" spans="2:47">
      <c r="B1324" s="11"/>
      <c r="C1324" s="243"/>
      <c r="D1324" s="243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244"/>
      <c r="P1324" s="11"/>
      <c r="Q1324" s="245"/>
      <c r="R1324" s="11"/>
      <c r="S1324" s="11"/>
      <c r="T1324" s="11"/>
      <c r="U1324" s="11"/>
      <c r="V1324" s="11"/>
      <c r="W1324" s="11"/>
      <c r="X1324" s="11"/>
      <c r="Y1324" s="11"/>
      <c r="Z1324" s="246"/>
      <c r="AA13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4" s="250" t="e">
        <f>IF(tbl_TransDet_Exp[[#This Row],[+/-  (HR GL Detail)]]&lt;&gt;"",tbl_TransDet_Exp[[#This Row],[+/-  (HR GL Detail)]],IF(#REF!&lt;&gt;"",#REF!,""))</f>
        <v>#REF!</v>
      </c>
      <c r="AC1324" s="250" t="str">
        <f t="shared" si="63"/>
        <v>https://financials.omni.fsu.edu/psp/sprdfi/EMPLOYEE/ERP/c/AUDIT_EXPENSE_FUNCTIONS.TE_EXP_SHEET_INQ.GBL?SHEET_ID=</v>
      </c>
      <c r="AD1324" s="250" t="str">
        <f t="shared" si="64"/>
        <v>&amp;PAGE=EX_SHEET_ENTRY</v>
      </c>
      <c r="AE1324" s="250" t="str">
        <f>IF(LEFT(tbl_TransDet_Exp[[#This Row],[Journal Id]],2)="EX",TEXT(tbl_TransDet_Exp[[#This Row],[Vch /Ex /PayId]],"0000000000"),"")</f>
        <v/>
      </c>
      <c r="AF1324" s="250" t="b">
        <f>IF(tbl_TransDet_Exp[[#This Row],[ER Lookup and Format]]&lt;&gt;"",CONCATENATE(tbl_TransDet_Exp[[#This Row],[https://financials.omni.fsu.edu/psp/sprdfi/EMPLOYEE/ERP/c/AUDIT_EXPENSE_FUNCTIONS.TE_EXP_SHEET_INQ.GBL?SHEET_ID=]],AE1324,tbl_TransDet_Exp[[#This Row],[&amp;PAGE=EX_SHEET_ENTRY]]))</f>
        <v>0</v>
      </c>
      <c r="AG1324" s="250" t="str">
        <f t="shared" si="65"/>
        <v>https://docmgmt.its.fsu.edu/NolijWeb/public/apiLoginCheck.jsp?redir=../documentviewer/%3FdocumentId%3D</v>
      </c>
      <c r="AH13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4" s="250" t="str">
        <f>tbl_TransDet_Exp[[#Headers],[&amp;TargetFrameName=None]]</f>
        <v>&amp;TargetFrameName=None</v>
      </c>
      <c r="AJ13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4" s="71"/>
      <c r="AN1324" s="22"/>
      <c r="AO1324" s="22"/>
      <c r="AP1324" s="208"/>
      <c r="AQ1324" s="42" t="e">
        <f>IF(tbl_TransDet_Exp[[#This Row],[Custom SR Type]]="",INDEX(SR_Lookup[Section Name],MATCH(tbl_TransDet_Exp[[#This Row],[Account]],SR_Lookup[Account],0)),tbl_TransDet_Exp[[#This Row],[Custom SR Type]])</f>
        <v>#N/A</v>
      </c>
      <c r="AR1324" s="42">
        <f>VALUE(CONCATENATE(C1324,TEXT(tbl_TransDet_Exp[[#This Row],[Pd]],"00")))</f>
        <v>0</v>
      </c>
      <c r="AS1324" s="42" t="str">
        <f>TEXT(tbl_TransDet_Exp[[#This Row],[Project Id]],"000000")</f>
        <v>000000</v>
      </c>
      <c r="AT1324" s="42" t="e">
        <f>INDEX(Table11[Description],MATCH(tbl_TransDet_Exp[[#This Row],[Account]],Table11[GL Account],0))</f>
        <v>#N/A</v>
      </c>
      <c r="AU13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5" spans="2:47">
      <c r="B1325" s="11"/>
      <c r="C1325" s="243"/>
      <c r="D1325" s="243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244"/>
      <c r="P1325" s="11"/>
      <c r="Q1325" s="245"/>
      <c r="R1325" s="11"/>
      <c r="S1325" s="11"/>
      <c r="T1325" s="11"/>
      <c r="U1325" s="11"/>
      <c r="V1325" s="11"/>
      <c r="W1325" s="11"/>
      <c r="X1325" s="11"/>
      <c r="Y1325" s="11"/>
      <c r="Z1325" s="246"/>
      <c r="AA13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5" s="250" t="e">
        <f>IF(tbl_TransDet_Exp[[#This Row],[+/-  (HR GL Detail)]]&lt;&gt;"",tbl_TransDet_Exp[[#This Row],[+/-  (HR GL Detail)]],IF(#REF!&lt;&gt;"",#REF!,""))</f>
        <v>#REF!</v>
      </c>
      <c r="AC1325" s="250" t="str">
        <f t="shared" si="63"/>
        <v>https://financials.omni.fsu.edu/psp/sprdfi/EMPLOYEE/ERP/c/AUDIT_EXPENSE_FUNCTIONS.TE_EXP_SHEET_INQ.GBL?SHEET_ID=</v>
      </c>
      <c r="AD1325" s="250" t="str">
        <f t="shared" si="64"/>
        <v>&amp;PAGE=EX_SHEET_ENTRY</v>
      </c>
      <c r="AE1325" s="250" t="str">
        <f>IF(LEFT(tbl_TransDet_Exp[[#This Row],[Journal Id]],2)="EX",TEXT(tbl_TransDet_Exp[[#This Row],[Vch /Ex /PayId]],"0000000000"),"")</f>
        <v/>
      </c>
      <c r="AF1325" s="250" t="b">
        <f>IF(tbl_TransDet_Exp[[#This Row],[ER Lookup and Format]]&lt;&gt;"",CONCATENATE(tbl_TransDet_Exp[[#This Row],[https://financials.omni.fsu.edu/psp/sprdfi/EMPLOYEE/ERP/c/AUDIT_EXPENSE_FUNCTIONS.TE_EXP_SHEET_INQ.GBL?SHEET_ID=]],AE1325,tbl_TransDet_Exp[[#This Row],[&amp;PAGE=EX_SHEET_ENTRY]]))</f>
        <v>0</v>
      </c>
      <c r="AG1325" s="250" t="str">
        <f t="shared" si="65"/>
        <v>https://docmgmt.its.fsu.edu/NolijWeb/public/apiLoginCheck.jsp?redir=../documentviewer/%3FdocumentId%3D</v>
      </c>
      <c r="AH13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5" s="250" t="str">
        <f>tbl_TransDet_Exp[[#Headers],[&amp;TargetFrameName=None]]</f>
        <v>&amp;TargetFrameName=None</v>
      </c>
      <c r="AJ13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5" s="71"/>
      <c r="AN1325" s="22"/>
      <c r="AO1325" s="22"/>
      <c r="AP1325" s="208"/>
      <c r="AQ1325" s="42" t="e">
        <f>IF(tbl_TransDet_Exp[[#This Row],[Custom SR Type]]="",INDEX(SR_Lookup[Section Name],MATCH(tbl_TransDet_Exp[[#This Row],[Account]],SR_Lookup[Account],0)),tbl_TransDet_Exp[[#This Row],[Custom SR Type]])</f>
        <v>#N/A</v>
      </c>
      <c r="AR1325" s="42">
        <f>VALUE(CONCATENATE(C1325,TEXT(tbl_TransDet_Exp[[#This Row],[Pd]],"00")))</f>
        <v>0</v>
      </c>
      <c r="AS1325" s="42" t="str">
        <f>TEXT(tbl_TransDet_Exp[[#This Row],[Project Id]],"000000")</f>
        <v>000000</v>
      </c>
      <c r="AT1325" s="42" t="e">
        <f>INDEX(Table11[Description],MATCH(tbl_TransDet_Exp[[#This Row],[Account]],Table11[GL Account],0))</f>
        <v>#N/A</v>
      </c>
      <c r="AU13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6" spans="2:47">
      <c r="B1326" s="11"/>
      <c r="C1326" s="243"/>
      <c r="D1326" s="243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244"/>
      <c r="P1326" s="11"/>
      <c r="Q1326" s="245"/>
      <c r="R1326" s="11"/>
      <c r="S1326" s="11"/>
      <c r="T1326" s="11"/>
      <c r="U1326" s="11"/>
      <c r="V1326" s="11"/>
      <c r="W1326" s="11"/>
      <c r="X1326" s="11"/>
      <c r="Y1326" s="11"/>
      <c r="Z1326" s="246"/>
      <c r="AA13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6" s="250" t="e">
        <f>IF(tbl_TransDet_Exp[[#This Row],[+/-  (HR GL Detail)]]&lt;&gt;"",tbl_TransDet_Exp[[#This Row],[+/-  (HR GL Detail)]],IF(#REF!&lt;&gt;"",#REF!,""))</f>
        <v>#REF!</v>
      </c>
      <c r="AC1326" s="250" t="str">
        <f t="shared" si="63"/>
        <v>https://financials.omni.fsu.edu/psp/sprdfi/EMPLOYEE/ERP/c/AUDIT_EXPENSE_FUNCTIONS.TE_EXP_SHEET_INQ.GBL?SHEET_ID=</v>
      </c>
      <c r="AD1326" s="250" t="str">
        <f t="shared" si="64"/>
        <v>&amp;PAGE=EX_SHEET_ENTRY</v>
      </c>
      <c r="AE1326" s="250" t="str">
        <f>IF(LEFT(tbl_TransDet_Exp[[#This Row],[Journal Id]],2)="EX",TEXT(tbl_TransDet_Exp[[#This Row],[Vch /Ex /PayId]],"0000000000"),"")</f>
        <v/>
      </c>
      <c r="AF1326" s="250" t="b">
        <f>IF(tbl_TransDet_Exp[[#This Row],[ER Lookup and Format]]&lt;&gt;"",CONCATENATE(tbl_TransDet_Exp[[#This Row],[https://financials.omni.fsu.edu/psp/sprdfi/EMPLOYEE/ERP/c/AUDIT_EXPENSE_FUNCTIONS.TE_EXP_SHEET_INQ.GBL?SHEET_ID=]],AE1326,tbl_TransDet_Exp[[#This Row],[&amp;PAGE=EX_SHEET_ENTRY]]))</f>
        <v>0</v>
      </c>
      <c r="AG1326" s="250" t="str">
        <f t="shared" si="65"/>
        <v>https://docmgmt.its.fsu.edu/NolijWeb/public/apiLoginCheck.jsp?redir=../documentviewer/%3FdocumentId%3D</v>
      </c>
      <c r="AH13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6" s="250" t="str">
        <f>tbl_TransDet_Exp[[#Headers],[&amp;TargetFrameName=None]]</f>
        <v>&amp;TargetFrameName=None</v>
      </c>
      <c r="AJ13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6" s="71"/>
      <c r="AN1326" s="22"/>
      <c r="AO1326" s="22"/>
      <c r="AP1326" s="208"/>
      <c r="AQ1326" s="42" t="e">
        <f>IF(tbl_TransDet_Exp[[#This Row],[Custom SR Type]]="",INDEX(SR_Lookup[Section Name],MATCH(tbl_TransDet_Exp[[#This Row],[Account]],SR_Lookup[Account],0)),tbl_TransDet_Exp[[#This Row],[Custom SR Type]])</f>
        <v>#N/A</v>
      </c>
      <c r="AR1326" s="42">
        <f>VALUE(CONCATENATE(C1326,TEXT(tbl_TransDet_Exp[[#This Row],[Pd]],"00")))</f>
        <v>0</v>
      </c>
      <c r="AS1326" s="42" t="str">
        <f>TEXT(tbl_TransDet_Exp[[#This Row],[Project Id]],"000000")</f>
        <v>000000</v>
      </c>
      <c r="AT1326" s="42" t="e">
        <f>INDEX(Table11[Description],MATCH(tbl_TransDet_Exp[[#This Row],[Account]],Table11[GL Account],0))</f>
        <v>#N/A</v>
      </c>
      <c r="AU13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7" spans="2:47">
      <c r="B1327" s="11"/>
      <c r="C1327" s="243"/>
      <c r="D1327" s="243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244"/>
      <c r="P1327" s="11"/>
      <c r="Q1327" s="245"/>
      <c r="R1327" s="11"/>
      <c r="S1327" s="11"/>
      <c r="T1327" s="11"/>
      <c r="U1327" s="11"/>
      <c r="V1327" s="11"/>
      <c r="W1327" s="11"/>
      <c r="X1327" s="11"/>
      <c r="Y1327" s="11"/>
      <c r="Z1327" s="246"/>
      <c r="AA13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7" s="250" t="e">
        <f>IF(tbl_TransDet_Exp[[#This Row],[+/-  (HR GL Detail)]]&lt;&gt;"",tbl_TransDet_Exp[[#This Row],[+/-  (HR GL Detail)]],IF(#REF!&lt;&gt;"",#REF!,""))</f>
        <v>#REF!</v>
      </c>
      <c r="AC1327" s="250" t="str">
        <f t="shared" si="63"/>
        <v>https://financials.omni.fsu.edu/psp/sprdfi/EMPLOYEE/ERP/c/AUDIT_EXPENSE_FUNCTIONS.TE_EXP_SHEET_INQ.GBL?SHEET_ID=</v>
      </c>
      <c r="AD1327" s="250" t="str">
        <f t="shared" si="64"/>
        <v>&amp;PAGE=EX_SHEET_ENTRY</v>
      </c>
      <c r="AE1327" s="250" t="str">
        <f>IF(LEFT(tbl_TransDet_Exp[[#This Row],[Journal Id]],2)="EX",TEXT(tbl_TransDet_Exp[[#This Row],[Vch /Ex /PayId]],"0000000000"),"")</f>
        <v/>
      </c>
      <c r="AF1327" s="250" t="b">
        <f>IF(tbl_TransDet_Exp[[#This Row],[ER Lookup and Format]]&lt;&gt;"",CONCATENATE(tbl_TransDet_Exp[[#This Row],[https://financials.omni.fsu.edu/psp/sprdfi/EMPLOYEE/ERP/c/AUDIT_EXPENSE_FUNCTIONS.TE_EXP_SHEET_INQ.GBL?SHEET_ID=]],AE1327,tbl_TransDet_Exp[[#This Row],[&amp;PAGE=EX_SHEET_ENTRY]]))</f>
        <v>0</v>
      </c>
      <c r="AG1327" s="250" t="str">
        <f t="shared" si="65"/>
        <v>https://docmgmt.its.fsu.edu/NolijWeb/public/apiLoginCheck.jsp?redir=../documentviewer/%3FdocumentId%3D</v>
      </c>
      <c r="AH13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7" s="250" t="str">
        <f>tbl_TransDet_Exp[[#Headers],[&amp;TargetFrameName=None]]</f>
        <v>&amp;TargetFrameName=None</v>
      </c>
      <c r="AJ13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7" s="71"/>
      <c r="AN1327" s="22"/>
      <c r="AO1327" s="22"/>
      <c r="AP1327" s="208"/>
      <c r="AQ1327" s="42" t="e">
        <f>IF(tbl_TransDet_Exp[[#This Row],[Custom SR Type]]="",INDEX(SR_Lookup[Section Name],MATCH(tbl_TransDet_Exp[[#This Row],[Account]],SR_Lookup[Account],0)),tbl_TransDet_Exp[[#This Row],[Custom SR Type]])</f>
        <v>#N/A</v>
      </c>
      <c r="AR1327" s="42">
        <f>VALUE(CONCATENATE(C1327,TEXT(tbl_TransDet_Exp[[#This Row],[Pd]],"00")))</f>
        <v>0</v>
      </c>
      <c r="AS1327" s="42" t="str">
        <f>TEXT(tbl_TransDet_Exp[[#This Row],[Project Id]],"000000")</f>
        <v>000000</v>
      </c>
      <c r="AT1327" s="42" t="e">
        <f>INDEX(Table11[Description],MATCH(tbl_TransDet_Exp[[#This Row],[Account]],Table11[GL Account],0))</f>
        <v>#N/A</v>
      </c>
      <c r="AU13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8" spans="2:47">
      <c r="B1328" s="11"/>
      <c r="C1328" s="243"/>
      <c r="D1328" s="243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244"/>
      <c r="P1328" s="11"/>
      <c r="Q1328" s="245"/>
      <c r="R1328" s="11"/>
      <c r="S1328" s="11"/>
      <c r="T1328" s="11"/>
      <c r="U1328" s="11"/>
      <c r="V1328" s="11"/>
      <c r="W1328" s="11"/>
      <c r="X1328" s="11"/>
      <c r="Y1328" s="11"/>
      <c r="Z1328" s="246"/>
      <c r="AA13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8" s="250" t="e">
        <f>IF(tbl_TransDet_Exp[[#This Row],[+/-  (HR GL Detail)]]&lt;&gt;"",tbl_TransDet_Exp[[#This Row],[+/-  (HR GL Detail)]],IF(#REF!&lt;&gt;"",#REF!,""))</f>
        <v>#REF!</v>
      </c>
      <c r="AC1328" s="250" t="str">
        <f t="shared" si="63"/>
        <v>https://financials.omni.fsu.edu/psp/sprdfi/EMPLOYEE/ERP/c/AUDIT_EXPENSE_FUNCTIONS.TE_EXP_SHEET_INQ.GBL?SHEET_ID=</v>
      </c>
      <c r="AD1328" s="250" t="str">
        <f t="shared" si="64"/>
        <v>&amp;PAGE=EX_SHEET_ENTRY</v>
      </c>
      <c r="AE1328" s="250" t="str">
        <f>IF(LEFT(tbl_TransDet_Exp[[#This Row],[Journal Id]],2)="EX",TEXT(tbl_TransDet_Exp[[#This Row],[Vch /Ex /PayId]],"0000000000"),"")</f>
        <v/>
      </c>
      <c r="AF1328" s="250" t="b">
        <f>IF(tbl_TransDet_Exp[[#This Row],[ER Lookup and Format]]&lt;&gt;"",CONCATENATE(tbl_TransDet_Exp[[#This Row],[https://financials.omni.fsu.edu/psp/sprdfi/EMPLOYEE/ERP/c/AUDIT_EXPENSE_FUNCTIONS.TE_EXP_SHEET_INQ.GBL?SHEET_ID=]],AE1328,tbl_TransDet_Exp[[#This Row],[&amp;PAGE=EX_SHEET_ENTRY]]))</f>
        <v>0</v>
      </c>
      <c r="AG1328" s="250" t="str">
        <f t="shared" si="65"/>
        <v>https://docmgmt.its.fsu.edu/NolijWeb/public/apiLoginCheck.jsp?redir=../documentviewer/%3FdocumentId%3D</v>
      </c>
      <c r="AH13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8" s="250" t="str">
        <f>tbl_TransDet_Exp[[#Headers],[&amp;TargetFrameName=None]]</f>
        <v>&amp;TargetFrameName=None</v>
      </c>
      <c r="AJ13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8" s="71"/>
      <c r="AN1328" s="22"/>
      <c r="AO1328" s="22"/>
      <c r="AP1328" s="208"/>
      <c r="AQ1328" s="42" t="e">
        <f>IF(tbl_TransDet_Exp[[#This Row],[Custom SR Type]]="",INDEX(SR_Lookup[Section Name],MATCH(tbl_TransDet_Exp[[#This Row],[Account]],SR_Lookup[Account],0)),tbl_TransDet_Exp[[#This Row],[Custom SR Type]])</f>
        <v>#N/A</v>
      </c>
      <c r="AR1328" s="42">
        <f>VALUE(CONCATENATE(C1328,TEXT(tbl_TransDet_Exp[[#This Row],[Pd]],"00")))</f>
        <v>0</v>
      </c>
      <c r="AS1328" s="42" t="str">
        <f>TEXT(tbl_TransDet_Exp[[#This Row],[Project Id]],"000000")</f>
        <v>000000</v>
      </c>
      <c r="AT1328" s="42" t="e">
        <f>INDEX(Table11[Description],MATCH(tbl_TransDet_Exp[[#This Row],[Account]],Table11[GL Account],0))</f>
        <v>#N/A</v>
      </c>
      <c r="AU13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29" spans="2:47">
      <c r="B1329" s="11"/>
      <c r="C1329" s="243"/>
      <c r="D1329" s="243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244"/>
      <c r="P1329" s="11"/>
      <c r="Q1329" s="245"/>
      <c r="R1329" s="11"/>
      <c r="S1329" s="11"/>
      <c r="T1329" s="11"/>
      <c r="U1329" s="11"/>
      <c r="V1329" s="11"/>
      <c r="W1329" s="11"/>
      <c r="X1329" s="11"/>
      <c r="Y1329" s="11"/>
      <c r="Z1329" s="246"/>
      <c r="AA13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29" s="250" t="e">
        <f>IF(tbl_TransDet_Exp[[#This Row],[+/-  (HR GL Detail)]]&lt;&gt;"",tbl_TransDet_Exp[[#This Row],[+/-  (HR GL Detail)]],IF(#REF!&lt;&gt;"",#REF!,""))</f>
        <v>#REF!</v>
      </c>
      <c r="AC1329" s="250" t="str">
        <f t="shared" si="63"/>
        <v>https://financials.omni.fsu.edu/psp/sprdfi/EMPLOYEE/ERP/c/AUDIT_EXPENSE_FUNCTIONS.TE_EXP_SHEET_INQ.GBL?SHEET_ID=</v>
      </c>
      <c r="AD1329" s="250" t="str">
        <f t="shared" si="64"/>
        <v>&amp;PAGE=EX_SHEET_ENTRY</v>
      </c>
      <c r="AE1329" s="250" t="str">
        <f>IF(LEFT(tbl_TransDet_Exp[[#This Row],[Journal Id]],2)="EX",TEXT(tbl_TransDet_Exp[[#This Row],[Vch /Ex /PayId]],"0000000000"),"")</f>
        <v/>
      </c>
      <c r="AF1329" s="250" t="b">
        <f>IF(tbl_TransDet_Exp[[#This Row],[ER Lookup and Format]]&lt;&gt;"",CONCATENATE(tbl_TransDet_Exp[[#This Row],[https://financials.omni.fsu.edu/psp/sprdfi/EMPLOYEE/ERP/c/AUDIT_EXPENSE_FUNCTIONS.TE_EXP_SHEET_INQ.GBL?SHEET_ID=]],AE1329,tbl_TransDet_Exp[[#This Row],[&amp;PAGE=EX_SHEET_ENTRY]]))</f>
        <v>0</v>
      </c>
      <c r="AG1329" s="250" t="str">
        <f t="shared" si="65"/>
        <v>https://docmgmt.its.fsu.edu/NolijWeb/public/apiLoginCheck.jsp?redir=../documentviewer/%3FdocumentId%3D</v>
      </c>
      <c r="AH13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29" s="250" t="str">
        <f>tbl_TransDet_Exp[[#Headers],[&amp;TargetFrameName=None]]</f>
        <v>&amp;TargetFrameName=None</v>
      </c>
      <c r="AJ13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29" s="71"/>
      <c r="AN1329" s="22"/>
      <c r="AO1329" s="22"/>
      <c r="AP1329" s="208"/>
      <c r="AQ1329" s="42" t="e">
        <f>IF(tbl_TransDet_Exp[[#This Row],[Custom SR Type]]="",INDEX(SR_Lookup[Section Name],MATCH(tbl_TransDet_Exp[[#This Row],[Account]],SR_Lookup[Account],0)),tbl_TransDet_Exp[[#This Row],[Custom SR Type]])</f>
        <v>#N/A</v>
      </c>
      <c r="AR1329" s="42">
        <f>VALUE(CONCATENATE(C1329,TEXT(tbl_TransDet_Exp[[#This Row],[Pd]],"00")))</f>
        <v>0</v>
      </c>
      <c r="AS1329" s="42" t="str">
        <f>TEXT(tbl_TransDet_Exp[[#This Row],[Project Id]],"000000")</f>
        <v>000000</v>
      </c>
      <c r="AT1329" s="42" t="e">
        <f>INDEX(Table11[Description],MATCH(tbl_TransDet_Exp[[#This Row],[Account]],Table11[GL Account],0))</f>
        <v>#N/A</v>
      </c>
      <c r="AU13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0" spans="2:47">
      <c r="B1330" s="11"/>
      <c r="C1330" s="243"/>
      <c r="D1330" s="243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244"/>
      <c r="P1330" s="11"/>
      <c r="Q1330" s="245"/>
      <c r="R1330" s="11"/>
      <c r="S1330" s="11"/>
      <c r="T1330" s="11"/>
      <c r="U1330" s="11"/>
      <c r="V1330" s="11"/>
      <c r="W1330" s="11"/>
      <c r="X1330" s="11"/>
      <c r="Y1330" s="11"/>
      <c r="Z1330" s="246"/>
      <c r="AA13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0" s="250" t="e">
        <f>IF(tbl_TransDet_Exp[[#This Row],[+/-  (HR GL Detail)]]&lt;&gt;"",tbl_TransDet_Exp[[#This Row],[+/-  (HR GL Detail)]],IF(#REF!&lt;&gt;"",#REF!,""))</f>
        <v>#REF!</v>
      </c>
      <c r="AC1330" s="250" t="str">
        <f t="shared" si="63"/>
        <v>https://financials.omni.fsu.edu/psp/sprdfi/EMPLOYEE/ERP/c/AUDIT_EXPENSE_FUNCTIONS.TE_EXP_SHEET_INQ.GBL?SHEET_ID=</v>
      </c>
      <c r="AD1330" s="250" t="str">
        <f t="shared" si="64"/>
        <v>&amp;PAGE=EX_SHEET_ENTRY</v>
      </c>
      <c r="AE1330" s="250" t="str">
        <f>IF(LEFT(tbl_TransDet_Exp[[#This Row],[Journal Id]],2)="EX",TEXT(tbl_TransDet_Exp[[#This Row],[Vch /Ex /PayId]],"0000000000"),"")</f>
        <v/>
      </c>
      <c r="AF1330" s="250" t="b">
        <f>IF(tbl_TransDet_Exp[[#This Row],[ER Lookup and Format]]&lt;&gt;"",CONCATENATE(tbl_TransDet_Exp[[#This Row],[https://financials.omni.fsu.edu/psp/sprdfi/EMPLOYEE/ERP/c/AUDIT_EXPENSE_FUNCTIONS.TE_EXP_SHEET_INQ.GBL?SHEET_ID=]],AE1330,tbl_TransDet_Exp[[#This Row],[&amp;PAGE=EX_SHEET_ENTRY]]))</f>
        <v>0</v>
      </c>
      <c r="AG1330" s="250" t="str">
        <f t="shared" si="65"/>
        <v>https://docmgmt.its.fsu.edu/NolijWeb/public/apiLoginCheck.jsp?redir=../documentviewer/%3FdocumentId%3D</v>
      </c>
      <c r="AH13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0" s="250" t="str">
        <f>tbl_TransDet_Exp[[#Headers],[&amp;TargetFrameName=None]]</f>
        <v>&amp;TargetFrameName=None</v>
      </c>
      <c r="AJ13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0" s="71"/>
      <c r="AN1330" s="22"/>
      <c r="AO1330" s="22"/>
      <c r="AP1330" s="208"/>
      <c r="AQ1330" s="42" t="e">
        <f>IF(tbl_TransDet_Exp[[#This Row],[Custom SR Type]]="",INDEX(SR_Lookup[Section Name],MATCH(tbl_TransDet_Exp[[#This Row],[Account]],SR_Lookup[Account],0)),tbl_TransDet_Exp[[#This Row],[Custom SR Type]])</f>
        <v>#N/A</v>
      </c>
      <c r="AR1330" s="42">
        <f>VALUE(CONCATENATE(C1330,TEXT(tbl_TransDet_Exp[[#This Row],[Pd]],"00")))</f>
        <v>0</v>
      </c>
      <c r="AS1330" s="42" t="str">
        <f>TEXT(tbl_TransDet_Exp[[#This Row],[Project Id]],"000000")</f>
        <v>000000</v>
      </c>
      <c r="AT1330" s="42" t="e">
        <f>INDEX(Table11[Description],MATCH(tbl_TransDet_Exp[[#This Row],[Account]],Table11[GL Account],0))</f>
        <v>#N/A</v>
      </c>
      <c r="AU13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1" spans="2:47">
      <c r="B1331" s="11"/>
      <c r="C1331" s="243"/>
      <c r="D1331" s="243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244"/>
      <c r="P1331" s="11"/>
      <c r="Q1331" s="245"/>
      <c r="R1331" s="11"/>
      <c r="S1331" s="11"/>
      <c r="T1331" s="11"/>
      <c r="U1331" s="11"/>
      <c r="V1331" s="11"/>
      <c r="W1331" s="11"/>
      <c r="X1331" s="11"/>
      <c r="Y1331" s="11"/>
      <c r="Z1331" s="246"/>
      <c r="AA13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1" s="250" t="e">
        <f>IF(tbl_TransDet_Exp[[#This Row],[+/-  (HR GL Detail)]]&lt;&gt;"",tbl_TransDet_Exp[[#This Row],[+/-  (HR GL Detail)]],IF(#REF!&lt;&gt;"",#REF!,""))</f>
        <v>#REF!</v>
      </c>
      <c r="AC1331" s="250" t="str">
        <f t="shared" si="63"/>
        <v>https://financials.omni.fsu.edu/psp/sprdfi/EMPLOYEE/ERP/c/AUDIT_EXPENSE_FUNCTIONS.TE_EXP_SHEET_INQ.GBL?SHEET_ID=</v>
      </c>
      <c r="AD1331" s="250" t="str">
        <f t="shared" si="64"/>
        <v>&amp;PAGE=EX_SHEET_ENTRY</v>
      </c>
      <c r="AE1331" s="250" t="str">
        <f>IF(LEFT(tbl_TransDet_Exp[[#This Row],[Journal Id]],2)="EX",TEXT(tbl_TransDet_Exp[[#This Row],[Vch /Ex /PayId]],"0000000000"),"")</f>
        <v/>
      </c>
      <c r="AF1331" s="250" t="b">
        <f>IF(tbl_TransDet_Exp[[#This Row],[ER Lookup and Format]]&lt;&gt;"",CONCATENATE(tbl_TransDet_Exp[[#This Row],[https://financials.omni.fsu.edu/psp/sprdfi/EMPLOYEE/ERP/c/AUDIT_EXPENSE_FUNCTIONS.TE_EXP_SHEET_INQ.GBL?SHEET_ID=]],AE1331,tbl_TransDet_Exp[[#This Row],[&amp;PAGE=EX_SHEET_ENTRY]]))</f>
        <v>0</v>
      </c>
      <c r="AG1331" s="250" t="str">
        <f t="shared" si="65"/>
        <v>https://docmgmt.its.fsu.edu/NolijWeb/public/apiLoginCheck.jsp?redir=../documentviewer/%3FdocumentId%3D</v>
      </c>
      <c r="AH13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1" s="250" t="str">
        <f>tbl_TransDet_Exp[[#Headers],[&amp;TargetFrameName=None]]</f>
        <v>&amp;TargetFrameName=None</v>
      </c>
      <c r="AJ13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1" s="71"/>
      <c r="AN1331" s="22"/>
      <c r="AO1331" s="22"/>
      <c r="AP1331" s="208"/>
      <c r="AQ1331" s="42" t="e">
        <f>IF(tbl_TransDet_Exp[[#This Row],[Custom SR Type]]="",INDEX(SR_Lookup[Section Name],MATCH(tbl_TransDet_Exp[[#This Row],[Account]],SR_Lookup[Account],0)),tbl_TransDet_Exp[[#This Row],[Custom SR Type]])</f>
        <v>#N/A</v>
      </c>
      <c r="AR1331" s="42">
        <f>VALUE(CONCATENATE(C1331,TEXT(tbl_TransDet_Exp[[#This Row],[Pd]],"00")))</f>
        <v>0</v>
      </c>
      <c r="AS1331" s="42" t="str">
        <f>TEXT(tbl_TransDet_Exp[[#This Row],[Project Id]],"000000")</f>
        <v>000000</v>
      </c>
      <c r="AT1331" s="42" t="e">
        <f>INDEX(Table11[Description],MATCH(tbl_TransDet_Exp[[#This Row],[Account]],Table11[GL Account],0))</f>
        <v>#N/A</v>
      </c>
      <c r="AU13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2" spans="2:47">
      <c r="B1332" s="11"/>
      <c r="C1332" s="243"/>
      <c r="D1332" s="243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244"/>
      <c r="P1332" s="11"/>
      <c r="Q1332" s="245"/>
      <c r="R1332" s="11"/>
      <c r="S1332" s="11"/>
      <c r="T1332" s="11"/>
      <c r="U1332" s="11"/>
      <c r="V1332" s="11"/>
      <c r="W1332" s="11"/>
      <c r="X1332" s="11"/>
      <c r="Y1332" s="11"/>
      <c r="Z1332" s="246"/>
      <c r="AA13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2" s="250" t="e">
        <f>IF(tbl_TransDet_Exp[[#This Row],[+/-  (HR GL Detail)]]&lt;&gt;"",tbl_TransDet_Exp[[#This Row],[+/-  (HR GL Detail)]],IF(#REF!&lt;&gt;"",#REF!,""))</f>
        <v>#REF!</v>
      </c>
      <c r="AC1332" s="250" t="str">
        <f t="shared" si="63"/>
        <v>https://financials.omni.fsu.edu/psp/sprdfi/EMPLOYEE/ERP/c/AUDIT_EXPENSE_FUNCTIONS.TE_EXP_SHEET_INQ.GBL?SHEET_ID=</v>
      </c>
      <c r="AD1332" s="250" t="str">
        <f t="shared" si="64"/>
        <v>&amp;PAGE=EX_SHEET_ENTRY</v>
      </c>
      <c r="AE1332" s="250" t="str">
        <f>IF(LEFT(tbl_TransDet_Exp[[#This Row],[Journal Id]],2)="EX",TEXT(tbl_TransDet_Exp[[#This Row],[Vch /Ex /PayId]],"0000000000"),"")</f>
        <v/>
      </c>
      <c r="AF1332" s="250" t="b">
        <f>IF(tbl_TransDet_Exp[[#This Row],[ER Lookup and Format]]&lt;&gt;"",CONCATENATE(tbl_TransDet_Exp[[#This Row],[https://financials.omni.fsu.edu/psp/sprdfi/EMPLOYEE/ERP/c/AUDIT_EXPENSE_FUNCTIONS.TE_EXP_SHEET_INQ.GBL?SHEET_ID=]],AE1332,tbl_TransDet_Exp[[#This Row],[&amp;PAGE=EX_SHEET_ENTRY]]))</f>
        <v>0</v>
      </c>
      <c r="AG1332" s="250" t="str">
        <f t="shared" si="65"/>
        <v>https://docmgmt.its.fsu.edu/NolijWeb/public/apiLoginCheck.jsp?redir=../documentviewer/%3FdocumentId%3D</v>
      </c>
      <c r="AH13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2" s="250" t="str">
        <f>tbl_TransDet_Exp[[#Headers],[&amp;TargetFrameName=None]]</f>
        <v>&amp;TargetFrameName=None</v>
      </c>
      <c r="AJ13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2" s="71"/>
      <c r="AN1332" s="22"/>
      <c r="AO1332" s="22"/>
      <c r="AP1332" s="208"/>
      <c r="AQ1332" s="42" t="e">
        <f>IF(tbl_TransDet_Exp[[#This Row],[Custom SR Type]]="",INDEX(SR_Lookup[Section Name],MATCH(tbl_TransDet_Exp[[#This Row],[Account]],SR_Lookup[Account],0)),tbl_TransDet_Exp[[#This Row],[Custom SR Type]])</f>
        <v>#N/A</v>
      </c>
      <c r="AR1332" s="42">
        <f>VALUE(CONCATENATE(C1332,TEXT(tbl_TransDet_Exp[[#This Row],[Pd]],"00")))</f>
        <v>0</v>
      </c>
      <c r="AS1332" s="42" t="str">
        <f>TEXT(tbl_TransDet_Exp[[#This Row],[Project Id]],"000000")</f>
        <v>000000</v>
      </c>
      <c r="AT1332" s="42" t="e">
        <f>INDEX(Table11[Description],MATCH(tbl_TransDet_Exp[[#This Row],[Account]],Table11[GL Account],0))</f>
        <v>#N/A</v>
      </c>
      <c r="AU13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3" spans="2:47">
      <c r="B1333" s="11"/>
      <c r="C1333" s="243"/>
      <c r="D1333" s="243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244"/>
      <c r="P1333" s="11"/>
      <c r="Q1333" s="245"/>
      <c r="R1333" s="11"/>
      <c r="S1333" s="11"/>
      <c r="T1333" s="11"/>
      <c r="U1333" s="11"/>
      <c r="V1333" s="11"/>
      <c r="W1333" s="11"/>
      <c r="X1333" s="11"/>
      <c r="Y1333" s="11"/>
      <c r="Z1333" s="246"/>
      <c r="AA13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3" s="250" t="e">
        <f>IF(tbl_TransDet_Exp[[#This Row],[+/-  (HR GL Detail)]]&lt;&gt;"",tbl_TransDet_Exp[[#This Row],[+/-  (HR GL Detail)]],IF(#REF!&lt;&gt;"",#REF!,""))</f>
        <v>#REF!</v>
      </c>
      <c r="AC1333" s="250" t="str">
        <f t="shared" si="63"/>
        <v>https://financials.omni.fsu.edu/psp/sprdfi/EMPLOYEE/ERP/c/AUDIT_EXPENSE_FUNCTIONS.TE_EXP_SHEET_INQ.GBL?SHEET_ID=</v>
      </c>
      <c r="AD1333" s="250" t="str">
        <f t="shared" si="64"/>
        <v>&amp;PAGE=EX_SHEET_ENTRY</v>
      </c>
      <c r="AE1333" s="250" t="str">
        <f>IF(LEFT(tbl_TransDet_Exp[[#This Row],[Journal Id]],2)="EX",TEXT(tbl_TransDet_Exp[[#This Row],[Vch /Ex /PayId]],"0000000000"),"")</f>
        <v/>
      </c>
      <c r="AF1333" s="250" t="b">
        <f>IF(tbl_TransDet_Exp[[#This Row],[ER Lookup and Format]]&lt;&gt;"",CONCATENATE(tbl_TransDet_Exp[[#This Row],[https://financials.omni.fsu.edu/psp/sprdfi/EMPLOYEE/ERP/c/AUDIT_EXPENSE_FUNCTIONS.TE_EXP_SHEET_INQ.GBL?SHEET_ID=]],AE1333,tbl_TransDet_Exp[[#This Row],[&amp;PAGE=EX_SHEET_ENTRY]]))</f>
        <v>0</v>
      </c>
      <c r="AG1333" s="250" t="str">
        <f t="shared" si="65"/>
        <v>https://docmgmt.its.fsu.edu/NolijWeb/public/apiLoginCheck.jsp?redir=../documentviewer/%3FdocumentId%3D</v>
      </c>
      <c r="AH13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3" s="250" t="str">
        <f>tbl_TransDet_Exp[[#Headers],[&amp;TargetFrameName=None]]</f>
        <v>&amp;TargetFrameName=None</v>
      </c>
      <c r="AJ13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3" s="71"/>
      <c r="AN1333" s="22"/>
      <c r="AO1333" s="22"/>
      <c r="AP1333" s="208"/>
      <c r="AQ1333" s="42" t="e">
        <f>IF(tbl_TransDet_Exp[[#This Row],[Custom SR Type]]="",INDEX(SR_Lookup[Section Name],MATCH(tbl_TransDet_Exp[[#This Row],[Account]],SR_Lookup[Account],0)),tbl_TransDet_Exp[[#This Row],[Custom SR Type]])</f>
        <v>#N/A</v>
      </c>
      <c r="AR1333" s="42">
        <f>VALUE(CONCATENATE(C1333,TEXT(tbl_TransDet_Exp[[#This Row],[Pd]],"00")))</f>
        <v>0</v>
      </c>
      <c r="AS1333" s="42" t="str">
        <f>TEXT(tbl_TransDet_Exp[[#This Row],[Project Id]],"000000")</f>
        <v>000000</v>
      </c>
      <c r="AT1333" s="42" t="e">
        <f>INDEX(Table11[Description],MATCH(tbl_TransDet_Exp[[#This Row],[Account]],Table11[GL Account],0))</f>
        <v>#N/A</v>
      </c>
      <c r="AU13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4" spans="2:47">
      <c r="B1334" s="11"/>
      <c r="C1334" s="243"/>
      <c r="D1334" s="243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244"/>
      <c r="P1334" s="11"/>
      <c r="Q1334" s="245"/>
      <c r="R1334" s="11"/>
      <c r="S1334" s="11"/>
      <c r="T1334" s="11"/>
      <c r="U1334" s="11"/>
      <c r="V1334" s="11"/>
      <c r="W1334" s="11"/>
      <c r="X1334" s="11"/>
      <c r="Y1334" s="11"/>
      <c r="Z1334" s="246"/>
      <c r="AA13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4" s="250" t="e">
        <f>IF(tbl_TransDet_Exp[[#This Row],[+/-  (HR GL Detail)]]&lt;&gt;"",tbl_TransDet_Exp[[#This Row],[+/-  (HR GL Detail)]],IF(#REF!&lt;&gt;"",#REF!,""))</f>
        <v>#REF!</v>
      </c>
      <c r="AC1334" s="250" t="str">
        <f t="shared" si="63"/>
        <v>https://financials.omni.fsu.edu/psp/sprdfi/EMPLOYEE/ERP/c/AUDIT_EXPENSE_FUNCTIONS.TE_EXP_SHEET_INQ.GBL?SHEET_ID=</v>
      </c>
      <c r="AD1334" s="250" t="str">
        <f t="shared" si="64"/>
        <v>&amp;PAGE=EX_SHEET_ENTRY</v>
      </c>
      <c r="AE1334" s="250" t="str">
        <f>IF(LEFT(tbl_TransDet_Exp[[#This Row],[Journal Id]],2)="EX",TEXT(tbl_TransDet_Exp[[#This Row],[Vch /Ex /PayId]],"0000000000"),"")</f>
        <v/>
      </c>
      <c r="AF1334" s="250" t="b">
        <f>IF(tbl_TransDet_Exp[[#This Row],[ER Lookup and Format]]&lt;&gt;"",CONCATENATE(tbl_TransDet_Exp[[#This Row],[https://financials.omni.fsu.edu/psp/sprdfi/EMPLOYEE/ERP/c/AUDIT_EXPENSE_FUNCTIONS.TE_EXP_SHEET_INQ.GBL?SHEET_ID=]],AE1334,tbl_TransDet_Exp[[#This Row],[&amp;PAGE=EX_SHEET_ENTRY]]))</f>
        <v>0</v>
      </c>
      <c r="AG1334" s="250" t="str">
        <f t="shared" si="65"/>
        <v>https://docmgmt.its.fsu.edu/NolijWeb/public/apiLoginCheck.jsp?redir=../documentviewer/%3FdocumentId%3D</v>
      </c>
      <c r="AH13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4" s="250" t="str">
        <f>tbl_TransDet_Exp[[#Headers],[&amp;TargetFrameName=None]]</f>
        <v>&amp;TargetFrameName=None</v>
      </c>
      <c r="AJ13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4" s="71"/>
      <c r="AN1334" s="22"/>
      <c r="AO1334" s="22"/>
      <c r="AP1334" s="208"/>
      <c r="AQ1334" s="42" t="e">
        <f>IF(tbl_TransDet_Exp[[#This Row],[Custom SR Type]]="",INDEX(SR_Lookup[Section Name],MATCH(tbl_TransDet_Exp[[#This Row],[Account]],SR_Lookup[Account],0)),tbl_TransDet_Exp[[#This Row],[Custom SR Type]])</f>
        <v>#N/A</v>
      </c>
      <c r="AR1334" s="42">
        <f>VALUE(CONCATENATE(C1334,TEXT(tbl_TransDet_Exp[[#This Row],[Pd]],"00")))</f>
        <v>0</v>
      </c>
      <c r="AS1334" s="42" t="str">
        <f>TEXT(tbl_TransDet_Exp[[#This Row],[Project Id]],"000000")</f>
        <v>000000</v>
      </c>
      <c r="AT1334" s="42" t="e">
        <f>INDEX(Table11[Description],MATCH(tbl_TransDet_Exp[[#This Row],[Account]],Table11[GL Account],0))</f>
        <v>#N/A</v>
      </c>
      <c r="AU13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5" spans="2:47">
      <c r="B1335" s="11"/>
      <c r="C1335" s="243"/>
      <c r="D1335" s="243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244"/>
      <c r="P1335" s="11"/>
      <c r="Q1335" s="245"/>
      <c r="R1335" s="11"/>
      <c r="S1335" s="11"/>
      <c r="T1335" s="11"/>
      <c r="U1335" s="11"/>
      <c r="V1335" s="11"/>
      <c r="W1335" s="11"/>
      <c r="X1335" s="11"/>
      <c r="Y1335" s="11"/>
      <c r="Z1335" s="246"/>
      <c r="AA13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5" s="250" t="e">
        <f>IF(tbl_TransDet_Exp[[#This Row],[+/-  (HR GL Detail)]]&lt;&gt;"",tbl_TransDet_Exp[[#This Row],[+/-  (HR GL Detail)]],IF(#REF!&lt;&gt;"",#REF!,""))</f>
        <v>#REF!</v>
      </c>
      <c r="AC1335" s="250" t="str">
        <f t="shared" si="63"/>
        <v>https://financials.omni.fsu.edu/psp/sprdfi/EMPLOYEE/ERP/c/AUDIT_EXPENSE_FUNCTIONS.TE_EXP_SHEET_INQ.GBL?SHEET_ID=</v>
      </c>
      <c r="AD1335" s="250" t="str">
        <f t="shared" si="64"/>
        <v>&amp;PAGE=EX_SHEET_ENTRY</v>
      </c>
      <c r="AE1335" s="250" t="str">
        <f>IF(LEFT(tbl_TransDet_Exp[[#This Row],[Journal Id]],2)="EX",TEXT(tbl_TransDet_Exp[[#This Row],[Vch /Ex /PayId]],"0000000000"),"")</f>
        <v/>
      </c>
      <c r="AF1335" s="250" t="b">
        <f>IF(tbl_TransDet_Exp[[#This Row],[ER Lookup and Format]]&lt;&gt;"",CONCATENATE(tbl_TransDet_Exp[[#This Row],[https://financials.omni.fsu.edu/psp/sprdfi/EMPLOYEE/ERP/c/AUDIT_EXPENSE_FUNCTIONS.TE_EXP_SHEET_INQ.GBL?SHEET_ID=]],AE1335,tbl_TransDet_Exp[[#This Row],[&amp;PAGE=EX_SHEET_ENTRY]]))</f>
        <v>0</v>
      </c>
      <c r="AG1335" s="250" t="str">
        <f t="shared" si="65"/>
        <v>https://docmgmt.its.fsu.edu/NolijWeb/public/apiLoginCheck.jsp?redir=../documentviewer/%3FdocumentId%3D</v>
      </c>
      <c r="AH13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5" s="250" t="str">
        <f>tbl_TransDet_Exp[[#Headers],[&amp;TargetFrameName=None]]</f>
        <v>&amp;TargetFrameName=None</v>
      </c>
      <c r="AJ13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5" s="71"/>
      <c r="AN1335" s="22"/>
      <c r="AO1335" s="22"/>
      <c r="AP1335" s="208"/>
      <c r="AQ1335" s="42" t="e">
        <f>IF(tbl_TransDet_Exp[[#This Row],[Custom SR Type]]="",INDEX(SR_Lookup[Section Name],MATCH(tbl_TransDet_Exp[[#This Row],[Account]],SR_Lookup[Account],0)),tbl_TransDet_Exp[[#This Row],[Custom SR Type]])</f>
        <v>#N/A</v>
      </c>
      <c r="AR1335" s="42">
        <f>VALUE(CONCATENATE(C1335,TEXT(tbl_TransDet_Exp[[#This Row],[Pd]],"00")))</f>
        <v>0</v>
      </c>
      <c r="AS1335" s="42" t="str">
        <f>TEXT(tbl_TransDet_Exp[[#This Row],[Project Id]],"000000")</f>
        <v>000000</v>
      </c>
      <c r="AT1335" s="42" t="e">
        <f>INDEX(Table11[Description],MATCH(tbl_TransDet_Exp[[#This Row],[Account]],Table11[GL Account],0))</f>
        <v>#N/A</v>
      </c>
      <c r="AU13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6" spans="2:47">
      <c r="B1336" s="11"/>
      <c r="C1336" s="243"/>
      <c r="D1336" s="243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244"/>
      <c r="P1336" s="11"/>
      <c r="Q1336" s="245"/>
      <c r="R1336" s="11"/>
      <c r="S1336" s="11"/>
      <c r="T1336" s="11"/>
      <c r="U1336" s="11"/>
      <c r="V1336" s="11"/>
      <c r="W1336" s="11"/>
      <c r="X1336" s="11"/>
      <c r="Y1336" s="11"/>
      <c r="Z1336" s="246"/>
      <c r="AA13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6" s="250" t="e">
        <f>IF(tbl_TransDet_Exp[[#This Row],[+/-  (HR GL Detail)]]&lt;&gt;"",tbl_TransDet_Exp[[#This Row],[+/-  (HR GL Detail)]],IF(#REF!&lt;&gt;"",#REF!,""))</f>
        <v>#REF!</v>
      </c>
      <c r="AC1336" s="250" t="str">
        <f t="shared" si="63"/>
        <v>https://financials.omni.fsu.edu/psp/sprdfi/EMPLOYEE/ERP/c/AUDIT_EXPENSE_FUNCTIONS.TE_EXP_SHEET_INQ.GBL?SHEET_ID=</v>
      </c>
      <c r="AD1336" s="250" t="str">
        <f t="shared" si="64"/>
        <v>&amp;PAGE=EX_SHEET_ENTRY</v>
      </c>
      <c r="AE1336" s="250" t="str">
        <f>IF(LEFT(tbl_TransDet_Exp[[#This Row],[Journal Id]],2)="EX",TEXT(tbl_TransDet_Exp[[#This Row],[Vch /Ex /PayId]],"0000000000"),"")</f>
        <v/>
      </c>
      <c r="AF1336" s="250" t="b">
        <f>IF(tbl_TransDet_Exp[[#This Row],[ER Lookup and Format]]&lt;&gt;"",CONCATENATE(tbl_TransDet_Exp[[#This Row],[https://financials.omni.fsu.edu/psp/sprdfi/EMPLOYEE/ERP/c/AUDIT_EXPENSE_FUNCTIONS.TE_EXP_SHEET_INQ.GBL?SHEET_ID=]],AE1336,tbl_TransDet_Exp[[#This Row],[&amp;PAGE=EX_SHEET_ENTRY]]))</f>
        <v>0</v>
      </c>
      <c r="AG1336" s="250" t="str">
        <f t="shared" si="65"/>
        <v>https://docmgmt.its.fsu.edu/NolijWeb/public/apiLoginCheck.jsp?redir=../documentviewer/%3FdocumentId%3D</v>
      </c>
      <c r="AH13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6" s="250" t="str">
        <f>tbl_TransDet_Exp[[#Headers],[&amp;TargetFrameName=None]]</f>
        <v>&amp;TargetFrameName=None</v>
      </c>
      <c r="AJ13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6" s="71"/>
      <c r="AN1336" s="22"/>
      <c r="AO1336" s="22"/>
      <c r="AP1336" s="208"/>
      <c r="AQ1336" s="42" t="e">
        <f>IF(tbl_TransDet_Exp[[#This Row],[Custom SR Type]]="",INDEX(SR_Lookup[Section Name],MATCH(tbl_TransDet_Exp[[#This Row],[Account]],SR_Lookup[Account],0)),tbl_TransDet_Exp[[#This Row],[Custom SR Type]])</f>
        <v>#N/A</v>
      </c>
      <c r="AR1336" s="42">
        <f>VALUE(CONCATENATE(C1336,TEXT(tbl_TransDet_Exp[[#This Row],[Pd]],"00")))</f>
        <v>0</v>
      </c>
      <c r="AS1336" s="42" t="str">
        <f>TEXT(tbl_TransDet_Exp[[#This Row],[Project Id]],"000000")</f>
        <v>000000</v>
      </c>
      <c r="AT1336" s="42" t="e">
        <f>INDEX(Table11[Description],MATCH(tbl_TransDet_Exp[[#This Row],[Account]],Table11[GL Account],0))</f>
        <v>#N/A</v>
      </c>
      <c r="AU13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7" spans="2:47">
      <c r="B1337" s="11"/>
      <c r="C1337" s="243"/>
      <c r="D1337" s="243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244"/>
      <c r="P1337" s="11"/>
      <c r="Q1337" s="245"/>
      <c r="R1337" s="11"/>
      <c r="S1337" s="11"/>
      <c r="T1337" s="11"/>
      <c r="U1337" s="11"/>
      <c r="V1337" s="11"/>
      <c r="W1337" s="11"/>
      <c r="X1337" s="11"/>
      <c r="Y1337" s="11"/>
      <c r="Z1337" s="246"/>
      <c r="AA13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7" s="250" t="e">
        <f>IF(tbl_TransDet_Exp[[#This Row],[+/-  (HR GL Detail)]]&lt;&gt;"",tbl_TransDet_Exp[[#This Row],[+/-  (HR GL Detail)]],IF(#REF!&lt;&gt;"",#REF!,""))</f>
        <v>#REF!</v>
      </c>
      <c r="AC1337" s="250" t="str">
        <f t="shared" si="63"/>
        <v>https://financials.omni.fsu.edu/psp/sprdfi/EMPLOYEE/ERP/c/AUDIT_EXPENSE_FUNCTIONS.TE_EXP_SHEET_INQ.GBL?SHEET_ID=</v>
      </c>
      <c r="AD1337" s="250" t="str">
        <f t="shared" si="64"/>
        <v>&amp;PAGE=EX_SHEET_ENTRY</v>
      </c>
      <c r="AE1337" s="250" t="str">
        <f>IF(LEFT(tbl_TransDet_Exp[[#This Row],[Journal Id]],2)="EX",TEXT(tbl_TransDet_Exp[[#This Row],[Vch /Ex /PayId]],"0000000000"),"")</f>
        <v/>
      </c>
      <c r="AF1337" s="250" t="b">
        <f>IF(tbl_TransDet_Exp[[#This Row],[ER Lookup and Format]]&lt;&gt;"",CONCATENATE(tbl_TransDet_Exp[[#This Row],[https://financials.omni.fsu.edu/psp/sprdfi/EMPLOYEE/ERP/c/AUDIT_EXPENSE_FUNCTIONS.TE_EXP_SHEET_INQ.GBL?SHEET_ID=]],AE1337,tbl_TransDet_Exp[[#This Row],[&amp;PAGE=EX_SHEET_ENTRY]]))</f>
        <v>0</v>
      </c>
      <c r="AG1337" s="250" t="str">
        <f t="shared" si="65"/>
        <v>https://docmgmt.its.fsu.edu/NolijWeb/public/apiLoginCheck.jsp?redir=../documentviewer/%3FdocumentId%3D</v>
      </c>
      <c r="AH13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7" s="250" t="str">
        <f>tbl_TransDet_Exp[[#Headers],[&amp;TargetFrameName=None]]</f>
        <v>&amp;TargetFrameName=None</v>
      </c>
      <c r="AJ13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7" s="71"/>
      <c r="AN1337" s="22"/>
      <c r="AO1337" s="22"/>
      <c r="AP1337" s="208"/>
      <c r="AQ1337" s="42" t="e">
        <f>IF(tbl_TransDet_Exp[[#This Row],[Custom SR Type]]="",INDEX(SR_Lookup[Section Name],MATCH(tbl_TransDet_Exp[[#This Row],[Account]],SR_Lookup[Account],0)),tbl_TransDet_Exp[[#This Row],[Custom SR Type]])</f>
        <v>#N/A</v>
      </c>
      <c r="AR1337" s="42">
        <f>VALUE(CONCATENATE(C1337,TEXT(tbl_TransDet_Exp[[#This Row],[Pd]],"00")))</f>
        <v>0</v>
      </c>
      <c r="AS1337" s="42" t="str">
        <f>TEXT(tbl_TransDet_Exp[[#This Row],[Project Id]],"000000")</f>
        <v>000000</v>
      </c>
      <c r="AT1337" s="42" t="e">
        <f>INDEX(Table11[Description],MATCH(tbl_TransDet_Exp[[#This Row],[Account]],Table11[GL Account],0))</f>
        <v>#N/A</v>
      </c>
      <c r="AU13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8" spans="2:47">
      <c r="B1338" s="11"/>
      <c r="C1338" s="243"/>
      <c r="D1338" s="243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244"/>
      <c r="P1338" s="11"/>
      <c r="Q1338" s="245"/>
      <c r="R1338" s="11"/>
      <c r="S1338" s="11"/>
      <c r="T1338" s="11"/>
      <c r="U1338" s="11"/>
      <c r="V1338" s="11"/>
      <c r="W1338" s="11"/>
      <c r="X1338" s="11"/>
      <c r="Y1338" s="11"/>
      <c r="Z1338" s="246"/>
      <c r="AA13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8" s="250" t="e">
        <f>IF(tbl_TransDet_Exp[[#This Row],[+/-  (HR GL Detail)]]&lt;&gt;"",tbl_TransDet_Exp[[#This Row],[+/-  (HR GL Detail)]],IF(#REF!&lt;&gt;"",#REF!,""))</f>
        <v>#REF!</v>
      </c>
      <c r="AC1338" s="250" t="str">
        <f t="shared" si="63"/>
        <v>https://financials.omni.fsu.edu/psp/sprdfi/EMPLOYEE/ERP/c/AUDIT_EXPENSE_FUNCTIONS.TE_EXP_SHEET_INQ.GBL?SHEET_ID=</v>
      </c>
      <c r="AD1338" s="250" t="str">
        <f t="shared" si="64"/>
        <v>&amp;PAGE=EX_SHEET_ENTRY</v>
      </c>
      <c r="AE1338" s="250" t="str">
        <f>IF(LEFT(tbl_TransDet_Exp[[#This Row],[Journal Id]],2)="EX",TEXT(tbl_TransDet_Exp[[#This Row],[Vch /Ex /PayId]],"0000000000"),"")</f>
        <v/>
      </c>
      <c r="AF1338" s="250" t="b">
        <f>IF(tbl_TransDet_Exp[[#This Row],[ER Lookup and Format]]&lt;&gt;"",CONCATENATE(tbl_TransDet_Exp[[#This Row],[https://financials.omni.fsu.edu/psp/sprdfi/EMPLOYEE/ERP/c/AUDIT_EXPENSE_FUNCTIONS.TE_EXP_SHEET_INQ.GBL?SHEET_ID=]],AE1338,tbl_TransDet_Exp[[#This Row],[&amp;PAGE=EX_SHEET_ENTRY]]))</f>
        <v>0</v>
      </c>
      <c r="AG1338" s="250" t="str">
        <f t="shared" si="65"/>
        <v>https://docmgmt.its.fsu.edu/NolijWeb/public/apiLoginCheck.jsp?redir=../documentviewer/%3FdocumentId%3D</v>
      </c>
      <c r="AH13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8" s="250" t="str">
        <f>tbl_TransDet_Exp[[#Headers],[&amp;TargetFrameName=None]]</f>
        <v>&amp;TargetFrameName=None</v>
      </c>
      <c r="AJ13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8" s="71"/>
      <c r="AN1338" s="22"/>
      <c r="AO1338" s="22"/>
      <c r="AP1338" s="208"/>
      <c r="AQ1338" s="42" t="e">
        <f>IF(tbl_TransDet_Exp[[#This Row],[Custom SR Type]]="",INDEX(SR_Lookup[Section Name],MATCH(tbl_TransDet_Exp[[#This Row],[Account]],SR_Lookup[Account],0)),tbl_TransDet_Exp[[#This Row],[Custom SR Type]])</f>
        <v>#N/A</v>
      </c>
      <c r="AR1338" s="42">
        <f>VALUE(CONCATENATE(C1338,TEXT(tbl_TransDet_Exp[[#This Row],[Pd]],"00")))</f>
        <v>0</v>
      </c>
      <c r="AS1338" s="42" t="str">
        <f>TEXT(tbl_TransDet_Exp[[#This Row],[Project Id]],"000000")</f>
        <v>000000</v>
      </c>
      <c r="AT1338" s="42" t="e">
        <f>INDEX(Table11[Description],MATCH(tbl_TransDet_Exp[[#This Row],[Account]],Table11[GL Account],0))</f>
        <v>#N/A</v>
      </c>
      <c r="AU13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39" spans="2:47">
      <c r="B1339" s="11"/>
      <c r="C1339" s="243"/>
      <c r="D1339" s="243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244"/>
      <c r="P1339" s="11"/>
      <c r="Q1339" s="245"/>
      <c r="R1339" s="11"/>
      <c r="S1339" s="11"/>
      <c r="T1339" s="11"/>
      <c r="U1339" s="11"/>
      <c r="V1339" s="11"/>
      <c r="W1339" s="11"/>
      <c r="X1339" s="11"/>
      <c r="Y1339" s="11"/>
      <c r="Z1339" s="246"/>
      <c r="AA13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39" s="250" t="e">
        <f>IF(tbl_TransDet_Exp[[#This Row],[+/-  (HR GL Detail)]]&lt;&gt;"",tbl_TransDet_Exp[[#This Row],[+/-  (HR GL Detail)]],IF(#REF!&lt;&gt;"",#REF!,""))</f>
        <v>#REF!</v>
      </c>
      <c r="AC1339" s="250" t="str">
        <f t="shared" si="63"/>
        <v>https://financials.omni.fsu.edu/psp/sprdfi/EMPLOYEE/ERP/c/AUDIT_EXPENSE_FUNCTIONS.TE_EXP_SHEET_INQ.GBL?SHEET_ID=</v>
      </c>
      <c r="AD1339" s="250" t="str">
        <f t="shared" si="64"/>
        <v>&amp;PAGE=EX_SHEET_ENTRY</v>
      </c>
      <c r="AE1339" s="250" t="str">
        <f>IF(LEFT(tbl_TransDet_Exp[[#This Row],[Journal Id]],2)="EX",TEXT(tbl_TransDet_Exp[[#This Row],[Vch /Ex /PayId]],"0000000000"),"")</f>
        <v/>
      </c>
      <c r="AF1339" s="250" t="b">
        <f>IF(tbl_TransDet_Exp[[#This Row],[ER Lookup and Format]]&lt;&gt;"",CONCATENATE(tbl_TransDet_Exp[[#This Row],[https://financials.omni.fsu.edu/psp/sprdfi/EMPLOYEE/ERP/c/AUDIT_EXPENSE_FUNCTIONS.TE_EXP_SHEET_INQ.GBL?SHEET_ID=]],AE1339,tbl_TransDet_Exp[[#This Row],[&amp;PAGE=EX_SHEET_ENTRY]]))</f>
        <v>0</v>
      </c>
      <c r="AG1339" s="250" t="str">
        <f t="shared" si="65"/>
        <v>https://docmgmt.its.fsu.edu/NolijWeb/public/apiLoginCheck.jsp?redir=../documentviewer/%3FdocumentId%3D</v>
      </c>
      <c r="AH13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39" s="250" t="str">
        <f>tbl_TransDet_Exp[[#Headers],[&amp;TargetFrameName=None]]</f>
        <v>&amp;TargetFrameName=None</v>
      </c>
      <c r="AJ13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39" s="71"/>
      <c r="AN1339" s="22"/>
      <c r="AO1339" s="22"/>
      <c r="AP1339" s="208"/>
      <c r="AQ1339" s="42" t="e">
        <f>IF(tbl_TransDet_Exp[[#This Row],[Custom SR Type]]="",INDEX(SR_Lookup[Section Name],MATCH(tbl_TransDet_Exp[[#This Row],[Account]],SR_Lookup[Account],0)),tbl_TransDet_Exp[[#This Row],[Custom SR Type]])</f>
        <v>#N/A</v>
      </c>
      <c r="AR1339" s="42">
        <f>VALUE(CONCATENATE(C1339,TEXT(tbl_TransDet_Exp[[#This Row],[Pd]],"00")))</f>
        <v>0</v>
      </c>
      <c r="AS1339" s="42" t="str">
        <f>TEXT(tbl_TransDet_Exp[[#This Row],[Project Id]],"000000")</f>
        <v>000000</v>
      </c>
      <c r="AT1339" s="42" t="e">
        <f>INDEX(Table11[Description],MATCH(tbl_TransDet_Exp[[#This Row],[Account]],Table11[GL Account],0))</f>
        <v>#N/A</v>
      </c>
      <c r="AU13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0" spans="2:47">
      <c r="B1340" s="11"/>
      <c r="C1340" s="243"/>
      <c r="D1340" s="243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244"/>
      <c r="P1340" s="11"/>
      <c r="Q1340" s="245"/>
      <c r="R1340" s="11"/>
      <c r="S1340" s="11"/>
      <c r="T1340" s="11"/>
      <c r="U1340" s="11"/>
      <c r="V1340" s="11"/>
      <c r="W1340" s="11"/>
      <c r="X1340" s="11"/>
      <c r="Y1340" s="11"/>
      <c r="Z1340" s="246"/>
      <c r="AA13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0" s="250" t="e">
        <f>IF(tbl_TransDet_Exp[[#This Row],[+/-  (HR GL Detail)]]&lt;&gt;"",tbl_TransDet_Exp[[#This Row],[+/-  (HR GL Detail)]],IF(#REF!&lt;&gt;"",#REF!,""))</f>
        <v>#REF!</v>
      </c>
      <c r="AC1340" s="250" t="str">
        <f t="shared" si="63"/>
        <v>https://financials.omni.fsu.edu/psp/sprdfi/EMPLOYEE/ERP/c/AUDIT_EXPENSE_FUNCTIONS.TE_EXP_SHEET_INQ.GBL?SHEET_ID=</v>
      </c>
      <c r="AD1340" s="250" t="str">
        <f t="shared" si="64"/>
        <v>&amp;PAGE=EX_SHEET_ENTRY</v>
      </c>
      <c r="AE1340" s="250" t="str">
        <f>IF(LEFT(tbl_TransDet_Exp[[#This Row],[Journal Id]],2)="EX",TEXT(tbl_TransDet_Exp[[#This Row],[Vch /Ex /PayId]],"0000000000"),"")</f>
        <v/>
      </c>
      <c r="AF1340" s="250" t="b">
        <f>IF(tbl_TransDet_Exp[[#This Row],[ER Lookup and Format]]&lt;&gt;"",CONCATENATE(tbl_TransDet_Exp[[#This Row],[https://financials.omni.fsu.edu/psp/sprdfi/EMPLOYEE/ERP/c/AUDIT_EXPENSE_FUNCTIONS.TE_EXP_SHEET_INQ.GBL?SHEET_ID=]],AE1340,tbl_TransDet_Exp[[#This Row],[&amp;PAGE=EX_SHEET_ENTRY]]))</f>
        <v>0</v>
      </c>
      <c r="AG1340" s="250" t="str">
        <f t="shared" si="65"/>
        <v>https://docmgmt.its.fsu.edu/NolijWeb/public/apiLoginCheck.jsp?redir=../documentviewer/%3FdocumentId%3D</v>
      </c>
      <c r="AH13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0" s="250" t="str">
        <f>tbl_TransDet_Exp[[#Headers],[&amp;TargetFrameName=None]]</f>
        <v>&amp;TargetFrameName=None</v>
      </c>
      <c r="AJ13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0" s="71"/>
      <c r="AN1340" s="22"/>
      <c r="AO1340" s="22"/>
      <c r="AP1340" s="208"/>
      <c r="AQ1340" s="42" t="e">
        <f>IF(tbl_TransDet_Exp[[#This Row],[Custom SR Type]]="",INDEX(SR_Lookup[Section Name],MATCH(tbl_TransDet_Exp[[#This Row],[Account]],SR_Lookup[Account],0)),tbl_TransDet_Exp[[#This Row],[Custom SR Type]])</f>
        <v>#N/A</v>
      </c>
      <c r="AR1340" s="42">
        <f>VALUE(CONCATENATE(C1340,TEXT(tbl_TransDet_Exp[[#This Row],[Pd]],"00")))</f>
        <v>0</v>
      </c>
      <c r="AS1340" s="42" t="str">
        <f>TEXT(tbl_TransDet_Exp[[#This Row],[Project Id]],"000000")</f>
        <v>000000</v>
      </c>
      <c r="AT1340" s="42" t="e">
        <f>INDEX(Table11[Description],MATCH(tbl_TransDet_Exp[[#This Row],[Account]],Table11[GL Account],0))</f>
        <v>#N/A</v>
      </c>
      <c r="AU13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1" spans="2:47">
      <c r="B1341" s="11"/>
      <c r="C1341" s="243"/>
      <c r="D1341" s="243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244"/>
      <c r="P1341" s="11"/>
      <c r="Q1341" s="245"/>
      <c r="R1341" s="11"/>
      <c r="S1341" s="11"/>
      <c r="T1341" s="11"/>
      <c r="U1341" s="11"/>
      <c r="V1341" s="11"/>
      <c r="W1341" s="11"/>
      <c r="X1341" s="11"/>
      <c r="Y1341" s="11"/>
      <c r="Z1341" s="246"/>
      <c r="AA13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1" s="250" t="e">
        <f>IF(tbl_TransDet_Exp[[#This Row],[+/-  (HR GL Detail)]]&lt;&gt;"",tbl_TransDet_Exp[[#This Row],[+/-  (HR GL Detail)]],IF(#REF!&lt;&gt;"",#REF!,""))</f>
        <v>#REF!</v>
      </c>
      <c r="AC1341" s="250" t="str">
        <f t="shared" si="63"/>
        <v>https://financials.omni.fsu.edu/psp/sprdfi/EMPLOYEE/ERP/c/AUDIT_EXPENSE_FUNCTIONS.TE_EXP_SHEET_INQ.GBL?SHEET_ID=</v>
      </c>
      <c r="AD1341" s="250" t="str">
        <f t="shared" si="64"/>
        <v>&amp;PAGE=EX_SHEET_ENTRY</v>
      </c>
      <c r="AE1341" s="250" t="str">
        <f>IF(LEFT(tbl_TransDet_Exp[[#This Row],[Journal Id]],2)="EX",TEXT(tbl_TransDet_Exp[[#This Row],[Vch /Ex /PayId]],"0000000000"),"")</f>
        <v/>
      </c>
      <c r="AF1341" s="250" t="b">
        <f>IF(tbl_TransDet_Exp[[#This Row],[ER Lookup and Format]]&lt;&gt;"",CONCATENATE(tbl_TransDet_Exp[[#This Row],[https://financials.omni.fsu.edu/psp/sprdfi/EMPLOYEE/ERP/c/AUDIT_EXPENSE_FUNCTIONS.TE_EXP_SHEET_INQ.GBL?SHEET_ID=]],AE1341,tbl_TransDet_Exp[[#This Row],[&amp;PAGE=EX_SHEET_ENTRY]]))</f>
        <v>0</v>
      </c>
      <c r="AG1341" s="250" t="str">
        <f t="shared" si="65"/>
        <v>https://docmgmt.its.fsu.edu/NolijWeb/public/apiLoginCheck.jsp?redir=../documentviewer/%3FdocumentId%3D</v>
      </c>
      <c r="AH13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1" s="250" t="str">
        <f>tbl_TransDet_Exp[[#Headers],[&amp;TargetFrameName=None]]</f>
        <v>&amp;TargetFrameName=None</v>
      </c>
      <c r="AJ13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1" s="71"/>
      <c r="AN1341" s="22"/>
      <c r="AO1341" s="22"/>
      <c r="AP1341" s="208"/>
      <c r="AQ1341" s="42" t="e">
        <f>IF(tbl_TransDet_Exp[[#This Row],[Custom SR Type]]="",INDEX(SR_Lookup[Section Name],MATCH(tbl_TransDet_Exp[[#This Row],[Account]],SR_Lookup[Account],0)),tbl_TransDet_Exp[[#This Row],[Custom SR Type]])</f>
        <v>#N/A</v>
      </c>
      <c r="AR1341" s="42">
        <f>VALUE(CONCATENATE(C1341,TEXT(tbl_TransDet_Exp[[#This Row],[Pd]],"00")))</f>
        <v>0</v>
      </c>
      <c r="AS1341" s="42" t="str">
        <f>TEXT(tbl_TransDet_Exp[[#This Row],[Project Id]],"000000")</f>
        <v>000000</v>
      </c>
      <c r="AT1341" s="42" t="e">
        <f>INDEX(Table11[Description],MATCH(tbl_TransDet_Exp[[#This Row],[Account]],Table11[GL Account],0))</f>
        <v>#N/A</v>
      </c>
      <c r="AU13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2" spans="2:47">
      <c r="B1342" s="11"/>
      <c r="C1342" s="243"/>
      <c r="D1342" s="243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244"/>
      <c r="P1342" s="11"/>
      <c r="Q1342" s="245"/>
      <c r="R1342" s="11"/>
      <c r="S1342" s="11"/>
      <c r="T1342" s="11"/>
      <c r="U1342" s="11"/>
      <c r="V1342" s="11"/>
      <c r="W1342" s="11"/>
      <c r="X1342" s="11"/>
      <c r="Y1342" s="11"/>
      <c r="Z1342" s="246"/>
      <c r="AA13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2" s="250" t="e">
        <f>IF(tbl_TransDet_Exp[[#This Row],[+/-  (HR GL Detail)]]&lt;&gt;"",tbl_TransDet_Exp[[#This Row],[+/-  (HR GL Detail)]],IF(#REF!&lt;&gt;"",#REF!,""))</f>
        <v>#REF!</v>
      </c>
      <c r="AC1342" s="250" t="str">
        <f t="shared" si="63"/>
        <v>https://financials.omni.fsu.edu/psp/sprdfi/EMPLOYEE/ERP/c/AUDIT_EXPENSE_FUNCTIONS.TE_EXP_SHEET_INQ.GBL?SHEET_ID=</v>
      </c>
      <c r="AD1342" s="250" t="str">
        <f t="shared" si="64"/>
        <v>&amp;PAGE=EX_SHEET_ENTRY</v>
      </c>
      <c r="AE1342" s="250" t="str">
        <f>IF(LEFT(tbl_TransDet_Exp[[#This Row],[Journal Id]],2)="EX",TEXT(tbl_TransDet_Exp[[#This Row],[Vch /Ex /PayId]],"0000000000"),"")</f>
        <v/>
      </c>
      <c r="AF1342" s="250" t="b">
        <f>IF(tbl_TransDet_Exp[[#This Row],[ER Lookup and Format]]&lt;&gt;"",CONCATENATE(tbl_TransDet_Exp[[#This Row],[https://financials.omni.fsu.edu/psp/sprdfi/EMPLOYEE/ERP/c/AUDIT_EXPENSE_FUNCTIONS.TE_EXP_SHEET_INQ.GBL?SHEET_ID=]],AE1342,tbl_TransDet_Exp[[#This Row],[&amp;PAGE=EX_SHEET_ENTRY]]))</f>
        <v>0</v>
      </c>
      <c r="AG1342" s="250" t="str">
        <f t="shared" si="65"/>
        <v>https://docmgmt.its.fsu.edu/NolijWeb/public/apiLoginCheck.jsp?redir=../documentviewer/%3FdocumentId%3D</v>
      </c>
      <c r="AH13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2" s="250" t="str">
        <f>tbl_TransDet_Exp[[#Headers],[&amp;TargetFrameName=None]]</f>
        <v>&amp;TargetFrameName=None</v>
      </c>
      <c r="AJ13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2" s="71"/>
      <c r="AN1342" s="22"/>
      <c r="AO1342" s="22"/>
      <c r="AP1342" s="208"/>
      <c r="AQ1342" s="42" t="e">
        <f>IF(tbl_TransDet_Exp[[#This Row],[Custom SR Type]]="",INDEX(SR_Lookup[Section Name],MATCH(tbl_TransDet_Exp[[#This Row],[Account]],SR_Lookup[Account],0)),tbl_TransDet_Exp[[#This Row],[Custom SR Type]])</f>
        <v>#N/A</v>
      </c>
      <c r="AR1342" s="42">
        <f>VALUE(CONCATENATE(C1342,TEXT(tbl_TransDet_Exp[[#This Row],[Pd]],"00")))</f>
        <v>0</v>
      </c>
      <c r="AS1342" s="42" t="str">
        <f>TEXT(tbl_TransDet_Exp[[#This Row],[Project Id]],"000000")</f>
        <v>000000</v>
      </c>
      <c r="AT1342" s="42" t="e">
        <f>INDEX(Table11[Description],MATCH(tbl_TransDet_Exp[[#This Row],[Account]],Table11[GL Account],0))</f>
        <v>#N/A</v>
      </c>
      <c r="AU13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3" spans="2:47">
      <c r="B1343" s="11"/>
      <c r="C1343" s="243"/>
      <c r="D1343" s="243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244"/>
      <c r="P1343" s="11"/>
      <c r="Q1343" s="245"/>
      <c r="R1343" s="11"/>
      <c r="S1343" s="11"/>
      <c r="T1343" s="11"/>
      <c r="U1343" s="11"/>
      <c r="V1343" s="11"/>
      <c r="W1343" s="11"/>
      <c r="X1343" s="11"/>
      <c r="Y1343" s="11"/>
      <c r="Z1343" s="246"/>
      <c r="AA13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3" s="250" t="e">
        <f>IF(tbl_TransDet_Exp[[#This Row],[+/-  (HR GL Detail)]]&lt;&gt;"",tbl_TransDet_Exp[[#This Row],[+/-  (HR GL Detail)]],IF(#REF!&lt;&gt;"",#REF!,""))</f>
        <v>#REF!</v>
      </c>
      <c r="AC1343" s="250" t="str">
        <f t="shared" si="63"/>
        <v>https://financials.omni.fsu.edu/psp/sprdfi/EMPLOYEE/ERP/c/AUDIT_EXPENSE_FUNCTIONS.TE_EXP_SHEET_INQ.GBL?SHEET_ID=</v>
      </c>
      <c r="AD1343" s="250" t="str">
        <f t="shared" si="64"/>
        <v>&amp;PAGE=EX_SHEET_ENTRY</v>
      </c>
      <c r="AE1343" s="250" t="str">
        <f>IF(LEFT(tbl_TransDet_Exp[[#This Row],[Journal Id]],2)="EX",TEXT(tbl_TransDet_Exp[[#This Row],[Vch /Ex /PayId]],"0000000000"),"")</f>
        <v/>
      </c>
      <c r="AF1343" s="250" t="b">
        <f>IF(tbl_TransDet_Exp[[#This Row],[ER Lookup and Format]]&lt;&gt;"",CONCATENATE(tbl_TransDet_Exp[[#This Row],[https://financials.omni.fsu.edu/psp/sprdfi/EMPLOYEE/ERP/c/AUDIT_EXPENSE_FUNCTIONS.TE_EXP_SHEET_INQ.GBL?SHEET_ID=]],AE1343,tbl_TransDet_Exp[[#This Row],[&amp;PAGE=EX_SHEET_ENTRY]]))</f>
        <v>0</v>
      </c>
      <c r="AG1343" s="250" t="str">
        <f t="shared" si="65"/>
        <v>https://docmgmt.its.fsu.edu/NolijWeb/public/apiLoginCheck.jsp?redir=../documentviewer/%3FdocumentId%3D</v>
      </c>
      <c r="AH13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3" s="250" t="str">
        <f>tbl_TransDet_Exp[[#Headers],[&amp;TargetFrameName=None]]</f>
        <v>&amp;TargetFrameName=None</v>
      </c>
      <c r="AJ13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3" s="71"/>
      <c r="AN1343" s="22"/>
      <c r="AO1343" s="22"/>
      <c r="AP1343" s="208"/>
      <c r="AQ1343" s="42" t="e">
        <f>IF(tbl_TransDet_Exp[[#This Row],[Custom SR Type]]="",INDEX(SR_Lookup[Section Name],MATCH(tbl_TransDet_Exp[[#This Row],[Account]],SR_Lookup[Account],0)),tbl_TransDet_Exp[[#This Row],[Custom SR Type]])</f>
        <v>#N/A</v>
      </c>
      <c r="AR1343" s="42">
        <f>VALUE(CONCATENATE(C1343,TEXT(tbl_TransDet_Exp[[#This Row],[Pd]],"00")))</f>
        <v>0</v>
      </c>
      <c r="AS1343" s="42" t="str">
        <f>TEXT(tbl_TransDet_Exp[[#This Row],[Project Id]],"000000")</f>
        <v>000000</v>
      </c>
      <c r="AT1343" s="42" t="e">
        <f>INDEX(Table11[Description],MATCH(tbl_TransDet_Exp[[#This Row],[Account]],Table11[GL Account],0))</f>
        <v>#N/A</v>
      </c>
      <c r="AU13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4" spans="2:47">
      <c r="B1344" s="11"/>
      <c r="C1344" s="243"/>
      <c r="D1344" s="243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244"/>
      <c r="P1344" s="11"/>
      <c r="Q1344" s="245"/>
      <c r="R1344" s="11"/>
      <c r="S1344" s="11"/>
      <c r="T1344" s="11"/>
      <c r="U1344" s="11"/>
      <c r="V1344" s="11"/>
      <c r="W1344" s="11"/>
      <c r="X1344" s="11"/>
      <c r="Y1344" s="11"/>
      <c r="Z1344" s="246"/>
      <c r="AA13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4" s="250" t="e">
        <f>IF(tbl_TransDet_Exp[[#This Row],[+/-  (HR GL Detail)]]&lt;&gt;"",tbl_TransDet_Exp[[#This Row],[+/-  (HR GL Detail)]],IF(#REF!&lt;&gt;"",#REF!,""))</f>
        <v>#REF!</v>
      </c>
      <c r="AC1344" s="250" t="str">
        <f t="shared" si="63"/>
        <v>https://financials.omni.fsu.edu/psp/sprdfi/EMPLOYEE/ERP/c/AUDIT_EXPENSE_FUNCTIONS.TE_EXP_SHEET_INQ.GBL?SHEET_ID=</v>
      </c>
      <c r="AD1344" s="250" t="str">
        <f t="shared" si="64"/>
        <v>&amp;PAGE=EX_SHEET_ENTRY</v>
      </c>
      <c r="AE1344" s="250" t="str">
        <f>IF(LEFT(tbl_TransDet_Exp[[#This Row],[Journal Id]],2)="EX",TEXT(tbl_TransDet_Exp[[#This Row],[Vch /Ex /PayId]],"0000000000"),"")</f>
        <v/>
      </c>
      <c r="AF1344" s="250" t="b">
        <f>IF(tbl_TransDet_Exp[[#This Row],[ER Lookup and Format]]&lt;&gt;"",CONCATENATE(tbl_TransDet_Exp[[#This Row],[https://financials.omni.fsu.edu/psp/sprdfi/EMPLOYEE/ERP/c/AUDIT_EXPENSE_FUNCTIONS.TE_EXP_SHEET_INQ.GBL?SHEET_ID=]],AE1344,tbl_TransDet_Exp[[#This Row],[&amp;PAGE=EX_SHEET_ENTRY]]))</f>
        <v>0</v>
      </c>
      <c r="AG1344" s="250" t="str">
        <f t="shared" si="65"/>
        <v>https://docmgmt.its.fsu.edu/NolijWeb/public/apiLoginCheck.jsp?redir=../documentviewer/%3FdocumentId%3D</v>
      </c>
      <c r="AH13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4" s="250" t="str">
        <f>tbl_TransDet_Exp[[#Headers],[&amp;TargetFrameName=None]]</f>
        <v>&amp;TargetFrameName=None</v>
      </c>
      <c r="AJ13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4" s="71"/>
      <c r="AN1344" s="22"/>
      <c r="AO1344" s="22"/>
      <c r="AP1344" s="208"/>
      <c r="AQ1344" s="42" t="e">
        <f>IF(tbl_TransDet_Exp[[#This Row],[Custom SR Type]]="",INDEX(SR_Lookup[Section Name],MATCH(tbl_TransDet_Exp[[#This Row],[Account]],SR_Lookup[Account],0)),tbl_TransDet_Exp[[#This Row],[Custom SR Type]])</f>
        <v>#N/A</v>
      </c>
      <c r="AR1344" s="42">
        <f>VALUE(CONCATENATE(C1344,TEXT(tbl_TransDet_Exp[[#This Row],[Pd]],"00")))</f>
        <v>0</v>
      </c>
      <c r="AS1344" s="42" t="str">
        <f>TEXT(tbl_TransDet_Exp[[#This Row],[Project Id]],"000000")</f>
        <v>000000</v>
      </c>
      <c r="AT1344" s="42" t="e">
        <f>INDEX(Table11[Description],MATCH(tbl_TransDet_Exp[[#This Row],[Account]],Table11[GL Account],0))</f>
        <v>#N/A</v>
      </c>
      <c r="AU13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5" spans="2:47">
      <c r="B1345" s="11"/>
      <c r="C1345" s="243"/>
      <c r="D1345" s="243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244"/>
      <c r="P1345" s="11"/>
      <c r="Q1345" s="245"/>
      <c r="R1345" s="11"/>
      <c r="S1345" s="11"/>
      <c r="T1345" s="11"/>
      <c r="U1345" s="11"/>
      <c r="V1345" s="11"/>
      <c r="W1345" s="11"/>
      <c r="X1345" s="11"/>
      <c r="Y1345" s="11"/>
      <c r="Z1345" s="246"/>
      <c r="AA13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5" s="250" t="e">
        <f>IF(tbl_TransDet_Exp[[#This Row],[+/-  (HR GL Detail)]]&lt;&gt;"",tbl_TransDet_Exp[[#This Row],[+/-  (HR GL Detail)]],IF(#REF!&lt;&gt;"",#REF!,""))</f>
        <v>#REF!</v>
      </c>
      <c r="AC1345" s="250" t="str">
        <f t="shared" si="63"/>
        <v>https://financials.omni.fsu.edu/psp/sprdfi/EMPLOYEE/ERP/c/AUDIT_EXPENSE_FUNCTIONS.TE_EXP_SHEET_INQ.GBL?SHEET_ID=</v>
      </c>
      <c r="AD1345" s="250" t="str">
        <f t="shared" si="64"/>
        <v>&amp;PAGE=EX_SHEET_ENTRY</v>
      </c>
      <c r="AE1345" s="250" t="str">
        <f>IF(LEFT(tbl_TransDet_Exp[[#This Row],[Journal Id]],2)="EX",TEXT(tbl_TransDet_Exp[[#This Row],[Vch /Ex /PayId]],"0000000000"),"")</f>
        <v/>
      </c>
      <c r="AF1345" s="250" t="b">
        <f>IF(tbl_TransDet_Exp[[#This Row],[ER Lookup and Format]]&lt;&gt;"",CONCATENATE(tbl_TransDet_Exp[[#This Row],[https://financials.omni.fsu.edu/psp/sprdfi/EMPLOYEE/ERP/c/AUDIT_EXPENSE_FUNCTIONS.TE_EXP_SHEET_INQ.GBL?SHEET_ID=]],AE1345,tbl_TransDet_Exp[[#This Row],[&amp;PAGE=EX_SHEET_ENTRY]]))</f>
        <v>0</v>
      </c>
      <c r="AG1345" s="250" t="str">
        <f t="shared" si="65"/>
        <v>https://docmgmt.its.fsu.edu/NolijWeb/public/apiLoginCheck.jsp?redir=../documentviewer/%3FdocumentId%3D</v>
      </c>
      <c r="AH13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5" s="250" t="str">
        <f>tbl_TransDet_Exp[[#Headers],[&amp;TargetFrameName=None]]</f>
        <v>&amp;TargetFrameName=None</v>
      </c>
      <c r="AJ13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5" s="71"/>
      <c r="AN1345" s="22"/>
      <c r="AO1345" s="22"/>
      <c r="AP1345" s="208"/>
      <c r="AQ1345" s="42" t="e">
        <f>IF(tbl_TransDet_Exp[[#This Row],[Custom SR Type]]="",INDEX(SR_Lookup[Section Name],MATCH(tbl_TransDet_Exp[[#This Row],[Account]],SR_Lookup[Account],0)),tbl_TransDet_Exp[[#This Row],[Custom SR Type]])</f>
        <v>#N/A</v>
      </c>
      <c r="AR1345" s="42">
        <f>VALUE(CONCATENATE(C1345,TEXT(tbl_TransDet_Exp[[#This Row],[Pd]],"00")))</f>
        <v>0</v>
      </c>
      <c r="AS1345" s="42" t="str">
        <f>TEXT(tbl_TransDet_Exp[[#This Row],[Project Id]],"000000")</f>
        <v>000000</v>
      </c>
      <c r="AT1345" s="42" t="e">
        <f>INDEX(Table11[Description],MATCH(tbl_TransDet_Exp[[#This Row],[Account]],Table11[GL Account],0))</f>
        <v>#N/A</v>
      </c>
      <c r="AU13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6" spans="2:47">
      <c r="B1346" s="11"/>
      <c r="C1346" s="243"/>
      <c r="D1346" s="243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244"/>
      <c r="P1346" s="11"/>
      <c r="Q1346" s="245"/>
      <c r="R1346" s="11"/>
      <c r="S1346" s="11"/>
      <c r="T1346" s="11"/>
      <c r="U1346" s="11"/>
      <c r="V1346" s="11"/>
      <c r="W1346" s="11"/>
      <c r="X1346" s="11"/>
      <c r="Y1346" s="11"/>
      <c r="Z1346" s="246"/>
      <c r="AA13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6" s="250" t="e">
        <f>IF(tbl_TransDet_Exp[[#This Row],[+/-  (HR GL Detail)]]&lt;&gt;"",tbl_TransDet_Exp[[#This Row],[+/-  (HR GL Detail)]],IF(#REF!&lt;&gt;"",#REF!,""))</f>
        <v>#REF!</v>
      </c>
      <c r="AC1346" s="250" t="str">
        <f t="shared" si="63"/>
        <v>https://financials.omni.fsu.edu/psp/sprdfi/EMPLOYEE/ERP/c/AUDIT_EXPENSE_FUNCTIONS.TE_EXP_SHEET_INQ.GBL?SHEET_ID=</v>
      </c>
      <c r="AD1346" s="250" t="str">
        <f t="shared" si="64"/>
        <v>&amp;PAGE=EX_SHEET_ENTRY</v>
      </c>
      <c r="AE1346" s="250" t="str">
        <f>IF(LEFT(tbl_TransDet_Exp[[#This Row],[Journal Id]],2)="EX",TEXT(tbl_TransDet_Exp[[#This Row],[Vch /Ex /PayId]],"0000000000"),"")</f>
        <v/>
      </c>
      <c r="AF1346" s="250" t="b">
        <f>IF(tbl_TransDet_Exp[[#This Row],[ER Lookup and Format]]&lt;&gt;"",CONCATENATE(tbl_TransDet_Exp[[#This Row],[https://financials.omni.fsu.edu/psp/sprdfi/EMPLOYEE/ERP/c/AUDIT_EXPENSE_FUNCTIONS.TE_EXP_SHEET_INQ.GBL?SHEET_ID=]],AE1346,tbl_TransDet_Exp[[#This Row],[&amp;PAGE=EX_SHEET_ENTRY]]))</f>
        <v>0</v>
      </c>
      <c r="AG1346" s="250" t="str">
        <f t="shared" si="65"/>
        <v>https://docmgmt.its.fsu.edu/NolijWeb/public/apiLoginCheck.jsp?redir=../documentviewer/%3FdocumentId%3D</v>
      </c>
      <c r="AH13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6" s="250" t="str">
        <f>tbl_TransDet_Exp[[#Headers],[&amp;TargetFrameName=None]]</f>
        <v>&amp;TargetFrameName=None</v>
      </c>
      <c r="AJ13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6" s="71"/>
      <c r="AN1346" s="22"/>
      <c r="AO1346" s="22"/>
      <c r="AP1346" s="208"/>
      <c r="AQ1346" s="42" t="e">
        <f>IF(tbl_TransDet_Exp[[#This Row],[Custom SR Type]]="",INDEX(SR_Lookup[Section Name],MATCH(tbl_TransDet_Exp[[#This Row],[Account]],SR_Lookup[Account],0)),tbl_TransDet_Exp[[#This Row],[Custom SR Type]])</f>
        <v>#N/A</v>
      </c>
      <c r="AR1346" s="42">
        <f>VALUE(CONCATENATE(C1346,TEXT(tbl_TransDet_Exp[[#This Row],[Pd]],"00")))</f>
        <v>0</v>
      </c>
      <c r="AS1346" s="42" t="str">
        <f>TEXT(tbl_TransDet_Exp[[#This Row],[Project Id]],"000000")</f>
        <v>000000</v>
      </c>
      <c r="AT1346" s="42" t="e">
        <f>INDEX(Table11[Description],MATCH(tbl_TransDet_Exp[[#This Row],[Account]],Table11[GL Account],0))</f>
        <v>#N/A</v>
      </c>
      <c r="AU13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7" spans="2:47">
      <c r="B1347" s="11"/>
      <c r="C1347" s="243"/>
      <c r="D1347" s="243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244"/>
      <c r="P1347" s="11"/>
      <c r="Q1347" s="245"/>
      <c r="R1347" s="11"/>
      <c r="S1347" s="11"/>
      <c r="T1347" s="11"/>
      <c r="U1347" s="11"/>
      <c r="V1347" s="11"/>
      <c r="W1347" s="11"/>
      <c r="X1347" s="11"/>
      <c r="Y1347" s="11"/>
      <c r="Z1347" s="246"/>
      <c r="AA13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7" s="250" t="e">
        <f>IF(tbl_TransDet_Exp[[#This Row],[+/-  (HR GL Detail)]]&lt;&gt;"",tbl_TransDet_Exp[[#This Row],[+/-  (HR GL Detail)]],IF(#REF!&lt;&gt;"",#REF!,""))</f>
        <v>#REF!</v>
      </c>
      <c r="AC1347" s="250" t="str">
        <f t="shared" si="63"/>
        <v>https://financials.omni.fsu.edu/psp/sprdfi/EMPLOYEE/ERP/c/AUDIT_EXPENSE_FUNCTIONS.TE_EXP_SHEET_INQ.GBL?SHEET_ID=</v>
      </c>
      <c r="AD1347" s="250" t="str">
        <f t="shared" si="64"/>
        <v>&amp;PAGE=EX_SHEET_ENTRY</v>
      </c>
      <c r="AE1347" s="250" t="str">
        <f>IF(LEFT(tbl_TransDet_Exp[[#This Row],[Journal Id]],2)="EX",TEXT(tbl_TransDet_Exp[[#This Row],[Vch /Ex /PayId]],"0000000000"),"")</f>
        <v/>
      </c>
      <c r="AF1347" s="250" t="b">
        <f>IF(tbl_TransDet_Exp[[#This Row],[ER Lookup and Format]]&lt;&gt;"",CONCATENATE(tbl_TransDet_Exp[[#This Row],[https://financials.omni.fsu.edu/psp/sprdfi/EMPLOYEE/ERP/c/AUDIT_EXPENSE_FUNCTIONS.TE_EXP_SHEET_INQ.GBL?SHEET_ID=]],AE1347,tbl_TransDet_Exp[[#This Row],[&amp;PAGE=EX_SHEET_ENTRY]]))</f>
        <v>0</v>
      </c>
      <c r="AG1347" s="250" t="str">
        <f t="shared" si="65"/>
        <v>https://docmgmt.its.fsu.edu/NolijWeb/public/apiLoginCheck.jsp?redir=../documentviewer/%3FdocumentId%3D</v>
      </c>
      <c r="AH13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7" s="250" t="str">
        <f>tbl_TransDet_Exp[[#Headers],[&amp;TargetFrameName=None]]</f>
        <v>&amp;TargetFrameName=None</v>
      </c>
      <c r="AJ13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7" s="71"/>
      <c r="AN1347" s="22"/>
      <c r="AO1347" s="22"/>
      <c r="AP1347" s="208"/>
      <c r="AQ1347" s="42" t="e">
        <f>IF(tbl_TransDet_Exp[[#This Row],[Custom SR Type]]="",INDEX(SR_Lookup[Section Name],MATCH(tbl_TransDet_Exp[[#This Row],[Account]],SR_Lookup[Account],0)),tbl_TransDet_Exp[[#This Row],[Custom SR Type]])</f>
        <v>#N/A</v>
      </c>
      <c r="AR1347" s="42">
        <f>VALUE(CONCATENATE(C1347,TEXT(tbl_TransDet_Exp[[#This Row],[Pd]],"00")))</f>
        <v>0</v>
      </c>
      <c r="AS1347" s="42" t="str">
        <f>TEXT(tbl_TransDet_Exp[[#This Row],[Project Id]],"000000")</f>
        <v>000000</v>
      </c>
      <c r="AT1347" s="42" t="e">
        <f>INDEX(Table11[Description],MATCH(tbl_TransDet_Exp[[#This Row],[Account]],Table11[GL Account],0))</f>
        <v>#N/A</v>
      </c>
      <c r="AU13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8" spans="2:47">
      <c r="B1348" s="11"/>
      <c r="C1348" s="243"/>
      <c r="D1348" s="243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244"/>
      <c r="P1348" s="11"/>
      <c r="Q1348" s="245"/>
      <c r="R1348" s="11"/>
      <c r="S1348" s="11"/>
      <c r="T1348" s="11"/>
      <c r="U1348" s="11"/>
      <c r="V1348" s="11"/>
      <c r="W1348" s="11"/>
      <c r="X1348" s="11"/>
      <c r="Y1348" s="11"/>
      <c r="Z1348" s="246"/>
      <c r="AA13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8" s="250" t="e">
        <f>IF(tbl_TransDet_Exp[[#This Row],[+/-  (HR GL Detail)]]&lt;&gt;"",tbl_TransDet_Exp[[#This Row],[+/-  (HR GL Detail)]],IF(#REF!&lt;&gt;"",#REF!,""))</f>
        <v>#REF!</v>
      </c>
      <c r="AC1348" s="250" t="str">
        <f t="shared" si="63"/>
        <v>https://financials.omni.fsu.edu/psp/sprdfi/EMPLOYEE/ERP/c/AUDIT_EXPENSE_FUNCTIONS.TE_EXP_SHEET_INQ.GBL?SHEET_ID=</v>
      </c>
      <c r="AD1348" s="250" t="str">
        <f t="shared" si="64"/>
        <v>&amp;PAGE=EX_SHEET_ENTRY</v>
      </c>
      <c r="AE1348" s="250" t="str">
        <f>IF(LEFT(tbl_TransDet_Exp[[#This Row],[Journal Id]],2)="EX",TEXT(tbl_TransDet_Exp[[#This Row],[Vch /Ex /PayId]],"0000000000"),"")</f>
        <v/>
      </c>
      <c r="AF1348" s="250" t="b">
        <f>IF(tbl_TransDet_Exp[[#This Row],[ER Lookup and Format]]&lt;&gt;"",CONCATENATE(tbl_TransDet_Exp[[#This Row],[https://financials.omni.fsu.edu/psp/sprdfi/EMPLOYEE/ERP/c/AUDIT_EXPENSE_FUNCTIONS.TE_EXP_SHEET_INQ.GBL?SHEET_ID=]],AE1348,tbl_TransDet_Exp[[#This Row],[&amp;PAGE=EX_SHEET_ENTRY]]))</f>
        <v>0</v>
      </c>
      <c r="AG1348" s="250" t="str">
        <f t="shared" si="65"/>
        <v>https://docmgmt.its.fsu.edu/NolijWeb/public/apiLoginCheck.jsp?redir=../documentviewer/%3FdocumentId%3D</v>
      </c>
      <c r="AH13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8" s="250" t="str">
        <f>tbl_TransDet_Exp[[#Headers],[&amp;TargetFrameName=None]]</f>
        <v>&amp;TargetFrameName=None</v>
      </c>
      <c r="AJ13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8" s="71"/>
      <c r="AN1348" s="22"/>
      <c r="AO1348" s="22"/>
      <c r="AP1348" s="208"/>
      <c r="AQ1348" s="42" t="e">
        <f>IF(tbl_TransDet_Exp[[#This Row],[Custom SR Type]]="",INDEX(SR_Lookup[Section Name],MATCH(tbl_TransDet_Exp[[#This Row],[Account]],SR_Lookup[Account],0)),tbl_TransDet_Exp[[#This Row],[Custom SR Type]])</f>
        <v>#N/A</v>
      </c>
      <c r="AR1348" s="42">
        <f>VALUE(CONCATENATE(C1348,TEXT(tbl_TransDet_Exp[[#This Row],[Pd]],"00")))</f>
        <v>0</v>
      </c>
      <c r="AS1348" s="42" t="str">
        <f>TEXT(tbl_TransDet_Exp[[#This Row],[Project Id]],"000000")</f>
        <v>000000</v>
      </c>
      <c r="AT1348" s="42" t="e">
        <f>INDEX(Table11[Description],MATCH(tbl_TransDet_Exp[[#This Row],[Account]],Table11[GL Account],0))</f>
        <v>#N/A</v>
      </c>
      <c r="AU13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49" spans="2:47">
      <c r="B1349" s="11"/>
      <c r="C1349" s="243"/>
      <c r="D1349" s="243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244"/>
      <c r="P1349" s="11"/>
      <c r="Q1349" s="245"/>
      <c r="R1349" s="11"/>
      <c r="S1349" s="11"/>
      <c r="T1349" s="11"/>
      <c r="U1349" s="11"/>
      <c r="V1349" s="11"/>
      <c r="W1349" s="11"/>
      <c r="X1349" s="11"/>
      <c r="Y1349" s="11"/>
      <c r="Z1349" s="246"/>
      <c r="AA13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49" s="250" t="e">
        <f>IF(tbl_TransDet_Exp[[#This Row],[+/-  (HR GL Detail)]]&lt;&gt;"",tbl_TransDet_Exp[[#This Row],[+/-  (HR GL Detail)]],IF(#REF!&lt;&gt;"",#REF!,""))</f>
        <v>#REF!</v>
      </c>
      <c r="AC1349" s="250" t="str">
        <f t="shared" si="63"/>
        <v>https://financials.omni.fsu.edu/psp/sprdfi/EMPLOYEE/ERP/c/AUDIT_EXPENSE_FUNCTIONS.TE_EXP_SHEET_INQ.GBL?SHEET_ID=</v>
      </c>
      <c r="AD1349" s="250" t="str">
        <f t="shared" si="64"/>
        <v>&amp;PAGE=EX_SHEET_ENTRY</v>
      </c>
      <c r="AE1349" s="250" t="str">
        <f>IF(LEFT(tbl_TransDet_Exp[[#This Row],[Journal Id]],2)="EX",TEXT(tbl_TransDet_Exp[[#This Row],[Vch /Ex /PayId]],"0000000000"),"")</f>
        <v/>
      </c>
      <c r="AF1349" s="250" t="b">
        <f>IF(tbl_TransDet_Exp[[#This Row],[ER Lookup and Format]]&lt;&gt;"",CONCATENATE(tbl_TransDet_Exp[[#This Row],[https://financials.omni.fsu.edu/psp/sprdfi/EMPLOYEE/ERP/c/AUDIT_EXPENSE_FUNCTIONS.TE_EXP_SHEET_INQ.GBL?SHEET_ID=]],AE1349,tbl_TransDet_Exp[[#This Row],[&amp;PAGE=EX_SHEET_ENTRY]]))</f>
        <v>0</v>
      </c>
      <c r="AG1349" s="250" t="str">
        <f t="shared" si="65"/>
        <v>https://docmgmt.its.fsu.edu/NolijWeb/public/apiLoginCheck.jsp?redir=../documentviewer/%3FdocumentId%3D</v>
      </c>
      <c r="AH13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49" s="250" t="str">
        <f>tbl_TransDet_Exp[[#Headers],[&amp;TargetFrameName=None]]</f>
        <v>&amp;TargetFrameName=None</v>
      </c>
      <c r="AJ13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49" s="71"/>
      <c r="AN1349" s="22"/>
      <c r="AO1349" s="22"/>
      <c r="AP1349" s="208"/>
      <c r="AQ1349" s="42" t="e">
        <f>IF(tbl_TransDet_Exp[[#This Row],[Custom SR Type]]="",INDEX(SR_Lookup[Section Name],MATCH(tbl_TransDet_Exp[[#This Row],[Account]],SR_Lookup[Account],0)),tbl_TransDet_Exp[[#This Row],[Custom SR Type]])</f>
        <v>#N/A</v>
      </c>
      <c r="AR1349" s="42">
        <f>VALUE(CONCATENATE(C1349,TEXT(tbl_TransDet_Exp[[#This Row],[Pd]],"00")))</f>
        <v>0</v>
      </c>
      <c r="AS1349" s="42" t="str">
        <f>TEXT(tbl_TransDet_Exp[[#This Row],[Project Id]],"000000")</f>
        <v>000000</v>
      </c>
      <c r="AT1349" s="42" t="e">
        <f>INDEX(Table11[Description],MATCH(tbl_TransDet_Exp[[#This Row],[Account]],Table11[GL Account],0))</f>
        <v>#N/A</v>
      </c>
      <c r="AU13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0" spans="2:47">
      <c r="B1350" s="11"/>
      <c r="C1350" s="243"/>
      <c r="D1350" s="243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244"/>
      <c r="P1350" s="11"/>
      <c r="Q1350" s="245"/>
      <c r="R1350" s="11"/>
      <c r="S1350" s="11"/>
      <c r="T1350" s="11"/>
      <c r="U1350" s="11"/>
      <c r="V1350" s="11"/>
      <c r="W1350" s="11"/>
      <c r="X1350" s="11"/>
      <c r="Y1350" s="11"/>
      <c r="Z1350" s="246"/>
      <c r="AA13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0" s="250" t="e">
        <f>IF(tbl_TransDet_Exp[[#This Row],[+/-  (HR GL Detail)]]&lt;&gt;"",tbl_TransDet_Exp[[#This Row],[+/-  (HR GL Detail)]],IF(#REF!&lt;&gt;"",#REF!,""))</f>
        <v>#REF!</v>
      </c>
      <c r="AC1350" s="250" t="str">
        <f t="shared" si="63"/>
        <v>https://financials.omni.fsu.edu/psp/sprdfi/EMPLOYEE/ERP/c/AUDIT_EXPENSE_FUNCTIONS.TE_EXP_SHEET_INQ.GBL?SHEET_ID=</v>
      </c>
      <c r="AD1350" s="250" t="str">
        <f t="shared" si="64"/>
        <v>&amp;PAGE=EX_SHEET_ENTRY</v>
      </c>
      <c r="AE1350" s="250" t="str">
        <f>IF(LEFT(tbl_TransDet_Exp[[#This Row],[Journal Id]],2)="EX",TEXT(tbl_TransDet_Exp[[#This Row],[Vch /Ex /PayId]],"0000000000"),"")</f>
        <v/>
      </c>
      <c r="AF1350" s="250" t="b">
        <f>IF(tbl_TransDet_Exp[[#This Row],[ER Lookup and Format]]&lt;&gt;"",CONCATENATE(tbl_TransDet_Exp[[#This Row],[https://financials.omni.fsu.edu/psp/sprdfi/EMPLOYEE/ERP/c/AUDIT_EXPENSE_FUNCTIONS.TE_EXP_SHEET_INQ.GBL?SHEET_ID=]],AE1350,tbl_TransDet_Exp[[#This Row],[&amp;PAGE=EX_SHEET_ENTRY]]))</f>
        <v>0</v>
      </c>
      <c r="AG1350" s="250" t="str">
        <f t="shared" si="65"/>
        <v>https://docmgmt.its.fsu.edu/NolijWeb/public/apiLoginCheck.jsp?redir=../documentviewer/%3FdocumentId%3D</v>
      </c>
      <c r="AH13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0" s="250" t="str">
        <f>tbl_TransDet_Exp[[#Headers],[&amp;TargetFrameName=None]]</f>
        <v>&amp;TargetFrameName=None</v>
      </c>
      <c r="AJ13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0" s="71"/>
      <c r="AN1350" s="22"/>
      <c r="AO1350" s="22"/>
      <c r="AP1350" s="208"/>
      <c r="AQ1350" s="42" t="e">
        <f>IF(tbl_TransDet_Exp[[#This Row],[Custom SR Type]]="",INDEX(SR_Lookup[Section Name],MATCH(tbl_TransDet_Exp[[#This Row],[Account]],SR_Lookup[Account],0)),tbl_TransDet_Exp[[#This Row],[Custom SR Type]])</f>
        <v>#N/A</v>
      </c>
      <c r="AR1350" s="42">
        <f>VALUE(CONCATENATE(C1350,TEXT(tbl_TransDet_Exp[[#This Row],[Pd]],"00")))</f>
        <v>0</v>
      </c>
      <c r="AS1350" s="42" t="str">
        <f>TEXT(tbl_TransDet_Exp[[#This Row],[Project Id]],"000000")</f>
        <v>000000</v>
      </c>
      <c r="AT1350" s="42" t="e">
        <f>INDEX(Table11[Description],MATCH(tbl_TransDet_Exp[[#This Row],[Account]],Table11[GL Account],0))</f>
        <v>#N/A</v>
      </c>
      <c r="AU13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1" spans="2:47">
      <c r="B1351" s="11"/>
      <c r="C1351" s="243"/>
      <c r="D1351" s="243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244"/>
      <c r="P1351" s="11"/>
      <c r="Q1351" s="245"/>
      <c r="R1351" s="11"/>
      <c r="S1351" s="11"/>
      <c r="T1351" s="11"/>
      <c r="U1351" s="11"/>
      <c r="V1351" s="11"/>
      <c r="W1351" s="11"/>
      <c r="X1351" s="11"/>
      <c r="Y1351" s="11"/>
      <c r="Z1351" s="246"/>
      <c r="AA13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1" s="250" t="e">
        <f>IF(tbl_TransDet_Exp[[#This Row],[+/-  (HR GL Detail)]]&lt;&gt;"",tbl_TransDet_Exp[[#This Row],[+/-  (HR GL Detail)]],IF(#REF!&lt;&gt;"",#REF!,""))</f>
        <v>#REF!</v>
      </c>
      <c r="AC1351" s="250" t="str">
        <f t="shared" si="63"/>
        <v>https://financials.omni.fsu.edu/psp/sprdfi/EMPLOYEE/ERP/c/AUDIT_EXPENSE_FUNCTIONS.TE_EXP_SHEET_INQ.GBL?SHEET_ID=</v>
      </c>
      <c r="AD1351" s="250" t="str">
        <f t="shared" si="64"/>
        <v>&amp;PAGE=EX_SHEET_ENTRY</v>
      </c>
      <c r="AE1351" s="250" t="str">
        <f>IF(LEFT(tbl_TransDet_Exp[[#This Row],[Journal Id]],2)="EX",TEXT(tbl_TransDet_Exp[[#This Row],[Vch /Ex /PayId]],"0000000000"),"")</f>
        <v/>
      </c>
      <c r="AF1351" s="250" t="b">
        <f>IF(tbl_TransDet_Exp[[#This Row],[ER Lookup and Format]]&lt;&gt;"",CONCATENATE(tbl_TransDet_Exp[[#This Row],[https://financials.omni.fsu.edu/psp/sprdfi/EMPLOYEE/ERP/c/AUDIT_EXPENSE_FUNCTIONS.TE_EXP_SHEET_INQ.GBL?SHEET_ID=]],AE1351,tbl_TransDet_Exp[[#This Row],[&amp;PAGE=EX_SHEET_ENTRY]]))</f>
        <v>0</v>
      </c>
      <c r="AG1351" s="250" t="str">
        <f t="shared" si="65"/>
        <v>https://docmgmt.its.fsu.edu/NolijWeb/public/apiLoginCheck.jsp?redir=../documentviewer/%3FdocumentId%3D</v>
      </c>
      <c r="AH13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1" s="250" t="str">
        <f>tbl_TransDet_Exp[[#Headers],[&amp;TargetFrameName=None]]</f>
        <v>&amp;TargetFrameName=None</v>
      </c>
      <c r="AJ13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1" s="71"/>
      <c r="AN1351" s="22"/>
      <c r="AO1351" s="22"/>
      <c r="AP1351" s="208"/>
      <c r="AQ1351" s="42" t="e">
        <f>IF(tbl_TransDet_Exp[[#This Row],[Custom SR Type]]="",INDEX(SR_Lookup[Section Name],MATCH(tbl_TransDet_Exp[[#This Row],[Account]],SR_Lookup[Account],0)),tbl_TransDet_Exp[[#This Row],[Custom SR Type]])</f>
        <v>#N/A</v>
      </c>
      <c r="AR1351" s="42">
        <f>VALUE(CONCATENATE(C1351,TEXT(tbl_TransDet_Exp[[#This Row],[Pd]],"00")))</f>
        <v>0</v>
      </c>
      <c r="AS1351" s="42" t="str">
        <f>TEXT(tbl_TransDet_Exp[[#This Row],[Project Id]],"000000")</f>
        <v>000000</v>
      </c>
      <c r="AT1351" s="42" t="e">
        <f>INDEX(Table11[Description],MATCH(tbl_TransDet_Exp[[#This Row],[Account]],Table11[GL Account],0))</f>
        <v>#N/A</v>
      </c>
      <c r="AU13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2" spans="2:47">
      <c r="B1352" s="11"/>
      <c r="C1352" s="243"/>
      <c r="D1352" s="243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244"/>
      <c r="P1352" s="11"/>
      <c r="Q1352" s="245"/>
      <c r="R1352" s="11"/>
      <c r="S1352" s="11"/>
      <c r="T1352" s="11"/>
      <c r="U1352" s="11"/>
      <c r="V1352" s="11"/>
      <c r="W1352" s="11"/>
      <c r="X1352" s="11"/>
      <c r="Y1352" s="11"/>
      <c r="Z1352" s="246"/>
      <c r="AA13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2" s="250" t="e">
        <f>IF(tbl_TransDet_Exp[[#This Row],[+/-  (HR GL Detail)]]&lt;&gt;"",tbl_TransDet_Exp[[#This Row],[+/-  (HR GL Detail)]],IF(#REF!&lt;&gt;"",#REF!,""))</f>
        <v>#REF!</v>
      </c>
      <c r="AC1352" s="250" t="str">
        <f t="shared" si="63"/>
        <v>https://financials.omni.fsu.edu/psp/sprdfi/EMPLOYEE/ERP/c/AUDIT_EXPENSE_FUNCTIONS.TE_EXP_SHEET_INQ.GBL?SHEET_ID=</v>
      </c>
      <c r="AD1352" s="250" t="str">
        <f t="shared" si="64"/>
        <v>&amp;PAGE=EX_SHEET_ENTRY</v>
      </c>
      <c r="AE1352" s="250" t="str">
        <f>IF(LEFT(tbl_TransDet_Exp[[#This Row],[Journal Id]],2)="EX",TEXT(tbl_TransDet_Exp[[#This Row],[Vch /Ex /PayId]],"0000000000"),"")</f>
        <v/>
      </c>
      <c r="AF1352" s="250" t="b">
        <f>IF(tbl_TransDet_Exp[[#This Row],[ER Lookup and Format]]&lt;&gt;"",CONCATENATE(tbl_TransDet_Exp[[#This Row],[https://financials.omni.fsu.edu/psp/sprdfi/EMPLOYEE/ERP/c/AUDIT_EXPENSE_FUNCTIONS.TE_EXP_SHEET_INQ.GBL?SHEET_ID=]],AE1352,tbl_TransDet_Exp[[#This Row],[&amp;PAGE=EX_SHEET_ENTRY]]))</f>
        <v>0</v>
      </c>
      <c r="AG1352" s="250" t="str">
        <f t="shared" si="65"/>
        <v>https://docmgmt.its.fsu.edu/NolijWeb/public/apiLoginCheck.jsp?redir=../documentviewer/%3FdocumentId%3D</v>
      </c>
      <c r="AH13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2" s="250" t="str">
        <f>tbl_TransDet_Exp[[#Headers],[&amp;TargetFrameName=None]]</f>
        <v>&amp;TargetFrameName=None</v>
      </c>
      <c r="AJ13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2" s="71"/>
      <c r="AN1352" s="22"/>
      <c r="AO1352" s="22"/>
      <c r="AP1352" s="208"/>
      <c r="AQ1352" s="42" t="e">
        <f>IF(tbl_TransDet_Exp[[#This Row],[Custom SR Type]]="",INDEX(SR_Lookup[Section Name],MATCH(tbl_TransDet_Exp[[#This Row],[Account]],SR_Lookup[Account],0)),tbl_TransDet_Exp[[#This Row],[Custom SR Type]])</f>
        <v>#N/A</v>
      </c>
      <c r="AR1352" s="42">
        <f>VALUE(CONCATENATE(C1352,TEXT(tbl_TransDet_Exp[[#This Row],[Pd]],"00")))</f>
        <v>0</v>
      </c>
      <c r="AS1352" s="42" t="str">
        <f>TEXT(tbl_TransDet_Exp[[#This Row],[Project Id]],"000000")</f>
        <v>000000</v>
      </c>
      <c r="AT1352" s="42" t="e">
        <f>INDEX(Table11[Description],MATCH(tbl_TransDet_Exp[[#This Row],[Account]],Table11[GL Account],0))</f>
        <v>#N/A</v>
      </c>
      <c r="AU13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3" spans="2:47">
      <c r="B1353" s="11"/>
      <c r="C1353" s="243"/>
      <c r="D1353" s="243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244"/>
      <c r="P1353" s="11"/>
      <c r="Q1353" s="245"/>
      <c r="R1353" s="11"/>
      <c r="S1353" s="11"/>
      <c r="T1353" s="11"/>
      <c r="U1353" s="11"/>
      <c r="V1353" s="11"/>
      <c r="W1353" s="11"/>
      <c r="X1353" s="11"/>
      <c r="Y1353" s="11"/>
      <c r="Z1353" s="246"/>
      <c r="AA13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3" s="250" t="e">
        <f>IF(tbl_TransDet_Exp[[#This Row],[+/-  (HR GL Detail)]]&lt;&gt;"",tbl_TransDet_Exp[[#This Row],[+/-  (HR GL Detail)]],IF(#REF!&lt;&gt;"",#REF!,""))</f>
        <v>#REF!</v>
      </c>
      <c r="AC1353" s="250" t="str">
        <f t="shared" si="63"/>
        <v>https://financials.omni.fsu.edu/psp/sprdfi/EMPLOYEE/ERP/c/AUDIT_EXPENSE_FUNCTIONS.TE_EXP_SHEET_INQ.GBL?SHEET_ID=</v>
      </c>
      <c r="AD1353" s="250" t="str">
        <f t="shared" si="64"/>
        <v>&amp;PAGE=EX_SHEET_ENTRY</v>
      </c>
      <c r="AE1353" s="250" t="str">
        <f>IF(LEFT(tbl_TransDet_Exp[[#This Row],[Journal Id]],2)="EX",TEXT(tbl_TransDet_Exp[[#This Row],[Vch /Ex /PayId]],"0000000000"),"")</f>
        <v/>
      </c>
      <c r="AF1353" s="250" t="b">
        <f>IF(tbl_TransDet_Exp[[#This Row],[ER Lookup and Format]]&lt;&gt;"",CONCATENATE(tbl_TransDet_Exp[[#This Row],[https://financials.omni.fsu.edu/psp/sprdfi/EMPLOYEE/ERP/c/AUDIT_EXPENSE_FUNCTIONS.TE_EXP_SHEET_INQ.GBL?SHEET_ID=]],AE1353,tbl_TransDet_Exp[[#This Row],[&amp;PAGE=EX_SHEET_ENTRY]]))</f>
        <v>0</v>
      </c>
      <c r="AG1353" s="250" t="str">
        <f t="shared" si="65"/>
        <v>https://docmgmt.its.fsu.edu/NolijWeb/public/apiLoginCheck.jsp?redir=../documentviewer/%3FdocumentId%3D</v>
      </c>
      <c r="AH13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3" s="250" t="str">
        <f>tbl_TransDet_Exp[[#Headers],[&amp;TargetFrameName=None]]</f>
        <v>&amp;TargetFrameName=None</v>
      </c>
      <c r="AJ13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3" s="71"/>
      <c r="AN1353" s="22"/>
      <c r="AO1353" s="22"/>
      <c r="AP1353" s="208"/>
      <c r="AQ1353" s="42" t="e">
        <f>IF(tbl_TransDet_Exp[[#This Row],[Custom SR Type]]="",INDEX(SR_Lookup[Section Name],MATCH(tbl_TransDet_Exp[[#This Row],[Account]],SR_Lookup[Account],0)),tbl_TransDet_Exp[[#This Row],[Custom SR Type]])</f>
        <v>#N/A</v>
      </c>
      <c r="AR1353" s="42">
        <f>VALUE(CONCATENATE(C1353,TEXT(tbl_TransDet_Exp[[#This Row],[Pd]],"00")))</f>
        <v>0</v>
      </c>
      <c r="AS1353" s="42" t="str">
        <f>TEXT(tbl_TransDet_Exp[[#This Row],[Project Id]],"000000")</f>
        <v>000000</v>
      </c>
      <c r="AT1353" s="42" t="e">
        <f>INDEX(Table11[Description],MATCH(tbl_TransDet_Exp[[#This Row],[Account]],Table11[GL Account],0))</f>
        <v>#N/A</v>
      </c>
      <c r="AU13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4" spans="2:47">
      <c r="B1354" s="11"/>
      <c r="C1354" s="243"/>
      <c r="D1354" s="243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244"/>
      <c r="P1354" s="11"/>
      <c r="Q1354" s="245"/>
      <c r="R1354" s="11"/>
      <c r="S1354" s="11"/>
      <c r="T1354" s="11"/>
      <c r="U1354" s="11"/>
      <c r="V1354" s="11"/>
      <c r="W1354" s="11"/>
      <c r="X1354" s="11"/>
      <c r="Y1354" s="11"/>
      <c r="Z1354" s="246"/>
      <c r="AA13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4" s="250" t="e">
        <f>IF(tbl_TransDet_Exp[[#This Row],[+/-  (HR GL Detail)]]&lt;&gt;"",tbl_TransDet_Exp[[#This Row],[+/-  (HR GL Detail)]],IF(#REF!&lt;&gt;"",#REF!,""))</f>
        <v>#REF!</v>
      </c>
      <c r="AC1354" s="250" t="str">
        <f t="shared" ref="AC1354:AC1417" si="66">$AC$2</f>
        <v>https://financials.omni.fsu.edu/psp/sprdfi/EMPLOYEE/ERP/c/AUDIT_EXPENSE_FUNCTIONS.TE_EXP_SHEET_INQ.GBL?SHEET_ID=</v>
      </c>
      <c r="AD1354" s="250" t="str">
        <f t="shared" ref="AD1354:AD1417" si="67">$AD$2</f>
        <v>&amp;PAGE=EX_SHEET_ENTRY</v>
      </c>
      <c r="AE1354" s="250" t="str">
        <f>IF(LEFT(tbl_TransDet_Exp[[#This Row],[Journal Id]],2)="EX",TEXT(tbl_TransDet_Exp[[#This Row],[Vch /Ex /PayId]],"0000000000"),"")</f>
        <v/>
      </c>
      <c r="AF1354" s="250" t="b">
        <f>IF(tbl_TransDet_Exp[[#This Row],[ER Lookup and Format]]&lt;&gt;"",CONCATENATE(tbl_TransDet_Exp[[#This Row],[https://financials.omni.fsu.edu/psp/sprdfi/EMPLOYEE/ERP/c/AUDIT_EXPENSE_FUNCTIONS.TE_EXP_SHEET_INQ.GBL?SHEET_ID=]],AE1354,tbl_TransDet_Exp[[#This Row],[&amp;PAGE=EX_SHEET_ENTRY]]))</f>
        <v>0</v>
      </c>
      <c r="AG1354" s="250" t="str">
        <f t="shared" ref="AG1354:AG1417" si="68">$AG$2</f>
        <v>https://docmgmt.its.fsu.edu/NolijWeb/public/apiLoginCheck.jsp?redir=../documentviewer/%3FdocumentId%3D</v>
      </c>
      <c r="AH13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4" s="250" t="str">
        <f>tbl_TransDet_Exp[[#Headers],[&amp;TargetFrameName=None]]</f>
        <v>&amp;TargetFrameName=None</v>
      </c>
      <c r="AJ13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4" s="71"/>
      <c r="AN1354" s="22"/>
      <c r="AO1354" s="22"/>
      <c r="AP1354" s="208"/>
      <c r="AQ1354" s="42" t="e">
        <f>IF(tbl_TransDet_Exp[[#This Row],[Custom SR Type]]="",INDEX(SR_Lookup[Section Name],MATCH(tbl_TransDet_Exp[[#This Row],[Account]],SR_Lookup[Account],0)),tbl_TransDet_Exp[[#This Row],[Custom SR Type]])</f>
        <v>#N/A</v>
      </c>
      <c r="AR1354" s="42">
        <f>VALUE(CONCATENATE(C1354,TEXT(tbl_TransDet_Exp[[#This Row],[Pd]],"00")))</f>
        <v>0</v>
      </c>
      <c r="AS1354" s="42" t="str">
        <f>TEXT(tbl_TransDet_Exp[[#This Row],[Project Id]],"000000")</f>
        <v>000000</v>
      </c>
      <c r="AT1354" s="42" t="e">
        <f>INDEX(Table11[Description],MATCH(tbl_TransDet_Exp[[#This Row],[Account]],Table11[GL Account],0))</f>
        <v>#N/A</v>
      </c>
      <c r="AU13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5" spans="2:47">
      <c r="B1355" s="11"/>
      <c r="C1355" s="243"/>
      <c r="D1355" s="243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244"/>
      <c r="P1355" s="11"/>
      <c r="Q1355" s="245"/>
      <c r="R1355" s="11"/>
      <c r="S1355" s="11"/>
      <c r="T1355" s="11"/>
      <c r="U1355" s="11"/>
      <c r="V1355" s="11"/>
      <c r="W1355" s="11"/>
      <c r="X1355" s="11"/>
      <c r="Y1355" s="11"/>
      <c r="Z1355" s="246"/>
      <c r="AA13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5" s="250" t="e">
        <f>IF(tbl_TransDet_Exp[[#This Row],[+/-  (HR GL Detail)]]&lt;&gt;"",tbl_TransDet_Exp[[#This Row],[+/-  (HR GL Detail)]],IF(#REF!&lt;&gt;"",#REF!,""))</f>
        <v>#REF!</v>
      </c>
      <c r="AC1355" s="250" t="str">
        <f t="shared" si="66"/>
        <v>https://financials.omni.fsu.edu/psp/sprdfi/EMPLOYEE/ERP/c/AUDIT_EXPENSE_FUNCTIONS.TE_EXP_SHEET_INQ.GBL?SHEET_ID=</v>
      </c>
      <c r="AD1355" s="250" t="str">
        <f t="shared" si="67"/>
        <v>&amp;PAGE=EX_SHEET_ENTRY</v>
      </c>
      <c r="AE1355" s="250" t="str">
        <f>IF(LEFT(tbl_TransDet_Exp[[#This Row],[Journal Id]],2)="EX",TEXT(tbl_TransDet_Exp[[#This Row],[Vch /Ex /PayId]],"0000000000"),"")</f>
        <v/>
      </c>
      <c r="AF1355" s="250" t="b">
        <f>IF(tbl_TransDet_Exp[[#This Row],[ER Lookup and Format]]&lt;&gt;"",CONCATENATE(tbl_TransDet_Exp[[#This Row],[https://financials.omni.fsu.edu/psp/sprdfi/EMPLOYEE/ERP/c/AUDIT_EXPENSE_FUNCTIONS.TE_EXP_SHEET_INQ.GBL?SHEET_ID=]],AE1355,tbl_TransDet_Exp[[#This Row],[&amp;PAGE=EX_SHEET_ENTRY]]))</f>
        <v>0</v>
      </c>
      <c r="AG1355" s="250" t="str">
        <f t="shared" si="68"/>
        <v>https://docmgmt.its.fsu.edu/NolijWeb/public/apiLoginCheck.jsp?redir=../documentviewer/%3FdocumentId%3D</v>
      </c>
      <c r="AH13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5" s="250" t="str">
        <f>tbl_TransDet_Exp[[#Headers],[&amp;TargetFrameName=None]]</f>
        <v>&amp;TargetFrameName=None</v>
      </c>
      <c r="AJ13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5" s="71"/>
      <c r="AN1355" s="22"/>
      <c r="AO1355" s="22"/>
      <c r="AP1355" s="208"/>
      <c r="AQ1355" s="42" t="e">
        <f>IF(tbl_TransDet_Exp[[#This Row],[Custom SR Type]]="",INDEX(SR_Lookup[Section Name],MATCH(tbl_TransDet_Exp[[#This Row],[Account]],SR_Lookup[Account],0)),tbl_TransDet_Exp[[#This Row],[Custom SR Type]])</f>
        <v>#N/A</v>
      </c>
      <c r="AR1355" s="42">
        <f>VALUE(CONCATENATE(C1355,TEXT(tbl_TransDet_Exp[[#This Row],[Pd]],"00")))</f>
        <v>0</v>
      </c>
      <c r="AS1355" s="42" t="str">
        <f>TEXT(tbl_TransDet_Exp[[#This Row],[Project Id]],"000000")</f>
        <v>000000</v>
      </c>
      <c r="AT1355" s="42" t="e">
        <f>INDEX(Table11[Description],MATCH(tbl_TransDet_Exp[[#This Row],[Account]],Table11[GL Account],0))</f>
        <v>#N/A</v>
      </c>
      <c r="AU13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6" spans="2:47">
      <c r="B1356" s="11"/>
      <c r="C1356" s="243"/>
      <c r="D1356" s="243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244"/>
      <c r="P1356" s="11"/>
      <c r="Q1356" s="245"/>
      <c r="R1356" s="11"/>
      <c r="S1356" s="11"/>
      <c r="T1356" s="11"/>
      <c r="U1356" s="11"/>
      <c r="V1356" s="11"/>
      <c r="W1356" s="11"/>
      <c r="X1356" s="11"/>
      <c r="Y1356" s="11"/>
      <c r="Z1356" s="246"/>
      <c r="AA13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6" s="250" t="e">
        <f>IF(tbl_TransDet_Exp[[#This Row],[+/-  (HR GL Detail)]]&lt;&gt;"",tbl_TransDet_Exp[[#This Row],[+/-  (HR GL Detail)]],IF(#REF!&lt;&gt;"",#REF!,""))</f>
        <v>#REF!</v>
      </c>
      <c r="AC1356" s="250" t="str">
        <f t="shared" si="66"/>
        <v>https://financials.omni.fsu.edu/psp/sprdfi/EMPLOYEE/ERP/c/AUDIT_EXPENSE_FUNCTIONS.TE_EXP_SHEET_INQ.GBL?SHEET_ID=</v>
      </c>
      <c r="AD1356" s="250" t="str">
        <f t="shared" si="67"/>
        <v>&amp;PAGE=EX_SHEET_ENTRY</v>
      </c>
      <c r="AE1356" s="250" t="str">
        <f>IF(LEFT(tbl_TransDet_Exp[[#This Row],[Journal Id]],2)="EX",TEXT(tbl_TransDet_Exp[[#This Row],[Vch /Ex /PayId]],"0000000000"),"")</f>
        <v/>
      </c>
      <c r="AF1356" s="250" t="b">
        <f>IF(tbl_TransDet_Exp[[#This Row],[ER Lookup and Format]]&lt;&gt;"",CONCATENATE(tbl_TransDet_Exp[[#This Row],[https://financials.omni.fsu.edu/psp/sprdfi/EMPLOYEE/ERP/c/AUDIT_EXPENSE_FUNCTIONS.TE_EXP_SHEET_INQ.GBL?SHEET_ID=]],AE1356,tbl_TransDet_Exp[[#This Row],[&amp;PAGE=EX_SHEET_ENTRY]]))</f>
        <v>0</v>
      </c>
      <c r="AG1356" s="250" t="str">
        <f t="shared" si="68"/>
        <v>https://docmgmt.its.fsu.edu/NolijWeb/public/apiLoginCheck.jsp?redir=../documentviewer/%3FdocumentId%3D</v>
      </c>
      <c r="AH13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6" s="250" t="str">
        <f>tbl_TransDet_Exp[[#Headers],[&amp;TargetFrameName=None]]</f>
        <v>&amp;TargetFrameName=None</v>
      </c>
      <c r="AJ13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6" s="71"/>
      <c r="AN1356" s="22"/>
      <c r="AO1356" s="22"/>
      <c r="AP1356" s="208"/>
      <c r="AQ1356" s="42" t="e">
        <f>IF(tbl_TransDet_Exp[[#This Row],[Custom SR Type]]="",INDEX(SR_Lookup[Section Name],MATCH(tbl_TransDet_Exp[[#This Row],[Account]],SR_Lookup[Account],0)),tbl_TransDet_Exp[[#This Row],[Custom SR Type]])</f>
        <v>#N/A</v>
      </c>
      <c r="AR1356" s="42">
        <f>VALUE(CONCATENATE(C1356,TEXT(tbl_TransDet_Exp[[#This Row],[Pd]],"00")))</f>
        <v>0</v>
      </c>
      <c r="AS1356" s="42" t="str">
        <f>TEXT(tbl_TransDet_Exp[[#This Row],[Project Id]],"000000")</f>
        <v>000000</v>
      </c>
      <c r="AT1356" s="42" t="e">
        <f>INDEX(Table11[Description],MATCH(tbl_TransDet_Exp[[#This Row],[Account]],Table11[GL Account],0))</f>
        <v>#N/A</v>
      </c>
      <c r="AU13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7" spans="2:47">
      <c r="B1357" s="11"/>
      <c r="C1357" s="243"/>
      <c r="D1357" s="243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244"/>
      <c r="P1357" s="11"/>
      <c r="Q1357" s="245"/>
      <c r="R1357" s="11"/>
      <c r="S1357" s="11"/>
      <c r="T1357" s="11"/>
      <c r="U1357" s="11"/>
      <c r="V1357" s="11"/>
      <c r="W1357" s="11"/>
      <c r="X1357" s="11"/>
      <c r="Y1357" s="11"/>
      <c r="Z1357" s="246"/>
      <c r="AA13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7" s="250" t="e">
        <f>IF(tbl_TransDet_Exp[[#This Row],[+/-  (HR GL Detail)]]&lt;&gt;"",tbl_TransDet_Exp[[#This Row],[+/-  (HR GL Detail)]],IF(#REF!&lt;&gt;"",#REF!,""))</f>
        <v>#REF!</v>
      </c>
      <c r="AC1357" s="250" t="str">
        <f t="shared" si="66"/>
        <v>https://financials.omni.fsu.edu/psp/sprdfi/EMPLOYEE/ERP/c/AUDIT_EXPENSE_FUNCTIONS.TE_EXP_SHEET_INQ.GBL?SHEET_ID=</v>
      </c>
      <c r="AD1357" s="250" t="str">
        <f t="shared" si="67"/>
        <v>&amp;PAGE=EX_SHEET_ENTRY</v>
      </c>
      <c r="AE1357" s="250" t="str">
        <f>IF(LEFT(tbl_TransDet_Exp[[#This Row],[Journal Id]],2)="EX",TEXT(tbl_TransDet_Exp[[#This Row],[Vch /Ex /PayId]],"0000000000"),"")</f>
        <v/>
      </c>
      <c r="AF1357" s="250" t="b">
        <f>IF(tbl_TransDet_Exp[[#This Row],[ER Lookup and Format]]&lt;&gt;"",CONCATENATE(tbl_TransDet_Exp[[#This Row],[https://financials.omni.fsu.edu/psp/sprdfi/EMPLOYEE/ERP/c/AUDIT_EXPENSE_FUNCTIONS.TE_EXP_SHEET_INQ.GBL?SHEET_ID=]],AE1357,tbl_TransDet_Exp[[#This Row],[&amp;PAGE=EX_SHEET_ENTRY]]))</f>
        <v>0</v>
      </c>
      <c r="AG1357" s="250" t="str">
        <f t="shared" si="68"/>
        <v>https://docmgmt.its.fsu.edu/NolijWeb/public/apiLoginCheck.jsp?redir=../documentviewer/%3FdocumentId%3D</v>
      </c>
      <c r="AH13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7" s="250" t="str">
        <f>tbl_TransDet_Exp[[#Headers],[&amp;TargetFrameName=None]]</f>
        <v>&amp;TargetFrameName=None</v>
      </c>
      <c r="AJ13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7" s="71"/>
      <c r="AN1357" s="22"/>
      <c r="AO1357" s="22"/>
      <c r="AP1357" s="208"/>
      <c r="AQ1357" s="42" t="e">
        <f>IF(tbl_TransDet_Exp[[#This Row],[Custom SR Type]]="",INDEX(SR_Lookup[Section Name],MATCH(tbl_TransDet_Exp[[#This Row],[Account]],SR_Lookup[Account],0)),tbl_TransDet_Exp[[#This Row],[Custom SR Type]])</f>
        <v>#N/A</v>
      </c>
      <c r="AR1357" s="42">
        <f>VALUE(CONCATENATE(C1357,TEXT(tbl_TransDet_Exp[[#This Row],[Pd]],"00")))</f>
        <v>0</v>
      </c>
      <c r="AS1357" s="42" t="str">
        <f>TEXT(tbl_TransDet_Exp[[#This Row],[Project Id]],"000000")</f>
        <v>000000</v>
      </c>
      <c r="AT1357" s="42" t="e">
        <f>INDEX(Table11[Description],MATCH(tbl_TransDet_Exp[[#This Row],[Account]],Table11[GL Account],0))</f>
        <v>#N/A</v>
      </c>
      <c r="AU13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8" spans="2:47">
      <c r="B1358" s="11"/>
      <c r="C1358" s="243"/>
      <c r="D1358" s="243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244"/>
      <c r="P1358" s="11"/>
      <c r="Q1358" s="245"/>
      <c r="R1358" s="11"/>
      <c r="S1358" s="11"/>
      <c r="T1358" s="11"/>
      <c r="U1358" s="11"/>
      <c r="V1358" s="11"/>
      <c r="W1358" s="11"/>
      <c r="X1358" s="11"/>
      <c r="Y1358" s="11"/>
      <c r="Z1358" s="246"/>
      <c r="AA13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8" s="250" t="e">
        <f>IF(tbl_TransDet_Exp[[#This Row],[+/-  (HR GL Detail)]]&lt;&gt;"",tbl_TransDet_Exp[[#This Row],[+/-  (HR GL Detail)]],IF(#REF!&lt;&gt;"",#REF!,""))</f>
        <v>#REF!</v>
      </c>
      <c r="AC1358" s="250" t="str">
        <f t="shared" si="66"/>
        <v>https://financials.omni.fsu.edu/psp/sprdfi/EMPLOYEE/ERP/c/AUDIT_EXPENSE_FUNCTIONS.TE_EXP_SHEET_INQ.GBL?SHEET_ID=</v>
      </c>
      <c r="AD1358" s="250" t="str">
        <f t="shared" si="67"/>
        <v>&amp;PAGE=EX_SHEET_ENTRY</v>
      </c>
      <c r="AE1358" s="250" t="str">
        <f>IF(LEFT(tbl_TransDet_Exp[[#This Row],[Journal Id]],2)="EX",TEXT(tbl_TransDet_Exp[[#This Row],[Vch /Ex /PayId]],"0000000000"),"")</f>
        <v/>
      </c>
      <c r="AF1358" s="250" t="b">
        <f>IF(tbl_TransDet_Exp[[#This Row],[ER Lookup and Format]]&lt;&gt;"",CONCATENATE(tbl_TransDet_Exp[[#This Row],[https://financials.omni.fsu.edu/psp/sprdfi/EMPLOYEE/ERP/c/AUDIT_EXPENSE_FUNCTIONS.TE_EXP_SHEET_INQ.GBL?SHEET_ID=]],AE1358,tbl_TransDet_Exp[[#This Row],[&amp;PAGE=EX_SHEET_ENTRY]]))</f>
        <v>0</v>
      </c>
      <c r="AG1358" s="250" t="str">
        <f t="shared" si="68"/>
        <v>https://docmgmt.its.fsu.edu/NolijWeb/public/apiLoginCheck.jsp?redir=../documentviewer/%3FdocumentId%3D</v>
      </c>
      <c r="AH13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8" s="250" t="str">
        <f>tbl_TransDet_Exp[[#Headers],[&amp;TargetFrameName=None]]</f>
        <v>&amp;TargetFrameName=None</v>
      </c>
      <c r="AJ13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8" s="71"/>
      <c r="AN1358" s="22"/>
      <c r="AO1358" s="22"/>
      <c r="AP1358" s="208"/>
      <c r="AQ1358" s="42" t="e">
        <f>IF(tbl_TransDet_Exp[[#This Row],[Custom SR Type]]="",INDEX(SR_Lookup[Section Name],MATCH(tbl_TransDet_Exp[[#This Row],[Account]],SR_Lookup[Account],0)),tbl_TransDet_Exp[[#This Row],[Custom SR Type]])</f>
        <v>#N/A</v>
      </c>
      <c r="AR1358" s="42">
        <f>VALUE(CONCATENATE(C1358,TEXT(tbl_TransDet_Exp[[#This Row],[Pd]],"00")))</f>
        <v>0</v>
      </c>
      <c r="AS1358" s="42" t="str">
        <f>TEXT(tbl_TransDet_Exp[[#This Row],[Project Id]],"000000")</f>
        <v>000000</v>
      </c>
      <c r="AT1358" s="42" t="e">
        <f>INDEX(Table11[Description],MATCH(tbl_TransDet_Exp[[#This Row],[Account]],Table11[GL Account],0))</f>
        <v>#N/A</v>
      </c>
      <c r="AU13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59" spans="2:47">
      <c r="B1359" s="11"/>
      <c r="C1359" s="243"/>
      <c r="D1359" s="243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244"/>
      <c r="P1359" s="11"/>
      <c r="Q1359" s="245"/>
      <c r="R1359" s="11"/>
      <c r="S1359" s="11"/>
      <c r="T1359" s="11"/>
      <c r="U1359" s="11"/>
      <c r="V1359" s="11"/>
      <c r="W1359" s="11"/>
      <c r="X1359" s="11"/>
      <c r="Y1359" s="11"/>
      <c r="Z1359" s="246"/>
      <c r="AA13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59" s="250" t="e">
        <f>IF(tbl_TransDet_Exp[[#This Row],[+/-  (HR GL Detail)]]&lt;&gt;"",tbl_TransDet_Exp[[#This Row],[+/-  (HR GL Detail)]],IF(#REF!&lt;&gt;"",#REF!,""))</f>
        <v>#REF!</v>
      </c>
      <c r="AC1359" s="250" t="str">
        <f t="shared" si="66"/>
        <v>https://financials.omni.fsu.edu/psp/sprdfi/EMPLOYEE/ERP/c/AUDIT_EXPENSE_FUNCTIONS.TE_EXP_SHEET_INQ.GBL?SHEET_ID=</v>
      </c>
      <c r="AD1359" s="250" t="str">
        <f t="shared" si="67"/>
        <v>&amp;PAGE=EX_SHEET_ENTRY</v>
      </c>
      <c r="AE1359" s="250" t="str">
        <f>IF(LEFT(tbl_TransDet_Exp[[#This Row],[Journal Id]],2)="EX",TEXT(tbl_TransDet_Exp[[#This Row],[Vch /Ex /PayId]],"0000000000"),"")</f>
        <v/>
      </c>
      <c r="AF1359" s="250" t="b">
        <f>IF(tbl_TransDet_Exp[[#This Row],[ER Lookup and Format]]&lt;&gt;"",CONCATENATE(tbl_TransDet_Exp[[#This Row],[https://financials.omni.fsu.edu/psp/sprdfi/EMPLOYEE/ERP/c/AUDIT_EXPENSE_FUNCTIONS.TE_EXP_SHEET_INQ.GBL?SHEET_ID=]],AE1359,tbl_TransDet_Exp[[#This Row],[&amp;PAGE=EX_SHEET_ENTRY]]))</f>
        <v>0</v>
      </c>
      <c r="AG1359" s="250" t="str">
        <f t="shared" si="68"/>
        <v>https://docmgmt.its.fsu.edu/NolijWeb/public/apiLoginCheck.jsp?redir=../documentviewer/%3FdocumentId%3D</v>
      </c>
      <c r="AH13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59" s="250" t="str">
        <f>tbl_TransDet_Exp[[#Headers],[&amp;TargetFrameName=None]]</f>
        <v>&amp;TargetFrameName=None</v>
      </c>
      <c r="AJ13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59" s="71"/>
      <c r="AN1359" s="22"/>
      <c r="AO1359" s="22"/>
      <c r="AP1359" s="208"/>
      <c r="AQ1359" s="42" t="e">
        <f>IF(tbl_TransDet_Exp[[#This Row],[Custom SR Type]]="",INDEX(SR_Lookup[Section Name],MATCH(tbl_TransDet_Exp[[#This Row],[Account]],SR_Lookup[Account],0)),tbl_TransDet_Exp[[#This Row],[Custom SR Type]])</f>
        <v>#N/A</v>
      </c>
      <c r="AR1359" s="42">
        <f>VALUE(CONCATENATE(C1359,TEXT(tbl_TransDet_Exp[[#This Row],[Pd]],"00")))</f>
        <v>0</v>
      </c>
      <c r="AS1359" s="42" t="str">
        <f>TEXT(tbl_TransDet_Exp[[#This Row],[Project Id]],"000000")</f>
        <v>000000</v>
      </c>
      <c r="AT1359" s="42" t="e">
        <f>INDEX(Table11[Description],MATCH(tbl_TransDet_Exp[[#This Row],[Account]],Table11[GL Account],0))</f>
        <v>#N/A</v>
      </c>
      <c r="AU13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0" spans="2:47">
      <c r="B1360" s="11"/>
      <c r="C1360" s="243"/>
      <c r="D1360" s="243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244"/>
      <c r="P1360" s="11"/>
      <c r="Q1360" s="245"/>
      <c r="R1360" s="11"/>
      <c r="S1360" s="11"/>
      <c r="T1360" s="11"/>
      <c r="U1360" s="11"/>
      <c r="V1360" s="11"/>
      <c r="W1360" s="11"/>
      <c r="X1360" s="11"/>
      <c r="Y1360" s="11"/>
      <c r="Z1360" s="246"/>
      <c r="AA13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0" s="250" t="e">
        <f>IF(tbl_TransDet_Exp[[#This Row],[+/-  (HR GL Detail)]]&lt;&gt;"",tbl_TransDet_Exp[[#This Row],[+/-  (HR GL Detail)]],IF(#REF!&lt;&gt;"",#REF!,""))</f>
        <v>#REF!</v>
      </c>
      <c r="AC1360" s="250" t="str">
        <f t="shared" si="66"/>
        <v>https://financials.omni.fsu.edu/psp/sprdfi/EMPLOYEE/ERP/c/AUDIT_EXPENSE_FUNCTIONS.TE_EXP_SHEET_INQ.GBL?SHEET_ID=</v>
      </c>
      <c r="AD1360" s="250" t="str">
        <f t="shared" si="67"/>
        <v>&amp;PAGE=EX_SHEET_ENTRY</v>
      </c>
      <c r="AE1360" s="250" t="str">
        <f>IF(LEFT(tbl_TransDet_Exp[[#This Row],[Journal Id]],2)="EX",TEXT(tbl_TransDet_Exp[[#This Row],[Vch /Ex /PayId]],"0000000000"),"")</f>
        <v/>
      </c>
      <c r="AF1360" s="250" t="b">
        <f>IF(tbl_TransDet_Exp[[#This Row],[ER Lookup and Format]]&lt;&gt;"",CONCATENATE(tbl_TransDet_Exp[[#This Row],[https://financials.omni.fsu.edu/psp/sprdfi/EMPLOYEE/ERP/c/AUDIT_EXPENSE_FUNCTIONS.TE_EXP_SHEET_INQ.GBL?SHEET_ID=]],AE1360,tbl_TransDet_Exp[[#This Row],[&amp;PAGE=EX_SHEET_ENTRY]]))</f>
        <v>0</v>
      </c>
      <c r="AG1360" s="250" t="str">
        <f t="shared" si="68"/>
        <v>https://docmgmt.its.fsu.edu/NolijWeb/public/apiLoginCheck.jsp?redir=../documentviewer/%3FdocumentId%3D</v>
      </c>
      <c r="AH13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0" s="250" t="str">
        <f>tbl_TransDet_Exp[[#Headers],[&amp;TargetFrameName=None]]</f>
        <v>&amp;TargetFrameName=None</v>
      </c>
      <c r="AJ13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0" s="71"/>
      <c r="AN1360" s="22"/>
      <c r="AO1360" s="22"/>
      <c r="AP1360" s="208"/>
      <c r="AQ1360" s="42" t="e">
        <f>IF(tbl_TransDet_Exp[[#This Row],[Custom SR Type]]="",INDEX(SR_Lookup[Section Name],MATCH(tbl_TransDet_Exp[[#This Row],[Account]],SR_Lookup[Account],0)),tbl_TransDet_Exp[[#This Row],[Custom SR Type]])</f>
        <v>#N/A</v>
      </c>
      <c r="AR1360" s="42">
        <f>VALUE(CONCATENATE(C1360,TEXT(tbl_TransDet_Exp[[#This Row],[Pd]],"00")))</f>
        <v>0</v>
      </c>
      <c r="AS1360" s="42" t="str">
        <f>TEXT(tbl_TransDet_Exp[[#This Row],[Project Id]],"000000")</f>
        <v>000000</v>
      </c>
      <c r="AT1360" s="42" t="e">
        <f>INDEX(Table11[Description],MATCH(tbl_TransDet_Exp[[#This Row],[Account]],Table11[GL Account],0))</f>
        <v>#N/A</v>
      </c>
      <c r="AU13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1" spans="2:47">
      <c r="B1361" s="11"/>
      <c r="C1361" s="243"/>
      <c r="D1361" s="243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244"/>
      <c r="P1361" s="11"/>
      <c r="Q1361" s="245"/>
      <c r="R1361" s="11"/>
      <c r="S1361" s="11"/>
      <c r="T1361" s="11"/>
      <c r="U1361" s="11"/>
      <c r="V1361" s="11"/>
      <c r="W1361" s="11"/>
      <c r="X1361" s="11"/>
      <c r="Y1361" s="11"/>
      <c r="Z1361" s="246"/>
      <c r="AA13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1" s="250" t="e">
        <f>IF(tbl_TransDet_Exp[[#This Row],[+/-  (HR GL Detail)]]&lt;&gt;"",tbl_TransDet_Exp[[#This Row],[+/-  (HR GL Detail)]],IF(#REF!&lt;&gt;"",#REF!,""))</f>
        <v>#REF!</v>
      </c>
      <c r="AC1361" s="250" t="str">
        <f t="shared" si="66"/>
        <v>https://financials.omni.fsu.edu/psp/sprdfi/EMPLOYEE/ERP/c/AUDIT_EXPENSE_FUNCTIONS.TE_EXP_SHEET_INQ.GBL?SHEET_ID=</v>
      </c>
      <c r="AD1361" s="250" t="str">
        <f t="shared" si="67"/>
        <v>&amp;PAGE=EX_SHEET_ENTRY</v>
      </c>
      <c r="AE1361" s="250" t="str">
        <f>IF(LEFT(tbl_TransDet_Exp[[#This Row],[Journal Id]],2)="EX",TEXT(tbl_TransDet_Exp[[#This Row],[Vch /Ex /PayId]],"0000000000"),"")</f>
        <v/>
      </c>
      <c r="AF1361" s="250" t="b">
        <f>IF(tbl_TransDet_Exp[[#This Row],[ER Lookup and Format]]&lt;&gt;"",CONCATENATE(tbl_TransDet_Exp[[#This Row],[https://financials.omni.fsu.edu/psp/sprdfi/EMPLOYEE/ERP/c/AUDIT_EXPENSE_FUNCTIONS.TE_EXP_SHEET_INQ.GBL?SHEET_ID=]],AE1361,tbl_TransDet_Exp[[#This Row],[&amp;PAGE=EX_SHEET_ENTRY]]))</f>
        <v>0</v>
      </c>
      <c r="AG1361" s="250" t="str">
        <f t="shared" si="68"/>
        <v>https://docmgmt.its.fsu.edu/NolijWeb/public/apiLoginCheck.jsp?redir=../documentviewer/%3FdocumentId%3D</v>
      </c>
      <c r="AH13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1" s="250" t="str">
        <f>tbl_TransDet_Exp[[#Headers],[&amp;TargetFrameName=None]]</f>
        <v>&amp;TargetFrameName=None</v>
      </c>
      <c r="AJ13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1" s="71"/>
      <c r="AN1361" s="22"/>
      <c r="AO1361" s="22"/>
      <c r="AP1361" s="208"/>
      <c r="AQ1361" s="42" t="e">
        <f>IF(tbl_TransDet_Exp[[#This Row],[Custom SR Type]]="",INDEX(SR_Lookup[Section Name],MATCH(tbl_TransDet_Exp[[#This Row],[Account]],SR_Lookup[Account],0)),tbl_TransDet_Exp[[#This Row],[Custom SR Type]])</f>
        <v>#N/A</v>
      </c>
      <c r="AR1361" s="42">
        <f>VALUE(CONCATENATE(C1361,TEXT(tbl_TransDet_Exp[[#This Row],[Pd]],"00")))</f>
        <v>0</v>
      </c>
      <c r="AS1361" s="42" t="str">
        <f>TEXT(tbl_TransDet_Exp[[#This Row],[Project Id]],"000000")</f>
        <v>000000</v>
      </c>
      <c r="AT1361" s="42" t="e">
        <f>INDEX(Table11[Description],MATCH(tbl_TransDet_Exp[[#This Row],[Account]],Table11[GL Account],0))</f>
        <v>#N/A</v>
      </c>
      <c r="AU13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2" spans="2:47">
      <c r="B1362" s="11"/>
      <c r="C1362" s="243"/>
      <c r="D1362" s="243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244"/>
      <c r="P1362" s="11"/>
      <c r="Q1362" s="245"/>
      <c r="R1362" s="11"/>
      <c r="S1362" s="11"/>
      <c r="T1362" s="11"/>
      <c r="U1362" s="11"/>
      <c r="V1362" s="11"/>
      <c r="W1362" s="11"/>
      <c r="X1362" s="11"/>
      <c r="Y1362" s="11"/>
      <c r="Z1362" s="246"/>
      <c r="AA13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2" s="250" t="e">
        <f>IF(tbl_TransDet_Exp[[#This Row],[+/-  (HR GL Detail)]]&lt;&gt;"",tbl_TransDet_Exp[[#This Row],[+/-  (HR GL Detail)]],IF(#REF!&lt;&gt;"",#REF!,""))</f>
        <v>#REF!</v>
      </c>
      <c r="AC1362" s="250" t="str">
        <f t="shared" si="66"/>
        <v>https://financials.omni.fsu.edu/psp/sprdfi/EMPLOYEE/ERP/c/AUDIT_EXPENSE_FUNCTIONS.TE_EXP_SHEET_INQ.GBL?SHEET_ID=</v>
      </c>
      <c r="AD1362" s="250" t="str">
        <f t="shared" si="67"/>
        <v>&amp;PAGE=EX_SHEET_ENTRY</v>
      </c>
      <c r="AE1362" s="250" t="str">
        <f>IF(LEFT(tbl_TransDet_Exp[[#This Row],[Journal Id]],2)="EX",TEXT(tbl_TransDet_Exp[[#This Row],[Vch /Ex /PayId]],"0000000000"),"")</f>
        <v/>
      </c>
      <c r="AF1362" s="250" t="b">
        <f>IF(tbl_TransDet_Exp[[#This Row],[ER Lookup and Format]]&lt;&gt;"",CONCATENATE(tbl_TransDet_Exp[[#This Row],[https://financials.omni.fsu.edu/psp/sprdfi/EMPLOYEE/ERP/c/AUDIT_EXPENSE_FUNCTIONS.TE_EXP_SHEET_INQ.GBL?SHEET_ID=]],AE1362,tbl_TransDet_Exp[[#This Row],[&amp;PAGE=EX_SHEET_ENTRY]]))</f>
        <v>0</v>
      </c>
      <c r="AG1362" s="250" t="str">
        <f t="shared" si="68"/>
        <v>https://docmgmt.its.fsu.edu/NolijWeb/public/apiLoginCheck.jsp?redir=../documentviewer/%3FdocumentId%3D</v>
      </c>
      <c r="AH13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2" s="250" t="str">
        <f>tbl_TransDet_Exp[[#Headers],[&amp;TargetFrameName=None]]</f>
        <v>&amp;TargetFrameName=None</v>
      </c>
      <c r="AJ13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2" s="71"/>
      <c r="AN1362" s="22"/>
      <c r="AO1362" s="22"/>
      <c r="AP1362" s="208"/>
      <c r="AQ1362" s="42" t="e">
        <f>IF(tbl_TransDet_Exp[[#This Row],[Custom SR Type]]="",INDEX(SR_Lookup[Section Name],MATCH(tbl_TransDet_Exp[[#This Row],[Account]],SR_Lookup[Account],0)),tbl_TransDet_Exp[[#This Row],[Custom SR Type]])</f>
        <v>#N/A</v>
      </c>
      <c r="AR1362" s="42">
        <f>VALUE(CONCATENATE(C1362,TEXT(tbl_TransDet_Exp[[#This Row],[Pd]],"00")))</f>
        <v>0</v>
      </c>
      <c r="AS1362" s="42" t="str">
        <f>TEXT(tbl_TransDet_Exp[[#This Row],[Project Id]],"000000")</f>
        <v>000000</v>
      </c>
      <c r="AT1362" s="42" t="e">
        <f>INDEX(Table11[Description],MATCH(tbl_TransDet_Exp[[#This Row],[Account]],Table11[GL Account],0))</f>
        <v>#N/A</v>
      </c>
      <c r="AU13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3" spans="2:47">
      <c r="B1363" s="11"/>
      <c r="C1363" s="243"/>
      <c r="D1363" s="243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244"/>
      <c r="P1363" s="11"/>
      <c r="Q1363" s="245"/>
      <c r="R1363" s="11"/>
      <c r="S1363" s="11"/>
      <c r="T1363" s="11"/>
      <c r="U1363" s="11"/>
      <c r="V1363" s="11"/>
      <c r="W1363" s="11"/>
      <c r="X1363" s="11"/>
      <c r="Y1363" s="11"/>
      <c r="Z1363" s="246"/>
      <c r="AA13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3" s="250" t="e">
        <f>IF(tbl_TransDet_Exp[[#This Row],[+/-  (HR GL Detail)]]&lt;&gt;"",tbl_TransDet_Exp[[#This Row],[+/-  (HR GL Detail)]],IF(#REF!&lt;&gt;"",#REF!,""))</f>
        <v>#REF!</v>
      </c>
      <c r="AC1363" s="250" t="str">
        <f t="shared" si="66"/>
        <v>https://financials.omni.fsu.edu/psp/sprdfi/EMPLOYEE/ERP/c/AUDIT_EXPENSE_FUNCTIONS.TE_EXP_SHEET_INQ.GBL?SHEET_ID=</v>
      </c>
      <c r="AD1363" s="250" t="str">
        <f t="shared" si="67"/>
        <v>&amp;PAGE=EX_SHEET_ENTRY</v>
      </c>
      <c r="AE1363" s="250" t="str">
        <f>IF(LEFT(tbl_TransDet_Exp[[#This Row],[Journal Id]],2)="EX",TEXT(tbl_TransDet_Exp[[#This Row],[Vch /Ex /PayId]],"0000000000"),"")</f>
        <v/>
      </c>
      <c r="AF1363" s="250" t="b">
        <f>IF(tbl_TransDet_Exp[[#This Row],[ER Lookup and Format]]&lt;&gt;"",CONCATENATE(tbl_TransDet_Exp[[#This Row],[https://financials.omni.fsu.edu/psp/sprdfi/EMPLOYEE/ERP/c/AUDIT_EXPENSE_FUNCTIONS.TE_EXP_SHEET_INQ.GBL?SHEET_ID=]],AE1363,tbl_TransDet_Exp[[#This Row],[&amp;PAGE=EX_SHEET_ENTRY]]))</f>
        <v>0</v>
      </c>
      <c r="AG1363" s="250" t="str">
        <f t="shared" si="68"/>
        <v>https://docmgmt.its.fsu.edu/NolijWeb/public/apiLoginCheck.jsp?redir=../documentviewer/%3FdocumentId%3D</v>
      </c>
      <c r="AH13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3" s="250" t="str">
        <f>tbl_TransDet_Exp[[#Headers],[&amp;TargetFrameName=None]]</f>
        <v>&amp;TargetFrameName=None</v>
      </c>
      <c r="AJ13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3" s="71"/>
      <c r="AN1363" s="22"/>
      <c r="AO1363" s="22"/>
      <c r="AP1363" s="208"/>
      <c r="AQ1363" s="42" t="e">
        <f>IF(tbl_TransDet_Exp[[#This Row],[Custom SR Type]]="",INDEX(SR_Lookup[Section Name],MATCH(tbl_TransDet_Exp[[#This Row],[Account]],SR_Lookup[Account],0)),tbl_TransDet_Exp[[#This Row],[Custom SR Type]])</f>
        <v>#N/A</v>
      </c>
      <c r="AR1363" s="42">
        <f>VALUE(CONCATENATE(C1363,TEXT(tbl_TransDet_Exp[[#This Row],[Pd]],"00")))</f>
        <v>0</v>
      </c>
      <c r="AS1363" s="42" t="str">
        <f>TEXT(tbl_TransDet_Exp[[#This Row],[Project Id]],"000000")</f>
        <v>000000</v>
      </c>
      <c r="AT1363" s="42" t="e">
        <f>INDEX(Table11[Description],MATCH(tbl_TransDet_Exp[[#This Row],[Account]],Table11[GL Account],0))</f>
        <v>#N/A</v>
      </c>
      <c r="AU13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4" spans="2:47">
      <c r="B1364" s="11"/>
      <c r="C1364" s="243"/>
      <c r="D1364" s="243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244"/>
      <c r="P1364" s="11"/>
      <c r="Q1364" s="245"/>
      <c r="R1364" s="11"/>
      <c r="S1364" s="11"/>
      <c r="T1364" s="11"/>
      <c r="U1364" s="11"/>
      <c r="V1364" s="11"/>
      <c r="W1364" s="11"/>
      <c r="X1364" s="11"/>
      <c r="Y1364" s="11"/>
      <c r="Z1364" s="246"/>
      <c r="AA13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4" s="250" t="e">
        <f>IF(tbl_TransDet_Exp[[#This Row],[+/-  (HR GL Detail)]]&lt;&gt;"",tbl_TransDet_Exp[[#This Row],[+/-  (HR GL Detail)]],IF(#REF!&lt;&gt;"",#REF!,""))</f>
        <v>#REF!</v>
      </c>
      <c r="AC1364" s="250" t="str">
        <f t="shared" si="66"/>
        <v>https://financials.omni.fsu.edu/psp/sprdfi/EMPLOYEE/ERP/c/AUDIT_EXPENSE_FUNCTIONS.TE_EXP_SHEET_INQ.GBL?SHEET_ID=</v>
      </c>
      <c r="AD1364" s="250" t="str">
        <f t="shared" si="67"/>
        <v>&amp;PAGE=EX_SHEET_ENTRY</v>
      </c>
      <c r="AE1364" s="250" t="str">
        <f>IF(LEFT(tbl_TransDet_Exp[[#This Row],[Journal Id]],2)="EX",TEXT(tbl_TransDet_Exp[[#This Row],[Vch /Ex /PayId]],"0000000000"),"")</f>
        <v/>
      </c>
      <c r="AF1364" s="250" t="b">
        <f>IF(tbl_TransDet_Exp[[#This Row],[ER Lookup and Format]]&lt;&gt;"",CONCATENATE(tbl_TransDet_Exp[[#This Row],[https://financials.omni.fsu.edu/psp/sprdfi/EMPLOYEE/ERP/c/AUDIT_EXPENSE_FUNCTIONS.TE_EXP_SHEET_INQ.GBL?SHEET_ID=]],AE1364,tbl_TransDet_Exp[[#This Row],[&amp;PAGE=EX_SHEET_ENTRY]]))</f>
        <v>0</v>
      </c>
      <c r="AG1364" s="250" t="str">
        <f t="shared" si="68"/>
        <v>https://docmgmt.its.fsu.edu/NolijWeb/public/apiLoginCheck.jsp?redir=../documentviewer/%3FdocumentId%3D</v>
      </c>
      <c r="AH13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4" s="250" t="str">
        <f>tbl_TransDet_Exp[[#Headers],[&amp;TargetFrameName=None]]</f>
        <v>&amp;TargetFrameName=None</v>
      </c>
      <c r="AJ13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4" s="71"/>
      <c r="AN1364" s="22"/>
      <c r="AO1364" s="22"/>
      <c r="AP1364" s="208"/>
      <c r="AQ1364" s="42" t="e">
        <f>IF(tbl_TransDet_Exp[[#This Row],[Custom SR Type]]="",INDEX(SR_Lookup[Section Name],MATCH(tbl_TransDet_Exp[[#This Row],[Account]],SR_Lookup[Account],0)),tbl_TransDet_Exp[[#This Row],[Custom SR Type]])</f>
        <v>#N/A</v>
      </c>
      <c r="AR1364" s="42">
        <f>VALUE(CONCATENATE(C1364,TEXT(tbl_TransDet_Exp[[#This Row],[Pd]],"00")))</f>
        <v>0</v>
      </c>
      <c r="AS1364" s="42" t="str">
        <f>TEXT(tbl_TransDet_Exp[[#This Row],[Project Id]],"000000")</f>
        <v>000000</v>
      </c>
      <c r="AT1364" s="42" t="e">
        <f>INDEX(Table11[Description],MATCH(tbl_TransDet_Exp[[#This Row],[Account]],Table11[GL Account],0))</f>
        <v>#N/A</v>
      </c>
      <c r="AU13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5" spans="2:47">
      <c r="B1365" s="11"/>
      <c r="C1365" s="243"/>
      <c r="D1365" s="243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244"/>
      <c r="P1365" s="11"/>
      <c r="Q1365" s="245"/>
      <c r="R1365" s="11"/>
      <c r="S1365" s="11"/>
      <c r="T1365" s="11"/>
      <c r="U1365" s="11"/>
      <c r="V1365" s="11"/>
      <c r="W1365" s="11"/>
      <c r="X1365" s="11"/>
      <c r="Y1365" s="11"/>
      <c r="Z1365" s="246"/>
      <c r="AA13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5" s="250" t="e">
        <f>IF(tbl_TransDet_Exp[[#This Row],[+/-  (HR GL Detail)]]&lt;&gt;"",tbl_TransDet_Exp[[#This Row],[+/-  (HR GL Detail)]],IF(#REF!&lt;&gt;"",#REF!,""))</f>
        <v>#REF!</v>
      </c>
      <c r="AC1365" s="250" t="str">
        <f t="shared" si="66"/>
        <v>https://financials.omni.fsu.edu/psp/sprdfi/EMPLOYEE/ERP/c/AUDIT_EXPENSE_FUNCTIONS.TE_EXP_SHEET_INQ.GBL?SHEET_ID=</v>
      </c>
      <c r="AD1365" s="250" t="str">
        <f t="shared" si="67"/>
        <v>&amp;PAGE=EX_SHEET_ENTRY</v>
      </c>
      <c r="AE1365" s="250" t="str">
        <f>IF(LEFT(tbl_TransDet_Exp[[#This Row],[Journal Id]],2)="EX",TEXT(tbl_TransDet_Exp[[#This Row],[Vch /Ex /PayId]],"0000000000"),"")</f>
        <v/>
      </c>
      <c r="AF1365" s="250" t="b">
        <f>IF(tbl_TransDet_Exp[[#This Row],[ER Lookup and Format]]&lt;&gt;"",CONCATENATE(tbl_TransDet_Exp[[#This Row],[https://financials.omni.fsu.edu/psp/sprdfi/EMPLOYEE/ERP/c/AUDIT_EXPENSE_FUNCTIONS.TE_EXP_SHEET_INQ.GBL?SHEET_ID=]],AE1365,tbl_TransDet_Exp[[#This Row],[&amp;PAGE=EX_SHEET_ENTRY]]))</f>
        <v>0</v>
      </c>
      <c r="AG1365" s="250" t="str">
        <f t="shared" si="68"/>
        <v>https://docmgmt.its.fsu.edu/NolijWeb/public/apiLoginCheck.jsp?redir=../documentviewer/%3FdocumentId%3D</v>
      </c>
      <c r="AH13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5" s="250" t="str">
        <f>tbl_TransDet_Exp[[#Headers],[&amp;TargetFrameName=None]]</f>
        <v>&amp;TargetFrameName=None</v>
      </c>
      <c r="AJ13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5" s="71"/>
      <c r="AN1365" s="22"/>
      <c r="AO1365" s="22"/>
      <c r="AP1365" s="208"/>
      <c r="AQ1365" s="42" t="e">
        <f>IF(tbl_TransDet_Exp[[#This Row],[Custom SR Type]]="",INDEX(SR_Lookup[Section Name],MATCH(tbl_TransDet_Exp[[#This Row],[Account]],SR_Lookup[Account],0)),tbl_TransDet_Exp[[#This Row],[Custom SR Type]])</f>
        <v>#N/A</v>
      </c>
      <c r="AR1365" s="42">
        <f>VALUE(CONCATENATE(C1365,TEXT(tbl_TransDet_Exp[[#This Row],[Pd]],"00")))</f>
        <v>0</v>
      </c>
      <c r="AS1365" s="42" t="str">
        <f>TEXT(tbl_TransDet_Exp[[#This Row],[Project Id]],"000000")</f>
        <v>000000</v>
      </c>
      <c r="AT1365" s="42" t="e">
        <f>INDEX(Table11[Description],MATCH(tbl_TransDet_Exp[[#This Row],[Account]],Table11[GL Account],0))</f>
        <v>#N/A</v>
      </c>
      <c r="AU13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6" spans="2:47">
      <c r="B1366" s="11"/>
      <c r="C1366" s="243"/>
      <c r="D1366" s="243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244"/>
      <c r="P1366" s="11"/>
      <c r="Q1366" s="245"/>
      <c r="R1366" s="11"/>
      <c r="S1366" s="11"/>
      <c r="T1366" s="11"/>
      <c r="U1366" s="11"/>
      <c r="V1366" s="11"/>
      <c r="W1366" s="11"/>
      <c r="X1366" s="11"/>
      <c r="Y1366" s="11"/>
      <c r="Z1366" s="246"/>
      <c r="AA13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6" s="250" t="e">
        <f>IF(tbl_TransDet_Exp[[#This Row],[+/-  (HR GL Detail)]]&lt;&gt;"",tbl_TransDet_Exp[[#This Row],[+/-  (HR GL Detail)]],IF(#REF!&lt;&gt;"",#REF!,""))</f>
        <v>#REF!</v>
      </c>
      <c r="AC1366" s="250" t="str">
        <f t="shared" si="66"/>
        <v>https://financials.omni.fsu.edu/psp/sprdfi/EMPLOYEE/ERP/c/AUDIT_EXPENSE_FUNCTIONS.TE_EXP_SHEET_INQ.GBL?SHEET_ID=</v>
      </c>
      <c r="AD1366" s="250" t="str">
        <f t="shared" si="67"/>
        <v>&amp;PAGE=EX_SHEET_ENTRY</v>
      </c>
      <c r="AE1366" s="250" t="str">
        <f>IF(LEFT(tbl_TransDet_Exp[[#This Row],[Journal Id]],2)="EX",TEXT(tbl_TransDet_Exp[[#This Row],[Vch /Ex /PayId]],"0000000000"),"")</f>
        <v/>
      </c>
      <c r="AF1366" s="250" t="b">
        <f>IF(tbl_TransDet_Exp[[#This Row],[ER Lookup and Format]]&lt;&gt;"",CONCATENATE(tbl_TransDet_Exp[[#This Row],[https://financials.omni.fsu.edu/psp/sprdfi/EMPLOYEE/ERP/c/AUDIT_EXPENSE_FUNCTIONS.TE_EXP_SHEET_INQ.GBL?SHEET_ID=]],AE1366,tbl_TransDet_Exp[[#This Row],[&amp;PAGE=EX_SHEET_ENTRY]]))</f>
        <v>0</v>
      </c>
      <c r="AG1366" s="250" t="str">
        <f t="shared" si="68"/>
        <v>https://docmgmt.its.fsu.edu/NolijWeb/public/apiLoginCheck.jsp?redir=../documentviewer/%3FdocumentId%3D</v>
      </c>
      <c r="AH13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6" s="250" t="str">
        <f>tbl_TransDet_Exp[[#Headers],[&amp;TargetFrameName=None]]</f>
        <v>&amp;TargetFrameName=None</v>
      </c>
      <c r="AJ13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6" s="71"/>
      <c r="AN1366" s="22"/>
      <c r="AO1366" s="22"/>
      <c r="AP1366" s="208"/>
      <c r="AQ1366" s="42" t="e">
        <f>IF(tbl_TransDet_Exp[[#This Row],[Custom SR Type]]="",INDEX(SR_Lookup[Section Name],MATCH(tbl_TransDet_Exp[[#This Row],[Account]],SR_Lookup[Account],0)),tbl_TransDet_Exp[[#This Row],[Custom SR Type]])</f>
        <v>#N/A</v>
      </c>
      <c r="AR1366" s="42">
        <f>VALUE(CONCATENATE(C1366,TEXT(tbl_TransDet_Exp[[#This Row],[Pd]],"00")))</f>
        <v>0</v>
      </c>
      <c r="AS1366" s="42" t="str">
        <f>TEXT(tbl_TransDet_Exp[[#This Row],[Project Id]],"000000")</f>
        <v>000000</v>
      </c>
      <c r="AT1366" s="42" t="e">
        <f>INDEX(Table11[Description],MATCH(tbl_TransDet_Exp[[#This Row],[Account]],Table11[GL Account],0))</f>
        <v>#N/A</v>
      </c>
      <c r="AU13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7" spans="2:47">
      <c r="B1367" s="11"/>
      <c r="C1367" s="243"/>
      <c r="D1367" s="243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244"/>
      <c r="P1367" s="11"/>
      <c r="Q1367" s="245"/>
      <c r="R1367" s="11"/>
      <c r="S1367" s="11"/>
      <c r="T1367" s="11"/>
      <c r="U1367" s="11"/>
      <c r="V1367" s="11"/>
      <c r="W1367" s="11"/>
      <c r="X1367" s="11"/>
      <c r="Y1367" s="11"/>
      <c r="Z1367" s="246"/>
      <c r="AA13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7" s="250" t="e">
        <f>IF(tbl_TransDet_Exp[[#This Row],[+/-  (HR GL Detail)]]&lt;&gt;"",tbl_TransDet_Exp[[#This Row],[+/-  (HR GL Detail)]],IF(#REF!&lt;&gt;"",#REF!,""))</f>
        <v>#REF!</v>
      </c>
      <c r="AC1367" s="250" t="str">
        <f t="shared" si="66"/>
        <v>https://financials.omni.fsu.edu/psp/sprdfi/EMPLOYEE/ERP/c/AUDIT_EXPENSE_FUNCTIONS.TE_EXP_SHEET_INQ.GBL?SHEET_ID=</v>
      </c>
      <c r="AD1367" s="250" t="str">
        <f t="shared" si="67"/>
        <v>&amp;PAGE=EX_SHEET_ENTRY</v>
      </c>
      <c r="AE1367" s="250" t="str">
        <f>IF(LEFT(tbl_TransDet_Exp[[#This Row],[Journal Id]],2)="EX",TEXT(tbl_TransDet_Exp[[#This Row],[Vch /Ex /PayId]],"0000000000"),"")</f>
        <v/>
      </c>
      <c r="AF1367" s="250" t="b">
        <f>IF(tbl_TransDet_Exp[[#This Row],[ER Lookup and Format]]&lt;&gt;"",CONCATENATE(tbl_TransDet_Exp[[#This Row],[https://financials.omni.fsu.edu/psp/sprdfi/EMPLOYEE/ERP/c/AUDIT_EXPENSE_FUNCTIONS.TE_EXP_SHEET_INQ.GBL?SHEET_ID=]],AE1367,tbl_TransDet_Exp[[#This Row],[&amp;PAGE=EX_SHEET_ENTRY]]))</f>
        <v>0</v>
      </c>
      <c r="AG1367" s="250" t="str">
        <f t="shared" si="68"/>
        <v>https://docmgmt.its.fsu.edu/NolijWeb/public/apiLoginCheck.jsp?redir=../documentviewer/%3FdocumentId%3D</v>
      </c>
      <c r="AH13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7" s="250" t="str">
        <f>tbl_TransDet_Exp[[#Headers],[&amp;TargetFrameName=None]]</f>
        <v>&amp;TargetFrameName=None</v>
      </c>
      <c r="AJ13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7" s="71"/>
      <c r="AN1367" s="22"/>
      <c r="AO1367" s="22"/>
      <c r="AP1367" s="208"/>
      <c r="AQ1367" s="42" t="e">
        <f>IF(tbl_TransDet_Exp[[#This Row],[Custom SR Type]]="",INDEX(SR_Lookup[Section Name],MATCH(tbl_TransDet_Exp[[#This Row],[Account]],SR_Lookup[Account],0)),tbl_TransDet_Exp[[#This Row],[Custom SR Type]])</f>
        <v>#N/A</v>
      </c>
      <c r="AR1367" s="42">
        <f>VALUE(CONCATENATE(C1367,TEXT(tbl_TransDet_Exp[[#This Row],[Pd]],"00")))</f>
        <v>0</v>
      </c>
      <c r="AS1367" s="42" t="str">
        <f>TEXT(tbl_TransDet_Exp[[#This Row],[Project Id]],"000000")</f>
        <v>000000</v>
      </c>
      <c r="AT1367" s="42" t="e">
        <f>INDEX(Table11[Description],MATCH(tbl_TransDet_Exp[[#This Row],[Account]],Table11[GL Account],0))</f>
        <v>#N/A</v>
      </c>
      <c r="AU13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8" spans="2:47">
      <c r="B1368" s="11"/>
      <c r="C1368" s="243"/>
      <c r="D1368" s="243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244"/>
      <c r="P1368" s="11"/>
      <c r="Q1368" s="245"/>
      <c r="R1368" s="11"/>
      <c r="S1368" s="11"/>
      <c r="T1368" s="11"/>
      <c r="U1368" s="11"/>
      <c r="V1368" s="11"/>
      <c r="W1368" s="11"/>
      <c r="X1368" s="11"/>
      <c r="Y1368" s="11"/>
      <c r="Z1368" s="246"/>
      <c r="AA13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8" s="250" t="e">
        <f>IF(tbl_TransDet_Exp[[#This Row],[+/-  (HR GL Detail)]]&lt;&gt;"",tbl_TransDet_Exp[[#This Row],[+/-  (HR GL Detail)]],IF(#REF!&lt;&gt;"",#REF!,""))</f>
        <v>#REF!</v>
      </c>
      <c r="AC1368" s="250" t="str">
        <f t="shared" si="66"/>
        <v>https://financials.omni.fsu.edu/psp/sprdfi/EMPLOYEE/ERP/c/AUDIT_EXPENSE_FUNCTIONS.TE_EXP_SHEET_INQ.GBL?SHEET_ID=</v>
      </c>
      <c r="AD1368" s="250" t="str">
        <f t="shared" si="67"/>
        <v>&amp;PAGE=EX_SHEET_ENTRY</v>
      </c>
      <c r="AE1368" s="250" t="str">
        <f>IF(LEFT(tbl_TransDet_Exp[[#This Row],[Journal Id]],2)="EX",TEXT(tbl_TransDet_Exp[[#This Row],[Vch /Ex /PayId]],"0000000000"),"")</f>
        <v/>
      </c>
      <c r="AF1368" s="250" t="b">
        <f>IF(tbl_TransDet_Exp[[#This Row],[ER Lookup and Format]]&lt;&gt;"",CONCATENATE(tbl_TransDet_Exp[[#This Row],[https://financials.omni.fsu.edu/psp/sprdfi/EMPLOYEE/ERP/c/AUDIT_EXPENSE_FUNCTIONS.TE_EXP_SHEET_INQ.GBL?SHEET_ID=]],AE1368,tbl_TransDet_Exp[[#This Row],[&amp;PAGE=EX_SHEET_ENTRY]]))</f>
        <v>0</v>
      </c>
      <c r="AG1368" s="250" t="str">
        <f t="shared" si="68"/>
        <v>https://docmgmt.its.fsu.edu/NolijWeb/public/apiLoginCheck.jsp?redir=../documentviewer/%3FdocumentId%3D</v>
      </c>
      <c r="AH13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8" s="250" t="str">
        <f>tbl_TransDet_Exp[[#Headers],[&amp;TargetFrameName=None]]</f>
        <v>&amp;TargetFrameName=None</v>
      </c>
      <c r="AJ13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8" s="71"/>
      <c r="AN1368" s="22"/>
      <c r="AO1368" s="22"/>
      <c r="AP1368" s="208"/>
      <c r="AQ1368" s="42" t="e">
        <f>IF(tbl_TransDet_Exp[[#This Row],[Custom SR Type]]="",INDEX(SR_Lookup[Section Name],MATCH(tbl_TransDet_Exp[[#This Row],[Account]],SR_Lookup[Account],0)),tbl_TransDet_Exp[[#This Row],[Custom SR Type]])</f>
        <v>#N/A</v>
      </c>
      <c r="AR1368" s="42">
        <f>VALUE(CONCATENATE(C1368,TEXT(tbl_TransDet_Exp[[#This Row],[Pd]],"00")))</f>
        <v>0</v>
      </c>
      <c r="AS1368" s="42" t="str">
        <f>TEXT(tbl_TransDet_Exp[[#This Row],[Project Id]],"000000")</f>
        <v>000000</v>
      </c>
      <c r="AT1368" s="42" t="e">
        <f>INDEX(Table11[Description],MATCH(tbl_TransDet_Exp[[#This Row],[Account]],Table11[GL Account],0))</f>
        <v>#N/A</v>
      </c>
      <c r="AU13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69" spans="2:47">
      <c r="B1369" s="11"/>
      <c r="C1369" s="243"/>
      <c r="D1369" s="243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244"/>
      <c r="P1369" s="11"/>
      <c r="Q1369" s="245"/>
      <c r="R1369" s="11"/>
      <c r="S1369" s="11"/>
      <c r="T1369" s="11"/>
      <c r="U1369" s="11"/>
      <c r="V1369" s="11"/>
      <c r="W1369" s="11"/>
      <c r="X1369" s="11"/>
      <c r="Y1369" s="11"/>
      <c r="Z1369" s="246"/>
      <c r="AA13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69" s="250" t="e">
        <f>IF(tbl_TransDet_Exp[[#This Row],[+/-  (HR GL Detail)]]&lt;&gt;"",tbl_TransDet_Exp[[#This Row],[+/-  (HR GL Detail)]],IF(#REF!&lt;&gt;"",#REF!,""))</f>
        <v>#REF!</v>
      </c>
      <c r="AC1369" s="250" t="str">
        <f t="shared" si="66"/>
        <v>https://financials.omni.fsu.edu/psp/sprdfi/EMPLOYEE/ERP/c/AUDIT_EXPENSE_FUNCTIONS.TE_EXP_SHEET_INQ.GBL?SHEET_ID=</v>
      </c>
      <c r="AD1369" s="250" t="str">
        <f t="shared" si="67"/>
        <v>&amp;PAGE=EX_SHEET_ENTRY</v>
      </c>
      <c r="AE1369" s="250" t="str">
        <f>IF(LEFT(tbl_TransDet_Exp[[#This Row],[Journal Id]],2)="EX",TEXT(tbl_TransDet_Exp[[#This Row],[Vch /Ex /PayId]],"0000000000"),"")</f>
        <v/>
      </c>
      <c r="AF1369" s="250" t="b">
        <f>IF(tbl_TransDet_Exp[[#This Row],[ER Lookup and Format]]&lt;&gt;"",CONCATENATE(tbl_TransDet_Exp[[#This Row],[https://financials.omni.fsu.edu/psp/sprdfi/EMPLOYEE/ERP/c/AUDIT_EXPENSE_FUNCTIONS.TE_EXP_SHEET_INQ.GBL?SHEET_ID=]],AE1369,tbl_TransDet_Exp[[#This Row],[&amp;PAGE=EX_SHEET_ENTRY]]))</f>
        <v>0</v>
      </c>
      <c r="AG1369" s="250" t="str">
        <f t="shared" si="68"/>
        <v>https://docmgmt.its.fsu.edu/NolijWeb/public/apiLoginCheck.jsp?redir=../documentviewer/%3FdocumentId%3D</v>
      </c>
      <c r="AH13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69" s="250" t="str">
        <f>tbl_TransDet_Exp[[#Headers],[&amp;TargetFrameName=None]]</f>
        <v>&amp;TargetFrameName=None</v>
      </c>
      <c r="AJ13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69" s="71"/>
      <c r="AN1369" s="22"/>
      <c r="AO1369" s="22"/>
      <c r="AP1369" s="208"/>
      <c r="AQ1369" s="42" t="e">
        <f>IF(tbl_TransDet_Exp[[#This Row],[Custom SR Type]]="",INDEX(SR_Lookup[Section Name],MATCH(tbl_TransDet_Exp[[#This Row],[Account]],SR_Lookup[Account],0)),tbl_TransDet_Exp[[#This Row],[Custom SR Type]])</f>
        <v>#N/A</v>
      </c>
      <c r="AR1369" s="42">
        <f>VALUE(CONCATENATE(C1369,TEXT(tbl_TransDet_Exp[[#This Row],[Pd]],"00")))</f>
        <v>0</v>
      </c>
      <c r="AS1369" s="42" t="str">
        <f>TEXT(tbl_TransDet_Exp[[#This Row],[Project Id]],"000000")</f>
        <v>000000</v>
      </c>
      <c r="AT1369" s="42" t="e">
        <f>INDEX(Table11[Description],MATCH(tbl_TransDet_Exp[[#This Row],[Account]],Table11[GL Account],0))</f>
        <v>#N/A</v>
      </c>
      <c r="AU13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0" spans="2:47">
      <c r="B1370" s="11"/>
      <c r="C1370" s="243"/>
      <c r="D1370" s="243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244"/>
      <c r="P1370" s="11"/>
      <c r="Q1370" s="245"/>
      <c r="R1370" s="11"/>
      <c r="S1370" s="11"/>
      <c r="T1370" s="11"/>
      <c r="U1370" s="11"/>
      <c r="V1370" s="11"/>
      <c r="W1370" s="11"/>
      <c r="X1370" s="11"/>
      <c r="Y1370" s="11"/>
      <c r="Z1370" s="246"/>
      <c r="AA13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0" s="250" t="e">
        <f>IF(tbl_TransDet_Exp[[#This Row],[+/-  (HR GL Detail)]]&lt;&gt;"",tbl_TransDet_Exp[[#This Row],[+/-  (HR GL Detail)]],IF(#REF!&lt;&gt;"",#REF!,""))</f>
        <v>#REF!</v>
      </c>
      <c r="AC1370" s="250" t="str">
        <f t="shared" si="66"/>
        <v>https://financials.omni.fsu.edu/psp/sprdfi/EMPLOYEE/ERP/c/AUDIT_EXPENSE_FUNCTIONS.TE_EXP_SHEET_INQ.GBL?SHEET_ID=</v>
      </c>
      <c r="AD1370" s="250" t="str">
        <f t="shared" si="67"/>
        <v>&amp;PAGE=EX_SHEET_ENTRY</v>
      </c>
      <c r="AE1370" s="250" t="str">
        <f>IF(LEFT(tbl_TransDet_Exp[[#This Row],[Journal Id]],2)="EX",TEXT(tbl_TransDet_Exp[[#This Row],[Vch /Ex /PayId]],"0000000000"),"")</f>
        <v/>
      </c>
      <c r="AF1370" s="250" t="b">
        <f>IF(tbl_TransDet_Exp[[#This Row],[ER Lookup and Format]]&lt;&gt;"",CONCATENATE(tbl_TransDet_Exp[[#This Row],[https://financials.omni.fsu.edu/psp/sprdfi/EMPLOYEE/ERP/c/AUDIT_EXPENSE_FUNCTIONS.TE_EXP_SHEET_INQ.GBL?SHEET_ID=]],AE1370,tbl_TransDet_Exp[[#This Row],[&amp;PAGE=EX_SHEET_ENTRY]]))</f>
        <v>0</v>
      </c>
      <c r="AG1370" s="250" t="str">
        <f t="shared" si="68"/>
        <v>https://docmgmt.its.fsu.edu/NolijWeb/public/apiLoginCheck.jsp?redir=../documentviewer/%3FdocumentId%3D</v>
      </c>
      <c r="AH13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0" s="250" t="str">
        <f>tbl_TransDet_Exp[[#Headers],[&amp;TargetFrameName=None]]</f>
        <v>&amp;TargetFrameName=None</v>
      </c>
      <c r="AJ13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0" s="71"/>
      <c r="AN1370" s="22"/>
      <c r="AO1370" s="22"/>
      <c r="AP1370" s="208"/>
      <c r="AQ1370" s="42" t="e">
        <f>IF(tbl_TransDet_Exp[[#This Row],[Custom SR Type]]="",INDEX(SR_Lookup[Section Name],MATCH(tbl_TransDet_Exp[[#This Row],[Account]],SR_Lookup[Account],0)),tbl_TransDet_Exp[[#This Row],[Custom SR Type]])</f>
        <v>#N/A</v>
      </c>
      <c r="AR1370" s="42">
        <f>VALUE(CONCATENATE(C1370,TEXT(tbl_TransDet_Exp[[#This Row],[Pd]],"00")))</f>
        <v>0</v>
      </c>
      <c r="AS1370" s="42" t="str">
        <f>TEXT(tbl_TransDet_Exp[[#This Row],[Project Id]],"000000")</f>
        <v>000000</v>
      </c>
      <c r="AT1370" s="42" t="e">
        <f>INDEX(Table11[Description],MATCH(tbl_TransDet_Exp[[#This Row],[Account]],Table11[GL Account],0))</f>
        <v>#N/A</v>
      </c>
      <c r="AU13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1" spans="2:47">
      <c r="B1371" s="11"/>
      <c r="C1371" s="243"/>
      <c r="D1371" s="243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244"/>
      <c r="P1371" s="11"/>
      <c r="Q1371" s="245"/>
      <c r="R1371" s="11"/>
      <c r="S1371" s="11"/>
      <c r="T1371" s="11"/>
      <c r="U1371" s="11"/>
      <c r="V1371" s="11"/>
      <c r="W1371" s="11"/>
      <c r="X1371" s="11"/>
      <c r="Y1371" s="11"/>
      <c r="Z1371" s="246"/>
      <c r="AA13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1" s="250" t="e">
        <f>IF(tbl_TransDet_Exp[[#This Row],[+/-  (HR GL Detail)]]&lt;&gt;"",tbl_TransDet_Exp[[#This Row],[+/-  (HR GL Detail)]],IF(#REF!&lt;&gt;"",#REF!,""))</f>
        <v>#REF!</v>
      </c>
      <c r="AC1371" s="250" t="str">
        <f t="shared" si="66"/>
        <v>https://financials.omni.fsu.edu/psp/sprdfi/EMPLOYEE/ERP/c/AUDIT_EXPENSE_FUNCTIONS.TE_EXP_SHEET_INQ.GBL?SHEET_ID=</v>
      </c>
      <c r="AD1371" s="250" t="str">
        <f t="shared" si="67"/>
        <v>&amp;PAGE=EX_SHEET_ENTRY</v>
      </c>
      <c r="AE1371" s="250" t="str">
        <f>IF(LEFT(tbl_TransDet_Exp[[#This Row],[Journal Id]],2)="EX",TEXT(tbl_TransDet_Exp[[#This Row],[Vch /Ex /PayId]],"0000000000"),"")</f>
        <v/>
      </c>
      <c r="AF1371" s="250" t="b">
        <f>IF(tbl_TransDet_Exp[[#This Row],[ER Lookup and Format]]&lt;&gt;"",CONCATENATE(tbl_TransDet_Exp[[#This Row],[https://financials.omni.fsu.edu/psp/sprdfi/EMPLOYEE/ERP/c/AUDIT_EXPENSE_FUNCTIONS.TE_EXP_SHEET_INQ.GBL?SHEET_ID=]],AE1371,tbl_TransDet_Exp[[#This Row],[&amp;PAGE=EX_SHEET_ENTRY]]))</f>
        <v>0</v>
      </c>
      <c r="AG1371" s="250" t="str">
        <f t="shared" si="68"/>
        <v>https://docmgmt.its.fsu.edu/NolijWeb/public/apiLoginCheck.jsp?redir=../documentviewer/%3FdocumentId%3D</v>
      </c>
      <c r="AH13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1" s="250" t="str">
        <f>tbl_TransDet_Exp[[#Headers],[&amp;TargetFrameName=None]]</f>
        <v>&amp;TargetFrameName=None</v>
      </c>
      <c r="AJ13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1" s="71"/>
      <c r="AN1371" s="22"/>
      <c r="AO1371" s="22"/>
      <c r="AP1371" s="208"/>
      <c r="AQ1371" s="42" t="e">
        <f>IF(tbl_TransDet_Exp[[#This Row],[Custom SR Type]]="",INDEX(SR_Lookup[Section Name],MATCH(tbl_TransDet_Exp[[#This Row],[Account]],SR_Lookup[Account],0)),tbl_TransDet_Exp[[#This Row],[Custom SR Type]])</f>
        <v>#N/A</v>
      </c>
      <c r="AR1371" s="42">
        <f>VALUE(CONCATENATE(C1371,TEXT(tbl_TransDet_Exp[[#This Row],[Pd]],"00")))</f>
        <v>0</v>
      </c>
      <c r="AS1371" s="42" t="str">
        <f>TEXT(tbl_TransDet_Exp[[#This Row],[Project Id]],"000000")</f>
        <v>000000</v>
      </c>
      <c r="AT1371" s="42" t="e">
        <f>INDEX(Table11[Description],MATCH(tbl_TransDet_Exp[[#This Row],[Account]],Table11[GL Account],0))</f>
        <v>#N/A</v>
      </c>
      <c r="AU13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2" spans="2:47">
      <c r="B1372" s="11"/>
      <c r="C1372" s="243"/>
      <c r="D1372" s="243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244"/>
      <c r="P1372" s="11"/>
      <c r="Q1372" s="245"/>
      <c r="R1372" s="11"/>
      <c r="S1372" s="11"/>
      <c r="T1372" s="11"/>
      <c r="U1372" s="11"/>
      <c r="V1372" s="11"/>
      <c r="W1372" s="11"/>
      <c r="X1372" s="11"/>
      <c r="Y1372" s="11"/>
      <c r="Z1372" s="246"/>
      <c r="AA13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2" s="250" t="e">
        <f>IF(tbl_TransDet_Exp[[#This Row],[+/-  (HR GL Detail)]]&lt;&gt;"",tbl_TransDet_Exp[[#This Row],[+/-  (HR GL Detail)]],IF(#REF!&lt;&gt;"",#REF!,""))</f>
        <v>#REF!</v>
      </c>
      <c r="AC1372" s="250" t="str">
        <f t="shared" si="66"/>
        <v>https://financials.omni.fsu.edu/psp/sprdfi/EMPLOYEE/ERP/c/AUDIT_EXPENSE_FUNCTIONS.TE_EXP_SHEET_INQ.GBL?SHEET_ID=</v>
      </c>
      <c r="AD1372" s="250" t="str">
        <f t="shared" si="67"/>
        <v>&amp;PAGE=EX_SHEET_ENTRY</v>
      </c>
      <c r="AE1372" s="250" t="str">
        <f>IF(LEFT(tbl_TransDet_Exp[[#This Row],[Journal Id]],2)="EX",TEXT(tbl_TransDet_Exp[[#This Row],[Vch /Ex /PayId]],"0000000000"),"")</f>
        <v/>
      </c>
      <c r="AF1372" s="250" t="b">
        <f>IF(tbl_TransDet_Exp[[#This Row],[ER Lookup and Format]]&lt;&gt;"",CONCATENATE(tbl_TransDet_Exp[[#This Row],[https://financials.omni.fsu.edu/psp/sprdfi/EMPLOYEE/ERP/c/AUDIT_EXPENSE_FUNCTIONS.TE_EXP_SHEET_INQ.GBL?SHEET_ID=]],AE1372,tbl_TransDet_Exp[[#This Row],[&amp;PAGE=EX_SHEET_ENTRY]]))</f>
        <v>0</v>
      </c>
      <c r="AG1372" s="250" t="str">
        <f t="shared" si="68"/>
        <v>https://docmgmt.its.fsu.edu/NolijWeb/public/apiLoginCheck.jsp?redir=../documentviewer/%3FdocumentId%3D</v>
      </c>
      <c r="AH13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2" s="250" t="str">
        <f>tbl_TransDet_Exp[[#Headers],[&amp;TargetFrameName=None]]</f>
        <v>&amp;TargetFrameName=None</v>
      </c>
      <c r="AJ13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2" s="71"/>
      <c r="AN1372" s="22"/>
      <c r="AO1372" s="22"/>
      <c r="AP1372" s="208"/>
      <c r="AQ1372" s="42" t="e">
        <f>IF(tbl_TransDet_Exp[[#This Row],[Custom SR Type]]="",INDEX(SR_Lookup[Section Name],MATCH(tbl_TransDet_Exp[[#This Row],[Account]],SR_Lookup[Account],0)),tbl_TransDet_Exp[[#This Row],[Custom SR Type]])</f>
        <v>#N/A</v>
      </c>
      <c r="AR1372" s="42">
        <f>VALUE(CONCATENATE(C1372,TEXT(tbl_TransDet_Exp[[#This Row],[Pd]],"00")))</f>
        <v>0</v>
      </c>
      <c r="AS1372" s="42" t="str">
        <f>TEXT(tbl_TransDet_Exp[[#This Row],[Project Id]],"000000")</f>
        <v>000000</v>
      </c>
      <c r="AT1372" s="42" t="e">
        <f>INDEX(Table11[Description],MATCH(tbl_TransDet_Exp[[#This Row],[Account]],Table11[GL Account],0))</f>
        <v>#N/A</v>
      </c>
      <c r="AU13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3" spans="2:47">
      <c r="B1373" s="11"/>
      <c r="C1373" s="243"/>
      <c r="D1373" s="243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244"/>
      <c r="P1373" s="11"/>
      <c r="Q1373" s="245"/>
      <c r="R1373" s="11"/>
      <c r="S1373" s="11"/>
      <c r="T1373" s="11"/>
      <c r="U1373" s="11"/>
      <c r="V1373" s="11"/>
      <c r="W1373" s="11"/>
      <c r="X1373" s="11"/>
      <c r="Y1373" s="11"/>
      <c r="Z1373" s="246"/>
      <c r="AA13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3" s="250" t="e">
        <f>IF(tbl_TransDet_Exp[[#This Row],[+/-  (HR GL Detail)]]&lt;&gt;"",tbl_TransDet_Exp[[#This Row],[+/-  (HR GL Detail)]],IF(#REF!&lt;&gt;"",#REF!,""))</f>
        <v>#REF!</v>
      </c>
      <c r="AC1373" s="250" t="str">
        <f t="shared" si="66"/>
        <v>https://financials.omni.fsu.edu/psp/sprdfi/EMPLOYEE/ERP/c/AUDIT_EXPENSE_FUNCTIONS.TE_EXP_SHEET_INQ.GBL?SHEET_ID=</v>
      </c>
      <c r="AD1373" s="250" t="str">
        <f t="shared" si="67"/>
        <v>&amp;PAGE=EX_SHEET_ENTRY</v>
      </c>
      <c r="AE1373" s="250" t="str">
        <f>IF(LEFT(tbl_TransDet_Exp[[#This Row],[Journal Id]],2)="EX",TEXT(tbl_TransDet_Exp[[#This Row],[Vch /Ex /PayId]],"0000000000"),"")</f>
        <v/>
      </c>
      <c r="AF1373" s="250" t="b">
        <f>IF(tbl_TransDet_Exp[[#This Row],[ER Lookup and Format]]&lt;&gt;"",CONCATENATE(tbl_TransDet_Exp[[#This Row],[https://financials.omni.fsu.edu/psp/sprdfi/EMPLOYEE/ERP/c/AUDIT_EXPENSE_FUNCTIONS.TE_EXP_SHEET_INQ.GBL?SHEET_ID=]],AE1373,tbl_TransDet_Exp[[#This Row],[&amp;PAGE=EX_SHEET_ENTRY]]))</f>
        <v>0</v>
      </c>
      <c r="AG1373" s="250" t="str">
        <f t="shared" si="68"/>
        <v>https://docmgmt.its.fsu.edu/NolijWeb/public/apiLoginCheck.jsp?redir=../documentviewer/%3FdocumentId%3D</v>
      </c>
      <c r="AH13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3" s="250" t="str">
        <f>tbl_TransDet_Exp[[#Headers],[&amp;TargetFrameName=None]]</f>
        <v>&amp;TargetFrameName=None</v>
      </c>
      <c r="AJ13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3" s="71"/>
      <c r="AN1373" s="22"/>
      <c r="AO1373" s="22"/>
      <c r="AP1373" s="208"/>
      <c r="AQ1373" s="42" t="e">
        <f>IF(tbl_TransDet_Exp[[#This Row],[Custom SR Type]]="",INDEX(SR_Lookup[Section Name],MATCH(tbl_TransDet_Exp[[#This Row],[Account]],SR_Lookup[Account],0)),tbl_TransDet_Exp[[#This Row],[Custom SR Type]])</f>
        <v>#N/A</v>
      </c>
      <c r="AR1373" s="42">
        <f>VALUE(CONCATENATE(C1373,TEXT(tbl_TransDet_Exp[[#This Row],[Pd]],"00")))</f>
        <v>0</v>
      </c>
      <c r="AS1373" s="42" t="str">
        <f>TEXT(tbl_TransDet_Exp[[#This Row],[Project Id]],"000000")</f>
        <v>000000</v>
      </c>
      <c r="AT1373" s="42" t="e">
        <f>INDEX(Table11[Description],MATCH(tbl_TransDet_Exp[[#This Row],[Account]],Table11[GL Account],0))</f>
        <v>#N/A</v>
      </c>
      <c r="AU13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4" spans="2:47">
      <c r="B1374" s="11"/>
      <c r="C1374" s="243"/>
      <c r="D1374" s="243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244"/>
      <c r="P1374" s="11"/>
      <c r="Q1374" s="245"/>
      <c r="R1374" s="11"/>
      <c r="S1374" s="11"/>
      <c r="T1374" s="11"/>
      <c r="U1374" s="11"/>
      <c r="V1374" s="11"/>
      <c r="W1374" s="11"/>
      <c r="X1374" s="11"/>
      <c r="Y1374" s="11"/>
      <c r="Z1374" s="246"/>
      <c r="AA13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4" s="250" t="e">
        <f>IF(tbl_TransDet_Exp[[#This Row],[+/-  (HR GL Detail)]]&lt;&gt;"",tbl_TransDet_Exp[[#This Row],[+/-  (HR GL Detail)]],IF(#REF!&lt;&gt;"",#REF!,""))</f>
        <v>#REF!</v>
      </c>
      <c r="AC1374" s="250" t="str">
        <f t="shared" si="66"/>
        <v>https://financials.omni.fsu.edu/psp/sprdfi/EMPLOYEE/ERP/c/AUDIT_EXPENSE_FUNCTIONS.TE_EXP_SHEET_INQ.GBL?SHEET_ID=</v>
      </c>
      <c r="AD1374" s="250" t="str">
        <f t="shared" si="67"/>
        <v>&amp;PAGE=EX_SHEET_ENTRY</v>
      </c>
      <c r="AE1374" s="250" t="str">
        <f>IF(LEFT(tbl_TransDet_Exp[[#This Row],[Journal Id]],2)="EX",TEXT(tbl_TransDet_Exp[[#This Row],[Vch /Ex /PayId]],"0000000000"),"")</f>
        <v/>
      </c>
      <c r="AF1374" s="250" t="b">
        <f>IF(tbl_TransDet_Exp[[#This Row],[ER Lookup and Format]]&lt;&gt;"",CONCATENATE(tbl_TransDet_Exp[[#This Row],[https://financials.omni.fsu.edu/psp/sprdfi/EMPLOYEE/ERP/c/AUDIT_EXPENSE_FUNCTIONS.TE_EXP_SHEET_INQ.GBL?SHEET_ID=]],AE1374,tbl_TransDet_Exp[[#This Row],[&amp;PAGE=EX_SHEET_ENTRY]]))</f>
        <v>0</v>
      </c>
      <c r="AG1374" s="250" t="str">
        <f t="shared" si="68"/>
        <v>https://docmgmt.its.fsu.edu/NolijWeb/public/apiLoginCheck.jsp?redir=../documentviewer/%3FdocumentId%3D</v>
      </c>
      <c r="AH13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4" s="250" t="str">
        <f>tbl_TransDet_Exp[[#Headers],[&amp;TargetFrameName=None]]</f>
        <v>&amp;TargetFrameName=None</v>
      </c>
      <c r="AJ13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4" s="71"/>
      <c r="AN1374" s="22"/>
      <c r="AO1374" s="22"/>
      <c r="AP1374" s="208"/>
      <c r="AQ1374" s="42" t="e">
        <f>IF(tbl_TransDet_Exp[[#This Row],[Custom SR Type]]="",INDEX(SR_Lookup[Section Name],MATCH(tbl_TransDet_Exp[[#This Row],[Account]],SR_Lookup[Account],0)),tbl_TransDet_Exp[[#This Row],[Custom SR Type]])</f>
        <v>#N/A</v>
      </c>
      <c r="AR1374" s="42">
        <f>VALUE(CONCATENATE(C1374,TEXT(tbl_TransDet_Exp[[#This Row],[Pd]],"00")))</f>
        <v>0</v>
      </c>
      <c r="AS1374" s="42" t="str">
        <f>TEXT(tbl_TransDet_Exp[[#This Row],[Project Id]],"000000")</f>
        <v>000000</v>
      </c>
      <c r="AT1374" s="42" t="e">
        <f>INDEX(Table11[Description],MATCH(tbl_TransDet_Exp[[#This Row],[Account]],Table11[GL Account],0))</f>
        <v>#N/A</v>
      </c>
      <c r="AU13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5" spans="2:47">
      <c r="B1375" s="11"/>
      <c r="C1375" s="243"/>
      <c r="D1375" s="243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244"/>
      <c r="P1375" s="11"/>
      <c r="Q1375" s="245"/>
      <c r="R1375" s="11"/>
      <c r="S1375" s="11"/>
      <c r="T1375" s="11"/>
      <c r="U1375" s="11"/>
      <c r="V1375" s="11"/>
      <c r="W1375" s="11"/>
      <c r="X1375" s="11"/>
      <c r="Y1375" s="11"/>
      <c r="Z1375" s="246"/>
      <c r="AA13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5" s="250" t="e">
        <f>IF(tbl_TransDet_Exp[[#This Row],[+/-  (HR GL Detail)]]&lt;&gt;"",tbl_TransDet_Exp[[#This Row],[+/-  (HR GL Detail)]],IF(#REF!&lt;&gt;"",#REF!,""))</f>
        <v>#REF!</v>
      </c>
      <c r="AC1375" s="250" t="str">
        <f t="shared" si="66"/>
        <v>https://financials.omni.fsu.edu/psp/sprdfi/EMPLOYEE/ERP/c/AUDIT_EXPENSE_FUNCTIONS.TE_EXP_SHEET_INQ.GBL?SHEET_ID=</v>
      </c>
      <c r="AD1375" s="250" t="str">
        <f t="shared" si="67"/>
        <v>&amp;PAGE=EX_SHEET_ENTRY</v>
      </c>
      <c r="AE1375" s="250" t="str">
        <f>IF(LEFT(tbl_TransDet_Exp[[#This Row],[Journal Id]],2)="EX",TEXT(tbl_TransDet_Exp[[#This Row],[Vch /Ex /PayId]],"0000000000"),"")</f>
        <v/>
      </c>
      <c r="AF1375" s="250" t="b">
        <f>IF(tbl_TransDet_Exp[[#This Row],[ER Lookup and Format]]&lt;&gt;"",CONCATENATE(tbl_TransDet_Exp[[#This Row],[https://financials.omni.fsu.edu/psp/sprdfi/EMPLOYEE/ERP/c/AUDIT_EXPENSE_FUNCTIONS.TE_EXP_SHEET_INQ.GBL?SHEET_ID=]],AE1375,tbl_TransDet_Exp[[#This Row],[&amp;PAGE=EX_SHEET_ENTRY]]))</f>
        <v>0</v>
      </c>
      <c r="AG1375" s="250" t="str">
        <f t="shared" si="68"/>
        <v>https://docmgmt.its.fsu.edu/NolijWeb/public/apiLoginCheck.jsp?redir=../documentviewer/%3FdocumentId%3D</v>
      </c>
      <c r="AH13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5" s="250" t="str">
        <f>tbl_TransDet_Exp[[#Headers],[&amp;TargetFrameName=None]]</f>
        <v>&amp;TargetFrameName=None</v>
      </c>
      <c r="AJ13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5" s="71"/>
      <c r="AN1375" s="22"/>
      <c r="AO1375" s="22"/>
      <c r="AP1375" s="208"/>
      <c r="AQ1375" s="42" t="e">
        <f>IF(tbl_TransDet_Exp[[#This Row],[Custom SR Type]]="",INDEX(SR_Lookup[Section Name],MATCH(tbl_TransDet_Exp[[#This Row],[Account]],SR_Lookup[Account],0)),tbl_TransDet_Exp[[#This Row],[Custom SR Type]])</f>
        <v>#N/A</v>
      </c>
      <c r="AR1375" s="42">
        <f>VALUE(CONCATENATE(C1375,TEXT(tbl_TransDet_Exp[[#This Row],[Pd]],"00")))</f>
        <v>0</v>
      </c>
      <c r="AS1375" s="42" t="str">
        <f>TEXT(tbl_TransDet_Exp[[#This Row],[Project Id]],"000000")</f>
        <v>000000</v>
      </c>
      <c r="AT1375" s="42" t="e">
        <f>INDEX(Table11[Description],MATCH(tbl_TransDet_Exp[[#This Row],[Account]],Table11[GL Account],0))</f>
        <v>#N/A</v>
      </c>
      <c r="AU13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6" spans="2:47">
      <c r="B1376" s="11"/>
      <c r="C1376" s="243"/>
      <c r="D1376" s="243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244"/>
      <c r="P1376" s="11"/>
      <c r="Q1376" s="245"/>
      <c r="R1376" s="11"/>
      <c r="S1376" s="11"/>
      <c r="T1376" s="11"/>
      <c r="U1376" s="11"/>
      <c r="V1376" s="11"/>
      <c r="W1376" s="11"/>
      <c r="X1376" s="11"/>
      <c r="Y1376" s="11"/>
      <c r="Z1376" s="246"/>
      <c r="AA13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6" s="250" t="e">
        <f>IF(tbl_TransDet_Exp[[#This Row],[+/-  (HR GL Detail)]]&lt;&gt;"",tbl_TransDet_Exp[[#This Row],[+/-  (HR GL Detail)]],IF(#REF!&lt;&gt;"",#REF!,""))</f>
        <v>#REF!</v>
      </c>
      <c r="AC1376" s="250" t="str">
        <f t="shared" si="66"/>
        <v>https://financials.omni.fsu.edu/psp/sprdfi/EMPLOYEE/ERP/c/AUDIT_EXPENSE_FUNCTIONS.TE_EXP_SHEET_INQ.GBL?SHEET_ID=</v>
      </c>
      <c r="AD1376" s="250" t="str">
        <f t="shared" si="67"/>
        <v>&amp;PAGE=EX_SHEET_ENTRY</v>
      </c>
      <c r="AE1376" s="250" t="str">
        <f>IF(LEFT(tbl_TransDet_Exp[[#This Row],[Journal Id]],2)="EX",TEXT(tbl_TransDet_Exp[[#This Row],[Vch /Ex /PayId]],"0000000000"),"")</f>
        <v/>
      </c>
      <c r="AF1376" s="250" t="b">
        <f>IF(tbl_TransDet_Exp[[#This Row],[ER Lookup and Format]]&lt;&gt;"",CONCATENATE(tbl_TransDet_Exp[[#This Row],[https://financials.omni.fsu.edu/psp/sprdfi/EMPLOYEE/ERP/c/AUDIT_EXPENSE_FUNCTIONS.TE_EXP_SHEET_INQ.GBL?SHEET_ID=]],AE1376,tbl_TransDet_Exp[[#This Row],[&amp;PAGE=EX_SHEET_ENTRY]]))</f>
        <v>0</v>
      </c>
      <c r="AG1376" s="250" t="str">
        <f t="shared" si="68"/>
        <v>https://docmgmt.its.fsu.edu/NolijWeb/public/apiLoginCheck.jsp?redir=../documentviewer/%3FdocumentId%3D</v>
      </c>
      <c r="AH13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6" s="250" t="str">
        <f>tbl_TransDet_Exp[[#Headers],[&amp;TargetFrameName=None]]</f>
        <v>&amp;TargetFrameName=None</v>
      </c>
      <c r="AJ13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6" s="71"/>
      <c r="AN1376" s="22"/>
      <c r="AO1376" s="22"/>
      <c r="AP1376" s="208"/>
      <c r="AQ1376" s="42" t="e">
        <f>IF(tbl_TransDet_Exp[[#This Row],[Custom SR Type]]="",INDEX(SR_Lookup[Section Name],MATCH(tbl_TransDet_Exp[[#This Row],[Account]],SR_Lookup[Account],0)),tbl_TransDet_Exp[[#This Row],[Custom SR Type]])</f>
        <v>#N/A</v>
      </c>
      <c r="AR1376" s="42">
        <f>VALUE(CONCATENATE(C1376,TEXT(tbl_TransDet_Exp[[#This Row],[Pd]],"00")))</f>
        <v>0</v>
      </c>
      <c r="AS1376" s="42" t="str">
        <f>TEXT(tbl_TransDet_Exp[[#This Row],[Project Id]],"000000")</f>
        <v>000000</v>
      </c>
      <c r="AT1376" s="42" t="e">
        <f>INDEX(Table11[Description],MATCH(tbl_TransDet_Exp[[#This Row],[Account]],Table11[GL Account],0))</f>
        <v>#N/A</v>
      </c>
      <c r="AU13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7" spans="2:47">
      <c r="B1377" s="11"/>
      <c r="C1377" s="243"/>
      <c r="D1377" s="243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244"/>
      <c r="P1377" s="11"/>
      <c r="Q1377" s="245"/>
      <c r="R1377" s="11"/>
      <c r="S1377" s="11"/>
      <c r="T1377" s="11"/>
      <c r="U1377" s="11"/>
      <c r="V1377" s="11"/>
      <c r="W1377" s="11"/>
      <c r="X1377" s="11"/>
      <c r="Y1377" s="11"/>
      <c r="Z1377" s="246"/>
      <c r="AA13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7" s="250" t="e">
        <f>IF(tbl_TransDet_Exp[[#This Row],[+/-  (HR GL Detail)]]&lt;&gt;"",tbl_TransDet_Exp[[#This Row],[+/-  (HR GL Detail)]],IF(#REF!&lt;&gt;"",#REF!,""))</f>
        <v>#REF!</v>
      </c>
      <c r="AC1377" s="250" t="str">
        <f t="shared" si="66"/>
        <v>https://financials.omni.fsu.edu/psp/sprdfi/EMPLOYEE/ERP/c/AUDIT_EXPENSE_FUNCTIONS.TE_EXP_SHEET_INQ.GBL?SHEET_ID=</v>
      </c>
      <c r="AD1377" s="250" t="str">
        <f t="shared" si="67"/>
        <v>&amp;PAGE=EX_SHEET_ENTRY</v>
      </c>
      <c r="AE1377" s="250" t="str">
        <f>IF(LEFT(tbl_TransDet_Exp[[#This Row],[Journal Id]],2)="EX",TEXT(tbl_TransDet_Exp[[#This Row],[Vch /Ex /PayId]],"0000000000"),"")</f>
        <v/>
      </c>
      <c r="AF1377" s="250" t="b">
        <f>IF(tbl_TransDet_Exp[[#This Row],[ER Lookup and Format]]&lt;&gt;"",CONCATENATE(tbl_TransDet_Exp[[#This Row],[https://financials.omni.fsu.edu/psp/sprdfi/EMPLOYEE/ERP/c/AUDIT_EXPENSE_FUNCTIONS.TE_EXP_SHEET_INQ.GBL?SHEET_ID=]],AE1377,tbl_TransDet_Exp[[#This Row],[&amp;PAGE=EX_SHEET_ENTRY]]))</f>
        <v>0</v>
      </c>
      <c r="AG1377" s="250" t="str">
        <f t="shared" si="68"/>
        <v>https://docmgmt.its.fsu.edu/NolijWeb/public/apiLoginCheck.jsp?redir=../documentviewer/%3FdocumentId%3D</v>
      </c>
      <c r="AH13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7" s="250" t="str">
        <f>tbl_TransDet_Exp[[#Headers],[&amp;TargetFrameName=None]]</f>
        <v>&amp;TargetFrameName=None</v>
      </c>
      <c r="AJ13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7" s="71"/>
      <c r="AN1377" s="22"/>
      <c r="AO1377" s="22"/>
      <c r="AP1377" s="208"/>
      <c r="AQ1377" s="42" t="e">
        <f>IF(tbl_TransDet_Exp[[#This Row],[Custom SR Type]]="",INDEX(SR_Lookup[Section Name],MATCH(tbl_TransDet_Exp[[#This Row],[Account]],SR_Lookup[Account],0)),tbl_TransDet_Exp[[#This Row],[Custom SR Type]])</f>
        <v>#N/A</v>
      </c>
      <c r="AR1377" s="42">
        <f>VALUE(CONCATENATE(C1377,TEXT(tbl_TransDet_Exp[[#This Row],[Pd]],"00")))</f>
        <v>0</v>
      </c>
      <c r="AS1377" s="42" t="str">
        <f>TEXT(tbl_TransDet_Exp[[#This Row],[Project Id]],"000000")</f>
        <v>000000</v>
      </c>
      <c r="AT1377" s="42" t="e">
        <f>INDEX(Table11[Description],MATCH(tbl_TransDet_Exp[[#This Row],[Account]],Table11[GL Account],0))</f>
        <v>#N/A</v>
      </c>
      <c r="AU13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8" spans="2:47">
      <c r="B1378" s="11"/>
      <c r="C1378" s="243"/>
      <c r="D1378" s="243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244"/>
      <c r="P1378" s="11"/>
      <c r="Q1378" s="245"/>
      <c r="R1378" s="11"/>
      <c r="S1378" s="11"/>
      <c r="T1378" s="11"/>
      <c r="U1378" s="11"/>
      <c r="V1378" s="11"/>
      <c r="W1378" s="11"/>
      <c r="X1378" s="11"/>
      <c r="Y1378" s="11"/>
      <c r="Z1378" s="246"/>
      <c r="AA13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8" s="250" t="e">
        <f>IF(tbl_TransDet_Exp[[#This Row],[+/-  (HR GL Detail)]]&lt;&gt;"",tbl_TransDet_Exp[[#This Row],[+/-  (HR GL Detail)]],IF(#REF!&lt;&gt;"",#REF!,""))</f>
        <v>#REF!</v>
      </c>
      <c r="AC1378" s="250" t="str">
        <f t="shared" si="66"/>
        <v>https://financials.omni.fsu.edu/psp/sprdfi/EMPLOYEE/ERP/c/AUDIT_EXPENSE_FUNCTIONS.TE_EXP_SHEET_INQ.GBL?SHEET_ID=</v>
      </c>
      <c r="AD1378" s="250" t="str">
        <f t="shared" si="67"/>
        <v>&amp;PAGE=EX_SHEET_ENTRY</v>
      </c>
      <c r="AE1378" s="250" t="str">
        <f>IF(LEFT(tbl_TransDet_Exp[[#This Row],[Journal Id]],2)="EX",TEXT(tbl_TransDet_Exp[[#This Row],[Vch /Ex /PayId]],"0000000000"),"")</f>
        <v/>
      </c>
      <c r="AF1378" s="250" t="b">
        <f>IF(tbl_TransDet_Exp[[#This Row],[ER Lookup and Format]]&lt;&gt;"",CONCATENATE(tbl_TransDet_Exp[[#This Row],[https://financials.omni.fsu.edu/psp/sprdfi/EMPLOYEE/ERP/c/AUDIT_EXPENSE_FUNCTIONS.TE_EXP_SHEET_INQ.GBL?SHEET_ID=]],AE1378,tbl_TransDet_Exp[[#This Row],[&amp;PAGE=EX_SHEET_ENTRY]]))</f>
        <v>0</v>
      </c>
      <c r="AG1378" s="250" t="str">
        <f t="shared" si="68"/>
        <v>https://docmgmt.its.fsu.edu/NolijWeb/public/apiLoginCheck.jsp?redir=../documentviewer/%3FdocumentId%3D</v>
      </c>
      <c r="AH13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8" s="250" t="str">
        <f>tbl_TransDet_Exp[[#Headers],[&amp;TargetFrameName=None]]</f>
        <v>&amp;TargetFrameName=None</v>
      </c>
      <c r="AJ13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8" s="71"/>
      <c r="AN1378" s="22"/>
      <c r="AO1378" s="22"/>
      <c r="AP1378" s="208"/>
      <c r="AQ1378" s="42" t="e">
        <f>IF(tbl_TransDet_Exp[[#This Row],[Custom SR Type]]="",INDEX(SR_Lookup[Section Name],MATCH(tbl_TransDet_Exp[[#This Row],[Account]],SR_Lookup[Account],0)),tbl_TransDet_Exp[[#This Row],[Custom SR Type]])</f>
        <v>#N/A</v>
      </c>
      <c r="AR1378" s="42">
        <f>VALUE(CONCATENATE(C1378,TEXT(tbl_TransDet_Exp[[#This Row],[Pd]],"00")))</f>
        <v>0</v>
      </c>
      <c r="AS1378" s="42" t="str">
        <f>TEXT(tbl_TransDet_Exp[[#This Row],[Project Id]],"000000")</f>
        <v>000000</v>
      </c>
      <c r="AT1378" s="42" t="e">
        <f>INDEX(Table11[Description],MATCH(tbl_TransDet_Exp[[#This Row],[Account]],Table11[GL Account],0))</f>
        <v>#N/A</v>
      </c>
      <c r="AU13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79" spans="2:47">
      <c r="B1379" s="11"/>
      <c r="C1379" s="243"/>
      <c r="D1379" s="243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244"/>
      <c r="P1379" s="11"/>
      <c r="Q1379" s="245"/>
      <c r="R1379" s="11"/>
      <c r="S1379" s="11"/>
      <c r="T1379" s="11"/>
      <c r="U1379" s="11"/>
      <c r="V1379" s="11"/>
      <c r="W1379" s="11"/>
      <c r="X1379" s="11"/>
      <c r="Y1379" s="11"/>
      <c r="Z1379" s="246"/>
      <c r="AA13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79" s="250" t="e">
        <f>IF(tbl_TransDet_Exp[[#This Row],[+/-  (HR GL Detail)]]&lt;&gt;"",tbl_TransDet_Exp[[#This Row],[+/-  (HR GL Detail)]],IF(#REF!&lt;&gt;"",#REF!,""))</f>
        <v>#REF!</v>
      </c>
      <c r="AC1379" s="250" t="str">
        <f t="shared" si="66"/>
        <v>https://financials.omni.fsu.edu/psp/sprdfi/EMPLOYEE/ERP/c/AUDIT_EXPENSE_FUNCTIONS.TE_EXP_SHEET_INQ.GBL?SHEET_ID=</v>
      </c>
      <c r="AD1379" s="250" t="str">
        <f t="shared" si="67"/>
        <v>&amp;PAGE=EX_SHEET_ENTRY</v>
      </c>
      <c r="AE1379" s="250" t="str">
        <f>IF(LEFT(tbl_TransDet_Exp[[#This Row],[Journal Id]],2)="EX",TEXT(tbl_TransDet_Exp[[#This Row],[Vch /Ex /PayId]],"0000000000"),"")</f>
        <v/>
      </c>
      <c r="AF1379" s="250" t="b">
        <f>IF(tbl_TransDet_Exp[[#This Row],[ER Lookup and Format]]&lt;&gt;"",CONCATENATE(tbl_TransDet_Exp[[#This Row],[https://financials.omni.fsu.edu/psp/sprdfi/EMPLOYEE/ERP/c/AUDIT_EXPENSE_FUNCTIONS.TE_EXP_SHEET_INQ.GBL?SHEET_ID=]],AE1379,tbl_TransDet_Exp[[#This Row],[&amp;PAGE=EX_SHEET_ENTRY]]))</f>
        <v>0</v>
      </c>
      <c r="AG1379" s="250" t="str">
        <f t="shared" si="68"/>
        <v>https://docmgmt.its.fsu.edu/NolijWeb/public/apiLoginCheck.jsp?redir=../documentviewer/%3FdocumentId%3D</v>
      </c>
      <c r="AH13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79" s="250" t="str">
        <f>tbl_TransDet_Exp[[#Headers],[&amp;TargetFrameName=None]]</f>
        <v>&amp;TargetFrameName=None</v>
      </c>
      <c r="AJ13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79" s="71"/>
      <c r="AN1379" s="22"/>
      <c r="AO1379" s="22"/>
      <c r="AP1379" s="208"/>
      <c r="AQ1379" s="42" t="e">
        <f>IF(tbl_TransDet_Exp[[#This Row],[Custom SR Type]]="",INDEX(SR_Lookup[Section Name],MATCH(tbl_TransDet_Exp[[#This Row],[Account]],SR_Lookup[Account],0)),tbl_TransDet_Exp[[#This Row],[Custom SR Type]])</f>
        <v>#N/A</v>
      </c>
      <c r="AR1379" s="42">
        <f>VALUE(CONCATENATE(C1379,TEXT(tbl_TransDet_Exp[[#This Row],[Pd]],"00")))</f>
        <v>0</v>
      </c>
      <c r="AS1379" s="42" t="str">
        <f>TEXT(tbl_TransDet_Exp[[#This Row],[Project Id]],"000000")</f>
        <v>000000</v>
      </c>
      <c r="AT1379" s="42" t="e">
        <f>INDEX(Table11[Description],MATCH(tbl_TransDet_Exp[[#This Row],[Account]],Table11[GL Account],0))</f>
        <v>#N/A</v>
      </c>
      <c r="AU13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0" spans="2:47">
      <c r="B1380" s="11"/>
      <c r="C1380" s="243"/>
      <c r="D1380" s="243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244"/>
      <c r="P1380" s="11"/>
      <c r="Q1380" s="245"/>
      <c r="R1380" s="11"/>
      <c r="S1380" s="11"/>
      <c r="T1380" s="11"/>
      <c r="U1380" s="11"/>
      <c r="V1380" s="11"/>
      <c r="W1380" s="11"/>
      <c r="X1380" s="11"/>
      <c r="Y1380" s="11"/>
      <c r="Z1380" s="246"/>
      <c r="AA13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0" s="250" t="e">
        <f>IF(tbl_TransDet_Exp[[#This Row],[+/-  (HR GL Detail)]]&lt;&gt;"",tbl_TransDet_Exp[[#This Row],[+/-  (HR GL Detail)]],IF(#REF!&lt;&gt;"",#REF!,""))</f>
        <v>#REF!</v>
      </c>
      <c r="AC1380" s="250" t="str">
        <f t="shared" si="66"/>
        <v>https://financials.omni.fsu.edu/psp/sprdfi/EMPLOYEE/ERP/c/AUDIT_EXPENSE_FUNCTIONS.TE_EXP_SHEET_INQ.GBL?SHEET_ID=</v>
      </c>
      <c r="AD1380" s="250" t="str">
        <f t="shared" si="67"/>
        <v>&amp;PAGE=EX_SHEET_ENTRY</v>
      </c>
      <c r="AE1380" s="250" t="str">
        <f>IF(LEFT(tbl_TransDet_Exp[[#This Row],[Journal Id]],2)="EX",TEXT(tbl_TransDet_Exp[[#This Row],[Vch /Ex /PayId]],"0000000000"),"")</f>
        <v/>
      </c>
      <c r="AF1380" s="250" t="b">
        <f>IF(tbl_TransDet_Exp[[#This Row],[ER Lookup and Format]]&lt;&gt;"",CONCATENATE(tbl_TransDet_Exp[[#This Row],[https://financials.omni.fsu.edu/psp/sprdfi/EMPLOYEE/ERP/c/AUDIT_EXPENSE_FUNCTIONS.TE_EXP_SHEET_INQ.GBL?SHEET_ID=]],AE1380,tbl_TransDet_Exp[[#This Row],[&amp;PAGE=EX_SHEET_ENTRY]]))</f>
        <v>0</v>
      </c>
      <c r="AG1380" s="250" t="str">
        <f t="shared" si="68"/>
        <v>https://docmgmt.its.fsu.edu/NolijWeb/public/apiLoginCheck.jsp?redir=../documentviewer/%3FdocumentId%3D</v>
      </c>
      <c r="AH13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0" s="250" t="str">
        <f>tbl_TransDet_Exp[[#Headers],[&amp;TargetFrameName=None]]</f>
        <v>&amp;TargetFrameName=None</v>
      </c>
      <c r="AJ13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0" s="71"/>
      <c r="AN1380" s="22"/>
      <c r="AO1380" s="22"/>
      <c r="AP1380" s="208"/>
      <c r="AQ1380" s="42" t="e">
        <f>IF(tbl_TransDet_Exp[[#This Row],[Custom SR Type]]="",INDEX(SR_Lookup[Section Name],MATCH(tbl_TransDet_Exp[[#This Row],[Account]],SR_Lookup[Account],0)),tbl_TransDet_Exp[[#This Row],[Custom SR Type]])</f>
        <v>#N/A</v>
      </c>
      <c r="AR1380" s="42">
        <f>VALUE(CONCATENATE(C1380,TEXT(tbl_TransDet_Exp[[#This Row],[Pd]],"00")))</f>
        <v>0</v>
      </c>
      <c r="AS1380" s="42" t="str">
        <f>TEXT(tbl_TransDet_Exp[[#This Row],[Project Id]],"000000")</f>
        <v>000000</v>
      </c>
      <c r="AT1380" s="42" t="e">
        <f>INDEX(Table11[Description],MATCH(tbl_TransDet_Exp[[#This Row],[Account]],Table11[GL Account],0))</f>
        <v>#N/A</v>
      </c>
      <c r="AU13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1" spans="2:47">
      <c r="B1381" s="11"/>
      <c r="C1381" s="243"/>
      <c r="D1381" s="243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244"/>
      <c r="P1381" s="11"/>
      <c r="Q1381" s="245"/>
      <c r="R1381" s="11"/>
      <c r="S1381" s="11"/>
      <c r="T1381" s="11"/>
      <c r="U1381" s="11"/>
      <c r="V1381" s="11"/>
      <c r="W1381" s="11"/>
      <c r="X1381" s="11"/>
      <c r="Y1381" s="11"/>
      <c r="Z1381" s="246"/>
      <c r="AA13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1" s="250" t="e">
        <f>IF(tbl_TransDet_Exp[[#This Row],[+/-  (HR GL Detail)]]&lt;&gt;"",tbl_TransDet_Exp[[#This Row],[+/-  (HR GL Detail)]],IF(#REF!&lt;&gt;"",#REF!,""))</f>
        <v>#REF!</v>
      </c>
      <c r="AC1381" s="250" t="str">
        <f t="shared" si="66"/>
        <v>https://financials.omni.fsu.edu/psp/sprdfi/EMPLOYEE/ERP/c/AUDIT_EXPENSE_FUNCTIONS.TE_EXP_SHEET_INQ.GBL?SHEET_ID=</v>
      </c>
      <c r="AD1381" s="250" t="str">
        <f t="shared" si="67"/>
        <v>&amp;PAGE=EX_SHEET_ENTRY</v>
      </c>
      <c r="AE1381" s="250" t="str">
        <f>IF(LEFT(tbl_TransDet_Exp[[#This Row],[Journal Id]],2)="EX",TEXT(tbl_TransDet_Exp[[#This Row],[Vch /Ex /PayId]],"0000000000"),"")</f>
        <v/>
      </c>
      <c r="AF1381" s="250" t="b">
        <f>IF(tbl_TransDet_Exp[[#This Row],[ER Lookup and Format]]&lt;&gt;"",CONCATENATE(tbl_TransDet_Exp[[#This Row],[https://financials.omni.fsu.edu/psp/sprdfi/EMPLOYEE/ERP/c/AUDIT_EXPENSE_FUNCTIONS.TE_EXP_SHEET_INQ.GBL?SHEET_ID=]],AE1381,tbl_TransDet_Exp[[#This Row],[&amp;PAGE=EX_SHEET_ENTRY]]))</f>
        <v>0</v>
      </c>
      <c r="AG1381" s="250" t="str">
        <f t="shared" si="68"/>
        <v>https://docmgmt.its.fsu.edu/NolijWeb/public/apiLoginCheck.jsp?redir=../documentviewer/%3FdocumentId%3D</v>
      </c>
      <c r="AH13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1" s="250" t="str">
        <f>tbl_TransDet_Exp[[#Headers],[&amp;TargetFrameName=None]]</f>
        <v>&amp;TargetFrameName=None</v>
      </c>
      <c r="AJ13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1" s="71"/>
      <c r="AN1381" s="22"/>
      <c r="AO1381" s="22"/>
      <c r="AP1381" s="208"/>
      <c r="AQ1381" s="42" t="e">
        <f>IF(tbl_TransDet_Exp[[#This Row],[Custom SR Type]]="",INDEX(SR_Lookup[Section Name],MATCH(tbl_TransDet_Exp[[#This Row],[Account]],SR_Lookup[Account],0)),tbl_TransDet_Exp[[#This Row],[Custom SR Type]])</f>
        <v>#N/A</v>
      </c>
      <c r="AR1381" s="42">
        <f>VALUE(CONCATENATE(C1381,TEXT(tbl_TransDet_Exp[[#This Row],[Pd]],"00")))</f>
        <v>0</v>
      </c>
      <c r="AS1381" s="42" t="str">
        <f>TEXT(tbl_TransDet_Exp[[#This Row],[Project Id]],"000000")</f>
        <v>000000</v>
      </c>
      <c r="AT1381" s="42" t="e">
        <f>INDEX(Table11[Description],MATCH(tbl_TransDet_Exp[[#This Row],[Account]],Table11[GL Account],0))</f>
        <v>#N/A</v>
      </c>
      <c r="AU13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2" spans="2:47">
      <c r="B1382" s="11"/>
      <c r="C1382" s="243"/>
      <c r="D1382" s="243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244"/>
      <c r="P1382" s="11"/>
      <c r="Q1382" s="245"/>
      <c r="R1382" s="11"/>
      <c r="S1382" s="11"/>
      <c r="T1382" s="11"/>
      <c r="U1382" s="11"/>
      <c r="V1382" s="11"/>
      <c r="W1382" s="11"/>
      <c r="X1382" s="11"/>
      <c r="Y1382" s="11"/>
      <c r="Z1382" s="246"/>
      <c r="AA13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2" s="250" t="e">
        <f>IF(tbl_TransDet_Exp[[#This Row],[+/-  (HR GL Detail)]]&lt;&gt;"",tbl_TransDet_Exp[[#This Row],[+/-  (HR GL Detail)]],IF(#REF!&lt;&gt;"",#REF!,""))</f>
        <v>#REF!</v>
      </c>
      <c r="AC1382" s="250" t="str">
        <f t="shared" si="66"/>
        <v>https://financials.omni.fsu.edu/psp/sprdfi/EMPLOYEE/ERP/c/AUDIT_EXPENSE_FUNCTIONS.TE_EXP_SHEET_INQ.GBL?SHEET_ID=</v>
      </c>
      <c r="AD1382" s="250" t="str">
        <f t="shared" si="67"/>
        <v>&amp;PAGE=EX_SHEET_ENTRY</v>
      </c>
      <c r="AE1382" s="250" t="str">
        <f>IF(LEFT(tbl_TransDet_Exp[[#This Row],[Journal Id]],2)="EX",TEXT(tbl_TransDet_Exp[[#This Row],[Vch /Ex /PayId]],"0000000000"),"")</f>
        <v/>
      </c>
      <c r="AF1382" s="250" t="b">
        <f>IF(tbl_TransDet_Exp[[#This Row],[ER Lookup and Format]]&lt;&gt;"",CONCATENATE(tbl_TransDet_Exp[[#This Row],[https://financials.omni.fsu.edu/psp/sprdfi/EMPLOYEE/ERP/c/AUDIT_EXPENSE_FUNCTIONS.TE_EXP_SHEET_INQ.GBL?SHEET_ID=]],AE1382,tbl_TransDet_Exp[[#This Row],[&amp;PAGE=EX_SHEET_ENTRY]]))</f>
        <v>0</v>
      </c>
      <c r="AG1382" s="250" t="str">
        <f t="shared" si="68"/>
        <v>https://docmgmt.its.fsu.edu/NolijWeb/public/apiLoginCheck.jsp?redir=../documentviewer/%3FdocumentId%3D</v>
      </c>
      <c r="AH13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2" s="250" t="str">
        <f>tbl_TransDet_Exp[[#Headers],[&amp;TargetFrameName=None]]</f>
        <v>&amp;TargetFrameName=None</v>
      </c>
      <c r="AJ13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2" s="71"/>
      <c r="AN1382" s="22"/>
      <c r="AO1382" s="22"/>
      <c r="AP1382" s="208"/>
      <c r="AQ1382" s="42" t="e">
        <f>IF(tbl_TransDet_Exp[[#This Row],[Custom SR Type]]="",INDEX(SR_Lookup[Section Name],MATCH(tbl_TransDet_Exp[[#This Row],[Account]],SR_Lookup[Account],0)),tbl_TransDet_Exp[[#This Row],[Custom SR Type]])</f>
        <v>#N/A</v>
      </c>
      <c r="AR1382" s="42">
        <f>VALUE(CONCATENATE(C1382,TEXT(tbl_TransDet_Exp[[#This Row],[Pd]],"00")))</f>
        <v>0</v>
      </c>
      <c r="AS1382" s="42" t="str">
        <f>TEXT(tbl_TransDet_Exp[[#This Row],[Project Id]],"000000")</f>
        <v>000000</v>
      </c>
      <c r="AT1382" s="42" t="e">
        <f>INDEX(Table11[Description],MATCH(tbl_TransDet_Exp[[#This Row],[Account]],Table11[GL Account],0))</f>
        <v>#N/A</v>
      </c>
      <c r="AU13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3" spans="2:47">
      <c r="B1383" s="11"/>
      <c r="C1383" s="243"/>
      <c r="D1383" s="243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244"/>
      <c r="P1383" s="11"/>
      <c r="Q1383" s="245"/>
      <c r="R1383" s="11"/>
      <c r="S1383" s="11"/>
      <c r="T1383" s="11"/>
      <c r="U1383" s="11"/>
      <c r="V1383" s="11"/>
      <c r="W1383" s="11"/>
      <c r="X1383" s="11"/>
      <c r="Y1383" s="11"/>
      <c r="Z1383" s="246"/>
      <c r="AA13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3" s="250" t="e">
        <f>IF(tbl_TransDet_Exp[[#This Row],[+/-  (HR GL Detail)]]&lt;&gt;"",tbl_TransDet_Exp[[#This Row],[+/-  (HR GL Detail)]],IF(#REF!&lt;&gt;"",#REF!,""))</f>
        <v>#REF!</v>
      </c>
      <c r="AC1383" s="250" t="str">
        <f t="shared" si="66"/>
        <v>https://financials.omni.fsu.edu/psp/sprdfi/EMPLOYEE/ERP/c/AUDIT_EXPENSE_FUNCTIONS.TE_EXP_SHEET_INQ.GBL?SHEET_ID=</v>
      </c>
      <c r="AD1383" s="250" t="str">
        <f t="shared" si="67"/>
        <v>&amp;PAGE=EX_SHEET_ENTRY</v>
      </c>
      <c r="AE1383" s="250" t="str">
        <f>IF(LEFT(tbl_TransDet_Exp[[#This Row],[Journal Id]],2)="EX",TEXT(tbl_TransDet_Exp[[#This Row],[Vch /Ex /PayId]],"0000000000"),"")</f>
        <v/>
      </c>
      <c r="AF1383" s="250" t="b">
        <f>IF(tbl_TransDet_Exp[[#This Row],[ER Lookup and Format]]&lt;&gt;"",CONCATENATE(tbl_TransDet_Exp[[#This Row],[https://financials.omni.fsu.edu/psp/sprdfi/EMPLOYEE/ERP/c/AUDIT_EXPENSE_FUNCTIONS.TE_EXP_SHEET_INQ.GBL?SHEET_ID=]],AE1383,tbl_TransDet_Exp[[#This Row],[&amp;PAGE=EX_SHEET_ENTRY]]))</f>
        <v>0</v>
      </c>
      <c r="AG1383" s="250" t="str">
        <f t="shared" si="68"/>
        <v>https://docmgmt.its.fsu.edu/NolijWeb/public/apiLoginCheck.jsp?redir=../documentviewer/%3FdocumentId%3D</v>
      </c>
      <c r="AH13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3" s="250" t="str">
        <f>tbl_TransDet_Exp[[#Headers],[&amp;TargetFrameName=None]]</f>
        <v>&amp;TargetFrameName=None</v>
      </c>
      <c r="AJ13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3" s="71"/>
      <c r="AN1383" s="22"/>
      <c r="AO1383" s="22"/>
      <c r="AP1383" s="208"/>
      <c r="AQ1383" s="42" t="e">
        <f>IF(tbl_TransDet_Exp[[#This Row],[Custom SR Type]]="",INDEX(SR_Lookup[Section Name],MATCH(tbl_TransDet_Exp[[#This Row],[Account]],SR_Lookup[Account],0)),tbl_TransDet_Exp[[#This Row],[Custom SR Type]])</f>
        <v>#N/A</v>
      </c>
      <c r="AR1383" s="42">
        <f>VALUE(CONCATENATE(C1383,TEXT(tbl_TransDet_Exp[[#This Row],[Pd]],"00")))</f>
        <v>0</v>
      </c>
      <c r="AS1383" s="42" t="str">
        <f>TEXT(tbl_TransDet_Exp[[#This Row],[Project Id]],"000000")</f>
        <v>000000</v>
      </c>
      <c r="AT1383" s="42" t="e">
        <f>INDEX(Table11[Description],MATCH(tbl_TransDet_Exp[[#This Row],[Account]],Table11[GL Account],0))</f>
        <v>#N/A</v>
      </c>
      <c r="AU13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4" spans="2:47">
      <c r="B1384" s="11"/>
      <c r="C1384" s="243"/>
      <c r="D1384" s="243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244"/>
      <c r="P1384" s="11"/>
      <c r="Q1384" s="245"/>
      <c r="R1384" s="11"/>
      <c r="S1384" s="11"/>
      <c r="T1384" s="11"/>
      <c r="U1384" s="11"/>
      <c r="V1384" s="11"/>
      <c r="W1384" s="11"/>
      <c r="X1384" s="11"/>
      <c r="Y1384" s="11"/>
      <c r="Z1384" s="246"/>
      <c r="AA13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4" s="250" t="e">
        <f>IF(tbl_TransDet_Exp[[#This Row],[+/-  (HR GL Detail)]]&lt;&gt;"",tbl_TransDet_Exp[[#This Row],[+/-  (HR GL Detail)]],IF(#REF!&lt;&gt;"",#REF!,""))</f>
        <v>#REF!</v>
      </c>
      <c r="AC1384" s="250" t="str">
        <f t="shared" si="66"/>
        <v>https://financials.omni.fsu.edu/psp/sprdfi/EMPLOYEE/ERP/c/AUDIT_EXPENSE_FUNCTIONS.TE_EXP_SHEET_INQ.GBL?SHEET_ID=</v>
      </c>
      <c r="AD1384" s="250" t="str">
        <f t="shared" si="67"/>
        <v>&amp;PAGE=EX_SHEET_ENTRY</v>
      </c>
      <c r="AE1384" s="250" t="str">
        <f>IF(LEFT(tbl_TransDet_Exp[[#This Row],[Journal Id]],2)="EX",TEXT(tbl_TransDet_Exp[[#This Row],[Vch /Ex /PayId]],"0000000000"),"")</f>
        <v/>
      </c>
      <c r="AF1384" s="250" t="b">
        <f>IF(tbl_TransDet_Exp[[#This Row],[ER Lookup and Format]]&lt;&gt;"",CONCATENATE(tbl_TransDet_Exp[[#This Row],[https://financials.omni.fsu.edu/psp/sprdfi/EMPLOYEE/ERP/c/AUDIT_EXPENSE_FUNCTIONS.TE_EXP_SHEET_INQ.GBL?SHEET_ID=]],AE1384,tbl_TransDet_Exp[[#This Row],[&amp;PAGE=EX_SHEET_ENTRY]]))</f>
        <v>0</v>
      </c>
      <c r="AG1384" s="250" t="str">
        <f t="shared" si="68"/>
        <v>https://docmgmt.its.fsu.edu/NolijWeb/public/apiLoginCheck.jsp?redir=../documentviewer/%3FdocumentId%3D</v>
      </c>
      <c r="AH13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4" s="250" t="str">
        <f>tbl_TransDet_Exp[[#Headers],[&amp;TargetFrameName=None]]</f>
        <v>&amp;TargetFrameName=None</v>
      </c>
      <c r="AJ13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4" s="71"/>
      <c r="AN1384" s="22"/>
      <c r="AO1384" s="22"/>
      <c r="AP1384" s="208"/>
      <c r="AQ1384" s="42" t="e">
        <f>IF(tbl_TransDet_Exp[[#This Row],[Custom SR Type]]="",INDEX(SR_Lookup[Section Name],MATCH(tbl_TransDet_Exp[[#This Row],[Account]],SR_Lookup[Account],0)),tbl_TransDet_Exp[[#This Row],[Custom SR Type]])</f>
        <v>#N/A</v>
      </c>
      <c r="AR1384" s="42">
        <f>VALUE(CONCATENATE(C1384,TEXT(tbl_TransDet_Exp[[#This Row],[Pd]],"00")))</f>
        <v>0</v>
      </c>
      <c r="AS1384" s="42" t="str">
        <f>TEXT(tbl_TransDet_Exp[[#This Row],[Project Id]],"000000")</f>
        <v>000000</v>
      </c>
      <c r="AT1384" s="42" t="e">
        <f>INDEX(Table11[Description],MATCH(tbl_TransDet_Exp[[#This Row],[Account]],Table11[GL Account],0))</f>
        <v>#N/A</v>
      </c>
      <c r="AU13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5" spans="2:47">
      <c r="B1385" s="11"/>
      <c r="C1385" s="243"/>
      <c r="D1385" s="243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244"/>
      <c r="P1385" s="11"/>
      <c r="Q1385" s="245"/>
      <c r="R1385" s="11"/>
      <c r="S1385" s="11"/>
      <c r="T1385" s="11"/>
      <c r="U1385" s="11"/>
      <c r="V1385" s="11"/>
      <c r="W1385" s="11"/>
      <c r="X1385" s="11"/>
      <c r="Y1385" s="11"/>
      <c r="Z1385" s="246"/>
      <c r="AA13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5" s="250" t="e">
        <f>IF(tbl_TransDet_Exp[[#This Row],[+/-  (HR GL Detail)]]&lt;&gt;"",tbl_TransDet_Exp[[#This Row],[+/-  (HR GL Detail)]],IF(#REF!&lt;&gt;"",#REF!,""))</f>
        <v>#REF!</v>
      </c>
      <c r="AC1385" s="250" t="str">
        <f t="shared" si="66"/>
        <v>https://financials.omni.fsu.edu/psp/sprdfi/EMPLOYEE/ERP/c/AUDIT_EXPENSE_FUNCTIONS.TE_EXP_SHEET_INQ.GBL?SHEET_ID=</v>
      </c>
      <c r="AD1385" s="250" t="str">
        <f t="shared" si="67"/>
        <v>&amp;PAGE=EX_SHEET_ENTRY</v>
      </c>
      <c r="AE1385" s="250" t="str">
        <f>IF(LEFT(tbl_TransDet_Exp[[#This Row],[Journal Id]],2)="EX",TEXT(tbl_TransDet_Exp[[#This Row],[Vch /Ex /PayId]],"0000000000"),"")</f>
        <v/>
      </c>
      <c r="AF1385" s="250" t="b">
        <f>IF(tbl_TransDet_Exp[[#This Row],[ER Lookup and Format]]&lt;&gt;"",CONCATENATE(tbl_TransDet_Exp[[#This Row],[https://financials.omni.fsu.edu/psp/sprdfi/EMPLOYEE/ERP/c/AUDIT_EXPENSE_FUNCTIONS.TE_EXP_SHEET_INQ.GBL?SHEET_ID=]],AE1385,tbl_TransDet_Exp[[#This Row],[&amp;PAGE=EX_SHEET_ENTRY]]))</f>
        <v>0</v>
      </c>
      <c r="AG1385" s="250" t="str">
        <f t="shared" si="68"/>
        <v>https://docmgmt.its.fsu.edu/NolijWeb/public/apiLoginCheck.jsp?redir=../documentviewer/%3FdocumentId%3D</v>
      </c>
      <c r="AH13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5" s="250" t="str">
        <f>tbl_TransDet_Exp[[#Headers],[&amp;TargetFrameName=None]]</f>
        <v>&amp;TargetFrameName=None</v>
      </c>
      <c r="AJ13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5" s="71"/>
      <c r="AN1385" s="22"/>
      <c r="AO1385" s="22"/>
      <c r="AP1385" s="208"/>
      <c r="AQ1385" s="42" t="e">
        <f>IF(tbl_TransDet_Exp[[#This Row],[Custom SR Type]]="",INDEX(SR_Lookup[Section Name],MATCH(tbl_TransDet_Exp[[#This Row],[Account]],SR_Lookup[Account],0)),tbl_TransDet_Exp[[#This Row],[Custom SR Type]])</f>
        <v>#N/A</v>
      </c>
      <c r="AR1385" s="42">
        <f>VALUE(CONCATENATE(C1385,TEXT(tbl_TransDet_Exp[[#This Row],[Pd]],"00")))</f>
        <v>0</v>
      </c>
      <c r="AS1385" s="42" t="str">
        <f>TEXT(tbl_TransDet_Exp[[#This Row],[Project Id]],"000000")</f>
        <v>000000</v>
      </c>
      <c r="AT1385" s="42" t="e">
        <f>INDEX(Table11[Description],MATCH(tbl_TransDet_Exp[[#This Row],[Account]],Table11[GL Account],0))</f>
        <v>#N/A</v>
      </c>
      <c r="AU13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6" spans="2:47">
      <c r="B1386" s="11"/>
      <c r="C1386" s="243"/>
      <c r="D1386" s="243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244"/>
      <c r="P1386" s="11"/>
      <c r="Q1386" s="245"/>
      <c r="R1386" s="11"/>
      <c r="S1386" s="11"/>
      <c r="T1386" s="11"/>
      <c r="U1386" s="11"/>
      <c r="V1386" s="11"/>
      <c r="W1386" s="11"/>
      <c r="X1386" s="11"/>
      <c r="Y1386" s="11"/>
      <c r="Z1386" s="246"/>
      <c r="AA13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6" s="250" t="e">
        <f>IF(tbl_TransDet_Exp[[#This Row],[+/-  (HR GL Detail)]]&lt;&gt;"",tbl_TransDet_Exp[[#This Row],[+/-  (HR GL Detail)]],IF(#REF!&lt;&gt;"",#REF!,""))</f>
        <v>#REF!</v>
      </c>
      <c r="AC1386" s="250" t="str">
        <f t="shared" si="66"/>
        <v>https://financials.omni.fsu.edu/psp/sprdfi/EMPLOYEE/ERP/c/AUDIT_EXPENSE_FUNCTIONS.TE_EXP_SHEET_INQ.GBL?SHEET_ID=</v>
      </c>
      <c r="AD1386" s="250" t="str">
        <f t="shared" si="67"/>
        <v>&amp;PAGE=EX_SHEET_ENTRY</v>
      </c>
      <c r="AE1386" s="250" t="str">
        <f>IF(LEFT(tbl_TransDet_Exp[[#This Row],[Journal Id]],2)="EX",TEXT(tbl_TransDet_Exp[[#This Row],[Vch /Ex /PayId]],"0000000000"),"")</f>
        <v/>
      </c>
      <c r="AF1386" s="250" t="b">
        <f>IF(tbl_TransDet_Exp[[#This Row],[ER Lookup and Format]]&lt;&gt;"",CONCATENATE(tbl_TransDet_Exp[[#This Row],[https://financials.omni.fsu.edu/psp/sprdfi/EMPLOYEE/ERP/c/AUDIT_EXPENSE_FUNCTIONS.TE_EXP_SHEET_INQ.GBL?SHEET_ID=]],AE1386,tbl_TransDet_Exp[[#This Row],[&amp;PAGE=EX_SHEET_ENTRY]]))</f>
        <v>0</v>
      </c>
      <c r="AG1386" s="250" t="str">
        <f t="shared" si="68"/>
        <v>https://docmgmt.its.fsu.edu/NolijWeb/public/apiLoginCheck.jsp?redir=../documentviewer/%3FdocumentId%3D</v>
      </c>
      <c r="AH13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6" s="250" t="str">
        <f>tbl_TransDet_Exp[[#Headers],[&amp;TargetFrameName=None]]</f>
        <v>&amp;TargetFrameName=None</v>
      </c>
      <c r="AJ13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6" s="71"/>
      <c r="AN1386" s="22"/>
      <c r="AO1386" s="22"/>
      <c r="AP1386" s="208"/>
      <c r="AQ1386" s="42" t="e">
        <f>IF(tbl_TransDet_Exp[[#This Row],[Custom SR Type]]="",INDEX(SR_Lookup[Section Name],MATCH(tbl_TransDet_Exp[[#This Row],[Account]],SR_Lookup[Account],0)),tbl_TransDet_Exp[[#This Row],[Custom SR Type]])</f>
        <v>#N/A</v>
      </c>
      <c r="AR1386" s="42">
        <f>VALUE(CONCATENATE(C1386,TEXT(tbl_TransDet_Exp[[#This Row],[Pd]],"00")))</f>
        <v>0</v>
      </c>
      <c r="AS1386" s="42" t="str">
        <f>TEXT(tbl_TransDet_Exp[[#This Row],[Project Id]],"000000")</f>
        <v>000000</v>
      </c>
      <c r="AT1386" s="42" t="e">
        <f>INDEX(Table11[Description],MATCH(tbl_TransDet_Exp[[#This Row],[Account]],Table11[GL Account],0))</f>
        <v>#N/A</v>
      </c>
      <c r="AU13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7" spans="2:47">
      <c r="B1387" s="11"/>
      <c r="C1387" s="243"/>
      <c r="D1387" s="243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244"/>
      <c r="P1387" s="11"/>
      <c r="Q1387" s="245"/>
      <c r="R1387" s="11"/>
      <c r="S1387" s="11"/>
      <c r="T1387" s="11"/>
      <c r="U1387" s="11"/>
      <c r="V1387" s="11"/>
      <c r="W1387" s="11"/>
      <c r="X1387" s="11"/>
      <c r="Y1387" s="11"/>
      <c r="Z1387" s="246"/>
      <c r="AA13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7" s="250" t="e">
        <f>IF(tbl_TransDet_Exp[[#This Row],[+/-  (HR GL Detail)]]&lt;&gt;"",tbl_TransDet_Exp[[#This Row],[+/-  (HR GL Detail)]],IF(#REF!&lt;&gt;"",#REF!,""))</f>
        <v>#REF!</v>
      </c>
      <c r="AC1387" s="250" t="str">
        <f t="shared" si="66"/>
        <v>https://financials.omni.fsu.edu/psp/sprdfi/EMPLOYEE/ERP/c/AUDIT_EXPENSE_FUNCTIONS.TE_EXP_SHEET_INQ.GBL?SHEET_ID=</v>
      </c>
      <c r="AD1387" s="250" t="str">
        <f t="shared" si="67"/>
        <v>&amp;PAGE=EX_SHEET_ENTRY</v>
      </c>
      <c r="AE1387" s="250" t="str">
        <f>IF(LEFT(tbl_TransDet_Exp[[#This Row],[Journal Id]],2)="EX",TEXT(tbl_TransDet_Exp[[#This Row],[Vch /Ex /PayId]],"0000000000"),"")</f>
        <v/>
      </c>
      <c r="AF1387" s="250" t="b">
        <f>IF(tbl_TransDet_Exp[[#This Row],[ER Lookup and Format]]&lt;&gt;"",CONCATENATE(tbl_TransDet_Exp[[#This Row],[https://financials.omni.fsu.edu/psp/sprdfi/EMPLOYEE/ERP/c/AUDIT_EXPENSE_FUNCTIONS.TE_EXP_SHEET_INQ.GBL?SHEET_ID=]],AE1387,tbl_TransDet_Exp[[#This Row],[&amp;PAGE=EX_SHEET_ENTRY]]))</f>
        <v>0</v>
      </c>
      <c r="AG1387" s="250" t="str">
        <f t="shared" si="68"/>
        <v>https://docmgmt.its.fsu.edu/NolijWeb/public/apiLoginCheck.jsp?redir=../documentviewer/%3FdocumentId%3D</v>
      </c>
      <c r="AH13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7" s="250" t="str">
        <f>tbl_TransDet_Exp[[#Headers],[&amp;TargetFrameName=None]]</f>
        <v>&amp;TargetFrameName=None</v>
      </c>
      <c r="AJ13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7" s="71"/>
      <c r="AN1387" s="22"/>
      <c r="AO1387" s="22"/>
      <c r="AP1387" s="208"/>
      <c r="AQ1387" s="42" t="e">
        <f>IF(tbl_TransDet_Exp[[#This Row],[Custom SR Type]]="",INDEX(SR_Lookup[Section Name],MATCH(tbl_TransDet_Exp[[#This Row],[Account]],SR_Lookup[Account],0)),tbl_TransDet_Exp[[#This Row],[Custom SR Type]])</f>
        <v>#N/A</v>
      </c>
      <c r="AR1387" s="42">
        <f>VALUE(CONCATENATE(C1387,TEXT(tbl_TransDet_Exp[[#This Row],[Pd]],"00")))</f>
        <v>0</v>
      </c>
      <c r="AS1387" s="42" t="str">
        <f>TEXT(tbl_TransDet_Exp[[#This Row],[Project Id]],"000000")</f>
        <v>000000</v>
      </c>
      <c r="AT1387" s="42" t="e">
        <f>INDEX(Table11[Description],MATCH(tbl_TransDet_Exp[[#This Row],[Account]],Table11[GL Account],0))</f>
        <v>#N/A</v>
      </c>
      <c r="AU13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8" spans="2:47">
      <c r="B1388" s="11"/>
      <c r="C1388" s="243"/>
      <c r="D1388" s="243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244"/>
      <c r="P1388" s="11"/>
      <c r="Q1388" s="245"/>
      <c r="R1388" s="11"/>
      <c r="S1388" s="11"/>
      <c r="T1388" s="11"/>
      <c r="U1388" s="11"/>
      <c r="V1388" s="11"/>
      <c r="W1388" s="11"/>
      <c r="X1388" s="11"/>
      <c r="Y1388" s="11"/>
      <c r="Z1388" s="246"/>
      <c r="AA13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8" s="250" t="e">
        <f>IF(tbl_TransDet_Exp[[#This Row],[+/-  (HR GL Detail)]]&lt;&gt;"",tbl_TransDet_Exp[[#This Row],[+/-  (HR GL Detail)]],IF(#REF!&lt;&gt;"",#REF!,""))</f>
        <v>#REF!</v>
      </c>
      <c r="AC1388" s="250" t="str">
        <f t="shared" si="66"/>
        <v>https://financials.omni.fsu.edu/psp/sprdfi/EMPLOYEE/ERP/c/AUDIT_EXPENSE_FUNCTIONS.TE_EXP_SHEET_INQ.GBL?SHEET_ID=</v>
      </c>
      <c r="AD1388" s="250" t="str">
        <f t="shared" si="67"/>
        <v>&amp;PAGE=EX_SHEET_ENTRY</v>
      </c>
      <c r="AE1388" s="250" t="str">
        <f>IF(LEFT(tbl_TransDet_Exp[[#This Row],[Journal Id]],2)="EX",TEXT(tbl_TransDet_Exp[[#This Row],[Vch /Ex /PayId]],"0000000000"),"")</f>
        <v/>
      </c>
      <c r="AF1388" s="250" t="b">
        <f>IF(tbl_TransDet_Exp[[#This Row],[ER Lookup and Format]]&lt;&gt;"",CONCATENATE(tbl_TransDet_Exp[[#This Row],[https://financials.omni.fsu.edu/psp/sprdfi/EMPLOYEE/ERP/c/AUDIT_EXPENSE_FUNCTIONS.TE_EXP_SHEET_INQ.GBL?SHEET_ID=]],AE1388,tbl_TransDet_Exp[[#This Row],[&amp;PAGE=EX_SHEET_ENTRY]]))</f>
        <v>0</v>
      </c>
      <c r="AG1388" s="250" t="str">
        <f t="shared" si="68"/>
        <v>https://docmgmt.its.fsu.edu/NolijWeb/public/apiLoginCheck.jsp?redir=../documentviewer/%3FdocumentId%3D</v>
      </c>
      <c r="AH13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8" s="250" t="str">
        <f>tbl_TransDet_Exp[[#Headers],[&amp;TargetFrameName=None]]</f>
        <v>&amp;TargetFrameName=None</v>
      </c>
      <c r="AJ13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8" s="71"/>
      <c r="AN1388" s="22"/>
      <c r="AO1388" s="22"/>
      <c r="AP1388" s="208"/>
      <c r="AQ1388" s="42" t="e">
        <f>IF(tbl_TransDet_Exp[[#This Row],[Custom SR Type]]="",INDEX(SR_Lookup[Section Name],MATCH(tbl_TransDet_Exp[[#This Row],[Account]],SR_Lookup[Account],0)),tbl_TransDet_Exp[[#This Row],[Custom SR Type]])</f>
        <v>#N/A</v>
      </c>
      <c r="AR1388" s="42">
        <f>VALUE(CONCATENATE(C1388,TEXT(tbl_TransDet_Exp[[#This Row],[Pd]],"00")))</f>
        <v>0</v>
      </c>
      <c r="AS1388" s="42" t="str">
        <f>TEXT(tbl_TransDet_Exp[[#This Row],[Project Id]],"000000")</f>
        <v>000000</v>
      </c>
      <c r="AT1388" s="42" t="e">
        <f>INDEX(Table11[Description],MATCH(tbl_TransDet_Exp[[#This Row],[Account]],Table11[GL Account],0))</f>
        <v>#N/A</v>
      </c>
      <c r="AU13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89" spans="2:47">
      <c r="B1389" s="11"/>
      <c r="C1389" s="243"/>
      <c r="D1389" s="243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244"/>
      <c r="P1389" s="11"/>
      <c r="Q1389" s="245"/>
      <c r="R1389" s="11"/>
      <c r="S1389" s="11"/>
      <c r="T1389" s="11"/>
      <c r="U1389" s="11"/>
      <c r="V1389" s="11"/>
      <c r="W1389" s="11"/>
      <c r="X1389" s="11"/>
      <c r="Y1389" s="11"/>
      <c r="Z1389" s="246"/>
      <c r="AA13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89" s="250" t="e">
        <f>IF(tbl_TransDet_Exp[[#This Row],[+/-  (HR GL Detail)]]&lt;&gt;"",tbl_TransDet_Exp[[#This Row],[+/-  (HR GL Detail)]],IF(#REF!&lt;&gt;"",#REF!,""))</f>
        <v>#REF!</v>
      </c>
      <c r="AC1389" s="250" t="str">
        <f t="shared" si="66"/>
        <v>https://financials.omni.fsu.edu/psp/sprdfi/EMPLOYEE/ERP/c/AUDIT_EXPENSE_FUNCTIONS.TE_EXP_SHEET_INQ.GBL?SHEET_ID=</v>
      </c>
      <c r="AD1389" s="250" t="str">
        <f t="shared" si="67"/>
        <v>&amp;PAGE=EX_SHEET_ENTRY</v>
      </c>
      <c r="AE1389" s="250" t="str">
        <f>IF(LEFT(tbl_TransDet_Exp[[#This Row],[Journal Id]],2)="EX",TEXT(tbl_TransDet_Exp[[#This Row],[Vch /Ex /PayId]],"0000000000"),"")</f>
        <v/>
      </c>
      <c r="AF1389" s="250" t="b">
        <f>IF(tbl_TransDet_Exp[[#This Row],[ER Lookup and Format]]&lt;&gt;"",CONCATENATE(tbl_TransDet_Exp[[#This Row],[https://financials.omni.fsu.edu/psp/sprdfi/EMPLOYEE/ERP/c/AUDIT_EXPENSE_FUNCTIONS.TE_EXP_SHEET_INQ.GBL?SHEET_ID=]],AE1389,tbl_TransDet_Exp[[#This Row],[&amp;PAGE=EX_SHEET_ENTRY]]))</f>
        <v>0</v>
      </c>
      <c r="AG1389" s="250" t="str">
        <f t="shared" si="68"/>
        <v>https://docmgmt.its.fsu.edu/NolijWeb/public/apiLoginCheck.jsp?redir=../documentviewer/%3FdocumentId%3D</v>
      </c>
      <c r="AH13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89" s="250" t="str">
        <f>tbl_TransDet_Exp[[#Headers],[&amp;TargetFrameName=None]]</f>
        <v>&amp;TargetFrameName=None</v>
      </c>
      <c r="AJ13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89" s="71"/>
      <c r="AN1389" s="22"/>
      <c r="AO1389" s="22"/>
      <c r="AP1389" s="208"/>
      <c r="AQ1389" s="42" t="e">
        <f>IF(tbl_TransDet_Exp[[#This Row],[Custom SR Type]]="",INDEX(SR_Lookup[Section Name],MATCH(tbl_TransDet_Exp[[#This Row],[Account]],SR_Lookup[Account],0)),tbl_TransDet_Exp[[#This Row],[Custom SR Type]])</f>
        <v>#N/A</v>
      </c>
      <c r="AR1389" s="42">
        <f>VALUE(CONCATENATE(C1389,TEXT(tbl_TransDet_Exp[[#This Row],[Pd]],"00")))</f>
        <v>0</v>
      </c>
      <c r="AS1389" s="42" t="str">
        <f>TEXT(tbl_TransDet_Exp[[#This Row],[Project Id]],"000000")</f>
        <v>000000</v>
      </c>
      <c r="AT1389" s="42" t="e">
        <f>INDEX(Table11[Description],MATCH(tbl_TransDet_Exp[[#This Row],[Account]],Table11[GL Account],0))</f>
        <v>#N/A</v>
      </c>
      <c r="AU13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0" spans="2:47">
      <c r="B1390" s="11"/>
      <c r="C1390" s="243"/>
      <c r="D1390" s="243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244"/>
      <c r="P1390" s="11"/>
      <c r="Q1390" s="245"/>
      <c r="R1390" s="11"/>
      <c r="S1390" s="11"/>
      <c r="T1390" s="11"/>
      <c r="U1390" s="11"/>
      <c r="V1390" s="11"/>
      <c r="W1390" s="11"/>
      <c r="X1390" s="11"/>
      <c r="Y1390" s="11"/>
      <c r="Z1390" s="246"/>
      <c r="AA13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0" s="250" t="e">
        <f>IF(tbl_TransDet_Exp[[#This Row],[+/-  (HR GL Detail)]]&lt;&gt;"",tbl_TransDet_Exp[[#This Row],[+/-  (HR GL Detail)]],IF(#REF!&lt;&gt;"",#REF!,""))</f>
        <v>#REF!</v>
      </c>
      <c r="AC1390" s="250" t="str">
        <f t="shared" si="66"/>
        <v>https://financials.omni.fsu.edu/psp/sprdfi/EMPLOYEE/ERP/c/AUDIT_EXPENSE_FUNCTIONS.TE_EXP_SHEET_INQ.GBL?SHEET_ID=</v>
      </c>
      <c r="AD1390" s="250" t="str">
        <f t="shared" si="67"/>
        <v>&amp;PAGE=EX_SHEET_ENTRY</v>
      </c>
      <c r="AE1390" s="250" t="str">
        <f>IF(LEFT(tbl_TransDet_Exp[[#This Row],[Journal Id]],2)="EX",TEXT(tbl_TransDet_Exp[[#This Row],[Vch /Ex /PayId]],"0000000000"),"")</f>
        <v/>
      </c>
      <c r="AF1390" s="250" t="b">
        <f>IF(tbl_TransDet_Exp[[#This Row],[ER Lookup and Format]]&lt;&gt;"",CONCATENATE(tbl_TransDet_Exp[[#This Row],[https://financials.omni.fsu.edu/psp/sprdfi/EMPLOYEE/ERP/c/AUDIT_EXPENSE_FUNCTIONS.TE_EXP_SHEET_INQ.GBL?SHEET_ID=]],AE1390,tbl_TransDet_Exp[[#This Row],[&amp;PAGE=EX_SHEET_ENTRY]]))</f>
        <v>0</v>
      </c>
      <c r="AG1390" s="250" t="str">
        <f t="shared" si="68"/>
        <v>https://docmgmt.its.fsu.edu/NolijWeb/public/apiLoginCheck.jsp?redir=../documentviewer/%3FdocumentId%3D</v>
      </c>
      <c r="AH13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0" s="250" t="str">
        <f>tbl_TransDet_Exp[[#Headers],[&amp;TargetFrameName=None]]</f>
        <v>&amp;TargetFrameName=None</v>
      </c>
      <c r="AJ13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0" s="71"/>
      <c r="AN1390" s="22"/>
      <c r="AO1390" s="22"/>
      <c r="AP1390" s="208"/>
      <c r="AQ1390" s="42" t="e">
        <f>IF(tbl_TransDet_Exp[[#This Row],[Custom SR Type]]="",INDEX(SR_Lookup[Section Name],MATCH(tbl_TransDet_Exp[[#This Row],[Account]],SR_Lookup[Account],0)),tbl_TransDet_Exp[[#This Row],[Custom SR Type]])</f>
        <v>#N/A</v>
      </c>
      <c r="AR1390" s="42">
        <f>VALUE(CONCATENATE(C1390,TEXT(tbl_TransDet_Exp[[#This Row],[Pd]],"00")))</f>
        <v>0</v>
      </c>
      <c r="AS1390" s="42" t="str">
        <f>TEXT(tbl_TransDet_Exp[[#This Row],[Project Id]],"000000")</f>
        <v>000000</v>
      </c>
      <c r="AT1390" s="42" t="e">
        <f>INDEX(Table11[Description],MATCH(tbl_TransDet_Exp[[#This Row],[Account]],Table11[GL Account],0))</f>
        <v>#N/A</v>
      </c>
      <c r="AU13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1" spans="2:47">
      <c r="B1391" s="11"/>
      <c r="C1391" s="243"/>
      <c r="D1391" s="243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244"/>
      <c r="P1391" s="11"/>
      <c r="Q1391" s="245"/>
      <c r="R1391" s="11"/>
      <c r="S1391" s="11"/>
      <c r="T1391" s="11"/>
      <c r="U1391" s="11"/>
      <c r="V1391" s="11"/>
      <c r="W1391" s="11"/>
      <c r="X1391" s="11"/>
      <c r="Y1391" s="11"/>
      <c r="Z1391" s="246"/>
      <c r="AA13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1" s="250" t="e">
        <f>IF(tbl_TransDet_Exp[[#This Row],[+/-  (HR GL Detail)]]&lt;&gt;"",tbl_TransDet_Exp[[#This Row],[+/-  (HR GL Detail)]],IF(#REF!&lt;&gt;"",#REF!,""))</f>
        <v>#REF!</v>
      </c>
      <c r="AC1391" s="250" t="str">
        <f t="shared" si="66"/>
        <v>https://financials.omni.fsu.edu/psp/sprdfi/EMPLOYEE/ERP/c/AUDIT_EXPENSE_FUNCTIONS.TE_EXP_SHEET_INQ.GBL?SHEET_ID=</v>
      </c>
      <c r="AD1391" s="250" t="str">
        <f t="shared" si="67"/>
        <v>&amp;PAGE=EX_SHEET_ENTRY</v>
      </c>
      <c r="AE1391" s="250" t="str">
        <f>IF(LEFT(tbl_TransDet_Exp[[#This Row],[Journal Id]],2)="EX",TEXT(tbl_TransDet_Exp[[#This Row],[Vch /Ex /PayId]],"0000000000"),"")</f>
        <v/>
      </c>
      <c r="AF1391" s="250" t="b">
        <f>IF(tbl_TransDet_Exp[[#This Row],[ER Lookup and Format]]&lt;&gt;"",CONCATENATE(tbl_TransDet_Exp[[#This Row],[https://financials.omni.fsu.edu/psp/sprdfi/EMPLOYEE/ERP/c/AUDIT_EXPENSE_FUNCTIONS.TE_EXP_SHEET_INQ.GBL?SHEET_ID=]],AE1391,tbl_TransDet_Exp[[#This Row],[&amp;PAGE=EX_SHEET_ENTRY]]))</f>
        <v>0</v>
      </c>
      <c r="AG1391" s="250" t="str">
        <f t="shared" si="68"/>
        <v>https://docmgmt.its.fsu.edu/NolijWeb/public/apiLoginCheck.jsp?redir=../documentviewer/%3FdocumentId%3D</v>
      </c>
      <c r="AH13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1" s="250" t="str">
        <f>tbl_TransDet_Exp[[#Headers],[&amp;TargetFrameName=None]]</f>
        <v>&amp;TargetFrameName=None</v>
      </c>
      <c r="AJ13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1" s="71"/>
      <c r="AN1391" s="22"/>
      <c r="AO1391" s="22"/>
      <c r="AP1391" s="208"/>
      <c r="AQ1391" s="42" t="e">
        <f>IF(tbl_TransDet_Exp[[#This Row],[Custom SR Type]]="",INDEX(SR_Lookup[Section Name],MATCH(tbl_TransDet_Exp[[#This Row],[Account]],SR_Lookup[Account],0)),tbl_TransDet_Exp[[#This Row],[Custom SR Type]])</f>
        <v>#N/A</v>
      </c>
      <c r="AR1391" s="42">
        <f>VALUE(CONCATENATE(C1391,TEXT(tbl_TransDet_Exp[[#This Row],[Pd]],"00")))</f>
        <v>0</v>
      </c>
      <c r="AS1391" s="42" t="str">
        <f>TEXT(tbl_TransDet_Exp[[#This Row],[Project Id]],"000000")</f>
        <v>000000</v>
      </c>
      <c r="AT1391" s="42" t="e">
        <f>INDEX(Table11[Description],MATCH(tbl_TransDet_Exp[[#This Row],[Account]],Table11[GL Account],0))</f>
        <v>#N/A</v>
      </c>
      <c r="AU13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2" spans="2:47">
      <c r="B1392" s="11"/>
      <c r="C1392" s="243"/>
      <c r="D1392" s="243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244"/>
      <c r="P1392" s="11"/>
      <c r="Q1392" s="245"/>
      <c r="R1392" s="11"/>
      <c r="S1392" s="11"/>
      <c r="T1392" s="11"/>
      <c r="U1392" s="11"/>
      <c r="V1392" s="11"/>
      <c r="W1392" s="11"/>
      <c r="X1392" s="11"/>
      <c r="Y1392" s="11"/>
      <c r="Z1392" s="246"/>
      <c r="AA13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2" s="250" t="e">
        <f>IF(tbl_TransDet_Exp[[#This Row],[+/-  (HR GL Detail)]]&lt;&gt;"",tbl_TransDet_Exp[[#This Row],[+/-  (HR GL Detail)]],IF(#REF!&lt;&gt;"",#REF!,""))</f>
        <v>#REF!</v>
      </c>
      <c r="AC1392" s="250" t="str">
        <f t="shared" si="66"/>
        <v>https://financials.omni.fsu.edu/psp/sprdfi/EMPLOYEE/ERP/c/AUDIT_EXPENSE_FUNCTIONS.TE_EXP_SHEET_INQ.GBL?SHEET_ID=</v>
      </c>
      <c r="AD1392" s="250" t="str">
        <f t="shared" si="67"/>
        <v>&amp;PAGE=EX_SHEET_ENTRY</v>
      </c>
      <c r="AE1392" s="250" t="str">
        <f>IF(LEFT(tbl_TransDet_Exp[[#This Row],[Journal Id]],2)="EX",TEXT(tbl_TransDet_Exp[[#This Row],[Vch /Ex /PayId]],"0000000000"),"")</f>
        <v/>
      </c>
      <c r="AF1392" s="250" t="b">
        <f>IF(tbl_TransDet_Exp[[#This Row],[ER Lookup and Format]]&lt;&gt;"",CONCATENATE(tbl_TransDet_Exp[[#This Row],[https://financials.omni.fsu.edu/psp/sprdfi/EMPLOYEE/ERP/c/AUDIT_EXPENSE_FUNCTIONS.TE_EXP_SHEET_INQ.GBL?SHEET_ID=]],AE1392,tbl_TransDet_Exp[[#This Row],[&amp;PAGE=EX_SHEET_ENTRY]]))</f>
        <v>0</v>
      </c>
      <c r="AG1392" s="250" t="str">
        <f t="shared" si="68"/>
        <v>https://docmgmt.its.fsu.edu/NolijWeb/public/apiLoginCheck.jsp?redir=../documentviewer/%3FdocumentId%3D</v>
      </c>
      <c r="AH13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2" s="250" t="str">
        <f>tbl_TransDet_Exp[[#Headers],[&amp;TargetFrameName=None]]</f>
        <v>&amp;TargetFrameName=None</v>
      </c>
      <c r="AJ13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2" s="71"/>
      <c r="AN1392" s="22"/>
      <c r="AO1392" s="22"/>
      <c r="AP1392" s="208"/>
      <c r="AQ1392" s="42" t="e">
        <f>IF(tbl_TransDet_Exp[[#This Row],[Custom SR Type]]="",INDEX(SR_Lookup[Section Name],MATCH(tbl_TransDet_Exp[[#This Row],[Account]],SR_Lookup[Account],0)),tbl_TransDet_Exp[[#This Row],[Custom SR Type]])</f>
        <v>#N/A</v>
      </c>
      <c r="AR1392" s="42">
        <f>VALUE(CONCATENATE(C1392,TEXT(tbl_TransDet_Exp[[#This Row],[Pd]],"00")))</f>
        <v>0</v>
      </c>
      <c r="AS1392" s="42" t="str">
        <f>TEXT(tbl_TransDet_Exp[[#This Row],[Project Id]],"000000")</f>
        <v>000000</v>
      </c>
      <c r="AT1392" s="42" t="e">
        <f>INDEX(Table11[Description],MATCH(tbl_TransDet_Exp[[#This Row],[Account]],Table11[GL Account],0))</f>
        <v>#N/A</v>
      </c>
      <c r="AU13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3" spans="2:47">
      <c r="B1393" s="11"/>
      <c r="C1393" s="243"/>
      <c r="D1393" s="243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244"/>
      <c r="P1393" s="11"/>
      <c r="Q1393" s="245"/>
      <c r="R1393" s="11"/>
      <c r="S1393" s="11"/>
      <c r="T1393" s="11"/>
      <c r="U1393" s="11"/>
      <c r="V1393" s="11"/>
      <c r="W1393" s="11"/>
      <c r="X1393" s="11"/>
      <c r="Y1393" s="11"/>
      <c r="Z1393" s="246"/>
      <c r="AA13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3" s="250" t="e">
        <f>IF(tbl_TransDet_Exp[[#This Row],[+/-  (HR GL Detail)]]&lt;&gt;"",tbl_TransDet_Exp[[#This Row],[+/-  (HR GL Detail)]],IF(#REF!&lt;&gt;"",#REF!,""))</f>
        <v>#REF!</v>
      </c>
      <c r="AC1393" s="250" t="str">
        <f t="shared" si="66"/>
        <v>https://financials.omni.fsu.edu/psp/sprdfi/EMPLOYEE/ERP/c/AUDIT_EXPENSE_FUNCTIONS.TE_EXP_SHEET_INQ.GBL?SHEET_ID=</v>
      </c>
      <c r="AD1393" s="250" t="str">
        <f t="shared" si="67"/>
        <v>&amp;PAGE=EX_SHEET_ENTRY</v>
      </c>
      <c r="AE1393" s="250" t="str">
        <f>IF(LEFT(tbl_TransDet_Exp[[#This Row],[Journal Id]],2)="EX",TEXT(tbl_TransDet_Exp[[#This Row],[Vch /Ex /PayId]],"0000000000"),"")</f>
        <v/>
      </c>
      <c r="AF1393" s="250" t="b">
        <f>IF(tbl_TransDet_Exp[[#This Row],[ER Lookup and Format]]&lt;&gt;"",CONCATENATE(tbl_TransDet_Exp[[#This Row],[https://financials.omni.fsu.edu/psp/sprdfi/EMPLOYEE/ERP/c/AUDIT_EXPENSE_FUNCTIONS.TE_EXP_SHEET_INQ.GBL?SHEET_ID=]],AE1393,tbl_TransDet_Exp[[#This Row],[&amp;PAGE=EX_SHEET_ENTRY]]))</f>
        <v>0</v>
      </c>
      <c r="AG1393" s="250" t="str">
        <f t="shared" si="68"/>
        <v>https://docmgmt.its.fsu.edu/NolijWeb/public/apiLoginCheck.jsp?redir=../documentviewer/%3FdocumentId%3D</v>
      </c>
      <c r="AH13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3" s="250" t="str">
        <f>tbl_TransDet_Exp[[#Headers],[&amp;TargetFrameName=None]]</f>
        <v>&amp;TargetFrameName=None</v>
      </c>
      <c r="AJ13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3" s="71"/>
      <c r="AN1393" s="22"/>
      <c r="AO1393" s="22"/>
      <c r="AP1393" s="208"/>
      <c r="AQ1393" s="42" t="e">
        <f>IF(tbl_TransDet_Exp[[#This Row],[Custom SR Type]]="",INDEX(SR_Lookup[Section Name],MATCH(tbl_TransDet_Exp[[#This Row],[Account]],SR_Lookup[Account],0)),tbl_TransDet_Exp[[#This Row],[Custom SR Type]])</f>
        <v>#N/A</v>
      </c>
      <c r="AR1393" s="42">
        <f>VALUE(CONCATENATE(C1393,TEXT(tbl_TransDet_Exp[[#This Row],[Pd]],"00")))</f>
        <v>0</v>
      </c>
      <c r="AS1393" s="42" t="str">
        <f>TEXT(tbl_TransDet_Exp[[#This Row],[Project Id]],"000000")</f>
        <v>000000</v>
      </c>
      <c r="AT1393" s="42" t="e">
        <f>INDEX(Table11[Description],MATCH(tbl_TransDet_Exp[[#This Row],[Account]],Table11[GL Account],0))</f>
        <v>#N/A</v>
      </c>
      <c r="AU13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4" spans="2:47">
      <c r="B1394" s="11"/>
      <c r="C1394" s="243"/>
      <c r="D1394" s="243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244"/>
      <c r="P1394" s="11"/>
      <c r="Q1394" s="245"/>
      <c r="R1394" s="11"/>
      <c r="S1394" s="11"/>
      <c r="T1394" s="11"/>
      <c r="U1394" s="11"/>
      <c r="V1394" s="11"/>
      <c r="W1394" s="11"/>
      <c r="X1394" s="11"/>
      <c r="Y1394" s="11"/>
      <c r="Z1394" s="246"/>
      <c r="AA13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4" s="250" t="e">
        <f>IF(tbl_TransDet_Exp[[#This Row],[+/-  (HR GL Detail)]]&lt;&gt;"",tbl_TransDet_Exp[[#This Row],[+/-  (HR GL Detail)]],IF(#REF!&lt;&gt;"",#REF!,""))</f>
        <v>#REF!</v>
      </c>
      <c r="AC1394" s="250" t="str">
        <f t="shared" si="66"/>
        <v>https://financials.omni.fsu.edu/psp/sprdfi/EMPLOYEE/ERP/c/AUDIT_EXPENSE_FUNCTIONS.TE_EXP_SHEET_INQ.GBL?SHEET_ID=</v>
      </c>
      <c r="AD1394" s="250" t="str">
        <f t="shared" si="67"/>
        <v>&amp;PAGE=EX_SHEET_ENTRY</v>
      </c>
      <c r="AE1394" s="250" t="str">
        <f>IF(LEFT(tbl_TransDet_Exp[[#This Row],[Journal Id]],2)="EX",TEXT(tbl_TransDet_Exp[[#This Row],[Vch /Ex /PayId]],"0000000000"),"")</f>
        <v/>
      </c>
      <c r="AF1394" s="250" t="b">
        <f>IF(tbl_TransDet_Exp[[#This Row],[ER Lookup and Format]]&lt;&gt;"",CONCATENATE(tbl_TransDet_Exp[[#This Row],[https://financials.omni.fsu.edu/psp/sprdfi/EMPLOYEE/ERP/c/AUDIT_EXPENSE_FUNCTIONS.TE_EXP_SHEET_INQ.GBL?SHEET_ID=]],AE1394,tbl_TransDet_Exp[[#This Row],[&amp;PAGE=EX_SHEET_ENTRY]]))</f>
        <v>0</v>
      </c>
      <c r="AG1394" s="250" t="str">
        <f t="shared" si="68"/>
        <v>https://docmgmt.its.fsu.edu/NolijWeb/public/apiLoginCheck.jsp?redir=../documentviewer/%3FdocumentId%3D</v>
      </c>
      <c r="AH13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4" s="250" t="str">
        <f>tbl_TransDet_Exp[[#Headers],[&amp;TargetFrameName=None]]</f>
        <v>&amp;TargetFrameName=None</v>
      </c>
      <c r="AJ13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4" s="71"/>
      <c r="AN1394" s="22"/>
      <c r="AO1394" s="22"/>
      <c r="AP1394" s="208"/>
      <c r="AQ1394" s="42" t="e">
        <f>IF(tbl_TransDet_Exp[[#This Row],[Custom SR Type]]="",INDEX(SR_Lookup[Section Name],MATCH(tbl_TransDet_Exp[[#This Row],[Account]],SR_Lookup[Account],0)),tbl_TransDet_Exp[[#This Row],[Custom SR Type]])</f>
        <v>#N/A</v>
      </c>
      <c r="AR1394" s="42">
        <f>VALUE(CONCATENATE(C1394,TEXT(tbl_TransDet_Exp[[#This Row],[Pd]],"00")))</f>
        <v>0</v>
      </c>
      <c r="AS1394" s="42" t="str">
        <f>TEXT(tbl_TransDet_Exp[[#This Row],[Project Id]],"000000")</f>
        <v>000000</v>
      </c>
      <c r="AT1394" s="42" t="e">
        <f>INDEX(Table11[Description],MATCH(tbl_TransDet_Exp[[#This Row],[Account]],Table11[GL Account],0))</f>
        <v>#N/A</v>
      </c>
      <c r="AU13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5" spans="2:47">
      <c r="B1395" s="11"/>
      <c r="C1395" s="243"/>
      <c r="D1395" s="243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244"/>
      <c r="P1395" s="11"/>
      <c r="Q1395" s="245"/>
      <c r="R1395" s="11"/>
      <c r="S1395" s="11"/>
      <c r="T1395" s="11"/>
      <c r="U1395" s="11"/>
      <c r="V1395" s="11"/>
      <c r="W1395" s="11"/>
      <c r="X1395" s="11"/>
      <c r="Y1395" s="11"/>
      <c r="Z1395" s="246"/>
      <c r="AA13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5" s="250" t="e">
        <f>IF(tbl_TransDet_Exp[[#This Row],[+/-  (HR GL Detail)]]&lt;&gt;"",tbl_TransDet_Exp[[#This Row],[+/-  (HR GL Detail)]],IF(#REF!&lt;&gt;"",#REF!,""))</f>
        <v>#REF!</v>
      </c>
      <c r="AC1395" s="250" t="str">
        <f t="shared" si="66"/>
        <v>https://financials.omni.fsu.edu/psp/sprdfi/EMPLOYEE/ERP/c/AUDIT_EXPENSE_FUNCTIONS.TE_EXP_SHEET_INQ.GBL?SHEET_ID=</v>
      </c>
      <c r="AD1395" s="250" t="str">
        <f t="shared" si="67"/>
        <v>&amp;PAGE=EX_SHEET_ENTRY</v>
      </c>
      <c r="AE1395" s="250" t="str">
        <f>IF(LEFT(tbl_TransDet_Exp[[#This Row],[Journal Id]],2)="EX",TEXT(tbl_TransDet_Exp[[#This Row],[Vch /Ex /PayId]],"0000000000"),"")</f>
        <v/>
      </c>
      <c r="AF1395" s="250" t="b">
        <f>IF(tbl_TransDet_Exp[[#This Row],[ER Lookup and Format]]&lt;&gt;"",CONCATENATE(tbl_TransDet_Exp[[#This Row],[https://financials.omni.fsu.edu/psp/sprdfi/EMPLOYEE/ERP/c/AUDIT_EXPENSE_FUNCTIONS.TE_EXP_SHEET_INQ.GBL?SHEET_ID=]],AE1395,tbl_TransDet_Exp[[#This Row],[&amp;PAGE=EX_SHEET_ENTRY]]))</f>
        <v>0</v>
      </c>
      <c r="AG1395" s="250" t="str">
        <f t="shared" si="68"/>
        <v>https://docmgmt.its.fsu.edu/NolijWeb/public/apiLoginCheck.jsp?redir=../documentviewer/%3FdocumentId%3D</v>
      </c>
      <c r="AH13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5" s="250" t="str">
        <f>tbl_TransDet_Exp[[#Headers],[&amp;TargetFrameName=None]]</f>
        <v>&amp;TargetFrameName=None</v>
      </c>
      <c r="AJ13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5" s="71"/>
      <c r="AN1395" s="22"/>
      <c r="AO1395" s="22"/>
      <c r="AP1395" s="208"/>
      <c r="AQ1395" s="42" t="e">
        <f>IF(tbl_TransDet_Exp[[#This Row],[Custom SR Type]]="",INDEX(SR_Lookup[Section Name],MATCH(tbl_TransDet_Exp[[#This Row],[Account]],SR_Lookup[Account],0)),tbl_TransDet_Exp[[#This Row],[Custom SR Type]])</f>
        <v>#N/A</v>
      </c>
      <c r="AR1395" s="42">
        <f>VALUE(CONCATENATE(C1395,TEXT(tbl_TransDet_Exp[[#This Row],[Pd]],"00")))</f>
        <v>0</v>
      </c>
      <c r="AS1395" s="42" t="str">
        <f>TEXT(tbl_TransDet_Exp[[#This Row],[Project Id]],"000000")</f>
        <v>000000</v>
      </c>
      <c r="AT1395" s="42" t="e">
        <f>INDEX(Table11[Description],MATCH(tbl_TransDet_Exp[[#This Row],[Account]],Table11[GL Account],0))</f>
        <v>#N/A</v>
      </c>
      <c r="AU13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6" spans="2:47">
      <c r="B1396" s="11"/>
      <c r="C1396" s="243"/>
      <c r="D1396" s="243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244"/>
      <c r="P1396" s="11"/>
      <c r="Q1396" s="245"/>
      <c r="R1396" s="11"/>
      <c r="S1396" s="11"/>
      <c r="T1396" s="11"/>
      <c r="U1396" s="11"/>
      <c r="V1396" s="11"/>
      <c r="W1396" s="11"/>
      <c r="X1396" s="11"/>
      <c r="Y1396" s="11"/>
      <c r="Z1396" s="246"/>
      <c r="AA13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6" s="250" t="e">
        <f>IF(tbl_TransDet_Exp[[#This Row],[+/-  (HR GL Detail)]]&lt;&gt;"",tbl_TransDet_Exp[[#This Row],[+/-  (HR GL Detail)]],IF(#REF!&lt;&gt;"",#REF!,""))</f>
        <v>#REF!</v>
      </c>
      <c r="AC1396" s="250" t="str">
        <f t="shared" si="66"/>
        <v>https://financials.omni.fsu.edu/psp/sprdfi/EMPLOYEE/ERP/c/AUDIT_EXPENSE_FUNCTIONS.TE_EXP_SHEET_INQ.GBL?SHEET_ID=</v>
      </c>
      <c r="AD1396" s="250" t="str">
        <f t="shared" si="67"/>
        <v>&amp;PAGE=EX_SHEET_ENTRY</v>
      </c>
      <c r="AE1396" s="250" t="str">
        <f>IF(LEFT(tbl_TransDet_Exp[[#This Row],[Journal Id]],2)="EX",TEXT(tbl_TransDet_Exp[[#This Row],[Vch /Ex /PayId]],"0000000000"),"")</f>
        <v/>
      </c>
      <c r="AF1396" s="250" t="b">
        <f>IF(tbl_TransDet_Exp[[#This Row],[ER Lookup and Format]]&lt;&gt;"",CONCATENATE(tbl_TransDet_Exp[[#This Row],[https://financials.omni.fsu.edu/psp/sprdfi/EMPLOYEE/ERP/c/AUDIT_EXPENSE_FUNCTIONS.TE_EXP_SHEET_INQ.GBL?SHEET_ID=]],AE1396,tbl_TransDet_Exp[[#This Row],[&amp;PAGE=EX_SHEET_ENTRY]]))</f>
        <v>0</v>
      </c>
      <c r="AG1396" s="250" t="str">
        <f t="shared" si="68"/>
        <v>https://docmgmt.its.fsu.edu/NolijWeb/public/apiLoginCheck.jsp?redir=../documentviewer/%3FdocumentId%3D</v>
      </c>
      <c r="AH13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6" s="250" t="str">
        <f>tbl_TransDet_Exp[[#Headers],[&amp;TargetFrameName=None]]</f>
        <v>&amp;TargetFrameName=None</v>
      </c>
      <c r="AJ13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6" s="71"/>
      <c r="AN1396" s="22"/>
      <c r="AO1396" s="22"/>
      <c r="AP1396" s="208"/>
      <c r="AQ1396" s="42" t="e">
        <f>IF(tbl_TransDet_Exp[[#This Row],[Custom SR Type]]="",INDEX(SR_Lookup[Section Name],MATCH(tbl_TransDet_Exp[[#This Row],[Account]],SR_Lookup[Account],0)),tbl_TransDet_Exp[[#This Row],[Custom SR Type]])</f>
        <v>#N/A</v>
      </c>
      <c r="AR1396" s="42">
        <f>VALUE(CONCATENATE(C1396,TEXT(tbl_TransDet_Exp[[#This Row],[Pd]],"00")))</f>
        <v>0</v>
      </c>
      <c r="AS1396" s="42" t="str">
        <f>TEXT(tbl_TransDet_Exp[[#This Row],[Project Id]],"000000")</f>
        <v>000000</v>
      </c>
      <c r="AT1396" s="42" t="e">
        <f>INDEX(Table11[Description],MATCH(tbl_TransDet_Exp[[#This Row],[Account]],Table11[GL Account],0))</f>
        <v>#N/A</v>
      </c>
      <c r="AU13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7" spans="2:47">
      <c r="B1397" s="11"/>
      <c r="C1397" s="243"/>
      <c r="D1397" s="243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244"/>
      <c r="P1397" s="11"/>
      <c r="Q1397" s="245"/>
      <c r="R1397" s="11"/>
      <c r="S1397" s="11"/>
      <c r="T1397" s="11"/>
      <c r="U1397" s="11"/>
      <c r="V1397" s="11"/>
      <c r="W1397" s="11"/>
      <c r="X1397" s="11"/>
      <c r="Y1397" s="11"/>
      <c r="Z1397" s="246"/>
      <c r="AA13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7" s="250" t="e">
        <f>IF(tbl_TransDet_Exp[[#This Row],[+/-  (HR GL Detail)]]&lt;&gt;"",tbl_TransDet_Exp[[#This Row],[+/-  (HR GL Detail)]],IF(#REF!&lt;&gt;"",#REF!,""))</f>
        <v>#REF!</v>
      </c>
      <c r="AC1397" s="250" t="str">
        <f t="shared" si="66"/>
        <v>https://financials.omni.fsu.edu/psp/sprdfi/EMPLOYEE/ERP/c/AUDIT_EXPENSE_FUNCTIONS.TE_EXP_SHEET_INQ.GBL?SHEET_ID=</v>
      </c>
      <c r="AD1397" s="250" t="str">
        <f t="shared" si="67"/>
        <v>&amp;PAGE=EX_SHEET_ENTRY</v>
      </c>
      <c r="AE1397" s="250" t="str">
        <f>IF(LEFT(tbl_TransDet_Exp[[#This Row],[Journal Id]],2)="EX",TEXT(tbl_TransDet_Exp[[#This Row],[Vch /Ex /PayId]],"0000000000"),"")</f>
        <v/>
      </c>
      <c r="AF1397" s="250" t="b">
        <f>IF(tbl_TransDet_Exp[[#This Row],[ER Lookup and Format]]&lt;&gt;"",CONCATENATE(tbl_TransDet_Exp[[#This Row],[https://financials.omni.fsu.edu/psp/sprdfi/EMPLOYEE/ERP/c/AUDIT_EXPENSE_FUNCTIONS.TE_EXP_SHEET_INQ.GBL?SHEET_ID=]],AE1397,tbl_TransDet_Exp[[#This Row],[&amp;PAGE=EX_SHEET_ENTRY]]))</f>
        <v>0</v>
      </c>
      <c r="AG1397" s="250" t="str">
        <f t="shared" si="68"/>
        <v>https://docmgmt.its.fsu.edu/NolijWeb/public/apiLoginCheck.jsp?redir=../documentviewer/%3FdocumentId%3D</v>
      </c>
      <c r="AH13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7" s="250" t="str">
        <f>tbl_TransDet_Exp[[#Headers],[&amp;TargetFrameName=None]]</f>
        <v>&amp;TargetFrameName=None</v>
      </c>
      <c r="AJ13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7" s="71"/>
      <c r="AN1397" s="22"/>
      <c r="AO1397" s="22"/>
      <c r="AP1397" s="208"/>
      <c r="AQ1397" s="42" t="e">
        <f>IF(tbl_TransDet_Exp[[#This Row],[Custom SR Type]]="",INDEX(SR_Lookup[Section Name],MATCH(tbl_TransDet_Exp[[#This Row],[Account]],SR_Lookup[Account],0)),tbl_TransDet_Exp[[#This Row],[Custom SR Type]])</f>
        <v>#N/A</v>
      </c>
      <c r="AR1397" s="42">
        <f>VALUE(CONCATENATE(C1397,TEXT(tbl_TransDet_Exp[[#This Row],[Pd]],"00")))</f>
        <v>0</v>
      </c>
      <c r="AS1397" s="42" t="str">
        <f>TEXT(tbl_TransDet_Exp[[#This Row],[Project Id]],"000000")</f>
        <v>000000</v>
      </c>
      <c r="AT1397" s="42" t="e">
        <f>INDEX(Table11[Description],MATCH(tbl_TransDet_Exp[[#This Row],[Account]],Table11[GL Account],0))</f>
        <v>#N/A</v>
      </c>
      <c r="AU13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8" spans="2:47">
      <c r="B1398" s="11"/>
      <c r="C1398" s="243"/>
      <c r="D1398" s="243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244"/>
      <c r="P1398" s="11"/>
      <c r="Q1398" s="245"/>
      <c r="R1398" s="11"/>
      <c r="S1398" s="11"/>
      <c r="T1398" s="11"/>
      <c r="U1398" s="11"/>
      <c r="V1398" s="11"/>
      <c r="W1398" s="11"/>
      <c r="X1398" s="11"/>
      <c r="Y1398" s="11"/>
      <c r="Z1398" s="246"/>
      <c r="AA13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8" s="250" t="e">
        <f>IF(tbl_TransDet_Exp[[#This Row],[+/-  (HR GL Detail)]]&lt;&gt;"",tbl_TransDet_Exp[[#This Row],[+/-  (HR GL Detail)]],IF(#REF!&lt;&gt;"",#REF!,""))</f>
        <v>#REF!</v>
      </c>
      <c r="AC1398" s="250" t="str">
        <f t="shared" si="66"/>
        <v>https://financials.omni.fsu.edu/psp/sprdfi/EMPLOYEE/ERP/c/AUDIT_EXPENSE_FUNCTIONS.TE_EXP_SHEET_INQ.GBL?SHEET_ID=</v>
      </c>
      <c r="AD1398" s="250" t="str">
        <f t="shared" si="67"/>
        <v>&amp;PAGE=EX_SHEET_ENTRY</v>
      </c>
      <c r="AE1398" s="250" t="str">
        <f>IF(LEFT(tbl_TransDet_Exp[[#This Row],[Journal Id]],2)="EX",TEXT(tbl_TransDet_Exp[[#This Row],[Vch /Ex /PayId]],"0000000000"),"")</f>
        <v/>
      </c>
      <c r="AF1398" s="250" t="b">
        <f>IF(tbl_TransDet_Exp[[#This Row],[ER Lookup and Format]]&lt;&gt;"",CONCATENATE(tbl_TransDet_Exp[[#This Row],[https://financials.omni.fsu.edu/psp/sprdfi/EMPLOYEE/ERP/c/AUDIT_EXPENSE_FUNCTIONS.TE_EXP_SHEET_INQ.GBL?SHEET_ID=]],AE1398,tbl_TransDet_Exp[[#This Row],[&amp;PAGE=EX_SHEET_ENTRY]]))</f>
        <v>0</v>
      </c>
      <c r="AG1398" s="250" t="str">
        <f t="shared" si="68"/>
        <v>https://docmgmt.its.fsu.edu/NolijWeb/public/apiLoginCheck.jsp?redir=../documentviewer/%3FdocumentId%3D</v>
      </c>
      <c r="AH13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8" s="250" t="str">
        <f>tbl_TransDet_Exp[[#Headers],[&amp;TargetFrameName=None]]</f>
        <v>&amp;TargetFrameName=None</v>
      </c>
      <c r="AJ13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8" s="71"/>
      <c r="AN1398" s="22"/>
      <c r="AO1398" s="22"/>
      <c r="AP1398" s="208"/>
      <c r="AQ1398" s="42" t="e">
        <f>IF(tbl_TransDet_Exp[[#This Row],[Custom SR Type]]="",INDEX(SR_Lookup[Section Name],MATCH(tbl_TransDet_Exp[[#This Row],[Account]],SR_Lookup[Account],0)),tbl_TransDet_Exp[[#This Row],[Custom SR Type]])</f>
        <v>#N/A</v>
      </c>
      <c r="AR1398" s="42">
        <f>VALUE(CONCATENATE(C1398,TEXT(tbl_TransDet_Exp[[#This Row],[Pd]],"00")))</f>
        <v>0</v>
      </c>
      <c r="AS1398" s="42" t="str">
        <f>TEXT(tbl_TransDet_Exp[[#This Row],[Project Id]],"000000")</f>
        <v>000000</v>
      </c>
      <c r="AT1398" s="42" t="e">
        <f>INDEX(Table11[Description],MATCH(tbl_TransDet_Exp[[#This Row],[Account]],Table11[GL Account],0))</f>
        <v>#N/A</v>
      </c>
      <c r="AU13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399" spans="2:47">
      <c r="B1399" s="11"/>
      <c r="C1399" s="243"/>
      <c r="D1399" s="243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244"/>
      <c r="P1399" s="11"/>
      <c r="Q1399" s="245"/>
      <c r="R1399" s="11"/>
      <c r="S1399" s="11"/>
      <c r="T1399" s="11"/>
      <c r="U1399" s="11"/>
      <c r="V1399" s="11"/>
      <c r="W1399" s="11"/>
      <c r="X1399" s="11"/>
      <c r="Y1399" s="11"/>
      <c r="Z1399" s="246"/>
      <c r="AA13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399" s="250" t="e">
        <f>IF(tbl_TransDet_Exp[[#This Row],[+/-  (HR GL Detail)]]&lt;&gt;"",tbl_TransDet_Exp[[#This Row],[+/-  (HR GL Detail)]],IF(#REF!&lt;&gt;"",#REF!,""))</f>
        <v>#REF!</v>
      </c>
      <c r="AC1399" s="250" t="str">
        <f t="shared" si="66"/>
        <v>https://financials.omni.fsu.edu/psp/sprdfi/EMPLOYEE/ERP/c/AUDIT_EXPENSE_FUNCTIONS.TE_EXP_SHEET_INQ.GBL?SHEET_ID=</v>
      </c>
      <c r="AD1399" s="250" t="str">
        <f t="shared" si="67"/>
        <v>&amp;PAGE=EX_SHEET_ENTRY</v>
      </c>
      <c r="AE1399" s="250" t="str">
        <f>IF(LEFT(tbl_TransDet_Exp[[#This Row],[Journal Id]],2)="EX",TEXT(tbl_TransDet_Exp[[#This Row],[Vch /Ex /PayId]],"0000000000"),"")</f>
        <v/>
      </c>
      <c r="AF1399" s="250" t="b">
        <f>IF(tbl_TransDet_Exp[[#This Row],[ER Lookup and Format]]&lt;&gt;"",CONCATENATE(tbl_TransDet_Exp[[#This Row],[https://financials.omni.fsu.edu/psp/sprdfi/EMPLOYEE/ERP/c/AUDIT_EXPENSE_FUNCTIONS.TE_EXP_SHEET_INQ.GBL?SHEET_ID=]],AE1399,tbl_TransDet_Exp[[#This Row],[&amp;PAGE=EX_SHEET_ENTRY]]))</f>
        <v>0</v>
      </c>
      <c r="AG1399" s="250" t="str">
        <f t="shared" si="68"/>
        <v>https://docmgmt.its.fsu.edu/NolijWeb/public/apiLoginCheck.jsp?redir=../documentviewer/%3FdocumentId%3D</v>
      </c>
      <c r="AH13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399" s="250" t="str">
        <f>tbl_TransDet_Exp[[#Headers],[&amp;TargetFrameName=None]]</f>
        <v>&amp;TargetFrameName=None</v>
      </c>
      <c r="AJ13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3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3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399" s="71"/>
      <c r="AN1399" s="22"/>
      <c r="AO1399" s="22"/>
      <c r="AP1399" s="208"/>
      <c r="AQ1399" s="42" t="e">
        <f>IF(tbl_TransDet_Exp[[#This Row],[Custom SR Type]]="",INDEX(SR_Lookup[Section Name],MATCH(tbl_TransDet_Exp[[#This Row],[Account]],SR_Lookup[Account],0)),tbl_TransDet_Exp[[#This Row],[Custom SR Type]])</f>
        <v>#N/A</v>
      </c>
      <c r="AR1399" s="42">
        <f>VALUE(CONCATENATE(C1399,TEXT(tbl_TransDet_Exp[[#This Row],[Pd]],"00")))</f>
        <v>0</v>
      </c>
      <c r="AS1399" s="42" t="str">
        <f>TEXT(tbl_TransDet_Exp[[#This Row],[Project Id]],"000000")</f>
        <v>000000</v>
      </c>
      <c r="AT1399" s="42" t="e">
        <f>INDEX(Table11[Description],MATCH(tbl_TransDet_Exp[[#This Row],[Account]],Table11[GL Account],0))</f>
        <v>#N/A</v>
      </c>
      <c r="AU13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0" spans="2:47">
      <c r="B1400" s="11"/>
      <c r="C1400" s="243"/>
      <c r="D1400" s="243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244"/>
      <c r="P1400" s="11"/>
      <c r="Q1400" s="245"/>
      <c r="R1400" s="11"/>
      <c r="S1400" s="11"/>
      <c r="T1400" s="11"/>
      <c r="U1400" s="11"/>
      <c r="V1400" s="11"/>
      <c r="W1400" s="11"/>
      <c r="X1400" s="11"/>
      <c r="Y1400" s="11"/>
      <c r="Z1400" s="246"/>
      <c r="AA14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0" s="250" t="e">
        <f>IF(tbl_TransDet_Exp[[#This Row],[+/-  (HR GL Detail)]]&lt;&gt;"",tbl_TransDet_Exp[[#This Row],[+/-  (HR GL Detail)]],IF(#REF!&lt;&gt;"",#REF!,""))</f>
        <v>#REF!</v>
      </c>
      <c r="AC1400" s="250" t="str">
        <f t="shared" si="66"/>
        <v>https://financials.omni.fsu.edu/psp/sprdfi/EMPLOYEE/ERP/c/AUDIT_EXPENSE_FUNCTIONS.TE_EXP_SHEET_INQ.GBL?SHEET_ID=</v>
      </c>
      <c r="AD1400" s="250" t="str">
        <f t="shared" si="67"/>
        <v>&amp;PAGE=EX_SHEET_ENTRY</v>
      </c>
      <c r="AE1400" s="250" t="str">
        <f>IF(LEFT(tbl_TransDet_Exp[[#This Row],[Journal Id]],2)="EX",TEXT(tbl_TransDet_Exp[[#This Row],[Vch /Ex /PayId]],"0000000000"),"")</f>
        <v/>
      </c>
      <c r="AF1400" s="250" t="b">
        <f>IF(tbl_TransDet_Exp[[#This Row],[ER Lookup and Format]]&lt;&gt;"",CONCATENATE(tbl_TransDet_Exp[[#This Row],[https://financials.omni.fsu.edu/psp/sprdfi/EMPLOYEE/ERP/c/AUDIT_EXPENSE_FUNCTIONS.TE_EXP_SHEET_INQ.GBL?SHEET_ID=]],AE1400,tbl_TransDet_Exp[[#This Row],[&amp;PAGE=EX_SHEET_ENTRY]]))</f>
        <v>0</v>
      </c>
      <c r="AG1400" s="250" t="str">
        <f t="shared" si="68"/>
        <v>https://docmgmt.its.fsu.edu/NolijWeb/public/apiLoginCheck.jsp?redir=../documentviewer/%3FdocumentId%3D</v>
      </c>
      <c r="AH14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0" s="250" t="str">
        <f>tbl_TransDet_Exp[[#Headers],[&amp;TargetFrameName=None]]</f>
        <v>&amp;TargetFrameName=None</v>
      </c>
      <c r="AJ14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0" s="71"/>
      <c r="AN1400" s="22"/>
      <c r="AO1400" s="22"/>
      <c r="AP1400" s="208"/>
      <c r="AQ1400" s="42" t="e">
        <f>IF(tbl_TransDet_Exp[[#This Row],[Custom SR Type]]="",INDEX(SR_Lookup[Section Name],MATCH(tbl_TransDet_Exp[[#This Row],[Account]],SR_Lookup[Account],0)),tbl_TransDet_Exp[[#This Row],[Custom SR Type]])</f>
        <v>#N/A</v>
      </c>
      <c r="AR1400" s="42">
        <f>VALUE(CONCATENATE(C1400,TEXT(tbl_TransDet_Exp[[#This Row],[Pd]],"00")))</f>
        <v>0</v>
      </c>
      <c r="AS1400" s="42" t="str">
        <f>TEXT(tbl_TransDet_Exp[[#This Row],[Project Id]],"000000")</f>
        <v>000000</v>
      </c>
      <c r="AT1400" s="42" t="e">
        <f>INDEX(Table11[Description],MATCH(tbl_TransDet_Exp[[#This Row],[Account]],Table11[GL Account],0))</f>
        <v>#N/A</v>
      </c>
      <c r="AU14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1" spans="2:47">
      <c r="B1401" s="11"/>
      <c r="C1401" s="243"/>
      <c r="D1401" s="243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244"/>
      <c r="P1401" s="11"/>
      <c r="Q1401" s="245"/>
      <c r="R1401" s="11"/>
      <c r="S1401" s="11"/>
      <c r="T1401" s="11"/>
      <c r="U1401" s="11"/>
      <c r="V1401" s="11"/>
      <c r="W1401" s="11"/>
      <c r="X1401" s="11"/>
      <c r="Y1401" s="11"/>
      <c r="Z1401" s="246"/>
      <c r="AA14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1" s="250" t="e">
        <f>IF(tbl_TransDet_Exp[[#This Row],[+/-  (HR GL Detail)]]&lt;&gt;"",tbl_TransDet_Exp[[#This Row],[+/-  (HR GL Detail)]],IF(#REF!&lt;&gt;"",#REF!,""))</f>
        <v>#REF!</v>
      </c>
      <c r="AC1401" s="250" t="str">
        <f t="shared" si="66"/>
        <v>https://financials.omni.fsu.edu/psp/sprdfi/EMPLOYEE/ERP/c/AUDIT_EXPENSE_FUNCTIONS.TE_EXP_SHEET_INQ.GBL?SHEET_ID=</v>
      </c>
      <c r="AD1401" s="250" t="str">
        <f t="shared" si="67"/>
        <v>&amp;PAGE=EX_SHEET_ENTRY</v>
      </c>
      <c r="AE1401" s="250" t="str">
        <f>IF(LEFT(tbl_TransDet_Exp[[#This Row],[Journal Id]],2)="EX",TEXT(tbl_TransDet_Exp[[#This Row],[Vch /Ex /PayId]],"0000000000"),"")</f>
        <v/>
      </c>
      <c r="AF1401" s="250" t="b">
        <f>IF(tbl_TransDet_Exp[[#This Row],[ER Lookup and Format]]&lt;&gt;"",CONCATENATE(tbl_TransDet_Exp[[#This Row],[https://financials.omni.fsu.edu/psp/sprdfi/EMPLOYEE/ERP/c/AUDIT_EXPENSE_FUNCTIONS.TE_EXP_SHEET_INQ.GBL?SHEET_ID=]],AE1401,tbl_TransDet_Exp[[#This Row],[&amp;PAGE=EX_SHEET_ENTRY]]))</f>
        <v>0</v>
      </c>
      <c r="AG1401" s="250" t="str">
        <f t="shared" si="68"/>
        <v>https://docmgmt.its.fsu.edu/NolijWeb/public/apiLoginCheck.jsp?redir=../documentviewer/%3FdocumentId%3D</v>
      </c>
      <c r="AH14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1" s="250" t="str">
        <f>tbl_TransDet_Exp[[#Headers],[&amp;TargetFrameName=None]]</f>
        <v>&amp;TargetFrameName=None</v>
      </c>
      <c r="AJ14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1" s="71"/>
      <c r="AN1401" s="22"/>
      <c r="AO1401" s="22"/>
      <c r="AP1401" s="208"/>
      <c r="AQ1401" s="42" t="e">
        <f>IF(tbl_TransDet_Exp[[#This Row],[Custom SR Type]]="",INDEX(SR_Lookup[Section Name],MATCH(tbl_TransDet_Exp[[#This Row],[Account]],SR_Lookup[Account],0)),tbl_TransDet_Exp[[#This Row],[Custom SR Type]])</f>
        <v>#N/A</v>
      </c>
      <c r="AR1401" s="42">
        <f>VALUE(CONCATENATE(C1401,TEXT(tbl_TransDet_Exp[[#This Row],[Pd]],"00")))</f>
        <v>0</v>
      </c>
      <c r="AS1401" s="42" t="str">
        <f>TEXT(tbl_TransDet_Exp[[#This Row],[Project Id]],"000000")</f>
        <v>000000</v>
      </c>
      <c r="AT1401" s="42" t="e">
        <f>INDEX(Table11[Description],MATCH(tbl_TransDet_Exp[[#This Row],[Account]],Table11[GL Account],0))</f>
        <v>#N/A</v>
      </c>
      <c r="AU14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2" spans="2:47">
      <c r="B1402" s="11"/>
      <c r="C1402" s="243"/>
      <c r="D1402" s="243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244"/>
      <c r="P1402" s="11"/>
      <c r="Q1402" s="245"/>
      <c r="R1402" s="11"/>
      <c r="S1402" s="11"/>
      <c r="T1402" s="11"/>
      <c r="U1402" s="11"/>
      <c r="V1402" s="11"/>
      <c r="W1402" s="11"/>
      <c r="X1402" s="11"/>
      <c r="Y1402" s="11"/>
      <c r="Z1402" s="246"/>
      <c r="AA14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2" s="250" t="e">
        <f>IF(tbl_TransDet_Exp[[#This Row],[+/-  (HR GL Detail)]]&lt;&gt;"",tbl_TransDet_Exp[[#This Row],[+/-  (HR GL Detail)]],IF(#REF!&lt;&gt;"",#REF!,""))</f>
        <v>#REF!</v>
      </c>
      <c r="AC1402" s="250" t="str">
        <f t="shared" si="66"/>
        <v>https://financials.omni.fsu.edu/psp/sprdfi/EMPLOYEE/ERP/c/AUDIT_EXPENSE_FUNCTIONS.TE_EXP_SHEET_INQ.GBL?SHEET_ID=</v>
      </c>
      <c r="AD1402" s="250" t="str">
        <f t="shared" si="67"/>
        <v>&amp;PAGE=EX_SHEET_ENTRY</v>
      </c>
      <c r="AE1402" s="250" t="str">
        <f>IF(LEFT(tbl_TransDet_Exp[[#This Row],[Journal Id]],2)="EX",TEXT(tbl_TransDet_Exp[[#This Row],[Vch /Ex /PayId]],"0000000000"),"")</f>
        <v/>
      </c>
      <c r="AF1402" s="250" t="b">
        <f>IF(tbl_TransDet_Exp[[#This Row],[ER Lookup and Format]]&lt;&gt;"",CONCATENATE(tbl_TransDet_Exp[[#This Row],[https://financials.omni.fsu.edu/psp/sprdfi/EMPLOYEE/ERP/c/AUDIT_EXPENSE_FUNCTIONS.TE_EXP_SHEET_INQ.GBL?SHEET_ID=]],AE1402,tbl_TransDet_Exp[[#This Row],[&amp;PAGE=EX_SHEET_ENTRY]]))</f>
        <v>0</v>
      </c>
      <c r="AG1402" s="250" t="str">
        <f t="shared" si="68"/>
        <v>https://docmgmt.its.fsu.edu/NolijWeb/public/apiLoginCheck.jsp?redir=../documentviewer/%3FdocumentId%3D</v>
      </c>
      <c r="AH14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2" s="250" t="str">
        <f>tbl_TransDet_Exp[[#Headers],[&amp;TargetFrameName=None]]</f>
        <v>&amp;TargetFrameName=None</v>
      </c>
      <c r="AJ14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2" s="71"/>
      <c r="AN1402" s="22"/>
      <c r="AO1402" s="22"/>
      <c r="AP1402" s="208"/>
      <c r="AQ1402" s="42" t="e">
        <f>IF(tbl_TransDet_Exp[[#This Row],[Custom SR Type]]="",INDEX(SR_Lookup[Section Name],MATCH(tbl_TransDet_Exp[[#This Row],[Account]],SR_Lookup[Account],0)),tbl_TransDet_Exp[[#This Row],[Custom SR Type]])</f>
        <v>#N/A</v>
      </c>
      <c r="AR1402" s="42">
        <f>VALUE(CONCATENATE(C1402,TEXT(tbl_TransDet_Exp[[#This Row],[Pd]],"00")))</f>
        <v>0</v>
      </c>
      <c r="AS1402" s="42" t="str">
        <f>TEXT(tbl_TransDet_Exp[[#This Row],[Project Id]],"000000")</f>
        <v>000000</v>
      </c>
      <c r="AT1402" s="42" t="e">
        <f>INDEX(Table11[Description],MATCH(tbl_TransDet_Exp[[#This Row],[Account]],Table11[GL Account],0))</f>
        <v>#N/A</v>
      </c>
      <c r="AU14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3" spans="2:47">
      <c r="B1403" s="11"/>
      <c r="C1403" s="243"/>
      <c r="D1403" s="243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244"/>
      <c r="P1403" s="11"/>
      <c r="Q1403" s="245"/>
      <c r="R1403" s="11"/>
      <c r="S1403" s="11"/>
      <c r="T1403" s="11"/>
      <c r="U1403" s="11"/>
      <c r="V1403" s="11"/>
      <c r="W1403" s="11"/>
      <c r="X1403" s="11"/>
      <c r="Y1403" s="11"/>
      <c r="Z1403" s="246"/>
      <c r="AA14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3" s="250" t="e">
        <f>IF(tbl_TransDet_Exp[[#This Row],[+/-  (HR GL Detail)]]&lt;&gt;"",tbl_TransDet_Exp[[#This Row],[+/-  (HR GL Detail)]],IF(#REF!&lt;&gt;"",#REF!,""))</f>
        <v>#REF!</v>
      </c>
      <c r="AC1403" s="250" t="str">
        <f t="shared" si="66"/>
        <v>https://financials.omni.fsu.edu/psp/sprdfi/EMPLOYEE/ERP/c/AUDIT_EXPENSE_FUNCTIONS.TE_EXP_SHEET_INQ.GBL?SHEET_ID=</v>
      </c>
      <c r="AD1403" s="250" t="str">
        <f t="shared" si="67"/>
        <v>&amp;PAGE=EX_SHEET_ENTRY</v>
      </c>
      <c r="AE1403" s="250" t="str">
        <f>IF(LEFT(tbl_TransDet_Exp[[#This Row],[Journal Id]],2)="EX",TEXT(tbl_TransDet_Exp[[#This Row],[Vch /Ex /PayId]],"0000000000"),"")</f>
        <v/>
      </c>
      <c r="AF1403" s="250" t="b">
        <f>IF(tbl_TransDet_Exp[[#This Row],[ER Lookup and Format]]&lt;&gt;"",CONCATENATE(tbl_TransDet_Exp[[#This Row],[https://financials.omni.fsu.edu/psp/sprdfi/EMPLOYEE/ERP/c/AUDIT_EXPENSE_FUNCTIONS.TE_EXP_SHEET_INQ.GBL?SHEET_ID=]],AE1403,tbl_TransDet_Exp[[#This Row],[&amp;PAGE=EX_SHEET_ENTRY]]))</f>
        <v>0</v>
      </c>
      <c r="AG1403" s="250" t="str">
        <f t="shared" si="68"/>
        <v>https://docmgmt.its.fsu.edu/NolijWeb/public/apiLoginCheck.jsp?redir=../documentviewer/%3FdocumentId%3D</v>
      </c>
      <c r="AH14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3" s="250" t="str">
        <f>tbl_TransDet_Exp[[#Headers],[&amp;TargetFrameName=None]]</f>
        <v>&amp;TargetFrameName=None</v>
      </c>
      <c r="AJ14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3" s="71"/>
      <c r="AN1403" s="22"/>
      <c r="AO1403" s="22"/>
      <c r="AP1403" s="208"/>
      <c r="AQ1403" s="42" t="e">
        <f>IF(tbl_TransDet_Exp[[#This Row],[Custom SR Type]]="",INDEX(SR_Lookup[Section Name],MATCH(tbl_TransDet_Exp[[#This Row],[Account]],SR_Lookup[Account],0)),tbl_TransDet_Exp[[#This Row],[Custom SR Type]])</f>
        <v>#N/A</v>
      </c>
      <c r="AR1403" s="42">
        <f>VALUE(CONCATENATE(C1403,TEXT(tbl_TransDet_Exp[[#This Row],[Pd]],"00")))</f>
        <v>0</v>
      </c>
      <c r="AS1403" s="42" t="str">
        <f>TEXT(tbl_TransDet_Exp[[#This Row],[Project Id]],"000000")</f>
        <v>000000</v>
      </c>
      <c r="AT1403" s="42" t="e">
        <f>INDEX(Table11[Description],MATCH(tbl_TransDet_Exp[[#This Row],[Account]],Table11[GL Account],0))</f>
        <v>#N/A</v>
      </c>
      <c r="AU14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4" spans="2:47">
      <c r="B1404" s="11"/>
      <c r="C1404" s="243"/>
      <c r="D1404" s="243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244"/>
      <c r="P1404" s="11"/>
      <c r="Q1404" s="245"/>
      <c r="R1404" s="11"/>
      <c r="S1404" s="11"/>
      <c r="T1404" s="11"/>
      <c r="U1404" s="11"/>
      <c r="V1404" s="11"/>
      <c r="W1404" s="11"/>
      <c r="X1404" s="11"/>
      <c r="Y1404" s="11"/>
      <c r="Z1404" s="246"/>
      <c r="AA14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4" s="250" t="e">
        <f>IF(tbl_TransDet_Exp[[#This Row],[+/-  (HR GL Detail)]]&lt;&gt;"",tbl_TransDet_Exp[[#This Row],[+/-  (HR GL Detail)]],IF(#REF!&lt;&gt;"",#REF!,""))</f>
        <v>#REF!</v>
      </c>
      <c r="AC1404" s="250" t="str">
        <f t="shared" si="66"/>
        <v>https://financials.omni.fsu.edu/psp/sprdfi/EMPLOYEE/ERP/c/AUDIT_EXPENSE_FUNCTIONS.TE_EXP_SHEET_INQ.GBL?SHEET_ID=</v>
      </c>
      <c r="AD1404" s="250" t="str">
        <f t="shared" si="67"/>
        <v>&amp;PAGE=EX_SHEET_ENTRY</v>
      </c>
      <c r="AE1404" s="250" t="str">
        <f>IF(LEFT(tbl_TransDet_Exp[[#This Row],[Journal Id]],2)="EX",TEXT(tbl_TransDet_Exp[[#This Row],[Vch /Ex /PayId]],"0000000000"),"")</f>
        <v/>
      </c>
      <c r="AF1404" s="250" t="b">
        <f>IF(tbl_TransDet_Exp[[#This Row],[ER Lookup and Format]]&lt;&gt;"",CONCATENATE(tbl_TransDet_Exp[[#This Row],[https://financials.omni.fsu.edu/psp/sprdfi/EMPLOYEE/ERP/c/AUDIT_EXPENSE_FUNCTIONS.TE_EXP_SHEET_INQ.GBL?SHEET_ID=]],AE1404,tbl_TransDet_Exp[[#This Row],[&amp;PAGE=EX_SHEET_ENTRY]]))</f>
        <v>0</v>
      </c>
      <c r="AG1404" s="250" t="str">
        <f t="shared" si="68"/>
        <v>https://docmgmt.its.fsu.edu/NolijWeb/public/apiLoginCheck.jsp?redir=../documentviewer/%3FdocumentId%3D</v>
      </c>
      <c r="AH14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4" s="250" t="str">
        <f>tbl_TransDet_Exp[[#Headers],[&amp;TargetFrameName=None]]</f>
        <v>&amp;TargetFrameName=None</v>
      </c>
      <c r="AJ14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4" s="71"/>
      <c r="AN1404" s="22"/>
      <c r="AO1404" s="22"/>
      <c r="AP1404" s="208"/>
      <c r="AQ1404" s="42" t="e">
        <f>IF(tbl_TransDet_Exp[[#This Row],[Custom SR Type]]="",INDEX(SR_Lookup[Section Name],MATCH(tbl_TransDet_Exp[[#This Row],[Account]],SR_Lookup[Account],0)),tbl_TransDet_Exp[[#This Row],[Custom SR Type]])</f>
        <v>#N/A</v>
      </c>
      <c r="AR1404" s="42">
        <f>VALUE(CONCATENATE(C1404,TEXT(tbl_TransDet_Exp[[#This Row],[Pd]],"00")))</f>
        <v>0</v>
      </c>
      <c r="AS1404" s="42" t="str">
        <f>TEXT(tbl_TransDet_Exp[[#This Row],[Project Id]],"000000")</f>
        <v>000000</v>
      </c>
      <c r="AT1404" s="42" t="e">
        <f>INDEX(Table11[Description],MATCH(tbl_TransDet_Exp[[#This Row],[Account]],Table11[GL Account],0))</f>
        <v>#N/A</v>
      </c>
      <c r="AU14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5" spans="2:47">
      <c r="B1405" s="11"/>
      <c r="C1405" s="243"/>
      <c r="D1405" s="243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244"/>
      <c r="P1405" s="11"/>
      <c r="Q1405" s="245"/>
      <c r="R1405" s="11"/>
      <c r="S1405" s="11"/>
      <c r="T1405" s="11"/>
      <c r="U1405" s="11"/>
      <c r="V1405" s="11"/>
      <c r="W1405" s="11"/>
      <c r="X1405" s="11"/>
      <c r="Y1405" s="11"/>
      <c r="Z1405" s="246"/>
      <c r="AA14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5" s="250" t="e">
        <f>IF(tbl_TransDet_Exp[[#This Row],[+/-  (HR GL Detail)]]&lt;&gt;"",tbl_TransDet_Exp[[#This Row],[+/-  (HR GL Detail)]],IF(#REF!&lt;&gt;"",#REF!,""))</f>
        <v>#REF!</v>
      </c>
      <c r="AC1405" s="250" t="str">
        <f t="shared" si="66"/>
        <v>https://financials.omni.fsu.edu/psp/sprdfi/EMPLOYEE/ERP/c/AUDIT_EXPENSE_FUNCTIONS.TE_EXP_SHEET_INQ.GBL?SHEET_ID=</v>
      </c>
      <c r="AD1405" s="250" t="str">
        <f t="shared" si="67"/>
        <v>&amp;PAGE=EX_SHEET_ENTRY</v>
      </c>
      <c r="AE1405" s="250" t="str">
        <f>IF(LEFT(tbl_TransDet_Exp[[#This Row],[Journal Id]],2)="EX",TEXT(tbl_TransDet_Exp[[#This Row],[Vch /Ex /PayId]],"0000000000"),"")</f>
        <v/>
      </c>
      <c r="AF1405" s="250" t="b">
        <f>IF(tbl_TransDet_Exp[[#This Row],[ER Lookup and Format]]&lt;&gt;"",CONCATENATE(tbl_TransDet_Exp[[#This Row],[https://financials.omni.fsu.edu/psp/sprdfi/EMPLOYEE/ERP/c/AUDIT_EXPENSE_FUNCTIONS.TE_EXP_SHEET_INQ.GBL?SHEET_ID=]],AE1405,tbl_TransDet_Exp[[#This Row],[&amp;PAGE=EX_SHEET_ENTRY]]))</f>
        <v>0</v>
      </c>
      <c r="AG1405" s="250" t="str">
        <f t="shared" si="68"/>
        <v>https://docmgmt.its.fsu.edu/NolijWeb/public/apiLoginCheck.jsp?redir=../documentviewer/%3FdocumentId%3D</v>
      </c>
      <c r="AH14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5" s="250" t="str">
        <f>tbl_TransDet_Exp[[#Headers],[&amp;TargetFrameName=None]]</f>
        <v>&amp;TargetFrameName=None</v>
      </c>
      <c r="AJ14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5" s="71"/>
      <c r="AN1405" s="22"/>
      <c r="AO1405" s="22"/>
      <c r="AP1405" s="208"/>
      <c r="AQ1405" s="42" t="e">
        <f>IF(tbl_TransDet_Exp[[#This Row],[Custom SR Type]]="",INDEX(SR_Lookup[Section Name],MATCH(tbl_TransDet_Exp[[#This Row],[Account]],SR_Lookup[Account],0)),tbl_TransDet_Exp[[#This Row],[Custom SR Type]])</f>
        <v>#N/A</v>
      </c>
      <c r="AR1405" s="42">
        <f>VALUE(CONCATENATE(C1405,TEXT(tbl_TransDet_Exp[[#This Row],[Pd]],"00")))</f>
        <v>0</v>
      </c>
      <c r="AS1405" s="42" t="str">
        <f>TEXT(tbl_TransDet_Exp[[#This Row],[Project Id]],"000000")</f>
        <v>000000</v>
      </c>
      <c r="AT1405" s="42" t="e">
        <f>INDEX(Table11[Description],MATCH(tbl_TransDet_Exp[[#This Row],[Account]],Table11[GL Account],0))</f>
        <v>#N/A</v>
      </c>
      <c r="AU14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6" spans="2:47">
      <c r="B1406" s="11"/>
      <c r="C1406" s="243"/>
      <c r="D1406" s="243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244"/>
      <c r="P1406" s="11"/>
      <c r="Q1406" s="245"/>
      <c r="R1406" s="11"/>
      <c r="S1406" s="11"/>
      <c r="T1406" s="11"/>
      <c r="U1406" s="11"/>
      <c r="V1406" s="11"/>
      <c r="W1406" s="11"/>
      <c r="X1406" s="11"/>
      <c r="Y1406" s="11"/>
      <c r="Z1406" s="246"/>
      <c r="AA14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6" s="250" t="e">
        <f>IF(tbl_TransDet_Exp[[#This Row],[+/-  (HR GL Detail)]]&lt;&gt;"",tbl_TransDet_Exp[[#This Row],[+/-  (HR GL Detail)]],IF(#REF!&lt;&gt;"",#REF!,""))</f>
        <v>#REF!</v>
      </c>
      <c r="AC1406" s="250" t="str">
        <f t="shared" si="66"/>
        <v>https://financials.omni.fsu.edu/psp/sprdfi/EMPLOYEE/ERP/c/AUDIT_EXPENSE_FUNCTIONS.TE_EXP_SHEET_INQ.GBL?SHEET_ID=</v>
      </c>
      <c r="AD1406" s="250" t="str">
        <f t="shared" si="67"/>
        <v>&amp;PAGE=EX_SHEET_ENTRY</v>
      </c>
      <c r="AE1406" s="250" t="str">
        <f>IF(LEFT(tbl_TransDet_Exp[[#This Row],[Journal Id]],2)="EX",TEXT(tbl_TransDet_Exp[[#This Row],[Vch /Ex /PayId]],"0000000000"),"")</f>
        <v/>
      </c>
      <c r="AF1406" s="250" t="b">
        <f>IF(tbl_TransDet_Exp[[#This Row],[ER Lookup and Format]]&lt;&gt;"",CONCATENATE(tbl_TransDet_Exp[[#This Row],[https://financials.omni.fsu.edu/psp/sprdfi/EMPLOYEE/ERP/c/AUDIT_EXPENSE_FUNCTIONS.TE_EXP_SHEET_INQ.GBL?SHEET_ID=]],AE1406,tbl_TransDet_Exp[[#This Row],[&amp;PAGE=EX_SHEET_ENTRY]]))</f>
        <v>0</v>
      </c>
      <c r="AG1406" s="250" t="str">
        <f t="shared" si="68"/>
        <v>https://docmgmt.its.fsu.edu/NolijWeb/public/apiLoginCheck.jsp?redir=../documentviewer/%3FdocumentId%3D</v>
      </c>
      <c r="AH14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6" s="250" t="str">
        <f>tbl_TransDet_Exp[[#Headers],[&amp;TargetFrameName=None]]</f>
        <v>&amp;TargetFrameName=None</v>
      </c>
      <c r="AJ14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6" s="71"/>
      <c r="AN1406" s="22"/>
      <c r="AO1406" s="22"/>
      <c r="AP1406" s="208"/>
      <c r="AQ1406" s="42" t="e">
        <f>IF(tbl_TransDet_Exp[[#This Row],[Custom SR Type]]="",INDEX(SR_Lookup[Section Name],MATCH(tbl_TransDet_Exp[[#This Row],[Account]],SR_Lookup[Account],0)),tbl_TransDet_Exp[[#This Row],[Custom SR Type]])</f>
        <v>#N/A</v>
      </c>
      <c r="AR1406" s="42">
        <f>VALUE(CONCATENATE(C1406,TEXT(tbl_TransDet_Exp[[#This Row],[Pd]],"00")))</f>
        <v>0</v>
      </c>
      <c r="AS1406" s="42" t="str">
        <f>TEXT(tbl_TransDet_Exp[[#This Row],[Project Id]],"000000")</f>
        <v>000000</v>
      </c>
      <c r="AT1406" s="42" t="e">
        <f>INDEX(Table11[Description],MATCH(tbl_TransDet_Exp[[#This Row],[Account]],Table11[GL Account],0))</f>
        <v>#N/A</v>
      </c>
      <c r="AU14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7" spans="2:47">
      <c r="B1407" s="11"/>
      <c r="C1407" s="243"/>
      <c r="D1407" s="243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244"/>
      <c r="P1407" s="11"/>
      <c r="Q1407" s="245"/>
      <c r="R1407" s="11"/>
      <c r="S1407" s="11"/>
      <c r="T1407" s="11"/>
      <c r="U1407" s="11"/>
      <c r="V1407" s="11"/>
      <c r="W1407" s="11"/>
      <c r="X1407" s="11"/>
      <c r="Y1407" s="11"/>
      <c r="Z1407" s="246"/>
      <c r="AA14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7" s="250" t="e">
        <f>IF(tbl_TransDet_Exp[[#This Row],[+/-  (HR GL Detail)]]&lt;&gt;"",tbl_TransDet_Exp[[#This Row],[+/-  (HR GL Detail)]],IF(#REF!&lt;&gt;"",#REF!,""))</f>
        <v>#REF!</v>
      </c>
      <c r="AC1407" s="250" t="str">
        <f t="shared" si="66"/>
        <v>https://financials.omni.fsu.edu/psp/sprdfi/EMPLOYEE/ERP/c/AUDIT_EXPENSE_FUNCTIONS.TE_EXP_SHEET_INQ.GBL?SHEET_ID=</v>
      </c>
      <c r="AD1407" s="250" t="str">
        <f t="shared" si="67"/>
        <v>&amp;PAGE=EX_SHEET_ENTRY</v>
      </c>
      <c r="AE1407" s="250" t="str">
        <f>IF(LEFT(tbl_TransDet_Exp[[#This Row],[Journal Id]],2)="EX",TEXT(tbl_TransDet_Exp[[#This Row],[Vch /Ex /PayId]],"0000000000"),"")</f>
        <v/>
      </c>
      <c r="AF1407" s="250" t="b">
        <f>IF(tbl_TransDet_Exp[[#This Row],[ER Lookup and Format]]&lt;&gt;"",CONCATENATE(tbl_TransDet_Exp[[#This Row],[https://financials.omni.fsu.edu/psp/sprdfi/EMPLOYEE/ERP/c/AUDIT_EXPENSE_FUNCTIONS.TE_EXP_SHEET_INQ.GBL?SHEET_ID=]],AE1407,tbl_TransDet_Exp[[#This Row],[&amp;PAGE=EX_SHEET_ENTRY]]))</f>
        <v>0</v>
      </c>
      <c r="AG1407" s="250" t="str">
        <f t="shared" si="68"/>
        <v>https://docmgmt.its.fsu.edu/NolijWeb/public/apiLoginCheck.jsp?redir=../documentviewer/%3FdocumentId%3D</v>
      </c>
      <c r="AH14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7" s="250" t="str">
        <f>tbl_TransDet_Exp[[#Headers],[&amp;TargetFrameName=None]]</f>
        <v>&amp;TargetFrameName=None</v>
      </c>
      <c r="AJ14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7" s="71"/>
      <c r="AN1407" s="22"/>
      <c r="AO1407" s="22"/>
      <c r="AP1407" s="208"/>
      <c r="AQ1407" s="42" t="e">
        <f>IF(tbl_TransDet_Exp[[#This Row],[Custom SR Type]]="",INDEX(SR_Lookup[Section Name],MATCH(tbl_TransDet_Exp[[#This Row],[Account]],SR_Lookup[Account],0)),tbl_TransDet_Exp[[#This Row],[Custom SR Type]])</f>
        <v>#N/A</v>
      </c>
      <c r="AR1407" s="42">
        <f>VALUE(CONCATENATE(C1407,TEXT(tbl_TransDet_Exp[[#This Row],[Pd]],"00")))</f>
        <v>0</v>
      </c>
      <c r="AS1407" s="42" t="str">
        <f>TEXT(tbl_TransDet_Exp[[#This Row],[Project Id]],"000000")</f>
        <v>000000</v>
      </c>
      <c r="AT1407" s="42" t="e">
        <f>INDEX(Table11[Description],MATCH(tbl_TransDet_Exp[[#This Row],[Account]],Table11[GL Account],0))</f>
        <v>#N/A</v>
      </c>
      <c r="AU14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8" spans="2:47">
      <c r="B1408" s="11"/>
      <c r="C1408" s="243"/>
      <c r="D1408" s="243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244"/>
      <c r="P1408" s="11"/>
      <c r="Q1408" s="245"/>
      <c r="R1408" s="11"/>
      <c r="S1408" s="11"/>
      <c r="T1408" s="11"/>
      <c r="U1408" s="11"/>
      <c r="V1408" s="11"/>
      <c r="W1408" s="11"/>
      <c r="X1408" s="11"/>
      <c r="Y1408" s="11"/>
      <c r="Z1408" s="246"/>
      <c r="AA14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8" s="250" t="e">
        <f>IF(tbl_TransDet_Exp[[#This Row],[+/-  (HR GL Detail)]]&lt;&gt;"",tbl_TransDet_Exp[[#This Row],[+/-  (HR GL Detail)]],IF(#REF!&lt;&gt;"",#REF!,""))</f>
        <v>#REF!</v>
      </c>
      <c r="AC1408" s="250" t="str">
        <f t="shared" si="66"/>
        <v>https://financials.omni.fsu.edu/psp/sprdfi/EMPLOYEE/ERP/c/AUDIT_EXPENSE_FUNCTIONS.TE_EXP_SHEET_INQ.GBL?SHEET_ID=</v>
      </c>
      <c r="AD1408" s="250" t="str">
        <f t="shared" si="67"/>
        <v>&amp;PAGE=EX_SHEET_ENTRY</v>
      </c>
      <c r="AE1408" s="250" t="str">
        <f>IF(LEFT(tbl_TransDet_Exp[[#This Row],[Journal Id]],2)="EX",TEXT(tbl_TransDet_Exp[[#This Row],[Vch /Ex /PayId]],"0000000000"),"")</f>
        <v/>
      </c>
      <c r="AF1408" s="250" t="b">
        <f>IF(tbl_TransDet_Exp[[#This Row],[ER Lookup and Format]]&lt;&gt;"",CONCATENATE(tbl_TransDet_Exp[[#This Row],[https://financials.omni.fsu.edu/psp/sprdfi/EMPLOYEE/ERP/c/AUDIT_EXPENSE_FUNCTIONS.TE_EXP_SHEET_INQ.GBL?SHEET_ID=]],AE1408,tbl_TransDet_Exp[[#This Row],[&amp;PAGE=EX_SHEET_ENTRY]]))</f>
        <v>0</v>
      </c>
      <c r="AG1408" s="250" t="str">
        <f t="shared" si="68"/>
        <v>https://docmgmt.its.fsu.edu/NolijWeb/public/apiLoginCheck.jsp?redir=../documentviewer/%3FdocumentId%3D</v>
      </c>
      <c r="AH14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8" s="250" t="str">
        <f>tbl_TransDet_Exp[[#Headers],[&amp;TargetFrameName=None]]</f>
        <v>&amp;TargetFrameName=None</v>
      </c>
      <c r="AJ14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8" s="71"/>
      <c r="AN1408" s="22"/>
      <c r="AO1408" s="22"/>
      <c r="AP1408" s="208"/>
      <c r="AQ1408" s="42" t="e">
        <f>IF(tbl_TransDet_Exp[[#This Row],[Custom SR Type]]="",INDEX(SR_Lookup[Section Name],MATCH(tbl_TransDet_Exp[[#This Row],[Account]],SR_Lookup[Account],0)),tbl_TransDet_Exp[[#This Row],[Custom SR Type]])</f>
        <v>#N/A</v>
      </c>
      <c r="AR1408" s="42">
        <f>VALUE(CONCATENATE(C1408,TEXT(tbl_TransDet_Exp[[#This Row],[Pd]],"00")))</f>
        <v>0</v>
      </c>
      <c r="AS1408" s="42" t="str">
        <f>TEXT(tbl_TransDet_Exp[[#This Row],[Project Id]],"000000")</f>
        <v>000000</v>
      </c>
      <c r="AT1408" s="42" t="e">
        <f>INDEX(Table11[Description],MATCH(tbl_TransDet_Exp[[#This Row],[Account]],Table11[GL Account],0))</f>
        <v>#N/A</v>
      </c>
      <c r="AU14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09" spans="2:47">
      <c r="B1409" s="11"/>
      <c r="C1409" s="243"/>
      <c r="D1409" s="243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244"/>
      <c r="P1409" s="11"/>
      <c r="Q1409" s="245"/>
      <c r="R1409" s="11"/>
      <c r="S1409" s="11"/>
      <c r="T1409" s="11"/>
      <c r="U1409" s="11"/>
      <c r="V1409" s="11"/>
      <c r="W1409" s="11"/>
      <c r="X1409" s="11"/>
      <c r="Y1409" s="11"/>
      <c r="Z1409" s="246"/>
      <c r="AA14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09" s="250" t="e">
        <f>IF(tbl_TransDet_Exp[[#This Row],[+/-  (HR GL Detail)]]&lt;&gt;"",tbl_TransDet_Exp[[#This Row],[+/-  (HR GL Detail)]],IF(#REF!&lt;&gt;"",#REF!,""))</f>
        <v>#REF!</v>
      </c>
      <c r="AC1409" s="250" t="str">
        <f t="shared" si="66"/>
        <v>https://financials.omni.fsu.edu/psp/sprdfi/EMPLOYEE/ERP/c/AUDIT_EXPENSE_FUNCTIONS.TE_EXP_SHEET_INQ.GBL?SHEET_ID=</v>
      </c>
      <c r="AD1409" s="250" t="str">
        <f t="shared" si="67"/>
        <v>&amp;PAGE=EX_SHEET_ENTRY</v>
      </c>
      <c r="AE1409" s="250" t="str">
        <f>IF(LEFT(tbl_TransDet_Exp[[#This Row],[Journal Id]],2)="EX",TEXT(tbl_TransDet_Exp[[#This Row],[Vch /Ex /PayId]],"0000000000"),"")</f>
        <v/>
      </c>
      <c r="AF1409" s="250" t="b">
        <f>IF(tbl_TransDet_Exp[[#This Row],[ER Lookup and Format]]&lt;&gt;"",CONCATENATE(tbl_TransDet_Exp[[#This Row],[https://financials.omni.fsu.edu/psp/sprdfi/EMPLOYEE/ERP/c/AUDIT_EXPENSE_FUNCTIONS.TE_EXP_SHEET_INQ.GBL?SHEET_ID=]],AE1409,tbl_TransDet_Exp[[#This Row],[&amp;PAGE=EX_SHEET_ENTRY]]))</f>
        <v>0</v>
      </c>
      <c r="AG1409" s="250" t="str">
        <f t="shared" si="68"/>
        <v>https://docmgmt.its.fsu.edu/NolijWeb/public/apiLoginCheck.jsp?redir=../documentviewer/%3FdocumentId%3D</v>
      </c>
      <c r="AH14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09" s="250" t="str">
        <f>tbl_TransDet_Exp[[#Headers],[&amp;TargetFrameName=None]]</f>
        <v>&amp;TargetFrameName=None</v>
      </c>
      <c r="AJ14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09" s="71"/>
      <c r="AN1409" s="22"/>
      <c r="AO1409" s="22"/>
      <c r="AP1409" s="208"/>
      <c r="AQ1409" s="42" t="e">
        <f>IF(tbl_TransDet_Exp[[#This Row],[Custom SR Type]]="",INDEX(SR_Lookup[Section Name],MATCH(tbl_TransDet_Exp[[#This Row],[Account]],SR_Lookup[Account],0)),tbl_TransDet_Exp[[#This Row],[Custom SR Type]])</f>
        <v>#N/A</v>
      </c>
      <c r="AR1409" s="42">
        <f>VALUE(CONCATENATE(C1409,TEXT(tbl_TransDet_Exp[[#This Row],[Pd]],"00")))</f>
        <v>0</v>
      </c>
      <c r="AS1409" s="42" t="str">
        <f>TEXT(tbl_TransDet_Exp[[#This Row],[Project Id]],"000000")</f>
        <v>000000</v>
      </c>
      <c r="AT1409" s="42" t="e">
        <f>INDEX(Table11[Description],MATCH(tbl_TransDet_Exp[[#This Row],[Account]],Table11[GL Account],0))</f>
        <v>#N/A</v>
      </c>
      <c r="AU14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0" spans="2:47">
      <c r="B1410" s="11"/>
      <c r="C1410" s="243"/>
      <c r="D1410" s="243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244"/>
      <c r="P1410" s="11"/>
      <c r="Q1410" s="245"/>
      <c r="R1410" s="11"/>
      <c r="S1410" s="11"/>
      <c r="T1410" s="11"/>
      <c r="U1410" s="11"/>
      <c r="V1410" s="11"/>
      <c r="W1410" s="11"/>
      <c r="X1410" s="11"/>
      <c r="Y1410" s="11"/>
      <c r="Z1410" s="246"/>
      <c r="AA14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0" s="250" t="e">
        <f>IF(tbl_TransDet_Exp[[#This Row],[+/-  (HR GL Detail)]]&lt;&gt;"",tbl_TransDet_Exp[[#This Row],[+/-  (HR GL Detail)]],IF(#REF!&lt;&gt;"",#REF!,""))</f>
        <v>#REF!</v>
      </c>
      <c r="AC1410" s="250" t="str">
        <f t="shared" si="66"/>
        <v>https://financials.omni.fsu.edu/psp/sprdfi/EMPLOYEE/ERP/c/AUDIT_EXPENSE_FUNCTIONS.TE_EXP_SHEET_INQ.GBL?SHEET_ID=</v>
      </c>
      <c r="AD1410" s="250" t="str">
        <f t="shared" si="67"/>
        <v>&amp;PAGE=EX_SHEET_ENTRY</v>
      </c>
      <c r="AE1410" s="250" t="str">
        <f>IF(LEFT(tbl_TransDet_Exp[[#This Row],[Journal Id]],2)="EX",TEXT(tbl_TransDet_Exp[[#This Row],[Vch /Ex /PayId]],"0000000000"),"")</f>
        <v/>
      </c>
      <c r="AF1410" s="250" t="b">
        <f>IF(tbl_TransDet_Exp[[#This Row],[ER Lookup and Format]]&lt;&gt;"",CONCATENATE(tbl_TransDet_Exp[[#This Row],[https://financials.omni.fsu.edu/psp/sprdfi/EMPLOYEE/ERP/c/AUDIT_EXPENSE_FUNCTIONS.TE_EXP_SHEET_INQ.GBL?SHEET_ID=]],AE1410,tbl_TransDet_Exp[[#This Row],[&amp;PAGE=EX_SHEET_ENTRY]]))</f>
        <v>0</v>
      </c>
      <c r="AG1410" s="250" t="str">
        <f t="shared" si="68"/>
        <v>https://docmgmt.its.fsu.edu/NolijWeb/public/apiLoginCheck.jsp?redir=../documentviewer/%3FdocumentId%3D</v>
      </c>
      <c r="AH14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0" s="250" t="str">
        <f>tbl_TransDet_Exp[[#Headers],[&amp;TargetFrameName=None]]</f>
        <v>&amp;TargetFrameName=None</v>
      </c>
      <c r="AJ14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0" s="71"/>
      <c r="AN1410" s="22"/>
      <c r="AO1410" s="22"/>
      <c r="AP1410" s="208"/>
      <c r="AQ1410" s="42" t="e">
        <f>IF(tbl_TransDet_Exp[[#This Row],[Custom SR Type]]="",INDEX(SR_Lookup[Section Name],MATCH(tbl_TransDet_Exp[[#This Row],[Account]],SR_Lookup[Account],0)),tbl_TransDet_Exp[[#This Row],[Custom SR Type]])</f>
        <v>#N/A</v>
      </c>
      <c r="AR1410" s="42">
        <f>VALUE(CONCATENATE(C1410,TEXT(tbl_TransDet_Exp[[#This Row],[Pd]],"00")))</f>
        <v>0</v>
      </c>
      <c r="AS1410" s="42" t="str">
        <f>TEXT(tbl_TransDet_Exp[[#This Row],[Project Id]],"000000")</f>
        <v>000000</v>
      </c>
      <c r="AT1410" s="42" t="e">
        <f>INDEX(Table11[Description],MATCH(tbl_TransDet_Exp[[#This Row],[Account]],Table11[GL Account],0))</f>
        <v>#N/A</v>
      </c>
      <c r="AU14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1" spans="2:47">
      <c r="B1411" s="11"/>
      <c r="C1411" s="243"/>
      <c r="D1411" s="243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244"/>
      <c r="P1411" s="11"/>
      <c r="Q1411" s="245"/>
      <c r="R1411" s="11"/>
      <c r="S1411" s="11"/>
      <c r="T1411" s="11"/>
      <c r="U1411" s="11"/>
      <c r="V1411" s="11"/>
      <c r="W1411" s="11"/>
      <c r="X1411" s="11"/>
      <c r="Y1411" s="11"/>
      <c r="Z1411" s="246"/>
      <c r="AA14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1" s="250" t="e">
        <f>IF(tbl_TransDet_Exp[[#This Row],[+/-  (HR GL Detail)]]&lt;&gt;"",tbl_TransDet_Exp[[#This Row],[+/-  (HR GL Detail)]],IF(#REF!&lt;&gt;"",#REF!,""))</f>
        <v>#REF!</v>
      </c>
      <c r="AC1411" s="250" t="str">
        <f t="shared" si="66"/>
        <v>https://financials.omni.fsu.edu/psp/sprdfi/EMPLOYEE/ERP/c/AUDIT_EXPENSE_FUNCTIONS.TE_EXP_SHEET_INQ.GBL?SHEET_ID=</v>
      </c>
      <c r="AD1411" s="250" t="str">
        <f t="shared" si="67"/>
        <v>&amp;PAGE=EX_SHEET_ENTRY</v>
      </c>
      <c r="AE1411" s="250" t="str">
        <f>IF(LEFT(tbl_TransDet_Exp[[#This Row],[Journal Id]],2)="EX",TEXT(tbl_TransDet_Exp[[#This Row],[Vch /Ex /PayId]],"0000000000"),"")</f>
        <v/>
      </c>
      <c r="AF1411" s="250" t="b">
        <f>IF(tbl_TransDet_Exp[[#This Row],[ER Lookup and Format]]&lt;&gt;"",CONCATENATE(tbl_TransDet_Exp[[#This Row],[https://financials.omni.fsu.edu/psp/sprdfi/EMPLOYEE/ERP/c/AUDIT_EXPENSE_FUNCTIONS.TE_EXP_SHEET_INQ.GBL?SHEET_ID=]],AE1411,tbl_TransDet_Exp[[#This Row],[&amp;PAGE=EX_SHEET_ENTRY]]))</f>
        <v>0</v>
      </c>
      <c r="AG1411" s="250" t="str">
        <f t="shared" si="68"/>
        <v>https://docmgmt.its.fsu.edu/NolijWeb/public/apiLoginCheck.jsp?redir=../documentviewer/%3FdocumentId%3D</v>
      </c>
      <c r="AH14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1" s="250" t="str">
        <f>tbl_TransDet_Exp[[#Headers],[&amp;TargetFrameName=None]]</f>
        <v>&amp;TargetFrameName=None</v>
      </c>
      <c r="AJ14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1" s="71"/>
      <c r="AN1411" s="22"/>
      <c r="AO1411" s="22"/>
      <c r="AP1411" s="208"/>
      <c r="AQ1411" s="42" t="e">
        <f>IF(tbl_TransDet_Exp[[#This Row],[Custom SR Type]]="",INDEX(SR_Lookup[Section Name],MATCH(tbl_TransDet_Exp[[#This Row],[Account]],SR_Lookup[Account],0)),tbl_TransDet_Exp[[#This Row],[Custom SR Type]])</f>
        <v>#N/A</v>
      </c>
      <c r="AR1411" s="42">
        <f>VALUE(CONCATENATE(C1411,TEXT(tbl_TransDet_Exp[[#This Row],[Pd]],"00")))</f>
        <v>0</v>
      </c>
      <c r="AS1411" s="42" t="str">
        <f>TEXT(tbl_TransDet_Exp[[#This Row],[Project Id]],"000000")</f>
        <v>000000</v>
      </c>
      <c r="AT1411" s="42" t="e">
        <f>INDEX(Table11[Description],MATCH(tbl_TransDet_Exp[[#This Row],[Account]],Table11[GL Account],0))</f>
        <v>#N/A</v>
      </c>
      <c r="AU14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2" spans="2:47">
      <c r="B1412" s="11"/>
      <c r="C1412" s="243"/>
      <c r="D1412" s="243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244"/>
      <c r="P1412" s="11"/>
      <c r="Q1412" s="245"/>
      <c r="R1412" s="11"/>
      <c r="S1412" s="11"/>
      <c r="T1412" s="11"/>
      <c r="U1412" s="11"/>
      <c r="V1412" s="11"/>
      <c r="W1412" s="11"/>
      <c r="X1412" s="11"/>
      <c r="Y1412" s="11"/>
      <c r="Z1412" s="246"/>
      <c r="AA14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2" s="250" t="e">
        <f>IF(tbl_TransDet_Exp[[#This Row],[+/-  (HR GL Detail)]]&lt;&gt;"",tbl_TransDet_Exp[[#This Row],[+/-  (HR GL Detail)]],IF(#REF!&lt;&gt;"",#REF!,""))</f>
        <v>#REF!</v>
      </c>
      <c r="AC1412" s="250" t="str">
        <f t="shared" si="66"/>
        <v>https://financials.omni.fsu.edu/psp/sprdfi/EMPLOYEE/ERP/c/AUDIT_EXPENSE_FUNCTIONS.TE_EXP_SHEET_INQ.GBL?SHEET_ID=</v>
      </c>
      <c r="AD1412" s="250" t="str">
        <f t="shared" si="67"/>
        <v>&amp;PAGE=EX_SHEET_ENTRY</v>
      </c>
      <c r="AE1412" s="250" t="str">
        <f>IF(LEFT(tbl_TransDet_Exp[[#This Row],[Journal Id]],2)="EX",TEXT(tbl_TransDet_Exp[[#This Row],[Vch /Ex /PayId]],"0000000000"),"")</f>
        <v/>
      </c>
      <c r="AF1412" s="250" t="b">
        <f>IF(tbl_TransDet_Exp[[#This Row],[ER Lookup and Format]]&lt;&gt;"",CONCATENATE(tbl_TransDet_Exp[[#This Row],[https://financials.omni.fsu.edu/psp/sprdfi/EMPLOYEE/ERP/c/AUDIT_EXPENSE_FUNCTIONS.TE_EXP_SHEET_INQ.GBL?SHEET_ID=]],AE1412,tbl_TransDet_Exp[[#This Row],[&amp;PAGE=EX_SHEET_ENTRY]]))</f>
        <v>0</v>
      </c>
      <c r="AG1412" s="250" t="str">
        <f t="shared" si="68"/>
        <v>https://docmgmt.its.fsu.edu/NolijWeb/public/apiLoginCheck.jsp?redir=../documentviewer/%3FdocumentId%3D</v>
      </c>
      <c r="AH14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2" s="250" t="str">
        <f>tbl_TransDet_Exp[[#Headers],[&amp;TargetFrameName=None]]</f>
        <v>&amp;TargetFrameName=None</v>
      </c>
      <c r="AJ14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2" s="71"/>
      <c r="AN1412" s="22"/>
      <c r="AO1412" s="22"/>
      <c r="AP1412" s="208"/>
      <c r="AQ1412" s="42" t="e">
        <f>IF(tbl_TransDet_Exp[[#This Row],[Custom SR Type]]="",INDEX(SR_Lookup[Section Name],MATCH(tbl_TransDet_Exp[[#This Row],[Account]],SR_Lookup[Account],0)),tbl_TransDet_Exp[[#This Row],[Custom SR Type]])</f>
        <v>#N/A</v>
      </c>
      <c r="AR1412" s="42">
        <f>VALUE(CONCATENATE(C1412,TEXT(tbl_TransDet_Exp[[#This Row],[Pd]],"00")))</f>
        <v>0</v>
      </c>
      <c r="AS1412" s="42" t="str">
        <f>TEXT(tbl_TransDet_Exp[[#This Row],[Project Id]],"000000")</f>
        <v>000000</v>
      </c>
      <c r="AT1412" s="42" t="e">
        <f>INDEX(Table11[Description],MATCH(tbl_TransDet_Exp[[#This Row],[Account]],Table11[GL Account],0))</f>
        <v>#N/A</v>
      </c>
      <c r="AU14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3" spans="2:47">
      <c r="B1413" s="11"/>
      <c r="C1413" s="243"/>
      <c r="D1413" s="243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244"/>
      <c r="P1413" s="11"/>
      <c r="Q1413" s="245"/>
      <c r="R1413" s="11"/>
      <c r="S1413" s="11"/>
      <c r="T1413" s="11"/>
      <c r="U1413" s="11"/>
      <c r="V1413" s="11"/>
      <c r="W1413" s="11"/>
      <c r="X1413" s="11"/>
      <c r="Y1413" s="11"/>
      <c r="Z1413" s="246"/>
      <c r="AA14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3" s="250" t="e">
        <f>IF(tbl_TransDet_Exp[[#This Row],[+/-  (HR GL Detail)]]&lt;&gt;"",tbl_TransDet_Exp[[#This Row],[+/-  (HR GL Detail)]],IF(#REF!&lt;&gt;"",#REF!,""))</f>
        <v>#REF!</v>
      </c>
      <c r="AC1413" s="250" t="str">
        <f t="shared" si="66"/>
        <v>https://financials.omni.fsu.edu/psp/sprdfi/EMPLOYEE/ERP/c/AUDIT_EXPENSE_FUNCTIONS.TE_EXP_SHEET_INQ.GBL?SHEET_ID=</v>
      </c>
      <c r="AD1413" s="250" t="str">
        <f t="shared" si="67"/>
        <v>&amp;PAGE=EX_SHEET_ENTRY</v>
      </c>
      <c r="AE1413" s="250" t="str">
        <f>IF(LEFT(tbl_TransDet_Exp[[#This Row],[Journal Id]],2)="EX",TEXT(tbl_TransDet_Exp[[#This Row],[Vch /Ex /PayId]],"0000000000"),"")</f>
        <v/>
      </c>
      <c r="AF1413" s="250" t="b">
        <f>IF(tbl_TransDet_Exp[[#This Row],[ER Lookup and Format]]&lt;&gt;"",CONCATENATE(tbl_TransDet_Exp[[#This Row],[https://financials.omni.fsu.edu/psp/sprdfi/EMPLOYEE/ERP/c/AUDIT_EXPENSE_FUNCTIONS.TE_EXP_SHEET_INQ.GBL?SHEET_ID=]],AE1413,tbl_TransDet_Exp[[#This Row],[&amp;PAGE=EX_SHEET_ENTRY]]))</f>
        <v>0</v>
      </c>
      <c r="AG1413" s="250" t="str">
        <f t="shared" si="68"/>
        <v>https://docmgmt.its.fsu.edu/NolijWeb/public/apiLoginCheck.jsp?redir=../documentviewer/%3FdocumentId%3D</v>
      </c>
      <c r="AH14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3" s="250" t="str">
        <f>tbl_TransDet_Exp[[#Headers],[&amp;TargetFrameName=None]]</f>
        <v>&amp;TargetFrameName=None</v>
      </c>
      <c r="AJ14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3" s="71"/>
      <c r="AN1413" s="22"/>
      <c r="AO1413" s="22"/>
      <c r="AP1413" s="208"/>
      <c r="AQ1413" s="42" t="e">
        <f>IF(tbl_TransDet_Exp[[#This Row],[Custom SR Type]]="",INDEX(SR_Lookup[Section Name],MATCH(tbl_TransDet_Exp[[#This Row],[Account]],SR_Lookup[Account],0)),tbl_TransDet_Exp[[#This Row],[Custom SR Type]])</f>
        <v>#N/A</v>
      </c>
      <c r="AR1413" s="42">
        <f>VALUE(CONCATENATE(C1413,TEXT(tbl_TransDet_Exp[[#This Row],[Pd]],"00")))</f>
        <v>0</v>
      </c>
      <c r="AS1413" s="42" t="str">
        <f>TEXT(tbl_TransDet_Exp[[#This Row],[Project Id]],"000000")</f>
        <v>000000</v>
      </c>
      <c r="AT1413" s="42" t="e">
        <f>INDEX(Table11[Description],MATCH(tbl_TransDet_Exp[[#This Row],[Account]],Table11[GL Account],0))</f>
        <v>#N/A</v>
      </c>
      <c r="AU14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4" spans="2:47">
      <c r="B1414" s="11"/>
      <c r="C1414" s="243"/>
      <c r="D1414" s="243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244"/>
      <c r="P1414" s="11"/>
      <c r="Q1414" s="245"/>
      <c r="R1414" s="11"/>
      <c r="S1414" s="11"/>
      <c r="T1414" s="11"/>
      <c r="U1414" s="11"/>
      <c r="V1414" s="11"/>
      <c r="W1414" s="11"/>
      <c r="X1414" s="11"/>
      <c r="Y1414" s="11"/>
      <c r="Z1414" s="246"/>
      <c r="AA14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4" s="250" t="e">
        <f>IF(tbl_TransDet_Exp[[#This Row],[+/-  (HR GL Detail)]]&lt;&gt;"",tbl_TransDet_Exp[[#This Row],[+/-  (HR GL Detail)]],IF(#REF!&lt;&gt;"",#REF!,""))</f>
        <v>#REF!</v>
      </c>
      <c r="AC1414" s="250" t="str">
        <f t="shared" si="66"/>
        <v>https://financials.omni.fsu.edu/psp/sprdfi/EMPLOYEE/ERP/c/AUDIT_EXPENSE_FUNCTIONS.TE_EXP_SHEET_INQ.GBL?SHEET_ID=</v>
      </c>
      <c r="AD1414" s="250" t="str">
        <f t="shared" si="67"/>
        <v>&amp;PAGE=EX_SHEET_ENTRY</v>
      </c>
      <c r="AE1414" s="250" t="str">
        <f>IF(LEFT(tbl_TransDet_Exp[[#This Row],[Journal Id]],2)="EX",TEXT(tbl_TransDet_Exp[[#This Row],[Vch /Ex /PayId]],"0000000000"),"")</f>
        <v/>
      </c>
      <c r="AF1414" s="250" t="b">
        <f>IF(tbl_TransDet_Exp[[#This Row],[ER Lookup and Format]]&lt;&gt;"",CONCATENATE(tbl_TransDet_Exp[[#This Row],[https://financials.omni.fsu.edu/psp/sprdfi/EMPLOYEE/ERP/c/AUDIT_EXPENSE_FUNCTIONS.TE_EXP_SHEET_INQ.GBL?SHEET_ID=]],AE1414,tbl_TransDet_Exp[[#This Row],[&amp;PAGE=EX_SHEET_ENTRY]]))</f>
        <v>0</v>
      </c>
      <c r="AG1414" s="250" t="str">
        <f t="shared" si="68"/>
        <v>https://docmgmt.its.fsu.edu/NolijWeb/public/apiLoginCheck.jsp?redir=../documentviewer/%3FdocumentId%3D</v>
      </c>
      <c r="AH14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4" s="250" t="str">
        <f>tbl_TransDet_Exp[[#Headers],[&amp;TargetFrameName=None]]</f>
        <v>&amp;TargetFrameName=None</v>
      </c>
      <c r="AJ14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4" s="71"/>
      <c r="AN1414" s="22"/>
      <c r="AO1414" s="22"/>
      <c r="AP1414" s="208"/>
      <c r="AQ1414" s="42" t="e">
        <f>IF(tbl_TransDet_Exp[[#This Row],[Custom SR Type]]="",INDEX(SR_Lookup[Section Name],MATCH(tbl_TransDet_Exp[[#This Row],[Account]],SR_Lookup[Account],0)),tbl_TransDet_Exp[[#This Row],[Custom SR Type]])</f>
        <v>#N/A</v>
      </c>
      <c r="AR1414" s="42">
        <f>VALUE(CONCATENATE(C1414,TEXT(tbl_TransDet_Exp[[#This Row],[Pd]],"00")))</f>
        <v>0</v>
      </c>
      <c r="AS1414" s="42" t="str">
        <f>TEXT(tbl_TransDet_Exp[[#This Row],[Project Id]],"000000")</f>
        <v>000000</v>
      </c>
      <c r="AT1414" s="42" t="e">
        <f>INDEX(Table11[Description],MATCH(tbl_TransDet_Exp[[#This Row],[Account]],Table11[GL Account],0))</f>
        <v>#N/A</v>
      </c>
      <c r="AU14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5" spans="2:47">
      <c r="B1415" s="11"/>
      <c r="C1415" s="243"/>
      <c r="D1415" s="243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244"/>
      <c r="P1415" s="11"/>
      <c r="Q1415" s="245"/>
      <c r="R1415" s="11"/>
      <c r="S1415" s="11"/>
      <c r="T1415" s="11"/>
      <c r="U1415" s="11"/>
      <c r="V1415" s="11"/>
      <c r="W1415" s="11"/>
      <c r="X1415" s="11"/>
      <c r="Y1415" s="11"/>
      <c r="Z1415" s="246"/>
      <c r="AA14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5" s="250" t="e">
        <f>IF(tbl_TransDet_Exp[[#This Row],[+/-  (HR GL Detail)]]&lt;&gt;"",tbl_TransDet_Exp[[#This Row],[+/-  (HR GL Detail)]],IF(#REF!&lt;&gt;"",#REF!,""))</f>
        <v>#REF!</v>
      </c>
      <c r="AC1415" s="250" t="str">
        <f t="shared" si="66"/>
        <v>https://financials.omni.fsu.edu/psp/sprdfi/EMPLOYEE/ERP/c/AUDIT_EXPENSE_FUNCTIONS.TE_EXP_SHEET_INQ.GBL?SHEET_ID=</v>
      </c>
      <c r="AD1415" s="250" t="str">
        <f t="shared" si="67"/>
        <v>&amp;PAGE=EX_SHEET_ENTRY</v>
      </c>
      <c r="AE1415" s="250" t="str">
        <f>IF(LEFT(tbl_TransDet_Exp[[#This Row],[Journal Id]],2)="EX",TEXT(tbl_TransDet_Exp[[#This Row],[Vch /Ex /PayId]],"0000000000"),"")</f>
        <v/>
      </c>
      <c r="AF1415" s="250" t="b">
        <f>IF(tbl_TransDet_Exp[[#This Row],[ER Lookup and Format]]&lt;&gt;"",CONCATENATE(tbl_TransDet_Exp[[#This Row],[https://financials.omni.fsu.edu/psp/sprdfi/EMPLOYEE/ERP/c/AUDIT_EXPENSE_FUNCTIONS.TE_EXP_SHEET_INQ.GBL?SHEET_ID=]],AE1415,tbl_TransDet_Exp[[#This Row],[&amp;PAGE=EX_SHEET_ENTRY]]))</f>
        <v>0</v>
      </c>
      <c r="AG1415" s="250" t="str">
        <f t="shared" si="68"/>
        <v>https://docmgmt.its.fsu.edu/NolijWeb/public/apiLoginCheck.jsp?redir=../documentviewer/%3FdocumentId%3D</v>
      </c>
      <c r="AH14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5" s="250" t="str">
        <f>tbl_TransDet_Exp[[#Headers],[&amp;TargetFrameName=None]]</f>
        <v>&amp;TargetFrameName=None</v>
      </c>
      <c r="AJ14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5" s="71"/>
      <c r="AN1415" s="22"/>
      <c r="AO1415" s="22"/>
      <c r="AP1415" s="208"/>
      <c r="AQ1415" s="42" t="e">
        <f>IF(tbl_TransDet_Exp[[#This Row],[Custom SR Type]]="",INDEX(SR_Lookup[Section Name],MATCH(tbl_TransDet_Exp[[#This Row],[Account]],SR_Lookup[Account],0)),tbl_TransDet_Exp[[#This Row],[Custom SR Type]])</f>
        <v>#N/A</v>
      </c>
      <c r="AR1415" s="42">
        <f>VALUE(CONCATENATE(C1415,TEXT(tbl_TransDet_Exp[[#This Row],[Pd]],"00")))</f>
        <v>0</v>
      </c>
      <c r="AS1415" s="42" t="str">
        <f>TEXT(tbl_TransDet_Exp[[#This Row],[Project Id]],"000000")</f>
        <v>000000</v>
      </c>
      <c r="AT1415" s="42" t="e">
        <f>INDEX(Table11[Description],MATCH(tbl_TransDet_Exp[[#This Row],[Account]],Table11[GL Account],0))</f>
        <v>#N/A</v>
      </c>
      <c r="AU14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6" spans="2:47">
      <c r="B1416" s="11"/>
      <c r="C1416" s="243"/>
      <c r="D1416" s="243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244"/>
      <c r="P1416" s="11"/>
      <c r="Q1416" s="245"/>
      <c r="R1416" s="11"/>
      <c r="S1416" s="11"/>
      <c r="T1416" s="11"/>
      <c r="U1416" s="11"/>
      <c r="V1416" s="11"/>
      <c r="W1416" s="11"/>
      <c r="X1416" s="11"/>
      <c r="Y1416" s="11"/>
      <c r="Z1416" s="246"/>
      <c r="AA14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6" s="250" t="e">
        <f>IF(tbl_TransDet_Exp[[#This Row],[+/-  (HR GL Detail)]]&lt;&gt;"",tbl_TransDet_Exp[[#This Row],[+/-  (HR GL Detail)]],IF(#REF!&lt;&gt;"",#REF!,""))</f>
        <v>#REF!</v>
      </c>
      <c r="AC1416" s="250" t="str">
        <f t="shared" si="66"/>
        <v>https://financials.omni.fsu.edu/psp/sprdfi/EMPLOYEE/ERP/c/AUDIT_EXPENSE_FUNCTIONS.TE_EXP_SHEET_INQ.GBL?SHEET_ID=</v>
      </c>
      <c r="AD1416" s="250" t="str">
        <f t="shared" si="67"/>
        <v>&amp;PAGE=EX_SHEET_ENTRY</v>
      </c>
      <c r="AE1416" s="250" t="str">
        <f>IF(LEFT(tbl_TransDet_Exp[[#This Row],[Journal Id]],2)="EX",TEXT(tbl_TransDet_Exp[[#This Row],[Vch /Ex /PayId]],"0000000000"),"")</f>
        <v/>
      </c>
      <c r="AF1416" s="250" t="b">
        <f>IF(tbl_TransDet_Exp[[#This Row],[ER Lookup and Format]]&lt;&gt;"",CONCATENATE(tbl_TransDet_Exp[[#This Row],[https://financials.omni.fsu.edu/psp/sprdfi/EMPLOYEE/ERP/c/AUDIT_EXPENSE_FUNCTIONS.TE_EXP_SHEET_INQ.GBL?SHEET_ID=]],AE1416,tbl_TransDet_Exp[[#This Row],[&amp;PAGE=EX_SHEET_ENTRY]]))</f>
        <v>0</v>
      </c>
      <c r="AG1416" s="250" t="str">
        <f t="shared" si="68"/>
        <v>https://docmgmt.its.fsu.edu/NolijWeb/public/apiLoginCheck.jsp?redir=../documentviewer/%3FdocumentId%3D</v>
      </c>
      <c r="AH14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6" s="250" t="str">
        <f>tbl_TransDet_Exp[[#Headers],[&amp;TargetFrameName=None]]</f>
        <v>&amp;TargetFrameName=None</v>
      </c>
      <c r="AJ14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6" s="71"/>
      <c r="AN1416" s="22"/>
      <c r="AO1416" s="22"/>
      <c r="AP1416" s="208"/>
      <c r="AQ1416" s="42" t="e">
        <f>IF(tbl_TransDet_Exp[[#This Row],[Custom SR Type]]="",INDEX(SR_Lookup[Section Name],MATCH(tbl_TransDet_Exp[[#This Row],[Account]],SR_Lookup[Account],0)),tbl_TransDet_Exp[[#This Row],[Custom SR Type]])</f>
        <v>#N/A</v>
      </c>
      <c r="AR1416" s="42">
        <f>VALUE(CONCATENATE(C1416,TEXT(tbl_TransDet_Exp[[#This Row],[Pd]],"00")))</f>
        <v>0</v>
      </c>
      <c r="AS1416" s="42" t="str">
        <f>TEXT(tbl_TransDet_Exp[[#This Row],[Project Id]],"000000")</f>
        <v>000000</v>
      </c>
      <c r="AT1416" s="42" t="e">
        <f>INDEX(Table11[Description],MATCH(tbl_TransDet_Exp[[#This Row],[Account]],Table11[GL Account],0))</f>
        <v>#N/A</v>
      </c>
      <c r="AU14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7" spans="2:47">
      <c r="B1417" s="11"/>
      <c r="C1417" s="243"/>
      <c r="D1417" s="243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244"/>
      <c r="P1417" s="11"/>
      <c r="Q1417" s="245"/>
      <c r="R1417" s="11"/>
      <c r="S1417" s="11"/>
      <c r="T1417" s="11"/>
      <c r="U1417" s="11"/>
      <c r="V1417" s="11"/>
      <c r="W1417" s="11"/>
      <c r="X1417" s="11"/>
      <c r="Y1417" s="11"/>
      <c r="Z1417" s="246"/>
      <c r="AA14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7" s="250" t="e">
        <f>IF(tbl_TransDet_Exp[[#This Row],[+/-  (HR GL Detail)]]&lt;&gt;"",tbl_TransDet_Exp[[#This Row],[+/-  (HR GL Detail)]],IF(#REF!&lt;&gt;"",#REF!,""))</f>
        <v>#REF!</v>
      </c>
      <c r="AC1417" s="250" t="str">
        <f t="shared" si="66"/>
        <v>https://financials.omni.fsu.edu/psp/sprdfi/EMPLOYEE/ERP/c/AUDIT_EXPENSE_FUNCTIONS.TE_EXP_SHEET_INQ.GBL?SHEET_ID=</v>
      </c>
      <c r="AD1417" s="250" t="str">
        <f t="shared" si="67"/>
        <v>&amp;PAGE=EX_SHEET_ENTRY</v>
      </c>
      <c r="AE1417" s="250" t="str">
        <f>IF(LEFT(tbl_TransDet_Exp[[#This Row],[Journal Id]],2)="EX",TEXT(tbl_TransDet_Exp[[#This Row],[Vch /Ex /PayId]],"0000000000"),"")</f>
        <v/>
      </c>
      <c r="AF1417" s="250" t="b">
        <f>IF(tbl_TransDet_Exp[[#This Row],[ER Lookup and Format]]&lt;&gt;"",CONCATENATE(tbl_TransDet_Exp[[#This Row],[https://financials.omni.fsu.edu/psp/sprdfi/EMPLOYEE/ERP/c/AUDIT_EXPENSE_FUNCTIONS.TE_EXP_SHEET_INQ.GBL?SHEET_ID=]],AE1417,tbl_TransDet_Exp[[#This Row],[&amp;PAGE=EX_SHEET_ENTRY]]))</f>
        <v>0</v>
      </c>
      <c r="AG1417" s="250" t="str">
        <f t="shared" si="68"/>
        <v>https://docmgmt.its.fsu.edu/NolijWeb/public/apiLoginCheck.jsp?redir=../documentviewer/%3FdocumentId%3D</v>
      </c>
      <c r="AH14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7" s="250" t="str">
        <f>tbl_TransDet_Exp[[#Headers],[&amp;TargetFrameName=None]]</f>
        <v>&amp;TargetFrameName=None</v>
      </c>
      <c r="AJ14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7" s="71"/>
      <c r="AN1417" s="22"/>
      <c r="AO1417" s="22"/>
      <c r="AP1417" s="208"/>
      <c r="AQ1417" s="42" t="e">
        <f>IF(tbl_TransDet_Exp[[#This Row],[Custom SR Type]]="",INDEX(SR_Lookup[Section Name],MATCH(tbl_TransDet_Exp[[#This Row],[Account]],SR_Lookup[Account],0)),tbl_TransDet_Exp[[#This Row],[Custom SR Type]])</f>
        <v>#N/A</v>
      </c>
      <c r="AR1417" s="42">
        <f>VALUE(CONCATENATE(C1417,TEXT(tbl_TransDet_Exp[[#This Row],[Pd]],"00")))</f>
        <v>0</v>
      </c>
      <c r="AS1417" s="42" t="str">
        <f>TEXT(tbl_TransDet_Exp[[#This Row],[Project Id]],"000000")</f>
        <v>000000</v>
      </c>
      <c r="AT1417" s="42" t="e">
        <f>INDEX(Table11[Description],MATCH(tbl_TransDet_Exp[[#This Row],[Account]],Table11[GL Account],0))</f>
        <v>#N/A</v>
      </c>
      <c r="AU14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8" spans="2:47">
      <c r="B1418" s="11"/>
      <c r="C1418" s="243"/>
      <c r="D1418" s="243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244"/>
      <c r="P1418" s="11"/>
      <c r="Q1418" s="245"/>
      <c r="R1418" s="11"/>
      <c r="S1418" s="11"/>
      <c r="T1418" s="11"/>
      <c r="U1418" s="11"/>
      <c r="V1418" s="11"/>
      <c r="W1418" s="11"/>
      <c r="X1418" s="11"/>
      <c r="Y1418" s="11"/>
      <c r="Z1418" s="246"/>
      <c r="AA14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8" s="250" t="e">
        <f>IF(tbl_TransDet_Exp[[#This Row],[+/-  (HR GL Detail)]]&lt;&gt;"",tbl_TransDet_Exp[[#This Row],[+/-  (HR GL Detail)]],IF(#REF!&lt;&gt;"",#REF!,""))</f>
        <v>#REF!</v>
      </c>
      <c r="AC1418" s="250" t="str">
        <f t="shared" ref="AC1418:AC1481" si="69">$AC$2</f>
        <v>https://financials.omni.fsu.edu/psp/sprdfi/EMPLOYEE/ERP/c/AUDIT_EXPENSE_FUNCTIONS.TE_EXP_SHEET_INQ.GBL?SHEET_ID=</v>
      </c>
      <c r="AD1418" s="250" t="str">
        <f t="shared" ref="AD1418:AD1481" si="70">$AD$2</f>
        <v>&amp;PAGE=EX_SHEET_ENTRY</v>
      </c>
      <c r="AE1418" s="250" t="str">
        <f>IF(LEFT(tbl_TransDet_Exp[[#This Row],[Journal Id]],2)="EX",TEXT(tbl_TransDet_Exp[[#This Row],[Vch /Ex /PayId]],"0000000000"),"")</f>
        <v/>
      </c>
      <c r="AF1418" s="250" t="b">
        <f>IF(tbl_TransDet_Exp[[#This Row],[ER Lookup and Format]]&lt;&gt;"",CONCATENATE(tbl_TransDet_Exp[[#This Row],[https://financials.omni.fsu.edu/psp/sprdfi/EMPLOYEE/ERP/c/AUDIT_EXPENSE_FUNCTIONS.TE_EXP_SHEET_INQ.GBL?SHEET_ID=]],AE1418,tbl_TransDet_Exp[[#This Row],[&amp;PAGE=EX_SHEET_ENTRY]]))</f>
        <v>0</v>
      </c>
      <c r="AG1418" s="250" t="str">
        <f t="shared" ref="AG1418:AG1481" si="71">$AG$2</f>
        <v>https://docmgmt.its.fsu.edu/NolijWeb/public/apiLoginCheck.jsp?redir=../documentviewer/%3FdocumentId%3D</v>
      </c>
      <c r="AH14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8" s="250" t="str">
        <f>tbl_TransDet_Exp[[#Headers],[&amp;TargetFrameName=None]]</f>
        <v>&amp;TargetFrameName=None</v>
      </c>
      <c r="AJ14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8" s="71"/>
      <c r="AN1418" s="22"/>
      <c r="AO1418" s="22"/>
      <c r="AP1418" s="208"/>
      <c r="AQ1418" s="42" t="e">
        <f>IF(tbl_TransDet_Exp[[#This Row],[Custom SR Type]]="",INDEX(SR_Lookup[Section Name],MATCH(tbl_TransDet_Exp[[#This Row],[Account]],SR_Lookup[Account],0)),tbl_TransDet_Exp[[#This Row],[Custom SR Type]])</f>
        <v>#N/A</v>
      </c>
      <c r="AR1418" s="42">
        <f>VALUE(CONCATENATE(C1418,TEXT(tbl_TransDet_Exp[[#This Row],[Pd]],"00")))</f>
        <v>0</v>
      </c>
      <c r="AS1418" s="42" t="str">
        <f>TEXT(tbl_TransDet_Exp[[#This Row],[Project Id]],"000000")</f>
        <v>000000</v>
      </c>
      <c r="AT1418" s="42" t="e">
        <f>INDEX(Table11[Description],MATCH(tbl_TransDet_Exp[[#This Row],[Account]],Table11[GL Account],0))</f>
        <v>#N/A</v>
      </c>
      <c r="AU14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19" spans="2:47">
      <c r="B1419" s="11"/>
      <c r="C1419" s="243"/>
      <c r="D1419" s="243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244"/>
      <c r="P1419" s="11"/>
      <c r="Q1419" s="245"/>
      <c r="R1419" s="11"/>
      <c r="S1419" s="11"/>
      <c r="T1419" s="11"/>
      <c r="U1419" s="11"/>
      <c r="V1419" s="11"/>
      <c r="W1419" s="11"/>
      <c r="X1419" s="11"/>
      <c r="Y1419" s="11"/>
      <c r="Z1419" s="246"/>
      <c r="AA14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19" s="250" t="e">
        <f>IF(tbl_TransDet_Exp[[#This Row],[+/-  (HR GL Detail)]]&lt;&gt;"",tbl_TransDet_Exp[[#This Row],[+/-  (HR GL Detail)]],IF(#REF!&lt;&gt;"",#REF!,""))</f>
        <v>#REF!</v>
      </c>
      <c r="AC1419" s="250" t="str">
        <f t="shared" si="69"/>
        <v>https://financials.omni.fsu.edu/psp/sprdfi/EMPLOYEE/ERP/c/AUDIT_EXPENSE_FUNCTIONS.TE_EXP_SHEET_INQ.GBL?SHEET_ID=</v>
      </c>
      <c r="AD1419" s="250" t="str">
        <f t="shared" si="70"/>
        <v>&amp;PAGE=EX_SHEET_ENTRY</v>
      </c>
      <c r="AE1419" s="250" t="str">
        <f>IF(LEFT(tbl_TransDet_Exp[[#This Row],[Journal Id]],2)="EX",TEXT(tbl_TransDet_Exp[[#This Row],[Vch /Ex /PayId]],"0000000000"),"")</f>
        <v/>
      </c>
      <c r="AF1419" s="250" t="b">
        <f>IF(tbl_TransDet_Exp[[#This Row],[ER Lookup and Format]]&lt;&gt;"",CONCATENATE(tbl_TransDet_Exp[[#This Row],[https://financials.omni.fsu.edu/psp/sprdfi/EMPLOYEE/ERP/c/AUDIT_EXPENSE_FUNCTIONS.TE_EXP_SHEET_INQ.GBL?SHEET_ID=]],AE1419,tbl_TransDet_Exp[[#This Row],[&amp;PAGE=EX_SHEET_ENTRY]]))</f>
        <v>0</v>
      </c>
      <c r="AG1419" s="250" t="str">
        <f t="shared" si="71"/>
        <v>https://docmgmt.its.fsu.edu/NolijWeb/public/apiLoginCheck.jsp?redir=../documentviewer/%3FdocumentId%3D</v>
      </c>
      <c r="AH14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19" s="250" t="str">
        <f>tbl_TransDet_Exp[[#Headers],[&amp;TargetFrameName=None]]</f>
        <v>&amp;TargetFrameName=None</v>
      </c>
      <c r="AJ14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19" s="71"/>
      <c r="AN1419" s="22"/>
      <c r="AO1419" s="22"/>
      <c r="AP1419" s="208"/>
      <c r="AQ1419" s="42" t="e">
        <f>IF(tbl_TransDet_Exp[[#This Row],[Custom SR Type]]="",INDEX(SR_Lookup[Section Name],MATCH(tbl_TransDet_Exp[[#This Row],[Account]],SR_Lookup[Account],0)),tbl_TransDet_Exp[[#This Row],[Custom SR Type]])</f>
        <v>#N/A</v>
      </c>
      <c r="AR1419" s="42">
        <f>VALUE(CONCATENATE(C1419,TEXT(tbl_TransDet_Exp[[#This Row],[Pd]],"00")))</f>
        <v>0</v>
      </c>
      <c r="AS1419" s="42" t="str">
        <f>TEXT(tbl_TransDet_Exp[[#This Row],[Project Id]],"000000")</f>
        <v>000000</v>
      </c>
      <c r="AT1419" s="42" t="e">
        <f>INDEX(Table11[Description],MATCH(tbl_TransDet_Exp[[#This Row],[Account]],Table11[GL Account],0))</f>
        <v>#N/A</v>
      </c>
      <c r="AU14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0" spans="2:47">
      <c r="B1420" s="11"/>
      <c r="C1420" s="243"/>
      <c r="D1420" s="243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244"/>
      <c r="P1420" s="11"/>
      <c r="Q1420" s="245"/>
      <c r="R1420" s="11"/>
      <c r="S1420" s="11"/>
      <c r="T1420" s="11"/>
      <c r="U1420" s="11"/>
      <c r="V1420" s="11"/>
      <c r="W1420" s="11"/>
      <c r="X1420" s="11"/>
      <c r="Y1420" s="11"/>
      <c r="Z1420" s="246"/>
      <c r="AA14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0" s="250" t="e">
        <f>IF(tbl_TransDet_Exp[[#This Row],[+/-  (HR GL Detail)]]&lt;&gt;"",tbl_TransDet_Exp[[#This Row],[+/-  (HR GL Detail)]],IF(#REF!&lt;&gt;"",#REF!,""))</f>
        <v>#REF!</v>
      </c>
      <c r="AC1420" s="250" t="str">
        <f t="shared" si="69"/>
        <v>https://financials.omni.fsu.edu/psp/sprdfi/EMPLOYEE/ERP/c/AUDIT_EXPENSE_FUNCTIONS.TE_EXP_SHEET_INQ.GBL?SHEET_ID=</v>
      </c>
      <c r="AD1420" s="250" t="str">
        <f t="shared" si="70"/>
        <v>&amp;PAGE=EX_SHEET_ENTRY</v>
      </c>
      <c r="AE1420" s="250" t="str">
        <f>IF(LEFT(tbl_TransDet_Exp[[#This Row],[Journal Id]],2)="EX",TEXT(tbl_TransDet_Exp[[#This Row],[Vch /Ex /PayId]],"0000000000"),"")</f>
        <v/>
      </c>
      <c r="AF1420" s="250" t="b">
        <f>IF(tbl_TransDet_Exp[[#This Row],[ER Lookup and Format]]&lt;&gt;"",CONCATENATE(tbl_TransDet_Exp[[#This Row],[https://financials.omni.fsu.edu/psp/sprdfi/EMPLOYEE/ERP/c/AUDIT_EXPENSE_FUNCTIONS.TE_EXP_SHEET_INQ.GBL?SHEET_ID=]],AE1420,tbl_TransDet_Exp[[#This Row],[&amp;PAGE=EX_SHEET_ENTRY]]))</f>
        <v>0</v>
      </c>
      <c r="AG1420" s="250" t="str">
        <f t="shared" si="71"/>
        <v>https://docmgmt.its.fsu.edu/NolijWeb/public/apiLoginCheck.jsp?redir=../documentviewer/%3FdocumentId%3D</v>
      </c>
      <c r="AH14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0" s="250" t="str">
        <f>tbl_TransDet_Exp[[#Headers],[&amp;TargetFrameName=None]]</f>
        <v>&amp;TargetFrameName=None</v>
      </c>
      <c r="AJ14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0" s="71"/>
      <c r="AN1420" s="22"/>
      <c r="AO1420" s="22"/>
      <c r="AP1420" s="208"/>
      <c r="AQ1420" s="42" t="e">
        <f>IF(tbl_TransDet_Exp[[#This Row],[Custom SR Type]]="",INDEX(SR_Lookup[Section Name],MATCH(tbl_TransDet_Exp[[#This Row],[Account]],SR_Lookup[Account],0)),tbl_TransDet_Exp[[#This Row],[Custom SR Type]])</f>
        <v>#N/A</v>
      </c>
      <c r="AR1420" s="42">
        <f>VALUE(CONCATENATE(C1420,TEXT(tbl_TransDet_Exp[[#This Row],[Pd]],"00")))</f>
        <v>0</v>
      </c>
      <c r="AS1420" s="42" t="str">
        <f>TEXT(tbl_TransDet_Exp[[#This Row],[Project Id]],"000000")</f>
        <v>000000</v>
      </c>
      <c r="AT1420" s="42" t="e">
        <f>INDEX(Table11[Description],MATCH(tbl_TransDet_Exp[[#This Row],[Account]],Table11[GL Account],0))</f>
        <v>#N/A</v>
      </c>
      <c r="AU14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1" spans="2:47">
      <c r="B1421" s="11"/>
      <c r="C1421" s="243"/>
      <c r="D1421" s="243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244"/>
      <c r="P1421" s="11"/>
      <c r="Q1421" s="245"/>
      <c r="R1421" s="11"/>
      <c r="S1421" s="11"/>
      <c r="T1421" s="11"/>
      <c r="U1421" s="11"/>
      <c r="V1421" s="11"/>
      <c r="W1421" s="11"/>
      <c r="X1421" s="11"/>
      <c r="Y1421" s="11"/>
      <c r="Z1421" s="246"/>
      <c r="AA14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1" s="250" t="e">
        <f>IF(tbl_TransDet_Exp[[#This Row],[+/-  (HR GL Detail)]]&lt;&gt;"",tbl_TransDet_Exp[[#This Row],[+/-  (HR GL Detail)]],IF(#REF!&lt;&gt;"",#REF!,""))</f>
        <v>#REF!</v>
      </c>
      <c r="AC1421" s="250" t="str">
        <f t="shared" si="69"/>
        <v>https://financials.omni.fsu.edu/psp/sprdfi/EMPLOYEE/ERP/c/AUDIT_EXPENSE_FUNCTIONS.TE_EXP_SHEET_INQ.GBL?SHEET_ID=</v>
      </c>
      <c r="AD1421" s="250" t="str">
        <f t="shared" si="70"/>
        <v>&amp;PAGE=EX_SHEET_ENTRY</v>
      </c>
      <c r="AE1421" s="250" t="str">
        <f>IF(LEFT(tbl_TransDet_Exp[[#This Row],[Journal Id]],2)="EX",TEXT(tbl_TransDet_Exp[[#This Row],[Vch /Ex /PayId]],"0000000000"),"")</f>
        <v/>
      </c>
      <c r="AF1421" s="250" t="b">
        <f>IF(tbl_TransDet_Exp[[#This Row],[ER Lookup and Format]]&lt;&gt;"",CONCATENATE(tbl_TransDet_Exp[[#This Row],[https://financials.omni.fsu.edu/psp/sprdfi/EMPLOYEE/ERP/c/AUDIT_EXPENSE_FUNCTIONS.TE_EXP_SHEET_INQ.GBL?SHEET_ID=]],AE1421,tbl_TransDet_Exp[[#This Row],[&amp;PAGE=EX_SHEET_ENTRY]]))</f>
        <v>0</v>
      </c>
      <c r="AG1421" s="250" t="str">
        <f t="shared" si="71"/>
        <v>https://docmgmt.its.fsu.edu/NolijWeb/public/apiLoginCheck.jsp?redir=../documentviewer/%3FdocumentId%3D</v>
      </c>
      <c r="AH14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1" s="250" t="str">
        <f>tbl_TransDet_Exp[[#Headers],[&amp;TargetFrameName=None]]</f>
        <v>&amp;TargetFrameName=None</v>
      </c>
      <c r="AJ14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1" s="71"/>
      <c r="AN1421" s="22"/>
      <c r="AO1421" s="22"/>
      <c r="AP1421" s="208"/>
      <c r="AQ1421" s="42" t="e">
        <f>IF(tbl_TransDet_Exp[[#This Row],[Custom SR Type]]="",INDEX(SR_Lookup[Section Name],MATCH(tbl_TransDet_Exp[[#This Row],[Account]],SR_Lookup[Account],0)),tbl_TransDet_Exp[[#This Row],[Custom SR Type]])</f>
        <v>#N/A</v>
      </c>
      <c r="AR1421" s="42">
        <f>VALUE(CONCATENATE(C1421,TEXT(tbl_TransDet_Exp[[#This Row],[Pd]],"00")))</f>
        <v>0</v>
      </c>
      <c r="AS1421" s="42" t="str">
        <f>TEXT(tbl_TransDet_Exp[[#This Row],[Project Id]],"000000")</f>
        <v>000000</v>
      </c>
      <c r="AT1421" s="42" t="e">
        <f>INDEX(Table11[Description],MATCH(tbl_TransDet_Exp[[#This Row],[Account]],Table11[GL Account],0))</f>
        <v>#N/A</v>
      </c>
      <c r="AU14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2" spans="2:47">
      <c r="B1422" s="11"/>
      <c r="C1422" s="243"/>
      <c r="D1422" s="243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244"/>
      <c r="P1422" s="11"/>
      <c r="Q1422" s="245"/>
      <c r="R1422" s="11"/>
      <c r="S1422" s="11"/>
      <c r="T1422" s="11"/>
      <c r="U1422" s="11"/>
      <c r="V1422" s="11"/>
      <c r="W1422" s="11"/>
      <c r="X1422" s="11"/>
      <c r="Y1422" s="11"/>
      <c r="Z1422" s="246"/>
      <c r="AA14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2" s="250" t="e">
        <f>IF(tbl_TransDet_Exp[[#This Row],[+/-  (HR GL Detail)]]&lt;&gt;"",tbl_TransDet_Exp[[#This Row],[+/-  (HR GL Detail)]],IF(#REF!&lt;&gt;"",#REF!,""))</f>
        <v>#REF!</v>
      </c>
      <c r="AC1422" s="250" t="str">
        <f t="shared" si="69"/>
        <v>https://financials.omni.fsu.edu/psp/sprdfi/EMPLOYEE/ERP/c/AUDIT_EXPENSE_FUNCTIONS.TE_EXP_SHEET_INQ.GBL?SHEET_ID=</v>
      </c>
      <c r="AD1422" s="250" t="str">
        <f t="shared" si="70"/>
        <v>&amp;PAGE=EX_SHEET_ENTRY</v>
      </c>
      <c r="AE1422" s="250" t="str">
        <f>IF(LEFT(tbl_TransDet_Exp[[#This Row],[Journal Id]],2)="EX",TEXT(tbl_TransDet_Exp[[#This Row],[Vch /Ex /PayId]],"0000000000"),"")</f>
        <v/>
      </c>
      <c r="AF1422" s="250" t="b">
        <f>IF(tbl_TransDet_Exp[[#This Row],[ER Lookup and Format]]&lt;&gt;"",CONCATENATE(tbl_TransDet_Exp[[#This Row],[https://financials.omni.fsu.edu/psp/sprdfi/EMPLOYEE/ERP/c/AUDIT_EXPENSE_FUNCTIONS.TE_EXP_SHEET_INQ.GBL?SHEET_ID=]],AE1422,tbl_TransDet_Exp[[#This Row],[&amp;PAGE=EX_SHEET_ENTRY]]))</f>
        <v>0</v>
      </c>
      <c r="AG1422" s="250" t="str">
        <f t="shared" si="71"/>
        <v>https://docmgmt.its.fsu.edu/NolijWeb/public/apiLoginCheck.jsp?redir=../documentviewer/%3FdocumentId%3D</v>
      </c>
      <c r="AH14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2" s="250" t="str">
        <f>tbl_TransDet_Exp[[#Headers],[&amp;TargetFrameName=None]]</f>
        <v>&amp;TargetFrameName=None</v>
      </c>
      <c r="AJ14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2" s="71"/>
      <c r="AN1422" s="22"/>
      <c r="AO1422" s="22"/>
      <c r="AP1422" s="208"/>
      <c r="AQ1422" s="42" t="e">
        <f>IF(tbl_TransDet_Exp[[#This Row],[Custom SR Type]]="",INDEX(SR_Lookup[Section Name],MATCH(tbl_TransDet_Exp[[#This Row],[Account]],SR_Lookup[Account],0)),tbl_TransDet_Exp[[#This Row],[Custom SR Type]])</f>
        <v>#N/A</v>
      </c>
      <c r="AR1422" s="42">
        <f>VALUE(CONCATENATE(C1422,TEXT(tbl_TransDet_Exp[[#This Row],[Pd]],"00")))</f>
        <v>0</v>
      </c>
      <c r="AS1422" s="42" t="str">
        <f>TEXT(tbl_TransDet_Exp[[#This Row],[Project Id]],"000000")</f>
        <v>000000</v>
      </c>
      <c r="AT1422" s="42" t="e">
        <f>INDEX(Table11[Description],MATCH(tbl_TransDet_Exp[[#This Row],[Account]],Table11[GL Account],0))</f>
        <v>#N/A</v>
      </c>
      <c r="AU14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3" spans="2:47">
      <c r="B1423" s="11"/>
      <c r="C1423" s="243"/>
      <c r="D1423" s="243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244"/>
      <c r="P1423" s="11"/>
      <c r="Q1423" s="245"/>
      <c r="R1423" s="11"/>
      <c r="S1423" s="11"/>
      <c r="T1423" s="11"/>
      <c r="U1423" s="11"/>
      <c r="V1423" s="11"/>
      <c r="W1423" s="11"/>
      <c r="X1423" s="11"/>
      <c r="Y1423" s="11"/>
      <c r="Z1423" s="246"/>
      <c r="AA14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3" s="250" t="e">
        <f>IF(tbl_TransDet_Exp[[#This Row],[+/-  (HR GL Detail)]]&lt;&gt;"",tbl_TransDet_Exp[[#This Row],[+/-  (HR GL Detail)]],IF(#REF!&lt;&gt;"",#REF!,""))</f>
        <v>#REF!</v>
      </c>
      <c r="AC1423" s="250" t="str">
        <f t="shared" si="69"/>
        <v>https://financials.omni.fsu.edu/psp/sprdfi/EMPLOYEE/ERP/c/AUDIT_EXPENSE_FUNCTIONS.TE_EXP_SHEET_INQ.GBL?SHEET_ID=</v>
      </c>
      <c r="AD1423" s="250" t="str">
        <f t="shared" si="70"/>
        <v>&amp;PAGE=EX_SHEET_ENTRY</v>
      </c>
      <c r="AE1423" s="250" t="str">
        <f>IF(LEFT(tbl_TransDet_Exp[[#This Row],[Journal Id]],2)="EX",TEXT(tbl_TransDet_Exp[[#This Row],[Vch /Ex /PayId]],"0000000000"),"")</f>
        <v/>
      </c>
      <c r="AF1423" s="250" t="b">
        <f>IF(tbl_TransDet_Exp[[#This Row],[ER Lookup and Format]]&lt;&gt;"",CONCATENATE(tbl_TransDet_Exp[[#This Row],[https://financials.omni.fsu.edu/psp/sprdfi/EMPLOYEE/ERP/c/AUDIT_EXPENSE_FUNCTIONS.TE_EXP_SHEET_INQ.GBL?SHEET_ID=]],AE1423,tbl_TransDet_Exp[[#This Row],[&amp;PAGE=EX_SHEET_ENTRY]]))</f>
        <v>0</v>
      </c>
      <c r="AG1423" s="250" t="str">
        <f t="shared" si="71"/>
        <v>https://docmgmt.its.fsu.edu/NolijWeb/public/apiLoginCheck.jsp?redir=../documentviewer/%3FdocumentId%3D</v>
      </c>
      <c r="AH14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3" s="250" t="str">
        <f>tbl_TransDet_Exp[[#Headers],[&amp;TargetFrameName=None]]</f>
        <v>&amp;TargetFrameName=None</v>
      </c>
      <c r="AJ14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3" s="71"/>
      <c r="AN1423" s="22"/>
      <c r="AO1423" s="22"/>
      <c r="AP1423" s="208"/>
      <c r="AQ1423" s="42" t="e">
        <f>IF(tbl_TransDet_Exp[[#This Row],[Custom SR Type]]="",INDEX(SR_Lookup[Section Name],MATCH(tbl_TransDet_Exp[[#This Row],[Account]],SR_Lookup[Account],0)),tbl_TransDet_Exp[[#This Row],[Custom SR Type]])</f>
        <v>#N/A</v>
      </c>
      <c r="AR1423" s="42">
        <f>VALUE(CONCATENATE(C1423,TEXT(tbl_TransDet_Exp[[#This Row],[Pd]],"00")))</f>
        <v>0</v>
      </c>
      <c r="AS1423" s="42" t="str">
        <f>TEXT(tbl_TransDet_Exp[[#This Row],[Project Id]],"000000")</f>
        <v>000000</v>
      </c>
      <c r="AT1423" s="42" t="e">
        <f>INDEX(Table11[Description],MATCH(tbl_TransDet_Exp[[#This Row],[Account]],Table11[GL Account],0))</f>
        <v>#N/A</v>
      </c>
      <c r="AU14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4" spans="2:47">
      <c r="B1424" s="11"/>
      <c r="C1424" s="243"/>
      <c r="D1424" s="243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244"/>
      <c r="P1424" s="11"/>
      <c r="Q1424" s="245"/>
      <c r="R1424" s="11"/>
      <c r="S1424" s="11"/>
      <c r="T1424" s="11"/>
      <c r="U1424" s="11"/>
      <c r="V1424" s="11"/>
      <c r="W1424" s="11"/>
      <c r="X1424" s="11"/>
      <c r="Y1424" s="11"/>
      <c r="Z1424" s="246"/>
      <c r="AA14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4" s="250" t="e">
        <f>IF(tbl_TransDet_Exp[[#This Row],[+/-  (HR GL Detail)]]&lt;&gt;"",tbl_TransDet_Exp[[#This Row],[+/-  (HR GL Detail)]],IF(#REF!&lt;&gt;"",#REF!,""))</f>
        <v>#REF!</v>
      </c>
      <c r="AC1424" s="250" t="str">
        <f t="shared" si="69"/>
        <v>https://financials.omni.fsu.edu/psp/sprdfi/EMPLOYEE/ERP/c/AUDIT_EXPENSE_FUNCTIONS.TE_EXP_SHEET_INQ.GBL?SHEET_ID=</v>
      </c>
      <c r="AD1424" s="250" t="str">
        <f t="shared" si="70"/>
        <v>&amp;PAGE=EX_SHEET_ENTRY</v>
      </c>
      <c r="AE1424" s="250" t="str">
        <f>IF(LEFT(tbl_TransDet_Exp[[#This Row],[Journal Id]],2)="EX",TEXT(tbl_TransDet_Exp[[#This Row],[Vch /Ex /PayId]],"0000000000"),"")</f>
        <v/>
      </c>
      <c r="AF1424" s="250" t="b">
        <f>IF(tbl_TransDet_Exp[[#This Row],[ER Lookup and Format]]&lt;&gt;"",CONCATENATE(tbl_TransDet_Exp[[#This Row],[https://financials.omni.fsu.edu/psp/sprdfi/EMPLOYEE/ERP/c/AUDIT_EXPENSE_FUNCTIONS.TE_EXP_SHEET_INQ.GBL?SHEET_ID=]],AE1424,tbl_TransDet_Exp[[#This Row],[&amp;PAGE=EX_SHEET_ENTRY]]))</f>
        <v>0</v>
      </c>
      <c r="AG1424" s="250" t="str">
        <f t="shared" si="71"/>
        <v>https://docmgmt.its.fsu.edu/NolijWeb/public/apiLoginCheck.jsp?redir=../documentviewer/%3FdocumentId%3D</v>
      </c>
      <c r="AH14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4" s="250" t="str">
        <f>tbl_TransDet_Exp[[#Headers],[&amp;TargetFrameName=None]]</f>
        <v>&amp;TargetFrameName=None</v>
      </c>
      <c r="AJ14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4" s="71"/>
      <c r="AN1424" s="22"/>
      <c r="AO1424" s="22"/>
      <c r="AP1424" s="208"/>
      <c r="AQ1424" s="42" t="e">
        <f>IF(tbl_TransDet_Exp[[#This Row],[Custom SR Type]]="",INDEX(SR_Lookup[Section Name],MATCH(tbl_TransDet_Exp[[#This Row],[Account]],SR_Lookup[Account],0)),tbl_TransDet_Exp[[#This Row],[Custom SR Type]])</f>
        <v>#N/A</v>
      </c>
      <c r="AR1424" s="42">
        <f>VALUE(CONCATENATE(C1424,TEXT(tbl_TransDet_Exp[[#This Row],[Pd]],"00")))</f>
        <v>0</v>
      </c>
      <c r="AS1424" s="42" t="str">
        <f>TEXT(tbl_TransDet_Exp[[#This Row],[Project Id]],"000000")</f>
        <v>000000</v>
      </c>
      <c r="AT1424" s="42" t="e">
        <f>INDEX(Table11[Description],MATCH(tbl_TransDet_Exp[[#This Row],[Account]],Table11[GL Account],0))</f>
        <v>#N/A</v>
      </c>
      <c r="AU14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5" spans="2:47">
      <c r="B1425" s="11"/>
      <c r="C1425" s="243"/>
      <c r="D1425" s="243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244"/>
      <c r="P1425" s="11"/>
      <c r="Q1425" s="245"/>
      <c r="R1425" s="11"/>
      <c r="S1425" s="11"/>
      <c r="T1425" s="11"/>
      <c r="U1425" s="11"/>
      <c r="V1425" s="11"/>
      <c r="W1425" s="11"/>
      <c r="X1425" s="11"/>
      <c r="Y1425" s="11"/>
      <c r="Z1425" s="246"/>
      <c r="AA14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5" s="250" t="e">
        <f>IF(tbl_TransDet_Exp[[#This Row],[+/-  (HR GL Detail)]]&lt;&gt;"",tbl_TransDet_Exp[[#This Row],[+/-  (HR GL Detail)]],IF(#REF!&lt;&gt;"",#REF!,""))</f>
        <v>#REF!</v>
      </c>
      <c r="AC1425" s="250" t="str">
        <f t="shared" si="69"/>
        <v>https://financials.omni.fsu.edu/psp/sprdfi/EMPLOYEE/ERP/c/AUDIT_EXPENSE_FUNCTIONS.TE_EXP_SHEET_INQ.GBL?SHEET_ID=</v>
      </c>
      <c r="AD1425" s="250" t="str">
        <f t="shared" si="70"/>
        <v>&amp;PAGE=EX_SHEET_ENTRY</v>
      </c>
      <c r="AE1425" s="250" t="str">
        <f>IF(LEFT(tbl_TransDet_Exp[[#This Row],[Journal Id]],2)="EX",TEXT(tbl_TransDet_Exp[[#This Row],[Vch /Ex /PayId]],"0000000000"),"")</f>
        <v/>
      </c>
      <c r="AF1425" s="250" t="b">
        <f>IF(tbl_TransDet_Exp[[#This Row],[ER Lookup and Format]]&lt;&gt;"",CONCATENATE(tbl_TransDet_Exp[[#This Row],[https://financials.omni.fsu.edu/psp/sprdfi/EMPLOYEE/ERP/c/AUDIT_EXPENSE_FUNCTIONS.TE_EXP_SHEET_INQ.GBL?SHEET_ID=]],AE1425,tbl_TransDet_Exp[[#This Row],[&amp;PAGE=EX_SHEET_ENTRY]]))</f>
        <v>0</v>
      </c>
      <c r="AG1425" s="250" t="str">
        <f t="shared" si="71"/>
        <v>https://docmgmt.its.fsu.edu/NolijWeb/public/apiLoginCheck.jsp?redir=../documentviewer/%3FdocumentId%3D</v>
      </c>
      <c r="AH14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5" s="250" t="str">
        <f>tbl_TransDet_Exp[[#Headers],[&amp;TargetFrameName=None]]</f>
        <v>&amp;TargetFrameName=None</v>
      </c>
      <c r="AJ14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5" s="71"/>
      <c r="AN1425" s="22"/>
      <c r="AO1425" s="22"/>
      <c r="AP1425" s="208"/>
      <c r="AQ1425" s="42" t="e">
        <f>IF(tbl_TransDet_Exp[[#This Row],[Custom SR Type]]="",INDEX(SR_Lookup[Section Name],MATCH(tbl_TransDet_Exp[[#This Row],[Account]],SR_Lookup[Account],0)),tbl_TransDet_Exp[[#This Row],[Custom SR Type]])</f>
        <v>#N/A</v>
      </c>
      <c r="AR1425" s="42">
        <f>VALUE(CONCATENATE(C1425,TEXT(tbl_TransDet_Exp[[#This Row],[Pd]],"00")))</f>
        <v>0</v>
      </c>
      <c r="AS1425" s="42" t="str">
        <f>TEXT(tbl_TransDet_Exp[[#This Row],[Project Id]],"000000")</f>
        <v>000000</v>
      </c>
      <c r="AT1425" s="42" t="e">
        <f>INDEX(Table11[Description],MATCH(tbl_TransDet_Exp[[#This Row],[Account]],Table11[GL Account],0))</f>
        <v>#N/A</v>
      </c>
      <c r="AU14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6" spans="2:47">
      <c r="B1426" s="11"/>
      <c r="C1426" s="243"/>
      <c r="D1426" s="243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244"/>
      <c r="P1426" s="11"/>
      <c r="Q1426" s="245"/>
      <c r="R1426" s="11"/>
      <c r="S1426" s="11"/>
      <c r="T1426" s="11"/>
      <c r="U1426" s="11"/>
      <c r="V1426" s="11"/>
      <c r="W1426" s="11"/>
      <c r="X1426" s="11"/>
      <c r="Y1426" s="11"/>
      <c r="Z1426" s="246"/>
      <c r="AA14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6" s="250" t="e">
        <f>IF(tbl_TransDet_Exp[[#This Row],[+/-  (HR GL Detail)]]&lt;&gt;"",tbl_TransDet_Exp[[#This Row],[+/-  (HR GL Detail)]],IF(#REF!&lt;&gt;"",#REF!,""))</f>
        <v>#REF!</v>
      </c>
      <c r="AC1426" s="250" t="str">
        <f t="shared" si="69"/>
        <v>https://financials.omni.fsu.edu/psp/sprdfi/EMPLOYEE/ERP/c/AUDIT_EXPENSE_FUNCTIONS.TE_EXP_SHEET_INQ.GBL?SHEET_ID=</v>
      </c>
      <c r="AD1426" s="250" t="str">
        <f t="shared" si="70"/>
        <v>&amp;PAGE=EX_SHEET_ENTRY</v>
      </c>
      <c r="AE1426" s="250" t="str">
        <f>IF(LEFT(tbl_TransDet_Exp[[#This Row],[Journal Id]],2)="EX",TEXT(tbl_TransDet_Exp[[#This Row],[Vch /Ex /PayId]],"0000000000"),"")</f>
        <v/>
      </c>
      <c r="AF1426" s="250" t="b">
        <f>IF(tbl_TransDet_Exp[[#This Row],[ER Lookup and Format]]&lt;&gt;"",CONCATENATE(tbl_TransDet_Exp[[#This Row],[https://financials.omni.fsu.edu/psp/sprdfi/EMPLOYEE/ERP/c/AUDIT_EXPENSE_FUNCTIONS.TE_EXP_SHEET_INQ.GBL?SHEET_ID=]],AE1426,tbl_TransDet_Exp[[#This Row],[&amp;PAGE=EX_SHEET_ENTRY]]))</f>
        <v>0</v>
      </c>
      <c r="AG1426" s="250" t="str">
        <f t="shared" si="71"/>
        <v>https://docmgmt.its.fsu.edu/NolijWeb/public/apiLoginCheck.jsp?redir=../documentviewer/%3FdocumentId%3D</v>
      </c>
      <c r="AH14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6" s="250" t="str">
        <f>tbl_TransDet_Exp[[#Headers],[&amp;TargetFrameName=None]]</f>
        <v>&amp;TargetFrameName=None</v>
      </c>
      <c r="AJ14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6" s="71"/>
      <c r="AN1426" s="22"/>
      <c r="AO1426" s="22"/>
      <c r="AP1426" s="208"/>
      <c r="AQ1426" s="42" t="e">
        <f>IF(tbl_TransDet_Exp[[#This Row],[Custom SR Type]]="",INDEX(SR_Lookup[Section Name],MATCH(tbl_TransDet_Exp[[#This Row],[Account]],SR_Lookup[Account],0)),tbl_TransDet_Exp[[#This Row],[Custom SR Type]])</f>
        <v>#N/A</v>
      </c>
      <c r="AR1426" s="42">
        <f>VALUE(CONCATENATE(C1426,TEXT(tbl_TransDet_Exp[[#This Row],[Pd]],"00")))</f>
        <v>0</v>
      </c>
      <c r="AS1426" s="42" t="str">
        <f>TEXT(tbl_TransDet_Exp[[#This Row],[Project Id]],"000000")</f>
        <v>000000</v>
      </c>
      <c r="AT1426" s="42" t="e">
        <f>INDEX(Table11[Description],MATCH(tbl_TransDet_Exp[[#This Row],[Account]],Table11[GL Account],0))</f>
        <v>#N/A</v>
      </c>
      <c r="AU14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7" spans="2:47">
      <c r="B1427" s="11"/>
      <c r="C1427" s="243"/>
      <c r="D1427" s="243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244"/>
      <c r="P1427" s="11"/>
      <c r="Q1427" s="245"/>
      <c r="R1427" s="11"/>
      <c r="S1427" s="11"/>
      <c r="T1427" s="11"/>
      <c r="U1427" s="11"/>
      <c r="V1427" s="11"/>
      <c r="W1427" s="11"/>
      <c r="X1427" s="11"/>
      <c r="Y1427" s="11"/>
      <c r="Z1427" s="246"/>
      <c r="AA14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7" s="250" t="e">
        <f>IF(tbl_TransDet_Exp[[#This Row],[+/-  (HR GL Detail)]]&lt;&gt;"",tbl_TransDet_Exp[[#This Row],[+/-  (HR GL Detail)]],IF(#REF!&lt;&gt;"",#REF!,""))</f>
        <v>#REF!</v>
      </c>
      <c r="AC1427" s="250" t="str">
        <f t="shared" si="69"/>
        <v>https://financials.omni.fsu.edu/psp/sprdfi/EMPLOYEE/ERP/c/AUDIT_EXPENSE_FUNCTIONS.TE_EXP_SHEET_INQ.GBL?SHEET_ID=</v>
      </c>
      <c r="AD1427" s="250" t="str">
        <f t="shared" si="70"/>
        <v>&amp;PAGE=EX_SHEET_ENTRY</v>
      </c>
      <c r="AE1427" s="250" t="str">
        <f>IF(LEFT(tbl_TransDet_Exp[[#This Row],[Journal Id]],2)="EX",TEXT(tbl_TransDet_Exp[[#This Row],[Vch /Ex /PayId]],"0000000000"),"")</f>
        <v/>
      </c>
      <c r="AF1427" s="250" t="b">
        <f>IF(tbl_TransDet_Exp[[#This Row],[ER Lookup and Format]]&lt;&gt;"",CONCATENATE(tbl_TransDet_Exp[[#This Row],[https://financials.omni.fsu.edu/psp/sprdfi/EMPLOYEE/ERP/c/AUDIT_EXPENSE_FUNCTIONS.TE_EXP_SHEET_INQ.GBL?SHEET_ID=]],AE1427,tbl_TransDet_Exp[[#This Row],[&amp;PAGE=EX_SHEET_ENTRY]]))</f>
        <v>0</v>
      </c>
      <c r="AG1427" s="250" t="str">
        <f t="shared" si="71"/>
        <v>https://docmgmt.its.fsu.edu/NolijWeb/public/apiLoginCheck.jsp?redir=../documentviewer/%3FdocumentId%3D</v>
      </c>
      <c r="AH14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7" s="250" t="str">
        <f>tbl_TransDet_Exp[[#Headers],[&amp;TargetFrameName=None]]</f>
        <v>&amp;TargetFrameName=None</v>
      </c>
      <c r="AJ14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7" s="71"/>
      <c r="AN1427" s="22"/>
      <c r="AO1427" s="22"/>
      <c r="AP1427" s="208"/>
      <c r="AQ1427" s="42" t="e">
        <f>IF(tbl_TransDet_Exp[[#This Row],[Custom SR Type]]="",INDEX(SR_Lookup[Section Name],MATCH(tbl_TransDet_Exp[[#This Row],[Account]],SR_Lookup[Account],0)),tbl_TransDet_Exp[[#This Row],[Custom SR Type]])</f>
        <v>#N/A</v>
      </c>
      <c r="AR1427" s="42">
        <f>VALUE(CONCATENATE(C1427,TEXT(tbl_TransDet_Exp[[#This Row],[Pd]],"00")))</f>
        <v>0</v>
      </c>
      <c r="AS1427" s="42" t="str">
        <f>TEXT(tbl_TransDet_Exp[[#This Row],[Project Id]],"000000")</f>
        <v>000000</v>
      </c>
      <c r="AT1427" s="42" t="e">
        <f>INDEX(Table11[Description],MATCH(tbl_TransDet_Exp[[#This Row],[Account]],Table11[GL Account],0))</f>
        <v>#N/A</v>
      </c>
      <c r="AU14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8" spans="2:47">
      <c r="B1428" s="11"/>
      <c r="C1428" s="243"/>
      <c r="D1428" s="243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244"/>
      <c r="P1428" s="11"/>
      <c r="Q1428" s="245"/>
      <c r="R1428" s="11"/>
      <c r="S1428" s="11"/>
      <c r="T1428" s="11"/>
      <c r="U1428" s="11"/>
      <c r="V1428" s="11"/>
      <c r="W1428" s="11"/>
      <c r="X1428" s="11"/>
      <c r="Y1428" s="11"/>
      <c r="Z1428" s="246"/>
      <c r="AA14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8" s="250" t="e">
        <f>IF(tbl_TransDet_Exp[[#This Row],[+/-  (HR GL Detail)]]&lt;&gt;"",tbl_TransDet_Exp[[#This Row],[+/-  (HR GL Detail)]],IF(#REF!&lt;&gt;"",#REF!,""))</f>
        <v>#REF!</v>
      </c>
      <c r="AC1428" s="250" t="str">
        <f t="shared" si="69"/>
        <v>https://financials.omni.fsu.edu/psp/sprdfi/EMPLOYEE/ERP/c/AUDIT_EXPENSE_FUNCTIONS.TE_EXP_SHEET_INQ.GBL?SHEET_ID=</v>
      </c>
      <c r="AD1428" s="250" t="str">
        <f t="shared" si="70"/>
        <v>&amp;PAGE=EX_SHEET_ENTRY</v>
      </c>
      <c r="AE1428" s="250" t="str">
        <f>IF(LEFT(tbl_TransDet_Exp[[#This Row],[Journal Id]],2)="EX",TEXT(tbl_TransDet_Exp[[#This Row],[Vch /Ex /PayId]],"0000000000"),"")</f>
        <v/>
      </c>
      <c r="AF1428" s="250" t="b">
        <f>IF(tbl_TransDet_Exp[[#This Row],[ER Lookup and Format]]&lt;&gt;"",CONCATENATE(tbl_TransDet_Exp[[#This Row],[https://financials.omni.fsu.edu/psp/sprdfi/EMPLOYEE/ERP/c/AUDIT_EXPENSE_FUNCTIONS.TE_EXP_SHEET_INQ.GBL?SHEET_ID=]],AE1428,tbl_TransDet_Exp[[#This Row],[&amp;PAGE=EX_SHEET_ENTRY]]))</f>
        <v>0</v>
      </c>
      <c r="AG1428" s="250" t="str">
        <f t="shared" si="71"/>
        <v>https://docmgmt.its.fsu.edu/NolijWeb/public/apiLoginCheck.jsp?redir=../documentviewer/%3FdocumentId%3D</v>
      </c>
      <c r="AH14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8" s="250" t="str">
        <f>tbl_TransDet_Exp[[#Headers],[&amp;TargetFrameName=None]]</f>
        <v>&amp;TargetFrameName=None</v>
      </c>
      <c r="AJ14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8" s="71"/>
      <c r="AN1428" s="22"/>
      <c r="AO1428" s="22"/>
      <c r="AP1428" s="208"/>
      <c r="AQ1428" s="42" t="e">
        <f>IF(tbl_TransDet_Exp[[#This Row],[Custom SR Type]]="",INDEX(SR_Lookup[Section Name],MATCH(tbl_TransDet_Exp[[#This Row],[Account]],SR_Lookup[Account],0)),tbl_TransDet_Exp[[#This Row],[Custom SR Type]])</f>
        <v>#N/A</v>
      </c>
      <c r="AR1428" s="42">
        <f>VALUE(CONCATENATE(C1428,TEXT(tbl_TransDet_Exp[[#This Row],[Pd]],"00")))</f>
        <v>0</v>
      </c>
      <c r="AS1428" s="42" t="str">
        <f>TEXT(tbl_TransDet_Exp[[#This Row],[Project Id]],"000000")</f>
        <v>000000</v>
      </c>
      <c r="AT1428" s="42" t="e">
        <f>INDEX(Table11[Description],MATCH(tbl_TransDet_Exp[[#This Row],[Account]],Table11[GL Account],0))</f>
        <v>#N/A</v>
      </c>
      <c r="AU14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29" spans="2:47">
      <c r="B1429" s="11"/>
      <c r="C1429" s="243"/>
      <c r="D1429" s="243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244"/>
      <c r="P1429" s="11"/>
      <c r="Q1429" s="245"/>
      <c r="R1429" s="11"/>
      <c r="S1429" s="11"/>
      <c r="T1429" s="11"/>
      <c r="U1429" s="11"/>
      <c r="V1429" s="11"/>
      <c r="W1429" s="11"/>
      <c r="X1429" s="11"/>
      <c r="Y1429" s="11"/>
      <c r="Z1429" s="246"/>
      <c r="AA14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29" s="250" t="e">
        <f>IF(tbl_TransDet_Exp[[#This Row],[+/-  (HR GL Detail)]]&lt;&gt;"",tbl_TransDet_Exp[[#This Row],[+/-  (HR GL Detail)]],IF(#REF!&lt;&gt;"",#REF!,""))</f>
        <v>#REF!</v>
      </c>
      <c r="AC1429" s="250" t="str">
        <f t="shared" si="69"/>
        <v>https://financials.omni.fsu.edu/psp/sprdfi/EMPLOYEE/ERP/c/AUDIT_EXPENSE_FUNCTIONS.TE_EXP_SHEET_INQ.GBL?SHEET_ID=</v>
      </c>
      <c r="AD1429" s="250" t="str">
        <f t="shared" si="70"/>
        <v>&amp;PAGE=EX_SHEET_ENTRY</v>
      </c>
      <c r="AE1429" s="250" t="str">
        <f>IF(LEFT(tbl_TransDet_Exp[[#This Row],[Journal Id]],2)="EX",TEXT(tbl_TransDet_Exp[[#This Row],[Vch /Ex /PayId]],"0000000000"),"")</f>
        <v/>
      </c>
      <c r="AF1429" s="250" t="b">
        <f>IF(tbl_TransDet_Exp[[#This Row],[ER Lookup and Format]]&lt;&gt;"",CONCATENATE(tbl_TransDet_Exp[[#This Row],[https://financials.omni.fsu.edu/psp/sprdfi/EMPLOYEE/ERP/c/AUDIT_EXPENSE_FUNCTIONS.TE_EXP_SHEET_INQ.GBL?SHEET_ID=]],AE1429,tbl_TransDet_Exp[[#This Row],[&amp;PAGE=EX_SHEET_ENTRY]]))</f>
        <v>0</v>
      </c>
      <c r="AG1429" s="250" t="str">
        <f t="shared" si="71"/>
        <v>https://docmgmt.its.fsu.edu/NolijWeb/public/apiLoginCheck.jsp?redir=../documentviewer/%3FdocumentId%3D</v>
      </c>
      <c r="AH14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29" s="250" t="str">
        <f>tbl_TransDet_Exp[[#Headers],[&amp;TargetFrameName=None]]</f>
        <v>&amp;TargetFrameName=None</v>
      </c>
      <c r="AJ14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29" s="71"/>
      <c r="AN1429" s="22"/>
      <c r="AO1429" s="22"/>
      <c r="AP1429" s="208"/>
      <c r="AQ1429" s="42" t="e">
        <f>IF(tbl_TransDet_Exp[[#This Row],[Custom SR Type]]="",INDEX(SR_Lookup[Section Name],MATCH(tbl_TransDet_Exp[[#This Row],[Account]],SR_Lookup[Account],0)),tbl_TransDet_Exp[[#This Row],[Custom SR Type]])</f>
        <v>#N/A</v>
      </c>
      <c r="AR1429" s="42">
        <f>VALUE(CONCATENATE(C1429,TEXT(tbl_TransDet_Exp[[#This Row],[Pd]],"00")))</f>
        <v>0</v>
      </c>
      <c r="AS1429" s="42" t="str">
        <f>TEXT(tbl_TransDet_Exp[[#This Row],[Project Id]],"000000")</f>
        <v>000000</v>
      </c>
      <c r="AT1429" s="42" t="e">
        <f>INDEX(Table11[Description],MATCH(tbl_TransDet_Exp[[#This Row],[Account]],Table11[GL Account],0))</f>
        <v>#N/A</v>
      </c>
      <c r="AU14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0" spans="2:47">
      <c r="B1430" s="11"/>
      <c r="C1430" s="243"/>
      <c r="D1430" s="243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244"/>
      <c r="P1430" s="11"/>
      <c r="Q1430" s="245"/>
      <c r="R1430" s="11"/>
      <c r="S1430" s="11"/>
      <c r="T1430" s="11"/>
      <c r="U1430" s="11"/>
      <c r="V1430" s="11"/>
      <c r="W1430" s="11"/>
      <c r="X1430" s="11"/>
      <c r="Y1430" s="11"/>
      <c r="Z1430" s="246"/>
      <c r="AA14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0" s="250" t="e">
        <f>IF(tbl_TransDet_Exp[[#This Row],[+/-  (HR GL Detail)]]&lt;&gt;"",tbl_TransDet_Exp[[#This Row],[+/-  (HR GL Detail)]],IF(#REF!&lt;&gt;"",#REF!,""))</f>
        <v>#REF!</v>
      </c>
      <c r="AC1430" s="250" t="str">
        <f t="shared" si="69"/>
        <v>https://financials.omni.fsu.edu/psp/sprdfi/EMPLOYEE/ERP/c/AUDIT_EXPENSE_FUNCTIONS.TE_EXP_SHEET_INQ.GBL?SHEET_ID=</v>
      </c>
      <c r="AD1430" s="250" t="str">
        <f t="shared" si="70"/>
        <v>&amp;PAGE=EX_SHEET_ENTRY</v>
      </c>
      <c r="AE1430" s="250" t="str">
        <f>IF(LEFT(tbl_TransDet_Exp[[#This Row],[Journal Id]],2)="EX",TEXT(tbl_TransDet_Exp[[#This Row],[Vch /Ex /PayId]],"0000000000"),"")</f>
        <v/>
      </c>
      <c r="AF1430" s="250" t="b">
        <f>IF(tbl_TransDet_Exp[[#This Row],[ER Lookup and Format]]&lt;&gt;"",CONCATENATE(tbl_TransDet_Exp[[#This Row],[https://financials.omni.fsu.edu/psp/sprdfi/EMPLOYEE/ERP/c/AUDIT_EXPENSE_FUNCTIONS.TE_EXP_SHEET_INQ.GBL?SHEET_ID=]],AE1430,tbl_TransDet_Exp[[#This Row],[&amp;PAGE=EX_SHEET_ENTRY]]))</f>
        <v>0</v>
      </c>
      <c r="AG1430" s="250" t="str">
        <f t="shared" si="71"/>
        <v>https://docmgmt.its.fsu.edu/NolijWeb/public/apiLoginCheck.jsp?redir=../documentviewer/%3FdocumentId%3D</v>
      </c>
      <c r="AH14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0" s="250" t="str">
        <f>tbl_TransDet_Exp[[#Headers],[&amp;TargetFrameName=None]]</f>
        <v>&amp;TargetFrameName=None</v>
      </c>
      <c r="AJ14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0" s="71"/>
      <c r="AN1430" s="22"/>
      <c r="AO1430" s="22"/>
      <c r="AP1430" s="208"/>
      <c r="AQ1430" s="42" t="e">
        <f>IF(tbl_TransDet_Exp[[#This Row],[Custom SR Type]]="",INDEX(SR_Lookup[Section Name],MATCH(tbl_TransDet_Exp[[#This Row],[Account]],SR_Lookup[Account],0)),tbl_TransDet_Exp[[#This Row],[Custom SR Type]])</f>
        <v>#N/A</v>
      </c>
      <c r="AR1430" s="42">
        <f>VALUE(CONCATENATE(C1430,TEXT(tbl_TransDet_Exp[[#This Row],[Pd]],"00")))</f>
        <v>0</v>
      </c>
      <c r="AS1430" s="42" t="str">
        <f>TEXT(tbl_TransDet_Exp[[#This Row],[Project Id]],"000000")</f>
        <v>000000</v>
      </c>
      <c r="AT1430" s="42" t="e">
        <f>INDEX(Table11[Description],MATCH(tbl_TransDet_Exp[[#This Row],[Account]],Table11[GL Account],0))</f>
        <v>#N/A</v>
      </c>
      <c r="AU14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1" spans="2:47">
      <c r="B1431" s="11"/>
      <c r="C1431" s="243"/>
      <c r="D1431" s="243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244"/>
      <c r="P1431" s="11"/>
      <c r="Q1431" s="245"/>
      <c r="R1431" s="11"/>
      <c r="S1431" s="11"/>
      <c r="T1431" s="11"/>
      <c r="U1431" s="11"/>
      <c r="V1431" s="11"/>
      <c r="W1431" s="11"/>
      <c r="X1431" s="11"/>
      <c r="Y1431" s="11"/>
      <c r="Z1431" s="246"/>
      <c r="AA14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1" s="250" t="e">
        <f>IF(tbl_TransDet_Exp[[#This Row],[+/-  (HR GL Detail)]]&lt;&gt;"",tbl_TransDet_Exp[[#This Row],[+/-  (HR GL Detail)]],IF(#REF!&lt;&gt;"",#REF!,""))</f>
        <v>#REF!</v>
      </c>
      <c r="AC1431" s="250" t="str">
        <f t="shared" si="69"/>
        <v>https://financials.omni.fsu.edu/psp/sprdfi/EMPLOYEE/ERP/c/AUDIT_EXPENSE_FUNCTIONS.TE_EXP_SHEET_INQ.GBL?SHEET_ID=</v>
      </c>
      <c r="AD1431" s="250" t="str">
        <f t="shared" si="70"/>
        <v>&amp;PAGE=EX_SHEET_ENTRY</v>
      </c>
      <c r="AE1431" s="250" t="str">
        <f>IF(LEFT(tbl_TransDet_Exp[[#This Row],[Journal Id]],2)="EX",TEXT(tbl_TransDet_Exp[[#This Row],[Vch /Ex /PayId]],"0000000000"),"")</f>
        <v/>
      </c>
      <c r="AF1431" s="250" t="b">
        <f>IF(tbl_TransDet_Exp[[#This Row],[ER Lookup and Format]]&lt;&gt;"",CONCATENATE(tbl_TransDet_Exp[[#This Row],[https://financials.omni.fsu.edu/psp/sprdfi/EMPLOYEE/ERP/c/AUDIT_EXPENSE_FUNCTIONS.TE_EXP_SHEET_INQ.GBL?SHEET_ID=]],AE1431,tbl_TransDet_Exp[[#This Row],[&amp;PAGE=EX_SHEET_ENTRY]]))</f>
        <v>0</v>
      </c>
      <c r="AG1431" s="250" t="str">
        <f t="shared" si="71"/>
        <v>https://docmgmt.its.fsu.edu/NolijWeb/public/apiLoginCheck.jsp?redir=../documentviewer/%3FdocumentId%3D</v>
      </c>
      <c r="AH14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1" s="250" t="str">
        <f>tbl_TransDet_Exp[[#Headers],[&amp;TargetFrameName=None]]</f>
        <v>&amp;TargetFrameName=None</v>
      </c>
      <c r="AJ14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1" s="71"/>
      <c r="AN1431" s="22"/>
      <c r="AO1431" s="22"/>
      <c r="AP1431" s="208"/>
      <c r="AQ1431" s="42" t="e">
        <f>IF(tbl_TransDet_Exp[[#This Row],[Custom SR Type]]="",INDEX(SR_Lookup[Section Name],MATCH(tbl_TransDet_Exp[[#This Row],[Account]],SR_Lookup[Account],0)),tbl_TransDet_Exp[[#This Row],[Custom SR Type]])</f>
        <v>#N/A</v>
      </c>
      <c r="AR1431" s="42">
        <f>VALUE(CONCATENATE(C1431,TEXT(tbl_TransDet_Exp[[#This Row],[Pd]],"00")))</f>
        <v>0</v>
      </c>
      <c r="AS1431" s="42" t="str">
        <f>TEXT(tbl_TransDet_Exp[[#This Row],[Project Id]],"000000")</f>
        <v>000000</v>
      </c>
      <c r="AT1431" s="42" t="e">
        <f>INDEX(Table11[Description],MATCH(tbl_TransDet_Exp[[#This Row],[Account]],Table11[GL Account],0))</f>
        <v>#N/A</v>
      </c>
      <c r="AU14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2" spans="2:47">
      <c r="B1432" s="11"/>
      <c r="C1432" s="243"/>
      <c r="D1432" s="243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244"/>
      <c r="P1432" s="11"/>
      <c r="Q1432" s="245"/>
      <c r="R1432" s="11"/>
      <c r="S1432" s="11"/>
      <c r="T1432" s="11"/>
      <c r="U1432" s="11"/>
      <c r="V1432" s="11"/>
      <c r="W1432" s="11"/>
      <c r="X1432" s="11"/>
      <c r="Y1432" s="11"/>
      <c r="Z1432" s="246"/>
      <c r="AA14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2" s="250" t="e">
        <f>IF(tbl_TransDet_Exp[[#This Row],[+/-  (HR GL Detail)]]&lt;&gt;"",tbl_TransDet_Exp[[#This Row],[+/-  (HR GL Detail)]],IF(#REF!&lt;&gt;"",#REF!,""))</f>
        <v>#REF!</v>
      </c>
      <c r="AC1432" s="250" t="str">
        <f t="shared" si="69"/>
        <v>https://financials.omni.fsu.edu/psp/sprdfi/EMPLOYEE/ERP/c/AUDIT_EXPENSE_FUNCTIONS.TE_EXP_SHEET_INQ.GBL?SHEET_ID=</v>
      </c>
      <c r="AD1432" s="250" t="str">
        <f t="shared" si="70"/>
        <v>&amp;PAGE=EX_SHEET_ENTRY</v>
      </c>
      <c r="AE1432" s="250" t="str">
        <f>IF(LEFT(tbl_TransDet_Exp[[#This Row],[Journal Id]],2)="EX",TEXT(tbl_TransDet_Exp[[#This Row],[Vch /Ex /PayId]],"0000000000"),"")</f>
        <v/>
      </c>
      <c r="AF1432" s="250" t="b">
        <f>IF(tbl_TransDet_Exp[[#This Row],[ER Lookup and Format]]&lt;&gt;"",CONCATENATE(tbl_TransDet_Exp[[#This Row],[https://financials.omni.fsu.edu/psp/sprdfi/EMPLOYEE/ERP/c/AUDIT_EXPENSE_FUNCTIONS.TE_EXP_SHEET_INQ.GBL?SHEET_ID=]],AE1432,tbl_TransDet_Exp[[#This Row],[&amp;PAGE=EX_SHEET_ENTRY]]))</f>
        <v>0</v>
      </c>
      <c r="AG1432" s="250" t="str">
        <f t="shared" si="71"/>
        <v>https://docmgmt.its.fsu.edu/NolijWeb/public/apiLoginCheck.jsp?redir=../documentviewer/%3FdocumentId%3D</v>
      </c>
      <c r="AH14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2" s="250" t="str">
        <f>tbl_TransDet_Exp[[#Headers],[&amp;TargetFrameName=None]]</f>
        <v>&amp;TargetFrameName=None</v>
      </c>
      <c r="AJ14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2" s="71"/>
      <c r="AN1432" s="22"/>
      <c r="AO1432" s="22"/>
      <c r="AP1432" s="208"/>
      <c r="AQ1432" s="42" t="e">
        <f>IF(tbl_TransDet_Exp[[#This Row],[Custom SR Type]]="",INDEX(SR_Lookup[Section Name],MATCH(tbl_TransDet_Exp[[#This Row],[Account]],SR_Lookup[Account],0)),tbl_TransDet_Exp[[#This Row],[Custom SR Type]])</f>
        <v>#N/A</v>
      </c>
      <c r="AR1432" s="42">
        <f>VALUE(CONCATENATE(C1432,TEXT(tbl_TransDet_Exp[[#This Row],[Pd]],"00")))</f>
        <v>0</v>
      </c>
      <c r="AS1432" s="42" t="str">
        <f>TEXT(tbl_TransDet_Exp[[#This Row],[Project Id]],"000000")</f>
        <v>000000</v>
      </c>
      <c r="AT1432" s="42" t="e">
        <f>INDEX(Table11[Description],MATCH(tbl_TransDet_Exp[[#This Row],[Account]],Table11[GL Account],0))</f>
        <v>#N/A</v>
      </c>
      <c r="AU14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3" spans="2:47">
      <c r="B1433" s="11"/>
      <c r="C1433" s="243"/>
      <c r="D1433" s="243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244"/>
      <c r="P1433" s="11"/>
      <c r="Q1433" s="245"/>
      <c r="R1433" s="11"/>
      <c r="S1433" s="11"/>
      <c r="T1433" s="11"/>
      <c r="U1433" s="11"/>
      <c r="V1433" s="11"/>
      <c r="W1433" s="11"/>
      <c r="X1433" s="11"/>
      <c r="Y1433" s="11"/>
      <c r="Z1433" s="246"/>
      <c r="AA14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3" s="250" t="e">
        <f>IF(tbl_TransDet_Exp[[#This Row],[+/-  (HR GL Detail)]]&lt;&gt;"",tbl_TransDet_Exp[[#This Row],[+/-  (HR GL Detail)]],IF(#REF!&lt;&gt;"",#REF!,""))</f>
        <v>#REF!</v>
      </c>
      <c r="AC1433" s="250" t="str">
        <f t="shared" si="69"/>
        <v>https://financials.omni.fsu.edu/psp/sprdfi/EMPLOYEE/ERP/c/AUDIT_EXPENSE_FUNCTIONS.TE_EXP_SHEET_INQ.GBL?SHEET_ID=</v>
      </c>
      <c r="AD1433" s="250" t="str">
        <f t="shared" si="70"/>
        <v>&amp;PAGE=EX_SHEET_ENTRY</v>
      </c>
      <c r="AE1433" s="250" t="str">
        <f>IF(LEFT(tbl_TransDet_Exp[[#This Row],[Journal Id]],2)="EX",TEXT(tbl_TransDet_Exp[[#This Row],[Vch /Ex /PayId]],"0000000000"),"")</f>
        <v/>
      </c>
      <c r="AF1433" s="250" t="b">
        <f>IF(tbl_TransDet_Exp[[#This Row],[ER Lookup and Format]]&lt;&gt;"",CONCATENATE(tbl_TransDet_Exp[[#This Row],[https://financials.omni.fsu.edu/psp/sprdfi/EMPLOYEE/ERP/c/AUDIT_EXPENSE_FUNCTIONS.TE_EXP_SHEET_INQ.GBL?SHEET_ID=]],AE1433,tbl_TransDet_Exp[[#This Row],[&amp;PAGE=EX_SHEET_ENTRY]]))</f>
        <v>0</v>
      </c>
      <c r="AG1433" s="250" t="str">
        <f t="shared" si="71"/>
        <v>https://docmgmt.its.fsu.edu/NolijWeb/public/apiLoginCheck.jsp?redir=../documentviewer/%3FdocumentId%3D</v>
      </c>
      <c r="AH14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3" s="250" t="str">
        <f>tbl_TransDet_Exp[[#Headers],[&amp;TargetFrameName=None]]</f>
        <v>&amp;TargetFrameName=None</v>
      </c>
      <c r="AJ14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3" s="71"/>
      <c r="AN1433" s="22"/>
      <c r="AO1433" s="22"/>
      <c r="AP1433" s="208"/>
      <c r="AQ1433" s="42" t="e">
        <f>IF(tbl_TransDet_Exp[[#This Row],[Custom SR Type]]="",INDEX(SR_Lookup[Section Name],MATCH(tbl_TransDet_Exp[[#This Row],[Account]],SR_Lookup[Account],0)),tbl_TransDet_Exp[[#This Row],[Custom SR Type]])</f>
        <v>#N/A</v>
      </c>
      <c r="AR1433" s="42">
        <f>VALUE(CONCATENATE(C1433,TEXT(tbl_TransDet_Exp[[#This Row],[Pd]],"00")))</f>
        <v>0</v>
      </c>
      <c r="AS1433" s="42" t="str">
        <f>TEXT(tbl_TransDet_Exp[[#This Row],[Project Id]],"000000")</f>
        <v>000000</v>
      </c>
      <c r="AT1433" s="42" t="e">
        <f>INDEX(Table11[Description],MATCH(tbl_TransDet_Exp[[#This Row],[Account]],Table11[GL Account],0))</f>
        <v>#N/A</v>
      </c>
      <c r="AU14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4" spans="2:47">
      <c r="B1434" s="11"/>
      <c r="C1434" s="243"/>
      <c r="D1434" s="243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244"/>
      <c r="P1434" s="11"/>
      <c r="Q1434" s="245"/>
      <c r="R1434" s="11"/>
      <c r="S1434" s="11"/>
      <c r="T1434" s="11"/>
      <c r="U1434" s="11"/>
      <c r="V1434" s="11"/>
      <c r="W1434" s="11"/>
      <c r="X1434" s="11"/>
      <c r="Y1434" s="11"/>
      <c r="Z1434" s="246"/>
      <c r="AA14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4" s="250" t="e">
        <f>IF(tbl_TransDet_Exp[[#This Row],[+/-  (HR GL Detail)]]&lt;&gt;"",tbl_TransDet_Exp[[#This Row],[+/-  (HR GL Detail)]],IF(#REF!&lt;&gt;"",#REF!,""))</f>
        <v>#REF!</v>
      </c>
      <c r="AC1434" s="250" t="str">
        <f t="shared" si="69"/>
        <v>https://financials.omni.fsu.edu/psp/sprdfi/EMPLOYEE/ERP/c/AUDIT_EXPENSE_FUNCTIONS.TE_EXP_SHEET_INQ.GBL?SHEET_ID=</v>
      </c>
      <c r="AD1434" s="250" t="str">
        <f t="shared" si="70"/>
        <v>&amp;PAGE=EX_SHEET_ENTRY</v>
      </c>
      <c r="AE1434" s="250" t="str">
        <f>IF(LEFT(tbl_TransDet_Exp[[#This Row],[Journal Id]],2)="EX",TEXT(tbl_TransDet_Exp[[#This Row],[Vch /Ex /PayId]],"0000000000"),"")</f>
        <v/>
      </c>
      <c r="AF1434" s="250" t="b">
        <f>IF(tbl_TransDet_Exp[[#This Row],[ER Lookup and Format]]&lt;&gt;"",CONCATENATE(tbl_TransDet_Exp[[#This Row],[https://financials.omni.fsu.edu/psp/sprdfi/EMPLOYEE/ERP/c/AUDIT_EXPENSE_FUNCTIONS.TE_EXP_SHEET_INQ.GBL?SHEET_ID=]],AE1434,tbl_TransDet_Exp[[#This Row],[&amp;PAGE=EX_SHEET_ENTRY]]))</f>
        <v>0</v>
      </c>
      <c r="AG1434" s="250" t="str">
        <f t="shared" si="71"/>
        <v>https://docmgmt.its.fsu.edu/NolijWeb/public/apiLoginCheck.jsp?redir=../documentviewer/%3FdocumentId%3D</v>
      </c>
      <c r="AH14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4" s="250" t="str">
        <f>tbl_TransDet_Exp[[#Headers],[&amp;TargetFrameName=None]]</f>
        <v>&amp;TargetFrameName=None</v>
      </c>
      <c r="AJ14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4" s="71"/>
      <c r="AN1434" s="22"/>
      <c r="AO1434" s="22"/>
      <c r="AP1434" s="208"/>
      <c r="AQ1434" s="42" t="e">
        <f>IF(tbl_TransDet_Exp[[#This Row],[Custom SR Type]]="",INDEX(SR_Lookup[Section Name],MATCH(tbl_TransDet_Exp[[#This Row],[Account]],SR_Lookup[Account],0)),tbl_TransDet_Exp[[#This Row],[Custom SR Type]])</f>
        <v>#N/A</v>
      </c>
      <c r="AR1434" s="42">
        <f>VALUE(CONCATENATE(C1434,TEXT(tbl_TransDet_Exp[[#This Row],[Pd]],"00")))</f>
        <v>0</v>
      </c>
      <c r="AS1434" s="42" t="str">
        <f>TEXT(tbl_TransDet_Exp[[#This Row],[Project Id]],"000000")</f>
        <v>000000</v>
      </c>
      <c r="AT1434" s="42" t="e">
        <f>INDEX(Table11[Description],MATCH(tbl_TransDet_Exp[[#This Row],[Account]],Table11[GL Account],0))</f>
        <v>#N/A</v>
      </c>
      <c r="AU14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5" spans="2:47">
      <c r="B1435" s="11"/>
      <c r="C1435" s="243"/>
      <c r="D1435" s="243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244"/>
      <c r="P1435" s="11"/>
      <c r="Q1435" s="245"/>
      <c r="R1435" s="11"/>
      <c r="S1435" s="11"/>
      <c r="T1435" s="11"/>
      <c r="U1435" s="11"/>
      <c r="V1435" s="11"/>
      <c r="W1435" s="11"/>
      <c r="X1435" s="11"/>
      <c r="Y1435" s="11"/>
      <c r="Z1435" s="246"/>
      <c r="AA14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5" s="250" t="e">
        <f>IF(tbl_TransDet_Exp[[#This Row],[+/-  (HR GL Detail)]]&lt;&gt;"",tbl_TransDet_Exp[[#This Row],[+/-  (HR GL Detail)]],IF(#REF!&lt;&gt;"",#REF!,""))</f>
        <v>#REF!</v>
      </c>
      <c r="AC1435" s="250" t="str">
        <f t="shared" si="69"/>
        <v>https://financials.omni.fsu.edu/psp/sprdfi/EMPLOYEE/ERP/c/AUDIT_EXPENSE_FUNCTIONS.TE_EXP_SHEET_INQ.GBL?SHEET_ID=</v>
      </c>
      <c r="AD1435" s="250" t="str">
        <f t="shared" si="70"/>
        <v>&amp;PAGE=EX_SHEET_ENTRY</v>
      </c>
      <c r="AE1435" s="250" t="str">
        <f>IF(LEFT(tbl_TransDet_Exp[[#This Row],[Journal Id]],2)="EX",TEXT(tbl_TransDet_Exp[[#This Row],[Vch /Ex /PayId]],"0000000000"),"")</f>
        <v/>
      </c>
      <c r="AF1435" s="250" t="b">
        <f>IF(tbl_TransDet_Exp[[#This Row],[ER Lookup and Format]]&lt;&gt;"",CONCATENATE(tbl_TransDet_Exp[[#This Row],[https://financials.omni.fsu.edu/psp/sprdfi/EMPLOYEE/ERP/c/AUDIT_EXPENSE_FUNCTIONS.TE_EXP_SHEET_INQ.GBL?SHEET_ID=]],AE1435,tbl_TransDet_Exp[[#This Row],[&amp;PAGE=EX_SHEET_ENTRY]]))</f>
        <v>0</v>
      </c>
      <c r="AG1435" s="250" t="str">
        <f t="shared" si="71"/>
        <v>https://docmgmt.its.fsu.edu/NolijWeb/public/apiLoginCheck.jsp?redir=../documentviewer/%3FdocumentId%3D</v>
      </c>
      <c r="AH14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5" s="250" t="str">
        <f>tbl_TransDet_Exp[[#Headers],[&amp;TargetFrameName=None]]</f>
        <v>&amp;TargetFrameName=None</v>
      </c>
      <c r="AJ14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5" s="71"/>
      <c r="AN1435" s="22"/>
      <c r="AO1435" s="22"/>
      <c r="AP1435" s="208"/>
      <c r="AQ1435" s="42" t="e">
        <f>IF(tbl_TransDet_Exp[[#This Row],[Custom SR Type]]="",INDEX(SR_Lookup[Section Name],MATCH(tbl_TransDet_Exp[[#This Row],[Account]],SR_Lookup[Account],0)),tbl_TransDet_Exp[[#This Row],[Custom SR Type]])</f>
        <v>#N/A</v>
      </c>
      <c r="AR1435" s="42">
        <f>VALUE(CONCATENATE(C1435,TEXT(tbl_TransDet_Exp[[#This Row],[Pd]],"00")))</f>
        <v>0</v>
      </c>
      <c r="AS1435" s="42" t="str">
        <f>TEXT(tbl_TransDet_Exp[[#This Row],[Project Id]],"000000")</f>
        <v>000000</v>
      </c>
      <c r="AT1435" s="42" t="e">
        <f>INDEX(Table11[Description],MATCH(tbl_TransDet_Exp[[#This Row],[Account]],Table11[GL Account],0))</f>
        <v>#N/A</v>
      </c>
      <c r="AU14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6" spans="2:47">
      <c r="B1436" s="11"/>
      <c r="C1436" s="243"/>
      <c r="D1436" s="243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244"/>
      <c r="P1436" s="11"/>
      <c r="Q1436" s="245"/>
      <c r="R1436" s="11"/>
      <c r="S1436" s="11"/>
      <c r="T1436" s="11"/>
      <c r="U1436" s="11"/>
      <c r="V1436" s="11"/>
      <c r="W1436" s="11"/>
      <c r="X1436" s="11"/>
      <c r="Y1436" s="11"/>
      <c r="Z1436" s="246"/>
      <c r="AA14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6" s="250" t="e">
        <f>IF(tbl_TransDet_Exp[[#This Row],[+/-  (HR GL Detail)]]&lt;&gt;"",tbl_TransDet_Exp[[#This Row],[+/-  (HR GL Detail)]],IF(#REF!&lt;&gt;"",#REF!,""))</f>
        <v>#REF!</v>
      </c>
      <c r="AC1436" s="250" t="str">
        <f t="shared" si="69"/>
        <v>https://financials.omni.fsu.edu/psp/sprdfi/EMPLOYEE/ERP/c/AUDIT_EXPENSE_FUNCTIONS.TE_EXP_SHEET_INQ.GBL?SHEET_ID=</v>
      </c>
      <c r="AD1436" s="250" t="str">
        <f t="shared" si="70"/>
        <v>&amp;PAGE=EX_SHEET_ENTRY</v>
      </c>
      <c r="AE1436" s="250" t="str">
        <f>IF(LEFT(tbl_TransDet_Exp[[#This Row],[Journal Id]],2)="EX",TEXT(tbl_TransDet_Exp[[#This Row],[Vch /Ex /PayId]],"0000000000"),"")</f>
        <v/>
      </c>
      <c r="AF1436" s="250" t="b">
        <f>IF(tbl_TransDet_Exp[[#This Row],[ER Lookup and Format]]&lt;&gt;"",CONCATENATE(tbl_TransDet_Exp[[#This Row],[https://financials.omni.fsu.edu/psp/sprdfi/EMPLOYEE/ERP/c/AUDIT_EXPENSE_FUNCTIONS.TE_EXP_SHEET_INQ.GBL?SHEET_ID=]],AE1436,tbl_TransDet_Exp[[#This Row],[&amp;PAGE=EX_SHEET_ENTRY]]))</f>
        <v>0</v>
      </c>
      <c r="AG1436" s="250" t="str">
        <f t="shared" si="71"/>
        <v>https://docmgmt.its.fsu.edu/NolijWeb/public/apiLoginCheck.jsp?redir=../documentviewer/%3FdocumentId%3D</v>
      </c>
      <c r="AH14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6" s="250" t="str">
        <f>tbl_TransDet_Exp[[#Headers],[&amp;TargetFrameName=None]]</f>
        <v>&amp;TargetFrameName=None</v>
      </c>
      <c r="AJ14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6" s="71"/>
      <c r="AN1436" s="22"/>
      <c r="AO1436" s="22"/>
      <c r="AP1436" s="208"/>
      <c r="AQ1436" s="42" t="e">
        <f>IF(tbl_TransDet_Exp[[#This Row],[Custom SR Type]]="",INDEX(SR_Lookup[Section Name],MATCH(tbl_TransDet_Exp[[#This Row],[Account]],SR_Lookup[Account],0)),tbl_TransDet_Exp[[#This Row],[Custom SR Type]])</f>
        <v>#N/A</v>
      </c>
      <c r="AR1436" s="42">
        <f>VALUE(CONCATENATE(C1436,TEXT(tbl_TransDet_Exp[[#This Row],[Pd]],"00")))</f>
        <v>0</v>
      </c>
      <c r="AS1436" s="42" t="str">
        <f>TEXT(tbl_TransDet_Exp[[#This Row],[Project Id]],"000000")</f>
        <v>000000</v>
      </c>
      <c r="AT1436" s="42" t="e">
        <f>INDEX(Table11[Description],MATCH(tbl_TransDet_Exp[[#This Row],[Account]],Table11[GL Account],0))</f>
        <v>#N/A</v>
      </c>
      <c r="AU14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7" spans="2:47">
      <c r="B1437" s="11"/>
      <c r="C1437" s="243"/>
      <c r="D1437" s="243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244"/>
      <c r="P1437" s="11"/>
      <c r="Q1437" s="245"/>
      <c r="R1437" s="11"/>
      <c r="S1437" s="11"/>
      <c r="T1437" s="11"/>
      <c r="U1437" s="11"/>
      <c r="V1437" s="11"/>
      <c r="W1437" s="11"/>
      <c r="X1437" s="11"/>
      <c r="Y1437" s="11"/>
      <c r="Z1437" s="246"/>
      <c r="AA14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7" s="250" t="e">
        <f>IF(tbl_TransDet_Exp[[#This Row],[+/-  (HR GL Detail)]]&lt;&gt;"",tbl_TransDet_Exp[[#This Row],[+/-  (HR GL Detail)]],IF(#REF!&lt;&gt;"",#REF!,""))</f>
        <v>#REF!</v>
      </c>
      <c r="AC1437" s="250" t="str">
        <f t="shared" si="69"/>
        <v>https://financials.omni.fsu.edu/psp/sprdfi/EMPLOYEE/ERP/c/AUDIT_EXPENSE_FUNCTIONS.TE_EXP_SHEET_INQ.GBL?SHEET_ID=</v>
      </c>
      <c r="AD1437" s="250" t="str">
        <f t="shared" si="70"/>
        <v>&amp;PAGE=EX_SHEET_ENTRY</v>
      </c>
      <c r="AE1437" s="250" t="str">
        <f>IF(LEFT(tbl_TransDet_Exp[[#This Row],[Journal Id]],2)="EX",TEXT(tbl_TransDet_Exp[[#This Row],[Vch /Ex /PayId]],"0000000000"),"")</f>
        <v/>
      </c>
      <c r="AF1437" s="250" t="b">
        <f>IF(tbl_TransDet_Exp[[#This Row],[ER Lookup and Format]]&lt;&gt;"",CONCATENATE(tbl_TransDet_Exp[[#This Row],[https://financials.omni.fsu.edu/psp/sprdfi/EMPLOYEE/ERP/c/AUDIT_EXPENSE_FUNCTIONS.TE_EXP_SHEET_INQ.GBL?SHEET_ID=]],AE1437,tbl_TransDet_Exp[[#This Row],[&amp;PAGE=EX_SHEET_ENTRY]]))</f>
        <v>0</v>
      </c>
      <c r="AG1437" s="250" t="str">
        <f t="shared" si="71"/>
        <v>https://docmgmt.its.fsu.edu/NolijWeb/public/apiLoginCheck.jsp?redir=../documentviewer/%3FdocumentId%3D</v>
      </c>
      <c r="AH14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7" s="250" t="str">
        <f>tbl_TransDet_Exp[[#Headers],[&amp;TargetFrameName=None]]</f>
        <v>&amp;TargetFrameName=None</v>
      </c>
      <c r="AJ14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7" s="71"/>
      <c r="AN1437" s="22"/>
      <c r="AO1437" s="22"/>
      <c r="AP1437" s="208"/>
      <c r="AQ1437" s="42" t="e">
        <f>IF(tbl_TransDet_Exp[[#This Row],[Custom SR Type]]="",INDEX(SR_Lookup[Section Name],MATCH(tbl_TransDet_Exp[[#This Row],[Account]],SR_Lookup[Account],0)),tbl_TransDet_Exp[[#This Row],[Custom SR Type]])</f>
        <v>#N/A</v>
      </c>
      <c r="AR1437" s="42">
        <f>VALUE(CONCATENATE(C1437,TEXT(tbl_TransDet_Exp[[#This Row],[Pd]],"00")))</f>
        <v>0</v>
      </c>
      <c r="AS1437" s="42" t="str">
        <f>TEXT(tbl_TransDet_Exp[[#This Row],[Project Id]],"000000")</f>
        <v>000000</v>
      </c>
      <c r="AT1437" s="42" t="e">
        <f>INDEX(Table11[Description],MATCH(tbl_TransDet_Exp[[#This Row],[Account]],Table11[GL Account],0))</f>
        <v>#N/A</v>
      </c>
      <c r="AU14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8" spans="2:47">
      <c r="B1438" s="11"/>
      <c r="C1438" s="243"/>
      <c r="D1438" s="243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244"/>
      <c r="P1438" s="11"/>
      <c r="Q1438" s="245"/>
      <c r="R1438" s="11"/>
      <c r="S1438" s="11"/>
      <c r="T1438" s="11"/>
      <c r="U1438" s="11"/>
      <c r="V1438" s="11"/>
      <c r="W1438" s="11"/>
      <c r="X1438" s="11"/>
      <c r="Y1438" s="11"/>
      <c r="Z1438" s="246"/>
      <c r="AA14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8" s="250" t="e">
        <f>IF(tbl_TransDet_Exp[[#This Row],[+/-  (HR GL Detail)]]&lt;&gt;"",tbl_TransDet_Exp[[#This Row],[+/-  (HR GL Detail)]],IF(#REF!&lt;&gt;"",#REF!,""))</f>
        <v>#REF!</v>
      </c>
      <c r="AC1438" s="250" t="str">
        <f t="shared" si="69"/>
        <v>https://financials.omni.fsu.edu/psp/sprdfi/EMPLOYEE/ERP/c/AUDIT_EXPENSE_FUNCTIONS.TE_EXP_SHEET_INQ.GBL?SHEET_ID=</v>
      </c>
      <c r="AD1438" s="250" t="str">
        <f t="shared" si="70"/>
        <v>&amp;PAGE=EX_SHEET_ENTRY</v>
      </c>
      <c r="AE1438" s="250" t="str">
        <f>IF(LEFT(tbl_TransDet_Exp[[#This Row],[Journal Id]],2)="EX",TEXT(tbl_TransDet_Exp[[#This Row],[Vch /Ex /PayId]],"0000000000"),"")</f>
        <v/>
      </c>
      <c r="AF1438" s="250" t="b">
        <f>IF(tbl_TransDet_Exp[[#This Row],[ER Lookup and Format]]&lt;&gt;"",CONCATENATE(tbl_TransDet_Exp[[#This Row],[https://financials.omni.fsu.edu/psp/sprdfi/EMPLOYEE/ERP/c/AUDIT_EXPENSE_FUNCTIONS.TE_EXP_SHEET_INQ.GBL?SHEET_ID=]],AE1438,tbl_TransDet_Exp[[#This Row],[&amp;PAGE=EX_SHEET_ENTRY]]))</f>
        <v>0</v>
      </c>
      <c r="AG1438" s="250" t="str">
        <f t="shared" si="71"/>
        <v>https://docmgmt.its.fsu.edu/NolijWeb/public/apiLoginCheck.jsp?redir=../documentviewer/%3FdocumentId%3D</v>
      </c>
      <c r="AH14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8" s="250" t="str">
        <f>tbl_TransDet_Exp[[#Headers],[&amp;TargetFrameName=None]]</f>
        <v>&amp;TargetFrameName=None</v>
      </c>
      <c r="AJ14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8" s="71"/>
      <c r="AN1438" s="22"/>
      <c r="AO1438" s="22"/>
      <c r="AP1438" s="208"/>
      <c r="AQ1438" s="42" t="e">
        <f>IF(tbl_TransDet_Exp[[#This Row],[Custom SR Type]]="",INDEX(SR_Lookup[Section Name],MATCH(tbl_TransDet_Exp[[#This Row],[Account]],SR_Lookup[Account],0)),tbl_TransDet_Exp[[#This Row],[Custom SR Type]])</f>
        <v>#N/A</v>
      </c>
      <c r="AR1438" s="42">
        <f>VALUE(CONCATENATE(C1438,TEXT(tbl_TransDet_Exp[[#This Row],[Pd]],"00")))</f>
        <v>0</v>
      </c>
      <c r="AS1438" s="42" t="str">
        <f>TEXT(tbl_TransDet_Exp[[#This Row],[Project Id]],"000000")</f>
        <v>000000</v>
      </c>
      <c r="AT1438" s="42" t="e">
        <f>INDEX(Table11[Description],MATCH(tbl_TransDet_Exp[[#This Row],[Account]],Table11[GL Account],0))</f>
        <v>#N/A</v>
      </c>
      <c r="AU14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39" spans="2:47">
      <c r="B1439" s="11"/>
      <c r="C1439" s="243"/>
      <c r="D1439" s="243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244"/>
      <c r="P1439" s="11"/>
      <c r="Q1439" s="245"/>
      <c r="R1439" s="11"/>
      <c r="S1439" s="11"/>
      <c r="T1439" s="11"/>
      <c r="U1439" s="11"/>
      <c r="V1439" s="11"/>
      <c r="W1439" s="11"/>
      <c r="X1439" s="11"/>
      <c r="Y1439" s="11"/>
      <c r="Z1439" s="246"/>
      <c r="AA14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39" s="250" t="e">
        <f>IF(tbl_TransDet_Exp[[#This Row],[+/-  (HR GL Detail)]]&lt;&gt;"",tbl_TransDet_Exp[[#This Row],[+/-  (HR GL Detail)]],IF(#REF!&lt;&gt;"",#REF!,""))</f>
        <v>#REF!</v>
      </c>
      <c r="AC1439" s="250" t="str">
        <f t="shared" si="69"/>
        <v>https://financials.omni.fsu.edu/psp/sprdfi/EMPLOYEE/ERP/c/AUDIT_EXPENSE_FUNCTIONS.TE_EXP_SHEET_INQ.GBL?SHEET_ID=</v>
      </c>
      <c r="AD1439" s="250" t="str">
        <f t="shared" si="70"/>
        <v>&amp;PAGE=EX_SHEET_ENTRY</v>
      </c>
      <c r="AE1439" s="250" t="str">
        <f>IF(LEFT(tbl_TransDet_Exp[[#This Row],[Journal Id]],2)="EX",TEXT(tbl_TransDet_Exp[[#This Row],[Vch /Ex /PayId]],"0000000000"),"")</f>
        <v/>
      </c>
      <c r="AF1439" s="250" t="b">
        <f>IF(tbl_TransDet_Exp[[#This Row],[ER Lookup and Format]]&lt;&gt;"",CONCATENATE(tbl_TransDet_Exp[[#This Row],[https://financials.omni.fsu.edu/psp/sprdfi/EMPLOYEE/ERP/c/AUDIT_EXPENSE_FUNCTIONS.TE_EXP_SHEET_INQ.GBL?SHEET_ID=]],AE1439,tbl_TransDet_Exp[[#This Row],[&amp;PAGE=EX_SHEET_ENTRY]]))</f>
        <v>0</v>
      </c>
      <c r="AG1439" s="250" t="str">
        <f t="shared" si="71"/>
        <v>https://docmgmt.its.fsu.edu/NolijWeb/public/apiLoginCheck.jsp?redir=../documentviewer/%3FdocumentId%3D</v>
      </c>
      <c r="AH14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39" s="250" t="str">
        <f>tbl_TransDet_Exp[[#Headers],[&amp;TargetFrameName=None]]</f>
        <v>&amp;TargetFrameName=None</v>
      </c>
      <c r="AJ14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39" s="71"/>
      <c r="AN1439" s="22"/>
      <c r="AO1439" s="22"/>
      <c r="AP1439" s="208"/>
      <c r="AQ1439" s="42" t="e">
        <f>IF(tbl_TransDet_Exp[[#This Row],[Custom SR Type]]="",INDEX(SR_Lookup[Section Name],MATCH(tbl_TransDet_Exp[[#This Row],[Account]],SR_Lookup[Account],0)),tbl_TransDet_Exp[[#This Row],[Custom SR Type]])</f>
        <v>#N/A</v>
      </c>
      <c r="AR1439" s="42">
        <f>VALUE(CONCATENATE(C1439,TEXT(tbl_TransDet_Exp[[#This Row],[Pd]],"00")))</f>
        <v>0</v>
      </c>
      <c r="AS1439" s="42" t="str">
        <f>TEXT(tbl_TransDet_Exp[[#This Row],[Project Id]],"000000")</f>
        <v>000000</v>
      </c>
      <c r="AT1439" s="42" t="e">
        <f>INDEX(Table11[Description],MATCH(tbl_TransDet_Exp[[#This Row],[Account]],Table11[GL Account],0))</f>
        <v>#N/A</v>
      </c>
      <c r="AU14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0" spans="2:47">
      <c r="B1440" s="11"/>
      <c r="C1440" s="243"/>
      <c r="D1440" s="243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244"/>
      <c r="P1440" s="11"/>
      <c r="Q1440" s="245"/>
      <c r="R1440" s="11"/>
      <c r="S1440" s="11"/>
      <c r="T1440" s="11"/>
      <c r="U1440" s="11"/>
      <c r="V1440" s="11"/>
      <c r="W1440" s="11"/>
      <c r="X1440" s="11"/>
      <c r="Y1440" s="11"/>
      <c r="Z1440" s="246"/>
      <c r="AA14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0" s="250" t="e">
        <f>IF(tbl_TransDet_Exp[[#This Row],[+/-  (HR GL Detail)]]&lt;&gt;"",tbl_TransDet_Exp[[#This Row],[+/-  (HR GL Detail)]],IF(#REF!&lt;&gt;"",#REF!,""))</f>
        <v>#REF!</v>
      </c>
      <c r="AC1440" s="250" t="str">
        <f t="shared" si="69"/>
        <v>https://financials.omni.fsu.edu/psp/sprdfi/EMPLOYEE/ERP/c/AUDIT_EXPENSE_FUNCTIONS.TE_EXP_SHEET_INQ.GBL?SHEET_ID=</v>
      </c>
      <c r="AD1440" s="250" t="str">
        <f t="shared" si="70"/>
        <v>&amp;PAGE=EX_SHEET_ENTRY</v>
      </c>
      <c r="AE1440" s="250" t="str">
        <f>IF(LEFT(tbl_TransDet_Exp[[#This Row],[Journal Id]],2)="EX",TEXT(tbl_TransDet_Exp[[#This Row],[Vch /Ex /PayId]],"0000000000"),"")</f>
        <v/>
      </c>
      <c r="AF1440" s="250" t="b">
        <f>IF(tbl_TransDet_Exp[[#This Row],[ER Lookup and Format]]&lt;&gt;"",CONCATENATE(tbl_TransDet_Exp[[#This Row],[https://financials.omni.fsu.edu/psp/sprdfi/EMPLOYEE/ERP/c/AUDIT_EXPENSE_FUNCTIONS.TE_EXP_SHEET_INQ.GBL?SHEET_ID=]],AE1440,tbl_TransDet_Exp[[#This Row],[&amp;PAGE=EX_SHEET_ENTRY]]))</f>
        <v>0</v>
      </c>
      <c r="AG1440" s="250" t="str">
        <f t="shared" si="71"/>
        <v>https://docmgmt.its.fsu.edu/NolijWeb/public/apiLoginCheck.jsp?redir=../documentviewer/%3FdocumentId%3D</v>
      </c>
      <c r="AH14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0" s="250" t="str">
        <f>tbl_TransDet_Exp[[#Headers],[&amp;TargetFrameName=None]]</f>
        <v>&amp;TargetFrameName=None</v>
      </c>
      <c r="AJ14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0" s="71"/>
      <c r="AN1440" s="22"/>
      <c r="AO1440" s="22"/>
      <c r="AP1440" s="208"/>
      <c r="AQ1440" s="42" t="e">
        <f>IF(tbl_TransDet_Exp[[#This Row],[Custom SR Type]]="",INDEX(SR_Lookup[Section Name],MATCH(tbl_TransDet_Exp[[#This Row],[Account]],SR_Lookup[Account],0)),tbl_TransDet_Exp[[#This Row],[Custom SR Type]])</f>
        <v>#N/A</v>
      </c>
      <c r="AR1440" s="42">
        <f>VALUE(CONCATENATE(C1440,TEXT(tbl_TransDet_Exp[[#This Row],[Pd]],"00")))</f>
        <v>0</v>
      </c>
      <c r="AS1440" s="42" t="str">
        <f>TEXT(tbl_TransDet_Exp[[#This Row],[Project Id]],"000000")</f>
        <v>000000</v>
      </c>
      <c r="AT1440" s="42" t="e">
        <f>INDEX(Table11[Description],MATCH(tbl_TransDet_Exp[[#This Row],[Account]],Table11[GL Account],0))</f>
        <v>#N/A</v>
      </c>
      <c r="AU14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1" spans="2:47">
      <c r="B1441" s="11"/>
      <c r="C1441" s="243"/>
      <c r="D1441" s="243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244"/>
      <c r="P1441" s="11"/>
      <c r="Q1441" s="245"/>
      <c r="R1441" s="11"/>
      <c r="S1441" s="11"/>
      <c r="T1441" s="11"/>
      <c r="U1441" s="11"/>
      <c r="V1441" s="11"/>
      <c r="W1441" s="11"/>
      <c r="X1441" s="11"/>
      <c r="Y1441" s="11"/>
      <c r="Z1441" s="246"/>
      <c r="AA14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1" s="250" t="e">
        <f>IF(tbl_TransDet_Exp[[#This Row],[+/-  (HR GL Detail)]]&lt;&gt;"",tbl_TransDet_Exp[[#This Row],[+/-  (HR GL Detail)]],IF(#REF!&lt;&gt;"",#REF!,""))</f>
        <v>#REF!</v>
      </c>
      <c r="AC1441" s="250" t="str">
        <f t="shared" si="69"/>
        <v>https://financials.omni.fsu.edu/psp/sprdfi/EMPLOYEE/ERP/c/AUDIT_EXPENSE_FUNCTIONS.TE_EXP_SHEET_INQ.GBL?SHEET_ID=</v>
      </c>
      <c r="AD1441" s="250" t="str">
        <f t="shared" si="70"/>
        <v>&amp;PAGE=EX_SHEET_ENTRY</v>
      </c>
      <c r="AE1441" s="250" t="str">
        <f>IF(LEFT(tbl_TransDet_Exp[[#This Row],[Journal Id]],2)="EX",TEXT(tbl_TransDet_Exp[[#This Row],[Vch /Ex /PayId]],"0000000000"),"")</f>
        <v/>
      </c>
      <c r="AF1441" s="250" t="b">
        <f>IF(tbl_TransDet_Exp[[#This Row],[ER Lookup and Format]]&lt;&gt;"",CONCATENATE(tbl_TransDet_Exp[[#This Row],[https://financials.omni.fsu.edu/psp/sprdfi/EMPLOYEE/ERP/c/AUDIT_EXPENSE_FUNCTIONS.TE_EXP_SHEET_INQ.GBL?SHEET_ID=]],AE1441,tbl_TransDet_Exp[[#This Row],[&amp;PAGE=EX_SHEET_ENTRY]]))</f>
        <v>0</v>
      </c>
      <c r="AG1441" s="250" t="str">
        <f t="shared" si="71"/>
        <v>https://docmgmt.its.fsu.edu/NolijWeb/public/apiLoginCheck.jsp?redir=../documentviewer/%3FdocumentId%3D</v>
      </c>
      <c r="AH14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1" s="250" t="str">
        <f>tbl_TransDet_Exp[[#Headers],[&amp;TargetFrameName=None]]</f>
        <v>&amp;TargetFrameName=None</v>
      </c>
      <c r="AJ14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1" s="71"/>
      <c r="AN1441" s="22"/>
      <c r="AO1441" s="22"/>
      <c r="AP1441" s="208"/>
      <c r="AQ1441" s="42" t="e">
        <f>IF(tbl_TransDet_Exp[[#This Row],[Custom SR Type]]="",INDEX(SR_Lookup[Section Name],MATCH(tbl_TransDet_Exp[[#This Row],[Account]],SR_Lookup[Account],0)),tbl_TransDet_Exp[[#This Row],[Custom SR Type]])</f>
        <v>#N/A</v>
      </c>
      <c r="AR1441" s="42">
        <f>VALUE(CONCATENATE(C1441,TEXT(tbl_TransDet_Exp[[#This Row],[Pd]],"00")))</f>
        <v>0</v>
      </c>
      <c r="AS1441" s="42" t="str">
        <f>TEXT(tbl_TransDet_Exp[[#This Row],[Project Id]],"000000")</f>
        <v>000000</v>
      </c>
      <c r="AT1441" s="42" t="e">
        <f>INDEX(Table11[Description],MATCH(tbl_TransDet_Exp[[#This Row],[Account]],Table11[GL Account],0))</f>
        <v>#N/A</v>
      </c>
      <c r="AU14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2" spans="2:47">
      <c r="B1442" s="11"/>
      <c r="C1442" s="243"/>
      <c r="D1442" s="243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244"/>
      <c r="P1442" s="11"/>
      <c r="Q1442" s="245"/>
      <c r="R1442" s="11"/>
      <c r="S1442" s="11"/>
      <c r="T1442" s="11"/>
      <c r="U1442" s="11"/>
      <c r="V1442" s="11"/>
      <c r="W1442" s="11"/>
      <c r="X1442" s="11"/>
      <c r="Y1442" s="11"/>
      <c r="Z1442" s="246"/>
      <c r="AA14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2" s="250" t="e">
        <f>IF(tbl_TransDet_Exp[[#This Row],[+/-  (HR GL Detail)]]&lt;&gt;"",tbl_TransDet_Exp[[#This Row],[+/-  (HR GL Detail)]],IF(#REF!&lt;&gt;"",#REF!,""))</f>
        <v>#REF!</v>
      </c>
      <c r="AC1442" s="250" t="str">
        <f t="shared" si="69"/>
        <v>https://financials.omni.fsu.edu/psp/sprdfi/EMPLOYEE/ERP/c/AUDIT_EXPENSE_FUNCTIONS.TE_EXP_SHEET_INQ.GBL?SHEET_ID=</v>
      </c>
      <c r="AD1442" s="250" t="str">
        <f t="shared" si="70"/>
        <v>&amp;PAGE=EX_SHEET_ENTRY</v>
      </c>
      <c r="AE1442" s="250" t="str">
        <f>IF(LEFT(tbl_TransDet_Exp[[#This Row],[Journal Id]],2)="EX",TEXT(tbl_TransDet_Exp[[#This Row],[Vch /Ex /PayId]],"0000000000"),"")</f>
        <v/>
      </c>
      <c r="AF1442" s="250" t="b">
        <f>IF(tbl_TransDet_Exp[[#This Row],[ER Lookup and Format]]&lt;&gt;"",CONCATENATE(tbl_TransDet_Exp[[#This Row],[https://financials.omni.fsu.edu/psp/sprdfi/EMPLOYEE/ERP/c/AUDIT_EXPENSE_FUNCTIONS.TE_EXP_SHEET_INQ.GBL?SHEET_ID=]],AE1442,tbl_TransDet_Exp[[#This Row],[&amp;PAGE=EX_SHEET_ENTRY]]))</f>
        <v>0</v>
      </c>
      <c r="AG1442" s="250" t="str">
        <f t="shared" si="71"/>
        <v>https://docmgmt.its.fsu.edu/NolijWeb/public/apiLoginCheck.jsp?redir=../documentviewer/%3FdocumentId%3D</v>
      </c>
      <c r="AH14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2" s="250" t="str">
        <f>tbl_TransDet_Exp[[#Headers],[&amp;TargetFrameName=None]]</f>
        <v>&amp;TargetFrameName=None</v>
      </c>
      <c r="AJ14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2" s="71"/>
      <c r="AN1442" s="22"/>
      <c r="AO1442" s="22"/>
      <c r="AP1442" s="208"/>
      <c r="AQ1442" s="42" t="e">
        <f>IF(tbl_TransDet_Exp[[#This Row],[Custom SR Type]]="",INDEX(SR_Lookup[Section Name],MATCH(tbl_TransDet_Exp[[#This Row],[Account]],SR_Lookup[Account],0)),tbl_TransDet_Exp[[#This Row],[Custom SR Type]])</f>
        <v>#N/A</v>
      </c>
      <c r="AR1442" s="42">
        <f>VALUE(CONCATENATE(C1442,TEXT(tbl_TransDet_Exp[[#This Row],[Pd]],"00")))</f>
        <v>0</v>
      </c>
      <c r="AS1442" s="42" t="str">
        <f>TEXT(tbl_TransDet_Exp[[#This Row],[Project Id]],"000000")</f>
        <v>000000</v>
      </c>
      <c r="AT1442" s="42" t="e">
        <f>INDEX(Table11[Description],MATCH(tbl_TransDet_Exp[[#This Row],[Account]],Table11[GL Account],0))</f>
        <v>#N/A</v>
      </c>
      <c r="AU14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3" spans="2:47">
      <c r="B1443" s="11"/>
      <c r="C1443" s="243"/>
      <c r="D1443" s="243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244"/>
      <c r="P1443" s="11"/>
      <c r="Q1443" s="245"/>
      <c r="R1443" s="11"/>
      <c r="S1443" s="11"/>
      <c r="T1443" s="11"/>
      <c r="U1443" s="11"/>
      <c r="V1443" s="11"/>
      <c r="W1443" s="11"/>
      <c r="X1443" s="11"/>
      <c r="Y1443" s="11"/>
      <c r="Z1443" s="246"/>
      <c r="AA14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3" s="250" t="e">
        <f>IF(tbl_TransDet_Exp[[#This Row],[+/-  (HR GL Detail)]]&lt;&gt;"",tbl_TransDet_Exp[[#This Row],[+/-  (HR GL Detail)]],IF(#REF!&lt;&gt;"",#REF!,""))</f>
        <v>#REF!</v>
      </c>
      <c r="AC1443" s="250" t="str">
        <f t="shared" si="69"/>
        <v>https://financials.omni.fsu.edu/psp/sprdfi/EMPLOYEE/ERP/c/AUDIT_EXPENSE_FUNCTIONS.TE_EXP_SHEET_INQ.GBL?SHEET_ID=</v>
      </c>
      <c r="AD1443" s="250" t="str">
        <f t="shared" si="70"/>
        <v>&amp;PAGE=EX_SHEET_ENTRY</v>
      </c>
      <c r="AE1443" s="250" t="str">
        <f>IF(LEFT(tbl_TransDet_Exp[[#This Row],[Journal Id]],2)="EX",TEXT(tbl_TransDet_Exp[[#This Row],[Vch /Ex /PayId]],"0000000000"),"")</f>
        <v/>
      </c>
      <c r="AF1443" s="250" t="b">
        <f>IF(tbl_TransDet_Exp[[#This Row],[ER Lookup and Format]]&lt;&gt;"",CONCATENATE(tbl_TransDet_Exp[[#This Row],[https://financials.omni.fsu.edu/psp/sprdfi/EMPLOYEE/ERP/c/AUDIT_EXPENSE_FUNCTIONS.TE_EXP_SHEET_INQ.GBL?SHEET_ID=]],AE1443,tbl_TransDet_Exp[[#This Row],[&amp;PAGE=EX_SHEET_ENTRY]]))</f>
        <v>0</v>
      </c>
      <c r="AG1443" s="250" t="str">
        <f t="shared" si="71"/>
        <v>https://docmgmt.its.fsu.edu/NolijWeb/public/apiLoginCheck.jsp?redir=../documentviewer/%3FdocumentId%3D</v>
      </c>
      <c r="AH14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3" s="250" t="str">
        <f>tbl_TransDet_Exp[[#Headers],[&amp;TargetFrameName=None]]</f>
        <v>&amp;TargetFrameName=None</v>
      </c>
      <c r="AJ14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3" s="71"/>
      <c r="AN1443" s="22"/>
      <c r="AO1443" s="22"/>
      <c r="AP1443" s="208"/>
      <c r="AQ1443" s="42" t="e">
        <f>IF(tbl_TransDet_Exp[[#This Row],[Custom SR Type]]="",INDEX(SR_Lookup[Section Name],MATCH(tbl_TransDet_Exp[[#This Row],[Account]],SR_Lookup[Account],0)),tbl_TransDet_Exp[[#This Row],[Custom SR Type]])</f>
        <v>#N/A</v>
      </c>
      <c r="AR1443" s="42">
        <f>VALUE(CONCATENATE(C1443,TEXT(tbl_TransDet_Exp[[#This Row],[Pd]],"00")))</f>
        <v>0</v>
      </c>
      <c r="AS1443" s="42" t="str">
        <f>TEXT(tbl_TransDet_Exp[[#This Row],[Project Id]],"000000")</f>
        <v>000000</v>
      </c>
      <c r="AT1443" s="42" t="e">
        <f>INDEX(Table11[Description],MATCH(tbl_TransDet_Exp[[#This Row],[Account]],Table11[GL Account],0))</f>
        <v>#N/A</v>
      </c>
      <c r="AU14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4" spans="2:47">
      <c r="B1444" s="11"/>
      <c r="C1444" s="243"/>
      <c r="D1444" s="243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244"/>
      <c r="P1444" s="11"/>
      <c r="Q1444" s="245"/>
      <c r="R1444" s="11"/>
      <c r="S1444" s="11"/>
      <c r="T1444" s="11"/>
      <c r="U1444" s="11"/>
      <c r="V1444" s="11"/>
      <c r="W1444" s="11"/>
      <c r="X1444" s="11"/>
      <c r="Y1444" s="11"/>
      <c r="Z1444" s="246"/>
      <c r="AA14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4" s="250" t="e">
        <f>IF(tbl_TransDet_Exp[[#This Row],[+/-  (HR GL Detail)]]&lt;&gt;"",tbl_TransDet_Exp[[#This Row],[+/-  (HR GL Detail)]],IF(#REF!&lt;&gt;"",#REF!,""))</f>
        <v>#REF!</v>
      </c>
      <c r="AC1444" s="250" t="str">
        <f t="shared" si="69"/>
        <v>https://financials.omni.fsu.edu/psp/sprdfi/EMPLOYEE/ERP/c/AUDIT_EXPENSE_FUNCTIONS.TE_EXP_SHEET_INQ.GBL?SHEET_ID=</v>
      </c>
      <c r="AD1444" s="250" t="str">
        <f t="shared" si="70"/>
        <v>&amp;PAGE=EX_SHEET_ENTRY</v>
      </c>
      <c r="AE1444" s="250" t="str">
        <f>IF(LEFT(tbl_TransDet_Exp[[#This Row],[Journal Id]],2)="EX",TEXT(tbl_TransDet_Exp[[#This Row],[Vch /Ex /PayId]],"0000000000"),"")</f>
        <v/>
      </c>
      <c r="AF1444" s="250" t="b">
        <f>IF(tbl_TransDet_Exp[[#This Row],[ER Lookup and Format]]&lt;&gt;"",CONCATENATE(tbl_TransDet_Exp[[#This Row],[https://financials.omni.fsu.edu/psp/sprdfi/EMPLOYEE/ERP/c/AUDIT_EXPENSE_FUNCTIONS.TE_EXP_SHEET_INQ.GBL?SHEET_ID=]],AE1444,tbl_TransDet_Exp[[#This Row],[&amp;PAGE=EX_SHEET_ENTRY]]))</f>
        <v>0</v>
      </c>
      <c r="AG1444" s="250" t="str">
        <f t="shared" si="71"/>
        <v>https://docmgmt.its.fsu.edu/NolijWeb/public/apiLoginCheck.jsp?redir=../documentviewer/%3FdocumentId%3D</v>
      </c>
      <c r="AH14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4" s="250" t="str">
        <f>tbl_TransDet_Exp[[#Headers],[&amp;TargetFrameName=None]]</f>
        <v>&amp;TargetFrameName=None</v>
      </c>
      <c r="AJ14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4" s="71"/>
      <c r="AN1444" s="22"/>
      <c r="AO1444" s="22"/>
      <c r="AP1444" s="208"/>
      <c r="AQ1444" s="42" t="e">
        <f>IF(tbl_TransDet_Exp[[#This Row],[Custom SR Type]]="",INDEX(SR_Lookup[Section Name],MATCH(tbl_TransDet_Exp[[#This Row],[Account]],SR_Lookup[Account],0)),tbl_TransDet_Exp[[#This Row],[Custom SR Type]])</f>
        <v>#N/A</v>
      </c>
      <c r="AR1444" s="42">
        <f>VALUE(CONCATENATE(C1444,TEXT(tbl_TransDet_Exp[[#This Row],[Pd]],"00")))</f>
        <v>0</v>
      </c>
      <c r="AS1444" s="42" t="str">
        <f>TEXT(tbl_TransDet_Exp[[#This Row],[Project Id]],"000000")</f>
        <v>000000</v>
      </c>
      <c r="AT1444" s="42" t="e">
        <f>INDEX(Table11[Description],MATCH(tbl_TransDet_Exp[[#This Row],[Account]],Table11[GL Account],0))</f>
        <v>#N/A</v>
      </c>
      <c r="AU14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5" spans="2:47">
      <c r="B1445" s="11"/>
      <c r="C1445" s="243"/>
      <c r="D1445" s="243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244"/>
      <c r="P1445" s="11"/>
      <c r="Q1445" s="245"/>
      <c r="R1445" s="11"/>
      <c r="S1445" s="11"/>
      <c r="T1445" s="11"/>
      <c r="U1445" s="11"/>
      <c r="V1445" s="11"/>
      <c r="W1445" s="11"/>
      <c r="X1445" s="11"/>
      <c r="Y1445" s="11"/>
      <c r="Z1445" s="246"/>
      <c r="AA14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5" s="250" t="e">
        <f>IF(tbl_TransDet_Exp[[#This Row],[+/-  (HR GL Detail)]]&lt;&gt;"",tbl_TransDet_Exp[[#This Row],[+/-  (HR GL Detail)]],IF(#REF!&lt;&gt;"",#REF!,""))</f>
        <v>#REF!</v>
      </c>
      <c r="AC1445" s="250" t="str">
        <f t="shared" si="69"/>
        <v>https://financials.omni.fsu.edu/psp/sprdfi/EMPLOYEE/ERP/c/AUDIT_EXPENSE_FUNCTIONS.TE_EXP_SHEET_INQ.GBL?SHEET_ID=</v>
      </c>
      <c r="AD1445" s="250" t="str">
        <f t="shared" si="70"/>
        <v>&amp;PAGE=EX_SHEET_ENTRY</v>
      </c>
      <c r="AE1445" s="250" t="str">
        <f>IF(LEFT(tbl_TransDet_Exp[[#This Row],[Journal Id]],2)="EX",TEXT(tbl_TransDet_Exp[[#This Row],[Vch /Ex /PayId]],"0000000000"),"")</f>
        <v/>
      </c>
      <c r="AF1445" s="250" t="b">
        <f>IF(tbl_TransDet_Exp[[#This Row],[ER Lookup and Format]]&lt;&gt;"",CONCATENATE(tbl_TransDet_Exp[[#This Row],[https://financials.omni.fsu.edu/psp/sprdfi/EMPLOYEE/ERP/c/AUDIT_EXPENSE_FUNCTIONS.TE_EXP_SHEET_INQ.GBL?SHEET_ID=]],AE1445,tbl_TransDet_Exp[[#This Row],[&amp;PAGE=EX_SHEET_ENTRY]]))</f>
        <v>0</v>
      </c>
      <c r="AG1445" s="250" t="str">
        <f t="shared" si="71"/>
        <v>https://docmgmt.its.fsu.edu/NolijWeb/public/apiLoginCheck.jsp?redir=../documentviewer/%3FdocumentId%3D</v>
      </c>
      <c r="AH14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5" s="250" t="str">
        <f>tbl_TransDet_Exp[[#Headers],[&amp;TargetFrameName=None]]</f>
        <v>&amp;TargetFrameName=None</v>
      </c>
      <c r="AJ14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5" s="71"/>
      <c r="AN1445" s="22"/>
      <c r="AO1445" s="22"/>
      <c r="AP1445" s="208"/>
      <c r="AQ1445" s="42" t="e">
        <f>IF(tbl_TransDet_Exp[[#This Row],[Custom SR Type]]="",INDEX(SR_Lookup[Section Name],MATCH(tbl_TransDet_Exp[[#This Row],[Account]],SR_Lookup[Account],0)),tbl_TransDet_Exp[[#This Row],[Custom SR Type]])</f>
        <v>#N/A</v>
      </c>
      <c r="AR1445" s="42">
        <f>VALUE(CONCATENATE(C1445,TEXT(tbl_TransDet_Exp[[#This Row],[Pd]],"00")))</f>
        <v>0</v>
      </c>
      <c r="AS1445" s="42" t="str">
        <f>TEXT(tbl_TransDet_Exp[[#This Row],[Project Id]],"000000")</f>
        <v>000000</v>
      </c>
      <c r="AT1445" s="42" t="e">
        <f>INDEX(Table11[Description],MATCH(tbl_TransDet_Exp[[#This Row],[Account]],Table11[GL Account],0))</f>
        <v>#N/A</v>
      </c>
      <c r="AU14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6" spans="2:47">
      <c r="B1446" s="11"/>
      <c r="C1446" s="243"/>
      <c r="D1446" s="243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244"/>
      <c r="P1446" s="11"/>
      <c r="Q1446" s="245"/>
      <c r="R1446" s="11"/>
      <c r="S1446" s="11"/>
      <c r="T1446" s="11"/>
      <c r="U1446" s="11"/>
      <c r="V1446" s="11"/>
      <c r="W1446" s="11"/>
      <c r="X1446" s="11"/>
      <c r="Y1446" s="11"/>
      <c r="Z1446" s="246"/>
      <c r="AA14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6" s="250" t="e">
        <f>IF(tbl_TransDet_Exp[[#This Row],[+/-  (HR GL Detail)]]&lt;&gt;"",tbl_TransDet_Exp[[#This Row],[+/-  (HR GL Detail)]],IF(#REF!&lt;&gt;"",#REF!,""))</f>
        <v>#REF!</v>
      </c>
      <c r="AC1446" s="250" t="str">
        <f t="shared" si="69"/>
        <v>https://financials.omni.fsu.edu/psp/sprdfi/EMPLOYEE/ERP/c/AUDIT_EXPENSE_FUNCTIONS.TE_EXP_SHEET_INQ.GBL?SHEET_ID=</v>
      </c>
      <c r="AD1446" s="250" t="str">
        <f t="shared" si="70"/>
        <v>&amp;PAGE=EX_SHEET_ENTRY</v>
      </c>
      <c r="AE1446" s="250" t="str">
        <f>IF(LEFT(tbl_TransDet_Exp[[#This Row],[Journal Id]],2)="EX",TEXT(tbl_TransDet_Exp[[#This Row],[Vch /Ex /PayId]],"0000000000"),"")</f>
        <v/>
      </c>
      <c r="AF1446" s="250" t="b">
        <f>IF(tbl_TransDet_Exp[[#This Row],[ER Lookup and Format]]&lt;&gt;"",CONCATENATE(tbl_TransDet_Exp[[#This Row],[https://financials.omni.fsu.edu/psp/sprdfi/EMPLOYEE/ERP/c/AUDIT_EXPENSE_FUNCTIONS.TE_EXP_SHEET_INQ.GBL?SHEET_ID=]],AE1446,tbl_TransDet_Exp[[#This Row],[&amp;PAGE=EX_SHEET_ENTRY]]))</f>
        <v>0</v>
      </c>
      <c r="AG1446" s="250" t="str">
        <f t="shared" si="71"/>
        <v>https://docmgmt.its.fsu.edu/NolijWeb/public/apiLoginCheck.jsp?redir=../documentviewer/%3FdocumentId%3D</v>
      </c>
      <c r="AH14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6" s="250" t="str">
        <f>tbl_TransDet_Exp[[#Headers],[&amp;TargetFrameName=None]]</f>
        <v>&amp;TargetFrameName=None</v>
      </c>
      <c r="AJ14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6" s="71"/>
      <c r="AN1446" s="22"/>
      <c r="AO1446" s="22"/>
      <c r="AP1446" s="208"/>
      <c r="AQ1446" s="42" t="e">
        <f>IF(tbl_TransDet_Exp[[#This Row],[Custom SR Type]]="",INDEX(SR_Lookup[Section Name],MATCH(tbl_TransDet_Exp[[#This Row],[Account]],SR_Lookup[Account],0)),tbl_TransDet_Exp[[#This Row],[Custom SR Type]])</f>
        <v>#N/A</v>
      </c>
      <c r="AR1446" s="42">
        <f>VALUE(CONCATENATE(C1446,TEXT(tbl_TransDet_Exp[[#This Row],[Pd]],"00")))</f>
        <v>0</v>
      </c>
      <c r="AS1446" s="42" t="str">
        <f>TEXT(tbl_TransDet_Exp[[#This Row],[Project Id]],"000000")</f>
        <v>000000</v>
      </c>
      <c r="AT1446" s="42" t="e">
        <f>INDEX(Table11[Description],MATCH(tbl_TransDet_Exp[[#This Row],[Account]],Table11[GL Account],0))</f>
        <v>#N/A</v>
      </c>
      <c r="AU14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7" spans="2:47">
      <c r="B1447" s="11"/>
      <c r="C1447" s="243"/>
      <c r="D1447" s="243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244"/>
      <c r="P1447" s="11"/>
      <c r="Q1447" s="245"/>
      <c r="R1447" s="11"/>
      <c r="S1447" s="11"/>
      <c r="T1447" s="11"/>
      <c r="U1447" s="11"/>
      <c r="V1447" s="11"/>
      <c r="W1447" s="11"/>
      <c r="X1447" s="11"/>
      <c r="Y1447" s="11"/>
      <c r="Z1447" s="246"/>
      <c r="AA14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7" s="250" t="e">
        <f>IF(tbl_TransDet_Exp[[#This Row],[+/-  (HR GL Detail)]]&lt;&gt;"",tbl_TransDet_Exp[[#This Row],[+/-  (HR GL Detail)]],IF(#REF!&lt;&gt;"",#REF!,""))</f>
        <v>#REF!</v>
      </c>
      <c r="AC1447" s="250" t="str">
        <f t="shared" si="69"/>
        <v>https://financials.omni.fsu.edu/psp/sprdfi/EMPLOYEE/ERP/c/AUDIT_EXPENSE_FUNCTIONS.TE_EXP_SHEET_INQ.GBL?SHEET_ID=</v>
      </c>
      <c r="AD1447" s="250" t="str">
        <f t="shared" si="70"/>
        <v>&amp;PAGE=EX_SHEET_ENTRY</v>
      </c>
      <c r="AE1447" s="250" t="str">
        <f>IF(LEFT(tbl_TransDet_Exp[[#This Row],[Journal Id]],2)="EX",TEXT(tbl_TransDet_Exp[[#This Row],[Vch /Ex /PayId]],"0000000000"),"")</f>
        <v/>
      </c>
      <c r="AF1447" s="250" t="b">
        <f>IF(tbl_TransDet_Exp[[#This Row],[ER Lookup and Format]]&lt;&gt;"",CONCATENATE(tbl_TransDet_Exp[[#This Row],[https://financials.omni.fsu.edu/psp/sprdfi/EMPLOYEE/ERP/c/AUDIT_EXPENSE_FUNCTIONS.TE_EXP_SHEET_INQ.GBL?SHEET_ID=]],AE1447,tbl_TransDet_Exp[[#This Row],[&amp;PAGE=EX_SHEET_ENTRY]]))</f>
        <v>0</v>
      </c>
      <c r="AG1447" s="250" t="str">
        <f t="shared" si="71"/>
        <v>https://docmgmt.its.fsu.edu/NolijWeb/public/apiLoginCheck.jsp?redir=../documentviewer/%3FdocumentId%3D</v>
      </c>
      <c r="AH14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7" s="250" t="str">
        <f>tbl_TransDet_Exp[[#Headers],[&amp;TargetFrameName=None]]</f>
        <v>&amp;TargetFrameName=None</v>
      </c>
      <c r="AJ14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7" s="71"/>
      <c r="AN1447" s="22"/>
      <c r="AO1447" s="22"/>
      <c r="AP1447" s="208"/>
      <c r="AQ1447" s="42" t="e">
        <f>IF(tbl_TransDet_Exp[[#This Row],[Custom SR Type]]="",INDEX(SR_Lookup[Section Name],MATCH(tbl_TransDet_Exp[[#This Row],[Account]],SR_Lookup[Account],0)),tbl_TransDet_Exp[[#This Row],[Custom SR Type]])</f>
        <v>#N/A</v>
      </c>
      <c r="AR1447" s="42">
        <f>VALUE(CONCATENATE(C1447,TEXT(tbl_TransDet_Exp[[#This Row],[Pd]],"00")))</f>
        <v>0</v>
      </c>
      <c r="AS1447" s="42" t="str">
        <f>TEXT(tbl_TransDet_Exp[[#This Row],[Project Id]],"000000")</f>
        <v>000000</v>
      </c>
      <c r="AT1447" s="42" t="e">
        <f>INDEX(Table11[Description],MATCH(tbl_TransDet_Exp[[#This Row],[Account]],Table11[GL Account],0))</f>
        <v>#N/A</v>
      </c>
      <c r="AU14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8" spans="2:47">
      <c r="B1448" s="11"/>
      <c r="C1448" s="243"/>
      <c r="D1448" s="243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244"/>
      <c r="P1448" s="11"/>
      <c r="Q1448" s="245"/>
      <c r="R1448" s="11"/>
      <c r="S1448" s="11"/>
      <c r="T1448" s="11"/>
      <c r="U1448" s="11"/>
      <c r="V1448" s="11"/>
      <c r="W1448" s="11"/>
      <c r="X1448" s="11"/>
      <c r="Y1448" s="11"/>
      <c r="Z1448" s="246"/>
      <c r="AA14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8" s="250" t="e">
        <f>IF(tbl_TransDet_Exp[[#This Row],[+/-  (HR GL Detail)]]&lt;&gt;"",tbl_TransDet_Exp[[#This Row],[+/-  (HR GL Detail)]],IF(#REF!&lt;&gt;"",#REF!,""))</f>
        <v>#REF!</v>
      </c>
      <c r="AC1448" s="250" t="str">
        <f t="shared" si="69"/>
        <v>https://financials.omni.fsu.edu/psp/sprdfi/EMPLOYEE/ERP/c/AUDIT_EXPENSE_FUNCTIONS.TE_EXP_SHEET_INQ.GBL?SHEET_ID=</v>
      </c>
      <c r="AD1448" s="250" t="str">
        <f t="shared" si="70"/>
        <v>&amp;PAGE=EX_SHEET_ENTRY</v>
      </c>
      <c r="AE1448" s="250" t="str">
        <f>IF(LEFT(tbl_TransDet_Exp[[#This Row],[Journal Id]],2)="EX",TEXT(tbl_TransDet_Exp[[#This Row],[Vch /Ex /PayId]],"0000000000"),"")</f>
        <v/>
      </c>
      <c r="AF1448" s="250" t="b">
        <f>IF(tbl_TransDet_Exp[[#This Row],[ER Lookup and Format]]&lt;&gt;"",CONCATENATE(tbl_TransDet_Exp[[#This Row],[https://financials.omni.fsu.edu/psp/sprdfi/EMPLOYEE/ERP/c/AUDIT_EXPENSE_FUNCTIONS.TE_EXP_SHEET_INQ.GBL?SHEET_ID=]],AE1448,tbl_TransDet_Exp[[#This Row],[&amp;PAGE=EX_SHEET_ENTRY]]))</f>
        <v>0</v>
      </c>
      <c r="AG1448" s="250" t="str">
        <f t="shared" si="71"/>
        <v>https://docmgmt.its.fsu.edu/NolijWeb/public/apiLoginCheck.jsp?redir=../documentviewer/%3FdocumentId%3D</v>
      </c>
      <c r="AH14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8" s="250" t="str">
        <f>tbl_TransDet_Exp[[#Headers],[&amp;TargetFrameName=None]]</f>
        <v>&amp;TargetFrameName=None</v>
      </c>
      <c r="AJ14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8" s="71"/>
      <c r="AN1448" s="22"/>
      <c r="AO1448" s="22"/>
      <c r="AP1448" s="208"/>
      <c r="AQ1448" s="42" t="e">
        <f>IF(tbl_TransDet_Exp[[#This Row],[Custom SR Type]]="",INDEX(SR_Lookup[Section Name],MATCH(tbl_TransDet_Exp[[#This Row],[Account]],SR_Lookup[Account],0)),tbl_TransDet_Exp[[#This Row],[Custom SR Type]])</f>
        <v>#N/A</v>
      </c>
      <c r="AR1448" s="42">
        <f>VALUE(CONCATENATE(C1448,TEXT(tbl_TransDet_Exp[[#This Row],[Pd]],"00")))</f>
        <v>0</v>
      </c>
      <c r="AS1448" s="42" t="str">
        <f>TEXT(tbl_TransDet_Exp[[#This Row],[Project Id]],"000000")</f>
        <v>000000</v>
      </c>
      <c r="AT1448" s="42" t="e">
        <f>INDEX(Table11[Description],MATCH(tbl_TransDet_Exp[[#This Row],[Account]],Table11[GL Account],0))</f>
        <v>#N/A</v>
      </c>
      <c r="AU14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49" spans="2:47">
      <c r="B1449" s="11"/>
      <c r="C1449" s="243"/>
      <c r="D1449" s="243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244"/>
      <c r="P1449" s="11"/>
      <c r="Q1449" s="245"/>
      <c r="R1449" s="11"/>
      <c r="S1449" s="11"/>
      <c r="T1449" s="11"/>
      <c r="U1449" s="11"/>
      <c r="V1449" s="11"/>
      <c r="W1449" s="11"/>
      <c r="X1449" s="11"/>
      <c r="Y1449" s="11"/>
      <c r="Z1449" s="246"/>
      <c r="AA14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49" s="250" t="e">
        <f>IF(tbl_TransDet_Exp[[#This Row],[+/-  (HR GL Detail)]]&lt;&gt;"",tbl_TransDet_Exp[[#This Row],[+/-  (HR GL Detail)]],IF(#REF!&lt;&gt;"",#REF!,""))</f>
        <v>#REF!</v>
      </c>
      <c r="AC1449" s="250" t="str">
        <f t="shared" si="69"/>
        <v>https://financials.omni.fsu.edu/psp/sprdfi/EMPLOYEE/ERP/c/AUDIT_EXPENSE_FUNCTIONS.TE_EXP_SHEET_INQ.GBL?SHEET_ID=</v>
      </c>
      <c r="AD1449" s="250" t="str">
        <f t="shared" si="70"/>
        <v>&amp;PAGE=EX_SHEET_ENTRY</v>
      </c>
      <c r="AE1449" s="250" t="str">
        <f>IF(LEFT(tbl_TransDet_Exp[[#This Row],[Journal Id]],2)="EX",TEXT(tbl_TransDet_Exp[[#This Row],[Vch /Ex /PayId]],"0000000000"),"")</f>
        <v/>
      </c>
      <c r="AF1449" s="250" t="b">
        <f>IF(tbl_TransDet_Exp[[#This Row],[ER Lookup and Format]]&lt;&gt;"",CONCATENATE(tbl_TransDet_Exp[[#This Row],[https://financials.omni.fsu.edu/psp/sprdfi/EMPLOYEE/ERP/c/AUDIT_EXPENSE_FUNCTIONS.TE_EXP_SHEET_INQ.GBL?SHEET_ID=]],AE1449,tbl_TransDet_Exp[[#This Row],[&amp;PAGE=EX_SHEET_ENTRY]]))</f>
        <v>0</v>
      </c>
      <c r="AG1449" s="250" t="str">
        <f t="shared" si="71"/>
        <v>https://docmgmt.its.fsu.edu/NolijWeb/public/apiLoginCheck.jsp?redir=../documentviewer/%3FdocumentId%3D</v>
      </c>
      <c r="AH14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49" s="250" t="str">
        <f>tbl_TransDet_Exp[[#Headers],[&amp;TargetFrameName=None]]</f>
        <v>&amp;TargetFrameName=None</v>
      </c>
      <c r="AJ14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49" s="71"/>
      <c r="AN1449" s="22"/>
      <c r="AO1449" s="22"/>
      <c r="AP1449" s="208"/>
      <c r="AQ1449" s="42" t="e">
        <f>IF(tbl_TransDet_Exp[[#This Row],[Custom SR Type]]="",INDEX(SR_Lookup[Section Name],MATCH(tbl_TransDet_Exp[[#This Row],[Account]],SR_Lookup[Account],0)),tbl_TransDet_Exp[[#This Row],[Custom SR Type]])</f>
        <v>#N/A</v>
      </c>
      <c r="AR1449" s="42">
        <f>VALUE(CONCATENATE(C1449,TEXT(tbl_TransDet_Exp[[#This Row],[Pd]],"00")))</f>
        <v>0</v>
      </c>
      <c r="AS1449" s="42" t="str">
        <f>TEXT(tbl_TransDet_Exp[[#This Row],[Project Id]],"000000")</f>
        <v>000000</v>
      </c>
      <c r="AT1449" s="42" t="e">
        <f>INDEX(Table11[Description],MATCH(tbl_TransDet_Exp[[#This Row],[Account]],Table11[GL Account],0))</f>
        <v>#N/A</v>
      </c>
      <c r="AU14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0" spans="2:47">
      <c r="B1450" s="11"/>
      <c r="C1450" s="243"/>
      <c r="D1450" s="243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244"/>
      <c r="P1450" s="11"/>
      <c r="Q1450" s="245"/>
      <c r="R1450" s="11"/>
      <c r="S1450" s="11"/>
      <c r="T1450" s="11"/>
      <c r="U1450" s="11"/>
      <c r="V1450" s="11"/>
      <c r="W1450" s="11"/>
      <c r="X1450" s="11"/>
      <c r="Y1450" s="11"/>
      <c r="Z1450" s="246"/>
      <c r="AA14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0" s="250" t="e">
        <f>IF(tbl_TransDet_Exp[[#This Row],[+/-  (HR GL Detail)]]&lt;&gt;"",tbl_TransDet_Exp[[#This Row],[+/-  (HR GL Detail)]],IF(#REF!&lt;&gt;"",#REF!,""))</f>
        <v>#REF!</v>
      </c>
      <c r="AC1450" s="250" t="str">
        <f t="shared" si="69"/>
        <v>https://financials.omni.fsu.edu/psp/sprdfi/EMPLOYEE/ERP/c/AUDIT_EXPENSE_FUNCTIONS.TE_EXP_SHEET_INQ.GBL?SHEET_ID=</v>
      </c>
      <c r="AD1450" s="250" t="str">
        <f t="shared" si="70"/>
        <v>&amp;PAGE=EX_SHEET_ENTRY</v>
      </c>
      <c r="AE1450" s="250" t="str">
        <f>IF(LEFT(tbl_TransDet_Exp[[#This Row],[Journal Id]],2)="EX",TEXT(tbl_TransDet_Exp[[#This Row],[Vch /Ex /PayId]],"0000000000"),"")</f>
        <v/>
      </c>
      <c r="AF1450" s="250" t="b">
        <f>IF(tbl_TransDet_Exp[[#This Row],[ER Lookup and Format]]&lt;&gt;"",CONCATENATE(tbl_TransDet_Exp[[#This Row],[https://financials.omni.fsu.edu/psp/sprdfi/EMPLOYEE/ERP/c/AUDIT_EXPENSE_FUNCTIONS.TE_EXP_SHEET_INQ.GBL?SHEET_ID=]],AE1450,tbl_TransDet_Exp[[#This Row],[&amp;PAGE=EX_SHEET_ENTRY]]))</f>
        <v>0</v>
      </c>
      <c r="AG1450" s="250" t="str">
        <f t="shared" si="71"/>
        <v>https://docmgmt.its.fsu.edu/NolijWeb/public/apiLoginCheck.jsp?redir=../documentviewer/%3FdocumentId%3D</v>
      </c>
      <c r="AH14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0" s="250" t="str">
        <f>tbl_TransDet_Exp[[#Headers],[&amp;TargetFrameName=None]]</f>
        <v>&amp;TargetFrameName=None</v>
      </c>
      <c r="AJ14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0" s="71"/>
      <c r="AN1450" s="22"/>
      <c r="AO1450" s="22"/>
      <c r="AP1450" s="208"/>
      <c r="AQ1450" s="42" t="e">
        <f>IF(tbl_TransDet_Exp[[#This Row],[Custom SR Type]]="",INDEX(SR_Lookup[Section Name],MATCH(tbl_TransDet_Exp[[#This Row],[Account]],SR_Lookup[Account],0)),tbl_TransDet_Exp[[#This Row],[Custom SR Type]])</f>
        <v>#N/A</v>
      </c>
      <c r="AR1450" s="42">
        <f>VALUE(CONCATENATE(C1450,TEXT(tbl_TransDet_Exp[[#This Row],[Pd]],"00")))</f>
        <v>0</v>
      </c>
      <c r="AS1450" s="42" t="str">
        <f>TEXT(tbl_TransDet_Exp[[#This Row],[Project Id]],"000000")</f>
        <v>000000</v>
      </c>
      <c r="AT1450" s="42" t="e">
        <f>INDEX(Table11[Description],MATCH(tbl_TransDet_Exp[[#This Row],[Account]],Table11[GL Account],0))</f>
        <v>#N/A</v>
      </c>
      <c r="AU14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1" spans="2:47">
      <c r="B1451" s="11"/>
      <c r="C1451" s="243"/>
      <c r="D1451" s="243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244"/>
      <c r="P1451" s="11"/>
      <c r="Q1451" s="245"/>
      <c r="R1451" s="11"/>
      <c r="S1451" s="11"/>
      <c r="T1451" s="11"/>
      <c r="U1451" s="11"/>
      <c r="V1451" s="11"/>
      <c r="W1451" s="11"/>
      <c r="X1451" s="11"/>
      <c r="Y1451" s="11"/>
      <c r="Z1451" s="246"/>
      <c r="AA14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1" s="250" t="e">
        <f>IF(tbl_TransDet_Exp[[#This Row],[+/-  (HR GL Detail)]]&lt;&gt;"",tbl_TransDet_Exp[[#This Row],[+/-  (HR GL Detail)]],IF(#REF!&lt;&gt;"",#REF!,""))</f>
        <v>#REF!</v>
      </c>
      <c r="AC1451" s="250" t="str">
        <f t="shared" si="69"/>
        <v>https://financials.omni.fsu.edu/psp/sprdfi/EMPLOYEE/ERP/c/AUDIT_EXPENSE_FUNCTIONS.TE_EXP_SHEET_INQ.GBL?SHEET_ID=</v>
      </c>
      <c r="AD1451" s="250" t="str">
        <f t="shared" si="70"/>
        <v>&amp;PAGE=EX_SHEET_ENTRY</v>
      </c>
      <c r="AE1451" s="250" t="str">
        <f>IF(LEFT(tbl_TransDet_Exp[[#This Row],[Journal Id]],2)="EX",TEXT(tbl_TransDet_Exp[[#This Row],[Vch /Ex /PayId]],"0000000000"),"")</f>
        <v/>
      </c>
      <c r="AF1451" s="250" t="b">
        <f>IF(tbl_TransDet_Exp[[#This Row],[ER Lookup and Format]]&lt;&gt;"",CONCATENATE(tbl_TransDet_Exp[[#This Row],[https://financials.omni.fsu.edu/psp/sprdfi/EMPLOYEE/ERP/c/AUDIT_EXPENSE_FUNCTIONS.TE_EXP_SHEET_INQ.GBL?SHEET_ID=]],AE1451,tbl_TransDet_Exp[[#This Row],[&amp;PAGE=EX_SHEET_ENTRY]]))</f>
        <v>0</v>
      </c>
      <c r="AG1451" s="250" t="str">
        <f t="shared" si="71"/>
        <v>https://docmgmt.its.fsu.edu/NolijWeb/public/apiLoginCheck.jsp?redir=../documentviewer/%3FdocumentId%3D</v>
      </c>
      <c r="AH14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1" s="250" t="str">
        <f>tbl_TransDet_Exp[[#Headers],[&amp;TargetFrameName=None]]</f>
        <v>&amp;TargetFrameName=None</v>
      </c>
      <c r="AJ14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1" s="71"/>
      <c r="AN1451" s="22"/>
      <c r="AO1451" s="22"/>
      <c r="AP1451" s="208"/>
      <c r="AQ1451" s="42" t="e">
        <f>IF(tbl_TransDet_Exp[[#This Row],[Custom SR Type]]="",INDEX(SR_Lookup[Section Name],MATCH(tbl_TransDet_Exp[[#This Row],[Account]],SR_Lookup[Account],0)),tbl_TransDet_Exp[[#This Row],[Custom SR Type]])</f>
        <v>#N/A</v>
      </c>
      <c r="AR1451" s="42">
        <f>VALUE(CONCATENATE(C1451,TEXT(tbl_TransDet_Exp[[#This Row],[Pd]],"00")))</f>
        <v>0</v>
      </c>
      <c r="AS1451" s="42" t="str">
        <f>TEXT(tbl_TransDet_Exp[[#This Row],[Project Id]],"000000")</f>
        <v>000000</v>
      </c>
      <c r="AT1451" s="42" t="e">
        <f>INDEX(Table11[Description],MATCH(tbl_TransDet_Exp[[#This Row],[Account]],Table11[GL Account],0))</f>
        <v>#N/A</v>
      </c>
      <c r="AU14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2" spans="2:47">
      <c r="B1452" s="11"/>
      <c r="C1452" s="243"/>
      <c r="D1452" s="243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244"/>
      <c r="P1452" s="11"/>
      <c r="Q1452" s="245"/>
      <c r="R1452" s="11"/>
      <c r="S1452" s="11"/>
      <c r="T1452" s="11"/>
      <c r="U1452" s="11"/>
      <c r="V1452" s="11"/>
      <c r="W1452" s="11"/>
      <c r="X1452" s="11"/>
      <c r="Y1452" s="11"/>
      <c r="Z1452" s="246"/>
      <c r="AA14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2" s="250" t="e">
        <f>IF(tbl_TransDet_Exp[[#This Row],[+/-  (HR GL Detail)]]&lt;&gt;"",tbl_TransDet_Exp[[#This Row],[+/-  (HR GL Detail)]],IF(#REF!&lt;&gt;"",#REF!,""))</f>
        <v>#REF!</v>
      </c>
      <c r="AC1452" s="250" t="str">
        <f t="shared" si="69"/>
        <v>https://financials.omni.fsu.edu/psp/sprdfi/EMPLOYEE/ERP/c/AUDIT_EXPENSE_FUNCTIONS.TE_EXP_SHEET_INQ.GBL?SHEET_ID=</v>
      </c>
      <c r="AD1452" s="250" t="str">
        <f t="shared" si="70"/>
        <v>&amp;PAGE=EX_SHEET_ENTRY</v>
      </c>
      <c r="AE1452" s="250" t="str">
        <f>IF(LEFT(tbl_TransDet_Exp[[#This Row],[Journal Id]],2)="EX",TEXT(tbl_TransDet_Exp[[#This Row],[Vch /Ex /PayId]],"0000000000"),"")</f>
        <v/>
      </c>
      <c r="AF1452" s="250" t="b">
        <f>IF(tbl_TransDet_Exp[[#This Row],[ER Lookup and Format]]&lt;&gt;"",CONCATENATE(tbl_TransDet_Exp[[#This Row],[https://financials.omni.fsu.edu/psp/sprdfi/EMPLOYEE/ERP/c/AUDIT_EXPENSE_FUNCTIONS.TE_EXP_SHEET_INQ.GBL?SHEET_ID=]],AE1452,tbl_TransDet_Exp[[#This Row],[&amp;PAGE=EX_SHEET_ENTRY]]))</f>
        <v>0</v>
      </c>
      <c r="AG1452" s="250" t="str">
        <f t="shared" si="71"/>
        <v>https://docmgmt.its.fsu.edu/NolijWeb/public/apiLoginCheck.jsp?redir=../documentviewer/%3FdocumentId%3D</v>
      </c>
      <c r="AH14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2" s="250" t="str">
        <f>tbl_TransDet_Exp[[#Headers],[&amp;TargetFrameName=None]]</f>
        <v>&amp;TargetFrameName=None</v>
      </c>
      <c r="AJ14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2" s="71"/>
      <c r="AN1452" s="22"/>
      <c r="AO1452" s="22"/>
      <c r="AP1452" s="208"/>
      <c r="AQ1452" s="42" t="e">
        <f>IF(tbl_TransDet_Exp[[#This Row],[Custom SR Type]]="",INDEX(SR_Lookup[Section Name],MATCH(tbl_TransDet_Exp[[#This Row],[Account]],SR_Lookup[Account],0)),tbl_TransDet_Exp[[#This Row],[Custom SR Type]])</f>
        <v>#N/A</v>
      </c>
      <c r="AR1452" s="42">
        <f>VALUE(CONCATENATE(C1452,TEXT(tbl_TransDet_Exp[[#This Row],[Pd]],"00")))</f>
        <v>0</v>
      </c>
      <c r="AS1452" s="42" t="str">
        <f>TEXT(tbl_TransDet_Exp[[#This Row],[Project Id]],"000000")</f>
        <v>000000</v>
      </c>
      <c r="AT1452" s="42" t="e">
        <f>INDEX(Table11[Description],MATCH(tbl_TransDet_Exp[[#This Row],[Account]],Table11[GL Account],0))</f>
        <v>#N/A</v>
      </c>
      <c r="AU14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3" spans="2:47">
      <c r="B1453" s="11"/>
      <c r="C1453" s="243"/>
      <c r="D1453" s="243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244"/>
      <c r="P1453" s="11"/>
      <c r="Q1453" s="245"/>
      <c r="R1453" s="11"/>
      <c r="S1453" s="11"/>
      <c r="T1453" s="11"/>
      <c r="U1453" s="11"/>
      <c r="V1453" s="11"/>
      <c r="W1453" s="11"/>
      <c r="X1453" s="11"/>
      <c r="Y1453" s="11"/>
      <c r="Z1453" s="246"/>
      <c r="AA14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3" s="250" t="e">
        <f>IF(tbl_TransDet_Exp[[#This Row],[+/-  (HR GL Detail)]]&lt;&gt;"",tbl_TransDet_Exp[[#This Row],[+/-  (HR GL Detail)]],IF(#REF!&lt;&gt;"",#REF!,""))</f>
        <v>#REF!</v>
      </c>
      <c r="AC1453" s="250" t="str">
        <f t="shared" si="69"/>
        <v>https://financials.omni.fsu.edu/psp/sprdfi/EMPLOYEE/ERP/c/AUDIT_EXPENSE_FUNCTIONS.TE_EXP_SHEET_INQ.GBL?SHEET_ID=</v>
      </c>
      <c r="AD1453" s="250" t="str">
        <f t="shared" si="70"/>
        <v>&amp;PAGE=EX_SHEET_ENTRY</v>
      </c>
      <c r="AE1453" s="250" t="str">
        <f>IF(LEFT(tbl_TransDet_Exp[[#This Row],[Journal Id]],2)="EX",TEXT(tbl_TransDet_Exp[[#This Row],[Vch /Ex /PayId]],"0000000000"),"")</f>
        <v/>
      </c>
      <c r="AF1453" s="250" t="b">
        <f>IF(tbl_TransDet_Exp[[#This Row],[ER Lookup and Format]]&lt;&gt;"",CONCATENATE(tbl_TransDet_Exp[[#This Row],[https://financials.omni.fsu.edu/psp/sprdfi/EMPLOYEE/ERP/c/AUDIT_EXPENSE_FUNCTIONS.TE_EXP_SHEET_INQ.GBL?SHEET_ID=]],AE1453,tbl_TransDet_Exp[[#This Row],[&amp;PAGE=EX_SHEET_ENTRY]]))</f>
        <v>0</v>
      </c>
      <c r="AG1453" s="250" t="str">
        <f t="shared" si="71"/>
        <v>https://docmgmt.its.fsu.edu/NolijWeb/public/apiLoginCheck.jsp?redir=../documentviewer/%3FdocumentId%3D</v>
      </c>
      <c r="AH14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3" s="250" t="str">
        <f>tbl_TransDet_Exp[[#Headers],[&amp;TargetFrameName=None]]</f>
        <v>&amp;TargetFrameName=None</v>
      </c>
      <c r="AJ14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3" s="71"/>
      <c r="AN1453" s="22"/>
      <c r="AO1453" s="22"/>
      <c r="AP1453" s="208"/>
      <c r="AQ1453" s="42" t="e">
        <f>IF(tbl_TransDet_Exp[[#This Row],[Custom SR Type]]="",INDEX(SR_Lookup[Section Name],MATCH(tbl_TransDet_Exp[[#This Row],[Account]],SR_Lookup[Account],0)),tbl_TransDet_Exp[[#This Row],[Custom SR Type]])</f>
        <v>#N/A</v>
      </c>
      <c r="AR1453" s="42">
        <f>VALUE(CONCATENATE(C1453,TEXT(tbl_TransDet_Exp[[#This Row],[Pd]],"00")))</f>
        <v>0</v>
      </c>
      <c r="AS1453" s="42" t="str">
        <f>TEXT(tbl_TransDet_Exp[[#This Row],[Project Id]],"000000")</f>
        <v>000000</v>
      </c>
      <c r="AT1453" s="42" t="e">
        <f>INDEX(Table11[Description],MATCH(tbl_TransDet_Exp[[#This Row],[Account]],Table11[GL Account],0))</f>
        <v>#N/A</v>
      </c>
      <c r="AU14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4" spans="2:47">
      <c r="B1454" s="11"/>
      <c r="C1454" s="243"/>
      <c r="D1454" s="243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244"/>
      <c r="P1454" s="11"/>
      <c r="Q1454" s="245"/>
      <c r="R1454" s="11"/>
      <c r="S1454" s="11"/>
      <c r="T1454" s="11"/>
      <c r="U1454" s="11"/>
      <c r="V1454" s="11"/>
      <c r="W1454" s="11"/>
      <c r="X1454" s="11"/>
      <c r="Y1454" s="11"/>
      <c r="Z1454" s="246"/>
      <c r="AA14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4" s="250" t="e">
        <f>IF(tbl_TransDet_Exp[[#This Row],[+/-  (HR GL Detail)]]&lt;&gt;"",tbl_TransDet_Exp[[#This Row],[+/-  (HR GL Detail)]],IF(#REF!&lt;&gt;"",#REF!,""))</f>
        <v>#REF!</v>
      </c>
      <c r="AC1454" s="250" t="str">
        <f t="shared" si="69"/>
        <v>https://financials.omni.fsu.edu/psp/sprdfi/EMPLOYEE/ERP/c/AUDIT_EXPENSE_FUNCTIONS.TE_EXP_SHEET_INQ.GBL?SHEET_ID=</v>
      </c>
      <c r="AD1454" s="250" t="str">
        <f t="shared" si="70"/>
        <v>&amp;PAGE=EX_SHEET_ENTRY</v>
      </c>
      <c r="AE1454" s="250" t="str">
        <f>IF(LEFT(tbl_TransDet_Exp[[#This Row],[Journal Id]],2)="EX",TEXT(tbl_TransDet_Exp[[#This Row],[Vch /Ex /PayId]],"0000000000"),"")</f>
        <v/>
      </c>
      <c r="AF1454" s="250" t="b">
        <f>IF(tbl_TransDet_Exp[[#This Row],[ER Lookup and Format]]&lt;&gt;"",CONCATENATE(tbl_TransDet_Exp[[#This Row],[https://financials.omni.fsu.edu/psp/sprdfi/EMPLOYEE/ERP/c/AUDIT_EXPENSE_FUNCTIONS.TE_EXP_SHEET_INQ.GBL?SHEET_ID=]],AE1454,tbl_TransDet_Exp[[#This Row],[&amp;PAGE=EX_SHEET_ENTRY]]))</f>
        <v>0</v>
      </c>
      <c r="AG1454" s="250" t="str">
        <f t="shared" si="71"/>
        <v>https://docmgmt.its.fsu.edu/NolijWeb/public/apiLoginCheck.jsp?redir=../documentviewer/%3FdocumentId%3D</v>
      </c>
      <c r="AH14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4" s="250" t="str">
        <f>tbl_TransDet_Exp[[#Headers],[&amp;TargetFrameName=None]]</f>
        <v>&amp;TargetFrameName=None</v>
      </c>
      <c r="AJ14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4" s="71"/>
      <c r="AN1454" s="22"/>
      <c r="AO1454" s="22"/>
      <c r="AP1454" s="208"/>
      <c r="AQ1454" s="42" t="e">
        <f>IF(tbl_TransDet_Exp[[#This Row],[Custom SR Type]]="",INDEX(SR_Lookup[Section Name],MATCH(tbl_TransDet_Exp[[#This Row],[Account]],SR_Lookup[Account],0)),tbl_TransDet_Exp[[#This Row],[Custom SR Type]])</f>
        <v>#N/A</v>
      </c>
      <c r="AR1454" s="42">
        <f>VALUE(CONCATENATE(C1454,TEXT(tbl_TransDet_Exp[[#This Row],[Pd]],"00")))</f>
        <v>0</v>
      </c>
      <c r="AS1454" s="42" t="str">
        <f>TEXT(tbl_TransDet_Exp[[#This Row],[Project Id]],"000000")</f>
        <v>000000</v>
      </c>
      <c r="AT1454" s="42" t="e">
        <f>INDEX(Table11[Description],MATCH(tbl_TransDet_Exp[[#This Row],[Account]],Table11[GL Account],0))</f>
        <v>#N/A</v>
      </c>
      <c r="AU14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5" spans="2:47">
      <c r="B1455" s="11"/>
      <c r="C1455" s="243"/>
      <c r="D1455" s="243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244"/>
      <c r="P1455" s="11"/>
      <c r="Q1455" s="245"/>
      <c r="R1455" s="11"/>
      <c r="S1455" s="11"/>
      <c r="T1455" s="11"/>
      <c r="U1455" s="11"/>
      <c r="V1455" s="11"/>
      <c r="W1455" s="11"/>
      <c r="X1455" s="11"/>
      <c r="Y1455" s="11"/>
      <c r="Z1455" s="246"/>
      <c r="AA14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5" s="250" t="e">
        <f>IF(tbl_TransDet_Exp[[#This Row],[+/-  (HR GL Detail)]]&lt;&gt;"",tbl_TransDet_Exp[[#This Row],[+/-  (HR GL Detail)]],IF(#REF!&lt;&gt;"",#REF!,""))</f>
        <v>#REF!</v>
      </c>
      <c r="AC1455" s="250" t="str">
        <f t="shared" si="69"/>
        <v>https://financials.omni.fsu.edu/psp/sprdfi/EMPLOYEE/ERP/c/AUDIT_EXPENSE_FUNCTIONS.TE_EXP_SHEET_INQ.GBL?SHEET_ID=</v>
      </c>
      <c r="AD1455" s="250" t="str">
        <f t="shared" si="70"/>
        <v>&amp;PAGE=EX_SHEET_ENTRY</v>
      </c>
      <c r="AE1455" s="250" t="str">
        <f>IF(LEFT(tbl_TransDet_Exp[[#This Row],[Journal Id]],2)="EX",TEXT(tbl_TransDet_Exp[[#This Row],[Vch /Ex /PayId]],"0000000000"),"")</f>
        <v/>
      </c>
      <c r="AF1455" s="250" t="b">
        <f>IF(tbl_TransDet_Exp[[#This Row],[ER Lookup and Format]]&lt;&gt;"",CONCATENATE(tbl_TransDet_Exp[[#This Row],[https://financials.omni.fsu.edu/psp/sprdfi/EMPLOYEE/ERP/c/AUDIT_EXPENSE_FUNCTIONS.TE_EXP_SHEET_INQ.GBL?SHEET_ID=]],AE1455,tbl_TransDet_Exp[[#This Row],[&amp;PAGE=EX_SHEET_ENTRY]]))</f>
        <v>0</v>
      </c>
      <c r="AG1455" s="250" t="str">
        <f t="shared" si="71"/>
        <v>https://docmgmt.its.fsu.edu/NolijWeb/public/apiLoginCheck.jsp?redir=../documentviewer/%3FdocumentId%3D</v>
      </c>
      <c r="AH14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5" s="250" t="str">
        <f>tbl_TransDet_Exp[[#Headers],[&amp;TargetFrameName=None]]</f>
        <v>&amp;TargetFrameName=None</v>
      </c>
      <c r="AJ14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5" s="71"/>
      <c r="AN1455" s="22"/>
      <c r="AO1455" s="22"/>
      <c r="AP1455" s="208"/>
      <c r="AQ1455" s="42" t="e">
        <f>IF(tbl_TransDet_Exp[[#This Row],[Custom SR Type]]="",INDEX(SR_Lookup[Section Name],MATCH(tbl_TransDet_Exp[[#This Row],[Account]],SR_Lookup[Account],0)),tbl_TransDet_Exp[[#This Row],[Custom SR Type]])</f>
        <v>#N/A</v>
      </c>
      <c r="AR1455" s="42">
        <f>VALUE(CONCATENATE(C1455,TEXT(tbl_TransDet_Exp[[#This Row],[Pd]],"00")))</f>
        <v>0</v>
      </c>
      <c r="AS1455" s="42" t="str">
        <f>TEXT(tbl_TransDet_Exp[[#This Row],[Project Id]],"000000")</f>
        <v>000000</v>
      </c>
      <c r="AT1455" s="42" t="e">
        <f>INDEX(Table11[Description],MATCH(tbl_TransDet_Exp[[#This Row],[Account]],Table11[GL Account],0))</f>
        <v>#N/A</v>
      </c>
      <c r="AU14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6" spans="2:47">
      <c r="B1456" s="11"/>
      <c r="C1456" s="243"/>
      <c r="D1456" s="243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244"/>
      <c r="P1456" s="11"/>
      <c r="Q1456" s="245"/>
      <c r="R1456" s="11"/>
      <c r="S1456" s="11"/>
      <c r="T1456" s="11"/>
      <c r="U1456" s="11"/>
      <c r="V1456" s="11"/>
      <c r="W1456" s="11"/>
      <c r="X1456" s="11"/>
      <c r="Y1456" s="11"/>
      <c r="Z1456" s="246"/>
      <c r="AA14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6" s="250" t="e">
        <f>IF(tbl_TransDet_Exp[[#This Row],[+/-  (HR GL Detail)]]&lt;&gt;"",tbl_TransDet_Exp[[#This Row],[+/-  (HR GL Detail)]],IF(#REF!&lt;&gt;"",#REF!,""))</f>
        <v>#REF!</v>
      </c>
      <c r="AC1456" s="250" t="str">
        <f t="shared" si="69"/>
        <v>https://financials.omni.fsu.edu/psp/sprdfi/EMPLOYEE/ERP/c/AUDIT_EXPENSE_FUNCTIONS.TE_EXP_SHEET_INQ.GBL?SHEET_ID=</v>
      </c>
      <c r="AD1456" s="250" t="str">
        <f t="shared" si="70"/>
        <v>&amp;PAGE=EX_SHEET_ENTRY</v>
      </c>
      <c r="AE1456" s="250" t="str">
        <f>IF(LEFT(tbl_TransDet_Exp[[#This Row],[Journal Id]],2)="EX",TEXT(tbl_TransDet_Exp[[#This Row],[Vch /Ex /PayId]],"0000000000"),"")</f>
        <v/>
      </c>
      <c r="AF1456" s="250" t="b">
        <f>IF(tbl_TransDet_Exp[[#This Row],[ER Lookup and Format]]&lt;&gt;"",CONCATENATE(tbl_TransDet_Exp[[#This Row],[https://financials.omni.fsu.edu/psp/sprdfi/EMPLOYEE/ERP/c/AUDIT_EXPENSE_FUNCTIONS.TE_EXP_SHEET_INQ.GBL?SHEET_ID=]],AE1456,tbl_TransDet_Exp[[#This Row],[&amp;PAGE=EX_SHEET_ENTRY]]))</f>
        <v>0</v>
      </c>
      <c r="AG1456" s="250" t="str">
        <f t="shared" si="71"/>
        <v>https://docmgmt.its.fsu.edu/NolijWeb/public/apiLoginCheck.jsp?redir=../documentviewer/%3FdocumentId%3D</v>
      </c>
      <c r="AH14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6" s="250" t="str">
        <f>tbl_TransDet_Exp[[#Headers],[&amp;TargetFrameName=None]]</f>
        <v>&amp;TargetFrameName=None</v>
      </c>
      <c r="AJ14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6" s="71"/>
      <c r="AN1456" s="22"/>
      <c r="AO1456" s="22"/>
      <c r="AP1456" s="208"/>
      <c r="AQ1456" s="42" t="e">
        <f>IF(tbl_TransDet_Exp[[#This Row],[Custom SR Type]]="",INDEX(SR_Lookup[Section Name],MATCH(tbl_TransDet_Exp[[#This Row],[Account]],SR_Lookup[Account],0)),tbl_TransDet_Exp[[#This Row],[Custom SR Type]])</f>
        <v>#N/A</v>
      </c>
      <c r="AR1456" s="42">
        <f>VALUE(CONCATENATE(C1456,TEXT(tbl_TransDet_Exp[[#This Row],[Pd]],"00")))</f>
        <v>0</v>
      </c>
      <c r="AS1456" s="42" t="str">
        <f>TEXT(tbl_TransDet_Exp[[#This Row],[Project Id]],"000000")</f>
        <v>000000</v>
      </c>
      <c r="AT1456" s="42" t="e">
        <f>INDEX(Table11[Description],MATCH(tbl_TransDet_Exp[[#This Row],[Account]],Table11[GL Account],0))</f>
        <v>#N/A</v>
      </c>
      <c r="AU14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7" spans="2:47">
      <c r="B1457" s="11"/>
      <c r="C1457" s="243"/>
      <c r="D1457" s="243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244"/>
      <c r="P1457" s="11"/>
      <c r="Q1457" s="245"/>
      <c r="R1457" s="11"/>
      <c r="S1457" s="11"/>
      <c r="T1457" s="11"/>
      <c r="U1457" s="11"/>
      <c r="V1457" s="11"/>
      <c r="W1457" s="11"/>
      <c r="X1457" s="11"/>
      <c r="Y1457" s="11"/>
      <c r="Z1457" s="246"/>
      <c r="AA14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7" s="250" t="e">
        <f>IF(tbl_TransDet_Exp[[#This Row],[+/-  (HR GL Detail)]]&lt;&gt;"",tbl_TransDet_Exp[[#This Row],[+/-  (HR GL Detail)]],IF(#REF!&lt;&gt;"",#REF!,""))</f>
        <v>#REF!</v>
      </c>
      <c r="AC1457" s="250" t="str">
        <f t="shared" si="69"/>
        <v>https://financials.omni.fsu.edu/psp/sprdfi/EMPLOYEE/ERP/c/AUDIT_EXPENSE_FUNCTIONS.TE_EXP_SHEET_INQ.GBL?SHEET_ID=</v>
      </c>
      <c r="AD1457" s="250" t="str">
        <f t="shared" si="70"/>
        <v>&amp;PAGE=EX_SHEET_ENTRY</v>
      </c>
      <c r="AE1457" s="250" t="str">
        <f>IF(LEFT(tbl_TransDet_Exp[[#This Row],[Journal Id]],2)="EX",TEXT(tbl_TransDet_Exp[[#This Row],[Vch /Ex /PayId]],"0000000000"),"")</f>
        <v/>
      </c>
      <c r="AF1457" s="250" t="b">
        <f>IF(tbl_TransDet_Exp[[#This Row],[ER Lookup and Format]]&lt;&gt;"",CONCATENATE(tbl_TransDet_Exp[[#This Row],[https://financials.omni.fsu.edu/psp/sprdfi/EMPLOYEE/ERP/c/AUDIT_EXPENSE_FUNCTIONS.TE_EXP_SHEET_INQ.GBL?SHEET_ID=]],AE1457,tbl_TransDet_Exp[[#This Row],[&amp;PAGE=EX_SHEET_ENTRY]]))</f>
        <v>0</v>
      </c>
      <c r="AG1457" s="250" t="str">
        <f t="shared" si="71"/>
        <v>https://docmgmt.its.fsu.edu/NolijWeb/public/apiLoginCheck.jsp?redir=../documentviewer/%3FdocumentId%3D</v>
      </c>
      <c r="AH14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7" s="250" t="str">
        <f>tbl_TransDet_Exp[[#Headers],[&amp;TargetFrameName=None]]</f>
        <v>&amp;TargetFrameName=None</v>
      </c>
      <c r="AJ14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7" s="71"/>
      <c r="AN1457" s="22"/>
      <c r="AO1457" s="22"/>
      <c r="AP1457" s="208"/>
      <c r="AQ1457" s="42" t="e">
        <f>IF(tbl_TransDet_Exp[[#This Row],[Custom SR Type]]="",INDEX(SR_Lookup[Section Name],MATCH(tbl_TransDet_Exp[[#This Row],[Account]],SR_Lookup[Account],0)),tbl_TransDet_Exp[[#This Row],[Custom SR Type]])</f>
        <v>#N/A</v>
      </c>
      <c r="AR1457" s="42">
        <f>VALUE(CONCATENATE(C1457,TEXT(tbl_TransDet_Exp[[#This Row],[Pd]],"00")))</f>
        <v>0</v>
      </c>
      <c r="AS1457" s="42" t="str">
        <f>TEXT(tbl_TransDet_Exp[[#This Row],[Project Id]],"000000")</f>
        <v>000000</v>
      </c>
      <c r="AT1457" s="42" t="e">
        <f>INDEX(Table11[Description],MATCH(tbl_TransDet_Exp[[#This Row],[Account]],Table11[GL Account],0))</f>
        <v>#N/A</v>
      </c>
      <c r="AU14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8" spans="2:47">
      <c r="B1458" s="11"/>
      <c r="C1458" s="243"/>
      <c r="D1458" s="243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244"/>
      <c r="P1458" s="11"/>
      <c r="Q1458" s="245"/>
      <c r="R1458" s="11"/>
      <c r="S1458" s="11"/>
      <c r="T1458" s="11"/>
      <c r="U1458" s="11"/>
      <c r="V1458" s="11"/>
      <c r="W1458" s="11"/>
      <c r="X1458" s="11"/>
      <c r="Y1458" s="11"/>
      <c r="Z1458" s="246"/>
      <c r="AA14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8" s="250" t="e">
        <f>IF(tbl_TransDet_Exp[[#This Row],[+/-  (HR GL Detail)]]&lt;&gt;"",tbl_TransDet_Exp[[#This Row],[+/-  (HR GL Detail)]],IF(#REF!&lt;&gt;"",#REF!,""))</f>
        <v>#REF!</v>
      </c>
      <c r="AC1458" s="250" t="str">
        <f t="shared" si="69"/>
        <v>https://financials.omni.fsu.edu/psp/sprdfi/EMPLOYEE/ERP/c/AUDIT_EXPENSE_FUNCTIONS.TE_EXP_SHEET_INQ.GBL?SHEET_ID=</v>
      </c>
      <c r="AD1458" s="250" t="str">
        <f t="shared" si="70"/>
        <v>&amp;PAGE=EX_SHEET_ENTRY</v>
      </c>
      <c r="AE1458" s="250" t="str">
        <f>IF(LEFT(tbl_TransDet_Exp[[#This Row],[Journal Id]],2)="EX",TEXT(tbl_TransDet_Exp[[#This Row],[Vch /Ex /PayId]],"0000000000"),"")</f>
        <v/>
      </c>
      <c r="AF1458" s="250" t="b">
        <f>IF(tbl_TransDet_Exp[[#This Row],[ER Lookup and Format]]&lt;&gt;"",CONCATENATE(tbl_TransDet_Exp[[#This Row],[https://financials.omni.fsu.edu/psp/sprdfi/EMPLOYEE/ERP/c/AUDIT_EXPENSE_FUNCTIONS.TE_EXP_SHEET_INQ.GBL?SHEET_ID=]],AE1458,tbl_TransDet_Exp[[#This Row],[&amp;PAGE=EX_SHEET_ENTRY]]))</f>
        <v>0</v>
      </c>
      <c r="AG1458" s="250" t="str">
        <f t="shared" si="71"/>
        <v>https://docmgmt.its.fsu.edu/NolijWeb/public/apiLoginCheck.jsp?redir=../documentviewer/%3FdocumentId%3D</v>
      </c>
      <c r="AH14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8" s="250" t="str">
        <f>tbl_TransDet_Exp[[#Headers],[&amp;TargetFrameName=None]]</f>
        <v>&amp;TargetFrameName=None</v>
      </c>
      <c r="AJ14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8" s="71"/>
      <c r="AN1458" s="22"/>
      <c r="AO1458" s="22"/>
      <c r="AP1458" s="208"/>
      <c r="AQ1458" s="42" t="e">
        <f>IF(tbl_TransDet_Exp[[#This Row],[Custom SR Type]]="",INDEX(SR_Lookup[Section Name],MATCH(tbl_TransDet_Exp[[#This Row],[Account]],SR_Lookup[Account],0)),tbl_TransDet_Exp[[#This Row],[Custom SR Type]])</f>
        <v>#N/A</v>
      </c>
      <c r="AR1458" s="42">
        <f>VALUE(CONCATENATE(C1458,TEXT(tbl_TransDet_Exp[[#This Row],[Pd]],"00")))</f>
        <v>0</v>
      </c>
      <c r="AS1458" s="42" t="str">
        <f>TEXT(tbl_TransDet_Exp[[#This Row],[Project Id]],"000000")</f>
        <v>000000</v>
      </c>
      <c r="AT1458" s="42" t="e">
        <f>INDEX(Table11[Description],MATCH(tbl_TransDet_Exp[[#This Row],[Account]],Table11[GL Account],0))</f>
        <v>#N/A</v>
      </c>
      <c r="AU14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59" spans="2:47">
      <c r="B1459" s="11"/>
      <c r="C1459" s="243"/>
      <c r="D1459" s="243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244"/>
      <c r="P1459" s="11"/>
      <c r="Q1459" s="245"/>
      <c r="R1459" s="11"/>
      <c r="S1459" s="11"/>
      <c r="T1459" s="11"/>
      <c r="U1459" s="11"/>
      <c r="V1459" s="11"/>
      <c r="W1459" s="11"/>
      <c r="X1459" s="11"/>
      <c r="Y1459" s="11"/>
      <c r="Z1459" s="246"/>
      <c r="AA14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59" s="250" t="e">
        <f>IF(tbl_TransDet_Exp[[#This Row],[+/-  (HR GL Detail)]]&lt;&gt;"",tbl_TransDet_Exp[[#This Row],[+/-  (HR GL Detail)]],IF(#REF!&lt;&gt;"",#REF!,""))</f>
        <v>#REF!</v>
      </c>
      <c r="AC1459" s="250" t="str">
        <f t="shared" si="69"/>
        <v>https://financials.omni.fsu.edu/psp/sprdfi/EMPLOYEE/ERP/c/AUDIT_EXPENSE_FUNCTIONS.TE_EXP_SHEET_INQ.GBL?SHEET_ID=</v>
      </c>
      <c r="AD1459" s="250" t="str">
        <f t="shared" si="70"/>
        <v>&amp;PAGE=EX_SHEET_ENTRY</v>
      </c>
      <c r="AE1459" s="250" t="str">
        <f>IF(LEFT(tbl_TransDet_Exp[[#This Row],[Journal Id]],2)="EX",TEXT(tbl_TransDet_Exp[[#This Row],[Vch /Ex /PayId]],"0000000000"),"")</f>
        <v/>
      </c>
      <c r="AF1459" s="250" t="b">
        <f>IF(tbl_TransDet_Exp[[#This Row],[ER Lookup and Format]]&lt;&gt;"",CONCATENATE(tbl_TransDet_Exp[[#This Row],[https://financials.omni.fsu.edu/psp/sprdfi/EMPLOYEE/ERP/c/AUDIT_EXPENSE_FUNCTIONS.TE_EXP_SHEET_INQ.GBL?SHEET_ID=]],AE1459,tbl_TransDet_Exp[[#This Row],[&amp;PAGE=EX_SHEET_ENTRY]]))</f>
        <v>0</v>
      </c>
      <c r="AG1459" s="250" t="str">
        <f t="shared" si="71"/>
        <v>https://docmgmt.its.fsu.edu/NolijWeb/public/apiLoginCheck.jsp?redir=../documentviewer/%3FdocumentId%3D</v>
      </c>
      <c r="AH14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59" s="250" t="str">
        <f>tbl_TransDet_Exp[[#Headers],[&amp;TargetFrameName=None]]</f>
        <v>&amp;TargetFrameName=None</v>
      </c>
      <c r="AJ14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59" s="71"/>
      <c r="AN1459" s="22"/>
      <c r="AO1459" s="22"/>
      <c r="AP1459" s="208"/>
      <c r="AQ1459" s="42" t="e">
        <f>IF(tbl_TransDet_Exp[[#This Row],[Custom SR Type]]="",INDEX(SR_Lookup[Section Name],MATCH(tbl_TransDet_Exp[[#This Row],[Account]],SR_Lookup[Account],0)),tbl_TransDet_Exp[[#This Row],[Custom SR Type]])</f>
        <v>#N/A</v>
      </c>
      <c r="AR1459" s="42">
        <f>VALUE(CONCATENATE(C1459,TEXT(tbl_TransDet_Exp[[#This Row],[Pd]],"00")))</f>
        <v>0</v>
      </c>
      <c r="AS1459" s="42" t="str">
        <f>TEXT(tbl_TransDet_Exp[[#This Row],[Project Id]],"000000")</f>
        <v>000000</v>
      </c>
      <c r="AT1459" s="42" t="e">
        <f>INDEX(Table11[Description],MATCH(tbl_TransDet_Exp[[#This Row],[Account]],Table11[GL Account],0))</f>
        <v>#N/A</v>
      </c>
      <c r="AU14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0" spans="2:47">
      <c r="B1460" s="11"/>
      <c r="C1460" s="243"/>
      <c r="D1460" s="243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244"/>
      <c r="P1460" s="11"/>
      <c r="Q1460" s="245"/>
      <c r="R1460" s="11"/>
      <c r="S1460" s="11"/>
      <c r="T1460" s="11"/>
      <c r="U1460" s="11"/>
      <c r="V1460" s="11"/>
      <c r="W1460" s="11"/>
      <c r="X1460" s="11"/>
      <c r="Y1460" s="11"/>
      <c r="Z1460" s="246"/>
      <c r="AA14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0" s="250" t="e">
        <f>IF(tbl_TransDet_Exp[[#This Row],[+/-  (HR GL Detail)]]&lt;&gt;"",tbl_TransDet_Exp[[#This Row],[+/-  (HR GL Detail)]],IF(#REF!&lt;&gt;"",#REF!,""))</f>
        <v>#REF!</v>
      </c>
      <c r="AC1460" s="250" t="str">
        <f t="shared" si="69"/>
        <v>https://financials.omni.fsu.edu/psp/sprdfi/EMPLOYEE/ERP/c/AUDIT_EXPENSE_FUNCTIONS.TE_EXP_SHEET_INQ.GBL?SHEET_ID=</v>
      </c>
      <c r="AD1460" s="250" t="str">
        <f t="shared" si="70"/>
        <v>&amp;PAGE=EX_SHEET_ENTRY</v>
      </c>
      <c r="AE1460" s="250" t="str">
        <f>IF(LEFT(tbl_TransDet_Exp[[#This Row],[Journal Id]],2)="EX",TEXT(tbl_TransDet_Exp[[#This Row],[Vch /Ex /PayId]],"0000000000"),"")</f>
        <v/>
      </c>
      <c r="AF1460" s="250" t="b">
        <f>IF(tbl_TransDet_Exp[[#This Row],[ER Lookup and Format]]&lt;&gt;"",CONCATENATE(tbl_TransDet_Exp[[#This Row],[https://financials.omni.fsu.edu/psp/sprdfi/EMPLOYEE/ERP/c/AUDIT_EXPENSE_FUNCTIONS.TE_EXP_SHEET_INQ.GBL?SHEET_ID=]],AE1460,tbl_TransDet_Exp[[#This Row],[&amp;PAGE=EX_SHEET_ENTRY]]))</f>
        <v>0</v>
      </c>
      <c r="AG1460" s="250" t="str">
        <f t="shared" si="71"/>
        <v>https://docmgmt.its.fsu.edu/NolijWeb/public/apiLoginCheck.jsp?redir=../documentviewer/%3FdocumentId%3D</v>
      </c>
      <c r="AH14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0" s="250" t="str">
        <f>tbl_TransDet_Exp[[#Headers],[&amp;TargetFrameName=None]]</f>
        <v>&amp;TargetFrameName=None</v>
      </c>
      <c r="AJ14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0" s="71"/>
      <c r="AN1460" s="22"/>
      <c r="AO1460" s="22"/>
      <c r="AP1460" s="208"/>
      <c r="AQ1460" s="42" t="e">
        <f>IF(tbl_TransDet_Exp[[#This Row],[Custom SR Type]]="",INDEX(SR_Lookup[Section Name],MATCH(tbl_TransDet_Exp[[#This Row],[Account]],SR_Lookup[Account],0)),tbl_TransDet_Exp[[#This Row],[Custom SR Type]])</f>
        <v>#N/A</v>
      </c>
      <c r="AR1460" s="42">
        <f>VALUE(CONCATENATE(C1460,TEXT(tbl_TransDet_Exp[[#This Row],[Pd]],"00")))</f>
        <v>0</v>
      </c>
      <c r="AS1460" s="42" t="str">
        <f>TEXT(tbl_TransDet_Exp[[#This Row],[Project Id]],"000000")</f>
        <v>000000</v>
      </c>
      <c r="AT1460" s="42" t="e">
        <f>INDEX(Table11[Description],MATCH(tbl_TransDet_Exp[[#This Row],[Account]],Table11[GL Account],0))</f>
        <v>#N/A</v>
      </c>
      <c r="AU14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1" spans="2:47">
      <c r="B1461" s="11"/>
      <c r="C1461" s="243"/>
      <c r="D1461" s="243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244"/>
      <c r="P1461" s="11"/>
      <c r="Q1461" s="245"/>
      <c r="R1461" s="11"/>
      <c r="S1461" s="11"/>
      <c r="T1461" s="11"/>
      <c r="U1461" s="11"/>
      <c r="V1461" s="11"/>
      <c r="W1461" s="11"/>
      <c r="X1461" s="11"/>
      <c r="Y1461" s="11"/>
      <c r="Z1461" s="246"/>
      <c r="AA14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1" s="250" t="e">
        <f>IF(tbl_TransDet_Exp[[#This Row],[+/-  (HR GL Detail)]]&lt;&gt;"",tbl_TransDet_Exp[[#This Row],[+/-  (HR GL Detail)]],IF(#REF!&lt;&gt;"",#REF!,""))</f>
        <v>#REF!</v>
      </c>
      <c r="AC1461" s="250" t="str">
        <f t="shared" si="69"/>
        <v>https://financials.omni.fsu.edu/psp/sprdfi/EMPLOYEE/ERP/c/AUDIT_EXPENSE_FUNCTIONS.TE_EXP_SHEET_INQ.GBL?SHEET_ID=</v>
      </c>
      <c r="AD1461" s="250" t="str">
        <f t="shared" si="70"/>
        <v>&amp;PAGE=EX_SHEET_ENTRY</v>
      </c>
      <c r="AE1461" s="250" t="str">
        <f>IF(LEFT(tbl_TransDet_Exp[[#This Row],[Journal Id]],2)="EX",TEXT(tbl_TransDet_Exp[[#This Row],[Vch /Ex /PayId]],"0000000000"),"")</f>
        <v/>
      </c>
      <c r="AF1461" s="250" t="b">
        <f>IF(tbl_TransDet_Exp[[#This Row],[ER Lookup and Format]]&lt;&gt;"",CONCATENATE(tbl_TransDet_Exp[[#This Row],[https://financials.omni.fsu.edu/psp/sprdfi/EMPLOYEE/ERP/c/AUDIT_EXPENSE_FUNCTIONS.TE_EXP_SHEET_INQ.GBL?SHEET_ID=]],AE1461,tbl_TransDet_Exp[[#This Row],[&amp;PAGE=EX_SHEET_ENTRY]]))</f>
        <v>0</v>
      </c>
      <c r="AG1461" s="250" t="str">
        <f t="shared" si="71"/>
        <v>https://docmgmt.its.fsu.edu/NolijWeb/public/apiLoginCheck.jsp?redir=../documentviewer/%3FdocumentId%3D</v>
      </c>
      <c r="AH14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1" s="250" t="str">
        <f>tbl_TransDet_Exp[[#Headers],[&amp;TargetFrameName=None]]</f>
        <v>&amp;TargetFrameName=None</v>
      </c>
      <c r="AJ14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1" s="71"/>
      <c r="AN1461" s="22"/>
      <c r="AO1461" s="22"/>
      <c r="AP1461" s="208"/>
      <c r="AQ1461" s="42" t="e">
        <f>IF(tbl_TransDet_Exp[[#This Row],[Custom SR Type]]="",INDEX(SR_Lookup[Section Name],MATCH(tbl_TransDet_Exp[[#This Row],[Account]],SR_Lookup[Account],0)),tbl_TransDet_Exp[[#This Row],[Custom SR Type]])</f>
        <v>#N/A</v>
      </c>
      <c r="AR1461" s="42">
        <f>VALUE(CONCATENATE(C1461,TEXT(tbl_TransDet_Exp[[#This Row],[Pd]],"00")))</f>
        <v>0</v>
      </c>
      <c r="AS1461" s="42" t="str">
        <f>TEXT(tbl_TransDet_Exp[[#This Row],[Project Id]],"000000")</f>
        <v>000000</v>
      </c>
      <c r="AT1461" s="42" t="e">
        <f>INDEX(Table11[Description],MATCH(tbl_TransDet_Exp[[#This Row],[Account]],Table11[GL Account],0))</f>
        <v>#N/A</v>
      </c>
      <c r="AU14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2" spans="2:47">
      <c r="B1462" s="11"/>
      <c r="C1462" s="243"/>
      <c r="D1462" s="243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244"/>
      <c r="P1462" s="11"/>
      <c r="Q1462" s="245"/>
      <c r="R1462" s="11"/>
      <c r="S1462" s="11"/>
      <c r="T1462" s="11"/>
      <c r="U1462" s="11"/>
      <c r="V1462" s="11"/>
      <c r="W1462" s="11"/>
      <c r="X1462" s="11"/>
      <c r="Y1462" s="11"/>
      <c r="Z1462" s="246"/>
      <c r="AA14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2" s="250" t="e">
        <f>IF(tbl_TransDet_Exp[[#This Row],[+/-  (HR GL Detail)]]&lt;&gt;"",tbl_TransDet_Exp[[#This Row],[+/-  (HR GL Detail)]],IF(#REF!&lt;&gt;"",#REF!,""))</f>
        <v>#REF!</v>
      </c>
      <c r="AC1462" s="250" t="str">
        <f t="shared" si="69"/>
        <v>https://financials.omni.fsu.edu/psp/sprdfi/EMPLOYEE/ERP/c/AUDIT_EXPENSE_FUNCTIONS.TE_EXP_SHEET_INQ.GBL?SHEET_ID=</v>
      </c>
      <c r="AD1462" s="250" t="str">
        <f t="shared" si="70"/>
        <v>&amp;PAGE=EX_SHEET_ENTRY</v>
      </c>
      <c r="AE1462" s="250" t="str">
        <f>IF(LEFT(tbl_TransDet_Exp[[#This Row],[Journal Id]],2)="EX",TEXT(tbl_TransDet_Exp[[#This Row],[Vch /Ex /PayId]],"0000000000"),"")</f>
        <v/>
      </c>
      <c r="AF1462" s="250" t="b">
        <f>IF(tbl_TransDet_Exp[[#This Row],[ER Lookup and Format]]&lt;&gt;"",CONCATENATE(tbl_TransDet_Exp[[#This Row],[https://financials.omni.fsu.edu/psp/sprdfi/EMPLOYEE/ERP/c/AUDIT_EXPENSE_FUNCTIONS.TE_EXP_SHEET_INQ.GBL?SHEET_ID=]],AE1462,tbl_TransDet_Exp[[#This Row],[&amp;PAGE=EX_SHEET_ENTRY]]))</f>
        <v>0</v>
      </c>
      <c r="AG1462" s="250" t="str">
        <f t="shared" si="71"/>
        <v>https://docmgmt.its.fsu.edu/NolijWeb/public/apiLoginCheck.jsp?redir=../documentviewer/%3FdocumentId%3D</v>
      </c>
      <c r="AH14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2" s="250" t="str">
        <f>tbl_TransDet_Exp[[#Headers],[&amp;TargetFrameName=None]]</f>
        <v>&amp;TargetFrameName=None</v>
      </c>
      <c r="AJ14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2" s="71"/>
      <c r="AN1462" s="22"/>
      <c r="AO1462" s="22"/>
      <c r="AP1462" s="208"/>
      <c r="AQ1462" s="42" t="e">
        <f>IF(tbl_TransDet_Exp[[#This Row],[Custom SR Type]]="",INDEX(SR_Lookup[Section Name],MATCH(tbl_TransDet_Exp[[#This Row],[Account]],SR_Lookup[Account],0)),tbl_TransDet_Exp[[#This Row],[Custom SR Type]])</f>
        <v>#N/A</v>
      </c>
      <c r="AR1462" s="42">
        <f>VALUE(CONCATENATE(C1462,TEXT(tbl_TransDet_Exp[[#This Row],[Pd]],"00")))</f>
        <v>0</v>
      </c>
      <c r="AS1462" s="42" t="str">
        <f>TEXT(tbl_TransDet_Exp[[#This Row],[Project Id]],"000000")</f>
        <v>000000</v>
      </c>
      <c r="AT1462" s="42" t="e">
        <f>INDEX(Table11[Description],MATCH(tbl_TransDet_Exp[[#This Row],[Account]],Table11[GL Account],0))</f>
        <v>#N/A</v>
      </c>
      <c r="AU14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3" spans="2:47">
      <c r="B1463" s="11"/>
      <c r="C1463" s="243"/>
      <c r="D1463" s="243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244"/>
      <c r="P1463" s="11"/>
      <c r="Q1463" s="245"/>
      <c r="R1463" s="11"/>
      <c r="S1463" s="11"/>
      <c r="T1463" s="11"/>
      <c r="U1463" s="11"/>
      <c r="V1463" s="11"/>
      <c r="W1463" s="11"/>
      <c r="X1463" s="11"/>
      <c r="Y1463" s="11"/>
      <c r="Z1463" s="246"/>
      <c r="AA14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3" s="250" t="e">
        <f>IF(tbl_TransDet_Exp[[#This Row],[+/-  (HR GL Detail)]]&lt;&gt;"",tbl_TransDet_Exp[[#This Row],[+/-  (HR GL Detail)]],IF(#REF!&lt;&gt;"",#REF!,""))</f>
        <v>#REF!</v>
      </c>
      <c r="AC1463" s="250" t="str">
        <f t="shared" si="69"/>
        <v>https://financials.omni.fsu.edu/psp/sprdfi/EMPLOYEE/ERP/c/AUDIT_EXPENSE_FUNCTIONS.TE_EXP_SHEET_INQ.GBL?SHEET_ID=</v>
      </c>
      <c r="AD1463" s="250" t="str">
        <f t="shared" si="70"/>
        <v>&amp;PAGE=EX_SHEET_ENTRY</v>
      </c>
      <c r="AE1463" s="250" t="str">
        <f>IF(LEFT(tbl_TransDet_Exp[[#This Row],[Journal Id]],2)="EX",TEXT(tbl_TransDet_Exp[[#This Row],[Vch /Ex /PayId]],"0000000000"),"")</f>
        <v/>
      </c>
      <c r="AF1463" s="250" t="b">
        <f>IF(tbl_TransDet_Exp[[#This Row],[ER Lookup and Format]]&lt;&gt;"",CONCATENATE(tbl_TransDet_Exp[[#This Row],[https://financials.omni.fsu.edu/psp/sprdfi/EMPLOYEE/ERP/c/AUDIT_EXPENSE_FUNCTIONS.TE_EXP_SHEET_INQ.GBL?SHEET_ID=]],AE1463,tbl_TransDet_Exp[[#This Row],[&amp;PAGE=EX_SHEET_ENTRY]]))</f>
        <v>0</v>
      </c>
      <c r="AG1463" s="250" t="str">
        <f t="shared" si="71"/>
        <v>https://docmgmt.its.fsu.edu/NolijWeb/public/apiLoginCheck.jsp?redir=../documentviewer/%3FdocumentId%3D</v>
      </c>
      <c r="AH14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3" s="250" t="str">
        <f>tbl_TransDet_Exp[[#Headers],[&amp;TargetFrameName=None]]</f>
        <v>&amp;TargetFrameName=None</v>
      </c>
      <c r="AJ14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3" s="71"/>
      <c r="AN1463" s="22"/>
      <c r="AO1463" s="22"/>
      <c r="AP1463" s="208"/>
      <c r="AQ1463" s="42" t="e">
        <f>IF(tbl_TransDet_Exp[[#This Row],[Custom SR Type]]="",INDEX(SR_Lookup[Section Name],MATCH(tbl_TransDet_Exp[[#This Row],[Account]],SR_Lookup[Account],0)),tbl_TransDet_Exp[[#This Row],[Custom SR Type]])</f>
        <v>#N/A</v>
      </c>
      <c r="AR1463" s="42">
        <f>VALUE(CONCATENATE(C1463,TEXT(tbl_TransDet_Exp[[#This Row],[Pd]],"00")))</f>
        <v>0</v>
      </c>
      <c r="AS1463" s="42" t="str">
        <f>TEXT(tbl_TransDet_Exp[[#This Row],[Project Id]],"000000")</f>
        <v>000000</v>
      </c>
      <c r="AT1463" s="42" t="e">
        <f>INDEX(Table11[Description],MATCH(tbl_TransDet_Exp[[#This Row],[Account]],Table11[GL Account],0))</f>
        <v>#N/A</v>
      </c>
      <c r="AU14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4" spans="2:47">
      <c r="B1464" s="11"/>
      <c r="C1464" s="243"/>
      <c r="D1464" s="243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244"/>
      <c r="P1464" s="11"/>
      <c r="Q1464" s="245"/>
      <c r="R1464" s="11"/>
      <c r="S1464" s="11"/>
      <c r="T1464" s="11"/>
      <c r="U1464" s="11"/>
      <c r="V1464" s="11"/>
      <c r="W1464" s="11"/>
      <c r="X1464" s="11"/>
      <c r="Y1464" s="11"/>
      <c r="Z1464" s="246"/>
      <c r="AA14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4" s="250" t="e">
        <f>IF(tbl_TransDet_Exp[[#This Row],[+/-  (HR GL Detail)]]&lt;&gt;"",tbl_TransDet_Exp[[#This Row],[+/-  (HR GL Detail)]],IF(#REF!&lt;&gt;"",#REF!,""))</f>
        <v>#REF!</v>
      </c>
      <c r="AC1464" s="250" t="str">
        <f t="shared" si="69"/>
        <v>https://financials.omni.fsu.edu/psp/sprdfi/EMPLOYEE/ERP/c/AUDIT_EXPENSE_FUNCTIONS.TE_EXP_SHEET_INQ.GBL?SHEET_ID=</v>
      </c>
      <c r="AD1464" s="250" t="str">
        <f t="shared" si="70"/>
        <v>&amp;PAGE=EX_SHEET_ENTRY</v>
      </c>
      <c r="AE1464" s="250" t="str">
        <f>IF(LEFT(tbl_TransDet_Exp[[#This Row],[Journal Id]],2)="EX",TEXT(tbl_TransDet_Exp[[#This Row],[Vch /Ex /PayId]],"0000000000"),"")</f>
        <v/>
      </c>
      <c r="AF1464" s="250" t="b">
        <f>IF(tbl_TransDet_Exp[[#This Row],[ER Lookup and Format]]&lt;&gt;"",CONCATENATE(tbl_TransDet_Exp[[#This Row],[https://financials.omni.fsu.edu/psp/sprdfi/EMPLOYEE/ERP/c/AUDIT_EXPENSE_FUNCTIONS.TE_EXP_SHEET_INQ.GBL?SHEET_ID=]],AE1464,tbl_TransDet_Exp[[#This Row],[&amp;PAGE=EX_SHEET_ENTRY]]))</f>
        <v>0</v>
      </c>
      <c r="AG1464" s="250" t="str">
        <f t="shared" si="71"/>
        <v>https://docmgmt.its.fsu.edu/NolijWeb/public/apiLoginCheck.jsp?redir=../documentviewer/%3FdocumentId%3D</v>
      </c>
      <c r="AH14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4" s="250" t="str">
        <f>tbl_TransDet_Exp[[#Headers],[&amp;TargetFrameName=None]]</f>
        <v>&amp;TargetFrameName=None</v>
      </c>
      <c r="AJ14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4" s="71"/>
      <c r="AN1464" s="22"/>
      <c r="AO1464" s="22"/>
      <c r="AP1464" s="208"/>
      <c r="AQ1464" s="42" t="e">
        <f>IF(tbl_TransDet_Exp[[#This Row],[Custom SR Type]]="",INDEX(SR_Lookup[Section Name],MATCH(tbl_TransDet_Exp[[#This Row],[Account]],SR_Lookup[Account],0)),tbl_TransDet_Exp[[#This Row],[Custom SR Type]])</f>
        <v>#N/A</v>
      </c>
      <c r="AR1464" s="42">
        <f>VALUE(CONCATENATE(C1464,TEXT(tbl_TransDet_Exp[[#This Row],[Pd]],"00")))</f>
        <v>0</v>
      </c>
      <c r="AS1464" s="42" t="str">
        <f>TEXT(tbl_TransDet_Exp[[#This Row],[Project Id]],"000000")</f>
        <v>000000</v>
      </c>
      <c r="AT1464" s="42" t="e">
        <f>INDEX(Table11[Description],MATCH(tbl_TransDet_Exp[[#This Row],[Account]],Table11[GL Account],0))</f>
        <v>#N/A</v>
      </c>
      <c r="AU14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5" spans="2:47">
      <c r="B1465" s="11"/>
      <c r="C1465" s="243"/>
      <c r="D1465" s="243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244"/>
      <c r="P1465" s="11"/>
      <c r="Q1465" s="245"/>
      <c r="R1465" s="11"/>
      <c r="S1465" s="11"/>
      <c r="T1465" s="11"/>
      <c r="U1465" s="11"/>
      <c r="V1465" s="11"/>
      <c r="W1465" s="11"/>
      <c r="X1465" s="11"/>
      <c r="Y1465" s="11"/>
      <c r="Z1465" s="246"/>
      <c r="AA14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5" s="250" t="e">
        <f>IF(tbl_TransDet_Exp[[#This Row],[+/-  (HR GL Detail)]]&lt;&gt;"",tbl_TransDet_Exp[[#This Row],[+/-  (HR GL Detail)]],IF(#REF!&lt;&gt;"",#REF!,""))</f>
        <v>#REF!</v>
      </c>
      <c r="AC1465" s="250" t="str">
        <f t="shared" si="69"/>
        <v>https://financials.omni.fsu.edu/psp/sprdfi/EMPLOYEE/ERP/c/AUDIT_EXPENSE_FUNCTIONS.TE_EXP_SHEET_INQ.GBL?SHEET_ID=</v>
      </c>
      <c r="AD1465" s="250" t="str">
        <f t="shared" si="70"/>
        <v>&amp;PAGE=EX_SHEET_ENTRY</v>
      </c>
      <c r="AE1465" s="250" t="str">
        <f>IF(LEFT(tbl_TransDet_Exp[[#This Row],[Journal Id]],2)="EX",TEXT(tbl_TransDet_Exp[[#This Row],[Vch /Ex /PayId]],"0000000000"),"")</f>
        <v/>
      </c>
      <c r="AF1465" s="250" t="b">
        <f>IF(tbl_TransDet_Exp[[#This Row],[ER Lookup and Format]]&lt;&gt;"",CONCATENATE(tbl_TransDet_Exp[[#This Row],[https://financials.omni.fsu.edu/psp/sprdfi/EMPLOYEE/ERP/c/AUDIT_EXPENSE_FUNCTIONS.TE_EXP_SHEET_INQ.GBL?SHEET_ID=]],AE1465,tbl_TransDet_Exp[[#This Row],[&amp;PAGE=EX_SHEET_ENTRY]]))</f>
        <v>0</v>
      </c>
      <c r="AG1465" s="250" t="str">
        <f t="shared" si="71"/>
        <v>https://docmgmt.its.fsu.edu/NolijWeb/public/apiLoginCheck.jsp?redir=../documentviewer/%3FdocumentId%3D</v>
      </c>
      <c r="AH14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5" s="250" t="str">
        <f>tbl_TransDet_Exp[[#Headers],[&amp;TargetFrameName=None]]</f>
        <v>&amp;TargetFrameName=None</v>
      </c>
      <c r="AJ14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5" s="71"/>
      <c r="AN1465" s="22"/>
      <c r="AO1465" s="22"/>
      <c r="AP1465" s="208"/>
      <c r="AQ1465" s="42" t="e">
        <f>IF(tbl_TransDet_Exp[[#This Row],[Custom SR Type]]="",INDEX(SR_Lookup[Section Name],MATCH(tbl_TransDet_Exp[[#This Row],[Account]],SR_Lookup[Account],0)),tbl_TransDet_Exp[[#This Row],[Custom SR Type]])</f>
        <v>#N/A</v>
      </c>
      <c r="AR1465" s="42">
        <f>VALUE(CONCATENATE(C1465,TEXT(tbl_TransDet_Exp[[#This Row],[Pd]],"00")))</f>
        <v>0</v>
      </c>
      <c r="AS1465" s="42" t="str">
        <f>TEXT(tbl_TransDet_Exp[[#This Row],[Project Id]],"000000")</f>
        <v>000000</v>
      </c>
      <c r="AT1465" s="42" t="e">
        <f>INDEX(Table11[Description],MATCH(tbl_TransDet_Exp[[#This Row],[Account]],Table11[GL Account],0))</f>
        <v>#N/A</v>
      </c>
      <c r="AU14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6" spans="2:47">
      <c r="B1466" s="11"/>
      <c r="C1466" s="243"/>
      <c r="D1466" s="243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244"/>
      <c r="P1466" s="11"/>
      <c r="Q1466" s="245"/>
      <c r="R1466" s="11"/>
      <c r="S1466" s="11"/>
      <c r="T1466" s="11"/>
      <c r="U1466" s="11"/>
      <c r="V1466" s="11"/>
      <c r="W1466" s="11"/>
      <c r="X1466" s="11"/>
      <c r="Y1466" s="11"/>
      <c r="Z1466" s="246"/>
      <c r="AA14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6" s="250" t="e">
        <f>IF(tbl_TransDet_Exp[[#This Row],[+/-  (HR GL Detail)]]&lt;&gt;"",tbl_TransDet_Exp[[#This Row],[+/-  (HR GL Detail)]],IF(#REF!&lt;&gt;"",#REF!,""))</f>
        <v>#REF!</v>
      </c>
      <c r="AC1466" s="250" t="str">
        <f t="shared" si="69"/>
        <v>https://financials.omni.fsu.edu/psp/sprdfi/EMPLOYEE/ERP/c/AUDIT_EXPENSE_FUNCTIONS.TE_EXP_SHEET_INQ.GBL?SHEET_ID=</v>
      </c>
      <c r="AD1466" s="250" t="str">
        <f t="shared" si="70"/>
        <v>&amp;PAGE=EX_SHEET_ENTRY</v>
      </c>
      <c r="AE1466" s="250" t="str">
        <f>IF(LEFT(tbl_TransDet_Exp[[#This Row],[Journal Id]],2)="EX",TEXT(tbl_TransDet_Exp[[#This Row],[Vch /Ex /PayId]],"0000000000"),"")</f>
        <v/>
      </c>
      <c r="AF1466" s="250" t="b">
        <f>IF(tbl_TransDet_Exp[[#This Row],[ER Lookup and Format]]&lt;&gt;"",CONCATENATE(tbl_TransDet_Exp[[#This Row],[https://financials.omni.fsu.edu/psp/sprdfi/EMPLOYEE/ERP/c/AUDIT_EXPENSE_FUNCTIONS.TE_EXP_SHEET_INQ.GBL?SHEET_ID=]],AE1466,tbl_TransDet_Exp[[#This Row],[&amp;PAGE=EX_SHEET_ENTRY]]))</f>
        <v>0</v>
      </c>
      <c r="AG1466" s="250" t="str">
        <f t="shared" si="71"/>
        <v>https://docmgmt.its.fsu.edu/NolijWeb/public/apiLoginCheck.jsp?redir=../documentviewer/%3FdocumentId%3D</v>
      </c>
      <c r="AH14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6" s="250" t="str">
        <f>tbl_TransDet_Exp[[#Headers],[&amp;TargetFrameName=None]]</f>
        <v>&amp;TargetFrameName=None</v>
      </c>
      <c r="AJ14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6" s="71"/>
      <c r="AN1466" s="22"/>
      <c r="AO1466" s="22"/>
      <c r="AP1466" s="208"/>
      <c r="AQ1466" s="42" t="e">
        <f>IF(tbl_TransDet_Exp[[#This Row],[Custom SR Type]]="",INDEX(SR_Lookup[Section Name],MATCH(tbl_TransDet_Exp[[#This Row],[Account]],SR_Lookup[Account],0)),tbl_TransDet_Exp[[#This Row],[Custom SR Type]])</f>
        <v>#N/A</v>
      </c>
      <c r="AR1466" s="42">
        <f>VALUE(CONCATENATE(C1466,TEXT(tbl_TransDet_Exp[[#This Row],[Pd]],"00")))</f>
        <v>0</v>
      </c>
      <c r="AS1466" s="42" t="str">
        <f>TEXT(tbl_TransDet_Exp[[#This Row],[Project Id]],"000000")</f>
        <v>000000</v>
      </c>
      <c r="AT1466" s="42" t="e">
        <f>INDEX(Table11[Description],MATCH(tbl_TransDet_Exp[[#This Row],[Account]],Table11[GL Account],0))</f>
        <v>#N/A</v>
      </c>
      <c r="AU14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7" spans="2:47">
      <c r="B1467" s="11"/>
      <c r="C1467" s="243"/>
      <c r="D1467" s="243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244"/>
      <c r="P1467" s="11"/>
      <c r="Q1467" s="245"/>
      <c r="R1467" s="11"/>
      <c r="S1467" s="11"/>
      <c r="T1467" s="11"/>
      <c r="U1467" s="11"/>
      <c r="V1467" s="11"/>
      <c r="W1467" s="11"/>
      <c r="X1467" s="11"/>
      <c r="Y1467" s="11"/>
      <c r="Z1467" s="246"/>
      <c r="AA14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7" s="250" t="e">
        <f>IF(tbl_TransDet_Exp[[#This Row],[+/-  (HR GL Detail)]]&lt;&gt;"",tbl_TransDet_Exp[[#This Row],[+/-  (HR GL Detail)]],IF(#REF!&lt;&gt;"",#REF!,""))</f>
        <v>#REF!</v>
      </c>
      <c r="AC1467" s="250" t="str">
        <f t="shared" si="69"/>
        <v>https://financials.omni.fsu.edu/psp/sprdfi/EMPLOYEE/ERP/c/AUDIT_EXPENSE_FUNCTIONS.TE_EXP_SHEET_INQ.GBL?SHEET_ID=</v>
      </c>
      <c r="AD1467" s="250" t="str">
        <f t="shared" si="70"/>
        <v>&amp;PAGE=EX_SHEET_ENTRY</v>
      </c>
      <c r="AE1467" s="250" t="str">
        <f>IF(LEFT(tbl_TransDet_Exp[[#This Row],[Journal Id]],2)="EX",TEXT(tbl_TransDet_Exp[[#This Row],[Vch /Ex /PayId]],"0000000000"),"")</f>
        <v/>
      </c>
      <c r="AF1467" s="250" t="b">
        <f>IF(tbl_TransDet_Exp[[#This Row],[ER Lookup and Format]]&lt;&gt;"",CONCATENATE(tbl_TransDet_Exp[[#This Row],[https://financials.omni.fsu.edu/psp/sprdfi/EMPLOYEE/ERP/c/AUDIT_EXPENSE_FUNCTIONS.TE_EXP_SHEET_INQ.GBL?SHEET_ID=]],AE1467,tbl_TransDet_Exp[[#This Row],[&amp;PAGE=EX_SHEET_ENTRY]]))</f>
        <v>0</v>
      </c>
      <c r="AG1467" s="250" t="str">
        <f t="shared" si="71"/>
        <v>https://docmgmt.its.fsu.edu/NolijWeb/public/apiLoginCheck.jsp?redir=../documentviewer/%3FdocumentId%3D</v>
      </c>
      <c r="AH14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7" s="250" t="str">
        <f>tbl_TransDet_Exp[[#Headers],[&amp;TargetFrameName=None]]</f>
        <v>&amp;TargetFrameName=None</v>
      </c>
      <c r="AJ14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7" s="71"/>
      <c r="AN1467" s="22"/>
      <c r="AO1467" s="22"/>
      <c r="AP1467" s="208"/>
      <c r="AQ1467" s="42" t="e">
        <f>IF(tbl_TransDet_Exp[[#This Row],[Custom SR Type]]="",INDEX(SR_Lookup[Section Name],MATCH(tbl_TransDet_Exp[[#This Row],[Account]],SR_Lookup[Account],0)),tbl_TransDet_Exp[[#This Row],[Custom SR Type]])</f>
        <v>#N/A</v>
      </c>
      <c r="AR1467" s="42">
        <f>VALUE(CONCATENATE(C1467,TEXT(tbl_TransDet_Exp[[#This Row],[Pd]],"00")))</f>
        <v>0</v>
      </c>
      <c r="AS1467" s="42" t="str">
        <f>TEXT(tbl_TransDet_Exp[[#This Row],[Project Id]],"000000")</f>
        <v>000000</v>
      </c>
      <c r="AT1467" s="42" t="e">
        <f>INDEX(Table11[Description],MATCH(tbl_TransDet_Exp[[#This Row],[Account]],Table11[GL Account],0))</f>
        <v>#N/A</v>
      </c>
      <c r="AU14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8" spans="2:47">
      <c r="B1468" s="11"/>
      <c r="C1468" s="243"/>
      <c r="D1468" s="243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244"/>
      <c r="P1468" s="11"/>
      <c r="Q1468" s="245"/>
      <c r="R1468" s="11"/>
      <c r="S1468" s="11"/>
      <c r="T1468" s="11"/>
      <c r="U1468" s="11"/>
      <c r="V1468" s="11"/>
      <c r="W1468" s="11"/>
      <c r="X1468" s="11"/>
      <c r="Y1468" s="11"/>
      <c r="Z1468" s="246"/>
      <c r="AA14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8" s="250" t="e">
        <f>IF(tbl_TransDet_Exp[[#This Row],[+/-  (HR GL Detail)]]&lt;&gt;"",tbl_TransDet_Exp[[#This Row],[+/-  (HR GL Detail)]],IF(#REF!&lt;&gt;"",#REF!,""))</f>
        <v>#REF!</v>
      </c>
      <c r="AC1468" s="250" t="str">
        <f t="shared" si="69"/>
        <v>https://financials.omni.fsu.edu/psp/sprdfi/EMPLOYEE/ERP/c/AUDIT_EXPENSE_FUNCTIONS.TE_EXP_SHEET_INQ.GBL?SHEET_ID=</v>
      </c>
      <c r="AD1468" s="250" t="str">
        <f t="shared" si="70"/>
        <v>&amp;PAGE=EX_SHEET_ENTRY</v>
      </c>
      <c r="AE1468" s="250" t="str">
        <f>IF(LEFT(tbl_TransDet_Exp[[#This Row],[Journal Id]],2)="EX",TEXT(tbl_TransDet_Exp[[#This Row],[Vch /Ex /PayId]],"0000000000"),"")</f>
        <v/>
      </c>
      <c r="AF1468" s="250" t="b">
        <f>IF(tbl_TransDet_Exp[[#This Row],[ER Lookup and Format]]&lt;&gt;"",CONCATENATE(tbl_TransDet_Exp[[#This Row],[https://financials.omni.fsu.edu/psp/sprdfi/EMPLOYEE/ERP/c/AUDIT_EXPENSE_FUNCTIONS.TE_EXP_SHEET_INQ.GBL?SHEET_ID=]],AE1468,tbl_TransDet_Exp[[#This Row],[&amp;PAGE=EX_SHEET_ENTRY]]))</f>
        <v>0</v>
      </c>
      <c r="AG1468" s="250" t="str">
        <f t="shared" si="71"/>
        <v>https://docmgmt.its.fsu.edu/NolijWeb/public/apiLoginCheck.jsp?redir=../documentviewer/%3FdocumentId%3D</v>
      </c>
      <c r="AH14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8" s="250" t="str">
        <f>tbl_TransDet_Exp[[#Headers],[&amp;TargetFrameName=None]]</f>
        <v>&amp;TargetFrameName=None</v>
      </c>
      <c r="AJ14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8" s="71"/>
      <c r="AN1468" s="22"/>
      <c r="AO1468" s="22"/>
      <c r="AP1468" s="208"/>
      <c r="AQ1468" s="42" t="e">
        <f>IF(tbl_TransDet_Exp[[#This Row],[Custom SR Type]]="",INDEX(SR_Lookup[Section Name],MATCH(tbl_TransDet_Exp[[#This Row],[Account]],SR_Lookup[Account],0)),tbl_TransDet_Exp[[#This Row],[Custom SR Type]])</f>
        <v>#N/A</v>
      </c>
      <c r="AR1468" s="42">
        <f>VALUE(CONCATENATE(C1468,TEXT(tbl_TransDet_Exp[[#This Row],[Pd]],"00")))</f>
        <v>0</v>
      </c>
      <c r="AS1468" s="42" t="str">
        <f>TEXT(tbl_TransDet_Exp[[#This Row],[Project Id]],"000000")</f>
        <v>000000</v>
      </c>
      <c r="AT1468" s="42" t="e">
        <f>INDEX(Table11[Description],MATCH(tbl_TransDet_Exp[[#This Row],[Account]],Table11[GL Account],0))</f>
        <v>#N/A</v>
      </c>
      <c r="AU14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69" spans="2:47">
      <c r="B1469" s="11"/>
      <c r="C1469" s="243"/>
      <c r="D1469" s="243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244"/>
      <c r="P1469" s="11"/>
      <c r="Q1469" s="245"/>
      <c r="R1469" s="11"/>
      <c r="S1469" s="11"/>
      <c r="T1469" s="11"/>
      <c r="U1469" s="11"/>
      <c r="V1469" s="11"/>
      <c r="W1469" s="11"/>
      <c r="X1469" s="11"/>
      <c r="Y1469" s="11"/>
      <c r="Z1469" s="246"/>
      <c r="AA14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69" s="250" t="e">
        <f>IF(tbl_TransDet_Exp[[#This Row],[+/-  (HR GL Detail)]]&lt;&gt;"",tbl_TransDet_Exp[[#This Row],[+/-  (HR GL Detail)]],IF(#REF!&lt;&gt;"",#REF!,""))</f>
        <v>#REF!</v>
      </c>
      <c r="AC1469" s="250" t="str">
        <f t="shared" si="69"/>
        <v>https://financials.omni.fsu.edu/psp/sprdfi/EMPLOYEE/ERP/c/AUDIT_EXPENSE_FUNCTIONS.TE_EXP_SHEET_INQ.GBL?SHEET_ID=</v>
      </c>
      <c r="AD1469" s="250" t="str">
        <f t="shared" si="70"/>
        <v>&amp;PAGE=EX_SHEET_ENTRY</v>
      </c>
      <c r="AE1469" s="250" t="str">
        <f>IF(LEFT(tbl_TransDet_Exp[[#This Row],[Journal Id]],2)="EX",TEXT(tbl_TransDet_Exp[[#This Row],[Vch /Ex /PayId]],"0000000000"),"")</f>
        <v/>
      </c>
      <c r="AF1469" s="250" t="b">
        <f>IF(tbl_TransDet_Exp[[#This Row],[ER Lookup and Format]]&lt;&gt;"",CONCATENATE(tbl_TransDet_Exp[[#This Row],[https://financials.omni.fsu.edu/psp/sprdfi/EMPLOYEE/ERP/c/AUDIT_EXPENSE_FUNCTIONS.TE_EXP_SHEET_INQ.GBL?SHEET_ID=]],AE1469,tbl_TransDet_Exp[[#This Row],[&amp;PAGE=EX_SHEET_ENTRY]]))</f>
        <v>0</v>
      </c>
      <c r="AG1469" s="250" t="str">
        <f t="shared" si="71"/>
        <v>https://docmgmt.its.fsu.edu/NolijWeb/public/apiLoginCheck.jsp?redir=../documentviewer/%3FdocumentId%3D</v>
      </c>
      <c r="AH14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69" s="250" t="str">
        <f>tbl_TransDet_Exp[[#Headers],[&amp;TargetFrameName=None]]</f>
        <v>&amp;TargetFrameName=None</v>
      </c>
      <c r="AJ14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69" s="71"/>
      <c r="AN1469" s="22"/>
      <c r="AO1469" s="22"/>
      <c r="AP1469" s="208"/>
      <c r="AQ1469" s="42" t="e">
        <f>IF(tbl_TransDet_Exp[[#This Row],[Custom SR Type]]="",INDEX(SR_Lookup[Section Name],MATCH(tbl_TransDet_Exp[[#This Row],[Account]],SR_Lookup[Account],0)),tbl_TransDet_Exp[[#This Row],[Custom SR Type]])</f>
        <v>#N/A</v>
      </c>
      <c r="AR1469" s="42">
        <f>VALUE(CONCATENATE(C1469,TEXT(tbl_TransDet_Exp[[#This Row],[Pd]],"00")))</f>
        <v>0</v>
      </c>
      <c r="AS1469" s="42" t="str">
        <f>TEXT(tbl_TransDet_Exp[[#This Row],[Project Id]],"000000")</f>
        <v>000000</v>
      </c>
      <c r="AT1469" s="42" t="e">
        <f>INDEX(Table11[Description],MATCH(tbl_TransDet_Exp[[#This Row],[Account]],Table11[GL Account],0))</f>
        <v>#N/A</v>
      </c>
      <c r="AU14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0" spans="2:47">
      <c r="B1470" s="11"/>
      <c r="C1470" s="243"/>
      <c r="D1470" s="243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244"/>
      <c r="P1470" s="11"/>
      <c r="Q1470" s="245"/>
      <c r="R1470" s="11"/>
      <c r="S1470" s="11"/>
      <c r="T1470" s="11"/>
      <c r="U1470" s="11"/>
      <c r="V1470" s="11"/>
      <c r="W1470" s="11"/>
      <c r="X1470" s="11"/>
      <c r="Y1470" s="11"/>
      <c r="Z1470" s="246"/>
      <c r="AA14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0" s="250" t="e">
        <f>IF(tbl_TransDet_Exp[[#This Row],[+/-  (HR GL Detail)]]&lt;&gt;"",tbl_TransDet_Exp[[#This Row],[+/-  (HR GL Detail)]],IF(#REF!&lt;&gt;"",#REF!,""))</f>
        <v>#REF!</v>
      </c>
      <c r="AC1470" s="250" t="str">
        <f t="shared" si="69"/>
        <v>https://financials.omni.fsu.edu/psp/sprdfi/EMPLOYEE/ERP/c/AUDIT_EXPENSE_FUNCTIONS.TE_EXP_SHEET_INQ.GBL?SHEET_ID=</v>
      </c>
      <c r="AD1470" s="250" t="str">
        <f t="shared" si="70"/>
        <v>&amp;PAGE=EX_SHEET_ENTRY</v>
      </c>
      <c r="AE1470" s="250" t="str">
        <f>IF(LEFT(tbl_TransDet_Exp[[#This Row],[Journal Id]],2)="EX",TEXT(tbl_TransDet_Exp[[#This Row],[Vch /Ex /PayId]],"0000000000"),"")</f>
        <v/>
      </c>
      <c r="AF1470" s="250" t="b">
        <f>IF(tbl_TransDet_Exp[[#This Row],[ER Lookup and Format]]&lt;&gt;"",CONCATENATE(tbl_TransDet_Exp[[#This Row],[https://financials.omni.fsu.edu/psp/sprdfi/EMPLOYEE/ERP/c/AUDIT_EXPENSE_FUNCTIONS.TE_EXP_SHEET_INQ.GBL?SHEET_ID=]],AE1470,tbl_TransDet_Exp[[#This Row],[&amp;PAGE=EX_SHEET_ENTRY]]))</f>
        <v>0</v>
      </c>
      <c r="AG1470" s="250" t="str">
        <f t="shared" si="71"/>
        <v>https://docmgmt.its.fsu.edu/NolijWeb/public/apiLoginCheck.jsp?redir=../documentviewer/%3FdocumentId%3D</v>
      </c>
      <c r="AH14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0" s="250" t="str">
        <f>tbl_TransDet_Exp[[#Headers],[&amp;TargetFrameName=None]]</f>
        <v>&amp;TargetFrameName=None</v>
      </c>
      <c r="AJ14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0" s="71"/>
      <c r="AN1470" s="22"/>
      <c r="AO1470" s="22"/>
      <c r="AP1470" s="208"/>
      <c r="AQ1470" s="42" t="e">
        <f>IF(tbl_TransDet_Exp[[#This Row],[Custom SR Type]]="",INDEX(SR_Lookup[Section Name],MATCH(tbl_TransDet_Exp[[#This Row],[Account]],SR_Lookup[Account],0)),tbl_TransDet_Exp[[#This Row],[Custom SR Type]])</f>
        <v>#N/A</v>
      </c>
      <c r="AR1470" s="42">
        <f>VALUE(CONCATENATE(C1470,TEXT(tbl_TransDet_Exp[[#This Row],[Pd]],"00")))</f>
        <v>0</v>
      </c>
      <c r="AS1470" s="42" t="str">
        <f>TEXT(tbl_TransDet_Exp[[#This Row],[Project Id]],"000000")</f>
        <v>000000</v>
      </c>
      <c r="AT1470" s="42" t="e">
        <f>INDEX(Table11[Description],MATCH(tbl_TransDet_Exp[[#This Row],[Account]],Table11[GL Account],0))</f>
        <v>#N/A</v>
      </c>
      <c r="AU14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1" spans="2:47">
      <c r="B1471" s="11"/>
      <c r="C1471" s="243"/>
      <c r="D1471" s="243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244"/>
      <c r="P1471" s="11"/>
      <c r="Q1471" s="245"/>
      <c r="R1471" s="11"/>
      <c r="S1471" s="11"/>
      <c r="T1471" s="11"/>
      <c r="U1471" s="11"/>
      <c r="V1471" s="11"/>
      <c r="W1471" s="11"/>
      <c r="X1471" s="11"/>
      <c r="Y1471" s="11"/>
      <c r="Z1471" s="246"/>
      <c r="AA14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1" s="250" t="e">
        <f>IF(tbl_TransDet_Exp[[#This Row],[+/-  (HR GL Detail)]]&lt;&gt;"",tbl_TransDet_Exp[[#This Row],[+/-  (HR GL Detail)]],IF(#REF!&lt;&gt;"",#REF!,""))</f>
        <v>#REF!</v>
      </c>
      <c r="AC1471" s="250" t="str">
        <f t="shared" si="69"/>
        <v>https://financials.omni.fsu.edu/psp/sprdfi/EMPLOYEE/ERP/c/AUDIT_EXPENSE_FUNCTIONS.TE_EXP_SHEET_INQ.GBL?SHEET_ID=</v>
      </c>
      <c r="AD1471" s="250" t="str">
        <f t="shared" si="70"/>
        <v>&amp;PAGE=EX_SHEET_ENTRY</v>
      </c>
      <c r="AE1471" s="250" t="str">
        <f>IF(LEFT(tbl_TransDet_Exp[[#This Row],[Journal Id]],2)="EX",TEXT(tbl_TransDet_Exp[[#This Row],[Vch /Ex /PayId]],"0000000000"),"")</f>
        <v/>
      </c>
      <c r="AF1471" s="250" t="b">
        <f>IF(tbl_TransDet_Exp[[#This Row],[ER Lookup and Format]]&lt;&gt;"",CONCATENATE(tbl_TransDet_Exp[[#This Row],[https://financials.omni.fsu.edu/psp/sprdfi/EMPLOYEE/ERP/c/AUDIT_EXPENSE_FUNCTIONS.TE_EXP_SHEET_INQ.GBL?SHEET_ID=]],AE1471,tbl_TransDet_Exp[[#This Row],[&amp;PAGE=EX_SHEET_ENTRY]]))</f>
        <v>0</v>
      </c>
      <c r="AG1471" s="250" t="str">
        <f t="shared" si="71"/>
        <v>https://docmgmt.its.fsu.edu/NolijWeb/public/apiLoginCheck.jsp?redir=../documentviewer/%3FdocumentId%3D</v>
      </c>
      <c r="AH14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1" s="250" t="str">
        <f>tbl_TransDet_Exp[[#Headers],[&amp;TargetFrameName=None]]</f>
        <v>&amp;TargetFrameName=None</v>
      </c>
      <c r="AJ14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1" s="71"/>
      <c r="AN1471" s="22"/>
      <c r="AO1471" s="22"/>
      <c r="AP1471" s="208"/>
      <c r="AQ1471" s="42" t="e">
        <f>IF(tbl_TransDet_Exp[[#This Row],[Custom SR Type]]="",INDEX(SR_Lookup[Section Name],MATCH(tbl_TransDet_Exp[[#This Row],[Account]],SR_Lookup[Account],0)),tbl_TransDet_Exp[[#This Row],[Custom SR Type]])</f>
        <v>#N/A</v>
      </c>
      <c r="AR1471" s="42">
        <f>VALUE(CONCATENATE(C1471,TEXT(tbl_TransDet_Exp[[#This Row],[Pd]],"00")))</f>
        <v>0</v>
      </c>
      <c r="AS1471" s="42" t="str">
        <f>TEXT(tbl_TransDet_Exp[[#This Row],[Project Id]],"000000")</f>
        <v>000000</v>
      </c>
      <c r="AT1471" s="42" t="e">
        <f>INDEX(Table11[Description],MATCH(tbl_TransDet_Exp[[#This Row],[Account]],Table11[GL Account],0))</f>
        <v>#N/A</v>
      </c>
      <c r="AU14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2" spans="2:47">
      <c r="B1472" s="11"/>
      <c r="C1472" s="243"/>
      <c r="D1472" s="243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244"/>
      <c r="P1472" s="11"/>
      <c r="Q1472" s="245"/>
      <c r="R1472" s="11"/>
      <c r="S1472" s="11"/>
      <c r="T1472" s="11"/>
      <c r="U1472" s="11"/>
      <c r="V1472" s="11"/>
      <c r="W1472" s="11"/>
      <c r="X1472" s="11"/>
      <c r="Y1472" s="11"/>
      <c r="Z1472" s="246"/>
      <c r="AA14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2" s="250" t="e">
        <f>IF(tbl_TransDet_Exp[[#This Row],[+/-  (HR GL Detail)]]&lt;&gt;"",tbl_TransDet_Exp[[#This Row],[+/-  (HR GL Detail)]],IF(#REF!&lt;&gt;"",#REF!,""))</f>
        <v>#REF!</v>
      </c>
      <c r="AC1472" s="250" t="str">
        <f t="shared" si="69"/>
        <v>https://financials.omni.fsu.edu/psp/sprdfi/EMPLOYEE/ERP/c/AUDIT_EXPENSE_FUNCTIONS.TE_EXP_SHEET_INQ.GBL?SHEET_ID=</v>
      </c>
      <c r="AD1472" s="250" t="str">
        <f t="shared" si="70"/>
        <v>&amp;PAGE=EX_SHEET_ENTRY</v>
      </c>
      <c r="AE1472" s="250" t="str">
        <f>IF(LEFT(tbl_TransDet_Exp[[#This Row],[Journal Id]],2)="EX",TEXT(tbl_TransDet_Exp[[#This Row],[Vch /Ex /PayId]],"0000000000"),"")</f>
        <v/>
      </c>
      <c r="AF1472" s="250" t="b">
        <f>IF(tbl_TransDet_Exp[[#This Row],[ER Lookup and Format]]&lt;&gt;"",CONCATENATE(tbl_TransDet_Exp[[#This Row],[https://financials.omni.fsu.edu/psp/sprdfi/EMPLOYEE/ERP/c/AUDIT_EXPENSE_FUNCTIONS.TE_EXP_SHEET_INQ.GBL?SHEET_ID=]],AE1472,tbl_TransDet_Exp[[#This Row],[&amp;PAGE=EX_SHEET_ENTRY]]))</f>
        <v>0</v>
      </c>
      <c r="AG1472" s="250" t="str">
        <f t="shared" si="71"/>
        <v>https://docmgmt.its.fsu.edu/NolijWeb/public/apiLoginCheck.jsp?redir=../documentviewer/%3FdocumentId%3D</v>
      </c>
      <c r="AH14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2" s="250" t="str">
        <f>tbl_TransDet_Exp[[#Headers],[&amp;TargetFrameName=None]]</f>
        <v>&amp;TargetFrameName=None</v>
      </c>
      <c r="AJ14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2" s="71"/>
      <c r="AN1472" s="22"/>
      <c r="AO1472" s="22"/>
      <c r="AP1472" s="208"/>
      <c r="AQ1472" s="42" t="e">
        <f>IF(tbl_TransDet_Exp[[#This Row],[Custom SR Type]]="",INDEX(SR_Lookup[Section Name],MATCH(tbl_TransDet_Exp[[#This Row],[Account]],SR_Lookup[Account],0)),tbl_TransDet_Exp[[#This Row],[Custom SR Type]])</f>
        <v>#N/A</v>
      </c>
      <c r="AR1472" s="42">
        <f>VALUE(CONCATENATE(C1472,TEXT(tbl_TransDet_Exp[[#This Row],[Pd]],"00")))</f>
        <v>0</v>
      </c>
      <c r="AS1472" s="42" t="str">
        <f>TEXT(tbl_TransDet_Exp[[#This Row],[Project Id]],"000000")</f>
        <v>000000</v>
      </c>
      <c r="AT1472" s="42" t="e">
        <f>INDEX(Table11[Description],MATCH(tbl_TransDet_Exp[[#This Row],[Account]],Table11[GL Account],0))</f>
        <v>#N/A</v>
      </c>
      <c r="AU14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3" spans="2:47">
      <c r="B1473" s="11"/>
      <c r="C1473" s="243"/>
      <c r="D1473" s="243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244"/>
      <c r="P1473" s="11"/>
      <c r="Q1473" s="245"/>
      <c r="R1473" s="11"/>
      <c r="S1473" s="11"/>
      <c r="T1473" s="11"/>
      <c r="U1473" s="11"/>
      <c r="V1473" s="11"/>
      <c r="W1473" s="11"/>
      <c r="X1473" s="11"/>
      <c r="Y1473" s="11"/>
      <c r="Z1473" s="246"/>
      <c r="AA14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3" s="250" t="e">
        <f>IF(tbl_TransDet_Exp[[#This Row],[+/-  (HR GL Detail)]]&lt;&gt;"",tbl_TransDet_Exp[[#This Row],[+/-  (HR GL Detail)]],IF(#REF!&lt;&gt;"",#REF!,""))</f>
        <v>#REF!</v>
      </c>
      <c r="AC1473" s="250" t="str">
        <f t="shared" si="69"/>
        <v>https://financials.omni.fsu.edu/psp/sprdfi/EMPLOYEE/ERP/c/AUDIT_EXPENSE_FUNCTIONS.TE_EXP_SHEET_INQ.GBL?SHEET_ID=</v>
      </c>
      <c r="AD1473" s="250" t="str">
        <f t="shared" si="70"/>
        <v>&amp;PAGE=EX_SHEET_ENTRY</v>
      </c>
      <c r="AE1473" s="250" t="str">
        <f>IF(LEFT(tbl_TransDet_Exp[[#This Row],[Journal Id]],2)="EX",TEXT(tbl_TransDet_Exp[[#This Row],[Vch /Ex /PayId]],"0000000000"),"")</f>
        <v/>
      </c>
      <c r="AF1473" s="250" t="b">
        <f>IF(tbl_TransDet_Exp[[#This Row],[ER Lookup and Format]]&lt;&gt;"",CONCATENATE(tbl_TransDet_Exp[[#This Row],[https://financials.omni.fsu.edu/psp/sprdfi/EMPLOYEE/ERP/c/AUDIT_EXPENSE_FUNCTIONS.TE_EXP_SHEET_INQ.GBL?SHEET_ID=]],AE1473,tbl_TransDet_Exp[[#This Row],[&amp;PAGE=EX_SHEET_ENTRY]]))</f>
        <v>0</v>
      </c>
      <c r="AG1473" s="250" t="str">
        <f t="shared" si="71"/>
        <v>https://docmgmt.its.fsu.edu/NolijWeb/public/apiLoginCheck.jsp?redir=../documentviewer/%3FdocumentId%3D</v>
      </c>
      <c r="AH14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3" s="250" t="str">
        <f>tbl_TransDet_Exp[[#Headers],[&amp;TargetFrameName=None]]</f>
        <v>&amp;TargetFrameName=None</v>
      </c>
      <c r="AJ14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3" s="71"/>
      <c r="AN1473" s="22"/>
      <c r="AO1473" s="22"/>
      <c r="AP1473" s="208"/>
      <c r="AQ1473" s="42" t="e">
        <f>IF(tbl_TransDet_Exp[[#This Row],[Custom SR Type]]="",INDEX(SR_Lookup[Section Name],MATCH(tbl_TransDet_Exp[[#This Row],[Account]],SR_Lookup[Account],0)),tbl_TransDet_Exp[[#This Row],[Custom SR Type]])</f>
        <v>#N/A</v>
      </c>
      <c r="AR1473" s="42">
        <f>VALUE(CONCATENATE(C1473,TEXT(tbl_TransDet_Exp[[#This Row],[Pd]],"00")))</f>
        <v>0</v>
      </c>
      <c r="AS1473" s="42" t="str">
        <f>TEXT(tbl_TransDet_Exp[[#This Row],[Project Id]],"000000")</f>
        <v>000000</v>
      </c>
      <c r="AT1473" s="42" t="e">
        <f>INDEX(Table11[Description],MATCH(tbl_TransDet_Exp[[#This Row],[Account]],Table11[GL Account],0))</f>
        <v>#N/A</v>
      </c>
      <c r="AU14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4" spans="2:47">
      <c r="B1474" s="11"/>
      <c r="C1474" s="243"/>
      <c r="D1474" s="243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244"/>
      <c r="P1474" s="11"/>
      <c r="Q1474" s="245"/>
      <c r="R1474" s="11"/>
      <c r="S1474" s="11"/>
      <c r="T1474" s="11"/>
      <c r="U1474" s="11"/>
      <c r="V1474" s="11"/>
      <c r="W1474" s="11"/>
      <c r="X1474" s="11"/>
      <c r="Y1474" s="11"/>
      <c r="Z1474" s="246"/>
      <c r="AA14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4" s="250" t="e">
        <f>IF(tbl_TransDet_Exp[[#This Row],[+/-  (HR GL Detail)]]&lt;&gt;"",tbl_TransDet_Exp[[#This Row],[+/-  (HR GL Detail)]],IF(#REF!&lt;&gt;"",#REF!,""))</f>
        <v>#REF!</v>
      </c>
      <c r="AC1474" s="250" t="str">
        <f t="shared" si="69"/>
        <v>https://financials.omni.fsu.edu/psp/sprdfi/EMPLOYEE/ERP/c/AUDIT_EXPENSE_FUNCTIONS.TE_EXP_SHEET_INQ.GBL?SHEET_ID=</v>
      </c>
      <c r="AD1474" s="250" t="str">
        <f t="shared" si="70"/>
        <v>&amp;PAGE=EX_SHEET_ENTRY</v>
      </c>
      <c r="AE1474" s="250" t="str">
        <f>IF(LEFT(tbl_TransDet_Exp[[#This Row],[Journal Id]],2)="EX",TEXT(tbl_TransDet_Exp[[#This Row],[Vch /Ex /PayId]],"0000000000"),"")</f>
        <v/>
      </c>
      <c r="AF1474" s="250" t="b">
        <f>IF(tbl_TransDet_Exp[[#This Row],[ER Lookup and Format]]&lt;&gt;"",CONCATENATE(tbl_TransDet_Exp[[#This Row],[https://financials.omni.fsu.edu/psp/sprdfi/EMPLOYEE/ERP/c/AUDIT_EXPENSE_FUNCTIONS.TE_EXP_SHEET_INQ.GBL?SHEET_ID=]],AE1474,tbl_TransDet_Exp[[#This Row],[&amp;PAGE=EX_SHEET_ENTRY]]))</f>
        <v>0</v>
      </c>
      <c r="AG1474" s="250" t="str">
        <f t="shared" si="71"/>
        <v>https://docmgmt.its.fsu.edu/NolijWeb/public/apiLoginCheck.jsp?redir=../documentviewer/%3FdocumentId%3D</v>
      </c>
      <c r="AH14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4" s="250" t="str">
        <f>tbl_TransDet_Exp[[#Headers],[&amp;TargetFrameName=None]]</f>
        <v>&amp;TargetFrameName=None</v>
      </c>
      <c r="AJ14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4" s="71"/>
      <c r="AN1474" s="22"/>
      <c r="AO1474" s="22"/>
      <c r="AP1474" s="208"/>
      <c r="AQ1474" s="42" t="e">
        <f>IF(tbl_TransDet_Exp[[#This Row],[Custom SR Type]]="",INDEX(SR_Lookup[Section Name],MATCH(tbl_TransDet_Exp[[#This Row],[Account]],SR_Lookup[Account],0)),tbl_TransDet_Exp[[#This Row],[Custom SR Type]])</f>
        <v>#N/A</v>
      </c>
      <c r="AR1474" s="42">
        <f>VALUE(CONCATENATE(C1474,TEXT(tbl_TransDet_Exp[[#This Row],[Pd]],"00")))</f>
        <v>0</v>
      </c>
      <c r="AS1474" s="42" t="str">
        <f>TEXT(tbl_TransDet_Exp[[#This Row],[Project Id]],"000000")</f>
        <v>000000</v>
      </c>
      <c r="AT1474" s="42" t="e">
        <f>INDEX(Table11[Description],MATCH(tbl_TransDet_Exp[[#This Row],[Account]],Table11[GL Account],0))</f>
        <v>#N/A</v>
      </c>
      <c r="AU14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5" spans="2:47">
      <c r="B1475" s="11"/>
      <c r="C1475" s="243"/>
      <c r="D1475" s="243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244"/>
      <c r="P1475" s="11"/>
      <c r="Q1475" s="245"/>
      <c r="R1475" s="11"/>
      <c r="S1475" s="11"/>
      <c r="T1475" s="11"/>
      <c r="U1475" s="11"/>
      <c r="V1475" s="11"/>
      <c r="W1475" s="11"/>
      <c r="X1475" s="11"/>
      <c r="Y1475" s="11"/>
      <c r="Z1475" s="246"/>
      <c r="AA14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5" s="250" t="e">
        <f>IF(tbl_TransDet_Exp[[#This Row],[+/-  (HR GL Detail)]]&lt;&gt;"",tbl_TransDet_Exp[[#This Row],[+/-  (HR GL Detail)]],IF(#REF!&lt;&gt;"",#REF!,""))</f>
        <v>#REF!</v>
      </c>
      <c r="AC1475" s="250" t="str">
        <f t="shared" si="69"/>
        <v>https://financials.omni.fsu.edu/psp/sprdfi/EMPLOYEE/ERP/c/AUDIT_EXPENSE_FUNCTIONS.TE_EXP_SHEET_INQ.GBL?SHEET_ID=</v>
      </c>
      <c r="AD1475" s="250" t="str">
        <f t="shared" si="70"/>
        <v>&amp;PAGE=EX_SHEET_ENTRY</v>
      </c>
      <c r="AE1475" s="250" t="str">
        <f>IF(LEFT(tbl_TransDet_Exp[[#This Row],[Journal Id]],2)="EX",TEXT(tbl_TransDet_Exp[[#This Row],[Vch /Ex /PayId]],"0000000000"),"")</f>
        <v/>
      </c>
      <c r="AF1475" s="250" t="b">
        <f>IF(tbl_TransDet_Exp[[#This Row],[ER Lookup and Format]]&lt;&gt;"",CONCATENATE(tbl_TransDet_Exp[[#This Row],[https://financials.omni.fsu.edu/psp/sprdfi/EMPLOYEE/ERP/c/AUDIT_EXPENSE_FUNCTIONS.TE_EXP_SHEET_INQ.GBL?SHEET_ID=]],AE1475,tbl_TransDet_Exp[[#This Row],[&amp;PAGE=EX_SHEET_ENTRY]]))</f>
        <v>0</v>
      </c>
      <c r="AG1475" s="250" t="str">
        <f t="shared" si="71"/>
        <v>https://docmgmt.its.fsu.edu/NolijWeb/public/apiLoginCheck.jsp?redir=../documentviewer/%3FdocumentId%3D</v>
      </c>
      <c r="AH14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5" s="250" t="str">
        <f>tbl_TransDet_Exp[[#Headers],[&amp;TargetFrameName=None]]</f>
        <v>&amp;TargetFrameName=None</v>
      </c>
      <c r="AJ14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5" s="71"/>
      <c r="AN1475" s="22"/>
      <c r="AO1475" s="22"/>
      <c r="AP1475" s="208"/>
      <c r="AQ1475" s="42" t="e">
        <f>IF(tbl_TransDet_Exp[[#This Row],[Custom SR Type]]="",INDEX(SR_Lookup[Section Name],MATCH(tbl_TransDet_Exp[[#This Row],[Account]],SR_Lookup[Account],0)),tbl_TransDet_Exp[[#This Row],[Custom SR Type]])</f>
        <v>#N/A</v>
      </c>
      <c r="AR1475" s="42">
        <f>VALUE(CONCATENATE(C1475,TEXT(tbl_TransDet_Exp[[#This Row],[Pd]],"00")))</f>
        <v>0</v>
      </c>
      <c r="AS1475" s="42" t="str">
        <f>TEXT(tbl_TransDet_Exp[[#This Row],[Project Id]],"000000")</f>
        <v>000000</v>
      </c>
      <c r="AT1475" s="42" t="e">
        <f>INDEX(Table11[Description],MATCH(tbl_TransDet_Exp[[#This Row],[Account]],Table11[GL Account],0))</f>
        <v>#N/A</v>
      </c>
      <c r="AU14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6" spans="2:47">
      <c r="B1476" s="11"/>
      <c r="C1476" s="243"/>
      <c r="D1476" s="243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244"/>
      <c r="P1476" s="11"/>
      <c r="Q1476" s="245"/>
      <c r="R1476" s="11"/>
      <c r="S1476" s="11"/>
      <c r="T1476" s="11"/>
      <c r="U1476" s="11"/>
      <c r="V1476" s="11"/>
      <c r="W1476" s="11"/>
      <c r="X1476" s="11"/>
      <c r="Y1476" s="11"/>
      <c r="Z1476" s="246"/>
      <c r="AA14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6" s="250" t="e">
        <f>IF(tbl_TransDet_Exp[[#This Row],[+/-  (HR GL Detail)]]&lt;&gt;"",tbl_TransDet_Exp[[#This Row],[+/-  (HR GL Detail)]],IF(#REF!&lt;&gt;"",#REF!,""))</f>
        <v>#REF!</v>
      </c>
      <c r="AC1476" s="250" t="str">
        <f t="shared" si="69"/>
        <v>https://financials.omni.fsu.edu/psp/sprdfi/EMPLOYEE/ERP/c/AUDIT_EXPENSE_FUNCTIONS.TE_EXP_SHEET_INQ.GBL?SHEET_ID=</v>
      </c>
      <c r="AD1476" s="250" t="str">
        <f t="shared" si="70"/>
        <v>&amp;PAGE=EX_SHEET_ENTRY</v>
      </c>
      <c r="AE1476" s="250" t="str">
        <f>IF(LEFT(tbl_TransDet_Exp[[#This Row],[Journal Id]],2)="EX",TEXT(tbl_TransDet_Exp[[#This Row],[Vch /Ex /PayId]],"0000000000"),"")</f>
        <v/>
      </c>
      <c r="AF1476" s="250" t="b">
        <f>IF(tbl_TransDet_Exp[[#This Row],[ER Lookup and Format]]&lt;&gt;"",CONCATENATE(tbl_TransDet_Exp[[#This Row],[https://financials.omni.fsu.edu/psp/sprdfi/EMPLOYEE/ERP/c/AUDIT_EXPENSE_FUNCTIONS.TE_EXP_SHEET_INQ.GBL?SHEET_ID=]],AE1476,tbl_TransDet_Exp[[#This Row],[&amp;PAGE=EX_SHEET_ENTRY]]))</f>
        <v>0</v>
      </c>
      <c r="AG1476" s="250" t="str">
        <f t="shared" si="71"/>
        <v>https://docmgmt.its.fsu.edu/NolijWeb/public/apiLoginCheck.jsp?redir=../documentviewer/%3FdocumentId%3D</v>
      </c>
      <c r="AH14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6" s="250" t="str">
        <f>tbl_TransDet_Exp[[#Headers],[&amp;TargetFrameName=None]]</f>
        <v>&amp;TargetFrameName=None</v>
      </c>
      <c r="AJ14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6" s="71"/>
      <c r="AN1476" s="22"/>
      <c r="AO1476" s="22"/>
      <c r="AP1476" s="208"/>
      <c r="AQ1476" s="42" t="e">
        <f>IF(tbl_TransDet_Exp[[#This Row],[Custom SR Type]]="",INDEX(SR_Lookup[Section Name],MATCH(tbl_TransDet_Exp[[#This Row],[Account]],SR_Lookup[Account],0)),tbl_TransDet_Exp[[#This Row],[Custom SR Type]])</f>
        <v>#N/A</v>
      </c>
      <c r="AR1476" s="42">
        <f>VALUE(CONCATENATE(C1476,TEXT(tbl_TransDet_Exp[[#This Row],[Pd]],"00")))</f>
        <v>0</v>
      </c>
      <c r="AS1476" s="42" t="str">
        <f>TEXT(tbl_TransDet_Exp[[#This Row],[Project Id]],"000000")</f>
        <v>000000</v>
      </c>
      <c r="AT1476" s="42" t="e">
        <f>INDEX(Table11[Description],MATCH(tbl_TransDet_Exp[[#This Row],[Account]],Table11[GL Account],0))</f>
        <v>#N/A</v>
      </c>
      <c r="AU14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7" spans="2:47">
      <c r="B1477" s="11"/>
      <c r="C1477" s="243"/>
      <c r="D1477" s="243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244"/>
      <c r="P1477" s="11"/>
      <c r="Q1477" s="245"/>
      <c r="R1477" s="11"/>
      <c r="S1477" s="11"/>
      <c r="T1477" s="11"/>
      <c r="U1477" s="11"/>
      <c r="V1477" s="11"/>
      <c r="W1477" s="11"/>
      <c r="X1477" s="11"/>
      <c r="Y1477" s="11"/>
      <c r="Z1477" s="246"/>
      <c r="AA14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7" s="250" t="e">
        <f>IF(tbl_TransDet_Exp[[#This Row],[+/-  (HR GL Detail)]]&lt;&gt;"",tbl_TransDet_Exp[[#This Row],[+/-  (HR GL Detail)]],IF(#REF!&lt;&gt;"",#REF!,""))</f>
        <v>#REF!</v>
      </c>
      <c r="AC1477" s="250" t="str">
        <f t="shared" si="69"/>
        <v>https://financials.omni.fsu.edu/psp/sprdfi/EMPLOYEE/ERP/c/AUDIT_EXPENSE_FUNCTIONS.TE_EXP_SHEET_INQ.GBL?SHEET_ID=</v>
      </c>
      <c r="AD1477" s="250" t="str">
        <f t="shared" si="70"/>
        <v>&amp;PAGE=EX_SHEET_ENTRY</v>
      </c>
      <c r="AE1477" s="250" t="str">
        <f>IF(LEFT(tbl_TransDet_Exp[[#This Row],[Journal Id]],2)="EX",TEXT(tbl_TransDet_Exp[[#This Row],[Vch /Ex /PayId]],"0000000000"),"")</f>
        <v/>
      </c>
      <c r="AF1477" s="250" t="b">
        <f>IF(tbl_TransDet_Exp[[#This Row],[ER Lookup and Format]]&lt;&gt;"",CONCATENATE(tbl_TransDet_Exp[[#This Row],[https://financials.omni.fsu.edu/psp/sprdfi/EMPLOYEE/ERP/c/AUDIT_EXPENSE_FUNCTIONS.TE_EXP_SHEET_INQ.GBL?SHEET_ID=]],AE1477,tbl_TransDet_Exp[[#This Row],[&amp;PAGE=EX_SHEET_ENTRY]]))</f>
        <v>0</v>
      </c>
      <c r="AG1477" s="250" t="str">
        <f t="shared" si="71"/>
        <v>https://docmgmt.its.fsu.edu/NolijWeb/public/apiLoginCheck.jsp?redir=../documentviewer/%3FdocumentId%3D</v>
      </c>
      <c r="AH14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7" s="250" t="str">
        <f>tbl_TransDet_Exp[[#Headers],[&amp;TargetFrameName=None]]</f>
        <v>&amp;TargetFrameName=None</v>
      </c>
      <c r="AJ14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7" s="71"/>
      <c r="AN1477" s="22"/>
      <c r="AO1477" s="22"/>
      <c r="AP1477" s="208"/>
      <c r="AQ1477" s="42" t="e">
        <f>IF(tbl_TransDet_Exp[[#This Row],[Custom SR Type]]="",INDEX(SR_Lookup[Section Name],MATCH(tbl_TransDet_Exp[[#This Row],[Account]],SR_Lookup[Account],0)),tbl_TransDet_Exp[[#This Row],[Custom SR Type]])</f>
        <v>#N/A</v>
      </c>
      <c r="AR1477" s="42">
        <f>VALUE(CONCATENATE(C1477,TEXT(tbl_TransDet_Exp[[#This Row],[Pd]],"00")))</f>
        <v>0</v>
      </c>
      <c r="AS1477" s="42" t="str">
        <f>TEXT(tbl_TransDet_Exp[[#This Row],[Project Id]],"000000")</f>
        <v>000000</v>
      </c>
      <c r="AT1477" s="42" t="e">
        <f>INDEX(Table11[Description],MATCH(tbl_TransDet_Exp[[#This Row],[Account]],Table11[GL Account],0))</f>
        <v>#N/A</v>
      </c>
      <c r="AU14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8" spans="2:47">
      <c r="B1478" s="11"/>
      <c r="C1478" s="243"/>
      <c r="D1478" s="243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244"/>
      <c r="P1478" s="11"/>
      <c r="Q1478" s="245"/>
      <c r="R1478" s="11"/>
      <c r="S1478" s="11"/>
      <c r="T1478" s="11"/>
      <c r="U1478" s="11"/>
      <c r="V1478" s="11"/>
      <c r="W1478" s="11"/>
      <c r="X1478" s="11"/>
      <c r="Y1478" s="11"/>
      <c r="Z1478" s="246"/>
      <c r="AA14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8" s="250" t="e">
        <f>IF(tbl_TransDet_Exp[[#This Row],[+/-  (HR GL Detail)]]&lt;&gt;"",tbl_TransDet_Exp[[#This Row],[+/-  (HR GL Detail)]],IF(#REF!&lt;&gt;"",#REF!,""))</f>
        <v>#REF!</v>
      </c>
      <c r="AC1478" s="250" t="str">
        <f t="shared" si="69"/>
        <v>https://financials.omni.fsu.edu/psp/sprdfi/EMPLOYEE/ERP/c/AUDIT_EXPENSE_FUNCTIONS.TE_EXP_SHEET_INQ.GBL?SHEET_ID=</v>
      </c>
      <c r="AD1478" s="250" t="str">
        <f t="shared" si="70"/>
        <v>&amp;PAGE=EX_SHEET_ENTRY</v>
      </c>
      <c r="AE1478" s="250" t="str">
        <f>IF(LEFT(tbl_TransDet_Exp[[#This Row],[Journal Id]],2)="EX",TEXT(tbl_TransDet_Exp[[#This Row],[Vch /Ex /PayId]],"0000000000"),"")</f>
        <v/>
      </c>
      <c r="AF1478" s="250" t="b">
        <f>IF(tbl_TransDet_Exp[[#This Row],[ER Lookup and Format]]&lt;&gt;"",CONCATENATE(tbl_TransDet_Exp[[#This Row],[https://financials.omni.fsu.edu/psp/sprdfi/EMPLOYEE/ERP/c/AUDIT_EXPENSE_FUNCTIONS.TE_EXP_SHEET_INQ.GBL?SHEET_ID=]],AE1478,tbl_TransDet_Exp[[#This Row],[&amp;PAGE=EX_SHEET_ENTRY]]))</f>
        <v>0</v>
      </c>
      <c r="AG1478" s="250" t="str">
        <f t="shared" si="71"/>
        <v>https://docmgmt.its.fsu.edu/NolijWeb/public/apiLoginCheck.jsp?redir=../documentviewer/%3FdocumentId%3D</v>
      </c>
      <c r="AH14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8" s="250" t="str">
        <f>tbl_TransDet_Exp[[#Headers],[&amp;TargetFrameName=None]]</f>
        <v>&amp;TargetFrameName=None</v>
      </c>
      <c r="AJ14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8" s="71"/>
      <c r="AN1478" s="22"/>
      <c r="AO1478" s="22"/>
      <c r="AP1478" s="208"/>
      <c r="AQ1478" s="42" t="e">
        <f>IF(tbl_TransDet_Exp[[#This Row],[Custom SR Type]]="",INDEX(SR_Lookup[Section Name],MATCH(tbl_TransDet_Exp[[#This Row],[Account]],SR_Lookup[Account],0)),tbl_TransDet_Exp[[#This Row],[Custom SR Type]])</f>
        <v>#N/A</v>
      </c>
      <c r="AR1478" s="42">
        <f>VALUE(CONCATENATE(C1478,TEXT(tbl_TransDet_Exp[[#This Row],[Pd]],"00")))</f>
        <v>0</v>
      </c>
      <c r="AS1478" s="42" t="str">
        <f>TEXT(tbl_TransDet_Exp[[#This Row],[Project Id]],"000000")</f>
        <v>000000</v>
      </c>
      <c r="AT1478" s="42" t="e">
        <f>INDEX(Table11[Description],MATCH(tbl_TransDet_Exp[[#This Row],[Account]],Table11[GL Account],0))</f>
        <v>#N/A</v>
      </c>
      <c r="AU14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79" spans="2:47">
      <c r="B1479" s="11"/>
      <c r="C1479" s="243"/>
      <c r="D1479" s="243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244"/>
      <c r="P1479" s="11"/>
      <c r="Q1479" s="245"/>
      <c r="R1479" s="11"/>
      <c r="S1479" s="11"/>
      <c r="T1479" s="11"/>
      <c r="U1479" s="11"/>
      <c r="V1479" s="11"/>
      <c r="W1479" s="11"/>
      <c r="X1479" s="11"/>
      <c r="Y1479" s="11"/>
      <c r="Z1479" s="246"/>
      <c r="AA14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79" s="250" t="e">
        <f>IF(tbl_TransDet_Exp[[#This Row],[+/-  (HR GL Detail)]]&lt;&gt;"",tbl_TransDet_Exp[[#This Row],[+/-  (HR GL Detail)]],IF(#REF!&lt;&gt;"",#REF!,""))</f>
        <v>#REF!</v>
      </c>
      <c r="AC1479" s="250" t="str">
        <f t="shared" si="69"/>
        <v>https://financials.omni.fsu.edu/psp/sprdfi/EMPLOYEE/ERP/c/AUDIT_EXPENSE_FUNCTIONS.TE_EXP_SHEET_INQ.GBL?SHEET_ID=</v>
      </c>
      <c r="AD1479" s="250" t="str">
        <f t="shared" si="70"/>
        <v>&amp;PAGE=EX_SHEET_ENTRY</v>
      </c>
      <c r="AE1479" s="250" t="str">
        <f>IF(LEFT(tbl_TransDet_Exp[[#This Row],[Journal Id]],2)="EX",TEXT(tbl_TransDet_Exp[[#This Row],[Vch /Ex /PayId]],"0000000000"),"")</f>
        <v/>
      </c>
      <c r="AF1479" s="250" t="b">
        <f>IF(tbl_TransDet_Exp[[#This Row],[ER Lookup and Format]]&lt;&gt;"",CONCATENATE(tbl_TransDet_Exp[[#This Row],[https://financials.omni.fsu.edu/psp/sprdfi/EMPLOYEE/ERP/c/AUDIT_EXPENSE_FUNCTIONS.TE_EXP_SHEET_INQ.GBL?SHEET_ID=]],AE1479,tbl_TransDet_Exp[[#This Row],[&amp;PAGE=EX_SHEET_ENTRY]]))</f>
        <v>0</v>
      </c>
      <c r="AG1479" s="250" t="str">
        <f t="shared" si="71"/>
        <v>https://docmgmt.its.fsu.edu/NolijWeb/public/apiLoginCheck.jsp?redir=../documentviewer/%3FdocumentId%3D</v>
      </c>
      <c r="AH14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79" s="250" t="str">
        <f>tbl_TransDet_Exp[[#Headers],[&amp;TargetFrameName=None]]</f>
        <v>&amp;TargetFrameName=None</v>
      </c>
      <c r="AJ14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79" s="71"/>
      <c r="AN1479" s="22"/>
      <c r="AO1479" s="22"/>
      <c r="AP1479" s="208"/>
      <c r="AQ1479" s="42" t="e">
        <f>IF(tbl_TransDet_Exp[[#This Row],[Custom SR Type]]="",INDEX(SR_Lookup[Section Name],MATCH(tbl_TransDet_Exp[[#This Row],[Account]],SR_Lookup[Account],0)),tbl_TransDet_Exp[[#This Row],[Custom SR Type]])</f>
        <v>#N/A</v>
      </c>
      <c r="AR1479" s="42">
        <f>VALUE(CONCATENATE(C1479,TEXT(tbl_TransDet_Exp[[#This Row],[Pd]],"00")))</f>
        <v>0</v>
      </c>
      <c r="AS1479" s="42" t="str">
        <f>TEXT(tbl_TransDet_Exp[[#This Row],[Project Id]],"000000")</f>
        <v>000000</v>
      </c>
      <c r="AT1479" s="42" t="e">
        <f>INDEX(Table11[Description],MATCH(tbl_TransDet_Exp[[#This Row],[Account]],Table11[GL Account],0))</f>
        <v>#N/A</v>
      </c>
      <c r="AU14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0" spans="2:47">
      <c r="B1480" s="11"/>
      <c r="C1480" s="243"/>
      <c r="D1480" s="243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244"/>
      <c r="P1480" s="11"/>
      <c r="Q1480" s="245"/>
      <c r="R1480" s="11"/>
      <c r="S1480" s="11"/>
      <c r="T1480" s="11"/>
      <c r="U1480" s="11"/>
      <c r="V1480" s="11"/>
      <c r="W1480" s="11"/>
      <c r="X1480" s="11"/>
      <c r="Y1480" s="11"/>
      <c r="Z1480" s="246"/>
      <c r="AA14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0" s="250" t="e">
        <f>IF(tbl_TransDet_Exp[[#This Row],[+/-  (HR GL Detail)]]&lt;&gt;"",tbl_TransDet_Exp[[#This Row],[+/-  (HR GL Detail)]],IF(#REF!&lt;&gt;"",#REF!,""))</f>
        <v>#REF!</v>
      </c>
      <c r="AC1480" s="250" t="str">
        <f t="shared" si="69"/>
        <v>https://financials.omni.fsu.edu/psp/sprdfi/EMPLOYEE/ERP/c/AUDIT_EXPENSE_FUNCTIONS.TE_EXP_SHEET_INQ.GBL?SHEET_ID=</v>
      </c>
      <c r="AD1480" s="250" t="str">
        <f t="shared" si="70"/>
        <v>&amp;PAGE=EX_SHEET_ENTRY</v>
      </c>
      <c r="AE1480" s="250" t="str">
        <f>IF(LEFT(tbl_TransDet_Exp[[#This Row],[Journal Id]],2)="EX",TEXT(tbl_TransDet_Exp[[#This Row],[Vch /Ex /PayId]],"0000000000"),"")</f>
        <v/>
      </c>
      <c r="AF1480" s="250" t="b">
        <f>IF(tbl_TransDet_Exp[[#This Row],[ER Lookup and Format]]&lt;&gt;"",CONCATENATE(tbl_TransDet_Exp[[#This Row],[https://financials.omni.fsu.edu/psp/sprdfi/EMPLOYEE/ERP/c/AUDIT_EXPENSE_FUNCTIONS.TE_EXP_SHEET_INQ.GBL?SHEET_ID=]],AE1480,tbl_TransDet_Exp[[#This Row],[&amp;PAGE=EX_SHEET_ENTRY]]))</f>
        <v>0</v>
      </c>
      <c r="AG1480" s="250" t="str">
        <f t="shared" si="71"/>
        <v>https://docmgmt.its.fsu.edu/NolijWeb/public/apiLoginCheck.jsp?redir=../documentviewer/%3FdocumentId%3D</v>
      </c>
      <c r="AH14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0" s="250" t="str">
        <f>tbl_TransDet_Exp[[#Headers],[&amp;TargetFrameName=None]]</f>
        <v>&amp;TargetFrameName=None</v>
      </c>
      <c r="AJ14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0" s="71"/>
      <c r="AN1480" s="22"/>
      <c r="AO1480" s="22"/>
      <c r="AP1480" s="208"/>
      <c r="AQ1480" s="42" t="e">
        <f>IF(tbl_TransDet_Exp[[#This Row],[Custom SR Type]]="",INDEX(SR_Lookup[Section Name],MATCH(tbl_TransDet_Exp[[#This Row],[Account]],SR_Lookup[Account],0)),tbl_TransDet_Exp[[#This Row],[Custom SR Type]])</f>
        <v>#N/A</v>
      </c>
      <c r="AR1480" s="42">
        <f>VALUE(CONCATENATE(C1480,TEXT(tbl_TransDet_Exp[[#This Row],[Pd]],"00")))</f>
        <v>0</v>
      </c>
      <c r="AS1480" s="42" t="str">
        <f>TEXT(tbl_TransDet_Exp[[#This Row],[Project Id]],"000000")</f>
        <v>000000</v>
      </c>
      <c r="AT1480" s="42" t="e">
        <f>INDEX(Table11[Description],MATCH(tbl_TransDet_Exp[[#This Row],[Account]],Table11[GL Account],0))</f>
        <v>#N/A</v>
      </c>
      <c r="AU14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1" spans="2:47">
      <c r="B1481" s="11"/>
      <c r="C1481" s="243"/>
      <c r="D1481" s="243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244"/>
      <c r="P1481" s="11"/>
      <c r="Q1481" s="245"/>
      <c r="R1481" s="11"/>
      <c r="S1481" s="11"/>
      <c r="T1481" s="11"/>
      <c r="U1481" s="11"/>
      <c r="V1481" s="11"/>
      <c r="W1481" s="11"/>
      <c r="X1481" s="11"/>
      <c r="Y1481" s="11"/>
      <c r="Z1481" s="246"/>
      <c r="AA14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1" s="250" t="e">
        <f>IF(tbl_TransDet_Exp[[#This Row],[+/-  (HR GL Detail)]]&lt;&gt;"",tbl_TransDet_Exp[[#This Row],[+/-  (HR GL Detail)]],IF(#REF!&lt;&gt;"",#REF!,""))</f>
        <v>#REF!</v>
      </c>
      <c r="AC1481" s="250" t="str">
        <f t="shared" si="69"/>
        <v>https://financials.omni.fsu.edu/psp/sprdfi/EMPLOYEE/ERP/c/AUDIT_EXPENSE_FUNCTIONS.TE_EXP_SHEET_INQ.GBL?SHEET_ID=</v>
      </c>
      <c r="AD1481" s="250" t="str">
        <f t="shared" si="70"/>
        <v>&amp;PAGE=EX_SHEET_ENTRY</v>
      </c>
      <c r="AE1481" s="250" t="str">
        <f>IF(LEFT(tbl_TransDet_Exp[[#This Row],[Journal Id]],2)="EX",TEXT(tbl_TransDet_Exp[[#This Row],[Vch /Ex /PayId]],"0000000000"),"")</f>
        <v/>
      </c>
      <c r="AF1481" s="250" t="b">
        <f>IF(tbl_TransDet_Exp[[#This Row],[ER Lookup and Format]]&lt;&gt;"",CONCATENATE(tbl_TransDet_Exp[[#This Row],[https://financials.omni.fsu.edu/psp/sprdfi/EMPLOYEE/ERP/c/AUDIT_EXPENSE_FUNCTIONS.TE_EXP_SHEET_INQ.GBL?SHEET_ID=]],AE1481,tbl_TransDet_Exp[[#This Row],[&amp;PAGE=EX_SHEET_ENTRY]]))</f>
        <v>0</v>
      </c>
      <c r="AG1481" s="250" t="str">
        <f t="shared" si="71"/>
        <v>https://docmgmt.its.fsu.edu/NolijWeb/public/apiLoginCheck.jsp?redir=../documentviewer/%3FdocumentId%3D</v>
      </c>
      <c r="AH14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1" s="250" t="str">
        <f>tbl_TransDet_Exp[[#Headers],[&amp;TargetFrameName=None]]</f>
        <v>&amp;TargetFrameName=None</v>
      </c>
      <c r="AJ14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1" s="71"/>
      <c r="AN1481" s="22"/>
      <c r="AO1481" s="22"/>
      <c r="AP1481" s="208"/>
      <c r="AQ1481" s="42" t="e">
        <f>IF(tbl_TransDet_Exp[[#This Row],[Custom SR Type]]="",INDEX(SR_Lookup[Section Name],MATCH(tbl_TransDet_Exp[[#This Row],[Account]],SR_Lookup[Account],0)),tbl_TransDet_Exp[[#This Row],[Custom SR Type]])</f>
        <v>#N/A</v>
      </c>
      <c r="AR1481" s="42">
        <f>VALUE(CONCATENATE(C1481,TEXT(tbl_TransDet_Exp[[#This Row],[Pd]],"00")))</f>
        <v>0</v>
      </c>
      <c r="AS1481" s="42" t="str">
        <f>TEXT(tbl_TransDet_Exp[[#This Row],[Project Id]],"000000")</f>
        <v>000000</v>
      </c>
      <c r="AT1481" s="42" t="e">
        <f>INDEX(Table11[Description],MATCH(tbl_TransDet_Exp[[#This Row],[Account]],Table11[GL Account],0))</f>
        <v>#N/A</v>
      </c>
      <c r="AU14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2" spans="2:47">
      <c r="B1482" s="11"/>
      <c r="C1482" s="243"/>
      <c r="D1482" s="243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244"/>
      <c r="P1482" s="11"/>
      <c r="Q1482" s="245"/>
      <c r="R1482" s="11"/>
      <c r="S1482" s="11"/>
      <c r="T1482" s="11"/>
      <c r="U1482" s="11"/>
      <c r="V1482" s="11"/>
      <c r="W1482" s="11"/>
      <c r="X1482" s="11"/>
      <c r="Y1482" s="11"/>
      <c r="Z1482" s="246"/>
      <c r="AA14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2" s="250" t="e">
        <f>IF(tbl_TransDet_Exp[[#This Row],[+/-  (HR GL Detail)]]&lt;&gt;"",tbl_TransDet_Exp[[#This Row],[+/-  (HR GL Detail)]],IF(#REF!&lt;&gt;"",#REF!,""))</f>
        <v>#REF!</v>
      </c>
      <c r="AC1482" s="250" t="str">
        <f t="shared" ref="AC1482:AC1545" si="72">$AC$2</f>
        <v>https://financials.omni.fsu.edu/psp/sprdfi/EMPLOYEE/ERP/c/AUDIT_EXPENSE_FUNCTIONS.TE_EXP_SHEET_INQ.GBL?SHEET_ID=</v>
      </c>
      <c r="AD1482" s="250" t="str">
        <f t="shared" ref="AD1482:AD1545" si="73">$AD$2</f>
        <v>&amp;PAGE=EX_SHEET_ENTRY</v>
      </c>
      <c r="AE1482" s="250" t="str">
        <f>IF(LEFT(tbl_TransDet_Exp[[#This Row],[Journal Id]],2)="EX",TEXT(tbl_TransDet_Exp[[#This Row],[Vch /Ex /PayId]],"0000000000"),"")</f>
        <v/>
      </c>
      <c r="AF1482" s="250" t="b">
        <f>IF(tbl_TransDet_Exp[[#This Row],[ER Lookup and Format]]&lt;&gt;"",CONCATENATE(tbl_TransDet_Exp[[#This Row],[https://financials.omni.fsu.edu/psp/sprdfi/EMPLOYEE/ERP/c/AUDIT_EXPENSE_FUNCTIONS.TE_EXP_SHEET_INQ.GBL?SHEET_ID=]],AE1482,tbl_TransDet_Exp[[#This Row],[&amp;PAGE=EX_SHEET_ENTRY]]))</f>
        <v>0</v>
      </c>
      <c r="AG1482" s="250" t="str">
        <f t="shared" ref="AG1482:AG1545" si="74">$AG$2</f>
        <v>https://docmgmt.its.fsu.edu/NolijWeb/public/apiLoginCheck.jsp?redir=../documentviewer/%3FdocumentId%3D</v>
      </c>
      <c r="AH14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2" s="250" t="str">
        <f>tbl_TransDet_Exp[[#Headers],[&amp;TargetFrameName=None]]</f>
        <v>&amp;TargetFrameName=None</v>
      </c>
      <c r="AJ14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2" s="71"/>
      <c r="AN1482" s="22"/>
      <c r="AO1482" s="22"/>
      <c r="AP1482" s="208"/>
      <c r="AQ1482" s="42" t="e">
        <f>IF(tbl_TransDet_Exp[[#This Row],[Custom SR Type]]="",INDEX(SR_Lookup[Section Name],MATCH(tbl_TransDet_Exp[[#This Row],[Account]],SR_Lookup[Account],0)),tbl_TransDet_Exp[[#This Row],[Custom SR Type]])</f>
        <v>#N/A</v>
      </c>
      <c r="AR1482" s="42">
        <f>VALUE(CONCATENATE(C1482,TEXT(tbl_TransDet_Exp[[#This Row],[Pd]],"00")))</f>
        <v>0</v>
      </c>
      <c r="AS1482" s="42" t="str">
        <f>TEXT(tbl_TransDet_Exp[[#This Row],[Project Id]],"000000")</f>
        <v>000000</v>
      </c>
      <c r="AT1482" s="42" t="e">
        <f>INDEX(Table11[Description],MATCH(tbl_TransDet_Exp[[#This Row],[Account]],Table11[GL Account],0))</f>
        <v>#N/A</v>
      </c>
      <c r="AU14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3" spans="2:47">
      <c r="B1483" s="11"/>
      <c r="C1483" s="243"/>
      <c r="D1483" s="243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244"/>
      <c r="P1483" s="11"/>
      <c r="Q1483" s="245"/>
      <c r="R1483" s="11"/>
      <c r="S1483" s="11"/>
      <c r="T1483" s="11"/>
      <c r="U1483" s="11"/>
      <c r="V1483" s="11"/>
      <c r="W1483" s="11"/>
      <c r="X1483" s="11"/>
      <c r="Y1483" s="11"/>
      <c r="Z1483" s="246"/>
      <c r="AA14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3" s="250" t="e">
        <f>IF(tbl_TransDet_Exp[[#This Row],[+/-  (HR GL Detail)]]&lt;&gt;"",tbl_TransDet_Exp[[#This Row],[+/-  (HR GL Detail)]],IF(#REF!&lt;&gt;"",#REF!,""))</f>
        <v>#REF!</v>
      </c>
      <c r="AC1483" s="250" t="str">
        <f t="shared" si="72"/>
        <v>https://financials.omni.fsu.edu/psp/sprdfi/EMPLOYEE/ERP/c/AUDIT_EXPENSE_FUNCTIONS.TE_EXP_SHEET_INQ.GBL?SHEET_ID=</v>
      </c>
      <c r="AD1483" s="250" t="str">
        <f t="shared" si="73"/>
        <v>&amp;PAGE=EX_SHEET_ENTRY</v>
      </c>
      <c r="AE1483" s="250" t="str">
        <f>IF(LEFT(tbl_TransDet_Exp[[#This Row],[Journal Id]],2)="EX",TEXT(tbl_TransDet_Exp[[#This Row],[Vch /Ex /PayId]],"0000000000"),"")</f>
        <v/>
      </c>
      <c r="AF1483" s="250" t="b">
        <f>IF(tbl_TransDet_Exp[[#This Row],[ER Lookup and Format]]&lt;&gt;"",CONCATENATE(tbl_TransDet_Exp[[#This Row],[https://financials.omni.fsu.edu/psp/sprdfi/EMPLOYEE/ERP/c/AUDIT_EXPENSE_FUNCTIONS.TE_EXP_SHEET_INQ.GBL?SHEET_ID=]],AE1483,tbl_TransDet_Exp[[#This Row],[&amp;PAGE=EX_SHEET_ENTRY]]))</f>
        <v>0</v>
      </c>
      <c r="AG1483" s="250" t="str">
        <f t="shared" si="74"/>
        <v>https://docmgmt.its.fsu.edu/NolijWeb/public/apiLoginCheck.jsp?redir=../documentviewer/%3FdocumentId%3D</v>
      </c>
      <c r="AH14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3" s="250" t="str">
        <f>tbl_TransDet_Exp[[#Headers],[&amp;TargetFrameName=None]]</f>
        <v>&amp;TargetFrameName=None</v>
      </c>
      <c r="AJ14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3" s="71"/>
      <c r="AN1483" s="22"/>
      <c r="AO1483" s="22"/>
      <c r="AP1483" s="208"/>
      <c r="AQ1483" s="42" t="e">
        <f>IF(tbl_TransDet_Exp[[#This Row],[Custom SR Type]]="",INDEX(SR_Lookup[Section Name],MATCH(tbl_TransDet_Exp[[#This Row],[Account]],SR_Lookup[Account],0)),tbl_TransDet_Exp[[#This Row],[Custom SR Type]])</f>
        <v>#N/A</v>
      </c>
      <c r="AR1483" s="42">
        <f>VALUE(CONCATENATE(C1483,TEXT(tbl_TransDet_Exp[[#This Row],[Pd]],"00")))</f>
        <v>0</v>
      </c>
      <c r="AS1483" s="42" t="str">
        <f>TEXT(tbl_TransDet_Exp[[#This Row],[Project Id]],"000000")</f>
        <v>000000</v>
      </c>
      <c r="AT1483" s="42" t="e">
        <f>INDEX(Table11[Description],MATCH(tbl_TransDet_Exp[[#This Row],[Account]],Table11[GL Account],0))</f>
        <v>#N/A</v>
      </c>
      <c r="AU14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4" spans="2:47">
      <c r="B1484" s="11"/>
      <c r="C1484" s="243"/>
      <c r="D1484" s="243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244"/>
      <c r="P1484" s="11"/>
      <c r="Q1484" s="245"/>
      <c r="R1484" s="11"/>
      <c r="S1484" s="11"/>
      <c r="T1484" s="11"/>
      <c r="U1484" s="11"/>
      <c r="V1484" s="11"/>
      <c r="W1484" s="11"/>
      <c r="X1484" s="11"/>
      <c r="Y1484" s="11"/>
      <c r="Z1484" s="246"/>
      <c r="AA14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4" s="250" t="e">
        <f>IF(tbl_TransDet_Exp[[#This Row],[+/-  (HR GL Detail)]]&lt;&gt;"",tbl_TransDet_Exp[[#This Row],[+/-  (HR GL Detail)]],IF(#REF!&lt;&gt;"",#REF!,""))</f>
        <v>#REF!</v>
      </c>
      <c r="AC1484" s="250" t="str">
        <f t="shared" si="72"/>
        <v>https://financials.omni.fsu.edu/psp/sprdfi/EMPLOYEE/ERP/c/AUDIT_EXPENSE_FUNCTIONS.TE_EXP_SHEET_INQ.GBL?SHEET_ID=</v>
      </c>
      <c r="AD1484" s="250" t="str">
        <f t="shared" si="73"/>
        <v>&amp;PAGE=EX_SHEET_ENTRY</v>
      </c>
      <c r="AE1484" s="250" t="str">
        <f>IF(LEFT(tbl_TransDet_Exp[[#This Row],[Journal Id]],2)="EX",TEXT(tbl_TransDet_Exp[[#This Row],[Vch /Ex /PayId]],"0000000000"),"")</f>
        <v/>
      </c>
      <c r="AF1484" s="250" t="b">
        <f>IF(tbl_TransDet_Exp[[#This Row],[ER Lookup and Format]]&lt;&gt;"",CONCATENATE(tbl_TransDet_Exp[[#This Row],[https://financials.omni.fsu.edu/psp/sprdfi/EMPLOYEE/ERP/c/AUDIT_EXPENSE_FUNCTIONS.TE_EXP_SHEET_INQ.GBL?SHEET_ID=]],AE1484,tbl_TransDet_Exp[[#This Row],[&amp;PAGE=EX_SHEET_ENTRY]]))</f>
        <v>0</v>
      </c>
      <c r="AG1484" s="250" t="str">
        <f t="shared" si="74"/>
        <v>https://docmgmt.its.fsu.edu/NolijWeb/public/apiLoginCheck.jsp?redir=../documentviewer/%3FdocumentId%3D</v>
      </c>
      <c r="AH14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4" s="250" t="str">
        <f>tbl_TransDet_Exp[[#Headers],[&amp;TargetFrameName=None]]</f>
        <v>&amp;TargetFrameName=None</v>
      </c>
      <c r="AJ14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4" s="71"/>
      <c r="AN1484" s="22"/>
      <c r="AO1484" s="22"/>
      <c r="AP1484" s="208"/>
      <c r="AQ1484" s="42" t="e">
        <f>IF(tbl_TransDet_Exp[[#This Row],[Custom SR Type]]="",INDEX(SR_Lookup[Section Name],MATCH(tbl_TransDet_Exp[[#This Row],[Account]],SR_Lookup[Account],0)),tbl_TransDet_Exp[[#This Row],[Custom SR Type]])</f>
        <v>#N/A</v>
      </c>
      <c r="AR1484" s="42">
        <f>VALUE(CONCATENATE(C1484,TEXT(tbl_TransDet_Exp[[#This Row],[Pd]],"00")))</f>
        <v>0</v>
      </c>
      <c r="AS1484" s="42" t="str">
        <f>TEXT(tbl_TransDet_Exp[[#This Row],[Project Id]],"000000")</f>
        <v>000000</v>
      </c>
      <c r="AT1484" s="42" t="e">
        <f>INDEX(Table11[Description],MATCH(tbl_TransDet_Exp[[#This Row],[Account]],Table11[GL Account],0))</f>
        <v>#N/A</v>
      </c>
      <c r="AU14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5" spans="2:47">
      <c r="B1485" s="11"/>
      <c r="C1485" s="243"/>
      <c r="D1485" s="243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244"/>
      <c r="P1485" s="11"/>
      <c r="Q1485" s="245"/>
      <c r="R1485" s="11"/>
      <c r="S1485" s="11"/>
      <c r="T1485" s="11"/>
      <c r="U1485" s="11"/>
      <c r="V1485" s="11"/>
      <c r="W1485" s="11"/>
      <c r="X1485" s="11"/>
      <c r="Y1485" s="11"/>
      <c r="Z1485" s="246"/>
      <c r="AA14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5" s="250" t="e">
        <f>IF(tbl_TransDet_Exp[[#This Row],[+/-  (HR GL Detail)]]&lt;&gt;"",tbl_TransDet_Exp[[#This Row],[+/-  (HR GL Detail)]],IF(#REF!&lt;&gt;"",#REF!,""))</f>
        <v>#REF!</v>
      </c>
      <c r="AC1485" s="250" t="str">
        <f t="shared" si="72"/>
        <v>https://financials.omni.fsu.edu/psp/sprdfi/EMPLOYEE/ERP/c/AUDIT_EXPENSE_FUNCTIONS.TE_EXP_SHEET_INQ.GBL?SHEET_ID=</v>
      </c>
      <c r="AD1485" s="250" t="str">
        <f t="shared" si="73"/>
        <v>&amp;PAGE=EX_SHEET_ENTRY</v>
      </c>
      <c r="AE1485" s="250" t="str">
        <f>IF(LEFT(tbl_TransDet_Exp[[#This Row],[Journal Id]],2)="EX",TEXT(tbl_TransDet_Exp[[#This Row],[Vch /Ex /PayId]],"0000000000"),"")</f>
        <v/>
      </c>
      <c r="AF1485" s="250" t="b">
        <f>IF(tbl_TransDet_Exp[[#This Row],[ER Lookup and Format]]&lt;&gt;"",CONCATENATE(tbl_TransDet_Exp[[#This Row],[https://financials.omni.fsu.edu/psp/sprdfi/EMPLOYEE/ERP/c/AUDIT_EXPENSE_FUNCTIONS.TE_EXP_SHEET_INQ.GBL?SHEET_ID=]],AE1485,tbl_TransDet_Exp[[#This Row],[&amp;PAGE=EX_SHEET_ENTRY]]))</f>
        <v>0</v>
      </c>
      <c r="AG1485" s="250" t="str">
        <f t="shared" si="74"/>
        <v>https://docmgmt.its.fsu.edu/NolijWeb/public/apiLoginCheck.jsp?redir=../documentviewer/%3FdocumentId%3D</v>
      </c>
      <c r="AH14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5" s="250" t="str">
        <f>tbl_TransDet_Exp[[#Headers],[&amp;TargetFrameName=None]]</f>
        <v>&amp;TargetFrameName=None</v>
      </c>
      <c r="AJ14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5" s="71"/>
      <c r="AN1485" s="22"/>
      <c r="AO1485" s="22"/>
      <c r="AP1485" s="208"/>
      <c r="AQ1485" s="42" t="e">
        <f>IF(tbl_TransDet_Exp[[#This Row],[Custom SR Type]]="",INDEX(SR_Lookup[Section Name],MATCH(tbl_TransDet_Exp[[#This Row],[Account]],SR_Lookup[Account],0)),tbl_TransDet_Exp[[#This Row],[Custom SR Type]])</f>
        <v>#N/A</v>
      </c>
      <c r="AR1485" s="42">
        <f>VALUE(CONCATENATE(C1485,TEXT(tbl_TransDet_Exp[[#This Row],[Pd]],"00")))</f>
        <v>0</v>
      </c>
      <c r="AS1485" s="42" t="str">
        <f>TEXT(tbl_TransDet_Exp[[#This Row],[Project Id]],"000000")</f>
        <v>000000</v>
      </c>
      <c r="AT1485" s="42" t="e">
        <f>INDEX(Table11[Description],MATCH(tbl_TransDet_Exp[[#This Row],[Account]],Table11[GL Account],0))</f>
        <v>#N/A</v>
      </c>
      <c r="AU14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6" spans="2:47">
      <c r="B1486" s="11"/>
      <c r="C1486" s="243"/>
      <c r="D1486" s="243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244"/>
      <c r="P1486" s="11"/>
      <c r="Q1486" s="245"/>
      <c r="R1486" s="11"/>
      <c r="S1486" s="11"/>
      <c r="T1486" s="11"/>
      <c r="U1486" s="11"/>
      <c r="V1486" s="11"/>
      <c r="W1486" s="11"/>
      <c r="X1486" s="11"/>
      <c r="Y1486" s="11"/>
      <c r="Z1486" s="246"/>
      <c r="AA14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6" s="250" t="e">
        <f>IF(tbl_TransDet_Exp[[#This Row],[+/-  (HR GL Detail)]]&lt;&gt;"",tbl_TransDet_Exp[[#This Row],[+/-  (HR GL Detail)]],IF(#REF!&lt;&gt;"",#REF!,""))</f>
        <v>#REF!</v>
      </c>
      <c r="AC1486" s="250" t="str">
        <f t="shared" si="72"/>
        <v>https://financials.omni.fsu.edu/psp/sprdfi/EMPLOYEE/ERP/c/AUDIT_EXPENSE_FUNCTIONS.TE_EXP_SHEET_INQ.GBL?SHEET_ID=</v>
      </c>
      <c r="AD1486" s="250" t="str">
        <f t="shared" si="73"/>
        <v>&amp;PAGE=EX_SHEET_ENTRY</v>
      </c>
      <c r="AE1486" s="250" t="str">
        <f>IF(LEFT(tbl_TransDet_Exp[[#This Row],[Journal Id]],2)="EX",TEXT(tbl_TransDet_Exp[[#This Row],[Vch /Ex /PayId]],"0000000000"),"")</f>
        <v/>
      </c>
      <c r="AF1486" s="250" t="b">
        <f>IF(tbl_TransDet_Exp[[#This Row],[ER Lookup and Format]]&lt;&gt;"",CONCATENATE(tbl_TransDet_Exp[[#This Row],[https://financials.omni.fsu.edu/psp/sprdfi/EMPLOYEE/ERP/c/AUDIT_EXPENSE_FUNCTIONS.TE_EXP_SHEET_INQ.GBL?SHEET_ID=]],AE1486,tbl_TransDet_Exp[[#This Row],[&amp;PAGE=EX_SHEET_ENTRY]]))</f>
        <v>0</v>
      </c>
      <c r="AG1486" s="250" t="str">
        <f t="shared" si="74"/>
        <v>https://docmgmt.its.fsu.edu/NolijWeb/public/apiLoginCheck.jsp?redir=../documentviewer/%3FdocumentId%3D</v>
      </c>
      <c r="AH14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6" s="250" t="str">
        <f>tbl_TransDet_Exp[[#Headers],[&amp;TargetFrameName=None]]</f>
        <v>&amp;TargetFrameName=None</v>
      </c>
      <c r="AJ14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6" s="71"/>
      <c r="AN1486" s="22"/>
      <c r="AO1486" s="22"/>
      <c r="AP1486" s="208"/>
      <c r="AQ1486" s="42" t="e">
        <f>IF(tbl_TransDet_Exp[[#This Row],[Custom SR Type]]="",INDEX(SR_Lookup[Section Name],MATCH(tbl_TransDet_Exp[[#This Row],[Account]],SR_Lookup[Account],0)),tbl_TransDet_Exp[[#This Row],[Custom SR Type]])</f>
        <v>#N/A</v>
      </c>
      <c r="AR1486" s="42">
        <f>VALUE(CONCATENATE(C1486,TEXT(tbl_TransDet_Exp[[#This Row],[Pd]],"00")))</f>
        <v>0</v>
      </c>
      <c r="AS1486" s="42" t="str">
        <f>TEXT(tbl_TransDet_Exp[[#This Row],[Project Id]],"000000")</f>
        <v>000000</v>
      </c>
      <c r="AT1486" s="42" t="e">
        <f>INDEX(Table11[Description],MATCH(tbl_TransDet_Exp[[#This Row],[Account]],Table11[GL Account],0))</f>
        <v>#N/A</v>
      </c>
      <c r="AU14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7" spans="2:47">
      <c r="B1487" s="11"/>
      <c r="C1487" s="243"/>
      <c r="D1487" s="243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244"/>
      <c r="P1487" s="11"/>
      <c r="Q1487" s="245"/>
      <c r="R1487" s="11"/>
      <c r="S1487" s="11"/>
      <c r="T1487" s="11"/>
      <c r="U1487" s="11"/>
      <c r="V1487" s="11"/>
      <c r="W1487" s="11"/>
      <c r="X1487" s="11"/>
      <c r="Y1487" s="11"/>
      <c r="Z1487" s="246"/>
      <c r="AA14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7" s="250" t="e">
        <f>IF(tbl_TransDet_Exp[[#This Row],[+/-  (HR GL Detail)]]&lt;&gt;"",tbl_TransDet_Exp[[#This Row],[+/-  (HR GL Detail)]],IF(#REF!&lt;&gt;"",#REF!,""))</f>
        <v>#REF!</v>
      </c>
      <c r="AC1487" s="250" t="str">
        <f t="shared" si="72"/>
        <v>https://financials.omni.fsu.edu/psp/sprdfi/EMPLOYEE/ERP/c/AUDIT_EXPENSE_FUNCTIONS.TE_EXP_SHEET_INQ.GBL?SHEET_ID=</v>
      </c>
      <c r="AD1487" s="250" t="str">
        <f t="shared" si="73"/>
        <v>&amp;PAGE=EX_SHEET_ENTRY</v>
      </c>
      <c r="AE1487" s="250" t="str">
        <f>IF(LEFT(tbl_TransDet_Exp[[#This Row],[Journal Id]],2)="EX",TEXT(tbl_TransDet_Exp[[#This Row],[Vch /Ex /PayId]],"0000000000"),"")</f>
        <v/>
      </c>
      <c r="AF1487" s="250" t="b">
        <f>IF(tbl_TransDet_Exp[[#This Row],[ER Lookup and Format]]&lt;&gt;"",CONCATENATE(tbl_TransDet_Exp[[#This Row],[https://financials.omni.fsu.edu/psp/sprdfi/EMPLOYEE/ERP/c/AUDIT_EXPENSE_FUNCTIONS.TE_EXP_SHEET_INQ.GBL?SHEET_ID=]],AE1487,tbl_TransDet_Exp[[#This Row],[&amp;PAGE=EX_SHEET_ENTRY]]))</f>
        <v>0</v>
      </c>
      <c r="AG1487" s="250" t="str">
        <f t="shared" si="74"/>
        <v>https://docmgmt.its.fsu.edu/NolijWeb/public/apiLoginCheck.jsp?redir=../documentviewer/%3FdocumentId%3D</v>
      </c>
      <c r="AH14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7" s="250" t="str">
        <f>tbl_TransDet_Exp[[#Headers],[&amp;TargetFrameName=None]]</f>
        <v>&amp;TargetFrameName=None</v>
      </c>
      <c r="AJ14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7" s="71"/>
      <c r="AN1487" s="22"/>
      <c r="AO1487" s="22"/>
      <c r="AP1487" s="208"/>
      <c r="AQ1487" s="42" t="e">
        <f>IF(tbl_TransDet_Exp[[#This Row],[Custom SR Type]]="",INDEX(SR_Lookup[Section Name],MATCH(tbl_TransDet_Exp[[#This Row],[Account]],SR_Lookup[Account],0)),tbl_TransDet_Exp[[#This Row],[Custom SR Type]])</f>
        <v>#N/A</v>
      </c>
      <c r="AR1487" s="42">
        <f>VALUE(CONCATENATE(C1487,TEXT(tbl_TransDet_Exp[[#This Row],[Pd]],"00")))</f>
        <v>0</v>
      </c>
      <c r="AS1487" s="42" t="str">
        <f>TEXT(tbl_TransDet_Exp[[#This Row],[Project Id]],"000000")</f>
        <v>000000</v>
      </c>
      <c r="AT1487" s="42" t="e">
        <f>INDEX(Table11[Description],MATCH(tbl_TransDet_Exp[[#This Row],[Account]],Table11[GL Account],0))</f>
        <v>#N/A</v>
      </c>
      <c r="AU14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8" spans="2:47">
      <c r="B1488" s="11"/>
      <c r="C1488" s="243"/>
      <c r="D1488" s="243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244"/>
      <c r="P1488" s="11"/>
      <c r="Q1488" s="245"/>
      <c r="R1488" s="11"/>
      <c r="S1488" s="11"/>
      <c r="T1488" s="11"/>
      <c r="U1488" s="11"/>
      <c r="V1488" s="11"/>
      <c r="W1488" s="11"/>
      <c r="X1488" s="11"/>
      <c r="Y1488" s="11"/>
      <c r="Z1488" s="246"/>
      <c r="AA14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8" s="250" t="e">
        <f>IF(tbl_TransDet_Exp[[#This Row],[+/-  (HR GL Detail)]]&lt;&gt;"",tbl_TransDet_Exp[[#This Row],[+/-  (HR GL Detail)]],IF(#REF!&lt;&gt;"",#REF!,""))</f>
        <v>#REF!</v>
      </c>
      <c r="AC1488" s="250" t="str">
        <f t="shared" si="72"/>
        <v>https://financials.omni.fsu.edu/psp/sprdfi/EMPLOYEE/ERP/c/AUDIT_EXPENSE_FUNCTIONS.TE_EXP_SHEET_INQ.GBL?SHEET_ID=</v>
      </c>
      <c r="AD1488" s="250" t="str">
        <f t="shared" si="73"/>
        <v>&amp;PAGE=EX_SHEET_ENTRY</v>
      </c>
      <c r="AE1488" s="250" t="str">
        <f>IF(LEFT(tbl_TransDet_Exp[[#This Row],[Journal Id]],2)="EX",TEXT(tbl_TransDet_Exp[[#This Row],[Vch /Ex /PayId]],"0000000000"),"")</f>
        <v/>
      </c>
      <c r="AF1488" s="250" t="b">
        <f>IF(tbl_TransDet_Exp[[#This Row],[ER Lookup and Format]]&lt;&gt;"",CONCATENATE(tbl_TransDet_Exp[[#This Row],[https://financials.omni.fsu.edu/psp/sprdfi/EMPLOYEE/ERP/c/AUDIT_EXPENSE_FUNCTIONS.TE_EXP_SHEET_INQ.GBL?SHEET_ID=]],AE1488,tbl_TransDet_Exp[[#This Row],[&amp;PAGE=EX_SHEET_ENTRY]]))</f>
        <v>0</v>
      </c>
      <c r="AG1488" s="250" t="str">
        <f t="shared" si="74"/>
        <v>https://docmgmt.its.fsu.edu/NolijWeb/public/apiLoginCheck.jsp?redir=../documentviewer/%3FdocumentId%3D</v>
      </c>
      <c r="AH14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8" s="250" t="str">
        <f>tbl_TransDet_Exp[[#Headers],[&amp;TargetFrameName=None]]</f>
        <v>&amp;TargetFrameName=None</v>
      </c>
      <c r="AJ14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8" s="71"/>
      <c r="AN1488" s="22"/>
      <c r="AO1488" s="22"/>
      <c r="AP1488" s="208"/>
      <c r="AQ1488" s="42" t="e">
        <f>IF(tbl_TransDet_Exp[[#This Row],[Custom SR Type]]="",INDEX(SR_Lookup[Section Name],MATCH(tbl_TransDet_Exp[[#This Row],[Account]],SR_Lookup[Account],0)),tbl_TransDet_Exp[[#This Row],[Custom SR Type]])</f>
        <v>#N/A</v>
      </c>
      <c r="AR1488" s="42">
        <f>VALUE(CONCATENATE(C1488,TEXT(tbl_TransDet_Exp[[#This Row],[Pd]],"00")))</f>
        <v>0</v>
      </c>
      <c r="AS1488" s="42" t="str">
        <f>TEXT(tbl_TransDet_Exp[[#This Row],[Project Id]],"000000")</f>
        <v>000000</v>
      </c>
      <c r="AT1488" s="42" t="e">
        <f>INDEX(Table11[Description],MATCH(tbl_TransDet_Exp[[#This Row],[Account]],Table11[GL Account],0))</f>
        <v>#N/A</v>
      </c>
      <c r="AU14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89" spans="2:47">
      <c r="B1489" s="11"/>
      <c r="C1489" s="243"/>
      <c r="D1489" s="243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244"/>
      <c r="P1489" s="11"/>
      <c r="Q1489" s="245"/>
      <c r="R1489" s="11"/>
      <c r="S1489" s="11"/>
      <c r="T1489" s="11"/>
      <c r="U1489" s="11"/>
      <c r="V1489" s="11"/>
      <c r="W1489" s="11"/>
      <c r="X1489" s="11"/>
      <c r="Y1489" s="11"/>
      <c r="Z1489" s="246"/>
      <c r="AA14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89" s="250" t="e">
        <f>IF(tbl_TransDet_Exp[[#This Row],[+/-  (HR GL Detail)]]&lt;&gt;"",tbl_TransDet_Exp[[#This Row],[+/-  (HR GL Detail)]],IF(#REF!&lt;&gt;"",#REF!,""))</f>
        <v>#REF!</v>
      </c>
      <c r="AC1489" s="250" t="str">
        <f t="shared" si="72"/>
        <v>https://financials.omni.fsu.edu/psp/sprdfi/EMPLOYEE/ERP/c/AUDIT_EXPENSE_FUNCTIONS.TE_EXP_SHEET_INQ.GBL?SHEET_ID=</v>
      </c>
      <c r="AD1489" s="250" t="str">
        <f t="shared" si="73"/>
        <v>&amp;PAGE=EX_SHEET_ENTRY</v>
      </c>
      <c r="AE1489" s="250" t="str">
        <f>IF(LEFT(tbl_TransDet_Exp[[#This Row],[Journal Id]],2)="EX",TEXT(tbl_TransDet_Exp[[#This Row],[Vch /Ex /PayId]],"0000000000"),"")</f>
        <v/>
      </c>
      <c r="AF1489" s="250" t="b">
        <f>IF(tbl_TransDet_Exp[[#This Row],[ER Lookup and Format]]&lt;&gt;"",CONCATENATE(tbl_TransDet_Exp[[#This Row],[https://financials.omni.fsu.edu/psp/sprdfi/EMPLOYEE/ERP/c/AUDIT_EXPENSE_FUNCTIONS.TE_EXP_SHEET_INQ.GBL?SHEET_ID=]],AE1489,tbl_TransDet_Exp[[#This Row],[&amp;PAGE=EX_SHEET_ENTRY]]))</f>
        <v>0</v>
      </c>
      <c r="AG1489" s="250" t="str">
        <f t="shared" si="74"/>
        <v>https://docmgmt.its.fsu.edu/NolijWeb/public/apiLoginCheck.jsp?redir=../documentviewer/%3FdocumentId%3D</v>
      </c>
      <c r="AH14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89" s="250" t="str">
        <f>tbl_TransDet_Exp[[#Headers],[&amp;TargetFrameName=None]]</f>
        <v>&amp;TargetFrameName=None</v>
      </c>
      <c r="AJ14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89" s="71"/>
      <c r="AN1489" s="22"/>
      <c r="AO1489" s="22"/>
      <c r="AP1489" s="208"/>
      <c r="AQ1489" s="42" t="e">
        <f>IF(tbl_TransDet_Exp[[#This Row],[Custom SR Type]]="",INDEX(SR_Lookup[Section Name],MATCH(tbl_TransDet_Exp[[#This Row],[Account]],SR_Lookup[Account],0)),tbl_TransDet_Exp[[#This Row],[Custom SR Type]])</f>
        <v>#N/A</v>
      </c>
      <c r="AR1489" s="42">
        <f>VALUE(CONCATENATE(C1489,TEXT(tbl_TransDet_Exp[[#This Row],[Pd]],"00")))</f>
        <v>0</v>
      </c>
      <c r="AS1489" s="42" t="str">
        <f>TEXT(tbl_TransDet_Exp[[#This Row],[Project Id]],"000000")</f>
        <v>000000</v>
      </c>
      <c r="AT1489" s="42" t="e">
        <f>INDEX(Table11[Description],MATCH(tbl_TransDet_Exp[[#This Row],[Account]],Table11[GL Account],0))</f>
        <v>#N/A</v>
      </c>
      <c r="AU14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0" spans="2:47">
      <c r="B1490" s="11"/>
      <c r="C1490" s="243"/>
      <c r="D1490" s="243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244"/>
      <c r="P1490" s="11"/>
      <c r="Q1490" s="245"/>
      <c r="R1490" s="11"/>
      <c r="S1490" s="11"/>
      <c r="T1490" s="11"/>
      <c r="U1490" s="11"/>
      <c r="V1490" s="11"/>
      <c r="W1490" s="11"/>
      <c r="X1490" s="11"/>
      <c r="Y1490" s="11"/>
      <c r="Z1490" s="246"/>
      <c r="AA14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0" s="250" t="e">
        <f>IF(tbl_TransDet_Exp[[#This Row],[+/-  (HR GL Detail)]]&lt;&gt;"",tbl_TransDet_Exp[[#This Row],[+/-  (HR GL Detail)]],IF(#REF!&lt;&gt;"",#REF!,""))</f>
        <v>#REF!</v>
      </c>
      <c r="AC1490" s="250" t="str">
        <f t="shared" si="72"/>
        <v>https://financials.omni.fsu.edu/psp/sprdfi/EMPLOYEE/ERP/c/AUDIT_EXPENSE_FUNCTIONS.TE_EXP_SHEET_INQ.GBL?SHEET_ID=</v>
      </c>
      <c r="AD1490" s="250" t="str">
        <f t="shared" si="73"/>
        <v>&amp;PAGE=EX_SHEET_ENTRY</v>
      </c>
      <c r="AE1490" s="250" t="str">
        <f>IF(LEFT(tbl_TransDet_Exp[[#This Row],[Journal Id]],2)="EX",TEXT(tbl_TransDet_Exp[[#This Row],[Vch /Ex /PayId]],"0000000000"),"")</f>
        <v/>
      </c>
      <c r="AF1490" s="250" t="b">
        <f>IF(tbl_TransDet_Exp[[#This Row],[ER Lookup and Format]]&lt;&gt;"",CONCATENATE(tbl_TransDet_Exp[[#This Row],[https://financials.omni.fsu.edu/psp/sprdfi/EMPLOYEE/ERP/c/AUDIT_EXPENSE_FUNCTIONS.TE_EXP_SHEET_INQ.GBL?SHEET_ID=]],AE1490,tbl_TransDet_Exp[[#This Row],[&amp;PAGE=EX_SHEET_ENTRY]]))</f>
        <v>0</v>
      </c>
      <c r="AG1490" s="250" t="str">
        <f t="shared" si="74"/>
        <v>https://docmgmt.its.fsu.edu/NolijWeb/public/apiLoginCheck.jsp?redir=../documentviewer/%3FdocumentId%3D</v>
      </c>
      <c r="AH14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0" s="250" t="str">
        <f>tbl_TransDet_Exp[[#Headers],[&amp;TargetFrameName=None]]</f>
        <v>&amp;TargetFrameName=None</v>
      </c>
      <c r="AJ14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0" s="71"/>
      <c r="AN1490" s="22"/>
      <c r="AO1490" s="22"/>
      <c r="AP1490" s="208"/>
      <c r="AQ1490" s="42" t="e">
        <f>IF(tbl_TransDet_Exp[[#This Row],[Custom SR Type]]="",INDEX(SR_Lookup[Section Name],MATCH(tbl_TransDet_Exp[[#This Row],[Account]],SR_Lookup[Account],0)),tbl_TransDet_Exp[[#This Row],[Custom SR Type]])</f>
        <v>#N/A</v>
      </c>
      <c r="AR1490" s="42">
        <f>VALUE(CONCATENATE(C1490,TEXT(tbl_TransDet_Exp[[#This Row],[Pd]],"00")))</f>
        <v>0</v>
      </c>
      <c r="AS1490" s="42" t="str">
        <f>TEXT(tbl_TransDet_Exp[[#This Row],[Project Id]],"000000")</f>
        <v>000000</v>
      </c>
      <c r="AT1490" s="42" t="e">
        <f>INDEX(Table11[Description],MATCH(tbl_TransDet_Exp[[#This Row],[Account]],Table11[GL Account],0))</f>
        <v>#N/A</v>
      </c>
      <c r="AU14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1" spans="2:47">
      <c r="B1491" s="11"/>
      <c r="C1491" s="243"/>
      <c r="D1491" s="243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244"/>
      <c r="P1491" s="11"/>
      <c r="Q1491" s="245"/>
      <c r="R1491" s="11"/>
      <c r="S1491" s="11"/>
      <c r="T1491" s="11"/>
      <c r="U1491" s="11"/>
      <c r="V1491" s="11"/>
      <c r="W1491" s="11"/>
      <c r="X1491" s="11"/>
      <c r="Y1491" s="11"/>
      <c r="Z1491" s="246"/>
      <c r="AA14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1" s="250" t="e">
        <f>IF(tbl_TransDet_Exp[[#This Row],[+/-  (HR GL Detail)]]&lt;&gt;"",tbl_TransDet_Exp[[#This Row],[+/-  (HR GL Detail)]],IF(#REF!&lt;&gt;"",#REF!,""))</f>
        <v>#REF!</v>
      </c>
      <c r="AC1491" s="250" t="str">
        <f t="shared" si="72"/>
        <v>https://financials.omni.fsu.edu/psp/sprdfi/EMPLOYEE/ERP/c/AUDIT_EXPENSE_FUNCTIONS.TE_EXP_SHEET_INQ.GBL?SHEET_ID=</v>
      </c>
      <c r="AD1491" s="250" t="str">
        <f t="shared" si="73"/>
        <v>&amp;PAGE=EX_SHEET_ENTRY</v>
      </c>
      <c r="AE1491" s="250" t="str">
        <f>IF(LEFT(tbl_TransDet_Exp[[#This Row],[Journal Id]],2)="EX",TEXT(tbl_TransDet_Exp[[#This Row],[Vch /Ex /PayId]],"0000000000"),"")</f>
        <v/>
      </c>
      <c r="AF1491" s="250" t="b">
        <f>IF(tbl_TransDet_Exp[[#This Row],[ER Lookup and Format]]&lt;&gt;"",CONCATENATE(tbl_TransDet_Exp[[#This Row],[https://financials.omni.fsu.edu/psp/sprdfi/EMPLOYEE/ERP/c/AUDIT_EXPENSE_FUNCTIONS.TE_EXP_SHEET_INQ.GBL?SHEET_ID=]],AE1491,tbl_TransDet_Exp[[#This Row],[&amp;PAGE=EX_SHEET_ENTRY]]))</f>
        <v>0</v>
      </c>
      <c r="AG1491" s="250" t="str">
        <f t="shared" si="74"/>
        <v>https://docmgmt.its.fsu.edu/NolijWeb/public/apiLoginCheck.jsp?redir=../documentviewer/%3FdocumentId%3D</v>
      </c>
      <c r="AH14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1" s="250" t="str">
        <f>tbl_TransDet_Exp[[#Headers],[&amp;TargetFrameName=None]]</f>
        <v>&amp;TargetFrameName=None</v>
      </c>
      <c r="AJ14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1" s="71"/>
      <c r="AN1491" s="22"/>
      <c r="AO1491" s="22"/>
      <c r="AP1491" s="208"/>
      <c r="AQ1491" s="42" t="e">
        <f>IF(tbl_TransDet_Exp[[#This Row],[Custom SR Type]]="",INDEX(SR_Lookup[Section Name],MATCH(tbl_TransDet_Exp[[#This Row],[Account]],SR_Lookup[Account],0)),tbl_TransDet_Exp[[#This Row],[Custom SR Type]])</f>
        <v>#N/A</v>
      </c>
      <c r="AR1491" s="42">
        <f>VALUE(CONCATENATE(C1491,TEXT(tbl_TransDet_Exp[[#This Row],[Pd]],"00")))</f>
        <v>0</v>
      </c>
      <c r="AS1491" s="42" t="str">
        <f>TEXT(tbl_TransDet_Exp[[#This Row],[Project Id]],"000000")</f>
        <v>000000</v>
      </c>
      <c r="AT1491" s="42" t="e">
        <f>INDEX(Table11[Description],MATCH(tbl_TransDet_Exp[[#This Row],[Account]],Table11[GL Account],0))</f>
        <v>#N/A</v>
      </c>
      <c r="AU14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2" spans="2:47">
      <c r="B1492" s="11"/>
      <c r="C1492" s="243"/>
      <c r="D1492" s="243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244"/>
      <c r="P1492" s="11"/>
      <c r="Q1492" s="245"/>
      <c r="R1492" s="11"/>
      <c r="S1492" s="11"/>
      <c r="T1492" s="11"/>
      <c r="U1492" s="11"/>
      <c r="V1492" s="11"/>
      <c r="W1492" s="11"/>
      <c r="X1492" s="11"/>
      <c r="Y1492" s="11"/>
      <c r="Z1492" s="246"/>
      <c r="AA14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2" s="250" t="e">
        <f>IF(tbl_TransDet_Exp[[#This Row],[+/-  (HR GL Detail)]]&lt;&gt;"",tbl_TransDet_Exp[[#This Row],[+/-  (HR GL Detail)]],IF(#REF!&lt;&gt;"",#REF!,""))</f>
        <v>#REF!</v>
      </c>
      <c r="AC1492" s="250" t="str">
        <f t="shared" si="72"/>
        <v>https://financials.omni.fsu.edu/psp/sprdfi/EMPLOYEE/ERP/c/AUDIT_EXPENSE_FUNCTIONS.TE_EXP_SHEET_INQ.GBL?SHEET_ID=</v>
      </c>
      <c r="AD1492" s="250" t="str">
        <f t="shared" si="73"/>
        <v>&amp;PAGE=EX_SHEET_ENTRY</v>
      </c>
      <c r="AE1492" s="250" t="str">
        <f>IF(LEFT(tbl_TransDet_Exp[[#This Row],[Journal Id]],2)="EX",TEXT(tbl_TransDet_Exp[[#This Row],[Vch /Ex /PayId]],"0000000000"),"")</f>
        <v/>
      </c>
      <c r="AF1492" s="250" t="b">
        <f>IF(tbl_TransDet_Exp[[#This Row],[ER Lookup and Format]]&lt;&gt;"",CONCATENATE(tbl_TransDet_Exp[[#This Row],[https://financials.omni.fsu.edu/psp/sprdfi/EMPLOYEE/ERP/c/AUDIT_EXPENSE_FUNCTIONS.TE_EXP_SHEET_INQ.GBL?SHEET_ID=]],AE1492,tbl_TransDet_Exp[[#This Row],[&amp;PAGE=EX_SHEET_ENTRY]]))</f>
        <v>0</v>
      </c>
      <c r="AG1492" s="250" t="str">
        <f t="shared" si="74"/>
        <v>https://docmgmt.its.fsu.edu/NolijWeb/public/apiLoginCheck.jsp?redir=../documentviewer/%3FdocumentId%3D</v>
      </c>
      <c r="AH14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2" s="250" t="str">
        <f>tbl_TransDet_Exp[[#Headers],[&amp;TargetFrameName=None]]</f>
        <v>&amp;TargetFrameName=None</v>
      </c>
      <c r="AJ14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2" s="71"/>
      <c r="AN1492" s="22"/>
      <c r="AO1492" s="22"/>
      <c r="AP1492" s="208"/>
      <c r="AQ1492" s="42" t="e">
        <f>IF(tbl_TransDet_Exp[[#This Row],[Custom SR Type]]="",INDEX(SR_Lookup[Section Name],MATCH(tbl_TransDet_Exp[[#This Row],[Account]],SR_Lookup[Account],0)),tbl_TransDet_Exp[[#This Row],[Custom SR Type]])</f>
        <v>#N/A</v>
      </c>
      <c r="AR1492" s="42">
        <f>VALUE(CONCATENATE(C1492,TEXT(tbl_TransDet_Exp[[#This Row],[Pd]],"00")))</f>
        <v>0</v>
      </c>
      <c r="AS1492" s="42" t="str">
        <f>TEXT(tbl_TransDet_Exp[[#This Row],[Project Id]],"000000")</f>
        <v>000000</v>
      </c>
      <c r="AT1492" s="42" t="e">
        <f>INDEX(Table11[Description],MATCH(tbl_TransDet_Exp[[#This Row],[Account]],Table11[GL Account],0))</f>
        <v>#N/A</v>
      </c>
      <c r="AU14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3" spans="2:47">
      <c r="B1493" s="11"/>
      <c r="C1493" s="243"/>
      <c r="D1493" s="243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244"/>
      <c r="P1493" s="11"/>
      <c r="Q1493" s="245"/>
      <c r="R1493" s="11"/>
      <c r="S1493" s="11"/>
      <c r="T1493" s="11"/>
      <c r="U1493" s="11"/>
      <c r="V1493" s="11"/>
      <c r="W1493" s="11"/>
      <c r="X1493" s="11"/>
      <c r="Y1493" s="11"/>
      <c r="Z1493" s="246"/>
      <c r="AA14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3" s="250" t="e">
        <f>IF(tbl_TransDet_Exp[[#This Row],[+/-  (HR GL Detail)]]&lt;&gt;"",tbl_TransDet_Exp[[#This Row],[+/-  (HR GL Detail)]],IF(#REF!&lt;&gt;"",#REF!,""))</f>
        <v>#REF!</v>
      </c>
      <c r="AC1493" s="250" t="str">
        <f t="shared" si="72"/>
        <v>https://financials.omni.fsu.edu/psp/sprdfi/EMPLOYEE/ERP/c/AUDIT_EXPENSE_FUNCTIONS.TE_EXP_SHEET_INQ.GBL?SHEET_ID=</v>
      </c>
      <c r="AD1493" s="250" t="str">
        <f t="shared" si="73"/>
        <v>&amp;PAGE=EX_SHEET_ENTRY</v>
      </c>
      <c r="AE1493" s="250" t="str">
        <f>IF(LEFT(tbl_TransDet_Exp[[#This Row],[Journal Id]],2)="EX",TEXT(tbl_TransDet_Exp[[#This Row],[Vch /Ex /PayId]],"0000000000"),"")</f>
        <v/>
      </c>
      <c r="AF1493" s="250" t="b">
        <f>IF(tbl_TransDet_Exp[[#This Row],[ER Lookup and Format]]&lt;&gt;"",CONCATENATE(tbl_TransDet_Exp[[#This Row],[https://financials.omni.fsu.edu/psp/sprdfi/EMPLOYEE/ERP/c/AUDIT_EXPENSE_FUNCTIONS.TE_EXP_SHEET_INQ.GBL?SHEET_ID=]],AE1493,tbl_TransDet_Exp[[#This Row],[&amp;PAGE=EX_SHEET_ENTRY]]))</f>
        <v>0</v>
      </c>
      <c r="AG1493" s="250" t="str">
        <f t="shared" si="74"/>
        <v>https://docmgmt.its.fsu.edu/NolijWeb/public/apiLoginCheck.jsp?redir=../documentviewer/%3FdocumentId%3D</v>
      </c>
      <c r="AH14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3" s="250" t="str">
        <f>tbl_TransDet_Exp[[#Headers],[&amp;TargetFrameName=None]]</f>
        <v>&amp;TargetFrameName=None</v>
      </c>
      <c r="AJ14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3" s="71"/>
      <c r="AN1493" s="22"/>
      <c r="AO1493" s="22"/>
      <c r="AP1493" s="208"/>
      <c r="AQ1493" s="42" t="e">
        <f>IF(tbl_TransDet_Exp[[#This Row],[Custom SR Type]]="",INDEX(SR_Lookup[Section Name],MATCH(tbl_TransDet_Exp[[#This Row],[Account]],SR_Lookup[Account],0)),tbl_TransDet_Exp[[#This Row],[Custom SR Type]])</f>
        <v>#N/A</v>
      </c>
      <c r="AR1493" s="42">
        <f>VALUE(CONCATENATE(C1493,TEXT(tbl_TransDet_Exp[[#This Row],[Pd]],"00")))</f>
        <v>0</v>
      </c>
      <c r="AS1493" s="42" t="str">
        <f>TEXT(tbl_TransDet_Exp[[#This Row],[Project Id]],"000000")</f>
        <v>000000</v>
      </c>
      <c r="AT1493" s="42" t="e">
        <f>INDEX(Table11[Description],MATCH(tbl_TransDet_Exp[[#This Row],[Account]],Table11[GL Account],0))</f>
        <v>#N/A</v>
      </c>
      <c r="AU14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4" spans="2:47">
      <c r="B1494" s="11"/>
      <c r="C1494" s="243"/>
      <c r="D1494" s="243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244"/>
      <c r="P1494" s="11"/>
      <c r="Q1494" s="245"/>
      <c r="R1494" s="11"/>
      <c r="S1494" s="11"/>
      <c r="T1494" s="11"/>
      <c r="U1494" s="11"/>
      <c r="V1494" s="11"/>
      <c r="W1494" s="11"/>
      <c r="X1494" s="11"/>
      <c r="Y1494" s="11"/>
      <c r="Z1494" s="246"/>
      <c r="AA14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4" s="250" t="e">
        <f>IF(tbl_TransDet_Exp[[#This Row],[+/-  (HR GL Detail)]]&lt;&gt;"",tbl_TransDet_Exp[[#This Row],[+/-  (HR GL Detail)]],IF(#REF!&lt;&gt;"",#REF!,""))</f>
        <v>#REF!</v>
      </c>
      <c r="AC1494" s="250" t="str">
        <f t="shared" si="72"/>
        <v>https://financials.omni.fsu.edu/psp/sprdfi/EMPLOYEE/ERP/c/AUDIT_EXPENSE_FUNCTIONS.TE_EXP_SHEET_INQ.GBL?SHEET_ID=</v>
      </c>
      <c r="AD1494" s="250" t="str">
        <f t="shared" si="73"/>
        <v>&amp;PAGE=EX_SHEET_ENTRY</v>
      </c>
      <c r="AE1494" s="250" t="str">
        <f>IF(LEFT(tbl_TransDet_Exp[[#This Row],[Journal Id]],2)="EX",TEXT(tbl_TransDet_Exp[[#This Row],[Vch /Ex /PayId]],"0000000000"),"")</f>
        <v/>
      </c>
      <c r="AF1494" s="250" t="b">
        <f>IF(tbl_TransDet_Exp[[#This Row],[ER Lookup and Format]]&lt;&gt;"",CONCATENATE(tbl_TransDet_Exp[[#This Row],[https://financials.omni.fsu.edu/psp/sprdfi/EMPLOYEE/ERP/c/AUDIT_EXPENSE_FUNCTIONS.TE_EXP_SHEET_INQ.GBL?SHEET_ID=]],AE1494,tbl_TransDet_Exp[[#This Row],[&amp;PAGE=EX_SHEET_ENTRY]]))</f>
        <v>0</v>
      </c>
      <c r="AG1494" s="250" t="str">
        <f t="shared" si="74"/>
        <v>https://docmgmt.its.fsu.edu/NolijWeb/public/apiLoginCheck.jsp?redir=../documentviewer/%3FdocumentId%3D</v>
      </c>
      <c r="AH14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4" s="250" t="str">
        <f>tbl_TransDet_Exp[[#Headers],[&amp;TargetFrameName=None]]</f>
        <v>&amp;TargetFrameName=None</v>
      </c>
      <c r="AJ14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4" s="71"/>
      <c r="AN1494" s="22"/>
      <c r="AO1494" s="22"/>
      <c r="AP1494" s="208"/>
      <c r="AQ1494" s="42" t="e">
        <f>IF(tbl_TransDet_Exp[[#This Row],[Custom SR Type]]="",INDEX(SR_Lookup[Section Name],MATCH(tbl_TransDet_Exp[[#This Row],[Account]],SR_Lookup[Account],0)),tbl_TransDet_Exp[[#This Row],[Custom SR Type]])</f>
        <v>#N/A</v>
      </c>
      <c r="AR1494" s="42">
        <f>VALUE(CONCATENATE(C1494,TEXT(tbl_TransDet_Exp[[#This Row],[Pd]],"00")))</f>
        <v>0</v>
      </c>
      <c r="AS1494" s="42" t="str">
        <f>TEXT(tbl_TransDet_Exp[[#This Row],[Project Id]],"000000")</f>
        <v>000000</v>
      </c>
      <c r="AT1494" s="42" t="e">
        <f>INDEX(Table11[Description],MATCH(tbl_TransDet_Exp[[#This Row],[Account]],Table11[GL Account],0))</f>
        <v>#N/A</v>
      </c>
      <c r="AU14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5" spans="2:47">
      <c r="B1495" s="11"/>
      <c r="C1495" s="243"/>
      <c r="D1495" s="243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244"/>
      <c r="P1495" s="11"/>
      <c r="Q1495" s="245"/>
      <c r="R1495" s="11"/>
      <c r="S1495" s="11"/>
      <c r="T1495" s="11"/>
      <c r="U1495" s="11"/>
      <c r="V1495" s="11"/>
      <c r="W1495" s="11"/>
      <c r="X1495" s="11"/>
      <c r="Y1495" s="11"/>
      <c r="Z1495" s="246"/>
      <c r="AA14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5" s="250" t="e">
        <f>IF(tbl_TransDet_Exp[[#This Row],[+/-  (HR GL Detail)]]&lt;&gt;"",tbl_TransDet_Exp[[#This Row],[+/-  (HR GL Detail)]],IF(#REF!&lt;&gt;"",#REF!,""))</f>
        <v>#REF!</v>
      </c>
      <c r="AC1495" s="250" t="str">
        <f t="shared" si="72"/>
        <v>https://financials.omni.fsu.edu/psp/sprdfi/EMPLOYEE/ERP/c/AUDIT_EXPENSE_FUNCTIONS.TE_EXP_SHEET_INQ.GBL?SHEET_ID=</v>
      </c>
      <c r="AD1495" s="250" t="str">
        <f t="shared" si="73"/>
        <v>&amp;PAGE=EX_SHEET_ENTRY</v>
      </c>
      <c r="AE1495" s="250" t="str">
        <f>IF(LEFT(tbl_TransDet_Exp[[#This Row],[Journal Id]],2)="EX",TEXT(tbl_TransDet_Exp[[#This Row],[Vch /Ex /PayId]],"0000000000"),"")</f>
        <v/>
      </c>
      <c r="AF1495" s="250" t="b">
        <f>IF(tbl_TransDet_Exp[[#This Row],[ER Lookup and Format]]&lt;&gt;"",CONCATENATE(tbl_TransDet_Exp[[#This Row],[https://financials.omni.fsu.edu/psp/sprdfi/EMPLOYEE/ERP/c/AUDIT_EXPENSE_FUNCTIONS.TE_EXP_SHEET_INQ.GBL?SHEET_ID=]],AE1495,tbl_TransDet_Exp[[#This Row],[&amp;PAGE=EX_SHEET_ENTRY]]))</f>
        <v>0</v>
      </c>
      <c r="AG1495" s="250" t="str">
        <f t="shared" si="74"/>
        <v>https://docmgmt.its.fsu.edu/NolijWeb/public/apiLoginCheck.jsp?redir=../documentviewer/%3FdocumentId%3D</v>
      </c>
      <c r="AH14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5" s="250" t="str">
        <f>tbl_TransDet_Exp[[#Headers],[&amp;TargetFrameName=None]]</f>
        <v>&amp;TargetFrameName=None</v>
      </c>
      <c r="AJ14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5" s="71"/>
      <c r="AN1495" s="22"/>
      <c r="AO1495" s="22"/>
      <c r="AP1495" s="208"/>
      <c r="AQ1495" s="42" t="e">
        <f>IF(tbl_TransDet_Exp[[#This Row],[Custom SR Type]]="",INDEX(SR_Lookup[Section Name],MATCH(tbl_TransDet_Exp[[#This Row],[Account]],SR_Lookup[Account],0)),tbl_TransDet_Exp[[#This Row],[Custom SR Type]])</f>
        <v>#N/A</v>
      </c>
      <c r="AR1495" s="42">
        <f>VALUE(CONCATENATE(C1495,TEXT(tbl_TransDet_Exp[[#This Row],[Pd]],"00")))</f>
        <v>0</v>
      </c>
      <c r="AS1495" s="42" t="str">
        <f>TEXT(tbl_TransDet_Exp[[#This Row],[Project Id]],"000000")</f>
        <v>000000</v>
      </c>
      <c r="AT1495" s="42" t="e">
        <f>INDEX(Table11[Description],MATCH(tbl_TransDet_Exp[[#This Row],[Account]],Table11[GL Account],0))</f>
        <v>#N/A</v>
      </c>
      <c r="AU14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6" spans="2:47">
      <c r="B1496" s="11"/>
      <c r="C1496" s="243"/>
      <c r="D1496" s="243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244"/>
      <c r="P1496" s="11"/>
      <c r="Q1496" s="245"/>
      <c r="R1496" s="11"/>
      <c r="S1496" s="11"/>
      <c r="T1496" s="11"/>
      <c r="U1496" s="11"/>
      <c r="V1496" s="11"/>
      <c r="W1496" s="11"/>
      <c r="X1496" s="11"/>
      <c r="Y1496" s="11"/>
      <c r="Z1496" s="246"/>
      <c r="AA14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6" s="250" t="e">
        <f>IF(tbl_TransDet_Exp[[#This Row],[+/-  (HR GL Detail)]]&lt;&gt;"",tbl_TransDet_Exp[[#This Row],[+/-  (HR GL Detail)]],IF(#REF!&lt;&gt;"",#REF!,""))</f>
        <v>#REF!</v>
      </c>
      <c r="AC1496" s="250" t="str">
        <f t="shared" si="72"/>
        <v>https://financials.omni.fsu.edu/psp/sprdfi/EMPLOYEE/ERP/c/AUDIT_EXPENSE_FUNCTIONS.TE_EXP_SHEET_INQ.GBL?SHEET_ID=</v>
      </c>
      <c r="AD1496" s="250" t="str">
        <f t="shared" si="73"/>
        <v>&amp;PAGE=EX_SHEET_ENTRY</v>
      </c>
      <c r="AE1496" s="250" t="str">
        <f>IF(LEFT(tbl_TransDet_Exp[[#This Row],[Journal Id]],2)="EX",TEXT(tbl_TransDet_Exp[[#This Row],[Vch /Ex /PayId]],"0000000000"),"")</f>
        <v/>
      </c>
      <c r="AF1496" s="250" t="b">
        <f>IF(tbl_TransDet_Exp[[#This Row],[ER Lookup and Format]]&lt;&gt;"",CONCATENATE(tbl_TransDet_Exp[[#This Row],[https://financials.omni.fsu.edu/psp/sprdfi/EMPLOYEE/ERP/c/AUDIT_EXPENSE_FUNCTIONS.TE_EXP_SHEET_INQ.GBL?SHEET_ID=]],AE1496,tbl_TransDet_Exp[[#This Row],[&amp;PAGE=EX_SHEET_ENTRY]]))</f>
        <v>0</v>
      </c>
      <c r="AG1496" s="250" t="str">
        <f t="shared" si="74"/>
        <v>https://docmgmt.its.fsu.edu/NolijWeb/public/apiLoginCheck.jsp?redir=../documentviewer/%3FdocumentId%3D</v>
      </c>
      <c r="AH14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6" s="250" t="str">
        <f>tbl_TransDet_Exp[[#Headers],[&amp;TargetFrameName=None]]</f>
        <v>&amp;TargetFrameName=None</v>
      </c>
      <c r="AJ14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6" s="71"/>
      <c r="AN1496" s="22"/>
      <c r="AO1496" s="22"/>
      <c r="AP1496" s="208"/>
      <c r="AQ1496" s="42" t="e">
        <f>IF(tbl_TransDet_Exp[[#This Row],[Custom SR Type]]="",INDEX(SR_Lookup[Section Name],MATCH(tbl_TransDet_Exp[[#This Row],[Account]],SR_Lookup[Account],0)),tbl_TransDet_Exp[[#This Row],[Custom SR Type]])</f>
        <v>#N/A</v>
      </c>
      <c r="AR1496" s="42">
        <f>VALUE(CONCATENATE(C1496,TEXT(tbl_TransDet_Exp[[#This Row],[Pd]],"00")))</f>
        <v>0</v>
      </c>
      <c r="AS1496" s="42" t="str">
        <f>TEXT(tbl_TransDet_Exp[[#This Row],[Project Id]],"000000")</f>
        <v>000000</v>
      </c>
      <c r="AT1496" s="42" t="e">
        <f>INDEX(Table11[Description],MATCH(tbl_TransDet_Exp[[#This Row],[Account]],Table11[GL Account],0))</f>
        <v>#N/A</v>
      </c>
      <c r="AU14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7" spans="2:47">
      <c r="B1497" s="11"/>
      <c r="C1497" s="243"/>
      <c r="D1497" s="243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244"/>
      <c r="P1497" s="11"/>
      <c r="Q1497" s="245"/>
      <c r="R1497" s="11"/>
      <c r="S1497" s="11"/>
      <c r="T1497" s="11"/>
      <c r="U1497" s="11"/>
      <c r="V1497" s="11"/>
      <c r="W1497" s="11"/>
      <c r="X1497" s="11"/>
      <c r="Y1497" s="11"/>
      <c r="Z1497" s="246"/>
      <c r="AA14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7" s="250" t="e">
        <f>IF(tbl_TransDet_Exp[[#This Row],[+/-  (HR GL Detail)]]&lt;&gt;"",tbl_TransDet_Exp[[#This Row],[+/-  (HR GL Detail)]],IF(#REF!&lt;&gt;"",#REF!,""))</f>
        <v>#REF!</v>
      </c>
      <c r="AC1497" s="250" t="str">
        <f t="shared" si="72"/>
        <v>https://financials.omni.fsu.edu/psp/sprdfi/EMPLOYEE/ERP/c/AUDIT_EXPENSE_FUNCTIONS.TE_EXP_SHEET_INQ.GBL?SHEET_ID=</v>
      </c>
      <c r="AD1497" s="250" t="str">
        <f t="shared" si="73"/>
        <v>&amp;PAGE=EX_SHEET_ENTRY</v>
      </c>
      <c r="AE1497" s="250" t="str">
        <f>IF(LEFT(tbl_TransDet_Exp[[#This Row],[Journal Id]],2)="EX",TEXT(tbl_TransDet_Exp[[#This Row],[Vch /Ex /PayId]],"0000000000"),"")</f>
        <v/>
      </c>
      <c r="AF1497" s="250" t="b">
        <f>IF(tbl_TransDet_Exp[[#This Row],[ER Lookup and Format]]&lt;&gt;"",CONCATENATE(tbl_TransDet_Exp[[#This Row],[https://financials.omni.fsu.edu/psp/sprdfi/EMPLOYEE/ERP/c/AUDIT_EXPENSE_FUNCTIONS.TE_EXP_SHEET_INQ.GBL?SHEET_ID=]],AE1497,tbl_TransDet_Exp[[#This Row],[&amp;PAGE=EX_SHEET_ENTRY]]))</f>
        <v>0</v>
      </c>
      <c r="AG1497" s="250" t="str">
        <f t="shared" si="74"/>
        <v>https://docmgmt.its.fsu.edu/NolijWeb/public/apiLoginCheck.jsp?redir=../documentviewer/%3FdocumentId%3D</v>
      </c>
      <c r="AH14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7" s="250" t="str">
        <f>tbl_TransDet_Exp[[#Headers],[&amp;TargetFrameName=None]]</f>
        <v>&amp;TargetFrameName=None</v>
      </c>
      <c r="AJ14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7" s="71"/>
      <c r="AN1497" s="22"/>
      <c r="AO1497" s="22"/>
      <c r="AP1497" s="208"/>
      <c r="AQ1497" s="42" t="e">
        <f>IF(tbl_TransDet_Exp[[#This Row],[Custom SR Type]]="",INDEX(SR_Lookup[Section Name],MATCH(tbl_TransDet_Exp[[#This Row],[Account]],SR_Lookup[Account],0)),tbl_TransDet_Exp[[#This Row],[Custom SR Type]])</f>
        <v>#N/A</v>
      </c>
      <c r="AR1497" s="42">
        <f>VALUE(CONCATENATE(C1497,TEXT(tbl_TransDet_Exp[[#This Row],[Pd]],"00")))</f>
        <v>0</v>
      </c>
      <c r="AS1497" s="42" t="str">
        <f>TEXT(tbl_TransDet_Exp[[#This Row],[Project Id]],"000000")</f>
        <v>000000</v>
      </c>
      <c r="AT1497" s="42" t="e">
        <f>INDEX(Table11[Description],MATCH(tbl_TransDet_Exp[[#This Row],[Account]],Table11[GL Account],0))</f>
        <v>#N/A</v>
      </c>
      <c r="AU14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8" spans="2:47">
      <c r="B1498" s="11"/>
      <c r="C1498" s="243"/>
      <c r="D1498" s="243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244"/>
      <c r="P1498" s="11"/>
      <c r="Q1498" s="245"/>
      <c r="R1498" s="11"/>
      <c r="S1498" s="11"/>
      <c r="T1498" s="11"/>
      <c r="U1498" s="11"/>
      <c r="V1498" s="11"/>
      <c r="W1498" s="11"/>
      <c r="X1498" s="11"/>
      <c r="Y1498" s="11"/>
      <c r="Z1498" s="246"/>
      <c r="AA14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8" s="250" t="e">
        <f>IF(tbl_TransDet_Exp[[#This Row],[+/-  (HR GL Detail)]]&lt;&gt;"",tbl_TransDet_Exp[[#This Row],[+/-  (HR GL Detail)]],IF(#REF!&lt;&gt;"",#REF!,""))</f>
        <v>#REF!</v>
      </c>
      <c r="AC1498" s="250" t="str">
        <f t="shared" si="72"/>
        <v>https://financials.omni.fsu.edu/psp/sprdfi/EMPLOYEE/ERP/c/AUDIT_EXPENSE_FUNCTIONS.TE_EXP_SHEET_INQ.GBL?SHEET_ID=</v>
      </c>
      <c r="AD1498" s="250" t="str">
        <f t="shared" si="73"/>
        <v>&amp;PAGE=EX_SHEET_ENTRY</v>
      </c>
      <c r="AE1498" s="250" t="str">
        <f>IF(LEFT(tbl_TransDet_Exp[[#This Row],[Journal Id]],2)="EX",TEXT(tbl_TransDet_Exp[[#This Row],[Vch /Ex /PayId]],"0000000000"),"")</f>
        <v/>
      </c>
      <c r="AF1498" s="250" t="b">
        <f>IF(tbl_TransDet_Exp[[#This Row],[ER Lookup and Format]]&lt;&gt;"",CONCATENATE(tbl_TransDet_Exp[[#This Row],[https://financials.omni.fsu.edu/psp/sprdfi/EMPLOYEE/ERP/c/AUDIT_EXPENSE_FUNCTIONS.TE_EXP_SHEET_INQ.GBL?SHEET_ID=]],AE1498,tbl_TransDet_Exp[[#This Row],[&amp;PAGE=EX_SHEET_ENTRY]]))</f>
        <v>0</v>
      </c>
      <c r="AG1498" s="250" t="str">
        <f t="shared" si="74"/>
        <v>https://docmgmt.its.fsu.edu/NolijWeb/public/apiLoginCheck.jsp?redir=../documentviewer/%3FdocumentId%3D</v>
      </c>
      <c r="AH14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8" s="250" t="str">
        <f>tbl_TransDet_Exp[[#Headers],[&amp;TargetFrameName=None]]</f>
        <v>&amp;TargetFrameName=None</v>
      </c>
      <c r="AJ14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8" s="71"/>
      <c r="AN1498" s="22"/>
      <c r="AO1498" s="22"/>
      <c r="AP1498" s="208"/>
      <c r="AQ1498" s="42" t="e">
        <f>IF(tbl_TransDet_Exp[[#This Row],[Custom SR Type]]="",INDEX(SR_Lookup[Section Name],MATCH(tbl_TransDet_Exp[[#This Row],[Account]],SR_Lookup[Account],0)),tbl_TransDet_Exp[[#This Row],[Custom SR Type]])</f>
        <v>#N/A</v>
      </c>
      <c r="AR1498" s="42">
        <f>VALUE(CONCATENATE(C1498,TEXT(tbl_TransDet_Exp[[#This Row],[Pd]],"00")))</f>
        <v>0</v>
      </c>
      <c r="AS1498" s="42" t="str">
        <f>TEXT(tbl_TransDet_Exp[[#This Row],[Project Id]],"000000")</f>
        <v>000000</v>
      </c>
      <c r="AT1498" s="42" t="e">
        <f>INDEX(Table11[Description],MATCH(tbl_TransDet_Exp[[#This Row],[Account]],Table11[GL Account],0))</f>
        <v>#N/A</v>
      </c>
      <c r="AU14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499" spans="2:47">
      <c r="B1499" s="11"/>
      <c r="C1499" s="243"/>
      <c r="D1499" s="243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244"/>
      <c r="P1499" s="11"/>
      <c r="Q1499" s="245"/>
      <c r="R1499" s="11"/>
      <c r="S1499" s="11"/>
      <c r="T1499" s="11"/>
      <c r="U1499" s="11"/>
      <c r="V1499" s="11"/>
      <c r="W1499" s="11"/>
      <c r="X1499" s="11"/>
      <c r="Y1499" s="11"/>
      <c r="Z1499" s="246"/>
      <c r="AA14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499" s="250" t="e">
        <f>IF(tbl_TransDet_Exp[[#This Row],[+/-  (HR GL Detail)]]&lt;&gt;"",tbl_TransDet_Exp[[#This Row],[+/-  (HR GL Detail)]],IF(#REF!&lt;&gt;"",#REF!,""))</f>
        <v>#REF!</v>
      </c>
      <c r="AC1499" s="250" t="str">
        <f t="shared" si="72"/>
        <v>https://financials.omni.fsu.edu/psp/sprdfi/EMPLOYEE/ERP/c/AUDIT_EXPENSE_FUNCTIONS.TE_EXP_SHEET_INQ.GBL?SHEET_ID=</v>
      </c>
      <c r="AD1499" s="250" t="str">
        <f t="shared" si="73"/>
        <v>&amp;PAGE=EX_SHEET_ENTRY</v>
      </c>
      <c r="AE1499" s="250" t="str">
        <f>IF(LEFT(tbl_TransDet_Exp[[#This Row],[Journal Id]],2)="EX",TEXT(tbl_TransDet_Exp[[#This Row],[Vch /Ex /PayId]],"0000000000"),"")</f>
        <v/>
      </c>
      <c r="AF1499" s="250" t="b">
        <f>IF(tbl_TransDet_Exp[[#This Row],[ER Lookup and Format]]&lt;&gt;"",CONCATENATE(tbl_TransDet_Exp[[#This Row],[https://financials.omni.fsu.edu/psp/sprdfi/EMPLOYEE/ERP/c/AUDIT_EXPENSE_FUNCTIONS.TE_EXP_SHEET_INQ.GBL?SHEET_ID=]],AE1499,tbl_TransDet_Exp[[#This Row],[&amp;PAGE=EX_SHEET_ENTRY]]))</f>
        <v>0</v>
      </c>
      <c r="AG1499" s="250" t="str">
        <f t="shared" si="74"/>
        <v>https://docmgmt.its.fsu.edu/NolijWeb/public/apiLoginCheck.jsp?redir=../documentviewer/%3FdocumentId%3D</v>
      </c>
      <c r="AH14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499" s="250" t="str">
        <f>tbl_TransDet_Exp[[#Headers],[&amp;TargetFrameName=None]]</f>
        <v>&amp;TargetFrameName=None</v>
      </c>
      <c r="AJ14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4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4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499" s="71"/>
      <c r="AN1499" s="22"/>
      <c r="AO1499" s="22"/>
      <c r="AP1499" s="208"/>
      <c r="AQ1499" s="42" t="e">
        <f>IF(tbl_TransDet_Exp[[#This Row],[Custom SR Type]]="",INDEX(SR_Lookup[Section Name],MATCH(tbl_TransDet_Exp[[#This Row],[Account]],SR_Lookup[Account],0)),tbl_TransDet_Exp[[#This Row],[Custom SR Type]])</f>
        <v>#N/A</v>
      </c>
      <c r="AR1499" s="42">
        <f>VALUE(CONCATENATE(C1499,TEXT(tbl_TransDet_Exp[[#This Row],[Pd]],"00")))</f>
        <v>0</v>
      </c>
      <c r="AS1499" s="42" t="str">
        <f>TEXT(tbl_TransDet_Exp[[#This Row],[Project Id]],"000000")</f>
        <v>000000</v>
      </c>
      <c r="AT1499" s="42" t="e">
        <f>INDEX(Table11[Description],MATCH(tbl_TransDet_Exp[[#This Row],[Account]],Table11[GL Account],0))</f>
        <v>#N/A</v>
      </c>
      <c r="AU14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0" spans="2:47">
      <c r="B1500" s="11"/>
      <c r="C1500" s="243"/>
      <c r="D1500" s="243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244"/>
      <c r="P1500" s="11"/>
      <c r="Q1500" s="245"/>
      <c r="R1500" s="11"/>
      <c r="S1500" s="11"/>
      <c r="T1500" s="11"/>
      <c r="U1500" s="11"/>
      <c r="V1500" s="11"/>
      <c r="W1500" s="11"/>
      <c r="X1500" s="11"/>
      <c r="Y1500" s="11"/>
      <c r="Z1500" s="246"/>
      <c r="AA15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0" s="250" t="e">
        <f>IF(tbl_TransDet_Exp[[#This Row],[+/-  (HR GL Detail)]]&lt;&gt;"",tbl_TransDet_Exp[[#This Row],[+/-  (HR GL Detail)]],IF(#REF!&lt;&gt;"",#REF!,""))</f>
        <v>#REF!</v>
      </c>
      <c r="AC1500" s="250" t="str">
        <f t="shared" si="72"/>
        <v>https://financials.omni.fsu.edu/psp/sprdfi/EMPLOYEE/ERP/c/AUDIT_EXPENSE_FUNCTIONS.TE_EXP_SHEET_INQ.GBL?SHEET_ID=</v>
      </c>
      <c r="AD1500" s="250" t="str">
        <f t="shared" si="73"/>
        <v>&amp;PAGE=EX_SHEET_ENTRY</v>
      </c>
      <c r="AE1500" s="250" t="str">
        <f>IF(LEFT(tbl_TransDet_Exp[[#This Row],[Journal Id]],2)="EX",TEXT(tbl_TransDet_Exp[[#This Row],[Vch /Ex /PayId]],"0000000000"),"")</f>
        <v/>
      </c>
      <c r="AF1500" s="250" t="b">
        <f>IF(tbl_TransDet_Exp[[#This Row],[ER Lookup and Format]]&lt;&gt;"",CONCATENATE(tbl_TransDet_Exp[[#This Row],[https://financials.omni.fsu.edu/psp/sprdfi/EMPLOYEE/ERP/c/AUDIT_EXPENSE_FUNCTIONS.TE_EXP_SHEET_INQ.GBL?SHEET_ID=]],AE1500,tbl_TransDet_Exp[[#This Row],[&amp;PAGE=EX_SHEET_ENTRY]]))</f>
        <v>0</v>
      </c>
      <c r="AG1500" s="250" t="str">
        <f t="shared" si="74"/>
        <v>https://docmgmt.its.fsu.edu/NolijWeb/public/apiLoginCheck.jsp?redir=../documentviewer/%3FdocumentId%3D</v>
      </c>
      <c r="AH15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0" s="250" t="str">
        <f>tbl_TransDet_Exp[[#Headers],[&amp;TargetFrameName=None]]</f>
        <v>&amp;TargetFrameName=None</v>
      </c>
      <c r="AJ15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0" s="71"/>
      <c r="AN1500" s="22"/>
      <c r="AO1500" s="22"/>
      <c r="AP1500" s="208"/>
      <c r="AQ1500" s="42" t="e">
        <f>IF(tbl_TransDet_Exp[[#This Row],[Custom SR Type]]="",INDEX(SR_Lookup[Section Name],MATCH(tbl_TransDet_Exp[[#This Row],[Account]],SR_Lookup[Account],0)),tbl_TransDet_Exp[[#This Row],[Custom SR Type]])</f>
        <v>#N/A</v>
      </c>
      <c r="AR1500" s="42">
        <f>VALUE(CONCATENATE(C1500,TEXT(tbl_TransDet_Exp[[#This Row],[Pd]],"00")))</f>
        <v>0</v>
      </c>
      <c r="AS1500" s="42" t="str">
        <f>TEXT(tbl_TransDet_Exp[[#This Row],[Project Id]],"000000")</f>
        <v>000000</v>
      </c>
      <c r="AT1500" s="42" t="e">
        <f>INDEX(Table11[Description],MATCH(tbl_TransDet_Exp[[#This Row],[Account]],Table11[GL Account],0))</f>
        <v>#N/A</v>
      </c>
      <c r="AU15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1" spans="2:47">
      <c r="B1501" s="11"/>
      <c r="C1501" s="243"/>
      <c r="D1501" s="243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244"/>
      <c r="P1501" s="11"/>
      <c r="Q1501" s="245"/>
      <c r="R1501" s="11"/>
      <c r="S1501" s="11"/>
      <c r="T1501" s="11"/>
      <c r="U1501" s="11"/>
      <c r="V1501" s="11"/>
      <c r="W1501" s="11"/>
      <c r="X1501" s="11"/>
      <c r="Y1501" s="11"/>
      <c r="Z1501" s="246"/>
      <c r="AA15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1" s="250" t="e">
        <f>IF(tbl_TransDet_Exp[[#This Row],[+/-  (HR GL Detail)]]&lt;&gt;"",tbl_TransDet_Exp[[#This Row],[+/-  (HR GL Detail)]],IF(#REF!&lt;&gt;"",#REF!,""))</f>
        <v>#REF!</v>
      </c>
      <c r="AC1501" s="250" t="str">
        <f t="shared" si="72"/>
        <v>https://financials.omni.fsu.edu/psp/sprdfi/EMPLOYEE/ERP/c/AUDIT_EXPENSE_FUNCTIONS.TE_EXP_SHEET_INQ.GBL?SHEET_ID=</v>
      </c>
      <c r="AD1501" s="250" t="str">
        <f t="shared" si="73"/>
        <v>&amp;PAGE=EX_SHEET_ENTRY</v>
      </c>
      <c r="AE1501" s="250" t="str">
        <f>IF(LEFT(tbl_TransDet_Exp[[#This Row],[Journal Id]],2)="EX",TEXT(tbl_TransDet_Exp[[#This Row],[Vch /Ex /PayId]],"0000000000"),"")</f>
        <v/>
      </c>
      <c r="AF1501" s="250" t="b">
        <f>IF(tbl_TransDet_Exp[[#This Row],[ER Lookup and Format]]&lt;&gt;"",CONCATENATE(tbl_TransDet_Exp[[#This Row],[https://financials.omni.fsu.edu/psp/sprdfi/EMPLOYEE/ERP/c/AUDIT_EXPENSE_FUNCTIONS.TE_EXP_SHEET_INQ.GBL?SHEET_ID=]],AE1501,tbl_TransDet_Exp[[#This Row],[&amp;PAGE=EX_SHEET_ENTRY]]))</f>
        <v>0</v>
      </c>
      <c r="AG1501" s="250" t="str">
        <f t="shared" si="74"/>
        <v>https://docmgmt.its.fsu.edu/NolijWeb/public/apiLoginCheck.jsp?redir=../documentviewer/%3FdocumentId%3D</v>
      </c>
      <c r="AH15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1" s="250" t="str">
        <f>tbl_TransDet_Exp[[#Headers],[&amp;TargetFrameName=None]]</f>
        <v>&amp;TargetFrameName=None</v>
      </c>
      <c r="AJ15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1" s="71"/>
      <c r="AN1501" s="22"/>
      <c r="AO1501" s="22"/>
      <c r="AP1501" s="208"/>
      <c r="AQ1501" s="42" t="e">
        <f>IF(tbl_TransDet_Exp[[#This Row],[Custom SR Type]]="",INDEX(SR_Lookup[Section Name],MATCH(tbl_TransDet_Exp[[#This Row],[Account]],SR_Lookup[Account],0)),tbl_TransDet_Exp[[#This Row],[Custom SR Type]])</f>
        <v>#N/A</v>
      </c>
      <c r="AR1501" s="42">
        <f>VALUE(CONCATENATE(C1501,TEXT(tbl_TransDet_Exp[[#This Row],[Pd]],"00")))</f>
        <v>0</v>
      </c>
      <c r="AS1501" s="42" t="str">
        <f>TEXT(tbl_TransDet_Exp[[#This Row],[Project Id]],"000000")</f>
        <v>000000</v>
      </c>
      <c r="AT1501" s="42" t="e">
        <f>INDEX(Table11[Description],MATCH(tbl_TransDet_Exp[[#This Row],[Account]],Table11[GL Account],0))</f>
        <v>#N/A</v>
      </c>
      <c r="AU15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2" spans="2:47">
      <c r="B1502" s="11"/>
      <c r="C1502" s="243"/>
      <c r="D1502" s="243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244"/>
      <c r="P1502" s="11"/>
      <c r="Q1502" s="245"/>
      <c r="R1502" s="11"/>
      <c r="S1502" s="11"/>
      <c r="T1502" s="11"/>
      <c r="U1502" s="11"/>
      <c r="V1502" s="11"/>
      <c r="W1502" s="11"/>
      <c r="X1502" s="11"/>
      <c r="Y1502" s="11"/>
      <c r="Z1502" s="246"/>
      <c r="AA15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2" s="250" t="e">
        <f>IF(tbl_TransDet_Exp[[#This Row],[+/-  (HR GL Detail)]]&lt;&gt;"",tbl_TransDet_Exp[[#This Row],[+/-  (HR GL Detail)]],IF(#REF!&lt;&gt;"",#REF!,""))</f>
        <v>#REF!</v>
      </c>
      <c r="AC1502" s="250" t="str">
        <f t="shared" si="72"/>
        <v>https://financials.omni.fsu.edu/psp/sprdfi/EMPLOYEE/ERP/c/AUDIT_EXPENSE_FUNCTIONS.TE_EXP_SHEET_INQ.GBL?SHEET_ID=</v>
      </c>
      <c r="AD1502" s="250" t="str">
        <f t="shared" si="73"/>
        <v>&amp;PAGE=EX_SHEET_ENTRY</v>
      </c>
      <c r="AE1502" s="250" t="str">
        <f>IF(LEFT(tbl_TransDet_Exp[[#This Row],[Journal Id]],2)="EX",TEXT(tbl_TransDet_Exp[[#This Row],[Vch /Ex /PayId]],"0000000000"),"")</f>
        <v/>
      </c>
      <c r="AF1502" s="250" t="b">
        <f>IF(tbl_TransDet_Exp[[#This Row],[ER Lookup and Format]]&lt;&gt;"",CONCATENATE(tbl_TransDet_Exp[[#This Row],[https://financials.omni.fsu.edu/psp/sprdfi/EMPLOYEE/ERP/c/AUDIT_EXPENSE_FUNCTIONS.TE_EXP_SHEET_INQ.GBL?SHEET_ID=]],AE1502,tbl_TransDet_Exp[[#This Row],[&amp;PAGE=EX_SHEET_ENTRY]]))</f>
        <v>0</v>
      </c>
      <c r="AG1502" s="250" t="str">
        <f t="shared" si="74"/>
        <v>https://docmgmt.its.fsu.edu/NolijWeb/public/apiLoginCheck.jsp?redir=../documentviewer/%3FdocumentId%3D</v>
      </c>
      <c r="AH15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2" s="250" t="str">
        <f>tbl_TransDet_Exp[[#Headers],[&amp;TargetFrameName=None]]</f>
        <v>&amp;TargetFrameName=None</v>
      </c>
      <c r="AJ15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2" s="71"/>
      <c r="AN1502" s="22"/>
      <c r="AO1502" s="22"/>
      <c r="AP1502" s="208"/>
      <c r="AQ1502" s="42" t="e">
        <f>IF(tbl_TransDet_Exp[[#This Row],[Custom SR Type]]="",INDEX(SR_Lookup[Section Name],MATCH(tbl_TransDet_Exp[[#This Row],[Account]],SR_Lookup[Account],0)),tbl_TransDet_Exp[[#This Row],[Custom SR Type]])</f>
        <v>#N/A</v>
      </c>
      <c r="AR1502" s="42">
        <f>VALUE(CONCATENATE(C1502,TEXT(tbl_TransDet_Exp[[#This Row],[Pd]],"00")))</f>
        <v>0</v>
      </c>
      <c r="AS1502" s="42" t="str">
        <f>TEXT(tbl_TransDet_Exp[[#This Row],[Project Id]],"000000")</f>
        <v>000000</v>
      </c>
      <c r="AT1502" s="42" t="e">
        <f>INDEX(Table11[Description],MATCH(tbl_TransDet_Exp[[#This Row],[Account]],Table11[GL Account],0))</f>
        <v>#N/A</v>
      </c>
      <c r="AU15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3" spans="2:47">
      <c r="B1503" s="11"/>
      <c r="C1503" s="243"/>
      <c r="D1503" s="243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244"/>
      <c r="P1503" s="11"/>
      <c r="Q1503" s="245"/>
      <c r="R1503" s="11"/>
      <c r="S1503" s="11"/>
      <c r="T1503" s="11"/>
      <c r="U1503" s="11"/>
      <c r="V1503" s="11"/>
      <c r="W1503" s="11"/>
      <c r="X1503" s="11"/>
      <c r="Y1503" s="11"/>
      <c r="Z1503" s="246"/>
      <c r="AA15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3" s="250" t="e">
        <f>IF(tbl_TransDet_Exp[[#This Row],[+/-  (HR GL Detail)]]&lt;&gt;"",tbl_TransDet_Exp[[#This Row],[+/-  (HR GL Detail)]],IF(#REF!&lt;&gt;"",#REF!,""))</f>
        <v>#REF!</v>
      </c>
      <c r="AC1503" s="250" t="str">
        <f t="shared" si="72"/>
        <v>https://financials.omni.fsu.edu/psp/sprdfi/EMPLOYEE/ERP/c/AUDIT_EXPENSE_FUNCTIONS.TE_EXP_SHEET_INQ.GBL?SHEET_ID=</v>
      </c>
      <c r="AD1503" s="250" t="str">
        <f t="shared" si="73"/>
        <v>&amp;PAGE=EX_SHEET_ENTRY</v>
      </c>
      <c r="AE1503" s="250" t="str">
        <f>IF(LEFT(tbl_TransDet_Exp[[#This Row],[Journal Id]],2)="EX",TEXT(tbl_TransDet_Exp[[#This Row],[Vch /Ex /PayId]],"0000000000"),"")</f>
        <v/>
      </c>
      <c r="AF1503" s="250" t="b">
        <f>IF(tbl_TransDet_Exp[[#This Row],[ER Lookup and Format]]&lt;&gt;"",CONCATENATE(tbl_TransDet_Exp[[#This Row],[https://financials.omni.fsu.edu/psp/sprdfi/EMPLOYEE/ERP/c/AUDIT_EXPENSE_FUNCTIONS.TE_EXP_SHEET_INQ.GBL?SHEET_ID=]],AE1503,tbl_TransDet_Exp[[#This Row],[&amp;PAGE=EX_SHEET_ENTRY]]))</f>
        <v>0</v>
      </c>
      <c r="AG1503" s="250" t="str">
        <f t="shared" si="74"/>
        <v>https://docmgmt.its.fsu.edu/NolijWeb/public/apiLoginCheck.jsp?redir=../documentviewer/%3FdocumentId%3D</v>
      </c>
      <c r="AH15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3" s="250" t="str">
        <f>tbl_TransDet_Exp[[#Headers],[&amp;TargetFrameName=None]]</f>
        <v>&amp;TargetFrameName=None</v>
      </c>
      <c r="AJ15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3" s="71"/>
      <c r="AN1503" s="22"/>
      <c r="AO1503" s="22"/>
      <c r="AP1503" s="208"/>
      <c r="AQ1503" s="42" t="e">
        <f>IF(tbl_TransDet_Exp[[#This Row],[Custom SR Type]]="",INDEX(SR_Lookup[Section Name],MATCH(tbl_TransDet_Exp[[#This Row],[Account]],SR_Lookup[Account],0)),tbl_TransDet_Exp[[#This Row],[Custom SR Type]])</f>
        <v>#N/A</v>
      </c>
      <c r="AR1503" s="42">
        <f>VALUE(CONCATENATE(C1503,TEXT(tbl_TransDet_Exp[[#This Row],[Pd]],"00")))</f>
        <v>0</v>
      </c>
      <c r="AS1503" s="42" t="str">
        <f>TEXT(tbl_TransDet_Exp[[#This Row],[Project Id]],"000000")</f>
        <v>000000</v>
      </c>
      <c r="AT1503" s="42" t="e">
        <f>INDEX(Table11[Description],MATCH(tbl_TransDet_Exp[[#This Row],[Account]],Table11[GL Account],0))</f>
        <v>#N/A</v>
      </c>
      <c r="AU15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4" spans="2:47">
      <c r="B1504" s="11"/>
      <c r="C1504" s="243"/>
      <c r="D1504" s="243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244"/>
      <c r="P1504" s="11"/>
      <c r="Q1504" s="245"/>
      <c r="R1504" s="11"/>
      <c r="S1504" s="11"/>
      <c r="T1504" s="11"/>
      <c r="U1504" s="11"/>
      <c r="V1504" s="11"/>
      <c r="W1504" s="11"/>
      <c r="X1504" s="11"/>
      <c r="Y1504" s="11"/>
      <c r="Z1504" s="246"/>
      <c r="AA15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4" s="250" t="e">
        <f>IF(tbl_TransDet_Exp[[#This Row],[+/-  (HR GL Detail)]]&lt;&gt;"",tbl_TransDet_Exp[[#This Row],[+/-  (HR GL Detail)]],IF(#REF!&lt;&gt;"",#REF!,""))</f>
        <v>#REF!</v>
      </c>
      <c r="AC1504" s="250" t="str">
        <f t="shared" si="72"/>
        <v>https://financials.omni.fsu.edu/psp/sprdfi/EMPLOYEE/ERP/c/AUDIT_EXPENSE_FUNCTIONS.TE_EXP_SHEET_INQ.GBL?SHEET_ID=</v>
      </c>
      <c r="AD1504" s="250" t="str">
        <f t="shared" si="73"/>
        <v>&amp;PAGE=EX_SHEET_ENTRY</v>
      </c>
      <c r="AE1504" s="250" t="str">
        <f>IF(LEFT(tbl_TransDet_Exp[[#This Row],[Journal Id]],2)="EX",TEXT(tbl_TransDet_Exp[[#This Row],[Vch /Ex /PayId]],"0000000000"),"")</f>
        <v/>
      </c>
      <c r="AF1504" s="250" t="b">
        <f>IF(tbl_TransDet_Exp[[#This Row],[ER Lookup and Format]]&lt;&gt;"",CONCATENATE(tbl_TransDet_Exp[[#This Row],[https://financials.omni.fsu.edu/psp/sprdfi/EMPLOYEE/ERP/c/AUDIT_EXPENSE_FUNCTIONS.TE_EXP_SHEET_INQ.GBL?SHEET_ID=]],AE1504,tbl_TransDet_Exp[[#This Row],[&amp;PAGE=EX_SHEET_ENTRY]]))</f>
        <v>0</v>
      </c>
      <c r="AG1504" s="250" t="str">
        <f t="shared" si="74"/>
        <v>https://docmgmt.its.fsu.edu/NolijWeb/public/apiLoginCheck.jsp?redir=../documentviewer/%3FdocumentId%3D</v>
      </c>
      <c r="AH15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4" s="250" t="str">
        <f>tbl_TransDet_Exp[[#Headers],[&amp;TargetFrameName=None]]</f>
        <v>&amp;TargetFrameName=None</v>
      </c>
      <c r="AJ15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4" s="71"/>
      <c r="AN1504" s="22"/>
      <c r="AO1504" s="22"/>
      <c r="AP1504" s="208"/>
      <c r="AQ1504" s="42" t="e">
        <f>IF(tbl_TransDet_Exp[[#This Row],[Custom SR Type]]="",INDEX(SR_Lookup[Section Name],MATCH(tbl_TransDet_Exp[[#This Row],[Account]],SR_Lookup[Account],0)),tbl_TransDet_Exp[[#This Row],[Custom SR Type]])</f>
        <v>#N/A</v>
      </c>
      <c r="AR1504" s="42">
        <f>VALUE(CONCATENATE(C1504,TEXT(tbl_TransDet_Exp[[#This Row],[Pd]],"00")))</f>
        <v>0</v>
      </c>
      <c r="AS1504" s="42" t="str">
        <f>TEXT(tbl_TransDet_Exp[[#This Row],[Project Id]],"000000")</f>
        <v>000000</v>
      </c>
      <c r="AT1504" s="42" t="e">
        <f>INDEX(Table11[Description],MATCH(tbl_TransDet_Exp[[#This Row],[Account]],Table11[GL Account],0))</f>
        <v>#N/A</v>
      </c>
      <c r="AU15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5" spans="2:47">
      <c r="B1505" s="11"/>
      <c r="C1505" s="243"/>
      <c r="D1505" s="243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244"/>
      <c r="P1505" s="11"/>
      <c r="Q1505" s="245"/>
      <c r="R1505" s="11"/>
      <c r="S1505" s="11"/>
      <c r="T1505" s="11"/>
      <c r="U1505" s="11"/>
      <c r="V1505" s="11"/>
      <c r="W1505" s="11"/>
      <c r="X1505" s="11"/>
      <c r="Y1505" s="11"/>
      <c r="Z1505" s="246"/>
      <c r="AA15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5" s="250" t="e">
        <f>IF(tbl_TransDet_Exp[[#This Row],[+/-  (HR GL Detail)]]&lt;&gt;"",tbl_TransDet_Exp[[#This Row],[+/-  (HR GL Detail)]],IF(#REF!&lt;&gt;"",#REF!,""))</f>
        <v>#REF!</v>
      </c>
      <c r="AC1505" s="250" t="str">
        <f t="shared" si="72"/>
        <v>https://financials.omni.fsu.edu/psp/sprdfi/EMPLOYEE/ERP/c/AUDIT_EXPENSE_FUNCTIONS.TE_EXP_SHEET_INQ.GBL?SHEET_ID=</v>
      </c>
      <c r="AD1505" s="250" t="str">
        <f t="shared" si="73"/>
        <v>&amp;PAGE=EX_SHEET_ENTRY</v>
      </c>
      <c r="AE1505" s="250" t="str">
        <f>IF(LEFT(tbl_TransDet_Exp[[#This Row],[Journal Id]],2)="EX",TEXT(tbl_TransDet_Exp[[#This Row],[Vch /Ex /PayId]],"0000000000"),"")</f>
        <v/>
      </c>
      <c r="AF1505" s="250" t="b">
        <f>IF(tbl_TransDet_Exp[[#This Row],[ER Lookup and Format]]&lt;&gt;"",CONCATENATE(tbl_TransDet_Exp[[#This Row],[https://financials.omni.fsu.edu/psp/sprdfi/EMPLOYEE/ERP/c/AUDIT_EXPENSE_FUNCTIONS.TE_EXP_SHEET_INQ.GBL?SHEET_ID=]],AE1505,tbl_TransDet_Exp[[#This Row],[&amp;PAGE=EX_SHEET_ENTRY]]))</f>
        <v>0</v>
      </c>
      <c r="AG1505" s="250" t="str">
        <f t="shared" si="74"/>
        <v>https://docmgmt.its.fsu.edu/NolijWeb/public/apiLoginCheck.jsp?redir=../documentviewer/%3FdocumentId%3D</v>
      </c>
      <c r="AH15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5" s="250" t="str">
        <f>tbl_TransDet_Exp[[#Headers],[&amp;TargetFrameName=None]]</f>
        <v>&amp;TargetFrameName=None</v>
      </c>
      <c r="AJ15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5" s="71"/>
      <c r="AN1505" s="22"/>
      <c r="AO1505" s="22"/>
      <c r="AP1505" s="208"/>
      <c r="AQ1505" s="42" t="e">
        <f>IF(tbl_TransDet_Exp[[#This Row],[Custom SR Type]]="",INDEX(SR_Lookup[Section Name],MATCH(tbl_TransDet_Exp[[#This Row],[Account]],SR_Lookup[Account],0)),tbl_TransDet_Exp[[#This Row],[Custom SR Type]])</f>
        <v>#N/A</v>
      </c>
      <c r="AR1505" s="42">
        <f>VALUE(CONCATENATE(C1505,TEXT(tbl_TransDet_Exp[[#This Row],[Pd]],"00")))</f>
        <v>0</v>
      </c>
      <c r="AS1505" s="42" t="str">
        <f>TEXT(tbl_TransDet_Exp[[#This Row],[Project Id]],"000000")</f>
        <v>000000</v>
      </c>
      <c r="AT1505" s="42" t="e">
        <f>INDEX(Table11[Description],MATCH(tbl_TransDet_Exp[[#This Row],[Account]],Table11[GL Account],0))</f>
        <v>#N/A</v>
      </c>
      <c r="AU15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6" spans="2:47">
      <c r="B1506" s="11"/>
      <c r="C1506" s="243"/>
      <c r="D1506" s="243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244"/>
      <c r="P1506" s="11"/>
      <c r="Q1506" s="245"/>
      <c r="R1506" s="11"/>
      <c r="S1506" s="11"/>
      <c r="T1506" s="11"/>
      <c r="U1506" s="11"/>
      <c r="V1506" s="11"/>
      <c r="W1506" s="11"/>
      <c r="X1506" s="11"/>
      <c r="Y1506" s="11"/>
      <c r="Z1506" s="246"/>
      <c r="AA15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6" s="250" t="e">
        <f>IF(tbl_TransDet_Exp[[#This Row],[+/-  (HR GL Detail)]]&lt;&gt;"",tbl_TransDet_Exp[[#This Row],[+/-  (HR GL Detail)]],IF(#REF!&lt;&gt;"",#REF!,""))</f>
        <v>#REF!</v>
      </c>
      <c r="AC1506" s="250" t="str">
        <f t="shared" si="72"/>
        <v>https://financials.omni.fsu.edu/psp/sprdfi/EMPLOYEE/ERP/c/AUDIT_EXPENSE_FUNCTIONS.TE_EXP_SHEET_INQ.GBL?SHEET_ID=</v>
      </c>
      <c r="AD1506" s="250" t="str">
        <f t="shared" si="73"/>
        <v>&amp;PAGE=EX_SHEET_ENTRY</v>
      </c>
      <c r="AE1506" s="250" t="str">
        <f>IF(LEFT(tbl_TransDet_Exp[[#This Row],[Journal Id]],2)="EX",TEXT(tbl_TransDet_Exp[[#This Row],[Vch /Ex /PayId]],"0000000000"),"")</f>
        <v/>
      </c>
      <c r="AF1506" s="250" t="b">
        <f>IF(tbl_TransDet_Exp[[#This Row],[ER Lookup and Format]]&lt;&gt;"",CONCATENATE(tbl_TransDet_Exp[[#This Row],[https://financials.omni.fsu.edu/psp/sprdfi/EMPLOYEE/ERP/c/AUDIT_EXPENSE_FUNCTIONS.TE_EXP_SHEET_INQ.GBL?SHEET_ID=]],AE1506,tbl_TransDet_Exp[[#This Row],[&amp;PAGE=EX_SHEET_ENTRY]]))</f>
        <v>0</v>
      </c>
      <c r="AG1506" s="250" t="str">
        <f t="shared" si="74"/>
        <v>https://docmgmt.its.fsu.edu/NolijWeb/public/apiLoginCheck.jsp?redir=../documentviewer/%3FdocumentId%3D</v>
      </c>
      <c r="AH15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6" s="250" t="str">
        <f>tbl_TransDet_Exp[[#Headers],[&amp;TargetFrameName=None]]</f>
        <v>&amp;TargetFrameName=None</v>
      </c>
      <c r="AJ15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6" s="71"/>
      <c r="AN1506" s="22"/>
      <c r="AO1506" s="22"/>
      <c r="AP1506" s="208"/>
      <c r="AQ1506" s="42" t="e">
        <f>IF(tbl_TransDet_Exp[[#This Row],[Custom SR Type]]="",INDEX(SR_Lookup[Section Name],MATCH(tbl_TransDet_Exp[[#This Row],[Account]],SR_Lookup[Account],0)),tbl_TransDet_Exp[[#This Row],[Custom SR Type]])</f>
        <v>#N/A</v>
      </c>
      <c r="AR1506" s="42">
        <f>VALUE(CONCATENATE(C1506,TEXT(tbl_TransDet_Exp[[#This Row],[Pd]],"00")))</f>
        <v>0</v>
      </c>
      <c r="AS1506" s="42" t="str">
        <f>TEXT(tbl_TransDet_Exp[[#This Row],[Project Id]],"000000")</f>
        <v>000000</v>
      </c>
      <c r="AT1506" s="42" t="e">
        <f>INDEX(Table11[Description],MATCH(tbl_TransDet_Exp[[#This Row],[Account]],Table11[GL Account],0))</f>
        <v>#N/A</v>
      </c>
      <c r="AU15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7" spans="2:47">
      <c r="B1507" s="11"/>
      <c r="C1507" s="243"/>
      <c r="D1507" s="243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244"/>
      <c r="P1507" s="11"/>
      <c r="Q1507" s="245"/>
      <c r="R1507" s="11"/>
      <c r="S1507" s="11"/>
      <c r="T1507" s="11"/>
      <c r="U1507" s="11"/>
      <c r="V1507" s="11"/>
      <c r="W1507" s="11"/>
      <c r="X1507" s="11"/>
      <c r="Y1507" s="11"/>
      <c r="Z1507" s="246"/>
      <c r="AA15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7" s="250" t="e">
        <f>IF(tbl_TransDet_Exp[[#This Row],[+/-  (HR GL Detail)]]&lt;&gt;"",tbl_TransDet_Exp[[#This Row],[+/-  (HR GL Detail)]],IF(#REF!&lt;&gt;"",#REF!,""))</f>
        <v>#REF!</v>
      </c>
      <c r="AC1507" s="250" t="str">
        <f t="shared" si="72"/>
        <v>https://financials.omni.fsu.edu/psp/sprdfi/EMPLOYEE/ERP/c/AUDIT_EXPENSE_FUNCTIONS.TE_EXP_SHEET_INQ.GBL?SHEET_ID=</v>
      </c>
      <c r="AD1507" s="250" t="str">
        <f t="shared" si="73"/>
        <v>&amp;PAGE=EX_SHEET_ENTRY</v>
      </c>
      <c r="AE1507" s="250" t="str">
        <f>IF(LEFT(tbl_TransDet_Exp[[#This Row],[Journal Id]],2)="EX",TEXT(tbl_TransDet_Exp[[#This Row],[Vch /Ex /PayId]],"0000000000"),"")</f>
        <v/>
      </c>
      <c r="AF1507" s="250" t="b">
        <f>IF(tbl_TransDet_Exp[[#This Row],[ER Lookup and Format]]&lt;&gt;"",CONCATENATE(tbl_TransDet_Exp[[#This Row],[https://financials.omni.fsu.edu/psp/sprdfi/EMPLOYEE/ERP/c/AUDIT_EXPENSE_FUNCTIONS.TE_EXP_SHEET_INQ.GBL?SHEET_ID=]],AE1507,tbl_TransDet_Exp[[#This Row],[&amp;PAGE=EX_SHEET_ENTRY]]))</f>
        <v>0</v>
      </c>
      <c r="AG1507" s="250" t="str">
        <f t="shared" si="74"/>
        <v>https://docmgmt.its.fsu.edu/NolijWeb/public/apiLoginCheck.jsp?redir=../documentviewer/%3FdocumentId%3D</v>
      </c>
      <c r="AH15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7" s="250" t="str">
        <f>tbl_TransDet_Exp[[#Headers],[&amp;TargetFrameName=None]]</f>
        <v>&amp;TargetFrameName=None</v>
      </c>
      <c r="AJ15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7" s="71"/>
      <c r="AN1507" s="22"/>
      <c r="AO1507" s="22"/>
      <c r="AP1507" s="208"/>
      <c r="AQ1507" s="42" t="e">
        <f>IF(tbl_TransDet_Exp[[#This Row],[Custom SR Type]]="",INDEX(SR_Lookup[Section Name],MATCH(tbl_TransDet_Exp[[#This Row],[Account]],SR_Lookup[Account],0)),tbl_TransDet_Exp[[#This Row],[Custom SR Type]])</f>
        <v>#N/A</v>
      </c>
      <c r="AR1507" s="42">
        <f>VALUE(CONCATENATE(C1507,TEXT(tbl_TransDet_Exp[[#This Row],[Pd]],"00")))</f>
        <v>0</v>
      </c>
      <c r="AS1507" s="42" t="str">
        <f>TEXT(tbl_TransDet_Exp[[#This Row],[Project Id]],"000000")</f>
        <v>000000</v>
      </c>
      <c r="AT1507" s="42" t="e">
        <f>INDEX(Table11[Description],MATCH(tbl_TransDet_Exp[[#This Row],[Account]],Table11[GL Account],0))</f>
        <v>#N/A</v>
      </c>
      <c r="AU15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8" spans="2:47">
      <c r="B1508" s="11"/>
      <c r="C1508" s="243"/>
      <c r="D1508" s="243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244"/>
      <c r="P1508" s="11"/>
      <c r="Q1508" s="245"/>
      <c r="R1508" s="11"/>
      <c r="S1508" s="11"/>
      <c r="T1508" s="11"/>
      <c r="U1508" s="11"/>
      <c r="V1508" s="11"/>
      <c r="W1508" s="11"/>
      <c r="X1508" s="11"/>
      <c r="Y1508" s="11"/>
      <c r="Z1508" s="246"/>
      <c r="AA15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8" s="250" t="e">
        <f>IF(tbl_TransDet_Exp[[#This Row],[+/-  (HR GL Detail)]]&lt;&gt;"",tbl_TransDet_Exp[[#This Row],[+/-  (HR GL Detail)]],IF(#REF!&lt;&gt;"",#REF!,""))</f>
        <v>#REF!</v>
      </c>
      <c r="AC1508" s="250" t="str">
        <f t="shared" si="72"/>
        <v>https://financials.omni.fsu.edu/psp/sprdfi/EMPLOYEE/ERP/c/AUDIT_EXPENSE_FUNCTIONS.TE_EXP_SHEET_INQ.GBL?SHEET_ID=</v>
      </c>
      <c r="AD1508" s="250" t="str">
        <f t="shared" si="73"/>
        <v>&amp;PAGE=EX_SHEET_ENTRY</v>
      </c>
      <c r="AE1508" s="250" t="str">
        <f>IF(LEFT(tbl_TransDet_Exp[[#This Row],[Journal Id]],2)="EX",TEXT(tbl_TransDet_Exp[[#This Row],[Vch /Ex /PayId]],"0000000000"),"")</f>
        <v/>
      </c>
      <c r="AF1508" s="250" t="b">
        <f>IF(tbl_TransDet_Exp[[#This Row],[ER Lookup and Format]]&lt;&gt;"",CONCATENATE(tbl_TransDet_Exp[[#This Row],[https://financials.omni.fsu.edu/psp/sprdfi/EMPLOYEE/ERP/c/AUDIT_EXPENSE_FUNCTIONS.TE_EXP_SHEET_INQ.GBL?SHEET_ID=]],AE1508,tbl_TransDet_Exp[[#This Row],[&amp;PAGE=EX_SHEET_ENTRY]]))</f>
        <v>0</v>
      </c>
      <c r="AG1508" s="250" t="str">
        <f t="shared" si="74"/>
        <v>https://docmgmt.its.fsu.edu/NolijWeb/public/apiLoginCheck.jsp?redir=../documentviewer/%3FdocumentId%3D</v>
      </c>
      <c r="AH15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8" s="250" t="str">
        <f>tbl_TransDet_Exp[[#Headers],[&amp;TargetFrameName=None]]</f>
        <v>&amp;TargetFrameName=None</v>
      </c>
      <c r="AJ15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8" s="71"/>
      <c r="AN1508" s="22"/>
      <c r="AO1508" s="22"/>
      <c r="AP1508" s="208"/>
      <c r="AQ1508" s="42" t="e">
        <f>IF(tbl_TransDet_Exp[[#This Row],[Custom SR Type]]="",INDEX(SR_Lookup[Section Name],MATCH(tbl_TransDet_Exp[[#This Row],[Account]],SR_Lookup[Account],0)),tbl_TransDet_Exp[[#This Row],[Custom SR Type]])</f>
        <v>#N/A</v>
      </c>
      <c r="AR1508" s="42">
        <f>VALUE(CONCATENATE(C1508,TEXT(tbl_TransDet_Exp[[#This Row],[Pd]],"00")))</f>
        <v>0</v>
      </c>
      <c r="AS1508" s="42" t="str">
        <f>TEXT(tbl_TransDet_Exp[[#This Row],[Project Id]],"000000")</f>
        <v>000000</v>
      </c>
      <c r="AT1508" s="42" t="e">
        <f>INDEX(Table11[Description],MATCH(tbl_TransDet_Exp[[#This Row],[Account]],Table11[GL Account],0))</f>
        <v>#N/A</v>
      </c>
      <c r="AU15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09" spans="2:47">
      <c r="B1509" s="11"/>
      <c r="C1509" s="243"/>
      <c r="D1509" s="243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244"/>
      <c r="P1509" s="11"/>
      <c r="Q1509" s="245"/>
      <c r="R1509" s="11"/>
      <c r="S1509" s="11"/>
      <c r="T1509" s="11"/>
      <c r="U1509" s="11"/>
      <c r="V1509" s="11"/>
      <c r="W1509" s="11"/>
      <c r="X1509" s="11"/>
      <c r="Y1509" s="11"/>
      <c r="Z1509" s="246"/>
      <c r="AA15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09" s="250" t="e">
        <f>IF(tbl_TransDet_Exp[[#This Row],[+/-  (HR GL Detail)]]&lt;&gt;"",tbl_TransDet_Exp[[#This Row],[+/-  (HR GL Detail)]],IF(#REF!&lt;&gt;"",#REF!,""))</f>
        <v>#REF!</v>
      </c>
      <c r="AC1509" s="250" t="str">
        <f t="shared" si="72"/>
        <v>https://financials.omni.fsu.edu/psp/sprdfi/EMPLOYEE/ERP/c/AUDIT_EXPENSE_FUNCTIONS.TE_EXP_SHEET_INQ.GBL?SHEET_ID=</v>
      </c>
      <c r="AD1509" s="250" t="str">
        <f t="shared" si="73"/>
        <v>&amp;PAGE=EX_SHEET_ENTRY</v>
      </c>
      <c r="AE1509" s="250" t="str">
        <f>IF(LEFT(tbl_TransDet_Exp[[#This Row],[Journal Id]],2)="EX",TEXT(tbl_TransDet_Exp[[#This Row],[Vch /Ex /PayId]],"0000000000"),"")</f>
        <v/>
      </c>
      <c r="AF1509" s="250" t="b">
        <f>IF(tbl_TransDet_Exp[[#This Row],[ER Lookup and Format]]&lt;&gt;"",CONCATENATE(tbl_TransDet_Exp[[#This Row],[https://financials.omni.fsu.edu/psp/sprdfi/EMPLOYEE/ERP/c/AUDIT_EXPENSE_FUNCTIONS.TE_EXP_SHEET_INQ.GBL?SHEET_ID=]],AE1509,tbl_TransDet_Exp[[#This Row],[&amp;PAGE=EX_SHEET_ENTRY]]))</f>
        <v>0</v>
      </c>
      <c r="AG1509" s="250" t="str">
        <f t="shared" si="74"/>
        <v>https://docmgmt.its.fsu.edu/NolijWeb/public/apiLoginCheck.jsp?redir=../documentviewer/%3FdocumentId%3D</v>
      </c>
      <c r="AH15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09" s="250" t="str">
        <f>tbl_TransDet_Exp[[#Headers],[&amp;TargetFrameName=None]]</f>
        <v>&amp;TargetFrameName=None</v>
      </c>
      <c r="AJ15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09" s="71"/>
      <c r="AN1509" s="22"/>
      <c r="AO1509" s="22"/>
      <c r="AP1509" s="208"/>
      <c r="AQ1509" s="42" t="e">
        <f>IF(tbl_TransDet_Exp[[#This Row],[Custom SR Type]]="",INDEX(SR_Lookup[Section Name],MATCH(tbl_TransDet_Exp[[#This Row],[Account]],SR_Lookup[Account],0)),tbl_TransDet_Exp[[#This Row],[Custom SR Type]])</f>
        <v>#N/A</v>
      </c>
      <c r="AR1509" s="42">
        <f>VALUE(CONCATENATE(C1509,TEXT(tbl_TransDet_Exp[[#This Row],[Pd]],"00")))</f>
        <v>0</v>
      </c>
      <c r="AS1509" s="42" t="str">
        <f>TEXT(tbl_TransDet_Exp[[#This Row],[Project Id]],"000000")</f>
        <v>000000</v>
      </c>
      <c r="AT1509" s="42" t="e">
        <f>INDEX(Table11[Description],MATCH(tbl_TransDet_Exp[[#This Row],[Account]],Table11[GL Account],0))</f>
        <v>#N/A</v>
      </c>
      <c r="AU15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0" spans="2:47">
      <c r="B1510" s="11"/>
      <c r="C1510" s="243"/>
      <c r="D1510" s="243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244"/>
      <c r="P1510" s="11"/>
      <c r="Q1510" s="245"/>
      <c r="R1510" s="11"/>
      <c r="S1510" s="11"/>
      <c r="T1510" s="11"/>
      <c r="U1510" s="11"/>
      <c r="V1510" s="11"/>
      <c r="W1510" s="11"/>
      <c r="X1510" s="11"/>
      <c r="Y1510" s="11"/>
      <c r="Z1510" s="246"/>
      <c r="AA15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0" s="250" t="e">
        <f>IF(tbl_TransDet_Exp[[#This Row],[+/-  (HR GL Detail)]]&lt;&gt;"",tbl_TransDet_Exp[[#This Row],[+/-  (HR GL Detail)]],IF(#REF!&lt;&gt;"",#REF!,""))</f>
        <v>#REF!</v>
      </c>
      <c r="AC1510" s="250" t="str">
        <f t="shared" si="72"/>
        <v>https://financials.omni.fsu.edu/psp/sprdfi/EMPLOYEE/ERP/c/AUDIT_EXPENSE_FUNCTIONS.TE_EXP_SHEET_INQ.GBL?SHEET_ID=</v>
      </c>
      <c r="AD1510" s="250" t="str">
        <f t="shared" si="73"/>
        <v>&amp;PAGE=EX_SHEET_ENTRY</v>
      </c>
      <c r="AE1510" s="250" t="str">
        <f>IF(LEFT(tbl_TransDet_Exp[[#This Row],[Journal Id]],2)="EX",TEXT(tbl_TransDet_Exp[[#This Row],[Vch /Ex /PayId]],"0000000000"),"")</f>
        <v/>
      </c>
      <c r="AF1510" s="250" t="b">
        <f>IF(tbl_TransDet_Exp[[#This Row],[ER Lookup and Format]]&lt;&gt;"",CONCATENATE(tbl_TransDet_Exp[[#This Row],[https://financials.omni.fsu.edu/psp/sprdfi/EMPLOYEE/ERP/c/AUDIT_EXPENSE_FUNCTIONS.TE_EXP_SHEET_INQ.GBL?SHEET_ID=]],AE1510,tbl_TransDet_Exp[[#This Row],[&amp;PAGE=EX_SHEET_ENTRY]]))</f>
        <v>0</v>
      </c>
      <c r="AG1510" s="250" t="str">
        <f t="shared" si="74"/>
        <v>https://docmgmt.its.fsu.edu/NolijWeb/public/apiLoginCheck.jsp?redir=../documentviewer/%3FdocumentId%3D</v>
      </c>
      <c r="AH15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0" s="250" t="str">
        <f>tbl_TransDet_Exp[[#Headers],[&amp;TargetFrameName=None]]</f>
        <v>&amp;TargetFrameName=None</v>
      </c>
      <c r="AJ15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0" s="71"/>
      <c r="AN1510" s="22"/>
      <c r="AO1510" s="22"/>
      <c r="AP1510" s="208"/>
      <c r="AQ1510" s="42" t="e">
        <f>IF(tbl_TransDet_Exp[[#This Row],[Custom SR Type]]="",INDEX(SR_Lookup[Section Name],MATCH(tbl_TransDet_Exp[[#This Row],[Account]],SR_Lookup[Account],0)),tbl_TransDet_Exp[[#This Row],[Custom SR Type]])</f>
        <v>#N/A</v>
      </c>
      <c r="AR1510" s="42">
        <f>VALUE(CONCATENATE(C1510,TEXT(tbl_TransDet_Exp[[#This Row],[Pd]],"00")))</f>
        <v>0</v>
      </c>
      <c r="AS1510" s="42" t="str">
        <f>TEXT(tbl_TransDet_Exp[[#This Row],[Project Id]],"000000")</f>
        <v>000000</v>
      </c>
      <c r="AT1510" s="42" t="e">
        <f>INDEX(Table11[Description],MATCH(tbl_TransDet_Exp[[#This Row],[Account]],Table11[GL Account],0))</f>
        <v>#N/A</v>
      </c>
      <c r="AU15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1" spans="2:47">
      <c r="B1511" s="11"/>
      <c r="C1511" s="243"/>
      <c r="D1511" s="243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244"/>
      <c r="P1511" s="11"/>
      <c r="Q1511" s="245"/>
      <c r="R1511" s="11"/>
      <c r="S1511" s="11"/>
      <c r="T1511" s="11"/>
      <c r="U1511" s="11"/>
      <c r="V1511" s="11"/>
      <c r="W1511" s="11"/>
      <c r="X1511" s="11"/>
      <c r="Y1511" s="11"/>
      <c r="Z1511" s="246"/>
      <c r="AA15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1" s="250" t="e">
        <f>IF(tbl_TransDet_Exp[[#This Row],[+/-  (HR GL Detail)]]&lt;&gt;"",tbl_TransDet_Exp[[#This Row],[+/-  (HR GL Detail)]],IF(#REF!&lt;&gt;"",#REF!,""))</f>
        <v>#REF!</v>
      </c>
      <c r="AC1511" s="250" t="str">
        <f t="shared" si="72"/>
        <v>https://financials.omni.fsu.edu/psp/sprdfi/EMPLOYEE/ERP/c/AUDIT_EXPENSE_FUNCTIONS.TE_EXP_SHEET_INQ.GBL?SHEET_ID=</v>
      </c>
      <c r="AD1511" s="250" t="str">
        <f t="shared" si="73"/>
        <v>&amp;PAGE=EX_SHEET_ENTRY</v>
      </c>
      <c r="AE1511" s="250" t="str">
        <f>IF(LEFT(tbl_TransDet_Exp[[#This Row],[Journal Id]],2)="EX",TEXT(tbl_TransDet_Exp[[#This Row],[Vch /Ex /PayId]],"0000000000"),"")</f>
        <v/>
      </c>
      <c r="AF1511" s="250" t="b">
        <f>IF(tbl_TransDet_Exp[[#This Row],[ER Lookup and Format]]&lt;&gt;"",CONCATENATE(tbl_TransDet_Exp[[#This Row],[https://financials.omni.fsu.edu/psp/sprdfi/EMPLOYEE/ERP/c/AUDIT_EXPENSE_FUNCTIONS.TE_EXP_SHEET_INQ.GBL?SHEET_ID=]],AE1511,tbl_TransDet_Exp[[#This Row],[&amp;PAGE=EX_SHEET_ENTRY]]))</f>
        <v>0</v>
      </c>
      <c r="AG1511" s="250" t="str">
        <f t="shared" si="74"/>
        <v>https://docmgmt.its.fsu.edu/NolijWeb/public/apiLoginCheck.jsp?redir=../documentviewer/%3FdocumentId%3D</v>
      </c>
      <c r="AH15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1" s="250" t="str">
        <f>tbl_TransDet_Exp[[#Headers],[&amp;TargetFrameName=None]]</f>
        <v>&amp;TargetFrameName=None</v>
      </c>
      <c r="AJ15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1" s="71"/>
      <c r="AN1511" s="22"/>
      <c r="AO1511" s="22"/>
      <c r="AP1511" s="208"/>
      <c r="AQ1511" s="42" t="e">
        <f>IF(tbl_TransDet_Exp[[#This Row],[Custom SR Type]]="",INDEX(SR_Lookup[Section Name],MATCH(tbl_TransDet_Exp[[#This Row],[Account]],SR_Lookup[Account],0)),tbl_TransDet_Exp[[#This Row],[Custom SR Type]])</f>
        <v>#N/A</v>
      </c>
      <c r="AR1511" s="42">
        <f>VALUE(CONCATENATE(C1511,TEXT(tbl_TransDet_Exp[[#This Row],[Pd]],"00")))</f>
        <v>0</v>
      </c>
      <c r="AS1511" s="42" t="str">
        <f>TEXT(tbl_TransDet_Exp[[#This Row],[Project Id]],"000000")</f>
        <v>000000</v>
      </c>
      <c r="AT1511" s="42" t="e">
        <f>INDEX(Table11[Description],MATCH(tbl_TransDet_Exp[[#This Row],[Account]],Table11[GL Account],0))</f>
        <v>#N/A</v>
      </c>
      <c r="AU15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2" spans="2:47">
      <c r="B1512" s="11"/>
      <c r="C1512" s="243"/>
      <c r="D1512" s="243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244"/>
      <c r="P1512" s="11"/>
      <c r="Q1512" s="245"/>
      <c r="R1512" s="11"/>
      <c r="S1512" s="11"/>
      <c r="T1512" s="11"/>
      <c r="U1512" s="11"/>
      <c r="V1512" s="11"/>
      <c r="W1512" s="11"/>
      <c r="X1512" s="11"/>
      <c r="Y1512" s="11"/>
      <c r="Z1512" s="246"/>
      <c r="AA15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2" s="250" t="e">
        <f>IF(tbl_TransDet_Exp[[#This Row],[+/-  (HR GL Detail)]]&lt;&gt;"",tbl_TransDet_Exp[[#This Row],[+/-  (HR GL Detail)]],IF(#REF!&lt;&gt;"",#REF!,""))</f>
        <v>#REF!</v>
      </c>
      <c r="AC1512" s="250" t="str">
        <f t="shared" si="72"/>
        <v>https://financials.omni.fsu.edu/psp/sprdfi/EMPLOYEE/ERP/c/AUDIT_EXPENSE_FUNCTIONS.TE_EXP_SHEET_INQ.GBL?SHEET_ID=</v>
      </c>
      <c r="AD1512" s="250" t="str">
        <f t="shared" si="73"/>
        <v>&amp;PAGE=EX_SHEET_ENTRY</v>
      </c>
      <c r="AE1512" s="250" t="str">
        <f>IF(LEFT(tbl_TransDet_Exp[[#This Row],[Journal Id]],2)="EX",TEXT(tbl_TransDet_Exp[[#This Row],[Vch /Ex /PayId]],"0000000000"),"")</f>
        <v/>
      </c>
      <c r="AF1512" s="250" t="b">
        <f>IF(tbl_TransDet_Exp[[#This Row],[ER Lookup and Format]]&lt;&gt;"",CONCATENATE(tbl_TransDet_Exp[[#This Row],[https://financials.omni.fsu.edu/psp/sprdfi/EMPLOYEE/ERP/c/AUDIT_EXPENSE_FUNCTIONS.TE_EXP_SHEET_INQ.GBL?SHEET_ID=]],AE1512,tbl_TransDet_Exp[[#This Row],[&amp;PAGE=EX_SHEET_ENTRY]]))</f>
        <v>0</v>
      </c>
      <c r="AG1512" s="250" t="str">
        <f t="shared" si="74"/>
        <v>https://docmgmt.its.fsu.edu/NolijWeb/public/apiLoginCheck.jsp?redir=../documentviewer/%3FdocumentId%3D</v>
      </c>
      <c r="AH15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2" s="250" t="str">
        <f>tbl_TransDet_Exp[[#Headers],[&amp;TargetFrameName=None]]</f>
        <v>&amp;TargetFrameName=None</v>
      </c>
      <c r="AJ15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2" s="71"/>
      <c r="AN1512" s="22"/>
      <c r="AO1512" s="22"/>
      <c r="AP1512" s="208"/>
      <c r="AQ1512" s="42" t="e">
        <f>IF(tbl_TransDet_Exp[[#This Row],[Custom SR Type]]="",INDEX(SR_Lookup[Section Name],MATCH(tbl_TransDet_Exp[[#This Row],[Account]],SR_Lookup[Account],0)),tbl_TransDet_Exp[[#This Row],[Custom SR Type]])</f>
        <v>#N/A</v>
      </c>
      <c r="AR1512" s="42">
        <f>VALUE(CONCATENATE(C1512,TEXT(tbl_TransDet_Exp[[#This Row],[Pd]],"00")))</f>
        <v>0</v>
      </c>
      <c r="AS1512" s="42" t="str">
        <f>TEXT(tbl_TransDet_Exp[[#This Row],[Project Id]],"000000")</f>
        <v>000000</v>
      </c>
      <c r="AT1512" s="42" t="e">
        <f>INDEX(Table11[Description],MATCH(tbl_TransDet_Exp[[#This Row],[Account]],Table11[GL Account],0))</f>
        <v>#N/A</v>
      </c>
      <c r="AU15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3" spans="2:47">
      <c r="B1513" s="11"/>
      <c r="C1513" s="243"/>
      <c r="D1513" s="243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244"/>
      <c r="P1513" s="11"/>
      <c r="Q1513" s="245"/>
      <c r="R1513" s="11"/>
      <c r="S1513" s="11"/>
      <c r="T1513" s="11"/>
      <c r="U1513" s="11"/>
      <c r="V1513" s="11"/>
      <c r="W1513" s="11"/>
      <c r="X1513" s="11"/>
      <c r="Y1513" s="11"/>
      <c r="Z1513" s="246"/>
      <c r="AA15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3" s="250" t="e">
        <f>IF(tbl_TransDet_Exp[[#This Row],[+/-  (HR GL Detail)]]&lt;&gt;"",tbl_TransDet_Exp[[#This Row],[+/-  (HR GL Detail)]],IF(#REF!&lt;&gt;"",#REF!,""))</f>
        <v>#REF!</v>
      </c>
      <c r="AC1513" s="250" t="str">
        <f t="shared" si="72"/>
        <v>https://financials.omni.fsu.edu/psp/sprdfi/EMPLOYEE/ERP/c/AUDIT_EXPENSE_FUNCTIONS.TE_EXP_SHEET_INQ.GBL?SHEET_ID=</v>
      </c>
      <c r="AD1513" s="250" t="str">
        <f t="shared" si="73"/>
        <v>&amp;PAGE=EX_SHEET_ENTRY</v>
      </c>
      <c r="AE1513" s="250" t="str">
        <f>IF(LEFT(tbl_TransDet_Exp[[#This Row],[Journal Id]],2)="EX",TEXT(tbl_TransDet_Exp[[#This Row],[Vch /Ex /PayId]],"0000000000"),"")</f>
        <v/>
      </c>
      <c r="AF1513" s="250" t="b">
        <f>IF(tbl_TransDet_Exp[[#This Row],[ER Lookup and Format]]&lt;&gt;"",CONCATENATE(tbl_TransDet_Exp[[#This Row],[https://financials.omni.fsu.edu/psp/sprdfi/EMPLOYEE/ERP/c/AUDIT_EXPENSE_FUNCTIONS.TE_EXP_SHEET_INQ.GBL?SHEET_ID=]],AE1513,tbl_TransDet_Exp[[#This Row],[&amp;PAGE=EX_SHEET_ENTRY]]))</f>
        <v>0</v>
      </c>
      <c r="AG1513" s="250" t="str">
        <f t="shared" si="74"/>
        <v>https://docmgmt.its.fsu.edu/NolijWeb/public/apiLoginCheck.jsp?redir=../documentviewer/%3FdocumentId%3D</v>
      </c>
      <c r="AH15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3" s="250" t="str">
        <f>tbl_TransDet_Exp[[#Headers],[&amp;TargetFrameName=None]]</f>
        <v>&amp;TargetFrameName=None</v>
      </c>
      <c r="AJ15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3" s="71"/>
      <c r="AN1513" s="22"/>
      <c r="AO1513" s="22"/>
      <c r="AP1513" s="208"/>
      <c r="AQ1513" s="42" t="e">
        <f>IF(tbl_TransDet_Exp[[#This Row],[Custom SR Type]]="",INDEX(SR_Lookup[Section Name],MATCH(tbl_TransDet_Exp[[#This Row],[Account]],SR_Lookup[Account],0)),tbl_TransDet_Exp[[#This Row],[Custom SR Type]])</f>
        <v>#N/A</v>
      </c>
      <c r="AR1513" s="42">
        <f>VALUE(CONCATENATE(C1513,TEXT(tbl_TransDet_Exp[[#This Row],[Pd]],"00")))</f>
        <v>0</v>
      </c>
      <c r="AS1513" s="42" t="str">
        <f>TEXT(tbl_TransDet_Exp[[#This Row],[Project Id]],"000000")</f>
        <v>000000</v>
      </c>
      <c r="AT1513" s="42" t="e">
        <f>INDEX(Table11[Description],MATCH(tbl_TransDet_Exp[[#This Row],[Account]],Table11[GL Account],0))</f>
        <v>#N/A</v>
      </c>
      <c r="AU15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4" spans="2:47">
      <c r="B1514" s="11"/>
      <c r="C1514" s="243"/>
      <c r="D1514" s="243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244"/>
      <c r="P1514" s="11"/>
      <c r="Q1514" s="245"/>
      <c r="R1514" s="11"/>
      <c r="S1514" s="11"/>
      <c r="T1514" s="11"/>
      <c r="U1514" s="11"/>
      <c r="V1514" s="11"/>
      <c r="W1514" s="11"/>
      <c r="X1514" s="11"/>
      <c r="Y1514" s="11"/>
      <c r="Z1514" s="246"/>
      <c r="AA15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4" s="250" t="e">
        <f>IF(tbl_TransDet_Exp[[#This Row],[+/-  (HR GL Detail)]]&lt;&gt;"",tbl_TransDet_Exp[[#This Row],[+/-  (HR GL Detail)]],IF(#REF!&lt;&gt;"",#REF!,""))</f>
        <v>#REF!</v>
      </c>
      <c r="AC1514" s="250" t="str">
        <f t="shared" si="72"/>
        <v>https://financials.omni.fsu.edu/psp/sprdfi/EMPLOYEE/ERP/c/AUDIT_EXPENSE_FUNCTIONS.TE_EXP_SHEET_INQ.GBL?SHEET_ID=</v>
      </c>
      <c r="AD1514" s="250" t="str">
        <f t="shared" si="73"/>
        <v>&amp;PAGE=EX_SHEET_ENTRY</v>
      </c>
      <c r="AE1514" s="250" t="str">
        <f>IF(LEFT(tbl_TransDet_Exp[[#This Row],[Journal Id]],2)="EX",TEXT(tbl_TransDet_Exp[[#This Row],[Vch /Ex /PayId]],"0000000000"),"")</f>
        <v/>
      </c>
      <c r="AF1514" s="250" t="b">
        <f>IF(tbl_TransDet_Exp[[#This Row],[ER Lookup and Format]]&lt;&gt;"",CONCATENATE(tbl_TransDet_Exp[[#This Row],[https://financials.omni.fsu.edu/psp/sprdfi/EMPLOYEE/ERP/c/AUDIT_EXPENSE_FUNCTIONS.TE_EXP_SHEET_INQ.GBL?SHEET_ID=]],AE1514,tbl_TransDet_Exp[[#This Row],[&amp;PAGE=EX_SHEET_ENTRY]]))</f>
        <v>0</v>
      </c>
      <c r="AG1514" s="250" t="str">
        <f t="shared" si="74"/>
        <v>https://docmgmt.its.fsu.edu/NolijWeb/public/apiLoginCheck.jsp?redir=../documentviewer/%3FdocumentId%3D</v>
      </c>
      <c r="AH15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4" s="250" t="str">
        <f>tbl_TransDet_Exp[[#Headers],[&amp;TargetFrameName=None]]</f>
        <v>&amp;TargetFrameName=None</v>
      </c>
      <c r="AJ15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4" s="71"/>
      <c r="AN1514" s="22"/>
      <c r="AO1514" s="22"/>
      <c r="AP1514" s="208"/>
      <c r="AQ1514" s="42" t="e">
        <f>IF(tbl_TransDet_Exp[[#This Row],[Custom SR Type]]="",INDEX(SR_Lookup[Section Name],MATCH(tbl_TransDet_Exp[[#This Row],[Account]],SR_Lookup[Account],0)),tbl_TransDet_Exp[[#This Row],[Custom SR Type]])</f>
        <v>#N/A</v>
      </c>
      <c r="AR1514" s="42">
        <f>VALUE(CONCATENATE(C1514,TEXT(tbl_TransDet_Exp[[#This Row],[Pd]],"00")))</f>
        <v>0</v>
      </c>
      <c r="AS1514" s="42" t="str">
        <f>TEXT(tbl_TransDet_Exp[[#This Row],[Project Id]],"000000")</f>
        <v>000000</v>
      </c>
      <c r="AT1514" s="42" t="e">
        <f>INDEX(Table11[Description],MATCH(tbl_TransDet_Exp[[#This Row],[Account]],Table11[GL Account],0))</f>
        <v>#N/A</v>
      </c>
      <c r="AU15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5" spans="2:47">
      <c r="B1515" s="11"/>
      <c r="C1515" s="243"/>
      <c r="D1515" s="243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244"/>
      <c r="P1515" s="11"/>
      <c r="Q1515" s="245"/>
      <c r="R1515" s="11"/>
      <c r="S1515" s="11"/>
      <c r="T1515" s="11"/>
      <c r="U1515" s="11"/>
      <c r="V1515" s="11"/>
      <c r="W1515" s="11"/>
      <c r="X1515" s="11"/>
      <c r="Y1515" s="11"/>
      <c r="Z1515" s="246"/>
      <c r="AA15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5" s="250" t="e">
        <f>IF(tbl_TransDet_Exp[[#This Row],[+/-  (HR GL Detail)]]&lt;&gt;"",tbl_TransDet_Exp[[#This Row],[+/-  (HR GL Detail)]],IF(#REF!&lt;&gt;"",#REF!,""))</f>
        <v>#REF!</v>
      </c>
      <c r="AC1515" s="250" t="str">
        <f t="shared" si="72"/>
        <v>https://financials.omni.fsu.edu/psp/sprdfi/EMPLOYEE/ERP/c/AUDIT_EXPENSE_FUNCTIONS.TE_EXP_SHEET_INQ.GBL?SHEET_ID=</v>
      </c>
      <c r="AD1515" s="250" t="str">
        <f t="shared" si="73"/>
        <v>&amp;PAGE=EX_SHEET_ENTRY</v>
      </c>
      <c r="AE1515" s="250" t="str">
        <f>IF(LEFT(tbl_TransDet_Exp[[#This Row],[Journal Id]],2)="EX",TEXT(tbl_TransDet_Exp[[#This Row],[Vch /Ex /PayId]],"0000000000"),"")</f>
        <v/>
      </c>
      <c r="AF1515" s="250" t="b">
        <f>IF(tbl_TransDet_Exp[[#This Row],[ER Lookup and Format]]&lt;&gt;"",CONCATENATE(tbl_TransDet_Exp[[#This Row],[https://financials.omni.fsu.edu/psp/sprdfi/EMPLOYEE/ERP/c/AUDIT_EXPENSE_FUNCTIONS.TE_EXP_SHEET_INQ.GBL?SHEET_ID=]],AE1515,tbl_TransDet_Exp[[#This Row],[&amp;PAGE=EX_SHEET_ENTRY]]))</f>
        <v>0</v>
      </c>
      <c r="AG1515" s="250" t="str">
        <f t="shared" si="74"/>
        <v>https://docmgmt.its.fsu.edu/NolijWeb/public/apiLoginCheck.jsp?redir=../documentviewer/%3FdocumentId%3D</v>
      </c>
      <c r="AH15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5" s="250" t="str">
        <f>tbl_TransDet_Exp[[#Headers],[&amp;TargetFrameName=None]]</f>
        <v>&amp;TargetFrameName=None</v>
      </c>
      <c r="AJ15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5" s="71"/>
      <c r="AN1515" s="22"/>
      <c r="AO1515" s="22"/>
      <c r="AP1515" s="208"/>
      <c r="AQ1515" s="42" t="e">
        <f>IF(tbl_TransDet_Exp[[#This Row],[Custom SR Type]]="",INDEX(SR_Lookup[Section Name],MATCH(tbl_TransDet_Exp[[#This Row],[Account]],SR_Lookup[Account],0)),tbl_TransDet_Exp[[#This Row],[Custom SR Type]])</f>
        <v>#N/A</v>
      </c>
      <c r="AR1515" s="42">
        <f>VALUE(CONCATENATE(C1515,TEXT(tbl_TransDet_Exp[[#This Row],[Pd]],"00")))</f>
        <v>0</v>
      </c>
      <c r="AS1515" s="42" t="str">
        <f>TEXT(tbl_TransDet_Exp[[#This Row],[Project Id]],"000000")</f>
        <v>000000</v>
      </c>
      <c r="AT1515" s="42" t="e">
        <f>INDEX(Table11[Description],MATCH(tbl_TransDet_Exp[[#This Row],[Account]],Table11[GL Account],0))</f>
        <v>#N/A</v>
      </c>
      <c r="AU15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6" spans="2:47">
      <c r="B1516" s="11"/>
      <c r="C1516" s="243"/>
      <c r="D1516" s="243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244"/>
      <c r="P1516" s="11"/>
      <c r="Q1516" s="245"/>
      <c r="R1516" s="11"/>
      <c r="S1516" s="11"/>
      <c r="T1516" s="11"/>
      <c r="U1516" s="11"/>
      <c r="V1516" s="11"/>
      <c r="W1516" s="11"/>
      <c r="X1516" s="11"/>
      <c r="Y1516" s="11"/>
      <c r="Z1516" s="246"/>
      <c r="AA15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6" s="250" t="e">
        <f>IF(tbl_TransDet_Exp[[#This Row],[+/-  (HR GL Detail)]]&lt;&gt;"",tbl_TransDet_Exp[[#This Row],[+/-  (HR GL Detail)]],IF(#REF!&lt;&gt;"",#REF!,""))</f>
        <v>#REF!</v>
      </c>
      <c r="AC1516" s="250" t="str">
        <f t="shared" si="72"/>
        <v>https://financials.omni.fsu.edu/psp/sprdfi/EMPLOYEE/ERP/c/AUDIT_EXPENSE_FUNCTIONS.TE_EXP_SHEET_INQ.GBL?SHEET_ID=</v>
      </c>
      <c r="AD1516" s="250" t="str">
        <f t="shared" si="73"/>
        <v>&amp;PAGE=EX_SHEET_ENTRY</v>
      </c>
      <c r="AE1516" s="250" t="str">
        <f>IF(LEFT(tbl_TransDet_Exp[[#This Row],[Journal Id]],2)="EX",TEXT(tbl_TransDet_Exp[[#This Row],[Vch /Ex /PayId]],"0000000000"),"")</f>
        <v/>
      </c>
      <c r="AF1516" s="250" t="b">
        <f>IF(tbl_TransDet_Exp[[#This Row],[ER Lookup and Format]]&lt;&gt;"",CONCATENATE(tbl_TransDet_Exp[[#This Row],[https://financials.omni.fsu.edu/psp/sprdfi/EMPLOYEE/ERP/c/AUDIT_EXPENSE_FUNCTIONS.TE_EXP_SHEET_INQ.GBL?SHEET_ID=]],AE1516,tbl_TransDet_Exp[[#This Row],[&amp;PAGE=EX_SHEET_ENTRY]]))</f>
        <v>0</v>
      </c>
      <c r="AG1516" s="250" t="str">
        <f t="shared" si="74"/>
        <v>https://docmgmt.its.fsu.edu/NolijWeb/public/apiLoginCheck.jsp?redir=../documentviewer/%3FdocumentId%3D</v>
      </c>
      <c r="AH15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6" s="250" t="str">
        <f>tbl_TransDet_Exp[[#Headers],[&amp;TargetFrameName=None]]</f>
        <v>&amp;TargetFrameName=None</v>
      </c>
      <c r="AJ15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6" s="71"/>
      <c r="AN1516" s="22"/>
      <c r="AO1516" s="22"/>
      <c r="AP1516" s="208"/>
      <c r="AQ1516" s="42" t="e">
        <f>IF(tbl_TransDet_Exp[[#This Row],[Custom SR Type]]="",INDEX(SR_Lookup[Section Name],MATCH(tbl_TransDet_Exp[[#This Row],[Account]],SR_Lookup[Account],0)),tbl_TransDet_Exp[[#This Row],[Custom SR Type]])</f>
        <v>#N/A</v>
      </c>
      <c r="AR1516" s="42">
        <f>VALUE(CONCATENATE(C1516,TEXT(tbl_TransDet_Exp[[#This Row],[Pd]],"00")))</f>
        <v>0</v>
      </c>
      <c r="AS1516" s="42" t="str">
        <f>TEXT(tbl_TransDet_Exp[[#This Row],[Project Id]],"000000")</f>
        <v>000000</v>
      </c>
      <c r="AT1516" s="42" t="e">
        <f>INDEX(Table11[Description],MATCH(tbl_TransDet_Exp[[#This Row],[Account]],Table11[GL Account],0))</f>
        <v>#N/A</v>
      </c>
      <c r="AU15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7" spans="2:47">
      <c r="B1517" s="11"/>
      <c r="C1517" s="243"/>
      <c r="D1517" s="243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244"/>
      <c r="P1517" s="11"/>
      <c r="Q1517" s="245"/>
      <c r="R1517" s="11"/>
      <c r="S1517" s="11"/>
      <c r="T1517" s="11"/>
      <c r="U1517" s="11"/>
      <c r="V1517" s="11"/>
      <c r="W1517" s="11"/>
      <c r="X1517" s="11"/>
      <c r="Y1517" s="11"/>
      <c r="Z1517" s="246"/>
      <c r="AA15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7" s="250" t="e">
        <f>IF(tbl_TransDet_Exp[[#This Row],[+/-  (HR GL Detail)]]&lt;&gt;"",tbl_TransDet_Exp[[#This Row],[+/-  (HR GL Detail)]],IF(#REF!&lt;&gt;"",#REF!,""))</f>
        <v>#REF!</v>
      </c>
      <c r="AC1517" s="250" t="str">
        <f t="shared" si="72"/>
        <v>https://financials.omni.fsu.edu/psp/sprdfi/EMPLOYEE/ERP/c/AUDIT_EXPENSE_FUNCTIONS.TE_EXP_SHEET_INQ.GBL?SHEET_ID=</v>
      </c>
      <c r="AD1517" s="250" t="str">
        <f t="shared" si="73"/>
        <v>&amp;PAGE=EX_SHEET_ENTRY</v>
      </c>
      <c r="AE1517" s="250" t="str">
        <f>IF(LEFT(tbl_TransDet_Exp[[#This Row],[Journal Id]],2)="EX",TEXT(tbl_TransDet_Exp[[#This Row],[Vch /Ex /PayId]],"0000000000"),"")</f>
        <v/>
      </c>
      <c r="AF1517" s="250" t="b">
        <f>IF(tbl_TransDet_Exp[[#This Row],[ER Lookup and Format]]&lt;&gt;"",CONCATENATE(tbl_TransDet_Exp[[#This Row],[https://financials.omni.fsu.edu/psp/sprdfi/EMPLOYEE/ERP/c/AUDIT_EXPENSE_FUNCTIONS.TE_EXP_SHEET_INQ.GBL?SHEET_ID=]],AE1517,tbl_TransDet_Exp[[#This Row],[&amp;PAGE=EX_SHEET_ENTRY]]))</f>
        <v>0</v>
      </c>
      <c r="AG1517" s="250" t="str">
        <f t="shared" si="74"/>
        <v>https://docmgmt.its.fsu.edu/NolijWeb/public/apiLoginCheck.jsp?redir=../documentviewer/%3FdocumentId%3D</v>
      </c>
      <c r="AH15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7" s="250" t="str">
        <f>tbl_TransDet_Exp[[#Headers],[&amp;TargetFrameName=None]]</f>
        <v>&amp;TargetFrameName=None</v>
      </c>
      <c r="AJ15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7" s="71"/>
      <c r="AN1517" s="22"/>
      <c r="AO1517" s="22"/>
      <c r="AP1517" s="208"/>
      <c r="AQ1517" s="42" t="e">
        <f>IF(tbl_TransDet_Exp[[#This Row],[Custom SR Type]]="",INDEX(SR_Lookup[Section Name],MATCH(tbl_TransDet_Exp[[#This Row],[Account]],SR_Lookup[Account],0)),tbl_TransDet_Exp[[#This Row],[Custom SR Type]])</f>
        <v>#N/A</v>
      </c>
      <c r="AR1517" s="42">
        <f>VALUE(CONCATENATE(C1517,TEXT(tbl_TransDet_Exp[[#This Row],[Pd]],"00")))</f>
        <v>0</v>
      </c>
      <c r="AS1517" s="42" t="str">
        <f>TEXT(tbl_TransDet_Exp[[#This Row],[Project Id]],"000000")</f>
        <v>000000</v>
      </c>
      <c r="AT1517" s="42" t="e">
        <f>INDEX(Table11[Description],MATCH(tbl_TransDet_Exp[[#This Row],[Account]],Table11[GL Account],0))</f>
        <v>#N/A</v>
      </c>
      <c r="AU15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8" spans="2:47">
      <c r="B1518" s="11"/>
      <c r="C1518" s="243"/>
      <c r="D1518" s="243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244"/>
      <c r="P1518" s="11"/>
      <c r="Q1518" s="245"/>
      <c r="R1518" s="11"/>
      <c r="S1518" s="11"/>
      <c r="T1518" s="11"/>
      <c r="U1518" s="11"/>
      <c r="V1518" s="11"/>
      <c r="W1518" s="11"/>
      <c r="X1518" s="11"/>
      <c r="Y1518" s="11"/>
      <c r="Z1518" s="246"/>
      <c r="AA15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8" s="250" t="e">
        <f>IF(tbl_TransDet_Exp[[#This Row],[+/-  (HR GL Detail)]]&lt;&gt;"",tbl_TransDet_Exp[[#This Row],[+/-  (HR GL Detail)]],IF(#REF!&lt;&gt;"",#REF!,""))</f>
        <v>#REF!</v>
      </c>
      <c r="AC1518" s="250" t="str">
        <f t="shared" si="72"/>
        <v>https://financials.omni.fsu.edu/psp/sprdfi/EMPLOYEE/ERP/c/AUDIT_EXPENSE_FUNCTIONS.TE_EXP_SHEET_INQ.GBL?SHEET_ID=</v>
      </c>
      <c r="AD1518" s="250" t="str">
        <f t="shared" si="73"/>
        <v>&amp;PAGE=EX_SHEET_ENTRY</v>
      </c>
      <c r="AE1518" s="250" t="str">
        <f>IF(LEFT(tbl_TransDet_Exp[[#This Row],[Journal Id]],2)="EX",TEXT(tbl_TransDet_Exp[[#This Row],[Vch /Ex /PayId]],"0000000000"),"")</f>
        <v/>
      </c>
      <c r="AF1518" s="250" t="b">
        <f>IF(tbl_TransDet_Exp[[#This Row],[ER Lookup and Format]]&lt;&gt;"",CONCATENATE(tbl_TransDet_Exp[[#This Row],[https://financials.omni.fsu.edu/psp/sprdfi/EMPLOYEE/ERP/c/AUDIT_EXPENSE_FUNCTIONS.TE_EXP_SHEET_INQ.GBL?SHEET_ID=]],AE1518,tbl_TransDet_Exp[[#This Row],[&amp;PAGE=EX_SHEET_ENTRY]]))</f>
        <v>0</v>
      </c>
      <c r="AG1518" s="250" t="str">
        <f t="shared" si="74"/>
        <v>https://docmgmt.its.fsu.edu/NolijWeb/public/apiLoginCheck.jsp?redir=../documentviewer/%3FdocumentId%3D</v>
      </c>
      <c r="AH15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8" s="250" t="str">
        <f>tbl_TransDet_Exp[[#Headers],[&amp;TargetFrameName=None]]</f>
        <v>&amp;TargetFrameName=None</v>
      </c>
      <c r="AJ15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8" s="71"/>
      <c r="AN1518" s="22"/>
      <c r="AO1518" s="22"/>
      <c r="AP1518" s="208"/>
      <c r="AQ1518" s="42" t="e">
        <f>IF(tbl_TransDet_Exp[[#This Row],[Custom SR Type]]="",INDEX(SR_Lookup[Section Name],MATCH(tbl_TransDet_Exp[[#This Row],[Account]],SR_Lookup[Account],0)),tbl_TransDet_Exp[[#This Row],[Custom SR Type]])</f>
        <v>#N/A</v>
      </c>
      <c r="AR1518" s="42">
        <f>VALUE(CONCATENATE(C1518,TEXT(tbl_TransDet_Exp[[#This Row],[Pd]],"00")))</f>
        <v>0</v>
      </c>
      <c r="AS1518" s="42" t="str">
        <f>TEXT(tbl_TransDet_Exp[[#This Row],[Project Id]],"000000")</f>
        <v>000000</v>
      </c>
      <c r="AT1518" s="42" t="e">
        <f>INDEX(Table11[Description],MATCH(tbl_TransDet_Exp[[#This Row],[Account]],Table11[GL Account],0))</f>
        <v>#N/A</v>
      </c>
      <c r="AU15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19" spans="2:47">
      <c r="B1519" s="11"/>
      <c r="C1519" s="243"/>
      <c r="D1519" s="243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244"/>
      <c r="P1519" s="11"/>
      <c r="Q1519" s="245"/>
      <c r="R1519" s="11"/>
      <c r="S1519" s="11"/>
      <c r="T1519" s="11"/>
      <c r="U1519" s="11"/>
      <c r="V1519" s="11"/>
      <c r="W1519" s="11"/>
      <c r="X1519" s="11"/>
      <c r="Y1519" s="11"/>
      <c r="Z1519" s="246"/>
      <c r="AA15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19" s="250" t="e">
        <f>IF(tbl_TransDet_Exp[[#This Row],[+/-  (HR GL Detail)]]&lt;&gt;"",tbl_TransDet_Exp[[#This Row],[+/-  (HR GL Detail)]],IF(#REF!&lt;&gt;"",#REF!,""))</f>
        <v>#REF!</v>
      </c>
      <c r="AC1519" s="250" t="str">
        <f t="shared" si="72"/>
        <v>https://financials.omni.fsu.edu/psp/sprdfi/EMPLOYEE/ERP/c/AUDIT_EXPENSE_FUNCTIONS.TE_EXP_SHEET_INQ.GBL?SHEET_ID=</v>
      </c>
      <c r="AD1519" s="250" t="str">
        <f t="shared" si="73"/>
        <v>&amp;PAGE=EX_SHEET_ENTRY</v>
      </c>
      <c r="AE1519" s="250" t="str">
        <f>IF(LEFT(tbl_TransDet_Exp[[#This Row],[Journal Id]],2)="EX",TEXT(tbl_TransDet_Exp[[#This Row],[Vch /Ex /PayId]],"0000000000"),"")</f>
        <v/>
      </c>
      <c r="AF1519" s="250" t="b">
        <f>IF(tbl_TransDet_Exp[[#This Row],[ER Lookup and Format]]&lt;&gt;"",CONCATENATE(tbl_TransDet_Exp[[#This Row],[https://financials.omni.fsu.edu/psp/sprdfi/EMPLOYEE/ERP/c/AUDIT_EXPENSE_FUNCTIONS.TE_EXP_SHEET_INQ.GBL?SHEET_ID=]],AE1519,tbl_TransDet_Exp[[#This Row],[&amp;PAGE=EX_SHEET_ENTRY]]))</f>
        <v>0</v>
      </c>
      <c r="AG1519" s="250" t="str">
        <f t="shared" si="74"/>
        <v>https://docmgmt.its.fsu.edu/NolijWeb/public/apiLoginCheck.jsp?redir=../documentviewer/%3FdocumentId%3D</v>
      </c>
      <c r="AH15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19" s="250" t="str">
        <f>tbl_TransDet_Exp[[#Headers],[&amp;TargetFrameName=None]]</f>
        <v>&amp;TargetFrameName=None</v>
      </c>
      <c r="AJ15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19" s="71"/>
      <c r="AN1519" s="22"/>
      <c r="AO1519" s="22"/>
      <c r="AP1519" s="208"/>
      <c r="AQ1519" s="42" t="e">
        <f>IF(tbl_TransDet_Exp[[#This Row],[Custom SR Type]]="",INDEX(SR_Lookup[Section Name],MATCH(tbl_TransDet_Exp[[#This Row],[Account]],SR_Lookup[Account],0)),tbl_TransDet_Exp[[#This Row],[Custom SR Type]])</f>
        <v>#N/A</v>
      </c>
      <c r="AR1519" s="42">
        <f>VALUE(CONCATENATE(C1519,TEXT(tbl_TransDet_Exp[[#This Row],[Pd]],"00")))</f>
        <v>0</v>
      </c>
      <c r="AS1519" s="42" t="str">
        <f>TEXT(tbl_TransDet_Exp[[#This Row],[Project Id]],"000000")</f>
        <v>000000</v>
      </c>
      <c r="AT1519" s="42" t="e">
        <f>INDEX(Table11[Description],MATCH(tbl_TransDet_Exp[[#This Row],[Account]],Table11[GL Account],0))</f>
        <v>#N/A</v>
      </c>
      <c r="AU15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0" spans="2:47">
      <c r="B1520" s="11"/>
      <c r="C1520" s="243"/>
      <c r="D1520" s="243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244"/>
      <c r="P1520" s="11"/>
      <c r="Q1520" s="245"/>
      <c r="R1520" s="11"/>
      <c r="S1520" s="11"/>
      <c r="T1520" s="11"/>
      <c r="U1520" s="11"/>
      <c r="V1520" s="11"/>
      <c r="W1520" s="11"/>
      <c r="X1520" s="11"/>
      <c r="Y1520" s="11"/>
      <c r="Z1520" s="246"/>
      <c r="AA15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0" s="250" t="e">
        <f>IF(tbl_TransDet_Exp[[#This Row],[+/-  (HR GL Detail)]]&lt;&gt;"",tbl_TransDet_Exp[[#This Row],[+/-  (HR GL Detail)]],IF(#REF!&lt;&gt;"",#REF!,""))</f>
        <v>#REF!</v>
      </c>
      <c r="AC1520" s="250" t="str">
        <f t="shared" si="72"/>
        <v>https://financials.omni.fsu.edu/psp/sprdfi/EMPLOYEE/ERP/c/AUDIT_EXPENSE_FUNCTIONS.TE_EXP_SHEET_INQ.GBL?SHEET_ID=</v>
      </c>
      <c r="AD1520" s="250" t="str">
        <f t="shared" si="73"/>
        <v>&amp;PAGE=EX_SHEET_ENTRY</v>
      </c>
      <c r="AE1520" s="250" t="str">
        <f>IF(LEFT(tbl_TransDet_Exp[[#This Row],[Journal Id]],2)="EX",TEXT(tbl_TransDet_Exp[[#This Row],[Vch /Ex /PayId]],"0000000000"),"")</f>
        <v/>
      </c>
      <c r="AF1520" s="250" t="b">
        <f>IF(tbl_TransDet_Exp[[#This Row],[ER Lookup and Format]]&lt;&gt;"",CONCATENATE(tbl_TransDet_Exp[[#This Row],[https://financials.omni.fsu.edu/psp/sprdfi/EMPLOYEE/ERP/c/AUDIT_EXPENSE_FUNCTIONS.TE_EXP_SHEET_INQ.GBL?SHEET_ID=]],AE1520,tbl_TransDet_Exp[[#This Row],[&amp;PAGE=EX_SHEET_ENTRY]]))</f>
        <v>0</v>
      </c>
      <c r="AG1520" s="250" t="str">
        <f t="shared" si="74"/>
        <v>https://docmgmt.its.fsu.edu/NolijWeb/public/apiLoginCheck.jsp?redir=../documentviewer/%3FdocumentId%3D</v>
      </c>
      <c r="AH15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0" s="250" t="str">
        <f>tbl_TransDet_Exp[[#Headers],[&amp;TargetFrameName=None]]</f>
        <v>&amp;TargetFrameName=None</v>
      </c>
      <c r="AJ15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0" s="71"/>
      <c r="AN1520" s="22"/>
      <c r="AO1520" s="22"/>
      <c r="AP1520" s="208"/>
      <c r="AQ1520" s="42" t="e">
        <f>IF(tbl_TransDet_Exp[[#This Row],[Custom SR Type]]="",INDEX(SR_Lookup[Section Name],MATCH(tbl_TransDet_Exp[[#This Row],[Account]],SR_Lookup[Account],0)),tbl_TransDet_Exp[[#This Row],[Custom SR Type]])</f>
        <v>#N/A</v>
      </c>
      <c r="AR1520" s="42">
        <f>VALUE(CONCATENATE(C1520,TEXT(tbl_TransDet_Exp[[#This Row],[Pd]],"00")))</f>
        <v>0</v>
      </c>
      <c r="AS1520" s="42" t="str">
        <f>TEXT(tbl_TransDet_Exp[[#This Row],[Project Id]],"000000")</f>
        <v>000000</v>
      </c>
      <c r="AT1520" s="42" t="e">
        <f>INDEX(Table11[Description],MATCH(tbl_TransDet_Exp[[#This Row],[Account]],Table11[GL Account],0))</f>
        <v>#N/A</v>
      </c>
      <c r="AU15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1" spans="2:47">
      <c r="B1521" s="11"/>
      <c r="C1521" s="243"/>
      <c r="D1521" s="243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244"/>
      <c r="P1521" s="11"/>
      <c r="Q1521" s="245"/>
      <c r="R1521" s="11"/>
      <c r="S1521" s="11"/>
      <c r="T1521" s="11"/>
      <c r="U1521" s="11"/>
      <c r="V1521" s="11"/>
      <c r="W1521" s="11"/>
      <c r="X1521" s="11"/>
      <c r="Y1521" s="11"/>
      <c r="Z1521" s="246"/>
      <c r="AA15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1" s="250" t="e">
        <f>IF(tbl_TransDet_Exp[[#This Row],[+/-  (HR GL Detail)]]&lt;&gt;"",tbl_TransDet_Exp[[#This Row],[+/-  (HR GL Detail)]],IF(#REF!&lt;&gt;"",#REF!,""))</f>
        <v>#REF!</v>
      </c>
      <c r="AC1521" s="250" t="str">
        <f t="shared" si="72"/>
        <v>https://financials.omni.fsu.edu/psp/sprdfi/EMPLOYEE/ERP/c/AUDIT_EXPENSE_FUNCTIONS.TE_EXP_SHEET_INQ.GBL?SHEET_ID=</v>
      </c>
      <c r="AD1521" s="250" t="str">
        <f t="shared" si="73"/>
        <v>&amp;PAGE=EX_SHEET_ENTRY</v>
      </c>
      <c r="AE1521" s="250" t="str">
        <f>IF(LEFT(tbl_TransDet_Exp[[#This Row],[Journal Id]],2)="EX",TEXT(tbl_TransDet_Exp[[#This Row],[Vch /Ex /PayId]],"0000000000"),"")</f>
        <v/>
      </c>
      <c r="AF1521" s="250" t="b">
        <f>IF(tbl_TransDet_Exp[[#This Row],[ER Lookup and Format]]&lt;&gt;"",CONCATENATE(tbl_TransDet_Exp[[#This Row],[https://financials.omni.fsu.edu/psp/sprdfi/EMPLOYEE/ERP/c/AUDIT_EXPENSE_FUNCTIONS.TE_EXP_SHEET_INQ.GBL?SHEET_ID=]],AE1521,tbl_TransDet_Exp[[#This Row],[&amp;PAGE=EX_SHEET_ENTRY]]))</f>
        <v>0</v>
      </c>
      <c r="AG1521" s="250" t="str">
        <f t="shared" si="74"/>
        <v>https://docmgmt.its.fsu.edu/NolijWeb/public/apiLoginCheck.jsp?redir=../documentviewer/%3FdocumentId%3D</v>
      </c>
      <c r="AH15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1" s="250" t="str">
        <f>tbl_TransDet_Exp[[#Headers],[&amp;TargetFrameName=None]]</f>
        <v>&amp;TargetFrameName=None</v>
      </c>
      <c r="AJ15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1" s="71"/>
      <c r="AN1521" s="22"/>
      <c r="AO1521" s="22"/>
      <c r="AP1521" s="208"/>
      <c r="AQ1521" s="42" t="e">
        <f>IF(tbl_TransDet_Exp[[#This Row],[Custom SR Type]]="",INDEX(SR_Lookup[Section Name],MATCH(tbl_TransDet_Exp[[#This Row],[Account]],SR_Lookup[Account],0)),tbl_TransDet_Exp[[#This Row],[Custom SR Type]])</f>
        <v>#N/A</v>
      </c>
      <c r="AR1521" s="42">
        <f>VALUE(CONCATENATE(C1521,TEXT(tbl_TransDet_Exp[[#This Row],[Pd]],"00")))</f>
        <v>0</v>
      </c>
      <c r="AS1521" s="42" t="str">
        <f>TEXT(tbl_TransDet_Exp[[#This Row],[Project Id]],"000000")</f>
        <v>000000</v>
      </c>
      <c r="AT1521" s="42" t="e">
        <f>INDEX(Table11[Description],MATCH(tbl_TransDet_Exp[[#This Row],[Account]],Table11[GL Account],0))</f>
        <v>#N/A</v>
      </c>
      <c r="AU15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2" spans="2:47">
      <c r="B1522" s="11"/>
      <c r="C1522" s="243"/>
      <c r="D1522" s="243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244"/>
      <c r="P1522" s="11"/>
      <c r="Q1522" s="245"/>
      <c r="R1522" s="11"/>
      <c r="S1522" s="11"/>
      <c r="T1522" s="11"/>
      <c r="U1522" s="11"/>
      <c r="V1522" s="11"/>
      <c r="W1522" s="11"/>
      <c r="X1522" s="11"/>
      <c r="Y1522" s="11"/>
      <c r="Z1522" s="246"/>
      <c r="AA15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2" s="250" t="e">
        <f>IF(tbl_TransDet_Exp[[#This Row],[+/-  (HR GL Detail)]]&lt;&gt;"",tbl_TransDet_Exp[[#This Row],[+/-  (HR GL Detail)]],IF(#REF!&lt;&gt;"",#REF!,""))</f>
        <v>#REF!</v>
      </c>
      <c r="AC1522" s="250" t="str">
        <f t="shared" si="72"/>
        <v>https://financials.omni.fsu.edu/psp/sprdfi/EMPLOYEE/ERP/c/AUDIT_EXPENSE_FUNCTIONS.TE_EXP_SHEET_INQ.GBL?SHEET_ID=</v>
      </c>
      <c r="AD1522" s="250" t="str">
        <f t="shared" si="73"/>
        <v>&amp;PAGE=EX_SHEET_ENTRY</v>
      </c>
      <c r="AE1522" s="250" t="str">
        <f>IF(LEFT(tbl_TransDet_Exp[[#This Row],[Journal Id]],2)="EX",TEXT(tbl_TransDet_Exp[[#This Row],[Vch /Ex /PayId]],"0000000000"),"")</f>
        <v/>
      </c>
      <c r="AF1522" s="250" t="b">
        <f>IF(tbl_TransDet_Exp[[#This Row],[ER Lookup and Format]]&lt;&gt;"",CONCATENATE(tbl_TransDet_Exp[[#This Row],[https://financials.omni.fsu.edu/psp/sprdfi/EMPLOYEE/ERP/c/AUDIT_EXPENSE_FUNCTIONS.TE_EXP_SHEET_INQ.GBL?SHEET_ID=]],AE1522,tbl_TransDet_Exp[[#This Row],[&amp;PAGE=EX_SHEET_ENTRY]]))</f>
        <v>0</v>
      </c>
      <c r="AG1522" s="250" t="str">
        <f t="shared" si="74"/>
        <v>https://docmgmt.its.fsu.edu/NolijWeb/public/apiLoginCheck.jsp?redir=../documentviewer/%3FdocumentId%3D</v>
      </c>
      <c r="AH15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2" s="250" t="str">
        <f>tbl_TransDet_Exp[[#Headers],[&amp;TargetFrameName=None]]</f>
        <v>&amp;TargetFrameName=None</v>
      </c>
      <c r="AJ15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2" s="71"/>
      <c r="AN1522" s="22"/>
      <c r="AO1522" s="22"/>
      <c r="AP1522" s="208"/>
      <c r="AQ1522" s="42" t="e">
        <f>IF(tbl_TransDet_Exp[[#This Row],[Custom SR Type]]="",INDEX(SR_Lookup[Section Name],MATCH(tbl_TransDet_Exp[[#This Row],[Account]],SR_Lookup[Account],0)),tbl_TransDet_Exp[[#This Row],[Custom SR Type]])</f>
        <v>#N/A</v>
      </c>
      <c r="AR1522" s="42">
        <f>VALUE(CONCATENATE(C1522,TEXT(tbl_TransDet_Exp[[#This Row],[Pd]],"00")))</f>
        <v>0</v>
      </c>
      <c r="AS1522" s="42" t="str">
        <f>TEXT(tbl_TransDet_Exp[[#This Row],[Project Id]],"000000")</f>
        <v>000000</v>
      </c>
      <c r="AT1522" s="42" t="e">
        <f>INDEX(Table11[Description],MATCH(tbl_TransDet_Exp[[#This Row],[Account]],Table11[GL Account],0))</f>
        <v>#N/A</v>
      </c>
      <c r="AU15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3" spans="2:47">
      <c r="B1523" s="11"/>
      <c r="C1523" s="243"/>
      <c r="D1523" s="243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244"/>
      <c r="P1523" s="11"/>
      <c r="Q1523" s="245"/>
      <c r="R1523" s="11"/>
      <c r="S1523" s="11"/>
      <c r="T1523" s="11"/>
      <c r="U1523" s="11"/>
      <c r="V1523" s="11"/>
      <c r="W1523" s="11"/>
      <c r="X1523" s="11"/>
      <c r="Y1523" s="11"/>
      <c r="Z1523" s="246"/>
      <c r="AA15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3" s="250" t="e">
        <f>IF(tbl_TransDet_Exp[[#This Row],[+/-  (HR GL Detail)]]&lt;&gt;"",tbl_TransDet_Exp[[#This Row],[+/-  (HR GL Detail)]],IF(#REF!&lt;&gt;"",#REF!,""))</f>
        <v>#REF!</v>
      </c>
      <c r="AC1523" s="250" t="str">
        <f t="shared" si="72"/>
        <v>https://financials.omni.fsu.edu/psp/sprdfi/EMPLOYEE/ERP/c/AUDIT_EXPENSE_FUNCTIONS.TE_EXP_SHEET_INQ.GBL?SHEET_ID=</v>
      </c>
      <c r="AD1523" s="250" t="str">
        <f t="shared" si="73"/>
        <v>&amp;PAGE=EX_SHEET_ENTRY</v>
      </c>
      <c r="AE1523" s="250" t="str">
        <f>IF(LEFT(tbl_TransDet_Exp[[#This Row],[Journal Id]],2)="EX",TEXT(tbl_TransDet_Exp[[#This Row],[Vch /Ex /PayId]],"0000000000"),"")</f>
        <v/>
      </c>
      <c r="AF1523" s="250" t="b">
        <f>IF(tbl_TransDet_Exp[[#This Row],[ER Lookup and Format]]&lt;&gt;"",CONCATENATE(tbl_TransDet_Exp[[#This Row],[https://financials.omni.fsu.edu/psp/sprdfi/EMPLOYEE/ERP/c/AUDIT_EXPENSE_FUNCTIONS.TE_EXP_SHEET_INQ.GBL?SHEET_ID=]],AE1523,tbl_TransDet_Exp[[#This Row],[&amp;PAGE=EX_SHEET_ENTRY]]))</f>
        <v>0</v>
      </c>
      <c r="AG1523" s="250" t="str">
        <f t="shared" si="74"/>
        <v>https://docmgmt.its.fsu.edu/NolijWeb/public/apiLoginCheck.jsp?redir=../documentviewer/%3FdocumentId%3D</v>
      </c>
      <c r="AH15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3" s="250" t="str">
        <f>tbl_TransDet_Exp[[#Headers],[&amp;TargetFrameName=None]]</f>
        <v>&amp;TargetFrameName=None</v>
      </c>
      <c r="AJ15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3" s="71"/>
      <c r="AN1523" s="22"/>
      <c r="AO1523" s="22"/>
      <c r="AP1523" s="208"/>
      <c r="AQ1523" s="42" t="e">
        <f>IF(tbl_TransDet_Exp[[#This Row],[Custom SR Type]]="",INDEX(SR_Lookup[Section Name],MATCH(tbl_TransDet_Exp[[#This Row],[Account]],SR_Lookup[Account],0)),tbl_TransDet_Exp[[#This Row],[Custom SR Type]])</f>
        <v>#N/A</v>
      </c>
      <c r="AR1523" s="42">
        <f>VALUE(CONCATENATE(C1523,TEXT(tbl_TransDet_Exp[[#This Row],[Pd]],"00")))</f>
        <v>0</v>
      </c>
      <c r="AS1523" s="42" t="str">
        <f>TEXT(tbl_TransDet_Exp[[#This Row],[Project Id]],"000000")</f>
        <v>000000</v>
      </c>
      <c r="AT1523" s="42" t="e">
        <f>INDEX(Table11[Description],MATCH(tbl_TransDet_Exp[[#This Row],[Account]],Table11[GL Account],0))</f>
        <v>#N/A</v>
      </c>
      <c r="AU15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4" spans="2:47">
      <c r="B1524" s="11"/>
      <c r="C1524" s="243"/>
      <c r="D1524" s="243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244"/>
      <c r="P1524" s="11"/>
      <c r="Q1524" s="245"/>
      <c r="R1524" s="11"/>
      <c r="S1524" s="11"/>
      <c r="T1524" s="11"/>
      <c r="U1524" s="11"/>
      <c r="V1524" s="11"/>
      <c r="W1524" s="11"/>
      <c r="X1524" s="11"/>
      <c r="Y1524" s="11"/>
      <c r="Z1524" s="246"/>
      <c r="AA15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4" s="250" t="e">
        <f>IF(tbl_TransDet_Exp[[#This Row],[+/-  (HR GL Detail)]]&lt;&gt;"",tbl_TransDet_Exp[[#This Row],[+/-  (HR GL Detail)]],IF(#REF!&lt;&gt;"",#REF!,""))</f>
        <v>#REF!</v>
      </c>
      <c r="AC1524" s="250" t="str">
        <f t="shared" si="72"/>
        <v>https://financials.omni.fsu.edu/psp/sprdfi/EMPLOYEE/ERP/c/AUDIT_EXPENSE_FUNCTIONS.TE_EXP_SHEET_INQ.GBL?SHEET_ID=</v>
      </c>
      <c r="AD1524" s="250" t="str">
        <f t="shared" si="73"/>
        <v>&amp;PAGE=EX_SHEET_ENTRY</v>
      </c>
      <c r="AE1524" s="250" t="str">
        <f>IF(LEFT(tbl_TransDet_Exp[[#This Row],[Journal Id]],2)="EX",TEXT(tbl_TransDet_Exp[[#This Row],[Vch /Ex /PayId]],"0000000000"),"")</f>
        <v/>
      </c>
      <c r="AF1524" s="250" t="b">
        <f>IF(tbl_TransDet_Exp[[#This Row],[ER Lookup and Format]]&lt;&gt;"",CONCATENATE(tbl_TransDet_Exp[[#This Row],[https://financials.omni.fsu.edu/psp/sprdfi/EMPLOYEE/ERP/c/AUDIT_EXPENSE_FUNCTIONS.TE_EXP_SHEET_INQ.GBL?SHEET_ID=]],AE1524,tbl_TransDet_Exp[[#This Row],[&amp;PAGE=EX_SHEET_ENTRY]]))</f>
        <v>0</v>
      </c>
      <c r="AG1524" s="250" t="str">
        <f t="shared" si="74"/>
        <v>https://docmgmt.its.fsu.edu/NolijWeb/public/apiLoginCheck.jsp?redir=../documentviewer/%3FdocumentId%3D</v>
      </c>
      <c r="AH15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4" s="250" t="str">
        <f>tbl_TransDet_Exp[[#Headers],[&amp;TargetFrameName=None]]</f>
        <v>&amp;TargetFrameName=None</v>
      </c>
      <c r="AJ15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4" s="71"/>
      <c r="AN1524" s="22"/>
      <c r="AO1524" s="22"/>
      <c r="AP1524" s="208"/>
      <c r="AQ1524" s="42" t="e">
        <f>IF(tbl_TransDet_Exp[[#This Row],[Custom SR Type]]="",INDEX(SR_Lookup[Section Name],MATCH(tbl_TransDet_Exp[[#This Row],[Account]],SR_Lookup[Account],0)),tbl_TransDet_Exp[[#This Row],[Custom SR Type]])</f>
        <v>#N/A</v>
      </c>
      <c r="AR1524" s="42">
        <f>VALUE(CONCATENATE(C1524,TEXT(tbl_TransDet_Exp[[#This Row],[Pd]],"00")))</f>
        <v>0</v>
      </c>
      <c r="AS1524" s="42" t="str">
        <f>TEXT(tbl_TransDet_Exp[[#This Row],[Project Id]],"000000")</f>
        <v>000000</v>
      </c>
      <c r="AT1524" s="42" t="e">
        <f>INDEX(Table11[Description],MATCH(tbl_TransDet_Exp[[#This Row],[Account]],Table11[GL Account],0))</f>
        <v>#N/A</v>
      </c>
      <c r="AU15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5" spans="2:47">
      <c r="B1525" s="11"/>
      <c r="C1525" s="243"/>
      <c r="D1525" s="243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244"/>
      <c r="P1525" s="11"/>
      <c r="Q1525" s="245"/>
      <c r="R1525" s="11"/>
      <c r="S1525" s="11"/>
      <c r="T1525" s="11"/>
      <c r="U1525" s="11"/>
      <c r="V1525" s="11"/>
      <c r="W1525" s="11"/>
      <c r="X1525" s="11"/>
      <c r="Y1525" s="11"/>
      <c r="Z1525" s="246"/>
      <c r="AA15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5" s="250" t="e">
        <f>IF(tbl_TransDet_Exp[[#This Row],[+/-  (HR GL Detail)]]&lt;&gt;"",tbl_TransDet_Exp[[#This Row],[+/-  (HR GL Detail)]],IF(#REF!&lt;&gt;"",#REF!,""))</f>
        <v>#REF!</v>
      </c>
      <c r="AC1525" s="250" t="str">
        <f t="shared" si="72"/>
        <v>https://financials.omni.fsu.edu/psp/sprdfi/EMPLOYEE/ERP/c/AUDIT_EXPENSE_FUNCTIONS.TE_EXP_SHEET_INQ.GBL?SHEET_ID=</v>
      </c>
      <c r="AD1525" s="250" t="str">
        <f t="shared" si="73"/>
        <v>&amp;PAGE=EX_SHEET_ENTRY</v>
      </c>
      <c r="AE1525" s="250" t="str">
        <f>IF(LEFT(tbl_TransDet_Exp[[#This Row],[Journal Id]],2)="EX",TEXT(tbl_TransDet_Exp[[#This Row],[Vch /Ex /PayId]],"0000000000"),"")</f>
        <v/>
      </c>
      <c r="AF1525" s="250" t="b">
        <f>IF(tbl_TransDet_Exp[[#This Row],[ER Lookup and Format]]&lt;&gt;"",CONCATENATE(tbl_TransDet_Exp[[#This Row],[https://financials.omni.fsu.edu/psp/sprdfi/EMPLOYEE/ERP/c/AUDIT_EXPENSE_FUNCTIONS.TE_EXP_SHEET_INQ.GBL?SHEET_ID=]],AE1525,tbl_TransDet_Exp[[#This Row],[&amp;PAGE=EX_SHEET_ENTRY]]))</f>
        <v>0</v>
      </c>
      <c r="AG1525" s="250" t="str">
        <f t="shared" si="74"/>
        <v>https://docmgmt.its.fsu.edu/NolijWeb/public/apiLoginCheck.jsp?redir=../documentviewer/%3FdocumentId%3D</v>
      </c>
      <c r="AH15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5" s="250" t="str">
        <f>tbl_TransDet_Exp[[#Headers],[&amp;TargetFrameName=None]]</f>
        <v>&amp;TargetFrameName=None</v>
      </c>
      <c r="AJ15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5" s="71"/>
      <c r="AN1525" s="22"/>
      <c r="AO1525" s="22"/>
      <c r="AP1525" s="208"/>
      <c r="AQ1525" s="42" t="e">
        <f>IF(tbl_TransDet_Exp[[#This Row],[Custom SR Type]]="",INDEX(SR_Lookup[Section Name],MATCH(tbl_TransDet_Exp[[#This Row],[Account]],SR_Lookup[Account],0)),tbl_TransDet_Exp[[#This Row],[Custom SR Type]])</f>
        <v>#N/A</v>
      </c>
      <c r="AR1525" s="42">
        <f>VALUE(CONCATENATE(C1525,TEXT(tbl_TransDet_Exp[[#This Row],[Pd]],"00")))</f>
        <v>0</v>
      </c>
      <c r="AS1525" s="42" t="str">
        <f>TEXT(tbl_TransDet_Exp[[#This Row],[Project Id]],"000000")</f>
        <v>000000</v>
      </c>
      <c r="AT1525" s="42" t="e">
        <f>INDEX(Table11[Description],MATCH(tbl_TransDet_Exp[[#This Row],[Account]],Table11[GL Account],0))</f>
        <v>#N/A</v>
      </c>
      <c r="AU15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6" spans="2:47">
      <c r="B1526" s="11"/>
      <c r="C1526" s="243"/>
      <c r="D1526" s="243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244"/>
      <c r="P1526" s="11"/>
      <c r="Q1526" s="245"/>
      <c r="R1526" s="11"/>
      <c r="S1526" s="11"/>
      <c r="T1526" s="11"/>
      <c r="U1526" s="11"/>
      <c r="V1526" s="11"/>
      <c r="W1526" s="11"/>
      <c r="X1526" s="11"/>
      <c r="Y1526" s="11"/>
      <c r="Z1526" s="246"/>
      <c r="AA15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6" s="250" t="e">
        <f>IF(tbl_TransDet_Exp[[#This Row],[+/-  (HR GL Detail)]]&lt;&gt;"",tbl_TransDet_Exp[[#This Row],[+/-  (HR GL Detail)]],IF(#REF!&lt;&gt;"",#REF!,""))</f>
        <v>#REF!</v>
      </c>
      <c r="AC1526" s="250" t="str">
        <f t="shared" si="72"/>
        <v>https://financials.omni.fsu.edu/psp/sprdfi/EMPLOYEE/ERP/c/AUDIT_EXPENSE_FUNCTIONS.TE_EXP_SHEET_INQ.GBL?SHEET_ID=</v>
      </c>
      <c r="AD1526" s="250" t="str">
        <f t="shared" si="73"/>
        <v>&amp;PAGE=EX_SHEET_ENTRY</v>
      </c>
      <c r="AE1526" s="250" t="str">
        <f>IF(LEFT(tbl_TransDet_Exp[[#This Row],[Journal Id]],2)="EX",TEXT(tbl_TransDet_Exp[[#This Row],[Vch /Ex /PayId]],"0000000000"),"")</f>
        <v/>
      </c>
      <c r="AF1526" s="250" t="b">
        <f>IF(tbl_TransDet_Exp[[#This Row],[ER Lookup and Format]]&lt;&gt;"",CONCATENATE(tbl_TransDet_Exp[[#This Row],[https://financials.omni.fsu.edu/psp/sprdfi/EMPLOYEE/ERP/c/AUDIT_EXPENSE_FUNCTIONS.TE_EXP_SHEET_INQ.GBL?SHEET_ID=]],AE1526,tbl_TransDet_Exp[[#This Row],[&amp;PAGE=EX_SHEET_ENTRY]]))</f>
        <v>0</v>
      </c>
      <c r="AG1526" s="250" t="str">
        <f t="shared" si="74"/>
        <v>https://docmgmt.its.fsu.edu/NolijWeb/public/apiLoginCheck.jsp?redir=../documentviewer/%3FdocumentId%3D</v>
      </c>
      <c r="AH15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6" s="250" t="str">
        <f>tbl_TransDet_Exp[[#Headers],[&amp;TargetFrameName=None]]</f>
        <v>&amp;TargetFrameName=None</v>
      </c>
      <c r="AJ15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6" s="71"/>
      <c r="AN1526" s="22"/>
      <c r="AO1526" s="22"/>
      <c r="AP1526" s="208"/>
      <c r="AQ1526" s="42" t="e">
        <f>IF(tbl_TransDet_Exp[[#This Row],[Custom SR Type]]="",INDEX(SR_Lookup[Section Name],MATCH(tbl_TransDet_Exp[[#This Row],[Account]],SR_Lookup[Account],0)),tbl_TransDet_Exp[[#This Row],[Custom SR Type]])</f>
        <v>#N/A</v>
      </c>
      <c r="AR1526" s="42">
        <f>VALUE(CONCATENATE(C1526,TEXT(tbl_TransDet_Exp[[#This Row],[Pd]],"00")))</f>
        <v>0</v>
      </c>
      <c r="AS1526" s="42" t="str">
        <f>TEXT(tbl_TransDet_Exp[[#This Row],[Project Id]],"000000")</f>
        <v>000000</v>
      </c>
      <c r="AT1526" s="42" t="e">
        <f>INDEX(Table11[Description],MATCH(tbl_TransDet_Exp[[#This Row],[Account]],Table11[GL Account],0))</f>
        <v>#N/A</v>
      </c>
      <c r="AU15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7" spans="2:47">
      <c r="B1527" s="11"/>
      <c r="C1527" s="243"/>
      <c r="D1527" s="243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244"/>
      <c r="P1527" s="11"/>
      <c r="Q1527" s="245"/>
      <c r="R1527" s="11"/>
      <c r="S1527" s="11"/>
      <c r="T1527" s="11"/>
      <c r="U1527" s="11"/>
      <c r="V1527" s="11"/>
      <c r="W1527" s="11"/>
      <c r="X1527" s="11"/>
      <c r="Y1527" s="11"/>
      <c r="Z1527" s="246"/>
      <c r="AA15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7" s="250" t="e">
        <f>IF(tbl_TransDet_Exp[[#This Row],[+/-  (HR GL Detail)]]&lt;&gt;"",tbl_TransDet_Exp[[#This Row],[+/-  (HR GL Detail)]],IF(#REF!&lt;&gt;"",#REF!,""))</f>
        <v>#REF!</v>
      </c>
      <c r="AC1527" s="250" t="str">
        <f t="shared" si="72"/>
        <v>https://financials.omni.fsu.edu/psp/sprdfi/EMPLOYEE/ERP/c/AUDIT_EXPENSE_FUNCTIONS.TE_EXP_SHEET_INQ.GBL?SHEET_ID=</v>
      </c>
      <c r="AD1527" s="250" t="str">
        <f t="shared" si="73"/>
        <v>&amp;PAGE=EX_SHEET_ENTRY</v>
      </c>
      <c r="AE1527" s="250" t="str">
        <f>IF(LEFT(tbl_TransDet_Exp[[#This Row],[Journal Id]],2)="EX",TEXT(tbl_TransDet_Exp[[#This Row],[Vch /Ex /PayId]],"0000000000"),"")</f>
        <v/>
      </c>
      <c r="AF1527" s="250" t="b">
        <f>IF(tbl_TransDet_Exp[[#This Row],[ER Lookup and Format]]&lt;&gt;"",CONCATENATE(tbl_TransDet_Exp[[#This Row],[https://financials.omni.fsu.edu/psp/sprdfi/EMPLOYEE/ERP/c/AUDIT_EXPENSE_FUNCTIONS.TE_EXP_SHEET_INQ.GBL?SHEET_ID=]],AE1527,tbl_TransDet_Exp[[#This Row],[&amp;PAGE=EX_SHEET_ENTRY]]))</f>
        <v>0</v>
      </c>
      <c r="AG1527" s="250" t="str">
        <f t="shared" si="74"/>
        <v>https://docmgmt.its.fsu.edu/NolijWeb/public/apiLoginCheck.jsp?redir=../documentviewer/%3FdocumentId%3D</v>
      </c>
      <c r="AH15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7" s="250" t="str">
        <f>tbl_TransDet_Exp[[#Headers],[&amp;TargetFrameName=None]]</f>
        <v>&amp;TargetFrameName=None</v>
      </c>
      <c r="AJ15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7" s="71"/>
      <c r="AN1527" s="22"/>
      <c r="AO1527" s="22"/>
      <c r="AP1527" s="208"/>
      <c r="AQ1527" s="42" t="e">
        <f>IF(tbl_TransDet_Exp[[#This Row],[Custom SR Type]]="",INDEX(SR_Lookup[Section Name],MATCH(tbl_TransDet_Exp[[#This Row],[Account]],SR_Lookup[Account],0)),tbl_TransDet_Exp[[#This Row],[Custom SR Type]])</f>
        <v>#N/A</v>
      </c>
      <c r="AR1527" s="42">
        <f>VALUE(CONCATENATE(C1527,TEXT(tbl_TransDet_Exp[[#This Row],[Pd]],"00")))</f>
        <v>0</v>
      </c>
      <c r="AS1527" s="42" t="str">
        <f>TEXT(tbl_TransDet_Exp[[#This Row],[Project Id]],"000000")</f>
        <v>000000</v>
      </c>
      <c r="AT1527" s="42" t="e">
        <f>INDEX(Table11[Description],MATCH(tbl_TransDet_Exp[[#This Row],[Account]],Table11[GL Account],0))</f>
        <v>#N/A</v>
      </c>
      <c r="AU15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8" spans="2:47">
      <c r="B1528" s="11"/>
      <c r="C1528" s="243"/>
      <c r="D1528" s="243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244"/>
      <c r="P1528" s="11"/>
      <c r="Q1528" s="245"/>
      <c r="R1528" s="11"/>
      <c r="S1528" s="11"/>
      <c r="T1528" s="11"/>
      <c r="U1528" s="11"/>
      <c r="V1528" s="11"/>
      <c r="W1528" s="11"/>
      <c r="X1528" s="11"/>
      <c r="Y1528" s="11"/>
      <c r="Z1528" s="246"/>
      <c r="AA15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8" s="250" t="e">
        <f>IF(tbl_TransDet_Exp[[#This Row],[+/-  (HR GL Detail)]]&lt;&gt;"",tbl_TransDet_Exp[[#This Row],[+/-  (HR GL Detail)]],IF(#REF!&lt;&gt;"",#REF!,""))</f>
        <v>#REF!</v>
      </c>
      <c r="AC1528" s="250" t="str">
        <f t="shared" si="72"/>
        <v>https://financials.omni.fsu.edu/psp/sprdfi/EMPLOYEE/ERP/c/AUDIT_EXPENSE_FUNCTIONS.TE_EXP_SHEET_INQ.GBL?SHEET_ID=</v>
      </c>
      <c r="AD1528" s="250" t="str">
        <f t="shared" si="73"/>
        <v>&amp;PAGE=EX_SHEET_ENTRY</v>
      </c>
      <c r="AE1528" s="250" t="str">
        <f>IF(LEFT(tbl_TransDet_Exp[[#This Row],[Journal Id]],2)="EX",TEXT(tbl_TransDet_Exp[[#This Row],[Vch /Ex /PayId]],"0000000000"),"")</f>
        <v/>
      </c>
      <c r="AF1528" s="250" t="b">
        <f>IF(tbl_TransDet_Exp[[#This Row],[ER Lookup and Format]]&lt;&gt;"",CONCATENATE(tbl_TransDet_Exp[[#This Row],[https://financials.omni.fsu.edu/psp/sprdfi/EMPLOYEE/ERP/c/AUDIT_EXPENSE_FUNCTIONS.TE_EXP_SHEET_INQ.GBL?SHEET_ID=]],AE1528,tbl_TransDet_Exp[[#This Row],[&amp;PAGE=EX_SHEET_ENTRY]]))</f>
        <v>0</v>
      </c>
      <c r="AG1528" s="250" t="str">
        <f t="shared" si="74"/>
        <v>https://docmgmt.its.fsu.edu/NolijWeb/public/apiLoginCheck.jsp?redir=../documentviewer/%3FdocumentId%3D</v>
      </c>
      <c r="AH15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8" s="250" t="str">
        <f>tbl_TransDet_Exp[[#Headers],[&amp;TargetFrameName=None]]</f>
        <v>&amp;TargetFrameName=None</v>
      </c>
      <c r="AJ15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8" s="71"/>
      <c r="AN1528" s="22"/>
      <c r="AO1528" s="22"/>
      <c r="AP1528" s="208"/>
      <c r="AQ1528" s="42" t="e">
        <f>IF(tbl_TransDet_Exp[[#This Row],[Custom SR Type]]="",INDEX(SR_Lookup[Section Name],MATCH(tbl_TransDet_Exp[[#This Row],[Account]],SR_Lookup[Account],0)),tbl_TransDet_Exp[[#This Row],[Custom SR Type]])</f>
        <v>#N/A</v>
      </c>
      <c r="AR1528" s="42">
        <f>VALUE(CONCATENATE(C1528,TEXT(tbl_TransDet_Exp[[#This Row],[Pd]],"00")))</f>
        <v>0</v>
      </c>
      <c r="AS1528" s="42" t="str">
        <f>TEXT(tbl_TransDet_Exp[[#This Row],[Project Id]],"000000")</f>
        <v>000000</v>
      </c>
      <c r="AT1528" s="42" t="e">
        <f>INDEX(Table11[Description],MATCH(tbl_TransDet_Exp[[#This Row],[Account]],Table11[GL Account],0))</f>
        <v>#N/A</v>
      </c>
      <c r="AU15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29" spans="2:47">
      <c r="B1529" s="11"/>
      <c r="C1529" s="243"/>
      <c r="D1529" s="243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244"/>
      <c r="P1529" s="11"/>
      <c r="Q1529" s="245"/>
      <c r="R1529" s="11"/>
      <c r="S1529" s="11"/>
      <c r="T1529" s="11"/>
      <c r="U1529" s="11"/>
      <c r="V1529" s="11"/>
      <c r="W1529" s="11"/>
      <c r="X1529" s="11"/>
      <c r="Y1529" s="11"/>
      <c r="Z1529" s="246"/>
      <c r="AA15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29" s="250" t="e">
        <f>IF(tbl_TransDet_Exp[[#This Row],[+/-  (HR GL Detail)]]&lt;&gt;"",tbl_TransDet_Exp[[#This Row],[+/-  (HR GL Detail)]],IF(#REF!&lt;&gt;"",#REF!,""))</f>
        <v>#REF!</v>
      </c>
      <c r="AC1529" s="250" t="str">
        <f t="shared" si="72"/>
        <v>https://financials.omni.fsu.edu/psp/sprdfi/EMPLOYEE/ERP/c/AUDIT_EXPENSE_FUNCTIONS.TE_EXP_SHEET_INQ.GBL?SHEET_ID=</v>
      </c>
      <c r="AD1529" s="250" t="str">
        <f t="shared" si="73"/>
        <v>&amp;PAGE=EX_SHEET_ENTRY</v>
      </c>
      <c r="AE1529" s="250" t="str">
        <f>IF(LEFT(tbl_TransDet_Exp[[#This Row],[Journal Id]],2)="EX",TEXT(tbl_TransDet_Exp[[#This Row],[Vch /Ex /PayId]],"0000000000"),"")</f>
        <v/>
      </c>
      <c r="AF1529" s="250" t="b">
        <f>IF(tbl_TransDet_Exp[[#This Row],[ER Lookup and Format]]&lt;&gt;"",CONCATENATE(tbl_TransDet_Exp[[#This Row],[https://financials.omni.fsu.edu/psp/sprdfi/EMPLOYEE/ERP/c/AUDIT_EXPENSE_FUNCTIONS.TE_EXP_SHEET_INQ.GBL?SHEET_ID=]],AE1529,tbl_TransDet_Exp[[#This Row],[&amp;PAGE=EX_SHEET_ENTRY]]))</f>
        <v>0</v>
      </c>
      <c r="AG1529" s="250" t="str">
        <f t="shared" si="74"/>
        <v>https://docmgmt.its.fsu.edu/NolijWeb/public/apiLoginCheck.jsp?redir=../documentviewer/%3FdocumentId%3D</v>
      </c>
      <c r="AH15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29" s="250" t="str">
        <f>tbl_TransDet_Exp[[#Headers],[&amp;TargetFrameName=None]]</f>
        <v>&amp;TargetFrameName=None</v>
      </c>
      <c r="AJ15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29" s="71"/>
      <c r="AN1529" s="22"/>
      <c r="AO1529" s="22"/>
      <c r="AP1529" s="208"/>
      <c r="AQ1529" s="42" t="e">
        <f>IF(tbl_TransDet_Exp[[#This Row],[Custom SR Type]]="",INDEX(SR_Lookup[Section Name],MATCH(tbl_TransDet_Exp[[#This Row],[Account]],SR_Lookup[Account],0)),tbl_TransDet_Exp[[#This Row],[Custom SR Type]])</f>
        <v>#N/A</v>
      </c>
      <c r="AR1529" s="42">
        <f>VALUE(CONCATENATE(C1529,TEXT(tbl_TransDet_Exp[[#This Row],[Pd]],"00")))</f>
        <v>0</v>
      </c>
      <c r="AS1529" s="42" t="str">
        <f>TEXT(tbl_TransDet_Exp[[#This Row],[Project Id]],"000000")</f>
        <v>000000</v>
      </c>
      <c r="AT1529" s="42" t="e">
        <f>INDEX(Table11[Description],MATCH(tbl_TransDet_Exp[[#This Row],[Account]],Table11[GL Account],0))</f>
        <v>#N/A</v>
      </c>
      <c r="AU15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0" spans="2:47">
      <c r="B1530" s="11"/>
      <c r="C1530" s="243"/>
      <c r="D1530" s="243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244"/>
      <c r="P1530" s="11"/>
      <c r="Q1530" s="245"/>
      <c r="R1530" s="11"/>
      <c r="S1530" s="11"/>
      <c r="T1530" s="11"/>
      <c r="U1530" s="11"/>
      <c r="V1530" s="11"/>
      <c r="W1530" s="11"/>
      <c r="X1530" s="11"/>
      <c r="Y1530" s="11"/>
      <c r="Z1530" s="246"/>
      <c r="AA15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0" s="250" t="e">
        <f>IF(tbl_TransDet_Exp[[#This Row],[+/-  (HR GL Detail)]]&lt;&gt;"",tbl_TransDet_Exp[[#This Row],[+/-  (HR GL Detail)]],IF(#REF!&lt;&gt;"",#REF!,""))</f>
        <v>#REF!</v>
      </c>
      <c r="AC1530" s="250" t="str">
        <f t="shared" si="72"/>
        <v>https://financials.omni.fsu.edu/psp/sprdfi/EMPLOYEE/ERP/c/AUDIT_EXPENSE_FUNCTIONS.TE_EXP_SHEET_INQ.GBL?SHEET_ID=</v>
      </c>
      <c r="AD1530" s="250" t="str">
        <f t="shared" si="73"/>
        <v>&amp;PAGE=EX_SHEET_ENTRY</v>
      </c>
      <c r="AE1530" s="250" t="str">
        <f>IF(LEFT(tbl_TransDet_Exp[[#This Row],[Journal Id]],2)="EX",TEXT(tbl_TransDet_Exp[[#This Row],[Vch /Ex /PayId]],"0000000000"),"")</f>
        <v/>
      </c>
      <c r="AF1530" s="250" t="b">
        <f>IF(tbl_TransDet_Exp[[#This Row],[ER Lookup and Format]]&lt;&gt;"",CONCATENATE(tbl_TransDet_Exp[[#This Row],[https://financials.omni.fsu.edu/psp/sprdfi/EMPLOYEE/ERP/c/AUDIT_EXPENSE_FUNCTIONS.TE_EXP_SHEET_INQ.GBL?SHEET_ID=]],AE1530,tbl_TransDet_Exp[[#This Row],[&amp;PAGE=EX_SHEET_ENTRY]]))</f>
        <v>0</v>
      </c>
      <c r="AG1530" s="250" t="str">
        <f t="shared" si="74"/>
        <v>https://docmgmt.its.fsu.edu/NolijWeb/public/apiLoginCheck.jsp?redir=../documentviewer/%3FdocumentId%3D</v>
      </c>
      <c r="AH15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0" s="250" t="str">
        <f>tbl_TransDet_Exp[[#Headers],[&amp;TargetFrameName=None]]</f>
        <v>&amp;TargetFrameName=None</v>
      </c>
      <c r="AJ15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0" s="71"/>
      <c r="AN1530" s="22"/>
      <c r="AO1530" s="22"/>
      <c r="AP1530" s="208"/>
      <c r="AQ1530" s="42" t="e">
        <f>IF(tbl_TransDet_Exp[[#This Row],[Custom SR Type]]="",INDEX(SR_Lookup[Section Name],MATCH(tbl_TransDet_Exp[[#This Row],[Account]],SR_Lookup[Account],0)),tbl_TransDet_Exp[[#This Row],[Custom SR Type]])</f>
        <v>#N/A</v>
      </c>
      <c r="AR1530" s="42">
        <f>VALUE(CONCATENATE(C1530,TEXT(tbl_TransDet_Exp[[#This Row],[Pd]],"00")))</f>
        <v>0</v>
      </c>
      <c r="AS1530" s="42" t="str">
        <f>TEXT(tbl_TransDet_Exp[[#This Row],[Project Id]],"000000")</f>
        <v>000000</v>
      </c>
      <c r="AT1530" s="42" t="e">
        <f>INDEX(Table11[Description],MATCH(tbl_TransDet_Exp[[#This Row],[Account]],Table11[GL Account],0))</f>
        <v>#N/A</v>
      </c>
      <c r="AU15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1" spans="2:47">
      <c r="B1531" s="11"/>
      <c r="C1531" s="243"/>
      <c r="D1531" s="243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244"/>
      <c r="P1531" s="11"/>
      <c r="Q1531" s="245"/>
      <c r="R1531" s="11"/>
      <c r="S1531" s="11"/>
      <c r="T1531" s="11"/>
      <c r="U1531" s="11"/>
      <c r="V1531" s="11"/>
      <c r="W1531" s="11"/>
      <c r="X1531" s="11"/>
      <c r="Y1531" s="11"/>
      <c r="Z1531" s="246"/>
      <c r="AA15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1" s="250" t="e">
        <f>IF(tbl_TransDet_Exp[[#This Row],[+/-  (HR GL Detail)]]&lt;&gt;"",tbl_TransDet_Exp[[#This Row],[+/-  (HR GL Detail)]],IF(#REF!&lt;&gt;"",#REF!,""))</f>
        <v>#REF!</v>
      </c>
      <c r="AC1531" s="250" t="str">
        <f t="shared" si="72"/>
        <v>https://financials.omni.fsu.edu/psp/sprdfi/EMPLOYEE/ERP/c/AUDIT_EXPENSE_FUNCTIONS.TE_EXP_SHEET_INQ.GBL?SHEET_ID=</v>
      </c>
      <c r="AD1531" s="250" t="str">
        <f t="shared" si="73"/>
        <v>&amp;PAGE=EX_SHEET_ENTRY</v>
      </c>
      <c r="AE1531" s="250" t="str">
        <f>IF(LEFT(tbl_TransDet_Exp[[#This Row],[Journal Id]],2)="EX",TEXT(tbl_TransDet_Exp[[#This Row],[Vch /Ex /PayId]],"0000000000"),"")</f>
        <v/>
      </c>
      <c r="AF1531" s="250" t="b">
        <f>IF(tbl_TransDet_Exp[[#This Row],[ER Lookup and Format]]&lt;&gt;"",CONCATENATE(tbl_TransDet_Exp[[#This Row],[https://financials.omni.fsu.edu/psp/sprdfi/EMPLOYEE/ERP/c/AUDIT_EXPENSE_FUNCTIONS.TE_EXP_SHEET_INQ.GBL?SHEET_ID=]],AE1531,tbl_TransDet_Exp[[#This Row],[&amp;PAGE=EX_SHEET_ENTRY]]))</f>
        <v>0</v>
      </c>
      <c r="AG1531" s="250" t="str">
        <f t="shared" si="74"/>
        <v>https://docmgmt.its.fsu.edu/NolijWeb/public/apiLoginCheck.jsp?redir=../documentviewer/%3FdocumentId%3D</v>
      </c>
      <c r="AH15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1" s="250" t="str">
        <f>tbl_TransDet_Exp[[#Headers],[&amp;TargetFrameName=None]]</f>
        <v>&amp;TargetFrameName=None</v>
      </c>
      <c r="AJ15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1" s="71"/>
      <c r="AN1531" s="22"/>
      <c r="AO1531" s="22"/>
      <c r="AP1531" s="208"/>
      <c r="AQ1531" s="42" t="e">
        <f>IF(tbl_TransDet_Exp[[#This Row],[Custom SR Type]]="",INDEX(SR_Lookup[Section Name],MATCH(tbl_TransDet_Exp[[#This Row],[Account]],SR_Lookup[Account],0)),tbl_TransDet_Exp[[#This Row],[Custom SR Type]])</f>
        <v>#N/A</v>
      </c>
      <c r="AR1531" s="42">
        <f>VALUE(CONCATENATE(C1531,TEXT(tbl_TransDet_Exp[[#This Row],[Pd]],"00")))</f>
        <v>0</v>
      </c>
      <c r="AS1531" s="42" t="str">
        <f>TEXT(tbl_TransDet_Exp[[#This Row],[Project Id]],"000000")</f>
        <v>000000</v>
      </c>
      <c r="AT1531" s="42" t="e">
        <f>INDEX(Table11[Description],MATCH(tbl_TransDet_Exp[[#This Row],[Account]],Table11[GL Account],0))</f>
        <v>#N/A</v>
      </c>
      <c r="AU15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2" spans="2:47">
      <c r="B1532" s="11"/>
      <c r="C1532" s="243"/>
      <c r="D1532" s="243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244"/>
      <c r="P1532" s="11"/>
      <c r="Q1532" s="245"/>
      <c r="R1532" s="11"/>
      <c r="S1532" s="11"/>
      <c r="T1532" s="11"/>
      <c r="U1532" s="11"/>
      <c r="V1532" s="11"/>
      <c r="W1532" s="11"/>
      <c r="X1532" s="11"/>
      <c r="Y1532" s="11"/>
      <c r="Z1532" s="246"/>
      <c r="AA15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2" s="250" t="e">
        <f>IF(tbl_TransDet_Exp[[#This Row],[+/-  (HR GL Detail)]]&lt;&gt;"",tbl_TransDet_Exp[[#This Row],[+/-  (HR GL Detail)]],IF(#REF!&lt;&gt;"",#REF!,""))</f>
        <v>#REF!</v>
      </c>
      <c r="AC1532" s="250" t="str">
        <f t="shared" si="72"/>
        <v>https://financials.omni.fsu.edu/psp/sprdfi/EMPLOYEE/ERP/c/AUDIT_EXPENSE_FUNCTIONS.TE_EXP_SHEET_INQ.GBL?SHEET_ID=</v>
      </c>
      <c r="AD1532" s="250" t="str">
        <f t="shared" si="73"/>
        <v>&amp;PAGE=EX_SHEET_ENTRY</v>
      </c>
      <c r="AE1532" s="250" t="str">
        <f>IF(LEFT(tbl_TransDet_Exp[[#This Row],[Journal Id]],2)="EX",TEXT(tbl_TransDet_Exp[[#This Row],[Vch /Ex /PayId]],"0000000000"),"")</f>
        <v/>
      </c>
      <c r="AF1532" s="250" t="b">
        <f>IF(tbl_TransDet_Exp[[#This Row],[ER Lookup and Format]]&lt;&gt;"",CONCATENATE(tbl_TransDet_Exp[[#This Row],[https://financials.omni.fsu.edu/psp/sprdfi/EMPLOYEE/ERP/c/AUDIT_EXPENSE_FUNCTIONS.TE_EXP_SHEET_INQ.GBL?SHEET_ID=]],AE1532,tbl_TransDet_Exp[[#This Row],[&amp;PAGE=EX_SHEET_ENTRY]]))</f>
        <v>0</v>
      </c>
      <c r="AG1532" s="250" t="str">
        <f t="shared" si="74"/>
        <v>https://docmgmt.its.fsu.edu/NolijWeb/public/apiLoginCheck.jsp?redir=../documentviewer/%3FdocumentId%3D</v>
      </c>
      <c r="AH15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2" s="250" t="str">
        <f>tbl_TransDet_Exp[[#Headers],[&amp;TargetFrameName=None]]</f>
        <v>&amp;TargetFrameName=None</v>
      </c>
      <c r="AJ15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2" s="71"/>
      <c r="AN1532" s="22"/>
      <c r="AO1532" s="22"/>
      <c r="AP1532" s="208"/>
      <c r="AQ1532" s="42" t="e">
        <f>IF(tbl_TransDet_Exp[[#This Row],[Custom SR Type]]="",INDEX(SR_Lookup[Section Name],MATCH(tbl_TransDet_Exp[[#This Row],[Account]],SR_Lookup[Account],0)),tbl_TransDet_Exp[[#This Row],[Custom SR Type]])</f>
        <v>#N/A</v>
      </c>
      <c r="AR1532" s="42">
        <f>VALUE(CONCATENATE(C1532,TEXT(tbl_TransDet_Exp[[#This Row],[Pd]],"00")))</f>
        <v>0</v>
      </c>
      <c r="AS1532" s="42" t="str">
        <f>TEXT(tbl_TransDet_Exp[[#This Row],[Project Id]],"000000")</f>
        <v>000000</v>
      </c>
      <c r="AT1532" s="42" t="e">
        <f>INDEX(Table11[Description],MATCH(tbl_TransDet_Exp[[#This Row],[Account]],Table11[GL Account],0))</f>
        <v>#N/A</v>
      </c>
      <c r="AU15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3" spans="2:47">
      <c r="B1533" s="11"/>
      <c r="C1533" s="243"/>
      <c r="D1533" s="243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244"/>
      <c r="P1533" s="11"/>
      <c r="Q1533" s="245"/>
      <c r="R1533" s="11"/>
      <c r="S1533" s="11"/>
      <c r="T1533" s="11"/>
      <c r="U1533" s="11"/>
      <c r="V1533" s="11"/>
      <c r="W1533" s="11"/>
      <c r="X1533" s="11"/>
      <c r="Y1533" s="11"/>
      <c r="Z1533" s="246"/>
      <c r="AA15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3" s="250" t="e">
        <f>IF(tbl_TransDet_Exp[[#This Row],[+/-  (HR GL Detail)]]&lt;&gt;"",tbl_TransDet_Exp[[#This Row],[+/-  (HR GL Detail)]],IF(#REF!&lt;&gt;"",#REF!,""))</f>
        <v>#REF!</v>
      </c>
      <c r="AC1533" s="250" t="str">
        <f t="shared" si="72"/>
        <v>https://financials.omni.fsu.edu/psp/sprdfi/EMPLOYEE/ERP/c/AUDIT_EXPENSE_FUNCTIONS.TE_EXP_SHEET_INQ.GBL?SHEET_ID=</v>
      </c>
      <c r="AD1533" s="250" t="str">
        <f t="shared" si="73"/>
        <v>&amp;PAGE=EX_SHEET_ENTRY</v>
      </c>
      <c r="AE1533" s="250" t="str">
        <f>IF(LEFT(tbl_TransDet_Exp[[#This Row],[Journal Id]],2)="EX",TEXT(tbl_TransDet_Exp[[#This Row],[Vch /Ex /PayId]],"0000000000"),"")</f>
        <v/>
      </c>
      <c r="AF1533" s="250" t="b">
        <f>IF(tbl_TransDet_Exp[[#This Row],[ER Lookup and Format]]&lt;&gt;"",CONCATENATE(tbl_TransDet_Exp[[#This Row],[https://financials.omni.fsu.edu/psp/sprdfi/EMPLOYEE/ERP/c/AUDIT_EXPENSE_FUNCTIONS.TE_EXP_SHEET_INQ.GBL?SHEET_ID=]],AE1533,tbl_TransDet_Exp[[#This Row],[&amp;PAGE=EX_SHEET_ENTRY]]))</f>
        <v>0</v>
      </c>
      <c r="AG1533" s="250" t="str">
        <f t="shared" si="74"/>
        <v>https://docmgmt.its.fsu.edu/NolijWeb/public/apiLoginCheck.jsp?redir=../documentviewer/%3FdocumentId%3D</v>
      </c>
      <c r="AH15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3" s="250" t="str">
        <f>tbl_TransDet_Exp[[#Headers],[&amp;TargetFrameName=None]]</f>
        <v>&amp;TargetFrameName=None</v>
      </c>
      <c r="AJ15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3" s="71"/>
      <c r="AN1533" s="22"/>
      <c r="AO1533" s="22"/>
      <c r="AP1533" s="208"/>
      <c r="AQ1533" s="42" t="e">
        <f>IF(tbl_TransDet_Exp[[#This Row],[Custom SR Type]]="",INDEX(SR_Lookup[Section Name],MATCH(tbl_TransDet_Exp[[#This Row],[Account]],SR_Lookup[Account],0)),tbl_TransDet_Exp[[#This Row],[Custom SR Type]])</f>
        <v>#N/A</v>
      </c>
      <c r="AR1533" s="42">
        <f>VALUE(CONCATENATE(C1533,TEXT(tbl_TransDet_Exp[[#This Row],[Pd]],"00")))</f>
        <v>0</v>
      </c>
      <c r="AS1533" s="42" t="str">
        <f>TEXT(tbl_TransDet_Exp[[#This Row],[Project Id]],"000000")</f>
        <v>000000</v>
      </c>
      <c r="AT1533" s="42" t="e">
        <f>INDEX(Table11[Description],MATCH(tbl_TransDet_Exp[[#This Row],[Account]],Table11[GL Account],0))</f>
        <v>#N/A</v>
      </c>
      <c r="AU15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4" spans="2:47">
      <c r="B1534" s="11"/>
      <c r="C1534" s="243"/>
      <c r="D1534" s="243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244"/>
      <c r="P1534" s="11"/>
      <c r="Q1534" s="245"/>
      <c r="R1534" s="11"/>
      <c r="S1534" s="11"/>
      <c r="T1534" s="11"/>
      <c r="U1534" s="11"/>
      <c r="V1534" s="11"/>
      <c r="W1534" s="11"/>
      <c r="X1534" s="11"/>
      <c r="Y1534" s="11"/>
      <c r="Z1534" s="246"/>
      <c r="AA15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4" s="250" t="e">
        <f>IF(tbl_TransDet_Exp[[#This Row],[+/-  (HR GL Detail)]]&lt;&gt;"",tbl_TransDet_Exp[[#This Row],[+/-  (HR GL Detail)]],IF(#REF!&lt;&gt;"",#REF!,""))</f>
        <v>#REF!</v>
      </c>
      <c r="AC1534" s="250" t="str">
        <f t="shared" si="72"/>
        <v>https://financials.omni.fsu.edu/psp/sprdfi/EMPLOYEE/ERP/c/AUDIT_EXPENSE_FUNCTIONS.TE_EXP_SHEET_INQ.GBL?SHEET_ID=</v>
      </c>
      <c r="AD1534" s="250" t="str">
        <f t="shared" si="73"/>
        <v>&amp;PAGE=EX_SHEET_ENTRY</v>
      </c>
      <c r="AE1534" s="250" t="str">
        <f>IF(LEFT(tbl_TransDet_Exp[[#This Row],[Journal Id]],2)="EX",TEXT(tbl_TransDet_Exp[[#This Row],[Vch /Ex /PayId]],"0000000000"),"")</f>
        <v/>
      </c>
      <c r="AF1534" s="250" t="b">
        <f>IF(tbl_TransDet_Exp[[#This Row],[ER Lookup and Format]]&lt;&gt;"",CONCATENATE(tbl_TransDet_Exp[[#This Row],[https://financials.omni.fsu.edu/psp/sprdfi/EMPLOYEE/ERP/c/AUDIT_EXPENSE_FUNCTIONS.TE_EXP_SHEET_INQ.GBL?SHEET_ID=]],AE1534,tbl_TransDet_Exp[[#This Row],[&amp;PAGE=EX_SHEET_ENTRY]]))</f>
        <v>0</v>
      </c>
      <c r="AG1534" s="250" t="str">
        <f t="shared" si="74"/>
        <v>https://docmgmt.its.fsu.edu/NolijWeb/public/apiLoginCheck.jsp?redir=../documentviewer/%3FdocumentId%3D</v>
      </c>
      <c r="AH15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4" s="250" t="str">
        <f>tbl_TransDet_Exp[[#Headers],[&amp;TargetFrameName=None]]</f>
        <v>&amp;TargetFrameName=None</v>
      </c>
      <c r="AJ15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4" s="71"/>
      <c r="AN1534" s="22"/>
      <c r="AO1534" s="22"/>
      <c r="AP1534" s="208"/>
      <c r="AQ1534" s="42" t="e">
        <f>IF(tbl_TransDet_Exp[[#This Row],[Custom SR Type]]="",INDEX(SR_Lookup[Section Name],MATCH(tbl_TransDet_Exp[[#This Row],[Account]],SR_Lookup[Account],0)),tbl_TransDet_Exp[[#This Row],[Custom SR Type]])</f>
        <v>#N/A</v>
      </c>
      <c r="AR1534" s="42">
        <f>VALUE(CONCATENATE(C1534,TEXT(tbl_TransDet_Exp[[#This Row],[Pd]],"00")))</f>
        <v>0</v>
      </c>
      <c r="AS1534" s="42" t="str">
        <f>TEXT(tbl_TransDet_Exp[[#This Row],[Project Id]],"000000")</f>
        <v>000000</v>
      </c>
      <c r="AT1534" s="42" t="e">
        <f>INDEX(Table11[Description],MATCH(tbl_TransDet_Exp[[#This Row],[Account]],Table11[GL Account],0))</f>
        <v>#N/A</v>
      </c>
      <c r="AU15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5" spans="2:47">
      <c r="B1535" s="11"/>
      <c r="C1535" s="243"/>
      <c r="D1535" s="243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244"/>
      <c r="P1535" s="11"/>
      <c r="Q1535" s="245"/>
      <c r="R1535" s="11"/>
      <c r="S1535" s="11"/>
      <c r="T1535" s="11"/>
      <c r="U1535" s="11"/>
      <c r="V1535" s="11"/>
      <c r="W1535" s="11"/>
      <c r="X1535" s="11"/>
      <c r="Y1535" s="11"/>
      <c r="Z1535" s="246"/>
      <c r="AA15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5" s="250" t="e">
        <f>IF(tbl_TransDet_Exp[[#This Row],[+/-  (HR GL Detail)]]&lt;&gt;"",tbl_TransDet_Exp[[#This Row],[+/-  (HR GL Detail)]],IF(#REF!&lt;&gt;"",#REF!,""))</f>
        <v>#REF!</v>
      </c>
      <c r="AC1535" s="250" t="str">
        <f t="shared" si="72"/>
        <v>https://financials.omni.fsu.edu/psp/sprdfi/EMPLOYEE/ERP/c/AUDIT_EXPENSE_FUNCTIONS.TE_EXP_SHEET_INQ.GBL?SHEET_ID=</v>
      </c>
      <c r="AD1535" s="250" t="str">
        <f t="shared" si="73"/>
        <v>&amp;PAGE=EX_SHEET_ENTRY</v>
      </c>
      <c r="AE1535" s="250" t="str">
        <f>IF(LEFT(tbl_TransDet_Exp[[#This Row],[Journal Id]],2)="EX",TEXT(tbl_TransDet_Exp[[#This Row],[Vch /Ex /PayId]],"0000000000"),"")</f>
        <v/>
      </c>
      <c r="AF1535" s="250" t="b">
        <f>IF(tbl_TransDet_Exp[[#This Row],[ER Lookup and Format]]&lt;&gt;"",CONCATENATE(tbl_TransDet_Exp[[#This Row],[https://financials.omni.fsu.edu/psp/sprdfi/EMPLOYEE/ERP/c/AUDIT_EXPENSE_FUNCTIONS.TE_EXP_SHEET_INQ.GBL?SHEET_ID=]],AE1535,tbl_TransDet_Exp[[#This Row],[&amp;PAGE=EX_SHEET_ENTRY]]))</f>
        <v>0</v>
      </c>
      <c r="AG1535" s="250" t="str">
        <f t="shared" si="74"/>
        <v>https://docmgmt.its.fsu.edu/NolijWeb/public/apiLoginCheck.jsp?redir=../documentviewer/%3FdocumentId%3D</v>
      </c>
      <c r="AH15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5" s="250" t="str">
        <f>tbl_TransDet_Exp[[#Headers],[&amp;TargetFrameName=None]]</f>
        <v>&amp;TargetFrameName=None</v>
      </c>
      <c r="AJ15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5" s="71"/>
      <c r="AN1535" s="22"/>
      <c r="AO1535" s="22"/>
      <c r="AP1535" s="208"/>
      <c r="AQ1535" s="42" t="e">
        <f>IF(tbl_TransDet_Exp[[#This Row],[Custom SR Type]]="",INDEX(SR_Lookup[Section Name],MATCH(tbl_TransDet_Exp[[#This Row],[Account]],SR_Lookup[Account],0)),tbl_TransDet_Exp[[#This Row],[Custom SR Type]])</f>
        <v>#N/A</v>
      </c>
      <c r="AR1535" s="42">
        <f>VALUE(CONCATENATE(C1535,TEXT(tbl_TransDet_Exp[[#This Row],[Pd]],"00")))</f>
        <v>0</v>
      </c>
      <c r="AS1535" s="42" t="str">
        <f>TEXT(tbl_TransDet_Exp[[#This Row],[Project Id]],"000000")</f>
        <v>000000</v>
      </c>
      <c r="AT1535" s="42" t="e">
        <f>INDEX(Table11[Description],MATCH(tbl_TransDet_Exp[[#This Row],[Account]],Table11[GL Account],0))</f>
        <v>#N/A</v>
      </c>
      <c r="AU15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6" spans="2:47">
      <c r="B1536" s="11"/>
      <c r="C1536" s="243"/>
      <c r="D1536" s="243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244"/>
      <c r="P1536" s="11"/>
      <c r="Q1536" s="245"/>
      <c r="R1536" s="11"/>
      <c r="S1536" s="11"/>
      <c r="T1536" s="11"/>
      <c r="U1536" s="11"/>
      <c r="V1536" s="11"/>
      <c r="W1536" s="11"/>
      <c r="X1536" s="11"/>
      <c r="Y1536" s="11"/>
      <c r="Z1536" s="246"/>
      <c r="AA15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6" s="250" t="e">
        <f>IF(tbl_TransDet_Exp[[#This Row],[+/-  (HR GL Detail)]]&lt;&gt;"",tbl_TransDet_Exp[[#This Row],[+/-  (HR GL Detail)]],IF(#REF!&lt;&gt;"",#REF!,""))</f>
        <v>#REF!</v>
      </c>
      <c r="AC1536" s="250" t="str">
        <f t="shared" si="72"/>
        <v>https://financials.omni.fsu.edu/psp/sprdfi/EMPLOYEE/ERP/c/AUDIT_EXPENSE_FUNCTIONS.TE_EXP_SHEET_INQ.GBL?SHEET_ID=</v>
      </c>
      <c r="AD1536" s="250" t="str">
        <f t="shared" si="73"/>
        <v>&amp;PAGE=EX_SHEET_ENTRY</v>
      </c>
      <c r="AE1536" s="250" t="str">
        <f>IF(LEFT(tbl_TransDet_Exp[[#This Row],[Journal Id]],2)="EX",TEXT(tbl_TransDet_Exp[[#This Row],[Vch /Ex /PayId]],"0000000000"),"")</f>
        <v/>
      </c>
      <c r="AF1536" s="250" t="b">
        <f>IF(tbl_TransDet_Exp[[#This Row],[ER Lookup and Format]]&lt;&gt;"",CONCATENATE(tbl_TransDet_Exp[[#This Row],[https://financials.omni.fsu.edu/psp/sprdfi/EMPLOYEE/ERP/c/AUDIT_EXPENSE_FUNCTIONS.TE_EXP_SHEET_INQ.GBL?SHEET_ID=]],AE1536,tbl_TransDet_Exp[[#This Row],[&amp;PAGE=EX_SHEET_ENTRY]]))</f>
        <v>0</v>
      </c>
      <c r="AG1536" s="250" t="str">
        <f t="shared" si="74"/>
        <v>https://docmgmt.its.fsu.edu/NolijWeb/public/apiLoginCheck.jsp?redir=../documentviewer/%3FdocumentId%3D</v>
      </c>
      <c r="AH15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6" s="250" t="str">
        <f>tbl_TransDet_Exp[[#Headers],[&amp;TargetFrameName=None]]</f>
        <v>&amp;TargetFrameName=None</v>
      </c>
      <c r="AJ15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6" s="71"/>
      <c r="AN1536" s="22"/>
      <c r="AO1536" s="22"/>
      <c r="AP1536" s="208"/>
      <c r="AQ1536" s="42" t="e">
        <f>IF(tbl_TransDet_Exp[[#This Row],[Custom SR Type]]="",INDEX(SR_Lookup[Section Name],MATCH(tbl_TransDet_Exp[[#This Row],[Account]],SR_Lookup[Account],0)),tbl_TransDet_Exp[[#This Row],[Custom SR Type]])</f>
        <v>#N/A</v>
      </c>
      <c r="AR1536" s="42">
        <f>VALUE(CONCATENATE(C1536,TEXT(tbl_TransDet_Exp[[#This Row],[Pd]],"00")))</f>
        <v>0</v>
      </c>
      <c r="AS1536" s="42" t="str">
        <f>TEXT(tbl_TransDet_Exp[[#This Row],[Project Id]],"000000")</f>
        <v>000000</v>
      </c>
      <c r="AT1536" s="42" t="e">
        <f>INDEX(Table11[Description],MATCH(tbl_TransDet_Exp[[#This Row],[Account]],Table11[GL Account],0))</f>
        <v>#N/A</v>
      </c>
      <c r="AU15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7" spans="2:47">
      <c r="B1537" s="11"/>
      <c r="C1537" s="243"/>
      <c r="D1537" s="243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244"/>
      <c r="P1537" s="11"/>
      <c r="Q1537" s="245"/>
      <c r="R1537" s="11"/>
      <c r="S1537" s="11"/>
      <c r="T1537" s="11"/>
      <c r="U1537" s="11"/>
      <c r="V1537" s="11"/>
      <c r="W1537" s="11"/>
      <c r="X1537" s="11"/>
      <c r="Y1537" s="11"/>
      <c r="Z1537" s="246"/>
      <c r="AA15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7" s="250" t="e">
        <f>IF(tbl_TransDet_Exp[[#This Row],[+/-  (HR GL Detail)]]&lt;&gt;"",tbl_TransDet_Exp[[#This Row],[+/-  (HR GL Detail)]],IF(#REF!&lt;&gt;"",#REF!,""))</f>
        <v>#REF!</v>
      </c>
      <c r="AC1537" s="250" t="str">
        <f t="shared" si="72"/>
        <v>https://financials.omni.fsu.edu/psp/sprdfi/EMPLOYEE/ERP/c/AUDIT_EXPENSE_FUNCTIONS.TE_EXP_SHEET_INQ.GBL?SHEET_ID=</v>
      </c>
      <c r="AD1537" s="250" t="str">
        <f t="shared" si="73"/>
        <v>&amp;PAGE=EX_SHEET_ENTRY</v>
      </c>
      <c r="AE1537" s="250" t="str">
        <f>IF(LEFT(tbl_TransDet_Exp[[#This Row],[Journal Id]],2)="EX",TEXT(tbl_TransDet_Exp[[#This Row],[Vch /Ex /PayId]],"0000000000"),"")</f>
        <v/>
      </c>
      <c r="AF1537" s="250" t="b">
        <f>IF(tbl_TransDet_Exp[[#This Row],[ER Lookup and Format]]&lt;&gt;"",CONCATENATE(tbl_TransDet_Exp[[#This Row],[https://financials.omni.fsu.edu/psp/sprdfi/EMPLOYEE/ERP/c/AUDIT_EXPENSE_FUNCTIONS.TE_EXP_SHEET_INQ.GBL?SHEET_ID=]],AE1537,tbl_TransDet_Exp[[#This Row],[&amp;PAGE=EX_SHEET_ENTRY]]))</f>
        <v>0</v>
      </c>
      <c r="AG1537" s="250" t="str">
        <f t="shared" si="74"/>
        <v>https://docmgmt.its.fsu.edu/NolijWeb/public/apiLoginCheck.jsp?redir=../documentviewer/%3FdocumentId%3D</v>
      </c>
      <c r="AH15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7" s="250" t="str">
        <f>tbl_TransDet_Exp[[#Headers],[&amp;TargetFrameName=None]]</f>
        <v>&amp;TargetFrameName=None</v>
      </c>
      <c r="AJ15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7" s="71"/>
      <c r="AN1537" s="22"/>
      <c r="AO1537" s="22"/>
      <c r="AP1537" s="208"/>
      <c r="AQ1537" s="42" t="e">
        <f>IF(tbl_TransDet_Exp[[#This Row],[Custom SR Type]]="",INDEX(SR_Lookup[Section Name],MATCH(tbl_TransDet_Exp[[#This Row],[Account]],SR_Lookup[Account],0)),tbl_TransDet_Exp[[#This Row],[Custom SR Type]])</f>
        <v>#N/A</v>
      </c>
      <c r="AR1537" s="42">
        <f>VALUE(CONCATENATE(C1537,TEXT(tbl_TransDet_Exp[[#This Row],[Pd]],"00")))</f>
        <v>0</v>
      </c>
      <c r="AS1537" s="42" t="str">
        <f>TEXT(tbl_TransDet_Exp[[#This Row],[Project Id]],"000000")</f>
        <v>000000</v>
      </c>
      <c r="AT1537" s="42" t="e">
        <f>INDEX(Table11[Description],MATCH(tbl_TransDet_Exp[[#This Row],[Account]],Table11[GL Account],0))</f>
        <v>#N/A</v>
      </c>
      <c r="AU15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8" spans="2:47">
      <c r="B1538" s="11"/>
      <c r="C1538" s="243"/>
      <c r="D1538" s="243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244"/>
      <c r="P1538" s="11"/>
      <c r="Q1538" s="245"/>
      <c r="R1538" s="11"/>
      <c r="S1538" s="11"/>
      <c r="T1538" s="11"/>
      <c r="U1538" s="11"/>
      <c r="V1538" s="11"/>
      <c r="W1538" s="11"/>
      <c r="X1538" s="11"/>
      <c r="Y1538" s="11"/>
      <c r="Z1538" s="246"/>
      <c r="AA15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8" s="250" t="e">
        <f>IF(tbl_TransDet_Exp[[#This Row],[+/-  (HR GL Detail)]]&lt;&gt;"",tbl_TransDet_Exp[[#This Row],[+/-  (HR GL Detail)]],IF(#REF!&lt;&gt;"",#REF!,""))</f>
        <v>#REF!</v>
      </c>
      <c r="AC1538" s="250" t="str">
        <f t="shared" si="72"/>
        <v>https://financials.omni.fsu.edu/psp/sprdfi/EMPLOYEE/ERP/c/AUDIT_EXPENSE_FUNCTIONS.TE_EXP_SHEET_INQ.GBL?SHEET_ID=</v>
      </c>
      <c r="AD1538" s="250" t="str">
        <f t="shared" si="73"/>
        <v>&amp;PAGE=EX_SHEET_ENTRY</v>
      </c>
      <c r="AE1538" s="250" t="str">
        <f>IF(LEFT(tbl_TransDet_Exp[[#This Row],[Journal Id]],2)="EX",TEXT(tbl_TransDet_Exp[[#This Row],[Vch /Ex /PayId]],"0000000000"),"")</f>
        <v/>
      </c>
      <c r="AF1538" s="250" t="b">
        <f>IF(tbl_TransDet_Exp[[#This Row],[ER Lookup and Format]]&lt;&gt;"",CONCATENATE(tbl_TransDet_Exp[[#This Row],[https://financials.omni.fsu.edu/psp/sprdfi/EMPLOYEE/ERP/c/AUDIT_EXPENSE_FUNCTIONS.TE_EXP_SHEET_INQ.GBL?SHEET_ID=]],AE1538,tbl_TransDet_Exp[[#This Row],[&amp;PAGE=EX_SHEET_ENTRY]]))</f>
        <v>0</v>
      </c>
      <c r="AG1538" s="250" t="str">
        <f t="shared" si="74"/>
        <v>https://docmgmt.its.fsu.edu/NolijWeb/public/apiLoginCheck.jsp?redir=../documentviewer/%3FdocumentId%3D</v>
      </c>
      <c r="AH15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8" s="250" t="str">
        <f>tbl_TransDet_Exp[[#Headers],[&amp;TargetFrameName=None]]</f>
        <v>&amp;TargetFrameName=None</v>
      </c>
      <c r="AJ15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8" s="71"/>
      <c r="AN1538" s="22"/>
      <c r="AO1538" s="22"/>
      <c r="AP1538" s="208"/>
      <c r="AQ1538" s="42" t="e">
        <f>IF(tbl_TransDet_Exp[[#This Row],[Custom SR Type]]="",INDEX(SR_Lookup[Section Name],MATCH(tbl_TransDet_Exp[[#This Row],[Account]],SR_Lookup[Account],0)),tbl_TransDet_Exp[[#This Row],[Custom SR Type]])</f>
        <v>#N/A</v>
      </c>
      <c r="AR1538" s="42">
        <f>VALUE(CONCATENATE(C1538,TEXT(tbl_TransDet_Exp[[#This Row],[Pd]],"00")))</f>
        <v>0</v>
      </c>
      <c r="AS1538" s="42" t="str">
        <f>TEXT(tbl_TransDet_Exp[[#This Row],[Project Id]],"000000")</f>
        <v>000000</v>
      </c>
      <c r="AT1538" s="42" t="e">
        <f>INDEX(Table11[Description],MATCH(tbl_TransDet_Exp[[#This Row],[Account]],Table11[GL Account],0))</f>
        <v>#N/A</v>
      </c>
      <c r="AU15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39" spans="2:47">
      <c r="B1539" s="11"/>
      <c r="C1539" s="243"/>
      <c r="D1539" s="243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244"/>
      <c r="P1539" s="11"/>
      <c r="Q1539" s="245"/>
      <c r="R1539" s="11"/>
      <c r="S1539" s="11"/>
      <c r="T1539" s="11"/>
      <c r="U1539" s="11"/>
      <c r="V1539" s="11"/>
      <c r="W1539" s="11"/>
      <c r="X1539" s="11"/>
      <c r="Y1539" s="11"/>
      <c r="Z1539" s="246"/>
      <c r="AA15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39" s="250" t="e">
        <f>IF(tbl_TransDet_Exp[[#This Row],[+/-  (HR GL Detail)]]&lt;&gt;"",tbl_TransDet_Exp[[#This Row],[+/-  (HR GL Detail)]],IF(#REF!&lt;&gt;"",#REF!,""))</f>
        <v>#REF!</v>
      </c>
      <c r="AC1539" s="250" t="str">
        <f t="shared" si="72"/>
        <v>https://financials.omni.fsu.edu/psp/sprdfi/EMPLOYEE/ERP/c/AUDIT_EXPENSE_FUNCTIONS.TE_EXP_SHEET_INQ.GBL?SHEET_ID=</v>
      </c>
      <c r="AD1539" s="250" t="str">
        <f t="shared" si="73"/>
        <v>&amp;PAGE=EX_SHEET_ENTRY</v>
      </c>
      <c r="AE1539" s="250" t="str">
        <f>IF(LEFT(tbl_TransDet_Exp[[#This Row],[Journal Id]],2)="EX",TEXT(tbl_TransDet_Exp[[#This Row],[Vch /Ex /PayId]],"0000000000"),"")</f>
        <v/>
      </c>
      <c r="AF1539" s="250" t="b">
        <f>IF(tbl_TransDet_Exp[[#This Row],[ER Lookup and Format]]&lt;&gt;"",CONCATENATE(tbl_TransDet_Exp[[#This Row],[https://financials.omni.fsu.edu/psp/sprdfi/EMPLOYEE/ERP/c/AUDIT_EXPENSE_FUNCTIONS.TE_EXP_SHEET_INQ.GBL?SHEET_ID=]],AE1539,tbl_TransDet_Exp[[#This Row],[&amp;PAGE=EX_SHEET_ENTRY]]))</f>
        <v>0</v>
      </c>
      <c r="AG1539" s="250" t="str">
        <f t="shared" si="74"/>
        <v>https://docmgmt.its.fsu.edu/NolijWeb/public/apiLoginCheck.jsp?redir=../documentviewer/%3FdocumentId%3D</v>
      </c>
      <c r="AH15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39" s="250" t="str">
        <f>tbl_TransDet_Exp[[#Headers],[&amp;TargetFrameName=None]]</f>
        <v>&amp;TargetFrameName=None</v>
      </c>
      <c r="AJ15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39" s="71"/>
      <c r="AN1539" s="22"/>
      <c r="AO1539" s="22"/>
      <c r="AP1539" s="208"/>
      <c r="AQ1539" s="42" t="e">
        <f>IF(tbl_TransDet_Exp[[#This Row],[Custom SR Type]]="",INDEX(SR_Lookup[Section Name],MATCH(tbl_TransDet_Exp[[#This Row],[Account]],SR_Lookup[Account],0)),tbl_TransDet_Exp[[#This Row],[Custom SR Type]])</f>
        <v>#N/A</v>
      </c>
      <c r="AR1539" s="42">
        <f>VALUE(CONCATENATE(C1539,TEXT(tbl_TransDet_Exp[[#This Row],[Pd]],"00")))</f>
        <v>0</v>
      </c>
      <c r="AS1539" s="42" t="str">
        <f>TEXT(tbl_TransDet_Exp[[#This Row],[Project Id]],"000000")</f>
        <v>000000</v>
      </c>
      <c r="AT1539" s="42" t="e">
        <f>INDEX(Table11[Description],MATCH(tbl_TransDet_Exp[[#This Row],[Account]],Table11[GL Account],0))</f>
        <v>#N/A</v>
      </c>
      <c r="AU15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0" spans="2:47">
      <c r="B1540" s="11"/>
      <c r="C1540" s="243"/>
      <c r="D1540" s="243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244"/>
      <c r="P1540" s="11"/>
      <c r="Q1540" s="245"/>
      <c r="R1540" s="11"/>
      <c r="S1540" s="11"/>
      <c r="T1540" s="11"/>
      <c r="U1540" s="11"/>
      <c r="V1540" s="11"/>
      <c r="W1540" s="11"/>
      <c r="X1540" s="11"/>
      <c r="Y1540" s="11"/>
      <c r="Z1540" s="246"/>
      <c r="AA15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0" s="250" t="e">
        <f>IF(tbl_TransDet_Exp[[#This Row],[+/-  (HR GL Detail)]]&lt;&gt;"",tbl_TransDet_Exp[[#This Row],[+/-  (HR GL Detail)]],IF(#REF!&lt;&gt;"",#REF!,""))</f>
        <v>#REF!</v>
      </c>
      <c r="AC1540" s="250" t="str">
        <f t="shared" si="72"/>
        <v>https://financials.omni.fsu.edu/psp/sprdfi/EMPLOYEE/ERP/c/AUDIT_EXPENSE_FUNCTIONS.TE_EXP_SHEET_INQ.GBL?SHEET_ID=</v>
      </c>
      <c r="AD1540" s="250" t="str">
        <f t="shared" si="73"/>
        <v>&amp;PAGE=EX_SHEET_ENTRY</v>
      </c>
      <c r="AE1540" s="250" t="str">
        <f>IF(LEFT(tbl_TransDet_Exp[[#This Row],[Journal Id]],2)="EX",TEXT(tbl_TransDet_Exp[[#This Row],[Vch /Ex /PayId]],"0000000000"),"")</f>
        <v/>
      </c>
      <c r="AF1540" s="250" t="b">
        <f>IF(tbl_TransDet_Exp[[#This Row],[ER Lookup and Format]]&lt;&gt;"",CONCATENATE(tbl_TransDet_Exp[[#This Row],[https://financials.omni.fsu.edu/psp/sprdfi/EMPLOYEE/ERP/c/AUDIT_EXPENSE_FUNCTIONS.TE_EXP_SHEET_INQ.GBL?SHEET_ID=]],AE1540,tbl_TransDet_Exp[[#This Row],[&amp;PAGE=EX_SHEET_ENTRY]]))</f>
        <v>0</v>
      </c>
      <c r="AG1540" s="250" t="str">
        <f t="shared" si="74"/>
        <v>https://docmgmt.its.fsu.edu/NolijWeb/public/apiLoginCheck.jsp?redir=../documentviewer/%3FdocumentId%3D</v>
      </c>
      <c r="AH15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0" s="250" t="str">
        <f>tbl_TransDet_Exp[[#Headers],[&amp;TargetFrameName=None]]</f>
        <v>&amp;TargetFrameName=None</v>
      </c>
      <c r="AJ15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0" s="71"/>
      <c r="AN1540" s="22"/>
      <c r="AO1540" s="22"/>
      <c r="AP1540" s="208"/>
      <c r="AQ1540" s="42" t="e">
        <f>IF(tbl_TransDet_Exp[[#This Row],[Custom SR Type]]="",INDEX(SR_Lookup[Section Name],MATCH(tbl_TransDet_Exp[[#This Row],[Account]],SR_Lookup[Account],0)),tbl_TransDet_Exp[[#This Row],[Custom SR Type]])</f>
        <v>#N/A</v>
      </c>
      <c r="AR1540" s="42">
        <f>VALUE(CONCATENATE(C1540,TEXT(tbl_TransDet_Exp[[#This Row],[Pd]],"00")))</f>
        <v>0</v>
      </c>
      <c r="AS1540" s="42" t="str">
        <f>TEXT(tbl_TransDet_Exp[[#This Row],[Project Id]],"000000")</f>
        <v>000000</v>
      </c>
      <c r="AT1540" s="42" t="e">
        <f>INDEX(Table11[Description],MATCH(tbl_TransDet_Exp[[#This Row],[Account]],Table11[GL Account],0))</f>
        <v>#N/A</v>
      </c>
      <c r="AU15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1" spans="2:47">
      <c r="B1541" s="11"/>
      <c r="C1541" s="243"/>
      <c r="D1541" s="243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244"/>
      <c r="P1541" s="11"/>
      <c r="Q1541" s="245"/>
      <c r="R1541" s="11"/>
      <c r="S1541" s="11"/>
      <c r="T1541" s="11"/>
      <c r="U1541" s="11"/>
      <c r="V1541" s="11"/>
      <c r="W1541" s="11"/>
      <c r="X1541" s="11"/>
      <c r="Y1541" s="11"/>
      <c r="Z1541" s="246"/>
      <c r="AA15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1" s="250" t="e">
        <f>IF(tbl_TransDet_Exp[[#This Row],[+/-  (HR GL Detail)]]&lt;&gt;"",tbl_TransDet_Exp[[#This Row],[+/-  (HR GL Detail)]],IF(#REF!&lt;&gt;"",#REF!,""))</f>
        <v>#REF!</v>
      </c>
      <c r="AC1541" s="250" t="str">
        <f t="shared" si="72"/>
        <v>https://financials.omni.fsu.edu/psp/sprdfi/EMPLOYEE/ERP/c/AUDIT_EXPENSE_FUNCTIONS.TE_EXP_SHEET_INQ.GBL?SHEET_ID=</v>
      </c>
      <c r="AD1541" s="250" t="str">
        <f t="shared" si="73"/>
        <v>&amp;PAGE=EX_SHEET_ENTRY</v>
      </c>
      <c r="AE1541" s="250" t="str">
        <f>IF(LEFT(tbl_TransDet_Exp[[#This Row],[Journal Id]],2)="EX",TEXT(tbl_TransDet_Exp[[#This Row],[Vch /Ex /PayId]],"0000000000"),"")</f>
        <v/>
      </c>
      <c r="AF1541" s="250" t="b">
        <f>IF(tbl_TransDet_Exp[[#This Row],[ER Lookup and Format]]&lt;&gt;"",CONCATENATE(tbl_TransDet_Exp[[#This Row],[https://financials.omni.fsu.edu/psp/sprdfi/EMPLOYEE/ERP/c/AUDIT_EXPENSE_FUNCTIONS.TE_EXP_SHEET_INQ.GBL?SHEET_ID=]],AE1541,tbl_TransDet_Exp[[#This Row],[&amp;PAGE=EX_SHEET_ENTRY]]))</f>
        <v>0</v>
      </c>
      <c r="AG1541" s="250" t="str">
        <f t="shared" si="74"/>
        <v>https://docmgmt.its.fsu.edu/NolijWeb/public/apiLoginCheck.jsp?redir=../documentviewer/%3FdocumentId%3D</v>
      </c>
      <c r="AH15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1" s="250" t="str">
        <f>tbl_TransDet_Exp[[#Headers],[&amp;TargetFrameName=None]]</f>
        <v>&amp;TargetFrameName=None</v>
      </c>
      <c r="AJ15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1" s="71"/>
      <c r="AN1541" s="22"/>
      <c r="AO1541" s="22"/>
      <c r="AP1541" s="208"/>
      <c r="AQ1541" s="42" t="e">
        <f>IF(tbl_TransDet_Exp[[#This Row],[Custom SR Type]]="",INDEX(SR_Lookup[Section Name],MATCH(tbl_TransDet_Exp[[#This Row],[Account]],SR_Lookup[Account],0)),tbl_TransDet_Exp[[#This Row],[Custom SR Type]])</f>
        <v>#N/A</v>
      </c>
      <c r="AR1541" s="42">
        <f>VALUE(CONCATENATE(C1541,TEXT(tbl_TransDet_Exp[[#This Row],[Pd]],"00")))</f>
        <v>0</v>
      </c>
      <c r="AS1541" s="42" t="str">
        <f>TEXT(tbl_TransDet_Exp[[#This Row],[Project Id]],"000000")</f>
        <v>000000</v>
      </c>
      <c r="AT1541" s="42" t="e">
        <f>INDEX(Table11[Description],MATCH(tbl_TransDet_Exp[[#This Row],[Account]],Table11[GL Account],0))</f>
        <v>#N/A</v>
      </c>
      <c r="AU15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2" spans="2:47">
      <c r="B1542" s="11"/>
      <c r="C1542" s="243"/>
      <c r="D1542" s="243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244"/>
      <c r="P1542" s="11"/>
      <c r="Q1542" s="245"/>
      <c r="R1542" s="11"/>
      <c r="S1542" s="11"/>
      <c r="T1542" s="11"/>
      <c r="U1542" s="11"/>
      <c r="V1542" s="11"/>
      <c r="W1542" s="11"/>
      <c r="X1542" s="11"/>
      <c r="Y1542" s="11"/>
      <c r="Z1542" s="246"/>
      <c r="AA15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2" s="250" t="e">
        <f>IF(tbl_TransDet_Exp[[#This Row],[+/-  (HR GL Detail)]]&lt;&gt;"",tbl_TransDet_Exp[[#This Row],[+/-  (HR GL Detail)]],IF(#REF!&lt;&gt;"",#REF!,""))</f>
        <v>#REF!</v>
      </c>
      <c r="AC1542" s="250" t="str">
        <f t="shared" si="72"/>
        <v>https://financials.omni.fsu.edu/psp/sprdfi/EMPLOYEE/ERP/c/AUDIT_EXPENSE_FUNCTIONS.TE_EXP_SHEET_INQ.GBL?SHEET_ID=</v>
      </c>
      <c r="AD1542" s="250" t="str">
        <f t="shared" si="73"/>
        <v>&amp;PAGE=EX_SHEET_ENTRY</v>
      </c>
      <c r="AE1542" s="250" t="str">
        <f>IF(LEFT(tbl_TransDet_Exp[[#This Row],[Journal Id]],2)="EX",TEXT(tbl_TransDet_Exp[[#This Row],[Vch /Ex /PayId]],"0000000000"),"")</f>
        <v/>
      </c>
      <c r="AF1542" s="250" t="b">
        <f>IF(tbl_TransDet_Exp[[#This Row],[ER Lookup and Format]]&lt;&gt;"",CONCATENATE(tbl_TransDet_Exp[[#This Row],[https://financials.omni.fsu.edu/psp/sprdfi/EMPLOYEE/ERP/c/AUDIT_EXPENSE_FUNCTIONS.TE_EXP_SHEET_INQ.GBL?SHEET_ID=]],AE1542,tbl_TransDet_Exp[[#This Row],[&amp;PAGE=EX_SHEET_ENTRY]]))</f>
        <v>0</v>
      </c>
      <c r="AG1542" s="250" t="str">
        <f t="shared" si="74"/>
        <v>https://docmgmt.its.fsu.edu/NolijWeb/public/apiLoginCheck.jsp?redir=../documentviewer/%3FdocumentId%3D</v>
      </c>
      <c r="AH15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2" s="250" t="str">
        <f>tbl_TransDet_Exp[[#Headers],[&amp;TargetFrameName=None]]</f>
        <v>&amp;TargetFrameName=None</v>
      </c>
      <c r="AJ15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2" s="71"/>
      <c r="AN1542" s="22"/>
      <c r="AO1542" s="22"/>
      <c r="AP1542" s="208"/>
      <c r="AQ1542" s="42" t="e">
        <f>IF(tbl_TransDet_Exp[[#This Row],[Custom SR Type]]="",INDEX(SR_Lookup[Section Name],MATCH(tbl_TransDet_Exp[[#This Row],[Account]],SR_Lookup[Account],0)),tbl_TransDet_Exp[[#This Row],[Custom SR Type]])</f>
        <v>#N/A</v>
      </c>
      <c r="AR1542" s="42">
        <f>VALUE(CONCATENATE(C1542,TEXT(tbl_TransDet_Exp[[#This Row],[Pd]],"00")))</f>
        <v>0</v>
      </c>
      <c r="AS1542" s="42" t="str">
        <f>TEXT(tbl_TransDet_Exp[[#This Row],[Project Id]],"000000")</f>
        <v>000000</v>
      </c>
      <c r="AT1542" s="42" t="e">
        <f>INDEX(Table11[Description],MATCH(tbl_TransDet_Exp[[#This Row],[Account]],Table11[GL Account],0))</f>
        <v>#N/A</v>
      </c>
      <c r="AU15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3" spans="2:47">
      <c r="B1543" s="11"/>
      <c r="C1543" s="243"/>
      <c r="D1543" s="243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244"/>
      <c r="P1543" s="11"/>
      <c r="Q1543" s="245"/>
      <c r="R1543" s="11"/>
      <c r="S1543" s="11"/>
      <c r="T1543" s="11"/>
      <c r="U1543" s="11"/>
      <c r="V1543" s="11"/>
      <c r="W1543" s="11"/>
      <c r="X1543" s="11"/>
      <c r="Y1543" s="11"/>
      <c r="Z1543" s="246"/>
      <c r="AA15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3" s="250" t="e">
        <f>IF(tbl_TransDet_Exp[[#This Row],[+/-  (HR GL Detail)]]&lt;&gt;"",tbl_TransDet_Exp[[#This Row],[+/-  (HR GL Detail)]],IF(#REF!&lt;&gt;"",#REF!,""))</f>
        <v>#REF!</v>
      </c>
      <c r="AC1543" s="250" t="str">
        <f t="shared" si="72"/>
        <v>https://financials.omni.fsu.edu/psp/sprdfi/EMPLOYEE/ERP/c/AUDIT_EXPENSE_FUNCTIONS.TE_EXP_SHEET_INQ.GBL?SHEET_ID=</v>
      </c>
      <c r="AD1543" s="250" t="str">
        <f t="shared" si="73"/>
        <v>&amp;PAGE=EX_SHEET_ENTRY</v>
      </c>
      <c r="AE1543" s="250" t="str">
        <f>IF(LEFT(tbl_TransDet_Exp[[#This Row],[Journal Id]],2)="EX",TEXT(tbl_TransDet_Exp[[#This Row],[Vch /Ex /PayId]],"0000000000"),"")</f>
        <v/>
      </c>
      <c r="AF1543" s="250" t="b">
        <f>IF(tbl_TransDet_Exp[[#This Row],[ER Lookup and Format]]&lt;&gt;"",CONCATENATE(tbl_TransDet_Exp[[#This Row],[https://financials.omni.fsu.edu/psp/sprdfi/EMPLOYEE/ERP/c/AUDIT_EXPENSE_FUNCTIONS.TE_EXP_SHEET_INQ.GBL?SHEET_ID=]],AE1543,tbl_TransDet_Exp[[#This Row],[&amp;PAGE=EX_SHEET_ENTRY]]))</f>
        <v>0</v>
      </c>
      <c r="AG1543" s="250" t="str">
        <f t="shared" si="74"/>
        <v>https://docmgmt.its.fsu.edu/NolijWeb/public/apiLoginCheck.jsp?redir=../documentviewer/%3FdocumentId%3D</v>
      </c>
      <c r="AH15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3" s="250" t="str">
        <f>tbl_TransDet_Exp[[#Headers],[&amp;TargetFrameName=None]]</f>
        <v>&amp;TargetFrameName=None</v>
      </c>
      <c r="AJ15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3" s="71"/>
      <c r="AN1543" s="22"/>
      <c r="AO1543" s="22"/>
      <c r="AP1543" s="208"/>
      <c r="AQ1543" s="42" t="e">
        <f>IF(tbl_TransDet_Exp[[#This Row],[Custom SR Type]]="",INDEX(SR_Lookup[Section Name],MATCH(tbl_TransDet_Exp[[#This Row],[Account]],SR_Lookup[Account],0)),tbl_TransDet_Exp[[#This Row],[Custom SR Type]])</f>
        <v>#N/A</v>
      </c>
      <c r="AR1543" s="42">
        <f>VALUE(CONCATENATE(C1543,TEXT(tbl_TransDet_Exp[[#This Row],[Pd]],"00")))</f>
        <v>0</v>
      </c>
      <c r="AS1543" s="42" t="str">
        <f>TEXT(tbl_TransDet_Exp[[#This Row],[Project Id]],"000000")</f>
        <v>000000</v>
      </c>
      <c r="AT1543" s="42" t="e">
        <f>INDEX(Table11[Description],MATCH(tbl_TransDet_Exp[[#This Row],[Account]],Table11[GL Account],0))</f>
        <v>#N/A</v>
      </c>
      <c r="AU15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4" spans="2:47">
      <c r="B1544" s="11"/>
      <c r="C1544" s="243"/>
      <c r="D1544" s="243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244"/>
      <c r="P1544" s="11"/>
      <c r="Q1544" s="245"/>
      <c r="R1544" s="11"/>
      <c r="S1544" s="11"/>
      <c r="T1544" s="11"/>
      <c r="U1544" s="11"/>
      <c r="V1544" s="11"/>
      <c r="W1544" s="11"/>
      <c r="X1544" s="11"/>
      <c r="Y1544" s="11"/>
      <c r="Z1544" s="246"/>
      <c r="AA15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4" s="250" t="e">
        <f>IF(tbl_TransDet_Exp[[#This Row],[+/-  (HR GL Detail)]]&lt;&gt;"",tbl_TransDet_Exp[[#This Row],[+/-  (HR GL Detail)]],IF(#REF!&lt;&gt;"",#REF!,""))</f>
        <v>#REF!</v>
      </c>
      <c r="AC1544" s="250" t="str">
        <f t="shared" si="72"/>
        <v>https://financials.omni.fsu.edu/psp/sprdfi/EMPLOYEE/ERP/c/AUDIT_EXPENSE_FUNCTIONS.TE_EXP_SHEET_INQ.GBL?SHEET_ID=</v>
      </c>
      <c r="AD1544" s="250" t="str">
        <f t="shared" si="73"/>
        <v>&amp;PAGE=EX_SHEET_ENTRY</v>
      </c>
      <c r="AE1544" s="250" t="str">
        <f>IF(LEFT(tbl_TransDet_Exp[[#This Row],[Journal Id]],2)="EX",TEXT(tbl_TransDet_Exp[[#This Row],[Vch /Ex /PayId]],"0000000000"),"")</f>
        <v/>
      </c>
      <c r="AF1544" s="250" t="b">
        <f>IF(tbl_TransDet_Exp[[#This Row],[ER Lookup and Format]]&lt;&gt;"",CONCATENATE(tbl_TransDet_Exp[[#This Row],[https://financials.omni.fsu.edu/psp/sprdfi/EMPLOYEE/ERP/c/AUDIT_EXPENSE_FUNCTIONS.TE_EXP_SHEET_INQ.GBL?SHEET_ID=]],AE1544,tbl_TransDet_Exp[[#This Row],[&amp;PAGE=EX_SHEET_ENTRY]]))</f>
        <v>0</v>
      </c>
      <c r="AG1544" s="250" t="str">
        <f t="shared" si="74"/>
        <v>https://docmgmt.its.fsu.edu/NolijWeb/public/apiLoginCheck.jsp?redir=../documentviewer/%3FdocumentId%3D</v>
      </c>
      <c r="AH15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4" s="250" t="str">
        <f>tbl_TransDet_Exp[[#Headers],[&amp;TargetFrameName=None]]</f>
        <v>&amp;TargetFrameName=None</v>
      </c>
      <c r="AJ15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4" s="71"/>
      <c r="AN1544" s="22"/>
      <c r="AO1544" s="22"/>
      <c r="AP1544" s="208"/>
      <c r="AQ1544" s="42" t="e">
        <f>IF(tbl_TransDet_Exp[[#This Row],[Custom SR Type]]="",INDEX(SR_Lookup[Section Name],MATCH(tbl_TransDet_Exp[[#This Row],[Account]],SR_Lookup[Account],0)),tbl_TransDet_Exp[[#This Row],[Custom SR Type]])</f>
        <v>#N/A</v>
      </c>
      <c r="AR1544" s="42">
        <f>VALUE(CONCATENATE(C1544,TEXT(tbl_TransDet_Exp[[#This Row],[Pd]],"00")))</f>
        <v>0</v>
      </c>
      <c r="AS1544" s="42" t="str">
        <f>TEXT(tbl_TransDet_Exp[[#This Row],[Project Id]],"000000")</f>
        <v>000000</v>
      </c>
      <c r="AT1544" s="42" t="e">
        <f>INDEX(Table11[Description],MATCH(tbl_TransDet_Exp[[#This Row],[Account]],Table11[GL Account],0))</f>
        <v>#N/A</v>
      </c>
      <c r="AU15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5" spans="2:47">
      <c r="B1545" s="11"/>
      <c r="C1545" s="243"/>
      <c r="D1545" s="243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244"/>
      <c r="P1545" s="11"/>
      <c r="Q1545" s="245"/>
      <c r="R1545" s="11"/>
      <c r="S1545" s="11"/>
      <c r="T1545" s="11"/>
      <c r="U1545" s="11"/>
      <c r="V1545" s="11"/>
      <c r="W1545" s="11"/>
      <c r="X1545" s="11"/>
      <c r="Y1545" s="11"/>
      <c r="Z1545" s="246"/>
      <c r="AA15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5" s="250" t="e">
        <f>IF(tbl_TransDet_Exp[[#This Row],[+/-  (HR GL Detail)]]&lt;&gt;"",tbl_TransDet_Exp[[#This Row],[+/-  (HR GL Detail)]],IF(#REF!&lt;&gt;"",#REF!,""))</f>
        <v>#REF!</v>
      </c>
      <c r="AC1545" s="250" t="str">
        <f t="shared" si="72"/>
        <v>https://financials.omni.fsu.edu/psp/sprdfi/EMPLOYEE/ERP/c/AUDIT_EXPENSE_FUNCTIONS.TE_EXP_SHEET_INQ.GBL?SHEET_ID=</v>
      </c>
      <c r="AD1545" s="250" t="str">
        <f t="shared" si="73"/>
        <v>&amp;PAGE=EX_SHEET_ENTRY</v>
      </c>
      <c r="AE1545" s="250" t="str">
        <f>IF(LEFT(tbl_TransDet_Exp[[#This Row],[Journal Id]],2)="EX",TEXT(tbl_TransDet_Exp[[#This Row],[Vch /Ex /PayId]],"0000000000"),"")</f>
        <v/>
      </c>
      <c r="AF1545" s="250" t="b">
        <f>IF(tbl_TransDet_Exp[[#This Row],[ER Lookup and Format]]&lt;&gt;"",CONCATENATE(tbl_TransDet_Exp[[#This Row],[https://financials.omni.fsu.edu/psp/sprdfi/EMPLOYEE/ERP/c/AUDIT_EXPENSE_FUNCTIONS.TE_EXP_SHEET_INQ.GBL?SHEET_ID=]],AE1545,tbl_TransDet_Exp[[#This Row],[&amp;PAGE=EX_SHEET_ENTRY]]))</f>
        <v>0</v>
      </c>
      <c r="AG1545" s="250" t="str">
        <f t="shared" si="74"/>
        <v>https://docmgmt.its.fsu.edu/NolijWeb/public/apiLoginCheck.jsp?redir=../documentviewer/%3FdocumentId%3D</v>
      </c>
      <c r="AH15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5" s="250" t="str">
        <f>tbl_TransDet_Exp[[#Headers],[&amp;TargetFrameName=None]]</f>
        <v>&amp;TargetFrameName=None</v>
      </c>
      <c r="AJ15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5" s="71"/>
      <c r="AN1545" s="22"/>
      <c r="AO1545" s="22"/>
      <c r="AP1545" s="208"/>
      <c r="AQ1545" s="42" t="e">
        <f>IF(tbl_TransDet_Exp[[#This Row],[Custom SR Type]]="",INDEX(SR_Lookup[Section Name],MATCH(tbl_TransDet_Exp[[#This Row],[Account]],SR_Lookup[Account],0)),tbl_TransDet_Exp[[#This Row],[Custom SR Type]])</f>
        <v>#N/A</v>
      </c>
      <c r="AR1545" s="42">
        <f>VALUE(CONCATENATE(C1545,TEXT(tbl_TransDet_Exp[[#This Row],[Pd]],"00")))</f>
        <v>0</v>
      </c>
      <c r="AS1545" s="42" t="str">
        <f>TEXT(tbl_TransDet_Exp[[#This Row],[Project Id]],"000000")</f>
        <v>000000</v>
      </c>
      <c r="AT1545" s="42" t="e">
        <f>INDEX(Table11[Description],MATCH(tbl_TransDet_Exp[[#This Row],[Account]],Table11[GL Account],0))</f>
        <v>#N/A</v>
      </c>
      <c r="AU15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6" spans="2:47">
      <c r="B1546" s="11"/>
      <c r="C1546" s="243"/>
      <c r="D1546" s="243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244"/>
      <c r="P1546" s="11"/>
      <c r="Q1546" s="245"/>
      <c r="R1546" s="11"/>
      <c r="S1546" s="11"/>
      <c r="T1546" s="11"/>
      <c r="U1546" s="11"/>
      <c r="V1546" s="11"/>
      <c r="W1546" s="11"/>
      <c r="X1546" s="11"/>
      <c r="Y1546" s="11"/>
      <c r="Z1546" s="246"/>
      <c r="AA15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6" s="250" t="e">
        <f>IF(tbl_TransDet_Exp[[#This Row],[+/-  (HR GL Detail)]]&lt;&gt;"",tbl_TransDet_Exp[[#This Row],[+/-  (HR GL Detail)]],IF(#REF!&lt;&gt;"",#REF!,""))</f>
        <v>#REF!</v>
      </c>
      <c r="AC1546" s="250" t="str">
        <f t="shared" ref="AC1546:AC1609" si="75">$AC$2</f>
        <v>https://financials.omni.fsu.edu/psp/sprdfi/EMPLOYEE/ERP/c/AUDIT_EXPENSE_FUNCTIONS.TE_EXP_SHEET_INQ.GBL?SHEET_ID=</v>
      </c>
      <c r="AD1546" s="250" t="str">
        <f t="shared" ref="AD1546:AD1609" si="76">$AD$2</f>
        <v>&amp;PAGE=EX_SHEET_ENTRY</v>
      </c>
      <c r="AE1546" s="250" t="str">
        <f>IF(LEFT(tbl_TransDet_Exp[[#This Row],[Journal Id]],2)="EX",TEXT(tbl_TransDet_Exp[[#This Row],[Vch /Ex /PayId]],"0000000000"),"")</f>
        <v/>
      </c>
      <c r="AF1546" s="250" t="b">
        <f>IF(tbl_TransDet_Exp[[#This Row],[ER Lookup and Format]]&lt;&gt;"",CONCATENATE(tbl_TransDet_Exp[[#This Row],[https://financials.omni.fsu.edu/psp/sprdfi/EMPLOYEE/ERP/c/AUDIT_EXPENSE_FUNCTIONS.TE_EXP_SHEET_INQ.GBL?SHEET_ID=]],AE1546,tbl_TransDet_Exp[[#This Row],[&amp;PAGE=EX_SHEET_ENTRY]]))</f>
        <v>0</v>
      </c>
      <c r="AG1546" s="250" t="str">
        <f t="shared" ref="AG1546:AG1609" si="77">$AG$2</f>
        <v>https://docmgmt.its.fsu.edu/NolijWeb/public/apiLoginCheck.jsp?redir=../documentviewer/%3FdocumentId%3D</v>
      </c>
      <c r="AH15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6" s="250" t="str">
        <f>tbl_TransDet_Exp[[#Headers],[&amp;TargetFrameName=None]]</f>
        <v>&amp;TargetFrameName=None</v>
      </c>
      <c r="AJ15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6" s="71"/>
      <c r="AN1546" s="22"/>
      <c r="AO1546" s="22"/>
      <c r="AP1546" s="208"/>
      <c r="AQ1546" s="42" t="e">
        <f>IF(tbl_TransDet_Exp[[#This Row],[Custom SR Type]]="",INDEX(SR_Lookup[Section Name],MATCH(tbl_TransDet_Exp[[#This Row],[Account]],SR_Lookup[Account],0)),tbl_TransDet_Exp[[#This Row],[Custom SR Type]])</f>
        <v>#N/A</v>
      </c>
      <c r="AR1546" s="42">
        <f>VALUE(CONCATENATE(C1546,TEXT(tbl_TransDet_Exp[[#This Row],[Pd]],"00")))</f>
        <v>0</v>
      </c>
      <c r="AS1546" s="42" t="str">
        <f>TEXT(tbl_TransDet_Exp[[#This Row],[Project Id]],"000000")</f>
        <v>000000</v>
      </c>
      <c r="AT1546" s="42" t="e">
        <f>INDEX(Table11[Description],MATCH(tbl_TransDet_Exp[[#This Row],[Account]],Table11[GL Account],0))</f>
        <v>#N/A</v>
      </c>
      <c r="AU15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7" spans="2:47">
      <c r="B1547" s="11"/>
      <c r="C1547" s="243"/>
      <c r="D1547" s="243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244"/>
      <c r="P1547" s="11"/>
      <c r="Q1547" s="245"/>
      <c r="R1547" s="11"/>
      <c r="S1547" s="11"/>
      <c r="T1547" s="11"/>
      <c r="U1547" s="11"/>
      <c r="V1547" s="11"/>
      <c r="W1547" s="11"/>
      <c r="X1547" s="11"/>
      <c r="Y1547" s="11"/>
      <c r="Z1547" s="246"/>
      <c r="AA15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7" s="250" t="e">
        <f>IF(tbl_TransDet_Exp[[#This Row],[+/-  (HR GL Detail)]]&lt;&gt;"",tbl_TransDet_Exp[[#This Row],[+/-  (HR GL Detail)]],IF(#REF!&lt;&gt;"",#REF!,""))</f>
        <v>#REF!</v>
      </c>
      <c r="AC1547" s="250" t="str">
        <f t="shared" si="75"/>
        <v>https://financials.omni.fsu.edu/psp/sprdfi/EMPLOYEE/ERP/c/AUDIT_EXPENSE_FUNCTIONS.TE_EXP_SHEET_INQ.GBL?SHEET_ID=</v>
      </c>
      <c r="AD1547" s="250" t="str">
        <f t="shared" si="76"/>
        <v>&amp;PAGE=EX_SHEET_ENTRY</v>
      </c>
      <c r="AE1547" s="250" t="str">
        <f>IF(LEFT(tbl_TransDet_Exp[[#This Row],[Journal Id]],2)="EX",TEXT(tbl_TransDet_Exp[[#This Row],[Vch /Ex /PayId]],"0000000000"),"")</f>
        <v/>
      </c>
      <c r="AF1547" s="250" t="b">
        <f>IF(tbl_TransDet_Exp[[#This Row],[ER Lookup and Format]]&lt;&gt;"",CONCATENATE(tbl_TransDet_Exp[[#This Row],[https://financials.omni.fsu.edu/psp/sprdfi/EMPLOYEE/ERP/c/AUDIT_EXPENSE_FUNCTIONS.TE_EXP_SHEET_INQ.GBL?SHEET_ID=]],AE1547,tbl_TransDet_Exp[[#This Row],[&amp;PAGE=EX_SHEET_ENTRY]]))</f>
        <v>0</v>
      </c>
      <c r="AG1547" s="250" t="str">
        <f t="shared" si="77"/>
        <v>https://docmgmt.its.fsu.edu/NolijWeb/public/apiLoginCheck.jsp?redir=../documentviewer/%3FdocumentId%3D</v>
      </c>
      <c r="AH15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7" s="250" t="str">
        <f>tbl_TransDet_Exp[[#Headers],[&amp;TargetFrameName=None]]</f>
        <v>&amp;TargetFrameName=None</v>
      </c>
      <c r="AJ15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7" s="71"/>
      <c r="AN1547" s="22"/>
      <c r="AO1547" s="22"/>
      <c r="AP1547" s="208"/>
      <c r="AQ1547" s="42" t="e">
        <f>IF(tbl_TransDet_Exp[[#This Row],[Custom SR Type]]="",INDEX(SR_Lookup[Section Name],MATCH(tbl_TransDet_Exp[[#This Row],[Account]],SR_Lookup[Account],0)),tbl_TransDet_Exp[[#This Row],[Custom SR Type]])</f>
        <v>#N/A</v>
      </c>
      <c r="AR1547" s="42">
        <f>VALUE(CONCATENATE(C1547,TEXT(tbl_TransDet_Exp[[#This Row],[Pd]],"00")))</f>
        <v>0</v>
      </c>
      <c r="AS1547" s="42" t="str">
        <f>TEXT(tbl_TransDet_Exp[[#This Row],[Project Id]],"000000")</f>
        <v>000000</v>
      </c>
      <c r="AT1547" s="42" t="e">
        <f>INDEX(Table11[Description],MATCH(tbl_TransDet_Exp[[#This Row],[Account]],Table11[GL Account],0))</f>
        <v>#N/A</v>
      </c>
      <c r="AU15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8" spans="2:47">
      <c r="B1548" s="11"/>
      <c r="C1548" s="243"/>
      <c r="D1548" s="243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244"/>
      <c r="P1548" s="11"/>
      <c r="Q1548" s="245"/>
      <c r="R1548" s="11"/>
      <c r="S1548" s="11"/>
      <c r="T1548" s="11"/>
      <c r="U1548" s="11"/>
      <c r="V1548" s="11"/>
      <c r="W1548" s="11"/>
      <c r="X1548" s="11"/>
      <c r="Y1548" s="11"/>
      <c r="Z1548" s="246"/>
      <c r="AA15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8" s="250" t="e">
        <f>IF(tbl_TransDet_Exp[[#This Row],[+/-  (HR GL Detail)]]&lt;&gt;"",tbl_TransDet_Exp[[#This Row],[+/-  (HR GL Detail)]],IF(#REF!&lt;&gt;"",#REF!,""))</f>
        <v>#REF!</v>
      </c>
      <c r="AC1548" s="250" t="str">
        <f t="shared" si="75"/>
        <v>https://financials.omni.fsu.edu/psp/sprdfi/EMPLOYEE/ERP/c/AUDIT_EXPENSE_FUNCTIONS.TE_EXP_SHEET_INQ.GBL?SHEET_ID=</v>
      </c>
      <c r="AD1548" s="250" t="str">
        <f t="shared" si="76"/>
        <v>&amp;PAGE=EX_SHEET_ENTRY</v>
      </c>
      <c r="AE1548" s="250" t="str">
        <f>IF(LEFT(tbl_TransDet_Exp[[#This Row],[Journal Id]],2)="EX",TEXT(tbl_TransDet_Exp[[#This Row],[Vch /Ex /PayId]],"0000000000"),"")</f>
        <v/>
      </c>
      <c r="AF1548" s="250" t="b">
        <f>IF(tbl_TransDet_Exp[[#This Row],[ER Lookup and Format]]&lt;&gt;"",CONCATENATE(tbl_TransDet_Exp[[#This Row],[https://financials.omni.fsu.edu/psp/sprdfi/EMPLOYEE/ERP/c/AUDIT_EXPENSE_FUNCTIONS.TE_EXP_SHEET_INQ.GBL?SHEET_ID=]],AE1548,tbl_TransDet_Exp[[#This Row],[&amp;PAGE=EX_SHEET_ENTRY]]))</f>
        <v>0</v>
      </c>
      <c r="AG1548" s="250" t="str">
        <f t="shared" si="77"/>
        <v>https://docmgmt.its.fsu.edu/NolijWeb/public/apiLoginCheck.jsp?redir=../documentviewer/%3FdocumentId%3D</v>
      </c>
      <c r="AH15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8" s="250" t="str">
        <f>tbl_TransDet_Exp[[#Headers],[&amp;TargetFrameName=None]]</f>
        <v>&amp;TargetFrameName=None</v>
      </c>
      <c r="AJ15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8" s="71"/>
      <c r="AN1548" s="22"/>
      <c r="AO1548" s="22"/>
      <c r="AP1548" s="208"/>
      <c r="AQ1548" s="42" t="e">
        <f>IF(tbl_TransDet_Exp[[#This Row],[Custom SR Type]]="",INDEX(SR_Lookup[Section Name],MATCH(tbl_TransDet_Exp[[#This Row],[Account]],SR_Lookup[Account],0)),tbl_TransDet_Exp[[#This Row],[Custom SR Type]])</f>
        <v>#N/A</v>
      </c>
      <c r="AR1548" s="42">
        <f>VALUE(CONCATENATE(C1548,TEXT(tbl_TransDet_Exp[[#This Row],[Pd]],"00")))</f>
        <v>0</v>
      </c>
      <c r="AS1548" s="42" t="str">
        <f>TEXT(tbl_TransDet_Exp[[#This Row],[Project Id]],"000000")</f>
        <v>000000</v>
      </c>
      <c r="AT1548" s="42" t="e">
        <f>INDEX(Table11[Description],MATCH(tbl_TransDet_Exp[[#This Row],[Account]],Table11[GL Account],0))</f>
        <v>#N/A</v>
      </c>
      <c r="AU15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49" spans="2:47">
      <c r="B1549" s="11"/>
      <c r="C1549" s="243"/>
      <c r="D1549" s="243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244"/>
      <c r="P1549" s="11"/>
      <c r="Q1549" s="245"/>
      <c r="R1549" s="11"/>
      <c r="S1549" s="11"/>
      <c r="T1549" s="11"/>
      <c r="U1549" s="11"/>
      <c r="V1549" s="11"/>
      <c r="W1549" s="11"/>
      <c r="X1549" s="11"/>
      <c r="Y1549" s="11"/>
      <c r="Z1549" s="246"/>
      <c r="AA15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49" s="250" t="e">
        <f>IF(tbl_TransDet_Exp[[#This Row],[+/-  (HR GL Detail)]]&lt;&gt;"",tbl_TransDet_Exp[[#This Row],[+/-  (HR GL Detail)]],IF(#REF!&lt;&gt;"",#REF!,""))</f>
        <v>#REF!</v>
      </c>
      <c r="AC1549" s="250" t="str">
        <f t="shared" si="75"/>
        <v>https://financials.omni.fsu.edu/psp/sprdfi/EMPLOYEE/ERP/c/AUDIT_EXPENSE_FUNCTIONS.TE_EXP_SHEET_INQ.GBL?SHEET_ID=</v>
      </c>
      <c r="AD1549" s="250" t="str">
        <f t="shared" si="76"/>
        <v>&amp;PAGE=EX_SHEET_ENTRY</v>
      </c>
      <c r="AE1549" s="250" t="str">
        <f>IF(LEFT(tbl_TransDet_Exp[[#This Row],[Journal Id]],2)="EX",TEXT(tbl_TransDet_Exp[[#This Row],[Vch /Ex /PayId]],"0000000000"),"")</f>
        <v/>
      </c>
      <c r="AF1549" s="250" t="b">
        <f>IF(tbl_TransDet_Exp[[#This Row],[ER Lookup and Format]]&lt;&gt;"",CONCATENATE(tbl_TransDet_Exp[[#This Row],[https://financials.omni.fsu.edu/psp/sprdfi/EMPLOYEE/ERP/c/AUDIT_EXPENSE_FUNCTIONS.TE_EXP_SHEET_INQ.GBL?SHEET_ID=]],AE1549,tbl_TransDet_Exp[[#This Row],[&amp;PAGE=EX_SHEET_ENTRY]]))</f>
        <v>0</v>
      </c>
      <c r="AG1549" s="250" t="str">
        <f t="shared" si="77"/>
        <v>https://docmgmt.its.fsu.edu/NolijWeb/public/apiLoginCheck.jsp?redir=../documentviewer/%3FdocumentId%3D</v>
      </c>
      <c r="AH15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49" s="250" t="str">
        <f>tbl_TransDet_Exp[[#Headers],[&amp;TargetFrameName=None]]</f>
        <v>&amp;TargetFrameName=None</v>
      </c>
      <c r="AJ15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49" s="71"/>
      <c r="AN1549" s="22"/>
      <c r="AO1549" s="22"/>
      <c r="AP1549" s="208"/>
      <c r="AQ1549" s="42" t="e">
        <f>IF(tbl_TransDet_Exp[[#This Row],[Custom SR Type]]="",INDEX(SR_Lookup[Section Name],MATCH(tbl_TransDet_Exp[[#This Row],[Account]],SR_Lookup[Account],0)),tbl_TransDet_Exp[[#This Row],[Custom SR Type]])</f>
        <v>#N/A</v>
      </c>
      <c r="AR1549" s="42">
        <f>VALUE(CONCATENATE(C1549,TEXT(tbl_TransDet_Exp[[#This Row],[Pd]],"00")))</f>
        <v>0</v>
      </c>
      <c r="AS1549" s="42" t="str">
        <f>TEXT(tbl_TransDet_Exp[[#This Row],[Project Id]],"000000")</f>
        <v>000000</v>
      </c>
      <c r="AT1549" s="42" t="e">
        <f>INDEX(Table11[Description],MATCH(tbl_TransDet_Exp[[#This Row],[Account]],Table11[GL Account],0))</f>
        <v>#N/A</v>
      </c>
      <c r="AU15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0" spans="2:47">
      <c r="B1550" s="11"/>
      <c r="C1550" s="243"/>
      <c r="D1550" s="243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244"/>
      <c r="P1550" s="11"/>
      <c r="Q1550" s="245"/>
      <c r="R1550" s="11"/>
      <c r="S1550" s="11"/>
      <c r="T1550" s="11"/>
      <c r="U1550" s="11"/>
      <c r="V1550" s="11"/>
      <c r="W1550" s="11"/>
      <c r="X1550" s="11"/>
      <c r="Y1550" s="11"/>
      <c r="Z1550" s="246"/>
      <c r="AA15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0" s="250" t="e">
        <f>IF(tbl_TransDet_Exp[[#This Row],[+/-  (HR GL Detail)]]&lt;&gt;"",tbl_TransDet_Exp[[#This Row],[+/-  (HR GL Detail)]],IF(#REF!&lt;&gt;"",#REF!,""))</f>
        <v>#REF!</v>
      </c>
      <c r="AC1550" s="250" t="str">
        <f t="shared" si="75"/>
        <v>https://financials.omni.fsu.edu/psp/sprdfi/EMPLOYEE/ERP/c/AUDIT_EXPENSE_FUNCTIONS.TE_EXP_SHEET_INQ.GBL?SHEET_ID=</v>
      </c>
      <c r="AD1550" s="250" t="str">
        <f t="shared" si="76"/>
        <v>&amp;PAGE=EX_SHEET_ENTRY</v>
      </c>
      <c r="AE1550" s="250" t="str">
        <f>IF(LEFT(tbl_TransDet_Exp[[#This Row],[Journal Id]],2)="EX",TEXT(tbl_TransDet_Exp[[#This Row],[Vch /Ex /PayId]],"0000000000"),"")</f>
        <v/>
      </c>
      <c r="AF1550" s="250" t="b">
        <f>IF(tbl_TransDet_Exp[[#This Row],[ER Lookup and Format]]&lt;&gt;"",CONCATENATE(tbl_TransDet_Exp[[#This Row],[https://financials.omni.fsu.edu/psp/sprdfi/EMPLOYEE/ERP/c/AUDIT_EXPENSE_FUNCTIONS.TE_EXP_SHEET_INQ.GBL?SHEET_ID=]],AE1550,tbl_TransDet_Exp[[#This Row],[&amp;PAGE=EX_SHEET_ENTRY]]))</f>
        <v>0</v>
      </c>
      <c r="AG1550" s="250" t="str">
        <f t="shared" si="77"/>
        <v>https://docmgmt.its.fsu.edu/NolijWeb/public/apiLoginCheck.jsp?redir=../documentviewer/%3FdocumentId%3D</v>
      </c>
      <c r="AH15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0" s="250" t="str">
        <f>tbl_TransDet_Exp[[#Headers],[&amp;TargetFrameName=None]]</f>
        <v>&amp;TargetFrameName=None</v>
      </c>
      <c r="AJ15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0" s="71"/>
      <c r="AN1550" s="22"/>
      <c r="AO1550" s="22"/>
      <c r="AP1550" s="208"/>
      <c r="AQ1550" s="42" t="e">
        <f>IF(tbl_TransDet_Exp[[#This Row],[Custom SR Type]]="",INDEX(SR_Lookup[Section Name],MATCH(tbl_TransDet_Exp[[#This Row],[Account]],SR_Lookup[Account],0)),tbl_TransDet_Exp[[#This Row],[Custom SR Type]])</f>
        <v>#N/A</v>
      </c>
      <c r="AR1550" s="42">
        <f>VALUE(CONCATENATE(C1550,TEXT(tbl_TransDet_Exp[[#This Row],[Pd]],"00")))</f>
        <v>0</v>
      </c>
      <c r="AS1550" s="42" t="str">
        <f>TEXT(tbl_TransDet_Exp[[#This Row],[Project Id]],"000000")</f>
        <v>000000</v>
      </c>
      <c r="AT1550" s="42" t="e">
        <f>INDEX(Table11[Description],MATCH(tbl_TransDet_Exp[[#This Row],[Account]],Table11[GL Account],0))</f>
        <v>#N/A</v>
      </c>
      <c r="AU15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1" spans="2:47">
      <c r="B1551" s="11"/>
      <c r="C1551" s="243"/>
      <c r="D1551" s="243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244"/>
      <c r="P1551" s="11"/>
      <c r="Q1551" s="245"/>
      <c r="R1551" s="11"/>
      <c r="S1551" s="11"/>
      <c r="T1551" s="11"/>
      <c r="U1551" s="11"/>
      <c r="V1551" s="11"/>
      <c r="W1551" s="11"/>
      <c r="X1551" s="11"/>
      <c r="Y1551" s="11"/>
      <c r="Z1551" s="246"/>
      <c r="AA15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1" s="250" t="e">
        <f>IF(tbl_TransDet_Exp[[#This Row],[+/-  (HR GL Detail)]]&lt;&gt;"",tbl_TransDet_Exp[[#This Row],[+/-  (HR GL Detail)]],IF(#REF!&lt;&gt;"",#REF!,""))</f>
        <v>#REF!</v>
      </c>
      <c r="AC1551" s="250" t="str">
        <f t="shared" si="75"/>
        <v>https://financials.omni.fsu.edu/psp/sprdfi/EMPLOYEE/ERP/c/AUDIT_EXPENSE_FUNCTIONS.TE_EXP_SHEET_INQ.GBL?SHEET_ID=</v>
      </c>
      <c r="AD1551" s="250" t="str">
        <f t="shared" si="76"/>
        <v>&amp;PAGE=EX_SHEET_ENTRY</v>
      </c>
      <c r="AE1551" s="250" t="str">
        <f>IF(LEFT(tbl_TransDet_Exp[[#This Row],[Journal Id]],2)="EX",TEXT(tbl_TransDet_Exp[[#This Row],[Vch /Ex /PayId]],"0000000000"),"")</f>
        <v/>
      </c>
      <c r="AF1551" s="250" t="b">
        <f>IF(tbl_TransDet_Exp[[#This Row],[ER Lookup and Format]]&lt;&gt;"",CONCATENATE(tbl_TransDet_Exp[[#This Row],[https://financials.omni.fsu.edu/psp/sprdfi/EMPLOYEE/ERP/c/AUDIT_EXPENSE_FUNCTIONS.TE_EXP_SHEET_INQ.GBL?SHEET_ID=]],AE1551,tbl_TransDet_Exp[[#This Row],[&amp;PAGE=EX_SHEET_ENTRY]]))</f>
        <v>0</v>
      </c>
      <c r="AG1551" s="250" t="str">
        <f t="shared" si="77"/>
        <v>https://docmgmt.its.fsu.edu/NolijWeb/public/apiLoginCheck.jsp?redir=../documentviewer/%3FdocumentId%3D</v>
      </c>
      <c r="AH15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1" s="250" t="str">
        <f>tbl_TransDet_Exp[[#Headers],[&amp;TargetFrameName=None]]</f>
        <v>&amp;TargetFrameName=None</v>
      </c>
      <c r="AJ15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1" s="71"/>
      <c r="AN1551" s="22"/>
      <c r="AO1551" s="22"/>
      <c r="AP1551" s="208"/>
      <c r="AQ1551" s="42" t="e">
        <f>IF(tbl_TransDet_Exp[[#This Row],[Custom SR Type]]="",INDEX(SR_Lookup[Section Name],MATCH(tbl_TransDet_Exp[[#This Row],[Account]],SR_Lookup[Account],0)),tbl_TransDet_Exp[[#This Row],[Custom SR Type]])</f>
        <v>#N/A</v>
      </c>
      <c r="AR1551" s="42">
        <f>VALUE(CONCATENATE(C1551,TEXT(tbl_TransDet_Exp[[#This Row],[Pd]],"00")))</f>
        <v>0</v>
      </c>
      <c r="AS1551" s="42" t="str">
        <f>TEXT(tbl_TransDet_Exp[[#This Row],[Project Id]],"000000")</f>
        <v>000000</v>
      </c>
      <c r="AT1551" s="42" t="e">
        <f>INDEX(Table11[Description],MATCH(tbl_TransDet_Exp[[#This Row],[Account]],Table11[GL Account],0))</f>
        <v>#N/A</v>
      </c>
      <c r="AU15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2" spans="2:47">
      <c r="B1552" s="11"/>
      <c r="C1552" s="243"/>
      <c r="D1552" s="243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244"/>
      <c r="P1552" s="11"/>
      <c r="Q1552" s="245"/>
      <c r="R1552" s="11"/>
      <c r="S1552" s="11"/>
      <c r="T1552" s="11"/>
      <c r="U1552" s="11"/>
      <c r="V1552" s="11"/>
      <c r="W1552" s="11"/>
      <c r="X1552" s="11"/>
      <c r="Y1552" s="11"/>
      <c r="Z1552" s="246"/>
      <c r="AA15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2" s="250" t="e">
        <f>IF(tbl_TransDet_Exp[[#This Row],[+/-  (HR GL Detail)]]&lt;&gt;"",tbl_TransDet_Exp[[#This Row],[+/-  (HR GL Detail)]],IF(#REF!&lt;&gt;"",#REF!,""))</f>
        <v>#REF!</v>
      </c>
      <c r="AC1552" s="250" t="str">
        <f t="shared" si="75"/>
        <v>https://financials.omni.fsu.edu/psp/sprdfi/EMPLOYEE/ERP/c/AUDIT_EXPENSE_FUNCTIONS.TE_EXP_SHEET_INQ.GBL?SHEET_ID=</v>
      </c>
      <c r="AD1552" s="250" t="str">
        <f t="shared" si="76"/>
        <v>&amp;PAGE=EX_SHEET_ENTRY</v>
      </c>
      <c r="AE1552" s="250" t="str">
        <f>IF(LEFT(tbl_TransDet_Exp[[#This Row],[Journal Id]],2)="EX",TEXT(tbl_TransDet_Exp[[#This Row],[Vch /Ex /PayId]],"0000000000"),"")</f>
        <v/>
      </c>
      <c r="AF1552" s="250" t="b">
        <f>IF(tbl_TransDet_Exp[[#This Row],[ER Lookup and Format]]&lt;&gt;"",CONCATENATE(tbl_TransDet_Exp[[#This Row],[https://financials.omni.fsu.edu/psp/sprdfi/EMPLOYEE/ERP/c/AUDIT_EXPENSE_FUNCTIONS.TE_EXP_SHEET_INQ.GBL?SHEET_ID=]],AE1552,tbl_TransDet_Exp[[#This Row],[&amp;PAGE=EX_SHEET_ENTRY]]))</f>
        <v>0</v>
      </c>
      <c r="AG1552" s="250" t="str">
        <f t="shared" si="77"/>
        <v>https://docmgmt.its.fsu.edu/NolijWeb/public/apiLoginCheck.jsp?redir=../documentviewer/%3FdocumentId%3D</v>
      </c>
      <c r="AH15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2" s="250" t="str">
        <f>tbl_TransDet_Exp[[#Headers],[&amp;TargetFrameName=None]]</f>
        <v>&amp;TargetFrameName=None</v>
      </c>
      <c r="AJ15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2" s="71"/>
      <c r="AN1552" s="22"/>
      <c r="AO1552" s="22"/>
      <c r="AP1552" s="208"/>
      <c r="AQ1552" s="42" t="e">
        <f>IF(tbl_TransDet_Exp[[#This Row],[Custom SR Type]]="",INDEX(SR_Lookup[Section Name],MATCH(tbl_TransDet_Exp[[#This Row],[Account]],SR_Lookup[Account],0)),tbl_TransDet_Exp[[#This Row],[Custom SR Type]])</f>
        <v>#N/A</v>
      </c>
      <c r="AR1552" s="42">
        <f>VALUE(CONCATENATE(C1552,TEXT(tbl_TransDet_Exp[[#This Row],[Pd]],"00")))</f>
        <v>0</v>
      </c>
      <c r="AS1552" s="42" t="str">
        <f>TEXT(tbl_TransDet_Exp[[#This Row],[Project Id]],"000000")</f>
        <v>000000</v>
      </c>
      <c r="AT1552" s="42" t="e">
        <f>INDEX(Table11[Description],MATCH(tbl_TransDet_Exp[[#This Row],[Account]],Table11[GL Account],0))</f>
        <v>#N/A</v>
      </c>
      <c r="AU15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3" spans="2:47">
      <c r="B1553" s="11"/>
      <c r="C1553" s="243"/>
      <c r="D1553" s="243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244"/>
      <c r="P1553" s="11"/>
      <c r="Q1553" s="245"/>
      <c r="R1553" s="11"/>
      <c r="S1553" s="11"/>
      <c r="T1553" s="11"/>
      <c r="U1553" s="11"/>
      <c r="V1553" s="11"/>
      <c r="W1553" s="11"/>
      <c r="X1553" s="11"/>
      <c r="Y1553" s="11"/>
      <c r="Z1553" s="246"/>
      <c r="AA15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3" s="250" t="e">
        <f>IF(tbl_TransDet_Exp[[#This Row],[+/-  (HR GL Detail)]]&lt;&gt;"",tbl_TransDet_Exp[[#This Row],[+/-  (HR GL Detail)]],IF(#REF!&lt;&gt;"",#REF!,""))</f>
        <v>#REF!</v>
      </c>
      <c r="AC1553" s="250" t="str">
        <f t="shared" si="75"/>
        <v>https://financials.omni.fsu.edu/psp/sprdfi/EMPLOYEE/ERP/c/AUDIT_EXPENSE_FUNCTIONS.TE_EXP_SHEET_INQ.GBL?SHEET_ID=</v>
      </c>
      <c r="AD1553" s="250" t="str">
        <f t="shared" si="76"/>
        <v>&amp;PAGE=EX_SHEET_ENTRY</v>
      </c>
      <c r="AE1553" s="250" t="str">
        <f>IF(LEFT(tbl_TransDet_Exp[[#This Row],[Journal Id]],2)="EX",TEXT(tbl_TransDet_Exp[[#This Row],[Vch /Ex /PayId]],"0000000000"),"")</f>
        <v/>
      </c>
      <c r="AF1553" s="250" t="b">
        <f>IF(tbl_TransDet_Exp[[#This Row],[ER Lookup and Format]]&lt;&gt;"",CONCATENATE(tbl_TransDet_Exp[[#This Row],[https://financials.omni.fsu.edu/psp/sprdfi/EMPLOYEE/ERP/c/AUDIT_EXPENSE_FUNCTIONS.TE_EXP_SHEET_INQ.GBL?SHEET_ID=]],AE1553,tbl_TransDet_Exp[[#This Row],[&amp;PAGE=EX_SHEET_ENTRY]]))</f>
        <v>0</v>
      </c>
      <c r="AG1553" s="250" t="str">
        <f t="shared" si="77"/>
        <v>https://docmgmt.its.fsu.edu/NolijWeb/public/apiLoginCheck.jsp?redir=../documentviewer/%3FdocumentId%3D</v>
      </c>
      <c r="AH15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3" s="250" t="str">
        <f>tbl_TransDet_Exp[[#Headers],[&amp;TargetFrameName=None]]</f>
        <v>&amp;TargetFrameName=None</v>
      </c>
      <c r="AJ15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3" s="71"/>
      <c r="AN1553" s="22"/>
      <c r="AO1553" s="22"/>
      <c r="AP1553" s="208"/>
      <c r="AQ1553" s="42" t="e">
        <f>IF(tbl_TransDet_Exp[[#This Row],[Custom SR Type]]="",INDEX(SR_Lookup[Section Name],MATCH(tbl_TransDet_Exp[[#This Row],[Account]],SR_Lookup[Account],0)),tbl_TransDet_Exp[[#This Row],[Custom SR Type]])</f>
        <v>#N/A</v>
      </c>
      <c r="AR1553" s="42">
        <f>VALUE(CONCATENATE(C1553,TEXT(tbl_TransDet_Exp[[#This Row],[Pd]],"00")))</f>
        <v>0</v>
      </c>
      <c r="AS1553" s="42" t="str">
        <f>TEXT(tbl_TransDet_Exp[[#This Row],[Project Id]],"000000")</f>
        <v>000000</v>
      </c>
      <c r="AT1553" s="42" t="e">
        <f>INDEX(Table11[Description],MATCH(tbl_TransDet_Exp[[#This Row],[Account]],Table11[GL Account],0))</f>
        <v>#N/A</v>
      </c>
      <c r="AU15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4" spans="2:47">
      <c r="B1554" s="11"/>
      <c r="C1554" s="243"/>
      <c r="D1554" s="243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244"/>
      <c r="P1554" s="11"/>
      <c r="Q1554" s="245"/>
      <c r="R1554" s="11"/>
      <c r="S1554" s="11"/>
      <c r="T1554" s="11"/>
      <c r="U1554" s="11"/>
      <c r="V1554" s="11"/>
      <c r="W1554" s="11"/>
      <c r="X1554" s="11"/>
      <c r="Y1554" s="11"/>
      <c r="Z1554" s="246"/>
      <c r="AA15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4" s="250" t="e">
        <f>IF(tbl_TransDet_Exp[[#This Row],[+/-  (HR GL Detail)]]&lt;&gt;"",tbl_TransDet_Exp[[#This Row],[+/-  (HR GL Detail)]],IF(#REF!&lt;&gt;"",#REF!,""))</f>
        <v>#REF!</v>
      </c>
      <c r="AC1554" s="250" t="str">
        <f t="shared" si="75"/>
        <v>https://financials.omni.fsu.edu/psp/sprdfi/EMPLOYEE/ERP/c/AUDIT_EXPENSE_FUNCTIONS.TE_EXP_SHEET_INQ.GBL?SHEET_ID=</v>
      </c>
      <c r="AD1554" s="250" t="str">
        <f t="shared" si="76"/>
        <v>&amp;PAGE=EX_SHEET_ENTRY</v>
      </c>
      <c r="AE1554" s="250" t="str">
        <f>IF(LEFT(tbl_TransDet_Exp[[#This Row],[Journal Id]],2)="EX",TEXT(tbl_TransDet_Exp[[#This Row],[Vch /Ex /PayId]],"0000000000"),"")</f>
        <v/>
      </c>
      <c r="AF1554" s="250" t="b">
        <f>IF(tbl_TransDet_Exp[[#This Row],[ER Lookup and Format]]&lt;&gt;"",CONCATENATE(tbl_TransDet_Exp[[#This Row],[https://financials.omni.fsu.edu/psp/sprdfi/EMPLOYEE/ERP/c/AUDIT_EXPENSE_FUNCTIONS.TE_EXP_SHEET_INQ.GBL?SHEET_ID=]],AE1554,tbl_TransDet_Exp[[#This Row],[&amp;PAGE=EX_SHEET_ENTRY]]))</f>
        <v>0</v>
      </c>
      <c r="AG1554" s="250" t="str">
        <f t="shared" si="77"/>
        <v>https://docmgmt.its.fsu.edu/NolijWeb/public/apiLoginCheck.jsp?redir=../documentviewer/%3FdocumentId%3D</v>
      </c>
      <c r="AH15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4" s="250" t="str">
        <f>tbl_TransDet_Exp[[#Headers],[&amp;TargetFrameName=None]]</f>
        <v>&amp;TargetFrameName=None</v>
      </c>
      <c r="AJ15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4" s="71"/>
      <c r="AN1554" s="22"/>
      <c r="AO1554" s="22"/>
      <c r="AP1554" s="208"/>
      <c r="AQ1554" s="42" t="e">
        <f>IF(tbl_TransDet_Exp[[#This Row],[Custom SR Type]]="",INDEX(SR_Lookup[Section Name],MATCH(tbl_TransDet_Exp[[#This Row],[Account]],SR_Lookup[Account],0)),tbl_TransDet_Exp[[#This Row],[Custom SR Type]])</f>
        <v>#N/A</v>
      </c>
      <c r="AR1554" s="42">
        <f>VALUE(CONCATENATE(C1554,TEXT(tbl_TransDet_Exp[[#This Row],[Pd]],"00")))</f>
        <v>0</v>
      </c>
      <c r="AS1554" s="42" t="str">
        <f>TEXT(tbl_TransDet_Exp[[#This Row],[Project Id]],"000000")</f>
        <v>000000</v>
      </c>
      <c r="AT1554" s="42" t="e">
        <f>INDEX(Table11[Description],MATCH(tbl_TransDet_Exp[[#This Row],[Account]],Table11[GL Account],0))</f>
        <v>#N/A</v>
      </c>
      <c r="AU15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5" spans="2:47">
      <c r="B1555" s="11"/>
      <c r="C1555" s="243"/>
      <c r="D1555" s="243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244"/>
      <c r="P1555" s="11"/>
      <c r="Q1555" s="245"/>
      <c r="R1555" s="11"/>
      <c r="S1555" s="11"/>
      <c r="T1555" s="11"/>
      <c r="U1555" s="11"/>
      <c r="V1555" s="11"/>
      <c r="W1555" s="11"/>
      <c r="X1555" s="11"/>
      <c r="Y1555" s="11"/>
      <c r="Z1555" s="246"/>
      <c r="AA15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5" s="250" t="e">
        <f>IF(tbl_TransDet_Exp[[#This Row],[+/-  (HR GL Detail)]]&lt;&gt;"",tbl_TransDet_Exp[[#This Row],[+/-  (HR GL Detail)]],IF(#REF!&lt;&gt;"",#REF!,""))</f>
        <v>#REF!</v>
      </c>
      <c r="AC1555" s="250" t="str">
        <f t="shared" si="75"/>
        <v>https://financials.omni.fsu.edu/psp/sprdfi/EMPLOYEE/ERP/c/AUDIT_EXPENSE_FUNCTIONS.TE_EXP_SHEET_INQ.GBL?SHEET_ID=</v>
      </c>
      <c r="AD1555" s="250" t="str">
        <f t="shared" si="76"/>
        <v>&amp;PAGE=EX_SHEET_ENTRY</v>
      </c>
      <c r="AE1555" s="250" t="str">
        <f>IF(LEFT(tbl_TransDet_Exp[[#This Row],[Journal Id]],2)="EX",TEXT(tbl_TransDet_Exp[[#This Row],[Vch /Ex /PayId]],"0000000000"),"")</f>
        <v/>
      </c>
      <c r="AF1555" s="250" t="b">
        <f>IF(tbl_TransDet_Exp[[#This Row],[ER Lookup and Format]]&lt;&gt;"",CONCATENATE(tbl_TransDet_Exp[[#This Row],[https://financials.omni.fsu.edu/psp/sprdfi/EMPLOYEE/ERP/c/AUDIT_EXPENSE_FUNCTIONS.TE_EXP_SHEET_INQ.GBL?SHEET_ID=]],AE1555,tbl_TransDet_Exp[[#This Row],[&amp;PAGE=EX_SHEET_ENTRY]]))</f>
        <v>0</v>
      </c>
      <c r="AG1555" s="250" t="str">
        <f t="shared" si="77"/>
        <v>https://docmgmt.its.fsu.edu/NolijWeb/public/apiLoginCheck.jsp?redir=../documentviewer/%3FdocumentId%3D</v>
      </c>
      <c r="AH15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5" s="250" t="str">
        <f>tbl_TransDet_Exp[[#Headers],[&amp;TargetFrameName=None]]</f>
        <v>&amp;TargetFrameName=None</v>
      </c>
      <c r="AJ15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5" s="71"/>
      <c r="AN1555" s="22"/>
      <c r="AO1555" s="22"/>
      <c r="AP1555" s="208"/>
      <c r="AQ1555" s="42" t="e">
        <f>IF(tbl_TransDet_Exp[[#This Row],[Custom SR Type]]="",INDEX(SR_Lookup[Section Name],MATCH(tbl_TransDet_Exp[[#This Row],[Account]],SR_Lookup[Account],0)),tbl_TransDet_Exp[[#This Row],[Custom SR Type]])</f>
        <v>#N/A</v>
      </c>
      <c r="AR1555" s="42">
        <f>VALUE(CONCATENATE(C1555,TEXT(tbl_TransDet_Exp[[#This Row],[Pd]],"00")))</f>
        <v>0</v>
      </c>
      <c r="AS1555" s="42" t="str">
        <f>TEXT(tbl_TransDet_Exp[[#This Row],[Project Id]],"000000")</f>
        <v>000000</v>
      </c>
      <c r="AT1555" s="42" t="e">
        <f>INDEX(Table11[Description],MATCH(tbl_TransDet_Exp[[#This Row],[Account]],Table11[GL Account],0))</f>
        <v>#N/A</v>
      </c>
      <c r="AU15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6" spans="2:47">
      <c r="B1556" s="11"/>
      <c r="C1556" s="243"/>
      <c r="D1556" s="243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244"/>
      <c r="P1556" s="11"/>
      <c r="Q1556" s="245"/>
      <c r="R1556" s="11"/>
      <c r="S1556" s="11"/>
      <c r="T1556" s="11"/>
      <c r="U1556" s="11"/>
      <c r="V1556" s="11"/>
      <c r="W1556" s="11"/>
      <c r="X1556" s="11"/>
      <c r="Y1556" s="11"/>
      <c r="Z1556" s="246"/>
      <c r="AA15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6" s="250" t="e">
        <f>IF(tbl_TransDet_Exp[[#This Row],[+/-  (HR GL Detail)]]&lt;&gt;"",tbl_TransDet_Exp[[#This Row],[+/-  (HR GL Detail)]],IF(#REF!&lt;&gt;"",#REF!,""))</f>
        <v>#REF!</v>
      </c>
      <c r="AC1556" s="250" t="str">
        <f t="shared" si="75"/>
        <v>https://financials.omni.fsu.edu/psp/sprdfi/EMPLOYEE/ERP/c/AUDIT_EXPENSE_FUNCTIONS.TE_EXP_SHEET_INQ.GBL?SHEET_ID=</v>
      </c>
      <c r="AD1556" s="250" t="str">
        <f t="shared" si="76"/>
        <v>&amp;PAGE=EX_SHEET_ENTRY</v>
      </c>
      <c r="AE1556" s="250" t="str">
        <f>IF(LEFT(tbl_TransDet_Exp[[#This Row],[Journal Id]],2)="EX",TEXT(tbl_TransDet_Exp[[#This Row],[Vch /Ex /PayId]],"0000000000"),"")</f>
        <v/>
      </c>
      <c r="AF1556" s="250" t="b">
        <f>IF(tbl_TransDet_Exp[[#This Row],[ER Lookup and Format]]&lt;&gt;"",CONCATENATE(tbl_TransDet_Exp[[#This Row],[https://financials.omni.fsu.edu/psp/sprdfi/EMPLOYEE/ERP/c/AUDIT_EXPENSE_FUNCTIONS.TE_EXP_SHEET_INQ.GBL?SHEET_ID=]],AE1556,tbl_TransDet_Exp[[#This Row],[&amp;PAGE=EX_SHEET_ENTRY]]))</f>
        <v>0</v>
      </c>
      <c r="AG1556" s="250" t="str">
        <f t="shared" si="77"/>
        <v>https://docmgmt.its.fsu.edu/NolijWeb/public/apiLoginCheck.jsp?redir=../documentviewer/%3FdocumentId%3D</v>
      </c>
      <c r="AH15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6" s="250" t="str">
        <f>tbl_TransDet_Exp[[#Headers],[&amp;TargetFrameName=None]]</f>
        <v>&amp;TargetFrameName=None</v>
      </c>
      <c r="AJ15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6" s="71"/>
      <c r="AN1556" s="22"/>
      <c r="AO1556" s="22"/>
      <c r="AP1556" s="208"/>
      <c r="AQ1556" s="42" t="e">
        <f>IF(tbl_TransDet_Exp[[#This Row],[Custom SR Type]]="",INDEX(SR_Lookup[Section Name],MATCH(tbl_TransDet_Exp[[#This Row],[Account]],SR_Lookup[Account],0)),tbl_TransDet_Exp[[#This Row],[Custom SR Type]])</f>
        <v>#N/A</v>
      </c>
      <c r="AR1556" s="42">
        <f>VALUE(CONCATENATE(C1556,TEXT(tbl_TransDet_Exp[[#This Row],[Pd]],"00")))</f>
        <v>0</v>
      </c>
      <c r="AS1556" s="42" t="str">
        <f>TEXT(tbl_TransDet_Exp[[#This Row],[Project Id]],"000000")</f>
        <v>000000</v>
      </c>
      <c r="AT1556" s="42" t="e">
        <f>INDEX(Table11[Description],MATCH(tbl_TransDet_Exp[[#This Row],[Account]],Table11[GL Account],0))</f>
        <v>#N/A</v>
      </c>
      <c r="AU15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7" spans="2:47">
      <c r="B1557" s="11"/>
      <c r="C1557" s="243"/>
      <c r="D1557" s="243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244"/>
      <c r="P1557" s="11"/>
      <c r="Q1557" s="245"/>
      <c r="R1557" s="11"/>
      <c r="S1557" s="11"/>
      <c r="T1557" s="11"/>
      <c r="U1557" s="11"/>
      <c r="V1557" s="11"/>
      <c r="W1557" s="11"/>
      <c r="X1557" s="11"/>
      <c r="Y1557" s="11"/>
      <c r="Z1557" s="246"/>
      <c r="AA15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7" s="250" t="e">
        <f>IF(tbl_TransDet_Exp[[#This Row],[+/-  (HR GL Detail)]]&lt;&gt;"",tbl_TransDet_Exp[[#This Row],[+/-  (HR GL Detail)]],IF(#REF!&lt;&gt;"",#REF!,""))</f>
        <v>#REF!</v>
      </c>
      <c r="AC1557" s="250" t="str">
        <f t="shared" si="75"/>
        <v>https://financials.omni.fsu.edu/psp/sprdfi/EMPLOYEE/ERP/c/AUDIT_EXPENSE_FUNCTIONS.TE_EXP_SHEET_INQ.GBL?SHEET_ID=</v>
      </c>
      <c r="AD1557" s="250" t="str">
        <f t="shared" si="76"/>
        <v>&amp;PAGE=EX_SHEET_ENTRY</v>
      </c>
      <c r="AE1557" s="250" t="str">
        <f>IF(LEFT(tbl_TransDet_Exp[[#This Row],[Journal Id]],2)="EX",TEXT(tbl_TransDet_Exp[[#This Row],[Vch /Ex /PayId]],"0000000000"),"")</f>
        <v/>
      </c>
      <c r="AF1557" s="250" t="b">
        <f>IF(tbl_TransDet_Exp[[#This Row],[ER Lookup and Format]]&lt;&gt;"",CONCATENATE(tbl_TransDet_Exp[[#This Row],[https://financials.omni.fsu.edu/psp/sprdfi/EMPLOYEE/ERP/c/AUDIT_EXPENSE_FUNCTIONS.TE_EXP_SHEET_INQ.GBL?SHEET_ID=]],AE1557,tbl_TransDet_Exp[[#This Row],[&amp;PAGE=EX_SHEET_ENTRY]]))</f>
        <v>0</v>
      </c>
      <c r="AG1557" s="250" t="str">
        <f t="shared" si="77"/>
        <v>https://docmgmt.its.fsu.edu/NolijWeb/public/apiLoginCheck.jsp?redir=../documentviewer/%3FdocumentId%3D</v>
      </c>
      <c r="AH15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7" s="250" t="str">
        <f>tbl_TransDet_Exp[[#Headers],[&amp;TargetFrameName=None]]</f>
        <v>&amp;TargetFrameName=None</v>
      </c>
      <c r="AJ15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7" s="71"/>
      <c r="AN1557" s="22"/>
      <c r="AO1557" s="22"/>
      <c r="AP1557" s="208"/>
      <c r="AQ1557" s="42" t="e">
        <f>IF(tbl_TransDet_Exp[[#This Row],[Custom SR Type]]="",INDEX(SR_Lookup[Section Name],MATCH(tbl_TransDet_Exp[[#This Row],[Account]],SR_Lookup[Account],0)),tbl_TransDet_Exp[[#This Row],[Custom SR Type]])</f>
        <v>#N/A</v>
      </c>
      <c r="AR1557" s="42">
        <f>VALUE(CONCATENATE(C1557,TEXT(tbl_TransDet_Exp[[#This Row],[Pd]],"00")))</f>
        <v>0</v>
      </c>
      <c r="AS1557" s="42" t="str">
        <f>TEXT(tbl_TransDet_Exp[[#This Row],[Project Id]],"000000")</f>
        <v>000000</v>
      </c>
      <c r="AT1557" s="42" t="e">
        <f>INDEX(Table11[Description],MATCH(tbl_TransDet_Exp[[#This Row],[Account]],Table11[GL Account],0))</f>
        <v>#N/A</v>
      </c>
      <c r="AU15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8" spans="2:47">
      <c r="B1558" s="11"/>
      <c r="C1558" s="243"/>
      <c r="D1558" s="243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244"/>
      <c r="P1558" s="11"/>
      <c r="Q1558" s="245"/>
      <c r="R1558" s="11"/>
      <c r="S1558" s="11"/>
      <c r="T1558" s="11"/>
      <c r="U1558" s="11"/>
      <c r="V1558" s="11"/>
      <c r="W1558" s="11"/>
      <c r="X1558" s="11"/>
      <c r="Y1558" s="11"/>
      <c r="Z1558" s="246"/>
      <c r="AA15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8" s="250" t="e">
        <f>IF(tbl_TransDet_Exp[[#This Row],[+/-  (HR GL Detail)]]&lt;&gt;"",tbl_TransDet_Exp[[#This Row],[+/-  (HR GL Detail)]],IF(#REF!&lt;&gt;"",#REF!,""))</f>
        <v>#REF!</v>
      </c>
      <c r="AC1558" s="250" t="str">
        <f t="shared" si="75"/>
        <v>https://financials.omni.fsu.edu/psp/sprdfi/EMPLOYEE/ERP/c/AUDIT_EXPENSE_FUNCTIONS.TE_EXP_SHEET_INQ.GBL?SHEET_ID=</v>
      </c>
      <c r="AD1558" s="250" t="str">
        <f t="shared" si="76"/>
        <v>&amp;PAGE=EX_SHEET_ENTRY</v>
      </c>
      <c r="AE1558" s="250" t="str">
        <f>IF(LEFT(tbl_TransDet_Exp[[#This Row],[Journal Id]],2)="EX",TEXT(tbl_TransDet_Exp[[#This Row],[Vch /Ex /PayId]],"0000000000"),"")</f>
        <v/>
      </c>
      <c r="AF1558" s="250" t="b">
        <f>IF(tbl_TransDet_Exp[[#This Row],[ER Lookup and Format]]&lt;&gt;"",CONCATENATE(tbl_TransDet_Exp[[#This Row],[https://financials.omni.fsu.edu/psp/sprdfi/EMPLOYEE/ERP/c/AUDIT_EXPENSE_FUNCTIONS.TE_EXP_SHEET_INQ.GBL?SHEET_ID=]],AE1558,tbl_TransDet_Exp[[#This Row],[&amp;PAGE=EX_SHEET_ENTRY]]))</f>
        <v>0</v>
      </c>
      <c r="AG1558" s="250" t="str">
        <f t="shared" si="77"/>
        <v>https://docmgmt.its.fsu.edu/NolijWeb/public/apiLoginCheck.jsp?redir=../documentviewer/%3FdocumentId%3D</v>
      </c>
      <c r="AH15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8" s="250" t="str">
        <f>tbl_TransDet_Exp[[#Headers],[&amp;TargetFrameName=None]]</f>
        <v>&amp;TargetFrameName=None</v>
      </c>
      <c r="AJ15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8" s="71"/>
      <c r="AN1558" s="22"/>
      <c r="AO1558" s="22"/>
      <c r="AP1558" s="208"/>
      <c r="AQ1558" s="42" t="e">
        <f>IF(tbl_TransDet_Exp[[#This Row],[Custom SR Type]]="",INDEX(SR_Lookup[Section Name],MATCH(tbl_TransDet_Exp[[#This Row],[Account]],SR_Lookup[Account],0)),tbl_TransDet_Exp[[#This Row],[Custom SR Type]])</f>
        <v>#N/A</v>
      </c>
      <c r="AR1558" s="42">
        <f>VALUE(CONCATENATE(C1558,TEXT(tbl_TransDet_Exp[[#This Row],[Pd]],"00")))</f>
        <v>0</v>
      </c>
      <c r="AS1558" s="42" t="str">
        <f>TEXT(tbl_TransDet_Exp[[#This Row],[Project Id]],"000000")</f>
        <v>000000</v>
      </c>
      <c r="AT1558" s="42" t="e">
        <f>INDEX(Table11[Description],MATCH(tbl_TransDet_Exp[[#This Row],[Account]],Table11[GL Account],0))</f>
        <v>#N/A</v>
      </c>
      <c r="AU15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59" spans="2:47">
      <c r="B1559" s="11"/>
      <c r="C1559" s="243"/>
      <c r="D1559" s="243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244"/>
      <c r="P1559" s="11"/>
      <c r="Q1559" s="245"/>
      <c r="R1559" s="11"/>
      <c r="S1559" s="11"/>
      <c r="T1559" s="11"/>
      <c r="U1559" s="11"/>
      <c r="V1559" s="11"/>
      <c r="W1559" s="11"/>
      <c r="X1559" s="11"/>
      <c r="Y1559" s="11"/>
      <c r="Z1559" s="246"/>
      <c r="AA15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59" s="250" t="e">
        <f>IF(tbl_TransDet_Exp[[#This Row],[+/-  (HR GL Detail)]]&lt;&gt;"",tbl_TransDet_Exp[[#This Row],[+/-  (HR GL Detail)]],IF(#REF!&lt;&gt;"",#REF!,""))</f>
        <v>#REF!</v>
      </c>
      <c r="AC1559" s="250" t="str">
        <f t="shared" si="75"/>
        <v>https://financials.omni.fsu.edu/psp/sprdfi/EMPLOYEE/ERP/c/AUDIT_EXPENSE_FUNCTIONS.TE_EXP_SHEET_INQ.GBL?SHEET_ID=</v>
      </c>
      <c r="AD1559" s="250" t="str">
        <f t="shared" si="76"/>
        <v>&amp;PAGE=EX_SHEET_ENTRY</v>
      </c>
      <c r="AE1559" s="250" t="str">
        <f>IF(LEFT(tbl_TransDet_Exp[[#This Row],[Journal Id]],2)="EX",TEXT(tbl_TransDet_Exp[[#This Row],[Vch /Ex /PayId]],"0000000000"),"")</f>
        <v/>
      </c>
      <c r="AF1559" s="250" t="b">
        <f>IF(tbl_TransDet_Exp[[#This Row],[ER Lookup and Format]]&lt;&gt;"",CONCATENATE(tbl_TransDet_Exp[[#This Row],[https://financials.omni.fsu.edu/psp/sprdfi/EMPLOYEE/ERP/c/AUDIT_EXPENSE_FUNCTIONS.TE_EXP_SHEET_INQ.GBL?SHEET_ID=]],AE1559,tbl_TransDet_Exp[[#This Row],[&amp;PAGE=EX_SHEET_ENTRY]]))</f>
        <v>0</v>
      </c>
      <c r="AG1559" s="250" t="str">
        <f t="shared" si="77"/>
        <v>https://docmgmt.its.fsu.edu/NolijWeb/public/apiLoginCheck.jsp?redir=../documentviewer/%3FdocumentId%3D</v>
      </c>
      <c r="AH15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59" s="250" t="str">
        <f>tbl_TransDet_Exp[[#Headers],[&amp;TargetFrameName=None]]</f>
        <v>&amp;TargetFrameName=None</v>
      </c>
      <c r="AJ15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59" s="71"/>
      <c r="AN1559" s="22"/>
      <c r="AO1559" s="22"/>
      <c r="AP1559" s="208"/>
      <c r="AQ1559" s="42" t="e">
        <f>IF(tbl_TransDet_Exp[[#This Row],[Custom SR Type]]="",INDEX(SR_Lookup[Section Name],MATCH(tbl_TransDet_Exp[[#This Row],[Account]],SR_Lookup[Account],0)),tbl_TransDet_Exp[[#This Row],[Custom SR Type]])</f>
        <v>#N/A</v>
      </c>
      <c r="AR1559" s="42">
        <f>VALUE(CONCATENATE(C1559,TEXT(tbl_TransDet_Exp[[#This Row],[Pd]],"00")))</f>
        <v>0</v>
      </c>
      <c r="AS1559" s="42" t="str">
        <f>TEXT(tbl_TransDet_Exp[[#This Row],[Project Id]],"000000")</f>
        <v>000000</v>
      </c>
      <c r="AT1559" s="42" t="e">
        <f>INDEX(Table11[Description],MATCH(tbl_TransDet_Exp[[#This Row],[Account]],Table11[GL Account],0))</f>
        <v>#N/A</v>
      </c>
      <c r="AU15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0" spans="2:47">
      <c r="B1560" s="11"/>
      <c r="C1560" s="243"/>
      <c r="D1560" s="243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244"/>
      <c r="P1560" s="11"/>
      <c r="Q1560" s="245"/>
      <c r="R1560" s="11"/>
      <c r="S1560" s="11"/>
      <c r="T1560" s="11"/>
      <c r="U1560" s="11"/>
      <c r="V1560" s="11"/>
      <c r="W1560" s="11"/>
      <c r="X1560" s="11"/>
      <c r="Y1560" s="11"/>
      <c r="Z1560" s="246"/>
      <c r="AA15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0" s="250" t="e">
        <f>IF(tbl_TransDet_Exp[[#This Row],[+/-  (HR GL Detail)]]&lt;&gt;"",tbl_TransDet_Exp[[#This Row],[+/-  (HR GL Detail)]],IF(#REF!&lt;&gt;"",#REF!,""))</f>
        <v>#REF!</v>
      </c>
      <c r="AC1560" s="250" t="str">
        <f t="shared" si="75"/>
        <v>https://financials.omni.fsu.edu/psp/sprdfi/EMPLOYEE/ERP/c/AUDIT_EXPENSE_FUNCTIONS.TE_EXP_SHEET_INQ.GBL?SHEET_ID=</v>
      </c>
      <c r="AD1560" s="250" t="str">
        <f t="shared" si="76"/>
        <v>&amp;PAGE=EX_SHEET_ENTRY</v>
      </c>
      <c r="AE1560" s="250" t="str">
        <f>IF(LEFT(tbl_TransDet_Exp[[#This Row],[Journal Id]],2)="EX",TEXT(tbl_TransDet_Exp[[#This Row],[Vch /Ex /PayId]],"0000000000"),"")</f>
        <v/>
      </c>
      <c r="AF1560" s="250" t="b">
        <f>IF(tbl_TransDet_Exp[[#This Row],[ER Lookup and Format]]&lt;&gt;"",CONCATENATE(tbl_TransDet_Exp[[#This Row],[https://financials.omni.fsu.edu/psp/sprdfi/EMPLOYEE/ERP/c/AUDIT_EXPENSE_FUNCTIONS.TE_EXP_SHEET_INQ.GBL?SHEET_ID=]],AE1560,tbl_TransDet_Exp[[#This Row],[&amp;PAGE=EX_SHEET_ENTRY]]))</f>
        <v>0</v>
      </c>
      <c r="AG1560" s="250" t="str">
        <f t="shared" si="77"/>
        <v>https://docmgmt.its.fsu.edu/NolijWeb/public/apiLoginCheck.jsp?redir=../documentviewer/%3FdocumentId%3D</v>
      </c>
      <c r="AH15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0" s="250" t="str">
        <f>tbl_TransDet_Exp[[#Headers],[&amp;TargetFrameName=None]]</f>
        <v>&amp;TargetFrameName=None</v>
      </c>
      <c r="AJ15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0" s="71"/>
      <c r="AN1560" s="22"/>
      <c r="AO1560" s="22"/>
      <c r="AP1560" s="208"/>
      <c r="AQ1560" s="42" t="e">
        <f>IF(tbl_TransDet_Exp[[#This Row],[Custom SR Type]]="",INDEX(SR_Lookup[Section Name],MATCH(tbl_TransDet_Exp[[#This Row],[Account]],SR_Lookup[Account],0)),tbl_TransDet_Exp[[#This Row],[Custom SR Type]])</f>
        <v>#N/A</v>
      </c>
      <c r="AR1560" s="42">
        <f>VALUE(CONCATENATE(C1560,TEXT(tbl_TransDet_Exp[[#This Row],[Pd]],"00")))</f>
        <v>0</v>
      </c>
      <c r="AS1560" s="42" t="str">
        <f>TEXT(tbl_TransDet_Exp[[#This Row],[Project Id]],"000000")</f>
        <v>000000</v>
      </c>
      <c r="AT1560" s="42" t="e">
        <f>INDEX(Table11[Description],MATCH(tbl_TransDet_Exp[[#This Row],[Account]],Table11[GL Account],0))</f>
        <v>#N/A</v>
      </c>
      <c r="AU15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1" spans="2:47">
      <c r="B1561" s="11"/>
      <c r="C1561" s="243"/>
      <c r="D1561" s="243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244"/>
      <c r="P1561" s="11"/>
      <c r="Q1561" s="245"/>
      <c r="R1561" s="11"/>
      <c r="S1561" s="11"/>
      <c r="T1561" s="11"/>
      <c r="U1561" s="11"/>
      <c r="V1561" s="11"/>
      <c r="W1561" s="11"/>
      <c r="X1561" s="11"/>
      <c r="Y1561" s="11"/>
      <c r="Z1561" s="246"/>
      <c r="AA15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1" s="250" t="e">
        <f>IF(tbl_TransDet_Exp[[#This Row],[+/-  (HR GL Detail)]]&lt;&gt;"",tbl_TransDet_Exp[[#This Row],[+/-  (HR GL Detail)]],IF(#REF!&lt;&gt;"",#REF!,""))</f>
        <v>#REF!</v>
      </c>
      <c r="AC1561" s="250" t="str">
        <f t="shared" si="75"/>
        <v>https://financials.omni.fsu.edu/psp/sprdfi/EMPLOYEE/ERP/c/AUDIT_EXPENSE_FUNCTIONS.TE_EXP_SHEET_INQ.GBL?SHEET_ID=</v>
      </c>
      <c r="AD1561" s="250" t="str">
        <f t="shared" si="76"/>
        <v>&amp;PAGE=EX_SHEET_ENTRY</v>
      </c>
      <c r="AE1561" s="250" t="str">
        <f>IF(LEFT(tbl_TransDet_Exp[[#This Row],[Journal Id]],2)="EX",TEXT(tbl_TransDet_Exp[[#This Row],[Vch /Ex /PayId]],"0000000000"),"")</f>
        <v/>
      </c>
      <c r="AF1561" s="250" t="b">
        <f>IF(tbl_TransDet_Exp[[#This Row],[ER Lookup and Format]]&lt;&gt;"",CONCATENATE(tbl_TransDet_Exp[[#This Row],[https://financials.omni.fsu.edu/psp/sprdfi/EMPLOYEE/ERP/c/AUDIT_EXPENSE_FUNCTIONS.TE_EXP_SHEET_INQ.GBL?SHEET_ID=]],AE1561,tbl_TransDet_Exp[[#This Row],[&amp;PAGE=EX_SHEET_ENTRY]]))</f>
        <v>0</v>
      </c>
      <c r="AG1561" s="250" t="str">
        <f t="shared" si="77"/>
        <v>https://docmgmt.its.fsu.edu/NolijWeb/public/apiLoginCheck.jsp?redir=../documentviewer/%3FdocumentId%3D</v>
      </c>
      <c r="AH15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1" s="250" t="str">
        <f>tbl_TransDet_Exp[[#Headers],[&amp;TargetFrameName=None]]</f>
        <v>&amp;TargetFrameName=None</v>
      </c>
      <c r="AJ15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1" s="71"/>
      <c r="AN1561" s="22"/>
      <c r="AO1561" s="22"/>
      <c r="AP1561" s="208"/>
      <c r="AQ1561" s="42" t="e">
        <f>IF(tbl_TransDet_Exp[[#This Row],[Custom SR Type]]="",INDEX(SR_Lookup[Section Name],MATCH(tbl_TransDet_Exp[[#This Row],[Account]],SR_Lookup[Account],0)),tbl_TransDet_Exp[[#This Row],[Custom SR Type]])</f>
        <v>#N/A</v>
      </c>
      <c r="AR1561" s="42">
        <f>VALUE(CONCATENATE(C1561,TEXT(tbl_TransDet_Exp[[#This Row],[Pd]],"00")))</f>
        <v>0</v>
      </c>
      <c r="AS1561" s="42" t="str">
        <f>TEXT(tbl_TransDet_Exp[[#This Row],[Project Id]],"000000")</f>
        <v>000000</v>
      </c>
      <c r="AT1561" s="42" t="e">
        <f>INDEX(Table11[Description],MATCH(tbl_TransDet_Exp[[#This Row],[Account]],Table11[GL Account],0))</f>
        <v>#N/A</v>
      </c>
      <c r="AU15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2" spans="2:47">
      <c r="B1562" s="11"/>
      <c r="C1562" s="243"/>
      <c r="D1562" s="243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244"/>
      <c r="P1562" s="11"/>
      <c r="Q1562" s="245"/>
      <c r="R1562" s="11"/>
      <c r="S1562" s="11"/>
      <c r="T1562" s="11"/>
      <c r="U1562" s="11"/>
      <c r="V1562" s="11"/>
      <c r="W1562" s="11"/>
      <c r="X1562" s="11"/>
      <c r="Y1562" s="11"/>
      <c r="Z1562" s="246"/>
      <c r="AA15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2" s="250" t="e">
        <f>IF(tbl_TransDet_Exp[[#This Row],[+/-  (HR GL Detail)]]&lt;&gt;"",tbl_TransDet_Exp[[#This Row],[+/-  (HR GL Detail)]],IF(#REF!&lt;&gt;"",#REF!,""))</f>
        <v>#REF!</v>
      </c>
      <c r="AC1562" s="250" t="str">
        <f t="shared" si="75"/>
        <v>https://financials.omni.fsu.edu/psp/sprdfi/EMPLOYEE/ERP/c/AUDIT_EXPENSE_FUNCTIONS.TE_EXP_SHEET_INQ.GBL?SHEET_ID=</v>
      </c>
      <c r="AD1562" s="250" t="str">
        <f t="shared" si="76"/>
        <v>&amp;PAGE=EX_SHEET_ENTRY</v>
      </c>
      <c r="AE1562" s="250" t="str">
        <f>IF(LEFT(tbl_TransDet_Exp[[#This Row],[Journal Id]],2)="EX",TEXT(tbl_TransDet_Exp[[#This Row],[Vch /Ex /PayId]],"0000000000"),"")</f>
        <v/>
      </c>
      <c r="AF1562" s="250" t="b">
        <f>IF(tbl_TransDet_Exp[[#This Row],[ER Lookup and Format]]&lt;&gt;"",CONCATENATE(tbl_TransDet_Exp[[#This Row],[https://financials.omni.fsu.edu/psp/sprdfi/EMPLOYEE/ERP/c/AUDIT_EXPENSE_FUNCTIONS.TE_EXP_SHEET_INQ.GBL?SHEET_ID=]],AE1562,tbl_TransDet_Exp[[#This Row],[&amp;PAGE=EX_SHEET_ENTRY]]))</f>
        <v>0</v>
      </c>
      <c r="AG1562" s="250" t="str">
        <f t="shared" si="77"/>
        <v>https://docmgmt.its.fsu.edu/NolijWeb/public/apiLoginCheck.jsp?redir=../documentviewer/%3FdocumentId%3D</v>
      </c>
      <c r="AH15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2" s="250" t="str">
        <f>tbl_TransDet_Exp[[#Headers],[&amp;TargetFrameName=None]]</f>
        <v>&amp;TargetFrameName=None</v>
      </c>
      <c r="AJ15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2" s="71"/>
      <c r="AN1562" s="22"/>
      <c r="AO1562" s="22"/>
      <c r="AP1562" s="208"/>
      <c r="AQ1562" s="42" t="e">
        <f>IF(tbl_TransDet_Exp[[#This Row],[Custom SR Type]]="",INDEX(SR_Lookup[Section Name],MATCH(tbl_TransDet_Exp[[#This Row],[Account]],SR_Lookup[Account],0)),tbl_TransDet_Exp[[#This Row],[Custom SR Type]])</f>
        <v>#N/A</v>
      </c>
      <c r="AR1562" s="42">
        <f>VALUE(CONCATENATE(C1562,TEXT(tbl_TransDet_Exp[[#This Row],[Pd]],"00")))</f>
        <v>0</v>
      </c>
      <c r="AS1562" s="42" t="str">
        <f>TEXT(tbl_TransDet_Exp[[#This Row],[Project Id]],"000000")</f>
        <v>000000</v>
      </c>
      <c r="AT1562" s="42" t="e">
        <f>INDEX(Table11[Description],MATCH(tbl_TransDet_Exp[[#This Row],[Account]],Table11[GL Account],0))</f>
        <v>#N/A</v>
      </c>
      <c r="AU15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3" spans="2:47">
      <c r="B1563" s="11"/>
      <c r="C1563" s="243"/>
      <c r="D1563" s="243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244"/>
      <c r="P1563" s="11"/>
      <c r="Q1563" s="245"/>
      <c r="R1563" s="11"/>
      <c r="S1563" s="11"/>
      <c r="T1563" s="11"/>
      <c r="U1563" s="11"/>
      <c r="V1563" s="11"/>
      <c r="W1563" s="11"/>
      <c r="X1563" s="11"/>
      <c r="Y1563" s="11"/>
      <c r="Z1563" s="246"/>
      <c r="AA15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3" s="250" t="e">
        <f>IF(tbl_TransDet_Exp[[#This Row],[+/-  (HR GL Detail)]]&lt;&gt;"",tbl_TransDet_Exp[[#This Row],[+/-  (HR GL Detail)]],IF(#REF!&lt;&gt;"",#REF!,""))</f>
        <v>#REF!</v>
      </c>
      <c r="AC1563" s="250" t="str">
        <f t="shared" si="75"/>
        <v>https://financials.omni.fsu.edu/psp/sprdfi/EMPLOYEE/ERP/c/AUDIT_EXPENSE_FUNCTIONS.TE_EXP_SHEET_INQ.GBL?SHEET_ID=</v>
      </c>
      <c r="AD1563" s="250" t="str">
        <f t="shared" si="76"/>
        <v>&amp;PAGE=EX_SHEET_ENTRY</v>
      </c>
      <c r="AE1563" s="250" t="str">
        <f>IF(LEFT(tbl_TransDet_Exp[[#This Row],[Journal Id]],2)="EX",TEXT(tbl_TransDet_Exp[[#This Row],[Vch /Ex /PayId]],"0000000000"),"")</f>
        <v/>
      </c>
      <c r="AF1563" s="250" t="b">
        <f>IF(tbl_TransDet_Exp[[#This Row],[ER Lookup and Format]]&lt;&gt;"",CONCATENATE(tbl_TransDet_Exp[[#This Row],[https://financials.omni.fsu.edu/psp/sprdfi/EMPLOYEE/ERP/c/AUDIT_EXPENSE_FUNCTIONS.TE_EXP_SHEET_INQ.GBL?SHEET_ID=]],AE1563,tbl_TransDet_Exp[[#This Row],[&amp;PAGE=EX_SHEET_ENTRY]]))</f>
        <v>0</v>
      </c>
      <c r="AG1563" s="250" t="str">
        <f t="shared" si="77"/>
        <v>https://docmgmt.its.fsu.edu/NolijWeb/public/apiLoginCheck.jsp?redir=../documentviewer/%3FdocumentId%3D</v>
      </c>
      <c r="AH15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3" s="250" t="str">
        <f>tbl_TransDet_Exp[[#Headers],[&amp;TargetFrameName=None]]</f>
        <v>&amp;TargetFrameName=None</v>
      </c>
      <c r="AJ15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3" s="71"/>
      <c r="AN1563" s="22"/>
      <c r="AO1563" s="22"/>
      <c r="AP1563" s="208"/>
      <c r="AQ1563" s="42" t="e">
        <f>IF(tbl_TransDet_Exp[[#This Row],[Custom SR Type]]="",INDEX(SR_Lookup[Section Name],MATCH(tbl_TransDet_Exp[[#This Row],[Account]],SR_Lookup[Account],0)),tbl_TransDet_Exp[[#This Row],[Custom SR Type]])</f>
        <v>#N/A</v>
      </c>
      <c r="AR1563" s="42">
        <f>VALUE(CONCATENATE(C1563,TEXT(tbl_TransDet_Exp[[#This Row],[Pd]],"00")))</f>
        <v>0</v>
      </c>
      <c r="AS1563" s="42" t="str">
        <f>TEXT(tbl_TransDet_Exp[[#This Row],[Project Id]],"000000")</f>
        <v>000000</v>
      </c>
      <c r="AT1563" s="42" t="e">
        <f>INDEX(Table11[Description],MATCH(tbl_TransDet_Exp[[#This Row],[Account]],Table11[GL Account],0))</f>
        <v>#N/A</v>
      </c>
      <c r="AU15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4" spans="2:47">
      <c r="B1564" s="11"/>
      <c r="C1564" s="243"/>
      <c r="D1564" s="243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244"/>
      <c r="P1564" s="11"/>
      <c r="Q1564" s="245"/>
      <c r="R1564" s="11"/>
      <c r="S1564" s="11"/>
      <c r="T1564" s="11"/>
      <c r="U1564" s="11"/>
      <c r="V1564" s="11"/>
      <c r="W1564" s="11"/>
      <c r="X1564" s="11"/>
      <c r="Y1564" s="11"/>
      <c r="Z1564" s="246"/>
      <c r="AA15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4" s="250" t="e">
        <f>IF(tbl_TransDet_Exp[[#This Row],[+/-  (HR GL Detail)]]&lt;&gt;"",tbl_TransDet_Exp[[#This Row],[+/-  (HR GL Detail)]],IF(#REF!&lt;&gt;"",#REF!,""))</f>
        <v>#REF!</v>
      </c>
      <c r="AC1564" s="250" t="str">
        <f t="shared" si="75"/>
        <v>https://financials.omni.fsu.edu/psp/sprdfi/EMPLOYEE/ERP/c/AUDIT_EXPENSE_FUNCTIONS.TE_EXP_SHEET_INQ.GBL?SHEET_ID=</v>
      </c>
      <c r="AD1564" s="250" t="str">
        <f t="shared" si="76"/>
        <v>&amp;PAGE=EX_SHEET_ENTRY</v>
      </c>
      <c r="AE1564" s="250" t="str">
        <f>IF(LEFT(tbl_TransDet_Exp[[#This Row],[Journal Id]],2)="EX",TEXT(tbl_TransDet_Exp[[#This Row],[Vch /Ex /PayId]],"0000000000"),"")</f>
        <v/>
      </c>
      <c r="AF1564" s="250" t="b">
        <f>IF(tbl_TransDet_Exp[[#This Row],[ER Lookup and Format]]&lt;&gt;"",CONCATENATE(tbl_TransDet_Exp[[#This Row],[https://financials.omni.fsu.edu/psp/sprdfi/EMPLOYEE/ERP/c/AUDIT_EXPENSE_FUNCTIONS.TE_EXP_SHEET_INQ.GBL?SHEET_ID=]],AE1564,tbl_TransDet_Exp[[#This Row],[&amp;PAGE=EX_SHEET_ENTRY]]))</f>
        <v>0</v>
      </c>
      <c r="AG1564" s="250" t="str">
        <f t="shared" si="77"/>
        <v>https://docmgmt.its.fsu.edu/NolijWeb/public/apiLoginCheck.jsp?redir=../documentviewer/%3FdocumentId%3D</v>
      </c>
      <c r="AH15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4" s="250" t="str">
        <f>tbl_TransDet_Exp[[#Headers],[&amp;TargetFrameName=None]]</f>
        <v>&amp;TargetFrameName=None</v>
      </c>
      <c r="AJ15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4" s="71"/>
      <c r="AN1564" s="22"/>
      <c r="AO1564" s="22"/>
      <c r="AP1564" s="208"/>
      <c r="AQ1564" s="42" t="e">
        <f>IF(tbl_TransDet_Exp[[#This Row],[Custom SR Type]]="",INDEX(SR_Lookup[Section Name],MATCH(tbl_TransDet_Exp[[#This Row],[Account]],SR_Lookup[Account],0)),tbl_TransDet_Exp[[#This Row],[Custom SR Type]])</f>
        <v>#N/A</v>
      </c>
      <c r="AR1564" s="42">
        <f>VALUE(CONCATENATE(C1564,TEXT(tbl_TransDet_Exp[[#This Row],[Pd]],"00")))</f>
        <v>0</v>
      </c>
      <c r="AS1564" s="42" t="str">
        <f>TEXT(tbl_TransDet_Exp[[#This Row],[Project Id]],"000000")</f>
        <v>000000</v>
      </c>
      <c r="AT1564" s="42" t="e">
        <f>INDEX(Table11[Description],MATCH(tbl_TransDet_Exp[[#This Row],[Account]],Table11[GL Account],0))</f>
        <v>#N/A</v>
      </c>
      <c r="AU15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5" spans="2:47">
      <c r="B1565" s="11"/>
      <c r="C1565" s="243"/>
      <c r="D1565" s="243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244"/>
      <c r="P1565" s="11"/>
      <c r="Q1565" s="245"/>
      <c r="R1565" s="11"/>
      <c r="S1565" s="11"/>
      <c r="T1565" s="11"/>
      <c r="U1565" s="11"/>
      <c r="V1565" s="11"/>
      <c r="W1565" s="11"/>
      <c r="X1565" s="11"/>
      <c r="Y1565" s="11"/>
      <c r="Z1565" s="246"/>
      <c r="AA15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5" s="250" t="e">
        <f>IF(tbl_TransDet_Exp[[#This Row],[+/-  (HR GL Detail)]]&lt;&gt;"",tbl_TransDet_Exp[[#This Row],[+/-  (HR GL Detail)]],IF(#REF!&lt;&gt;"",#REF!,""))</f>
        <v>#REF!</v>
      </c>
      <c r="AC1565" s="250" t="str">
        <f t="shared" si="75"/>
        <v>https://financials.omni.fsu.edu/psp/sprdfi/EMPLOYEE/ERP/c/AUDIT_EXPENSE_FUNCTIONS.TE_EXP_SHEET_INQ.GBL?SHEET_ID=</v>
      </c>
      <c r="AD1565" s="250" t="str">
        <f t="shared" si="76"/>
        <v>&amp;PAGE=EX_SHEET_ENTRY</v>
      </c>
      <c r="AE1565" s="250" t="str">
        <f>IF(LEFT(tbl_TransDet_Exp[[#This Row],[Journal Id]],2)="EX",TEXT(tbl_TransDet_Exp[[#This Row],[Vch /Ex /PayId]],"0000000000"),"")</f>
        <v/>
      </c>
      <c r="AF1565" s="250" t="b">
        <f>IF(tbl_TransDet_Exp[[#This Row],[ER Lookup and Format]]&lt;&gt;"",CONCATENATE(tbl_TransDet_Exp[[#This Row],[https://financials.omni.fsu.edu/psp/sprdfi/EMPLOYEE/ERP/c/AUDIT_EXPENSE_FUNCTIONS.TE_EXP_SHEET_INQ.GBL?SHEET_ID=]],AE1565,tbl_TransDet_Exp[[#This Row],[&amp;PAGE=EX_SHEET_ENTRY]]))</f>
        <v>0</v>
      </c>
      <c r="AG1565" s="250" t="str">
        <f t="shared" si="77"/>
        <v>https://docmgmt.its.fsu.edu/NolijWeb/public/apiLoginCheck.jsp?redir=../documentviewer/%3FdocumentId%3D</v>
      </c>
      <c r="AH15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5" s="250" t="str">
        <f>tbl_TransDet_Exp[[#Headers],[&amp;TargetFrameName=None]]</f>
        <v>&amp;TargetFrameName=None</v>
      </c>
      <c r="AJ15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5" s="71"/>
      <c r="AN1565" s="22"/>
      <c r="AO1565" s="22"/>
      <c r="AP1565" s="208"/>
      <c r="AQ1565" s="42" t="e">
        <f>IF(tbl_TransDet_Exp[[#This Row],[Custom SR Type]]="",INDEX(SR_Lookup[Section Name],MATCH(tbl_TransDet_Exp[[#This Row],[Account]],SR_Lookup[Account],0)),tbl_TransDet_Exp[[#This Row],[Custom SR Type]])</f>
        <v>#N/A</v>
      </c>
      <c r="AR1565" s="42">
        <f>VALUE(CONCATENATE(C1565,TEXT(tbl_TransDet_Exp[[#This Row],[Pd]],"00")))</f>
        <v>0</v>
      </c>
      <c r="AS1565" s="42" t="str">
        <f>TEXT(tbl_TransDet_Exp[[#This Row],[Project Id]],"000000")</f>
        <v>000000</v>
      </c>
      <c r="AT1565" s="42" t="e">
        <f>INDEX(Table11[Description],MATCH(tbl_TransDet_Exp[[#This Row],[Account]],Table11[GL Account],0))</f>
        <v>#N/A</v>
      </c>
      <c r="AU15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6" spans="2:47">
      <c r="B1566" s="11"/>
      <c r="C1566" s="243"/>
      <c r="D1566" s="243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244"/>
      <c r="P1566" s="11"/>
      <c r="Q1566" s="245"/>
      <c r="R1566" s="11"/>
      <c r="S1566" s="11"/>
      <c r="T1566" s="11"/>
      <c r="U1566" s="11"/>
      <c r="V1566" s="11"/>
      <c r="W1566" s="11"/>
      <c r="X1566" s="11"/>
      <c r="Y1566" s="11"/>
      <c r="Z1566" s="246"/>
      <c r="AA15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6" s="250" t="e">
        <f>IF(tbl_TransDet_Exp[[#This Row],[+/-  (HR GL Detail)]]&lt;&gt;"",tbl_TransDet_Exp[[#This Row],[+/-  (HR GL Detail)]],IF(#REF!&lt;&gt;"",#REF!,""))</f>
        <v>#REF!</v>
      </c>
      <c r="AC1566" s="250" t="str">
        <f t="shared" si="75"/>
        <v>https://financials.omni.fsu.edu/psp/sprdfi/EMPLOYEE/ERP/c/AUDIT_EXPENSE_FUNCTIONS.TE_EXP_SHEET_INQ.GBL?SHEET_ID=</v>
      </c>
      <c r="AD1566" s="250" t="str">
        <f t="shared" si="76"/>
        <v>&amp;PAGE=EX_SHEET_ENTRY</v>
      </c>
      <c r="AE1566" s="250" t="str">
        <f>IF(LEFT(tbl_TransDet_Exp[[#This Row],[Journal Id]],2)="EX",TEXT(tbl_TransDet_Exp[[#This Row],[Vch /Ex /PayId]],"0000000000"),"")</f>
        <v/>
      </c>
      <c r="AF1566" s="250" t="b">
        <f>IF(tbl_TransDet_Exp[[#This Row],[ER Lookup and Format]]&lt;&gt;"",CONCATENATE(tbl_TransDet_Exp[[#This Row],[https://financials.omni.fsu.edu/psp/sprdfi/EMPLOYEE/ERP/c/AUDIT_EXPENSE_FUNCTIONS.TE_EXP_SHEET_INQ.GBL?SHEET_ID=]],AE1566,tbl_TransDet_Exp[[#This Row],[&amp;PAGE=EX_SHEET_ENTRY]]))</f>
        <v>0</v>
      </c>
      <c r="AG1566" s="250" t="str">
        <f t="shared" si="77"/>
        <v>https://docmgmt.its.fsu.edu/NolijWeb/public/apiLoginCheck.jsp?redir=../documentviewer/%3FdocumentId%3D</v>
      </c>
      <c r="AH15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6" s="250" t="str">
        <f>tbl_TransDet_Exp[[#Headers],[&amp;TargetFrameName=None]]</f>
        <v>&amp;TargetFrameName=None</v>
      </c>
      <c r="AJ15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6" s="71"/>
      <c r="AN1566" s="22"/>
      <c r="AO1566" s="22"/>
      <c r="AP1566" s="208"/>
      <c r="AQ1566" s="42" t="e">
        <f>IF(tbl_TransDet_Exp[[#This Row],[Custom SR Type]]="",INDEX(SR_Lookup[Section Name],MATCH(tbl_TransDet_Exp[[#This Row],[Account]],SR_Lookup[Account],0)),tbl_TransDet_Exp[[#This Row],[Custom SR Type]])</f>
        <v>#N/A</v>
      </c>
      <c r="AR1566" s="42">
        <f>VALUE(CONCATENATE(C1566,TEXT(tbl_TransDet_Exp[[#This Row],[Pd]],"00")))</f>
        <v>0</v>
      </c>
      <c r="AS1566" s="42" t="str">
        <f>TEXT(tbl_TransDet_Exp[[#This Row],[Project Id]],"000000")</f>
        <v>000000</v>
      </c>
      <c r="AT1566" s="42" t="e">
        <f>INDEX(Table11[Description],MATCH(tbl_TransDet_Exp[[#This Row],[Account]],Table11[GL Account],0))</f>
        <v>#N/A</v>
      </c>
      <c r="AU15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7" spans="2:47">
      <c r="B1567" s="11"/>
      <c r="C1567" s="243"/>
      <c r="D1567" s="243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244"/>
      <c r="P1567" s="11"/>
      <c r="Q1567" s="245"/>
      <c r="R1567" s="11"/>
      <c r="S1567" s="11"/>
      <c r="T1567" s="11"/>
      <c r="U1567" s="11"/>
      <c r="V1567" s="11"/>
      <c r="W1567" s="11"/>
      <c r="X1567" s="11"/>
      <c r="Y1567" s="11"/>
      <c r="Z1567" s="246"/>
      <c r="AA15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7" s="250" t="e">
        <f>IF(tbl_TransDet_Exp[[#This Row],[+/-  (HR GL Detail)]]&lt;&gt;"",tbl_TransDet_Exp[[#This Row],[+/-  (HR GL Detail)]],IF(#REF!&lt;&gt;"",#REF!,""))</f>
        <v>#REF!</v>
      </c>
      <c r="AC1567" s="250" t="str">
        <f t="shared" si="75"/>
        <v>https://financials.omni.fsu.edu/psp/sprdfi/EMPLOYEE/ERP/c/AUDIT_EXPENSE_FUNCTIONS.TE_EXP_SHEET_INQ.GBL?SHEET_ID=</v>
      </c>
      <c r="AD1567" s="250" t="str">
        <f t="shared" si="76"/>
        <v>&amp;PAGE=EX_SHEET_ENTRY</v>
      </c>
      <c r="AE1567" s="250" t="str">
        <f>IF(LEFT(tbl_TransDet_Exp[[#This Row],[Journal Id]],2)="EX",TEXT(tbl_TransDet_Exp[[#This Row],[Vch /Ex /PayId]],"0000000000"),"")</f>
        <v/>
      </c>
      <c r="AF1567" s="250" t="b">
        <f>IF(tbl_TransDet_Exp[[#This Row],[ER Lookup and Format]]&lt;&gt;"",CONCATENATE(tbl_TransDet_Exp[[#This Row],[https://financials.omni.fsu.edu/psp/sprdfi/EMPLOYEE/ERP/c/AUDIT_EXPENSE_FUNCTIONS.TE_EXP_SHEET_INQ.GBL?SHEET_ID=]],AE1567,tbl_TransDet_Exp[[#This Row],[&amp;PAGE=EX_SHEET_ENTRY]]))</f>
        <v>0</v>
      </c>
      <c r="AG1567" s="250" t="str">
        <f t="shared" si="77"/>
        <v>https://docmgmt.its.fsu.edu/NolijWeb/public/apiLoginCheck.jsp?redir=../documentviewer/%3FdocumentId%3D</v>
      </c>
      <c r="AH15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7" s="250" t="str">
        <f>tbl_TransDet_Exp[[#Headers],[&amp;TargetFrameName=None]]</f>
        <v>&amp;TargetFrameName=None</v>
      </c>
      <c r="AJ15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7" s="71"/>
      <c r="AN1567" s="22"/>
      <c r="AO1567" s="22"/>
      <c r="AP1567" s="208"/>
      <c r="AQ1567" s="42" t="e">
        <f>IF(tbl_TransDet_Exp[[#This Row],[Custom SR Type]]="",INDEX(SR_Lookup[Section Name],MATCH(tbl_TransDet_Exp[[#This Row],[Account]],SR_Lookup[Account],0)),tbl_TransDet_Exp[[#This Row],[Custom SR Type]])</f>
        <v>#N/A</v>
      </c>
      <c r="AR1567" s="42">
        <f>VALUE(CONCATENATE(C1567,TEXT(tbl_TransDet_Exp[[#This Row],[Pd]],"00")))</f>
        <v>0</v>
      </c>
      <c r="AS1567" s="42" t="str">
        <f>TEXT(tbl_TransDet_Exp[[#This Row],[Project Id]],"000000")</f>
        <v>000000</v>
      </c>
      <c r="AT1567" s="42" t="e">
        <f>INDEX(Table11[Description],MATCH(tbl_TransDet_Exp[[#This Row],[Account]],Table11[GL Account],0))</f>
        <v>#N/A</v>
      </c>
      <c r="AU15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8" spans="2:47">
      <c r="B1568" s="11"/>
      <c r="C1568" s="243"/>
      <c r="D1568" s="243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244"/>
      <c r="P1568" s="11"/>
      <c r="Q1568" s="245"/>
      <c r="R1568" s="11"/>
      <c r="S1568" s="11"/>
      <c r="T1568" s="11"/>
      <c r="U1568" s="11"/>
      <c r="V1568" s="11"/>
      <c r="W1568" s="11"/>
      <c r="X1568" s="11"/>
      <c r="Y1568" s="11"/>
      <c r="Z1568" s="246"/>
      <c r="AA15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8" s="250" t="e">
        <f>IF(tbl_TransDet_Exp[[#This Row],[+/-  (HR GL Detail)]]&lt;&gt;"",tbl_TransDet_Exp[[#This Row],[+/-  (HR GL Detail)]],IF(#REF!&lt;&gt;"",#REF!,""))</f>
        <v>#REF!</v>
      </c>
      <c r="AC1568" s="250" t="str">
        <f t="shared" si="75"/>
        <v>https://financials.omni.fsu.edu/psp/sprdfi/EMPLOYEE/ERP/c/AUDIT_EXPENSE_FUNCTIONS.TE_EXP_SHEET_INQ.GBL?SHEET_ID=</v>
      </c>
      <c r="AD1568" s="250" t="str">
        <f t="shared" si="76"/>
        <v>&amp;PAGE=EX_SHEET_ENTRY</v>
      </c>
      <c r="AE1568" s="250" t="str">
        <f>IF(LEFT(tbl_TransDet_Exp[[#This Row],[Journal Id]],2)="EX",TEXT(tbl_TransDet_Exp[[#This Row],[Vch /Ex /PayId]],"0000000000"),"")</f>
        <v/>
      </c>
      <c r="AF1568" s="250" t="b">
        <f>IF(tbl_TransDet_Exp[[#This Row],[ER Lookup and Format]]&lt;&gt;"",CONCATENATE(tbl_TransDet_Exp[[#This Row],[https://financials.omni.fsu.edu/psp/sprdfi/EMPLOYEE/ERP/c/AUDIT_EXPENSE_FUNCTIONS.TE_EXP_SHEET_INQ.GBL?SHEET_ID=]],AE1568,tbl_TransDet_Exp[[#This Row],[&amp;PAGE=EX_SHEET_ENTRY]]))</f>
        <v>0</v>
      </c>
      <c r="AG1568" s="250" t="str">
        <f t="shared" si="77"/>
        <v>https://docmgmt.its.fsu.edu/NolijWeb/public/apiLoginCheck.jsp?redir=../documentviewer/%3FdocumentId%3D</v>
      </c>
      <c r="AH15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8" s="250" t="str">
        <f>tbl_TransDet_Exp[[#Headers],[&amp;TargetFrameName=None]]</f>
        <v>&amp;TargetFrameName=None</v>
      </c>
      <c r="AJ15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8" s="71"/>
      <c r="AN1568" s="22"/>
      <c r="AO1568" s="22"/>
      <c r="AP1568" s="208"/>
      <c r="AQ1568" s="42" t="e">
        <f>IF(tbl_TransDet_Exp[[#This Row],[Custom SR Type]]="",INDEX(SR_Lookup[Section Name],MATCH(tbl_TransDet_Exp[[#This Row],[Account]],SR_Lookup[Account],0)),tbl_TransDet_Exp[[#This Row],[Custom SR Type]])</f>
        <v>#N/A</v>
      </c>
      <c r="AR1568" s="42">
        <f>VALUE(CONCATENATE(C1568,TEXT(tbl_TransDet_Exp[[#This Row],[Pd]],"00")))</f>
        <v>0</v>
      </c>
      <c r="AS1568" s="42" t="str">
        <f>TEXT(tbl_TransDet_Exp[[#This Row],[Project Id]],"000000")</f>
        <v>000000</v>
      </c>
      <c r="AT1568" s="42" t="e">
        <f>INDEX(Table11[Description],MATCH(tbl_TransDet_Exp[[#This Row],[Account]],Table11[GL Account],0))</f>
        <v>#N/A</v>
      </c>
      <c r="AU15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69" spans="2:47">
      <c r="B1569" s="11"/>
      <c r="C1569" s="243"/>
      <c r="D1569" s="243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244"/>
      <c r="P1569" s="11"/>
      <c r="Q1569" s="245"/>
      <c r="R1569" s="11"/>
      <c r="S1569" s="11"/>
      <c r="T1569" s="11"/>
      <c r="U1569" s="11"/>
      <c r="V1569" s="11"/>
      <c r="W1569" s="11"/>
      <c r="X1569" s="11"/>
      <c r="Y1569" s="11"/>
      <c r="Z1569" s="246"/>
      <c r="AA15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69" s="250" t="e">
        <f>IF(tbl_TransDet_Exp[[#This Row],[+/-  (HR GL Detail)]]&lt;&gt;"",tbl_TransDet_Exp[[#This Row],[+/-  (HR GL Detail)]],IF(#REF!&lt;&gt;"",#REF!,""))</f>
        <v>#REF!</v>
      </c>
      <c r="AC1569" s="250" t="str">
        <f t="shared" si="75"/>
        <v>https://financials.omni.fsu.edu/psp/sprdfi/EMPLOYEE/ERP/c/AUDIT_EXPENSE_FUNCTIONS.TE_EXP_SHEET_INQ.GBL?SHEET_ID=</v>
      </c>
      <c r="AD1569" s="250" t="str">
        <f t="shared" si="76"/>
        <v>&amp;PAGE=EX_SHEET_ENTRY</v>
      </c>
      <c r="AE1569" s="250" t="str">
        <f>IF(LEFT(tbl_TransDet_Exp[[#This Row],[Journal Id]],2)="EX",TEXT(tbl_TransDet_Exp[[#This Row],[Vch /Ex /PayId]],"0000000000"),"")</f>
        <v/>
      </c>
      <c r="AF1569" s="250" t="b">
        <f>IF(tbl_TransDet_Exp[[#This Row],[ER Lookup and Format]]&lt;&gt;"",CONCATENATE(tbl_TransDet_Exp[[#This Row],[https://financials.omni.fsu.edu/psp/sprdfi/EMPLOYEE/ERP/c/AUDIT_EXPENSE_FUNCTIONS.TE_EXP_SHEET_INQ.GBL?SHEET_ID=]],AE1569,tbl_TransDet_Exp[[#This Row],[&amp;PAGE=EX_SHEET_ENTRY]]))</f>
        <v>0</v>
      </c>
      <c r="AG1569" s="250" t="str">
        <f t="shared" si="77"/>
        <v>https://docmgmt.its.fsu.edu/NolijWeb/public/apiLoginCheck.jsp?redir=../documentviewer/%3FdocumentId%3D</v>
      </c>
      <c r="AH15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69" s="250" t="str">
        <f>tbl_TransDet_Exp[[#Headers],[&amp;TargetFrameName=None]]</f>
        <v>&amp;TargetFrameName=None</v>
      </c>
      <c r="AJ15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69" s="71"/>
      <c r="AN1569" s="22"/>
      <c r="AO1569" s="22"/>
      <c r="AP1569" s="208"/>
      <c r="AQ1569" s="42" t="e">
        <f>IF(tbl_TransDet_Exp[[#This Row],[Custom SR Type]]="",INDEX(SR_Lookup[Section Name],MATCH(tbl_TransDet_Exp[[#This Row],[Account]],SR_Lookup[Account],0)),tbl_TransDet_Exp[[#This Row],[Custom SR Type]])</f>
        <v>#N/A</v>
      </c>
      <c r="AR1569" s="42">
        <f>VALUE(CONCATENATE(C1569,TEXT(tbl_TransDet_Exp[[#This Row],[Pd]],"00")))</f>
        <v>0</v>
      </c>
      <c r="AS1569" s="42" t="str">
        <f>TEXT(tbl_TransDet_Exp[[#This Row],[Project Id]],"000000")</f>
        <v>000000</v>
      </c>
      <c r="AT1569" s="42" t="e">
        <f>INDEX(Table11[Description],MATCH(tbl_TransDet_Exp[[#This Row],[Account]],Table11[GL Account],0))</f>
        <v>#N/A</v>
      </c>
      <c r="AU15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0" spans="2:47">
      <c r="B1570" s="11"/>
      <c r="C1570" s="243"/>
      <c r="D1570" s="243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244"/>
      <c r="P1570" s="11"/>
      <c r="Q1570" s="245"/>
      <c r="R1570" s="11"/>
      <c r="S1570" s="11"/>
      <c r="T1570" s="11"/>
      <c r="U1570" s="11"/>
      <c r="V1570" s="11"/>
      <c r="W1570" s="11"/>
      <c r="X1570" s="11"/>
      <c r="Y1570" s="11"/>
      <c r="Z1570" s="246"/>
      <c r="AA15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0" s="250" t="e">
        <f>IF(tbl_TransDet_Exp[[#This Row],[+/-  (HR GL Detail)]]&lt;&gt;"",tbl_TransDet_Exp[[#This Row],[+/-  (HR GL Detail)]],IF(#REF!&lt;&gt;"",#REF!,""))</f>
        <v>#REF!</v>
      </c>
      <c r="AC1570" s="250" t="str">
        <f t="shared" si="75"/>
        <v>https://financials.omni.fsu.edu/psp/sprdfi/EMPLOYEE/ERP/c/AUDIT_EXPENSE_FUNCTIONS.TE_EXP_SHEET_INQ.GBL?SHEET_ID=</v>
      </c>
      <c r="AD1570" s="250" t="str">
        <f t="shared" si="76"/>
        <v>&amp;PAGE=EX_SHEET_ENTRY</v>
      </c>
      <c r="AE1570" s="250" t="str">
        <f>IF(LEFT(tbl_TransDet_Exp[[#This Row],[Journal Id]],2)="EX",TEXT(tbl_TransDet_Exp[[#This Row],[Vch /Ex /PayId]],"0000000000"),"")</f>
        <v/>
      </c>
      <c r="AF1570" s="250" t="b">
        <f>IF(tbl_TransDet_Exp[[#This Row],[ER Lookup and Format]]&lt;&gt;"",CONCATENATE(tbl_TransDet_Exp[[#This Row],[https://financials.omni.fsu.edu/psp/sprdfi/EMPLOYEE/ERP/c/AUDIT_EXPENSE_FUNCTIONS.TE_EXP_SHEET_INQ.GBL?SHEET_ID=]],AE1570,tbl_TransDet_Exp[[#This Row],[&amp;PAGE=EX_SHEET_ENTRY]]))</f>
        <v>0</v>
      </c>
      <c r="AG1570" s="250" t="str">
        <f t="shared" si="77"/>
        <v>https://docmgmt.its.fsu.edu/NolijWeb/public/apiLoginCheck.jsp?redir=../documentviewer/%3FdocumentId%3D</v>
      </c>
      <c r="AH15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0" s="250" t="str">
        <f>tbl_TransDet_Exp[[#Headers],[&amp;TargetFrameName=None]]</f>
        <v>&amp;TargetFrameName=None</v>
      </c>
      <c r="AJ15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0" s="71"/>
      <c r="AN1570" s="22"/>
      <c r="AO1570" s="22"/>
      <c r="AP1570" s="208"/>
      <c r="AQ1570" s="42" t="e">
        <f>IF(tbl_TransDet_Exp[[#This Row],[Custom SR Type]]="",INDEX(SR_Lookup[Section Name],MATCH(tbl_TransDet_Exp[[#This Row],[Account]],SR_Lookup[Account],0)),tbl_TransDet_Exp[[#This Row],[Custom SR Type]])</f>
        <v>#N/A</v>
      </c>
      <c r="AR1570" s="42">
        <f>VALUE(CONCATENATE(C1570,TEXT(tbl_TransDet_Exp[[#This Row],[Pd]],"00")))</f>
        <v>0</v>
      </c>
      <c r="AS1570" s="42" t="str">
        <f>TEXT(tbl_TransDet_Exp[[#This Row],[Project Id]],"000000")</f>
        <v>000000</v>
      </c>
      <c r="AT1570" s="42" t="e">
        <f>INDEX(Table11[Description],MATCH(tbl_TransDet_Exp[[#This Row],[Account]],Table11[GL Account],0))</f>
        <v>#N/A</v>
      </c>
      <c r="AU15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1" spans="2:47">
      <c r="B1571" s="11"/>
      <c r="C1571" s="243"/>
      <c r="D1571" s="243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244"/>
      <c r="P1571" s="11"/>
      <c r="Q1571" s="245"/>
      <c r="R1571" s="11"/>
      <c r="S1571" s="11"/>
      <c r="T1571" s="11"/>
      <c r="U1571" s="11"/>
      <c r="V1571" s="11"/>
      <c r="W1571" s="11"/>
      <c r="X1571" s="11"/>
      <c r="Y1571" s="11"/>
      <c r="Z1571" s="246"/>
      <c r="AA15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1" s="250" t="e">
        <f>IF(tbl_TransDet_Exp[[#This Row],[+/-  (HR GL Detail)]]&lt;&gt;"",tbl_TransDet_Exp[[#This Row],[+/-  (HR GL Detail)]],IF(#REF!&lt;&gt;"",#REF!,""))</f>
        <v>#REF!</v>
      </c>
      <c r="AC1571" s="250" t="str">
        <f t="shared" si="75"/>
        <v>https://financials.omni.fsu.edu/psp/sprdfi/EMPLOYEE/ERP/c/AUDIT_EXPENSE_FUNCTIONS.TE_EXP_SHEET_INQ.GBL?SHEET_ID=</v>
      </c>
      <c r="AD1571" s="250" t="str">
        <f t="shared" si="76"/>
        <v>&amp;PAGE=EX_SHEET_ENTRY</v>
      </c>
      <c r="AE1571" s="250" t="str">
        <f>IF(LEFT(tbl_TransDet_Exp[[#This Row],[Journal Id]],2)="EX",TEXT(tbl_TransDet_Exp[[#This Row],[Vch /Ex /PayId]],"0000000000"),"")</f>
        <v/>
      </c>
      <c r="AF1571" s="250" t="b">
        <f>IF(tbl_TransDet_Exp[[#This Row],[ER Lookup and Format]]&lt;&gt;"",CONCATENATE(tbl_TransDet_Exp[[#This Row],[https://financials.omni.fsu.edu/psp/sprdfi/EMPLOYEE/ERP/c/AUDIT_EXPENSE_FUNCTIONS.TE_EXP_SHEET_INQ.GBL?SHEET_ID=]],AE1571,tbl_TransDet_Exp[[#This Row],[&amp;PAGE=EX_SHEET_ENTRY]]))</f>
        <v>0</v>
      </c>
      <c r="AG1571" s="250" t="str">
        <f t="shared" si="77"/>
        <v>https://docmgmt.its.fsu.edu/NolijWeb/public/apiLoginCheck.jsp?redir=../documentviewer/%3FdocumentId%3D</v>
      </c>
      <c r="AH15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1" s="250" t="str">
        <f>tbl_TransDet_Exp[[#Headers],[&amp;TargetFrameName=None]]</f>
        <v>&amp;TargetFrameName=None</v>
      </c>
      <c r="AJ15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1" s="71"/>
      <c r="AN1571" s="22"/>
      <c r="AO1571" s="22"/>
      <c r="AP1571" s="208"/>
      <c r="AQ1571" s="42" t="e">
        <f>IF(tbl_TransDet_Exp[[#This Row],[Custom SR Type]]="",INDEX(SR_Lookup[Section Name],MATCH(tbl_TransDet_Exp[[#This Row],[Account]],SR_Lookup[Account],0)),tbl_TransDet_Exp[[#This Row],[Custom SR Type]])</f>
        <v>#N/A</v>
      </c>
      <c r="AR1571" s="42">
        <f>VALUE(CONCATENATE(C1571,TEXT(tbl_TransDet_Exp[[#This Row],[Pd]],"00")))</f>
        <v>0</v>
      </c>
      <c r="AS1571" s="42" t="str">
        <f>TEXT(tbl_TransDet_Exp[[#This Row],[Project Id]],"000000")</f>
        <v>000000</v>
      </c>
      <c r="AT1571" s="42" t="e">
        <f>INDEX(Table11[Description],MATCH(tbl_TransDet_Exp[[#This Row],[Account]],Table11[GL Account],0))</f>
        <v>#N/A</v>
      </c>
      <c r="AU15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2" spans="2:47">
      <c r="B1572" s="11"/>
      <c r="C1572" s="243"/>
      <c r="D1572" s="243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244"/>
      <c r="P1572" s="11"/>
      <c r="Q1572" s="245"/>
      <c r="R1572" s="11"/>
      <c r="S1572" s="11"/>
      <c r="T1572" s="11"/>
      <c r="U1572" s="11"/>
      <c r="V1572" s="11"/>
      <c r="W1572" s="11"/>
      <c r="X1572" s="11"/>
      <c r="Y1572" s="11"/>
      <c r="Z1572" s="246"/>
      <c r="AA15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2" s="250" t="e">
        <f>IF(tbl_TransDet_Exp[[#This Row],[+/-  (HR GL Detail)]]&lt;&gt;"",tbl_TransDet_Exp[[#This Row],[+/-  (HR GL Detail)]],IF(#REF!&lt;&gt;"",#REF!,""))</f>
        <v>#REF!</v>
      </c>
      <c r="AC1572" s="250" t="str">
        <f t="shared" si="75"/>
        <v>https://financials.omni.fsu.edu/psp/sprdfi/EMPLOYEE/ERP/c/AUDIT_EXPENSE_FUNCTIONS.TE_EXP_SHEET_INQ.GBL?SHEET_ID=</v>
      </c>
      <c r="AD1572" s="250" t="str">
        <f t="shared" si="76"/>
        <v>&amp;PAGE=EX_SHEET_ENTRY</v>
      </c>
      <c r="AE1572" s="250" t="str">
        <f>IF(LEFT(tbl_TransDet_Exp[[#This Row],[Journal Id]],2)="EX",TEXT(tbl_TransDet_Exp[[#This Row],[Vch /Ex /PayId]],"0000000000"),"")</f>
        <v/>
      </c>
      <c r="AF1572" s="250" t="b">
        <f>IF(tbl_TransDet_Exp[[#This Row],[ER Lookup and Format]]&lt;&gt;"",CONCATENATE(tbl_TransDet_Exp[[#This Row],[https://financials.omni.fsu.edu/psp/sprdfi/EMPLOYEE/ERP/c/AUDIT_EXPENSE_FUNCTIONS.TE_EXP_SHEET_INQ.GBL?SHEET_ID=]],AE1572,tbl_TransDet_Exp[[#This Row],[&amp;PAGE=EX_SHEET_ENTRY]]))</f>
        <v>0</v>
      </c>
      <c r="AG1572" s="250" t="str">
        <f t="shared" si="77"/>
        <v>https://docmgmt.its.fsu.edu/NolijWeb/public/apiLoginCheck.jsp?redir=../documentviewer/%3FdocumentId%3D</v>
      </c>
      <c r="AH15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2" s="250" t="str">
        <f>tbl_TransDet_Exp[[#Headers],[&amp;TargetFrameName=None]]</f>
        <v>&amp;TargetFrameName=None</v>
      </c>
      <c r="AJ15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2" s="71"/>
      <c r="AN1572" s="22"/>
      <c r="AO1572" s="22"/>
      <c r="AP1572" s="208"/>
      <c r="AQ1572" s="42" t="e">
        <f>IF(tbl_TransDet_Exp[[#This Row],[Custom SR Type]]="",INDEX(SR_Lookup[Section Name],MATCH(tbl_TransDet_Exp[[#This Row],[Account]],SR_Lookup[Account],0)),tbl_TransDet_Exp[[#This Row],[Custom SR Type]])</f>
        <v>#N/A</v>
      </c>
      <c r="AR1572" s="42">
        <f>VALUE(CONCATENATE(C1572,TEXT(tbl_TransDet_Exp[[#This Row],[Pd]],"00")))</f>
        <v>0</v>
      </c>
      <c r="AS1572" s="42" t="str">
        <f>TEXT(tbl_TransDet_Exp[[#This Row],[Project Id]],"000000")</f>
        <v>000000</v>
      </c>
      <c r="AT1572" s="42" t="e">
        <f>INDEX(Table11[Description],MATCH(tbl_TransDet_Exp[[#This Row],[Account]],Table11[GL Account],0))</f>
        <v>#N/A</v>
      </c>
      <c r="AU15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3" spans="2:47">
      <c r="B1573" s="11"/>
      <c r="C1573" s="243"/>
      <c r="D1573" s="243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244"/>
      <c r="P1573" s="11"/>
      <c r="Q1573" s="245"/>
      <c r="R1573" s="11"/>
      <c r="S1573" s="11"/>
      <c r="T1573" s="11"/>
      <c r="U1573" s="11"/>
      <c r="V1573" s="11"/>
      <c r="W1573" s="11"/>
      <c r="X1573" s="11"/>
      <c r="Y1573" s="11"/>
      <c r="Z1573" s="246"/>
      <c r="AA15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3" s="250" t="e">
        <f>IF(tbl_TransDet_Exp[[#This Row],[+/-  (HR GL Detail)]]&lt;&gt;"",tbl_TransDet_Exp[[#This Row],[+/-  (HR GL Detail)]],IF(#REF!&lt;&gt;"",#REF!,""))</f>
        <v>#REF!</v>
      </c>
      <c r="AC1573" s="250" t="str">
        <f t="shared" si="75"/>
        <v>https://financials.omni.fsu.edu/psp/sprdfi/EMPLOYEE/ERP/c/AUDIT_EXPENSE_FUNCTIONS.TE_EXP_SHEET_INQ.GBL?SHEET_ID=</v>
      </c>
      <c r="AD1573" s="250" t="str">
        <f t="shared" si="76"/>
        <v>&amp;PAGE=EX_SHEET_ENTRY</v>
      </c>
      <c r="AE1573" s="250" t="str">
        <f>IF(LEFT(tbl_TransDet_Exp[[#This Row],[Journal Id]],2)="EX",TEXT(tbl_TransDet_Exp[[#This Row],[Vch /Ex /PayId]],"0000000000"),"")</f>
        <v/>
      </c>
      <c r="AF1573" s="250" t="b">
        <f>IF(tbl_TransDet_Exp[[#This Row],[ER Lookup and Format]]&lt;&gt;"",CONCATENATE(tbl_TransDet_Exp[[#This Row],[https://financials.omni.fsu.edu/psp/sprdfi/EMPLOYEE/ERP/c/AUDIT_EXPENSE_FUNCTIONS.TE_EXP_SHEET_INQ.GBL?SHEET_ID=]],AE1573,tbl_TransDet_Exp[[#This Row],[&amp;PAGE=EX_SHEET_ENTRY]]))</f>
        <v>0</v>
      </c>
      <c r="AG1573" s="250" t="str">
        <f t="shared" si="77"/>
        <v>https://docmgmt.its.fsu.edu/NolijWeb/public/apiLoginCheck.jsp?redir=../documentviewer/%3FdocumentId%3D</v>
      </c>
      <c r="AH15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3" s="250" t="str">
        <f>tbl_TransDet_Exp[[#Headers],[&amp;TargetFrameName=None]]</f>
        <v>&amp;TargetFrameName=None</v>
      </c>
      <c r="AJ15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3" s="71"/>
      <c r="AN1573" s="22"/>
      <c r="AO1573" s="22"/>
      <c r="AP1573" s="208"/>
      <c r="AQ1573" s="42" t="e">
        <f>IF(tbl_TransDet_Exp[[#This Row],[Custom SR Type]]="",INDEX(SR_Lookup[Section Name],MATCH(tbl_TransDet_Exp[[#This Row],[Account]],SR_Lookup[Account],0)),tbl_TransDet_Exp[[#This Row],[Custom SR Type]])</f>
        <v>#N/A</v>
      </c>
      <c r="AR1573" s="42">
        <f>VALUE(CONCATENATE(C1573,TEXT(tbl_TransDet_Exp[[#This Row],[Pd]],"00")))</f>
        <v>0</v>
      </c>
      <c r="AS1573" s="42" t="str">
        <f>TEXT(tbl_TransDet_Exp[[#This Row],[Project Id]],"000000")</f>
        <v>000000</v>
      </c>
      <c r="AT1573" s="42" t="e">
        <f>INDEX(Table11[Description],MATCH(tbl_TransDet_Exp[[#This Row],[Account]],Table11[GL Account],0))</f>
        <v>#N/A</v>
      </c>
      <c r="AU15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4" spans="2:47">
      <c r="B1574" s="11"/>
      <c r="C1574" s="243"/>
      <c r="D1574" s="243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244"/>
      <c r="P1574" s="11"/>
      <c r="Q1574" s="245"/>
      <c r="R1574" s="11"/>
      <c r="S1574" s="11"/>
      <c r="T1574" s="11"/>
      <c r="U1574" s="11"/>
      <c r="V1574" s="11"/>
      <c r="W1574" s="11"/>
      <c r="X1574" s="11"/>
      <c r="Y1574" s="11"/>
      <c r="Z1574" s="246"/>
      <c r="AA15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4" s="250" t="e">
        <f>IF(tbl_TransDet_Exp[[#This Row],[+/-  (HR GL Detail)]]&lt;&gt;"",tbl_TransDet_Exp[[#This Row],[+/-  (HR GL Detail)]],IF(#REF!&lt;&gt;"",#REF!,""))</f>
        <v>#REF!</v>
      </c>
      <c r="AC1574" s="250" t="str">
        <f t="shared" si="75"/>
        <v>https://financials.omni.fsu.edu/psp/sprdfi/EMPLOYEE/ERP/c/AUDIT_EXPENSE_FUNCTIONS.TE_EXP_SHEET_INQ.GBL?SHEET_ID=</v>
      </c>
      <c r="AD1574" s="250" t="str">
        <f t="shared" si="76"/>
        <v>&amp;PAGE=EX_SHEET_ENTRY</v>
      </c>
      <c r="AE1574" s="250" t="str">
        <f>IF(LEFT(tbl_TransDet_Exp[[#This Row],[Journal Id]],2)="EX",TEXT(tbl_TransDet_Exp[[#This Row],[Vch /Ex /PayId]],"0000000000"),"")</f>
        <v/>
      </c>
      <c r="AF1574" s="250" t="b">
        <f>IF(tbl_TransDet_Exp[[#This Row],[ER Lookup and Format]]&lt;&gt;"",CONCATENATE(tbl_TransDet_Exp[[#This Row],[https://financials.omni.fsu.edu/psp/sprdfi/EMPLOYEE/ERP/c/AUDIT_EXPENSE_FUNCTIONS.TE_EXP_SHEET_INQ.GBL?SHEET_ID=]],AE1574,tbl_TransDet_Exp[[#This Row],[&amp;PAGE=EX_SHEET_ENTRY]]))</f>
        <v>0</v>
      </c>
      <c r="AG1574" s="250" t="str">
        <f t="shared" si="77"/>
        <v>https://docmgmt.its.fsu.edu/NolijWeb/public/apiLoginCheck.jsp?redir=../documentviewer/%3FdocumentId%3D</v>
      </c>
      <c r="AH15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4" s="250" t="str">
        <f>tbl_TransDet_Exp[[#Headers],[&amp;TargetFrameName=None]]</f>
        <v>&amp;TargetFrameName=None</v>
      </c>
      <c r="AJ15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4" s="71"/>
      <c r="AN1574" s="22"/>
      <c r="AO1574" s="22"/>
      <c r="AP1574" s="208"/>
      <c r="AQ1574" s="42" t="e">
        <f>IF(tbl_TransDet_Exp[[#This Row],[Custom SR Type]]="",INDEX(SR_Lookup[Section Name],MATCH(tbl_TransDet_Exp[[#This Row],[Account]],SR_Lookup[Account],0)),tbl_TransDet_Exp[[#This Row],[Custom SR Type]])</f>
        <v>#N/A</v>
      </c>
      <c r="AR1574" s="42">
        <f>VALUE(CONCATENATE(C1574,TEXT(tbl_TransDet_Exp[[#This Row],[Pd]],"00")))</f>
        <v>0</v>
      </c>
      <c r="AS1574" s="42" t="str">
        <f>TEXT(tbl_TransDet_Exp[[#This Row],[Project Id]],"000000")</f>
        <v>000000</v>
      </c>
      <c r="AT1574" s="42" t="e">
        <f>INDEX(Table11[Description],MATCH(tbl_TransDet_Exp[[#This Row],[Account]],Table11[GL Account],0))</f>
        <v>#N/A</v>
      </c>
      <c r="AU15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5" spans="2:47">
      <c r="B1575" s="11"/>
      <c r="C1575" s="243"/>
      <c r="D1575" s="243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244"/>
      <c r="P1575" s="11"/>
      <c r="Q1575" s="245"/>
      <c r="R1575" s="11"/>
      <c r="S1575" s="11"/>
      <c r="T1575" s="11"/>
      <c r="U1575" s="11"/>
      <c r="V1575" s="11"/>
      <c r="W1575" s="11"/>
      <c r="X1575" s="11"/>
      <c r="Y1575" s="11"/>
      <c r="Z1575" s="246"/>
      <c r="AA15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5" s="250" t="e">
        <f>IF(tbl_TransDet_Exp[[#This Row],[+/-  (HR GL Detail)]]&lt;&gt;"",tbl_TransDet_Exp[[#This Row],[+/-  (HR GL Detail)]],IF(#REF!&lt;&gt;"",#REF!,""))</f>
        <v>#REF!</v>
      </c>
      <c r="AC1575" s="250" t="str">
        <f t="shared" si="75"/>
        <v>https://financials.omni.fsu.edu/psp/sprdfi/EMPLOYEE/ERP/c/AUDIT_EXPENSE_FUNCTIONS.TE_EXP_SHEET_INQ.GBL?SHEET_ID=</v>
      </c>
      <c r="AD1575" s="250" t="str">
        <f t="shared" si="76"/>
        <v>&amp;PAGE=EX_SHEET_ENTRY</v>
      </c>
      <c r="AE1575" s="250" t="str">
        <f>IF(LEFT(tbl_TransDet_Exp[[#This Row],[Journal Id]],2)="EX",TEXT(tbl_TransDet_Exp[[#This Row],[Vch /Ex /PayId]],"0000000000"),"")</f>
        <v/>
      </c>
      <c r="AF1575" s="250" t="b">
        <f>IF(tbl_TransDet_Exp[[#This Row],[ER Lookup and Format]]&lt;&gt;"",CONCATENATE(tbl_TransDet_Exp[[#This Row],[https://financials.omni.fsu.edu/psp/sprdfi/EMPLOYEE/ERP/c/AUDIT_EXPENSE_FUNCTIONS.TE_EXP_SHEET_INQ.GBL?SHEET_ID=]],AE1575,tbl_TransDet_Exp[[#This Row],[&amp;PAGE=EX_SHEET_ENTRY]]))</f>
        <v>0</v>
      </c>
      <c r="AG1575" s="250" t="str">
        <f t="shared" si="77"/>
        <v>https://docmgmt.its.fsu.edu/NolijWeb/public/apiLoginCheck.jsp?redir=../documentviewer/%3FdocumentId%3D</v>
      </c>
      <c r="AH15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5" s="250" t="str">
        <f>tbl_TransDet_Exp[[#Headers],[&amp;TargetFrameName=None]]</f>
        <v>&amp;TargetFrameName=None</v>
      </c>
      <c r="AJ15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5" s="71"/>
      <c r="AN1575" s="22"/>
      <c r="AO1575" s="22"/>
      <c r="AP1575" s="208"/>
      <c r="AQ1575" s="42" t="e">
        <f>IF(tbl_TransDet_Exp[[#This Row],[Custom SR Type]]="",INDEX(SR_Lookup[Section Name],MATCH(tbl_TransDet_Exp[[#This Row],[Account]],SR_Lookup[Account],0)),tbl_TransDet_Exp[[#This Row],[Custom SR Type]])</f>
        <v>#N/A</v>
      </c>
      <c r="AR1575" s="42">
        <f>VALUE(CONCATENATE(C1575,TEXT(tbl_TransDet_Exp[[#This Row],[Pd]],"00")))</f>
        <v>0</v>
      </c>
      <c r="AS1575" s="42" t="str">
        <f>TEXT(tbl_TransDet_Exp[[#This Row],[Project Id]],"000000")</f>
        <v>000000</v>
      </c>
      <c r="AT1575" s="42" t="e">
        <f>INDEX(Table11[Description],MATCH(tbl_TransDet_Exp[[#This Row],[Account]],Table11[GL Account],0))</f>
        <v>#N/A</v>
      </c>
      <c r="AU15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6" spans="2:47">
      <c r="B1576" s="11"/>
      <c r="C1576" s="243"/>
      <c r="D1576" s="243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244"/>
      <c r="P1576" s="11"/>
      <c r="Q1576" s="245"/>
      <c r="R1576" s="11"/>
      <c r="S1576" s="11"/>
      <c r="T1576" s="11"/>
      <c r="U1576" s="11"/>
      <c r="V1576" s="11"/>
      <c r="W1576" s="11"/>
      <c r="X1576" s="11"/>
      <c r="Y1576" s="11"/>
      <c r="Z1576" s="246"/>
      <c r="AA15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6" s="250" t="e">
        <f>IF(tbl_TransDet_Exp[[#This Row],[+/-  (HR GL Detail)]]&lt;&gt;"",tbl_TransDet_Exp[[#This Row],[+/-  (HR GL Detail)]],IF(#REF!&lt;&gt;"",#REF!,""))</f>
        <v>#REF!</v>
      </c>
      <c r="AC1576" s="250" t="str">
        <f t="shared" si="75"/>
        <v>https://financials.omni.fsu.edu/psp/sprdfi/EMPLOYEE/ERP/c/AUDIT_EXPENSE_FUNCTIONS.TE_EXP_SHEET_INQ.GBL?SHEET_ID=</v>
      </c>
      <c r="AD1576" s="250" t="str">
        <f t="shared" si="76"/>
        <v>&amp;PAGE=EX_SHEET_ENTRY</v>
      </c>
      <c r="AE1576" s="250" t="str">
        <f>IF(LEFT(tbl_TransDet_Exp[[#This Row],[Journal Id]],2)="EX",TEXT(tbl_TransDet_Exp[[#This Row],[Vch /Ex /PayId]],"0000000000"),"")</f>
        <v/>
      </c>
      <c r="AF1576" s="250" t="b">
        <f>IF(tbl_TransDet_Exp[[#This Row],[ER Lookup and Format]]&lt;&gt;"",CONCATENATE(tbl_TransDet_Exp[[#This Row],[https://financials.omni.fsu.edu/psp/sprdfi/EMPLOYEE/ERP/c/AUDIT_EXPENSE_FUNCTIONS.TE_EXP_SHEET_INQ.GBL?SHEET_ID=]],AE1576,tbl_TransDet_Exp[[#This Row],[&amp;PAGE=EX_SHEET_ENTRY]]))</f>
        <v>0</v>
      </c>
      <c r="AG1576" s="250" t="str">
        <f t="shared" si="77"/>
        <v>https://docmgmt.its.fsu.edu/NolijWeb/public/apiLoginCheck.jsp?redir=../documentviewer/%3FdocumentId%3D</v>
      </c>
      <c r="AH15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6" s="250" t="str">
        <f>tbl_TransDet_Exp[[#Headers],[&amp;TargetFrameName=None]]</f>
        <v>&amp;TargetFrameName=None</v>
      </c>
      <c r="AJ15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6" s="71"/>
      <c r="AN1576" s="22"/>
      <c r="AO1576" s="22"/>
      <c r="AP1576" s="208"/>
      <c r="AQ1576" s="42" t="e">
        <f>IF(tbl_TransDet_Exp[[#This Row],[Custom SR Type]]="",INDEX(SR_Lookup[Section Name],MATCH(tbl_TransDet_Exp[[#This Row],[Account]],SR_Lookup[Account],0)),tbl_TransDet_Exp[[#This Row],[Custom SR Type]])</f>
        <v>#N/A</v>
      </c>
      <c r="AR1576" s="42">
        <f>VALUE(CONCATENATE(C1576,TEXT(tbl_TransDet_Exp[[#This Row],[Pd]],"00")))</f>
        <v>0</v>
      </c>
      <c r="AS1576" s="42" t="str">
        <f>TEXT(tbl_TransDet_Exp[[#This Row],[Project Id]],"000000")</f>
        <v>000000</v>
      </c>
      <c r="AT1576" s="42" t="e">
        <f>INDEX(Table11[Description],MATCH(tbl_TransDet_Exp[[#This Row],[Account]],Table11[GL Account],0))</f>
        <v>#N/A</v>
      </c>
      <c r="AU15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7" spans="2:47">
      <c r="B1577" s="11"/>
      <c r="C1577" s="243"/>
      <c r="D1577" s="243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244"/>
      <c r="P1577" s="11"/>
      <c r="Q1577" s="245"/>
      <c r="R1577" s="11"/>
      <c r="S1577" s="11"/>
      <c r="T1577" s="11"/>
      <c r="U1577" s="11"/>
      <c r="V1577" s="11"/>
      <c r="W1577" s="11"/>
      <c r="X1577" s="11"/>
      <c r="Y1577" s="11"/>
      <c r="Z1577" s="246"/>
      <c r="AA15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7" s="250" t="e">
        <f>IF(tbl_TransDet_Exp[[#This Row],[+/-  (HR GL Detail)]]&lt;&gt;"",tbl_TransDet_Exp[[#This Row],[+/-  (HR GL Detail)]],IF(#REF!&lt;&gt;"",#REF!,""))</f>
        <v>#REF!</v>
      </c>
      <c r="AC1577" s="250" t="str">
        <f t="shared" si="75"/>
        <v>https://financials.omni.fsu.edu/psp/sprdfi/EMPLOYEE/ERP/c/AUDIT_EXPENSE_FUNCTIONS.TE_EXP_SHEET_INQ.GBL?SHEET_ID=</v>
      </c>
      <c r="AD1577" s="250" t="str">
        <f t="shared" si="76"/>
        <v>&amp;PAGE=EX_SHEET_ENTRY</v>
      </c>
      <c r="AE1577" s="250" t="str">
        <f>IF(LEFT(tbl_TransDet_Exp[[#This Row],[Journal Id]],2)="EX",TEXT(tbl_TransDet_Exp[[#This Row],[Vch /Ex /PayId]],"0000000000"),"")</f>
        <v/>
      </c>
      <c r="AF1577" s="250" t="b">
        <f>IF(tbl_TransDet_Exp[[#This Row],[ER Lookup and Format]]&lt;&gt;"",CONCATENATE(tbl_TransDet_Exp[[#This Row],[https://financials.omni.fsu.edu/psp/sprdfi/EMPLOYEE/ERP/c/AUDIT_EXPENSE_FUNCTIONS.TE_EXP_SHEET_INQ.GBL?SHEET_ID=]],AE1577,tbl_TransDet_Exp[[#This Row],[&amp;PAGE=EX_SHEET_ENTRY]]))</f>
        <v>0</v>
      </c>
      <c r="AG1577" s="250" t="str">
        <f t="shared" si="77"/>
        <v>https://docmgmt.its.fsu.edu/NolijWeb/public/apiLoginCheck.jsp?redir=../documentviewer/%3FdocumentId%3D</v>
      </c>
      <c r="AH15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7" s="250" t="str">
        <f>tbl_TransDet_Exp[[#Headers],[&amp;TargetFrameName=None]]</f>
        <v>&amp;TargetFrameName=None</v>
      </c>
      <c r="AJ15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7" s="71"/>
      <c r="AN1577" s="22"/>
      <c r="AO1577" s="22"/>
      <c r="AP1577" s="208"/>
      <c r="AQ1577" s="42" t="e">
        <f>IF(tbl_TransDet_Exp[[#This Row],[Custom SR Type]]="",INDEX(SR_Lookup[Section Name],MATCH(tbl_TransDet_Exp[[#This Row],[Account]],SR_Lookup[Account],0)),tbl_TransDet_Exp[[#This Row],[Custom SR Type]])</f>
        <v>#N/A</v>
      </c>
      <c r="AR1577" s="42">
        <f>VALUE(CONCATENATE(C1577,TEXT(tbl_TransDet_Exp[[#This Row],[Pd]],"00")))</f>
        <v>0</v>
      </c>
      <c r="AS1577" s="42" t="str">
        <f>TEXT(tbl_TransDet_Exp[[#This Row],[Project Id]],"000000")</f>
        <v>000000</v>
      </c>
      <c r="AT1577" s="42" t="e">
        <f>INDEX(Table11[Description],MATCH(tbl_TransDet_Exp[[#This Row],[Account]],Table11[GL Account],0))</f>
        <v>#N/A</v>
      </c>
      <c r="AU15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8" spans="2:47">
      <c r="B1578" s="11"/>
      <c r="C1578" s="243"/>
      <c r="D1578" s="243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244"/>
      <c r="P1578" s="11"/>
      <c r="Q1578" s="245"/>
      <c r="R1578" s="11"/>
      <c r="S1578" s="11"/>
      <c r="T1578" s="11"/>
      <c r="U1578" s="11"/>
      <c r="V1578" s="11"/>
      <c r="W1578" s="11"/>
      <c r="X1578" s="11"/>
      <c r="Y1578" s="11"/>
      <c r="Z1578" s="246"/>
      <c r="AA15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8" s="250" t="e">
        <f>IF(tbl_TransDet_Exp[[#This Row],[+/-  (HR GL Detail)]]&lt;&gt;"",tbl_TransDet_Exp[[#This Row],[+/-  (HR GL Detail)]],IF(#REF!&lt;&gt;"",#REF!,""))</f>
        <v>#REF!</v>
      </c>
      <c r="AC1578" s="250" t="str">
        <f t="shared" si="75"/>
        <v>https://financials.omni.fsu.edu/psp/sprdfi/EMPLOYEE/ERP/c/AUDIT_EXPENSE_FUNCTIONS.TE_EXP_SHEET_INQ.GBL?SHEET_ID=</v>
      </c>
      <c r="AD1578" s="250" t="str">
        <f t="shared" si="76"/>
        <v>&amp;PAGE=EX_SHEET_ENTRY</v>
      </c>
      <c r="AE1578" s="250" t="str">
        <f>IF(LEFT(tbl_TransDet_Exp[[#This Row],[Journal Id]],2)="EX",TEXT(tbl_TransDet_Exp[[#This Row],[Vch /Ex /PayId]],"0000000000"),"")</f>
        <v/>
      </c>
      <c r="AF1578" s="250" t="b">
        <f>IF(tbl_TransDet_Exp[[#This Row],[ER Lookup and Format]]&lt;&gt;"",CONCATENATE(tbl_TransDet_Exp[[#This Row],[https://financials.omni.fsu.edu/psp/sprdfi/EMPLOYEE/ERP/c/AUDIT_EXPENSE_FUNCTIONS.TE_EXP_SHEET_INQ.GBL?SHEET_ID=]],AE1578,tbl_TransDet_Exp[[#This Row],[&amp;PAGE=EX_SHEET_ENTRY]]))</f>
        <v>0</v>
      </c>
      <c r="AG1578" s="250" t="str">
        <f t="shared" si="77"/>
        <v>https://docmgmt.its.fsu.edu/NolijWeb/public/apiLoginCheck.jsp?redir=../documentviewer/%3FdocumentId%3D</v>
      </c>
      <c r="AH15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8" s="250" t="str">
        <f>tbl_TransDet_Exp[[#Headers],[&amp;TargetFrameName=None]]</f>
        <v>&amp;TargetFrameName=None</v>
      </c>
      <c r="AJ15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8" s="71"/>
      <c r="AN1578" s="22"/>
      <c r="AO1578" s="22"/>
      <c r="AP1578" s="208"/>
      <c r="AQ1578" s="42" t="e">
        <f>IF(tbl_TransDet_Exp[[#This Row],[Custom SR Type]]="",INDEX(SR_Lookup[Section Name],MATCH(tbl_TransDet_Exp[[#This Row],[Account]],SR_Lookup[Account],0)),tbl_TransDet_Exp[[#This Row],[Custom SR Type]])</f>
        <v>#N/A</v>
      </c>
      <c r="AR1578" s="42">
        <f>VALUE(CONCATENATE(C1578,TEXT(tbl_TransDet_Exp[[#This Row],[Pd]],"00")))</f>
        <v>0</v>
      </c>
      <c r="AS1578" s="42" t="str">
        <f>TEXT(tbl_TransDet_Exp[[#This Row],[Project Id]],"000000")</f>
        <v>000000</v>
      </c>
      <c r="AT1578" s="42" t="e">
        <f>INDEX(Table11[Description],MATCH(tbl_TransDet_Exp[[#This Row],[Account]],Table11[GL Account],0))</f>
        <v>#N/A</v>
      </c>
      <c r="AU15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79" spans="2:47">
      <c r="B1579" s="11"/>
      <c r="C1579" s="243"/>
      <c r="D1579" s="243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244"/>
      <c r="P1579" s="11"/>
      <c r="Q1579" s="245"/>
      <c r="R1579" s="11"/>
      <c r="S1579" s="11"/>
      <c r="T1579" s="11"/>
      <c r="U1579" s="11"/>
      <c r="V1579" s="11"/>
      <c r="W1579" s="11"/>
      <c r="X1579" s="11"/>
      <c r="Y1579" s="11"/>
      <c r="Z1579" s="246"/>
      <c r="AA15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79" s="250" t="e">
        <f>IF(tbl_TransDet_Exp[[#This Row],[+/-  (HR GL Detail)]]&lt;&gt;"",tbl_TransDet_Exp[[#This Row],[+/-  (HR GL Detail)]],IF(#REF!&lt;&gt;"",#REF!,""))</f>
        <v>#REF!</v>
      </c>
      <c r="AC1579" s="250" t="str">
        <f t="shared" si="75"/>
        <v>https://financials.omni.fsu.edu/psp/sprdfi/EMPLOYEE/ERP/c/AUDIT_EXPENSE_FUNCTIONS.TE_EXP_SHEET_INQ.GBL?SHEET_ID=</v>
      </c>
      <c r="AD1579" s="250" t="str">
        <f t="shared" si="76"/>
        <v>&amp;PAGE=EX_SHEET_ENTRY</v>
      </c>
      <c r="AE1579" s="250" t="str">
        <f>IF(LEFT(tbl_TransDet_Exp[[#This Row],[Journal Id]],2)="EX",TEXT(tbl_TransDet_Exp[[#This Row],[Vch /Ex /PayId]],"0000000000"),"")</f>
        <v/>
      </c>
      <c r="AF1579" s="250" t="b">
        <f>IF(tbl_TransDet_Exp[[#This Row],[ER Lookup and Format]]&lt;&gt;"",CONCATENATE(tbl_TransDet_Exp[[#This Row],[https://financials.omni.fsu.edu/psp/sprdfi/EMPLOYEE/ERP/c/AUDIT_EXPENSE_FUNCTIONS.TE_EXP_SHEET_INQ.GBL?SHEET_ID=]],AE1579,tbl_TransDet_Exp[[#This Row],[&amp;PAGE=EX_SHEET_ENTRY]]))</f>
        <v>0</v>
      </c>
      <c r="AG1579" s="250" t="str">
        <f t="shared" si="77"/>
        <v>https://docmgmt.its.fsu.edu/NolijWeb/public/apiLoginCheck.jsp?redir=../documentviewer/%3FdocumentId%3D</v>
      </c>
      <c r="AH15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79" s="250" t="str">
        <f>tbl_TransDet_Exp[[#Headers],[&amp;TargetFrameName=None]]</f>
        <v>&amp;TargetFrameName=None</v>
      </c>
      <c r="AJ15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79" s="71"/>
      <c r="AN1579" s="22"/>
      <c r="AO1579" s="22"/>
      <c r="AP1579" s="208"/>
      <c r="AQ1579" s="42" t="e">
        <f>IF(tbl_TransDet_Exp[[#This Row],[Custom SR Type]]="",INDEX(SR_Lookup[Section Name],MATCH(tbl_TransDet_Exp[[#This Row],[Account]],SR_Lookup[Account],0)),tbl_TransDet_Exp[[#This Row],[Custom SR Type]])</f>
        <v>#N/A</v>
      </c>
      <c r="AR1579" s="42">
        <f>VALUE(CONCATENATE(C1579,TEXT(tbl_TransDet_Exp[[#This Row],[Pd]],"00")))</f>
        <v>0</v>
      </c>
      <c r="AS1579" s="42" t="str">
        <f>TEXT(tbl_TransDet_Exp[[#This Row],[Project Id]],"000000")</f>
        <v>000000</v>
      </c>
      <c r="AT1579" s="42" t="e">
        <f>INDEX(Table11[Description],MATCH(tbl_TransDet_Exp[[#This Row],[Account]],Table11[GL Account],0))</f>
        <v>#N/A</v>
      </c>
      <c r="AU15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0" spans="2:47">
      <c r="B1580" s="11"/>
      <c r="C1580" s="243"/>
      <c r="D1580" s="243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244"/>
      <c r="P1580" s="11"/>
      <c r="Q1580" s="245"/>
      <c r="R1580" s="11"/>
      <c r="S1580" s="11"/>
      <c r="T1580" s="11"/>
      <c r="U1580" s="11"/>
      <c r="V1580" s="11"/>
      <c r="W1580" s="11"/>
      <c r="X1580" s="11"/>
      <c r="Y1580" s="11"/>
      <c r="Z1580" s="246"/>
      <c r="AA15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0" s="250" t="e">
        <f>IF(tbl_TransDet_Exp[[#This Row],[+/-  (HR GL Detail)]]&lt;&gt;"",tbl_TransDet_Exp[[#This Row],[+/-  (HR GL Detail)]],IF(#REF!&lt;&gt;"",#REF!,""))</f>
        <v>#REF!</v>
      </c>
      <c r="AC1580" s="250" t="str">
        <f t="shared" si="75"/>
        <v>https://financials.omni.fsu.edu/psp/sprdfi/EMPLOYEE/ERP/c/AUDIT_EXPENSE_FUNCTIONS.TE_EXP_SHEET_INQ.GBL?SHEET_ID=</v>
      </c>
      <c r="AD1580" s="250" t="str">
        <f t="shared" si="76"/>
        <v>&amp;PAGE=EX_SHEET_ENTRY</v>
      </c>
      <c r="AE1580" s="250" t="str">
        <f>IF(LEFT(tbl_TransDet_Exp[[#This Row],[Journal Id]],2)="EX",TEXT(tbl_TransDet_Exp[[#This Row],[Vch /Ex /PayId]],"0000000000"),"")</f>
        <v/>
      </c>
      <c r="AF1580" s="250" t="b">
        <f>IF(tbl_TransDet_Exp[[#This Row],[ER Lookup and Format]]&lt;&gt;"",CONCATENATE(tbl_TransDet_Exp[[#This Row],[https://financials.omni.fsu.edu/psp/sprdfi/EMPLOYEE/ERP/c/AUDIT_EXPENSE_FUNCTIONS.TE_EXP_SHEET_INQ.GBL?SHEET_ID=]],AE1580,tbl_TransDet_Exp[[#This Row],[&amp;PAGE=EX_SHEET_ENTRY]]))</f>
        <v>0</v>
      </c>
      <c r="AG1580" s="250" t="str">
        <f t="shared" si="77"/>
        <v>https://docmgmt.its.fsu.edu/NolijWeb/public/apiLoginCheck.jsp?redir=../documentviewer/%3FdocumentId%3D</v>
      </c>
      <c r="AH15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0" s="250" t="str">
        <f>tbl_TransDet_Exp[[#Headers],[&amp;TargetFrameName=None]]</f>
        <v>&amp;TargetFrameName=None</v>
      </c>
      <c r="AJ15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0" s="71"/>
      <c r="AN1580" s="22"/>
      <c r="AO1580" s="22"/>
      <c r="AP1580" s="208"/>
      <c r="AQ1580" s="42" t="e">
        <f>IF(tbl_TransDet_Exp[[#This Row],[Custom SR Type]]="",INDEX(SR_Lookup[Section Name],MATCH(tbl_TransDet_Exp[[#This Row],[Account]],SR_Lookup[Account],0)),tbl_TransDet_Exp[[#This Row],[Custom SR Type]])</f>
        <v>#N/A</v>
      </c>
      <c r="AR1580" s="42">
        <f>VALUE(CONCATENATE(C1580,TEXT(tbl_TransDet_Exp[[#This Row],[Pd]],"00")))</f>
        <v>0</v>
      </c>
      <c r="AS1580" s="42" t="str">
        <f>TEXT(tbl_TransDet_Exp[[#This Row],[Project Id]],"000000")</f>
        <v>000000</v>
      </c>
      <c r="AT1580" s="42" t="e">
        <f>INDEX(Table11[Description],MATCH(tbl_TransDet_Exp[[#This Row],[Account]],Table11[GL Account],0))</f>
        <v>#N/A</v>
      </c>
      <c r="AU15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1" spans="2:47">
      <c r="B1581" s="11"/>
      <c r="C1581" s="243"/>
      <c r="D1581" s="243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244"/>
      <c r="P1581" s="11"/>
      <c r="Q1581" s="245"/>
      <c r="R1581" s="11"/>
      <c r="S1581" s="11"/>
      <c r="T1581" s="11"/>
      <c r="U1581" s="11"/>
      <c r="V1581" s="11"/>
      <c r="W1581" s="11"/>
      <c r="X1581" s="11"/>
      <c r="Y1581" s="11"/>
      <c r="Z1581" s="246"/>
      <c r="AA15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1" s="250" t="e">
        <f>IF(tbl_TransDet_Exp[[#This Row],[+/-  (HR GL Detail)]]&lt;&gt;"",tbl_TransDet_Exp[[#This Row],[+/-  (HR GL Detail)]],IF(#REF!&lt;&gt;"",#REF!,""))</f>
        <v>#REF!</v>
      </c>
      <c r="AC1581" s="250" t="str">
        <f t="shared" si="75"/>
        <v>https://financials.omni.fsu.edu/psp/sprdfi/EMPLOYEE/ERP/c/AUDIT_EXPENSE_FUNCTIONS.TE_EXP_SHEET_INQ.GBL?SHEET_ID=</v>
      </c>
      <c r="AD1581" s="250" t="str">
        <f t="shared" si="76"/>
        <v>&amp;PAGE=EX_SHEET_ENTRY</v>
      </c>
      <c r="AE1581" s="250" t="str">
        <f>IF(LEFT(tbl_TransDet_Exp[[#This Row],[Journal Id]],2)="EX",TEXT(tbl_TransDet_Exp[[#This Row],[Vch /Ex /PayId]],"0000000000"),"")</f>
        <v/>
      </c>
      <c r="AF1581" s="250" t="b">
        <f>IF(tbl_TransDet_Exp[[#This Row],[ER Lookup and Format]]&lt;&gt;"",CONCATENATE(tbl_TransDet_Exp[[#This Row],[https://financials.omni.fsu.edu/psp/sprdfi/EMPLOYEE/ERP/c/AUDIT_EXPENSE_FUNCTIONS.TE_EXP_SHEET_INQ.GBL?SHEET_ID=]],AE1581,tbl_TransDet_Exp[[#This Row],[&amp;PAGE=EX_SHEET_ENTRY]]))</f>
        <v>0</v>
      </c>
      <c r="AG1581" s="250" t="str">
        <f t="shared" si="77"/>
        <v>https://docmgmt.its.fsu.edu/NolijWeb/public/apiLoginCheck.jsp?redir=../documentviewer/%3FdocumentId%3D</v>
      </c>
      <c r="AH15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1" s="250" t="str">
        <f>tbl_TransDet_Exp[[#Headers],[&amp;TargetFrameName=None]]</f>
        <v>&amp;TargetFrameName=None</v>
      </c>
      <c r="AJ15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1" s="71"/>
      <c r="AN1581" s="22"/>
      <c r="AO1581" s="22"/>
      <c r="AP1581" s="208"/>
      <c r="AQ1581" s="42" t="e">
        <f>IF(tbl_TransDet_Exp[[#This Row],[Custom SR Type]]="",INDEX(SR_Lookup[Section Name],MATCH(tbl_TransDet_Exp[[#This Row],[Account]],SR_Lookup[Account],0)),tbl_TransDet_Exp[[#This Row],[Custom SR Type]])</f>
        <v>#N/A</v>
      </c>
      <c r="AR1581" s="42">
        <f>VALUE(CONCATENATE(C1581,TEXT(tbl_TransDet_Exp[[#This Row],[Pd]],"00")))</f>
        <v>0</v>
      </c>
      <c r="AS1581" s="42" t="str">
        <f>TEXT(tbl_TransDet_Exp[[#This Row],[Project Id]],"000000")</f>
        <v>000000</v>
      </c>
      <c r="AT1581" s="42" t="e">
        <f>INDEX(Table11[Description],MATCH(tbl_TransDet_Exp[[#This Row],[Account]],Table11[GL Account],0))</f>
        <v>#N/A</v>
      </c>
      <c r="AU15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2" spans="2:47">
      <c r="B1582" s="11"/>
      <c r="C1582" s="243"/>
      <c r="D1582" s="243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244"/>
      <c r="P1582" s="11"/>
      <c r="Q1582" s="245"/>
      <c r="R1582" s="11"/>
      <c r="S1582" s="11"/>
      <c r="T1582" s="11"/>
      <c r="U1582" s="11"/>
      <c r="V1582" s="11"/>
      <c r="W1582" s="11"/>
      <c r="X1582" s="11"/>
      <c r="Y1582" s="11"/>
      <c r="Z1582" s="246"/>
      <c r="AA15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2" s="250" t="e">
        <f>IF(tbl_TransDet_Exp[[#This Row],[+/-  (HR GL Detail)]]&lt;&gt;"",tbl_TransDet_Exp[[#This Row],[+/-  (HR GL Detail)]],IF(#REF!&lt;&gt;"",#REF!,""))</f>
        <v>#REF!</v>
      </c>
      <c r="AC1582" s="250" t="str">
        <f t="shared" si="75"/>
        <v>https://financials.omni.fsu.edu/psp/sprdfi/EMPLOYEE/ERP/c/AUDIT_EXPENSE_FUNCTIONS.TE_EXP_SHEET_INQ.GBL?SHEET_ID=</v>
      </c>
      <c r="AD1582" s="250" t="str">
        <f t="shared" si="76"/>
        <v>&amp;PAGE=EX_SHEET_ENTRY</v>
      </c>
      <c r="AE1582" s="250" t="str">
        <f>IF(LEFT(tbl_TransDet_Exp[[#This Row],[Journal Id]],2)="EX",TEXT(tbl_TransDet_Exp[[#This Row],[Vch /Ex /PayId]],"0000000000"),"")</f>
        <v/>
      </c>
      <c r="AF1582" s="250" t="b">
        <f>IF(tbl_TransDet_Exp[[#This Row],[ER Lookup and Format]]&lt;&gt;"",CONCATENATE(tbl_TransDet_Exp[[#This Row],[https://financials.omni.fsu.edu/psp/sprdfi/EMPLOYEE/ERP/c/AUDIT_EXPENSE_FUNCTIONS.TE_EXP_SHEET_INQ.GBL?SHEET_ID=]],AE1582,tbl_TransDet_Exp[[#This Row],[&amp;PAGE=EX_SHEET_ENTRY]]))</f>
        <v>0</v>
      </c>
      <c r="AG1582" s="250" t="str">
        <f t="shared" si="77"/>
        <v>https://docmgmt.its.fsu.edu/NolijWeb/public/apiLoginCheck.jsp?redir=../documentviewer/%3FdocumentId%3D</v>
      </c>
      <c r="AH15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2" s="250" t="str">
        <f>tbl_TransDet_Exp[[#Headers],[&amp;TargetFrameName=None]]</f>
        <v>&amp;TargetFrameName=None</v>
      </c>
      <c r="AJ15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2" s="71"/>
      <c r="AN1582" s="22"/>
      <c r="AO1582" s="22"/>
      <c r="AP1582" s="208"/>
      <c r="AQ1582" s="42" t="e">
        <f>IF(tbl_TransDet_Exp[[#This Row],[Custom SR Type]]="",INDEX(SR_Lookup[Section Name],MATCH(tbl_TransDet_Exp[[#This Row],[Account]],SR_Lookup[Account],0)),tbl_TransDet_Exp[[#This Row],[Custom SR Type]])</f>
        <v>#N/A</v>
      </c>
      <c r="AR1582" s="42">
        <f>VALUE(CONCATENATE(C1582,TEXT(tbl_TransDet_Exp[[#This Row],[Pd]],"00")))</f>
        <v>0</v>
      </c>
      <c r="AS1582" s="42" t="str">
        <f>TEXT(tbl_TransDet_Exp[[#This Row],[Project Id]],"000000")</f>
        <v>000000</v>
      </c>
      <c r="AT1582" s="42" t="e">
        <f>INDEX(Table11[Description],MATCH(tbl_TransDet_Exp[[#This Row],[Account]],Table11[GL Account],0))</f>
        <v>#N/A</v>
      </c>
      <c r="AU15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3" spans="2:47">
      <c r="B1583" s="11"/>
      <c r="C1583" s="243"/>
      <c r="D1583" s="243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244"/>
      <c r="P1583" s="11"/>
      <c r="Q1583" s="245"/>
      <c r="R1583" s="11"/>
      <c r="S1583" s="11"/>
      <c r="T1583" s="11"/>
      <c r="U1583" s="11"/>
      <c r="V1583" s="11"/>
      <c r="W1583" s="11"/>
      <c r="X1583" s="11"/>
      <c r="Y1583" s="11"/>
      <c r="Z1583" s="246"/>
      <c r="AA15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3" s="250" t="e">
        <f>IF(tbl_TransDet_Exp[[#This Row],[+/-  (HR GL Detail)]]&lt;&gt;"",tbl_TransDet_Exp[[#This Row],[+/-  (HR GL Detail)]],IF(#REF!&lt;&gt;"",#REF!,""))</f>
        <v>#REF!</v>
      </c>
      <c r="AC1583" s="250" t="str">
        <f t="shared" si="75"/>
        <v>https://financials.omni.fsu.edu/psp/sprdfi/EMPLOYEE/ERP/c/AUDIT_EXPENSE_FUNCTIONS.TE_EXP_SHEET_INQ.GBL?SHEET_ID=</v>
      </c>
      <c r="AD1583" s="250" t="str">
        <f t="shared" si="76"/>
        <v>&amp;PAGE=EX_SHEET_ENTRY</v>
      </c>
      <c r="AE1583" s="250" t="str">
        <f>IF(LEFT(tbl_TransDet_Exp[[#This Row],[Journal Id]],2)="EX",TEXT(tbl_TransDet_Exp[[#This Row],[Vch /Ex /PayId]],"0000000000"),"")</f>
        <v/>
      </c>
      <c r="AF1583" s="250" t="b">
        <f>IF(tbl_TransDet_Exp[[#This Row],[ER Lookup and Format]]&lt;&gt;"",CONCATENATE(tbl_TransDet_Exp[[#This Row],[https://financials.omni.fsu.edu/psp/sprdfi/EMPLOYEE/ERP/c/AUDIT_EXPENSE_FUNCTIONS.TE_EXP_SHEET_INQ.GBL?SHEET_ID=]],AE1583,tbl_TransDet_Exp[[#This Row],[&amp;PAGE=EX_SHEET_ENTRY]]))</f>
        <v>0</v>
      </c>
      <c r="AG1583" s="250" t="str">
        <f t="shared" si="77"/>
        <v>https://docmgmt.its.fsu.edu/NolijWeb/public/apiLoginCheck.jsp?redir=../documentviewer/%3FdocumentId%3D</v>
      </c>
      <c r="AH15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3" s="250" t="str">
        <f>tbl_TransDet_Exp[[#Headers],[&amp;TargetFrameName=None]]</f>
        <v>&amp;TargetFrameName=None</v>
      </c>
      <c r="AJ15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3" s="71"/>
      <c r="AN1583" s="22"/>
      <c r="AO1583" s="22"/>
      <c r="AP1583" s="208"/>
      <c r="AQ1583" s="42" t="e">
        <f>IF(tbl_TransDet_Exp[[#This Row],[Custom SR Type]]="",INDEX(SR_Lookup[Section Name],MATCH(tbl_TransDet_Exp[[#This Row],[Account]],SR_Lookup[Account],0)),tbl_TransDet_Exp[[#This Row],[Custom SR Type]])</f>
        <v>#N/A</v>
      </c>
      <c r="AR1583" s="42">
        <f>VALUE(CONCATENATE(C1583,TEXT(tbl_TransDet_Exp[[#This Row],[Pd]],"00")))</f>
        <v>0</v>
      </c>
      <c r="AS1583" s="42" t="str">
        <f>TEXT(tbl_TransDet_Exp[[#This Row],[Project Id]],"000000")</f>
        <v>000000</v>
      </c>
      <c r="AT1583" s="42" t="e">
        <f>INDEX(Table11[Description],MATCH(tbl_TransDet_Exp[[#This Row],[Account]],Table11[GL Account],0))</f>
        <v>#N/A</v>
      </c>
      <c r="AU15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4" spans="2:47">
      <c r="B1584" s="11"/>
      <c r="C1584" s="243"/>
      <c r="D1584" s="243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244"/>
      <c r="P1584" s="11"/>
      <c r="Q1584" s="245"/>
      <c r="R1584" s="11"/>
      <c r="S1584" s="11"/>
      <c r="T1584" s="11"/>
      <c r="U1584" s="11"/>
      <c r="V1584" s="11"/>
      <c r="W1584" s="11"/>
      <c r="X1584" s="11"/>
      <c r="Y1584" s="11"/>
      <c r="Z1584" s="246"/>
      <c r="AA15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4" s="250" t="e">
        <f>IF(tbl_TransDet_Exp[[#This Row],[+/-  (HR GL Detail)]]&lt;&gt;"",tbl_TransDet_Exp[[#This Row],[+/-  (HR GL Detail)]],IF(#REF!&lt;&gt;"",#REF!,""))</f>
        <v>#REF!</v>
      </c>
      <c r="AC1584" s="250" t="str">
        <f t="shared" si="75"/>
        <v>https://financials.omni.fsu.edu/psp/sprdfi/EMPLOYEE/ERP/c/AUDIT_EXPENSE_FUNCTIONS.TE_EXP_SHEET_INQ.GBL?SHEET_ID=</v>
      </c>
      <c r="AD1584" s="250" t="str">
        <f t="shared" si="76"/>
        <v>&amp;PAGE=EX_SHEET_ENTRY</v>
      </c>
      <c r="AE1584" s="250" t="str">
        <f>IF(LEFT(tbl_TransDet_Exp[[#This Row],[Journal Id]],2)="EX",TEXT(tbl_TransDet_Exp[[#This Row],[Vch /Ex /PayId]],"0000000000"),"")</f>
        <v/>
      </c>
      <c r="AF1584" s="250" t="b">
        <f>IF(tbl_TransDet_Exp[[#This Row],[ER Lookup and Format]]&lt;&gt;"",CONCATENATE(tbl_TransDet_Exp[[#This Row],[https://financials.omni.fsu.edu/psp/sprdfi/EMPLOYEE/ERP/c/AUDIT_EXPENSE_FUNCTIONS.TE_EXP_SHEET_INQ.GBL?SHEET_ID=]],AE1584,tbl_TransDet_Exp[[#This Row],[&amp;PAGE=EX_SHEET_ENTRY]]))</f>
        <v>0</v>
      </c>
      <c r="AG1584" s="250" t="str">
        <f t="shared" si="77"/>
        <v>https://docmgmt.its.fsu.edu/NolijWeb/public/apiLoginCheck.jsp?redir=../documentviewer/%3FdocumentId%3D</v>
      </c>
      <c r="AH15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4" s="250" t="str">
        <f>tbl_TransDet_Exp[[#Headers],[&amp;TargetFrameName=None]]</f>
        <v>&amp;TargetFrameName=None</v>
      </c>
      <c r="AJ15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4" s="71"/>
      <c r="AN1584" s="22"/>
      <c r="AO1584" s="22"/>
      <c r="AP1584" s="208"/>
      <c r="AQ1584" s="42" t="e">
        <f>IF(tbl_TransDet_Exp[[#This Row],[Custom SR Type]]="",INDEX(SR_Lookup[Section Name],MATCH(tbl_TransDet_Exp[[#This Row],[Account]],SR_Lookup[Account],0)),tbl_TransDet_Exp[[#This Row],[Custom SR Type]])</f>
        <v>#N/A</v>
      </c>
      <c r="AR1584" s="42">
        <f>VALUE(CONCATENATE(C1584,TEXT(tbl_TransDet_Exp[[#This Row],[Pd]],"00")))</f>
        <v>0</v>
      </c>
      <c r="AS1584" s="42" t="str">
        <f>TEXT(tbl_TransDet_Exp[[#This Row],[Project Id]],"000000")</f>
        <v>000000</v>
      </c>
      <c r="AT1584" s="42" t="e">
        <f>INDEX(Table11[Description],MATCH(tbl_TransDet_Exp[[#This Row],[Account]],Table11[GL Account],0))</f>
        <v>#N/A</v>
      </c>
      <c r="AU15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5" spans="2:47">
      <c r="B1585" s="11"/>
      <c r="C1585" s="243"/>
      <c r="D1585" s="243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244"/>
      <c r="P1585" s="11"/>
      <c r="Q1585" s="245"/>
      <c r="R1585" s="11"/>
      <c r="S1585" s="11"/>
      <c r="T1585" s="11"/>
      <c r="U1585" s="11"/>
      <c r="V1585" s="11"/>
      <c r="W1585" s="11"/>
      <c r="X1585" s="11"/>
      <c r="Y1585" s="11"/>
      <c r="Z1585" s="246"/>
      <c r="AA15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5" s="250" t="e">
        <f>IF(tbl_TransDet_Exp[[#This Row],[+/-  (HR GL Detail)]]&lt;&gt;"",tbl_TransDet_Exp[[#This Row],[+/-  (HR GL Detail)]],IF(#REF!&lt;&gt;"",#REF!,""))</f>
        <v>#REF!</v>
      </c>
      <c r="AC1585" s="250" t="str">
        <f t="shared" si="75"/>
        <v>https://financials.omni.fsu.edu/psp/sprdfi/EMPLOYEE/ERP/c/AUDIT_EXPENSE_FUNCTIONS.TE_EXP_SHEET_INQ.GBL?SHEET_ID=</v>
      </c>
      <c r="AD1585" s="250" t="str">
        <f t="shared" si="76"/>
        <v>&amp;PAGE=EX_SHEET_ENTRY</v>
      </c>
      <c r="AE1585" s="250" t="str">
        <f>IF(LEFT(tbl_TransDet_Exp[[#This Row],[Journal Id]],2)="EX",TEXT(tbl_TransDet_Exp[[#This Row],[Vch /Ex /PayId]],"0000000000"),"")</f>
        <v/>
      </c>
      <c r="AF1585" s="250" t="b">
        <f>IF(tbl_TransDet_Exp[[#This Row],[ER Lookup and Format]]&lt;&gt;"",CONCATENATE(tbl_TransDet_Exp[[#This Row],[https://financials.omni.fsu.edu/psp/sprdfi/EMPLOYEE/ERP/c/AUDIT_EXPENSE_FUNCTIONS.TE_EXP_SHEET_INQ.GBL?SHEET_ID=]],AE1585,tbl_TransDet_Exp[[#This Row],[&amp;PAGE=EX_SHEET_ENTRY]]))</f>
        <v>0</v>
      </c>
      <c r="AG1585" s="250" t="str">
        <f t="shared" si="77"/>
        <v>https://docmgmt.its.fsu.edu/NolijWeb/public/apiLoginCheck.jsp?redir=../documentviewer/%3FdocumentId%3D</v>
      </c>
      <c r="AH15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5" s="250" t="str">
        <f>tbl_TransDet_Exp[[#Headers],[&amp;TargetFrameName=None]]</f>
        <v>&amp;TargetFrameName=None</v>
      </c>
      <c r="AJ15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5" s="71"/>
      <c r="AN1585" s="22"/>
      <c r="AO1585" s="22"/>
      <c r="AP1585" s="208"/>
      <c r="AQ1585" s="42" t="e">
        <f>IF(tbl_TransDet_Exp[[#This Row],[Custom SR Type]]="",INDEX(SR_Lookup[Section Name],MATCH(tbl_TransDet_Exp[[#This Row],[Account]],SR_Lookup[Account],0)),tbl_TransDet_Exp[[#This Row],[Custom SR Type]])</f>
        <v>#N/A</v>
      </c>
      <c r="AR1585" s="42">
        <f>VALUE(CONCATENATE(C1585,TEXT(tbl_TransDet_Exp[[#This Row],[Pd]],"00")))</f>
        <v>0</v>
      </c>
      <c r="AS1585" s="42" t="str">
        <f>TEXT(tbl_TransDet_Exp[[#This Row],[Project Id]],"000000")</f>
        <v>000000</v>
      </c>
      <c r="AT1585" s="42" t="e">
        <f>INDEX(Table11[Description],MATCH(tbl_TransDet_Exp[[#This Row],[Account]],Table11[GL Account],0))</f>
        <v>#N/A</v>
      </c>
      <c r="AU15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6" spans="2:47">
      <c r="B1586" s="11"/>
      <c r="C1586" s="243"/>
      <c r="D1586" s="243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244"/>
      <c r="P1586" s="11"/>
      <c r="Q1586" s="245"/>
      <c r="R1586" s="11"/>
      <c r="S1586" s="11"/>
      <c r="T1586" s="11"/>
      <c r="U1586" s="11"/>
      <c r="V1586" s="11"/>
      <c r="W1586" s="11"/>
      <c r="X1586" s="11"/>
      <c r="Y1586" s="11"/>
      <c r="Z1586" s="246"/>
      <c r="AA15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6" s="250" t="e">
        <f>IF(tbl_TransDet_Exp[[#This Row],[+/-  (HR GL Detail)]]&lt;&gt;"",tbl_TransDet_Exp[[#This Row],[+/-  (HR GL Detail)]],IF(#REF!&lt;&gt;"",#REF!,""))</f>
        <v>#REF!</v>
      </c>
      <c r="AC1586" s="250" t="str">
        <f t="shared" si="75"/>
        <v>https://financials.omni.fsu.edu/psp/sprdfi/EMPLOYEE/ERP/c/AUDIT_EXPENSE_FUNCTIONS.TE_EXP_SHEET_INQ.GBL?SHEET_ID=</v>
      </c>
      <c r="AD1586" s="250" t="str">
        <f t="shared" si="76"/>
        <v>&amp;PAGE=EX_SHEET_ENTRY</v>
      </c>
      <c r="AE1586" s="250" t="str">
        <f>IF(LEFT(tbl_TransDet_Exp[[#This Row],[Journal Id]],2)="EX",TEXT(tbl_TransDet_Exp[[#This Row],[Vch /Ex /PayId]],"0000000000"),"")</f>
        <v/>
      </c>
      <c r="AF1586" s="250" t="b">
        <f>IF(tbl_TransDet_Exp[[#This Row],[ER Lookup and Format]]&lt;&gt;"",CONCATENATE(tbl_TransDet_Exp[[#This Row],[https://financials.omni.fsu.edu/psp/sprdfi/EMPLOYEE/ERP/c/AUDIT_EXPENSE_FUNCTIONS.TE_EXP_SHEET_INQ.GBL?SHEET_ID=]],AE1586,tbl_TransDet_Exp[[#This Row],[&amp;PAGE=EX_SHEET_ENTRY]]))</f>
        <v>0</v>
      </c>
      <c r="AG1586" s="250" t="str">
        <f t="shared" si="77"/>
        <v>https://docmgmt.its.fsu.edu/NolijWeb/public/apiLoginCheck.jsp?redir=../documentviewer/%3FdocumentId%3D</v>
      </c>
      <c r="AH15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6" s="250" t="str">
        <f>tbl_TransDet_Exp[[#Headers],[&amp;TargetFrameName=None]]</f>
        <v>&amp;TargetFrameName=None</v>
      </c>
      <c r="AJ15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6" s="71"/>
      <c r="AN1586" s="22"/>
      <c r="AO1586" s="22"/>
      <c r="AP1586" s="208"/>
      <c r="AQ1586" s="42" t="e">
        <f>IF(tbl_TransDet_Exp[[#This Row],[Custom SR Type]]="",INDEX(SR_Lookup[Section Name],MATCH(tbl_TransDet_Exp[[#This Row],[Account]],SR_Lookup[Account],0)),tbl_TransDet_Exp[[#This Row],[Custom SR Type]])</f>
        <v>#N/A</v>
      </c>
      <c r="AR1586" s="42">
        <f>VALUE(CONCATENATE(C1586,TEXT(tbl_TransDet_Exp[[#This Row],[Pd]],"00")))</f>
        <v>0</v>
      </c>
      <c r="AS1586" s="42" t="str">
        <f>TEXT(tbl_TransDet_Exp[[#This Row],[Project Id]],"000000")</f>
        <v>000000</v>
      </c>
      <c r="AT1586" s="42" t="e">
        <f>INDEX(Table11[Description],MATCH(tbl_TransDet_Exp[[#This Row],[Account]],Table11[GL Account],0))</f>
        <v>#N/A</v>
      </c>
      <c r="AU15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7" spans="2:47">
      <c r="B1587" s="11"/>
      <c r="C1587" s="243"/>
      <c r="D1587" s="243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244"/>
      <c r="P1587" s="11"/>
      <c r="Q1587" s="245"/>
      <c r="R1587" s="11"/>
      <c r="S1587" s="11"/>
      <c r="T1587" s="11"/>
      <c r="U1587" s="11"/>
      <c r="V1587" s="11"/>
      <c r="W1587" s="11"/>
      <c r="X1587" s="11"/>
      <c r="Y1587" s="11"/>
      <c r="Z1587" s="246"/>
      <c r="AA15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7" s="250" t="e">
        <f>IF(tbl_TransDet_Exp[[#This Row],[+/-  (HR GL Detail)]]&lt;&gt;"",tbl_TransDet_Exp[[#This Row],[+/-  (HR GL Detail)]],IF(#REF!&lt;&gt;"",#REF!,""))</f>
        <v>#REF!</v>
      </c>
      <c r="AC1587" s="250" t="str">
        <f t="shared" si="75"/>
        <v>https://financials.omni.fsu.edu/psp/sprdfi/EMPLOYEE/ERP/c/AUDIT_EXPENSE_FUNCTIONS.TE_EXP_SHEET_INQ.GBL?SHEET_ID=</v>
      </c>
      <c r="AD1587" s="250" t="str">
        <f t="shared" si="76"/>
        <v>&amp;PAGE=EX_SHEET_ENTRY</v>
      </c>
      <c r="AE1587" s="250" t="str">
        <f>IF(LEFT(tbl_TransDet_Exp[[#This Row],[Journal Id]],2)="EX",TEXT(tbl_TransDet_Exp[[#This Row],[Vch /Ex /PayId]],"0000000000"),"")</f>
        <v/>
      </c>
      <c r="AF1587" s="250" t="b">
        <f>IF(tbl_TransDet_Exp[[#This Row],[ER Lookup and Format]]&lt;&gt;"",CONCATENATE(tbl_TransDet_Exp[[#This Row],[https://financials.omni.fsu.edu/psp/sprdfi/EMPLOYEE/ERP/c/AUDIT_EXPENSE_FUNCTIONS.TE_EXP_SHEET_INQ.GBL?SHEET_ID=]],AE1587,tbl_TransDet_Exp[[#This Row],[&amp;PAGE=EX_SHEET_ENTRY]]))</f>
        <v>0</v>
      </c>
      <c r="AG1587" s="250" t="str">
        <f t="shared" si="77"/>
        <v>https://docmgmt.its.fsu.edu/NolijWeb/public/apiLoginCheck.jsp?redir=../documentviewer/%3FdocumentId%3D</v>
      </c>
      <c r="AH15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7" s="250" t="str">
        <f>tbl_TransDet_Exp[[#Headers],[&amp;TargetFrameName=None]]</f>
        <v>&amp;TargetFrameName=None</v>
      </c>
      <c r="AJ15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7" s="71"/>
      <c r="AN1587" s="22"/>
      <c r="AO1587" s="22"/>
      <c r="AP1587" s="208"/>
      <c r="AQ1587" s="42" t="e">
        <f>IF(tbl_TransDet_Exp[[#This Row],[Custom SR Type]]="",INDEX(SR_Lookup[Section Name],MATCH(tbl_TransDet_Exp[[#This Row],[Account]],SR_Lookup[Account],0)),tbl_TransDet_Exp[[#This Row],[Custom SR Type]])</f>
        <v>#N/A</v>
      </c>
      <c r="AR1587" s="42">
        <f>VALUE(CONCATENATE(C1587,TEXT(tbl_TransDet_Exp[[#This Row],[Pd]],"00")))</f>
        <v>0</v>
      </c>
      <c r="AS1587" s="42" t="str">
        <f>TEXT(tbl_TransDet_Exp[[#This Row],[Project Id]],"000000")</f>
        <v>000000</v>
      </c>
      <c r="AT1587" s="42" t="e">
        <f>INDEX(Table11[Description],MATCH(tbl_TransDet_Exp[[#This Row],[Account]],Table11[GL Account],0))</f>
        <v>#N/A</v>
      </c>
      <c r="AU15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8" spans="2:47">
      <c r="B1588" s="11"/>
      <c r="C1588" s="243"/>
      <c r="D1588" s="243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244"/>
      <c r="P1588" s="11"/>
      <c r="Q1588" s="245"/>
      <c r="R1588" s="11"/>
      <c r="S1588" s="11"/>
      <c r="T1588" s="11"/>
      <c r="U1588" s="11"/>
      <c r="V1588" s="11"/>
      <c r="W1588" s="11"/>
      <c r="X1588" s="11"/>
      <c r="Y1588" s="11"/>
      <c r="Z1588" s="246"/>
      <c r="AA15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8" s="250" t="e">
        <f>IF(tbl_TransDet_Exp[[#This Row],[+/-  (HR GL Detail)]]&lt;&gt;"",tbl_TransDet_Exp[[#This Row],[+/-  (HR GL Detail)]],IF(#REF!&lt;&gt;"",#REF!,""))</f>
        <v>#REF!</v>
      </c>
      <c r="AC1588" s="250" t="str">
        <f t="shared" si="75"/>
        <v>https://financials.omni.fsu.edu/psp/sprdfi/EMPLOYEE/ERP/c/AUDIT_EXPENSE_FUNCTIONS.TE_EXP_SHEET_INQ.GBL?SHEET_ID=</v>
      </c>
      <c r="AD1588" s="250" t="str">
        <f t="shared" si="76"/>
        <v>&amp;PAGE=EX_SHEET_ENTRY</v>
      </c>
      <c r="AE1588" s="250" t="str">
        <f>IF(LEFT(tbl_TransDet_Exp[[#This Row],[Journal Id]],2)="EX",TEXT(tbl_TransDet_Exp[[#This Row],[Vch /Ex /PayId]],"0000000000"),"")</f>
        <v/>
      </c>
      <c r="AF1588" s="250" t="b">
        <f>IF(tbl_TransDet_Exp[[#This Row],[ER Lookup and Format]]&lt;&gt;"",CONCATENATE(tbl_TransDet_Exp[[#This Row],[https://financials.omni.fsu.edu/psp/sprdfi/EMPLOYEE/ERP/c/AUDIT_EXPENSE_FUNCTIONS.TE_EXP_SHEET_INQ.GBL?SHEET_ID=]],AE1588,tbl_TransDet_Exp[[#This Row],[&amp;PAGE=EX_SHEET_ENTRY]]))</f>
        <v>0</v>
      </c>
      <c r="AG1588" s="250" t="str">
        <f t="shared" si="77"/>
        <v>https://docmgmt.its.fsu.edu/NolijWeb/public/apiLoginCheck.jsp?redir=../documentviewer/%3FdocumentId%3D</v>
      </c>
      <c r="AH15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8" s="250" t="str">
        <f>tbl_TransDet_Exp[[#Headers],[&amp;TargetFrameName=None]]</f>
        <v>&amp;TargetFrameName=None</v>
      </c>
      <c r="AJ15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8" s="71"/>
      <c r="AN1588" s="22"/>
      <c r="AO1588" s="22"/>
      <c r="AP1588" s="208"/>
      <c r="AQ1588" s="42" t="e">
        <f>IF(tbl_TransDet_Exp[[#This Row],[Custom SR Type]]="",INDEX(SR_Lookup[Section Name],MATCH(tbl_TransDet_Exp[[#This Row],[Account]],SR_Lookup[Account],0)),tbl_TransDet_Exp[[#This Row],[Custom SR Type]])</f>
        <v>#N/A</v>
      </c>
      <c r="AR1588" s="42">
        <f>VALUE(CONCATENATE(C1588,TEXT(tbl_TransDet_Exp[[#This Row],[Pd]],"00")))</f>
        <v>0</v>
      </c>
      <c r="AS1588" s="42" t="str">
        <f>TEXT(tbl_TransDet_Exp[[#This Row],[Project Id]],"000000")</f>
        <v>000000</v>
      </c>
      <c r="AT1588" s="42" t="e">
        <f>INDEX(Table11[Description],MATCH(tbl_TransDet_Exp[[#This Row],[Account]],Table11[GL Account],0))</f>
        <v>#N/A</v>
      </c>
      <c r="AU15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89" spans="2:47">
      <c r="B1589" s="11"/>
      <c r="C1589" s="243"/>
      <c r="D1589" s="243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244"/>
      <c r="P1589" s="11"/>
      <c r="Q1589" s="245"/>
      <c r="R1589" s="11"/>
      <c r="S1589" s="11"/>
      <c r="T1589" s="11"/>
      <c r="U1589" s="11"/>
      <c r="V1589" s="11"/>
      <c r="W1589" s="11"/>
      <c r="X1589" s="11"/>
      <c r="Y1589" s="11"/>
      <c r="Z1589" s="246"/>
      <c r="AA15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89" s="250" t="e">
        <f>IF(tbl_TransDet_Exp[[#This Row],[+/-  (HR GL Detail)]]&lt;&gt;"",tbl_TransDet_Exp[[#This Row],[+/-  (HR GL Detail)]],IF(#REF!&lt;&gt;"",#REF!,""))</f>
        <v>#REF!</v>
      </c>
      <c r="AC1589" s="250" t="str">
        <f t="shared" si="75"/>
        <v>https://financials.omni.fsu.edu/psp/sprdfi/EMPLOYEE/ERP/c/AUDIT_EXPENSE_FUNCTIONS.TE_EXP_SHEET_INQ.GBL?SHEET_ID=</v>
      </c>
      <c r="AD1589" s="250" t="str">
        <f t="shared" si="76"/>
        <v>&amp;PAGE=EX_SHEET_ENTRY</v>
      </c>
      <c r="AE1589" s="250" t="str">
        <f>IF(LEFT(tbl_TransDet_Exp[[#This Row],[Journal Id]],2)="EX",TEXT(tbl_TransDet_Exp[[#This Row],[Vch /Ex /PayId]],"0000000000"),"")</f>
        <v/>
      </c>
      <c r="AF1589" s="250" t="b">
        <f>IF(tbl_TransDet_Exp[[#This Row],[ER Lookup and Format]]&lt;&gt;"",CONCATENATE(tbl_TransDet_Exp[[#This Row],[https://financials.omni.fsu.edu/psp/sprdfi/EMPLOYEE/ERP/c/AUDIT_EXPENSE_FUNCTIONS.TE_EXP_SHEET_INQ.GBL?SHEET_ID=]],AE1589,tbl_TransDet_Exp[[#This Row],[&amp;PAGE=EX_SHEET_ENTRY]]))</f>
        <v>0</v>
      </c>
      <c r="AG1589" s="250" t="str">
        <f t="shared" si="77"/>
        <v>https://docmgmt.its.fsu.edu/NolijWeb/public/apiLoginCheck.jsp?redir=../documentviewer/%3FdocumentId%3D</v>
      </c>
      <c r="AH15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89" s="250" t="str">
        <f>tbl_TransDet_Exp[[#Headers],[&amp;TargetFrameName=None]]</f>
        <v>&amp;TargetFrameName=None</v>
      </c>
      <c r="AJ15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89" s="71"/>
      <c r="AN1589" s="22"/>
      <c r="AO1589" s="22"/>
      <c r="AP1589" s="208"/>
      <c r="AQ1589" s="42" t="e">
        <f>IF(tbl_TransDet_Exp[[#This Row],[Custom SR Type]]="",INDEX(SR_Lookup[Section Name],MATCH(tbl_TransDet_Exp[[#This Row],[Account]],SR_Lookup[Account],0)),tbl_TransDet_Exp[[#This Row],[Custom SR Type]])</f>
        <v>#N/A</v>
      </c>
      <c r="AR1589" s="42">
        <f>VALUE(CONCATENATE(C1589,TEXT(tbl_TransDet_Exp[[#This Row],[Pd]],"00")))</f>
        <v>0</v>
      </c>
      <c r="AS1589" s="42" t="str">
        <f>TEXT(tbl_TransDet_Exp[[#This Row],[Project Id]],"000000")</f>
        <v>000000</v>
      </c>
      <c r="AT1589" s="42" t="e">
        <f>INDEX(Table11[Description],MATCH(tbl_TransDet_Exp[[#This Row],[Account]],Table11[GL Account],0))</f>
        <v>#N/A</v>
      </c>
      <c r="AU15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0" spans="2:47">
      <c r="B1590" s="11"/>
      <c r="C1590" s="243"/>
      <c r="D1590" s="243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244"/>
      <c r="P1590" s="11"/>
      <c r="Q1590" s="245"/>
      <c r="R1590" s="11"/>
      <c r="S1590" s="11"/>
      <c r="T1590" s="11"/>
      <c r="U1590" s="11"/>
      <c r="V1590" s="11"/>
      <c r="W1590" s="11"/>
      <c r="X1590" s="11"/>
      <c r="Y1590" s="11"/>
      <c r="Z1590" s="246"/>
      <c r="AA15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0" s="250" t="e">
        <f>IF(tbl_TransDet_Exp[[#This Row],[+/-  (HR GL Detail)]]&lt;&gt;"",tbl_TransDet_Exp[[#This Row],[+/-  (HR GL Detail)]],IF(#REF!&lt;&gt;"",#REF!,""))</f>
        <v>#REF!</v>
      </c>
      <c r="AC1590" s="250" t="str">
        <f t="shared" si="75"/>
        <v>https://financials.omni.fsu.edu/psp/sprdfi/EMPLOYEE/ERP/c/AUDIT_EXPENSE_FUNCTIONS.TE_EXP_SHEET_INQ.GBL?SHEET_ID=</v>
      </c>
      <c r="AD1590" s="250" t="str">
        <f t="shared" si="76"/>
        <v>&amp;PAGE=EX_SHEET_ENTRY</v>
      </c>
      <c r="AE1590" s="250" t="str">
        <f>IF(LEFT(tbl_TransDet_Exp[[#This Row],[Journal Id]],2)="EX",TEXT(tbl_TransDet_Exp[[#This Row],[Vch /Ex /PayId]],"0000000000"),"")</f>
        <v/>
      </c>
      <c r="AF1590" s="250" t="b">
        <f>IF(tbl_TransDet_Exp[[#This Row],[ER Lookup and Format]]&lt;&gt;"",CONCATENATE(tbl_TransDet_Exp[[#This Row],[https://financials.omni.fsu.edu/psp/sprdfi/EMPLOYEE/ERP/c/AUDIT_EXPENSE_FUNCTIONS.TE_EXP_SHEET_INQ.GBL?SHEET_ID=]],AE1590,tbl_TransDet_Exp[[#This Row],[&amp;PAGE=EX_SHEET_ENTRY]]))</f>
        <v>0</v>
      </c>
      <c r="AG1590" s="250" t="str">
        <f t="shared" si="77"/>
        <v>https://docmgmt.its.fsu.edu/NolijWeb/public/apiLoginCheck.jsp?redir=../documentviewer/%3FdocumentId%3D</v>
      </c>
      <c r="AH15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0" s="250" t="str">
        <f>tbl_TransDet_Exp[[#Headers],[&amp;TargetFrameName=None]]</f>
        <v>&amp;TargetFrameName=None</v>
      </c>
      <c r="AJ15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0" s="71"/>
      <c r="AN1590" s="22"/>
      <c r="AO1590" s="22"/>
      <c r="AP1590" s="208"/>
      <c r="AQ1590" s="42" t="e">
        <f>IF(tbl_TransDet_Exp[[#This Row],[Custom SR Type]]="",INDEX(SR_Lookup[Section Name],MATCH(tbl_TransDet_Exp[[#This Row],[Account]],SR_Lookup[Account],0)),tbl_TransDet_Exp[[#This Row],[Custom SR Type]])</f>
        <v>#N/A</v>
      </c>
      <c r="AR1590" s="42">
        <f>VALUE(CONCATENATE(C1590,TEXT(tbl_TransDet_Exp[[#This Row],[Pd]],"00")))</f>
        <v>0</v>
      </c>
      <c r="AS1590" s="42" t="str">
        <f>TEXT(tbl_TransDet_Exp[[#This Row],[Project Id]],"000000")</f>
        <v>000000</v>
      </c>
      <c r="AT1590" s="42" t="e">
        <f>INDEX(Table11[Description],MATCH(tbl_TransDet_Exp[[#This Row],[Account]],Table11[GL Account],0))</f>
        <v>#N/A</v>
      </c>
      <c r="AU15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1" spans="2:47">
      <c r="B1591" s="11"/>
      <c r="C1591" s="243"/>
      <c r="D1591" s="243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244"/>
      <c r="P1591" s="11"/>
      <c r="Q1591" s="245"/>
      <c r="R1591" s="11"/>
      <c r="S1591" s="11"/>
      <c r="T1591" s="11"/>
      <c r="U1591" s="11"/>
      <c r="V1591" s="11"/>
      <c r="W1591" s="11"/>
      <c r="X1591" s="11"/>
      <c r="Y1591" s="11"/>
      <c r="Z1591" s="246"/>
      <c r="AA15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1" s="250" t="e">
        <f>IF(tbl_TransDet_Exp[[#This Row],[+/-  (HR GL Detail)]]&lt;&gt;"",tbl_TransDet_Exp[[#This Row],[+/-  (HR GL Detail)]],IF(#REF!&lt;&gt;"",#REF!,""))</f>
        <v>#REF!</v>
      </c>
      <c r="AC1591" s="250" t="str">
        <f t="shared" si="75"/>
        <v>https://financials.omni.fsu.edu/psp/sprdfi/EMPLOYEE/ERP/c/AUDIT_EXPENSE_FUNCTIONS.TE_EXP_SHEET_INQ.GBL?SHEET_ID=</v>
      </c>
      <c r="AD1591" s="250" t="str">
        <f t="shared" si="76"/>
        <v>&amp;PAGE=EX_SHEET_ENTRY</v>
      </c>
      <c r="AE1591" s="250" t="str">
        <f>IF(LEFT(tbl_TransDet_Exp[[#This Row],[Journal Id]],2)="EX",TEXT(tbl_TransDet_Exp[[#This Row],[Vch /Ex /PayId]],"0000000000"),"")</f>
        <v/>
      </c>
      <c r="AF1591" s="250" t="b">
        <f>IF(tbl_TransDet_Exp[[#This Row],[ER Lookup and Format]]&lt;&gt;"",CONCATENATE(tbl_TransDet_Exp[[#This Row],[https://financials.omni.fsu.edu/psp/sprdfi/EMPLOYEE/ERP/c/AUDIT_EXPENSE_FUNCTIONS.TE_EXP_SHEET_INQ.GBL?SHEET_ID=]],AE1591,tbl_TransDet_Exp[[#This Row],[&amp;PAGE=EX_SHEET_ENTRY]]))</f>
        <v>0</v>
      </c>
      <c r="AG1591" s="250" t="str">
        <f t="shared" si="77"/>
        <v>https://docmgmt.its.fsu.edu/NolijWeb/public/apiLoginCheck.jsp?redir=../documentviewer/%3FdocumentId%3D</v>
      </c>
      <c r="AH15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1" s="250" t="str">
        <f>tbl_TransDet_Exp[[#Headers],[&amp;TargetFrameName=None]]</f>
        <v>&amp;TargetFrameName=None</v>
      </c>
      <c r="AJ15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1" s="71"/>
      <c r="AN1591" s="22"/>
      <c r="AO1591" s="22"/>
      <c r="AP1591" s="208"/>
      <c r="AQ1591" s="42" t="e">
        <f>IF(tbl_TransDet_Exp[[#This Row],[Custom SR Type]]="",INDEX(SR_Lookup[Section Name],MATCH(tbl_TransDet_Exp[[#This Row],[Account]],SR_Lookup[Account],0)),tbl_TransDet_Exp[[#This Row],[Custom SR Type]])</f>
        <v>#N/A</v>
      </c>
      <c r="AR1591" s="42">
        <f>VALUE(CONCATENATE(C1591,TEXT(tbl_TransDet_Exp[[#This Row],[Pd]],"00")))</f>
        <v>0</v>
      </c>
      <c r="AS1591" s="42" t="str">
        <f>TEXT(tbl_TransDet_Exp[[#This Row],[Project Id]],"000000")</f>
        <v>000000</v>
      </c>
      <c r="AT1591" s="42" t="e">
        <f>INDEX(Table11[Description],MATCH(tbl_TransDet_Exp[[#This Row],[Account]],Table11[GL Account],0))</f>
        <v>#N/A</v>
      </c>
      <c r="AU15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2" spans="2:47">
      <c r="B1592" s="11"/>
      <c r="C1592" s="243"/>
      <c r="D1592" s="243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244"/>
      <c r="P1592" s="11"/>
      <c r="Q1592" s="245"/>
      <c r="R1592" s="11"/>
      <c r="S1592" s="11"/>
      <c r="T1592" s="11"/>
      <c r="U1592" s="11"/>
      <c r="V1592" s="11"/>
      <c r="W1592" s="11"/>
      <c r="X1592" s="11"/>
      <c r="Y1592" s="11"/>
      <c r="Z1592" s="246"/>
      <c r="AA15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2" s="250" t="e">
        <f>IF(tbl_TransDet_Exp[[#This Row],[+/-  (HR GL Detail)]]&lt;&gt;"",tbl_TransDet_Exp[[#This Row],[+/-  (HR GL Detail)]],IF(#REF!&lt;&gt;"",#REF!,""))</f>
        <v>#REF!</v>
      </c>
      <c r="AC1592" s="250" t="str">
        <f t="shared" si="75"/>
        <v>https://financials.omni.fsu.edu/psp/sprdfi/EMPLOYEE/ERP/c/AUDIT_EXPENSE_FUNCTIONS.TE_EXP_SHEET_INQ.GBL?SHEET_ID=</v>
      </c>
      <c r="AD1592" s="250" t="str">
        <f t="shared" si="76"/>
        <v>&amp;PAGE=EX_SHEET_ENTRY</v>
      </c>
      <c r="AE1592" s="250" t="str">
        <f>IF(LEFT(tbl_TransDet_Exp[[#This Row],[Journal Id]],2)="EX",TEXT(tbl_TransDet_Exp[[#This Row],[Vch /Ex /PayId]],"0000000000"),"")</f>
        <v/>
      </c>
      <c r="AF1592" s="250" t="b">
        <f>IF(tbl_TransDet_Exp[[#This Row],[ER Lookup and Format]]&lt;&gt;"",CONCATENATE(tbl_TransDet_Exp[[#This Row],[https://financials.omni.fsu.edu/psp/sprdfi/EMPLOYEE/ERP/c/AUDIT_EXPENSE_FUNCTIONS.TE_EXP_SHEET_INQ.GBL?SHEET_ID=]],AE1592,tbl_TransDet_Exp[[#This Row],[&amp;PAGE=EX_SHEET_ENTRY]]))</f>
        <v>0</v>
      </c>
      <c r="AG1592" s="250" t="str">
        <f t="shared" si="77"/>
        <v>https://docmgmt.its.fsu.edu/NolijWeb/public/apiLoginCheck.jsp?redir=../documentviewer/%3FdocumentId%3D</v>
      </c>
      <c r="AH15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2" s="250" t="str">
        <f>tbl_TransDet_Exp[[#Headers],[&amp;TargetFrameName=None]]</f>
        <v>&amp;TargetFrameName=None</v>
      </c>
      <c r="AJ15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2" s="71"/>
      <c r="AN1592" s="22"/>
      <c r="AO1592" s="22"/>
      <c r="AP1592" s="208"/>
      <c r="AQ1592" s="42" t="e">
        <f>IF(tbl_TransDet_Exp[[#This Row],[Custom SR Type]]="",INDEX(SR_Lookup[Section Name],MATCH(tbl_TransDet_Exp[[#This Row],[Account]],SR_Lookup[Account],0)),tbl_TransDet_Exp[[#This Row],[Custom SR Type]])</f>
        <v>#N/A</v>
      </c>
      <c r="AR1592" s="42">
        <f>VALUE(CONCATENATE(C1592,TEXT(tbl_TransDet_Exp[[#This Row],[Pd]],"00")))</f>
        <v>0</v>
      </c>
      <c r="AS1592" s="42" t="str">
        <f>TEXT(tbl_TransDet_Exp[[#This Row],[Project Id]],"000000")</f>
        <v>000000</v>
      </c>
      <c r="AT1592" s="42" t="e">
        <f>INDEX(Table11[Description],MATCH(tbl_TransDet_Exp[[#This Row],[Account]],Table11[GL Account],0))</f>
        <v>#N/A</v>
      </c>
      <c r="AU15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3" spans="2:47">
      <c r="B1593" s="11"/>
      <c r="C1593" s="243"/>
      <c r="D1593" s="243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244"/>
      <c r="P1593" s="11"/>
      <c r="Q1593" s="245"/>
      <c r="R1593" s="11"/>
      <c r="S1593" s="11"/>
      <c r="T1593" s="11"/>
      <c r="U1593" s="11"/>
      <c r="V1593" s="11"/>
      <c r="W1593" s="11"/>
      <c r="X1593" s="11"/>
      <c r="Y1593" s="11"/>
      <c r="Z1593" s="246"/>
      <c r="AA15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3" s="250" t="e">
        <f>IF(tbl_TransDet_Exp[[#This Row],[+/-  (HR GL Detail)]]&lt;&gt;"",tbl_TransDet_Exp[[#This Row],[+/-  (HR GL Detail)]],IF(#REF!&lt;&gt;"",#REF!,""))</f>
        <v>#REF!</v>
      </c>
      <c r="AC1593" s="250" t="str">
        <f t="shared" si="75"/>
        <v>https://financials.omni.fsu.edu/psp/sprdfi/EMPLOYEE/ERP/c/AUDIT_EXPENSE_FUNCTIONS.TE_EXP_SHEET_INQ.GBL?SHEET_ID=</v>
      </c>
      <c r="AD1593" s="250" t="str">
        <f t="shared" si="76"/>
        <v>&amp;PAGE=EX_SHEET_ENTRY</v>
      </c>
      <c r="AE1593" s="250" t="str">
        <f>IF(LEFT(tbl_TransDet_Exp[[#This Row],[Journal Id]],2)="EX",TEXT(tbl_TransDet_Exp[[#This Row],[Vch /Ex /PayId]],"0000000000"),"")</f>
        <v/>
      </c>
      <c r="AF1593" s="250" t="b">
        <f>IF(tbl_TransDet_Exp[[#This Row],[ER Lookup and Format]]&lt;&gt;"",CONCATENATE(tbl_TransDet_Exp[[#This Row],[https://financials.omni.fsu.edu/psp/sprdfi/EMPLOYEE/ERP/c/AUDIT_EXPENSE_FUNCTIONS.TE_EXP_SHEET_INQ.GBL?SHEET_ID=]],AE1593,tbl_TransDet_Exp[[#This Row],[&amp;PAGE=EX_SHEET_ENTRY]]))</f>
        <v>0</v>
      </c>
      <c r="AG1593" s="250" t="str">
        <f t="shared" si="77"/>
        <v>https://docmgmt.its.fsu.edu/NolijWeb/public/apiLoginCheck.jsp?redir=../documentviewer/%3FdocumentId%3D</v>
      </c>
      <c r="AH15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3" s="250" t="str">
        <f>tbl_TransDet_Exp[[#Headers],[&amp;TargetFrameName=None]]</f>
        <v>&amp;TargetFrameName=None</v>
      </c>
      <c r="AJ15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3" s="71"/>
      <c r="AN1593" s="22"/>
      <c r="AO1593" s="22"/>
      <c r="AP1593" s="208"/>
      <c r="AQ1593" s="42" t="e">
        <f>IF(tbl_TransDet_Exp[[#This Row],[Custom SR Type]]="",INDEX(SR_Lookup[Section Name],MATCH(tbl_TransDet_Exp[[#This Row],[Account]],SR_Lookup[Account],0)),tbl_TransDet_Exp[[#This Row],[Custom SR Type]])</f>
        <v>#N/A</v>
      </c>
      <c r="AR1593" s="42">
        <f>VALUE(CONCATENATE(C1593,TEXT(tbl_TransDet_Exp[[#This Row],[Pd]],"00")))</f>
        <v>0</v>
      </c>
      <c r="AS1593" s="42" t="str">
        <f>TEXT(tbl_TransDet_Exp[[#This Row],[Project Id]],"000000")</f>
        <v>000000</v>
      </c>
      <c r="AT1593" s="42" t="e">
        <f>INDEX(Table11[Description],MATCH(tbl_TransDet_Exp[[#This Row],[Account]],Table11[GL Account],0))</f>
        <v>#N/A</v>
      </c>
      <c r="AU15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4" spans="2:47">
      <c r="B1594" s="11"/>
      <c r="C1594" s="243"/>
      <c r="D1594" s="243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244"/>
      <c r="P1594" s="11"/>
      <c r="Q1594" s="245"/>
      <c r="R1594" s="11"/>
      <c r="S1594" s="11"/>
      <c r="T1594" s="11"/>
      <c r="U1594" s="11"/>
      <c r="V1594" s="11"/>
      <c r="W1594" s="11"/>
      <c r="X1594" s="11"/>
      <c r="Y1594" s="11"/>
      <c r="Z1594" s="246"/>
      <c r="AA15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4" s="250" t="e">
        <f>IF(tbl_TransDet_Exp[[#This Row],[+/-  (HR GL Detail)]]&lt;&gt;"",tbl_TransDet_Exp[[#This Row],[+/-  (HR GL Detail)]],IF(#REF!&lt;&gt;"",#REF!,""))</f>
        <v>#REF!</v>
      </c>
      <c r="AC1594" s="250" t="str">
        <f t="shared" si="75"/>
        <v>https://financials.omni.fsu.edu/psp/sprdfi/EMPLOYEE/ERP/c/AUDIT_EXPENSE_FUNCTIONS.TE_EXP_SHEET_INQ.GBL?SHEET_ID=</v>
      </c>
      <c r="AD1594" s="250" t="str">
        <f t="shared" si="76"/>
        <v>&amp;PAGE=EX_SHEET_ENTRY</v>
      </c>
      <c r="AE1594" s="250" t="str">
        <f>IF(LEFT(tbl_TransDet_Exp[[#This Row],[Journal Id]],2)="EX",TEXT(tbl_TransDet_Exp[[#This Row],[Vch /Ex /PayId]],"0000000000"),"")</f>
        <v/>
      </c>
      <c r="AF1594" s="250" t="b">
        <f>IF(tbl_TransDet_Exp[[#This Row],[ER Lookup and Format]]&lt;&gt;"",CONCATENATE(tbl_TransDet_Exp[[#This Row],[https://financials.omni.fsu.edu/psp/sprdfi/EMPLOYEE/ERP/c/AUDIT_EXPENSE_FUNCTIONS.TE_EXP_SHEET_INQ.GBL?SHEET_ID=]],AE1594,tbl_TransDet_Exp[[#This Row],[&amp;PAGE=EX_SHEET_ENTRY]]))</f>
        <v>0</v>
      </c>
      <c r="AG1594" s="250" t="str">
        <f t="shared" si="77"/>
        <v>https://docmgmt.its.fsu.edu/NolijWeb/public/apiLoginCheck.jsp?redir=../documentviewer/%3FdocumentId%3D</v>
      </c>
      <c r="AH15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4" s="250" t="str">
        <f>tbl_TransDet_Exp[[#Headers],[&amp;TargetFrameName=None]]</f>
        <v>&amp;TargetFrameName=None</v>
      </c>
      <c r="AJ15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4" s="71"/>
      <c r="AN1594" s="22"/>
      <c r="AO1594" s="22"/>
      <c r="AP1594" s="208"/>
      <c r="AQ1594" s="42" t="e">
        <f>IF(tbl_TransDet_Exp[[#This Row],[Custom SR Type]]="",INDEX(SR_Lookup[Section Name],MATCH(tbl_TransDet_Exp[[#This Row],[Account]],SR_Lookup[Account],0)),tbl_TransDet_Exp[[#This Row],[Custom SR Type]])</f>
        <v>#N/A</v>
      </c>
      <c r="AR1594" s="42">
        <f>VALUE(CONCATENATE(C1594,TEXT(tbl_TransDet_Exp[[#This Row],[Pd]],"00")))</f>
        <v>0</v>
      </c>
      <c r="AS1594" s="42" t="str">
        <f>TEXT(tbl_TransDet_Exp[[#This Row],[Project Id]],"000000")</f>
        <v>000000</v>
      </c>
      <c r="AT1594" s="42" t="e">
        <f>INDEX(Table11[Description],MATCH(tbl_TransDet_Exp[[#This Row],[Account]],Table11[GL Account],0))</f>
        <v>#N/A</v>
      </c>
      <c r="AU15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5" spans="2:47">
      <c r="B1595" s="11"/>
      <c r="C1595" s="243"/>
      <c r="D1595" s="243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244"/>
      <c r="P1595" s="11"/>
      <c r="Q1595" s="245"/>
      <c r="R1595" s="11"/>
      <c r="S1595" s="11"/>
      <c r="T1595" s="11"/>
      <c r="U1595" s="11"/>
      <c r="V1595" s="11"/>
      <c r="W1595" s="11"/>
      <c r="X1595" s="11"/>
      <c r="Y1595" s="11"/>
      <c r="Z1595" s="246"/>
      <c r="AA15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5" s="250" t="e">
        <f>IF(tbl_TransDet_Exp[[#This Row],[+/-  (HR GL Detail)]]&lt;&gt;"",tbl_TransDet_Exp[[#This Row],[+/-  (HR GL Detail)]],IF(#REF!&lt;&gt;"",#REF!,""))</f>
        <v>#REF!</v>
      </c>
      <c r="AC1595" s="250" t="str">
        <f t="shared" si="75"/>
        <v>https://financials.omni.fsu.edu/psp/sprdfi/EMPLOYEE/ERP/c/AUDIT_EXPENSE_FUNCTIONS.TE_EXP_SHEET_INQ.GBL?SHEET_ID=</v>
      </c>
      <c r="AD1595" s="250" t="str">
        <f t="shared" si="76"/>
        <v>&amp;PAGE=EX_SHEET_ENTRY</v>
      </c>
      <c r="AE1595" s="250" t="str">
        <f>IF(LEFT(tbl_TransDet_Exp[[#This Row],[Journal Id]],2)="EX",TEXT(tbl_TransDet_Exp[[#This Row],[Vch /Ex /PayId]],"0000000000"),"")</f>
        <v/>
      </c>
      <c r="AF1595" s="250" t="b">
        <f>IF(tbl_TransDet_Exp[[#This Row],[ER Lookup and Format]]&lt;&gt;"",CONCATENATE(tbl_TransDet_Exp[[#This Row],[https://financials.omni.fsu.edu/psp/sprdfi/EMPLOYEE/ERP/c/AUDIT_EXPENSE_FUNCTIONS.TE_EXP_SHEET_INQ.GBL?SHEET_ID=]],AE1595,tbl_TransDet_Exp[[#This Row],[&amp;PAGE=EX_SHEET_ENTRY]]))</f>
        <v>0</v>
      </c>
      <c r="AG1595" s="250" t="str">
        <f t="shared" si="77"/>
        <v>https://docmgmt.its.fsu.edu/NolijWeb/public/apiLoginCheck.jsp?redir=../documentviewer/%3FdocumentId%3D</v>
      </c>
      <c r="AH15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5" s="250" t="str">
        <f>tbl_TransDet_Exp[[#Headers],[&amp;TargetFrameName=None]]</f>
        <v>&amp;TargetFrameName=None</v>
      </c>
      <c r="AJ15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5" s="71"/>
      <c r="AN1595" s="22"/>
      <c r="AO1595" s="22"/>
      <c r="AP1595" s="208"/>
      <c r="AQ1595" s="42" t="e">
        <f>IF(tbl_TransDet_Exp[[#This Row],[Custom SR Type]]="",INDEX(SR_Lookup[Section Name],MATCH(tbl_TransDet_Exp[[#This Row],[Account]],SR_Lookup[Account],0)),tbl_TransDet_Exp[[#This Row],[Custom SR Type]])</f>
        <v>#N/A</v>
      </c>
      <c r="AR1595" s="42">
        <f>VALUE(CONCATENATE(C1595,TEXT(tbl_TransDet_Exp[[#This Row],[Pd]],"00")))</f>
        <v>0</v>
      </c>
      <c r="AS1595" s="42" t="str">
        <f>TEXT(tbl_TransDet_Exp[[#This Row],[Project Id]],"000000")</f>
        <v>000000</v>
      </c>
      <c r="AT1595" s="42" t="e">
        <f>INDEX(Table11[Description],MATCH(tbl_TransDet_Exp[[#This Row],[Account]],Table11[GL Account],0))</f>
        <v>#N/A</v>
      </c>
      <c r="AU15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6" spans="2:47">
      <c r="B1596" s="11"/>
      <c r="C1596" s="243"/>
      <c r="D1596" s="243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244"/>
      <c r="P1596" s="11"/>
      <c r="Q1596" s="245"/>
      <c r="R1596" s="11"/>
      <c r="S1596" s="11"/>
      <c r="T1596" s="11"/>
      <c r="U1596" s="11"/>
      <c r="V1596" s="11"/>
      <c r="W1596" s="11"/>
      <c r="X1596" s="11"/>
      <c r="Y1596" s="11"/>
      <c r="Z1596" s="246"/>
      <c r="AA15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6" s="250" t="e">
        <f>IF(tbl_TransDet_Exp[[#This Row],[+/-  (HR GL Detail)]]&lt;&gt;"",tbl_TransDet_Exp[[#This Row],[+/-  (HR GL Detail)]],IF(#REF!&lt;&gt;"",#REF!,""))</f>
        <v>#REF!</v>
      </c>
      <c r="AC1596" s="250" t="str">
        <f t="shared" si="75"/>
        <v>https://financials.omni.fsu.edu/psp/sprdfi/EMPLOYEE/ERP/c/AUDIT_EXPENSE_FUNCTIONS.TE_EXP_SHEET_INQ.GBL?SHEET_ID=</v>
      </c>
      <c r="AD1596" s="250" t="str">
        <f t="shared" si="76"/>
        <v>&amp;PAGE=EX_SHEET_ENTRY</v>
      </c>
      <c r="AE1596" s="250" t="str">
        <f>IF(LEFT(tbl_TransDet_Exp[[#This Row],[Journal Id]],2)="EX",TEXT(tbl_TransDet_Exp[[#This Row],[Vch /Ex /PayId]],"0000000000"),"")</f>
        <v/>
      </c>
      <c r="AF1596" s="250" t="b">
        <f>IF(tbl_TransDet_Exp[[#This Row],[ER Lookup and Format]]&lt;&gt;"",CONCATENATE(tbl_TransDet_Exp[[#This Row],[https://financials.omni.fsu.edu/psp/sprdfi/EMPLOYEE/ERP/c/AUDIT_EXPENSE_FUNCTIONS.TE_EXP_SHEET_INQ.GBL?SHEET_ID=]],AE1596,tbl_TransDet_Exp[[#This Row],[&amp;PAGE=EX_SHEET_ENTRY]]))</f>
        <v>0</v>
      </c>
      <c r="AG1596" s="250" t="str">
        <f t="shared" si="77"/>
        <v>https://docmgmt.its.fsu.edu/NolijWeb/public/apiLoginCheck.jsp?redir=../documentviewer/%3FdocumentId%3D</v>
      </c>
      <c r="AH15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6" s="250" t="str">
        <f>tbl_TransDet_Exp[[#Headers],[&amp;TargetFrameName=None]]</f>
        <v>&amp;TargetFrameName=None</v>
      </c>
      <c r="AJ15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6" s="71"/>
      <c r="AN1596" s="22"/>
      <c r="AO1596" s="22"/>
      <c r="AP1596" s="208"/>
      <c r="AQ1596" s="42" t="e">
        <f>IF(tbl_TransDet_Exp[[#This Row],[Custom SR Type]]="",INDEX(SR_Lookup[Section Name],MATCH(tbl_TransDet_Exp[[#This Row],[Account]],SR_Lookup[Account],0)),tbl_TransDet_Exp[[#This Row],[Custom SR Type]])</f>
        <v>#N/A</v>
      </c>
      <c r="AR1596" s="42">
        <f>VALUE(CONCATENATE(C1596,TEXT(tbl_TransDet_Exp[[#This Row],[Pd]],"00")))</f>
        <v>0</v>
      </c>
      <c r="AS1596" s="42" t="str">
        <f>TEXT(tbl_TransDet_Exp[[#This Row],[Project Id]],"000000")</f>
        <v>000000</v>
      </c>
      <c r="AT1596" s="42" t="e">
        <f>INDEX(Table11[Description],MATCH(tbl_TransDet_Exp[[#This Row],[Account]],Table11[GL Account],0))</f>
        <v>#N/A</v>
      </c>
      <c r="AU15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7" spans="2:47">
      <c r="B1597" s="11"/>
      <c r="C1597" s="243"/>
      <c r="D1597" s="243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244"/>
      <c r="P1597" s="11"/>
      <c r="Q1597" s="245"/>
      <c r="R1597" s="11"/>
      <c r="S1597" s="11"/>
      <c r="T1597" s="11"/>
      <c r="U1597" s="11"/>
      <c r="V1597" s="11"/>
      <c r="W1597" s="11"/>
      <c r="X1597" s="11"/>
      <c r="Y1597" s="11"/>
      <c r="Z1597" s="246"/>
      <c r="AA15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7" s="250" t="e">
        <f>IF(tbl_TransDet_Exp[[#This Row],[+/-  (HR GL Detail)]]&lt;&gt;"",tbl_TransDet_Exp[[#This Row],[+/-  (HR GL Detail)]],IF(#REF!&lt;&gt;"",#REF!,""))</f>
        <v>#REF!</v>
      </c>
      <c r="AC1597" s="250" t="str">
        <f t="shared" si="75"/>
        <v>https://financials.omni.fsu.edu/psp/sprdfi/EMPLOYEE/ERP/c/AUDIT_EXPENSE_FUNCTIONS.TE_EXP_SHEET_INQ.GBL?SHEET_ID=</v>
      </c>
      <c r="AD1597" s="250" t="str">
        <f t="shared" si="76"/>
        <v>&amp;PAGE=EX_SHEET_ENTRY</v>
      </c>
      <c r="AE1597" s="250" t="str">
        <f>IF(LEFT(tbl_TransDet_Exp[[#This Row],[Journal Id]],2)="EX",TEXT(tbl_TransDet_Exp[[#This Row],[Vch /Ex /PayId]],"0000000000"),"")</f>
        <v/>
      </c>
      <c r="AF1597" s="250" t="b">
        <f>IF(tbl_TransDet_Exp[[#This Row],[ER Lookup and Format]]&lt;&gt;"",CONCATENATE(tbl_TransDet_Exp[[#This Row],[https://financials.omni.fsu.edu/psp/sprdfi/EMPLOYEE/ERP/c/AUDIT_EXPENSE_FUNCTIONS.TE_EXP_SHEET_INQ.GBL?SHEET_ID=]],AE1597,tbl_TransDet_Exp[[#This Row],[&amp;PAGE=EX_SHEET_ENTRY]]))</f>
        <v>0</v>
      </c>
      <c r="AG1597" s="250" t="str">
        <f t="shared" si="77"/>
        <v>https://docmgmt.its.fsu.edu/NolijWeb/public/apiLoginCheck.jsp?redir=../documentviewer/%3FdocumentId%3D</v>
      </c>
      <c r="AH15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7" s="250" t="str">
        <f>tbl_TransDet_Exp[[#Headers],[&amp;TargetFrameName=None]]</f>
        <v>&amp;TargetFrameName=None</v>
      </c>
      <c r="AJ15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7" s="71"/>
      <c r="AN1597" s="22"/>
      <c r="AO1597" s="22"/>
      <c r="AP1597" s="208"/>
      <c r="AQ1597" s="42" t="e">
        <f>IF(tbl_TransDet_Exp[[#This Row],[Custom SR Type]]="",INDEX(SR_Lookup[Section Name],MATCH(tbl_TransDet_Exp[[#This Row],[Account]],SR_Lookup[Account],0)),tbl_TransDet_Exp[[#This Row],[Custom SR Type]])</f>
        <v>#N/A</v>
      </c>
      <c r="AR1597" s="42">
        <f>VALUE(CONCATENATE(C1597,TEXT(tbl_TransDet_Exp[[#This Row],[Pd]],"00")))</f>
        <v>0</v>
      </c>
      <c r="AS1597" s="42" t="str">
        <f>TEXT(tbl_TransDet_Exp[[#This Row],[Project Id]],"000000")</f>
        <v>000000</v>
      </c>
      <c r="AT1597" s="42" t="e">
        <f>INDEX(Table11[Description],MATCH(tbl_TransDet_Exp[[#This Row],[Account]],Table11[GL Account],0))</f>
        <v>#N/A</v>
      </c>
      <c r="AU15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8" spans="2:47">
      <c r="B1598" s="11"/>
      <c r="C1598" s="243"/>
      <c r="D1598" s="243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244"/>
      <c r="P1598" s="11"/>
      <c r="Q1598" s="245"/>
      <c r="R1598" s="11"/>
      <c r="S1598" s="11"/>
      <c r="T1598" s="11"/>
      <c r="U1598" s="11"/>
      <c r="V1598" s="11"/>
      <c r="W1598" s="11"/>
      <c r="X1598" s="11"/>
      <c r="Y1598" s="11"/>
      <c r="Z1598" s="246"/>
      <c r="AA15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8" s="250" t="e">
        <f>IF(tbl_TransDet_Exp[[#This Row],[+/-  (HR GL Detail)]]&lt;&gt;"",tbl_TransDet_Exp[[#This Row],[+/-  (HR GL Detail)]],IF(#REF!&lt;&gt;"",#REF!,""))</f>
        <v>#REF!</v>
      </c>
      <c r="AC1598" s="250" t="str">
        <f t="shared" si="75"/>
        <v>https://financials.omni.fsu.edu/psp/sprdfi/EMPLOYEE/ERP/c/AUDIT_EXPENSE_FUNCTIONS.TE_EXP_SHEET_INQ.GBL?SHEET_ID=</v>
      </c>
      <c r="AD1598" s="250" t="str">
        <f t="shared" si="76"/>
        <v>&amp;PAGE=EX_SHEET_ENTRY</v>
      </c>
      <c r="AE1598" s="250" t="str">
        <f>IF(LEFT(tbl_TransDet_Exp[[#This Row],[Journal Id]],2)="EX",TEXT(tbl_TransDet_Exp[[#This Row],[Vch /Ex /PayId]],"0000000000"),"")</f>
        <v/>
      </c>
      <c r="AF1598" s="250" t="b">
        <f>IF(tbl_TransDet_Exp[[#This Row],[ER Lookup and Format]]&lt;&gt;"",CONCATENATE(tbl_TransDet_Exp[[#This Row],[https://financials.omni.fsu.edu/psp/sprdfi/EMPLOYEE/ERP/c/AUDIT_EXPENSE_FUNCTIONS.TE_EXP_SHEET_INQ.GBL?SHEET_ID=]],AE1598,tbl_TransDet_Exp[[#This Row],[&amp;PAGE=EX_SHEET_ENTRY]]))</f>
        <v>0</v>
      </c>
      <c r="AG1598" s="250" t="str">
        <f t="shared" si="77"/>
        <v>https://docmgmt.its.fsu.edu/NolijWeb/public/apiLoginCheck.jsp?redir=../documentviewer/%3FdocumentId%3D</v>
      </c>
      <c r="AH15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8" s="250" t="str">
        <f>tbl_TransDet_Exp[[#Headers],[&amp;TargetFrameName=None]]</f>
        <v>&amp;TargetFrameName=None</v>
      </c>
      <c r="AJ15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8" s="71"/>
      <c r="AN1598" s="22"/>
      <c r="AO1598" s="22"/>
      <c r="AP1598" s="208"/>
      <c r="AQ1598" s="42" t="e">
        <f>IF(tbl_TransDet_Exp[[#This Row],[Custom SR Type]]="",INDEX(SR_Lookup[Section Name],MATCH(tbl_TransDet_Exp[[#This Row],[Account]],SR_Lookup[Account],0)),tbl_TransDet_Exp[[#This Row],[Custom SR Type]])</f>
        <v>#N/A</v>
      </c>
      <c r="AR1598" s="42">
        <f>VALUE(CONCATENATE(C1598,TEXT(tbl_TransDet_Exp[[#This Row],[Pd]],"00")))</f>
        <v>0</v>
      </c>
      <c r="AS1598" s="42" t="str">
        <f>TEXT(tbl_TransDet_Exp[[#This Row],[Project Id]],"000000")</f>
        <v>000000</v>
      </c>
      <c r="AT1598" s="42" t="e">
        <f>INDEX(Table11[Description],MATCH(tbl_TransDet_Exp[[#This Row],[Account]],Table11[GL Account],0))</f>
        <v>#N/A</v>
      </c>
      <c r="AU15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599" spans="2:47">
      <c r="B1599" s="11"/>
      <c r="C1599" s="243"/>
      <c r="D1599" s="243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244"/>
      <c r="P1599" s="11"/>
      <c r="Q1599" s="245"/>
      <c r="R1599" s="11"/>
      <c r="S1599" s="11"/>
      <c r="T1599" s="11"/>
      <c r="U1599" s="11"/>
      <c r="V1599" s="11"/>
      <c r="W1599" s="11"/>
      <c r="X1599" s="11"/>
      <c r="Y1599" s="11"/>
      <c r="Z1599" s="246"/>
      <c r="AA15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599" s="250" t="e">
        <f>IF(tbl_TransDet_Exp[[#This Row],[+/-  (HR GL Detail)]]&lt;&gt;"",tbl_TransDet_Exp[[#This Row],[+/-  (HR GL Detail)]],IF(#REF!&lt;&gt;"",#REF!,""))</f>
        <v>#REF!</v>
      </c>
      <c r="AC1599" s="250" t="str">
        <f t="shared" si="75"/>
        <v>https://financials.omni.fsu.edu/psp/sprdfi/EMPLOYEE/ERP/c/AUDIT_EXPENSE_FUNCTIONS.TE_EXP_SHEET_INQ.GBL?SHEET_ID=</v>
      </c>
      <c r="AD1599" s="250" t="str">
        <f t="shared" si="76"/>
        <v>&amp;PAGE=EX_SHEET_ENTRY</v>
      </c>
      <c r="AE1599" s="250" t="str">
        <f>IF(LEFT(tbl_TransDet_Exp[[#This Row],[Journal Id]],2)="EX",TEXT(tbl_TransDet_Exp[[#This Row],[Vch /Ex /PayId]],"0000000000"),"")</f>
        <v/>
      </c>
      <c r="AF1599" s="250" t="b">
        <f>IF(tbl_TransDet_Exp[[#This Row],[ER Lookup and Format]]&lt;&gt;"",CONCATENATE(tbl_TransDet_Exp[[#This Row],[https://financials.omni.fsu.edu/psp/sprdfi/EMPLOYEE/ERP/c/AUDIT_EXPENSE_FUNCTIONS.TE_EXP_SHEET_INQ.GBL?SHEET_ID=]],AE1599,tbl_TransDet_Exp[[#This Row],[&amp;PAGE=EX_SHEET_ENTRY]]))</f>
        <v>0</v>
      </c>
      <c r="AG1599" s="250" t="str">
        <f t="shared" si="77"/>
        <v>https://docmgmt.its.fsu.edu/NolijWeb/public/apiLoginCheck.jsp?redir=../documentviewer/%3FdocumentId%3D</v>
      </c>
      <c r="AH15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599" s="250" t="str">
        <f>tbl_TransDet_Exp[[#Headers],[&amp;TargetFrameName=None]]</f>
        <v>&amp;TargetFrameName=None</v>
      </c>
      <c r="AJ15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5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5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599" s="71"/>
      <c r="AN1599" s="22"/>
      <c r="AO1599" s="22"/>
      <c r="AP1599" s="208"/>
      <c r="AQ1599" s="42" t="e">
        <f>IF(tbl_TransDet_Exp[[#This Row],[Custom SR Type]]="",INDEX(SR_Lookup[Section Name],MATCH(tbl_TransDet_Exp[[#This Row],[Account]],SR_Lookup[Account],0)),tbl_TransDet_Exp[[#This Row],[Custom SR Type]])</f>
        <v>#N/A</v>
      </c>
      <c r="AR1599" s="42">
        <f>VALUE(CONCATENATE(C1599,TEXT(tbl_TransDet_Exp[[#This Row],[Pd]],"00")))</f>
        <v>0</v>
      </c>
      <c r="AS1599" s="42" t="str">
        <f>TEXT(tbl_TransDet_Exp[[#This Row],[Project Id]],"000000")</f>
        <v>000000</v>
      </c>
      <c r="AT1599" s="42" t="e">
        <f>INDEX(Table11[Description],MATCH(tbl_TransDet_Exp[[#This Row],[Account]],Table11[GL Account],0))</f>
        <v>#N/A</v>
      </c>
      <c r="AU15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0" spans="2:47">
      <c r="B1600" s="11"/>
      <c r="C1600" s="243"/>
      <c r="D1600" s="243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244"/>
      <c r="P1600" s="11"/>
      <c r="Q1600" s="245"/>
      <c r="R1600" s="11"/>
      <c r="S1600" s="11"/>
      <c r="T1600" s="11"/>
      <c r="U1600" s="11"/>
      <c r="V1600" s="11"/>
      <c r="W1600" s="11"/>
      <c r="X1600" s="11"/>
      <c r="Y1600" s="11"/>
      <c r="Z1600" s="246"/>
      <c r="AA16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0" s="250" t="e">
        <f>IF(tbl_TransDet_Exp[[#This Row],[+/-  (HR GL Detail)]]&lt;&gt;"",tbl_TransDet_Exp[[#This Row],[+/-  (HR GL Detail)]],IF(#REF!&lt;&gt;"",#REF!,""))</f>
        <v>#REF!</v>
      </c>
      <c r="AC1600" s="250" t="str">
        <f t="shared" si="75"/>
        <v>https://financials.omni.fsu.edu/psp/sprdfi/EMPLOYEE/ERP/c/AUDIT_EXPENSE_FUNCTIONS.TE_EXP_SHEET_INQ.GBL?SHEET_ID=</v>
      </c>
      <c r="AD1600" s="250" t="str">
        <f t="shared" si="76"/>
        <v>&amp;PAGE=EX_SHEET_ENTRY</v>
      </c>
      <c r="AE1600" s="250" t="str">
        <f>IF(LEFT(tbl_TransDet_Exp[[#This Row],[Journal Id]],2)="EX",TEXT(tbl_TransDet_Exp[[#This Row],[Vch /Ex /PayId]],"0000000000"),"")</f>
        <v/>
      </c>
      <c r="AF1600" s="250" t="b">
        <f>IF(tbl_TransDet_Exp[[#This Row],[ER Lookup and Format]]&lt;&gt;"",CONCATENATE(tbl_TransDet_Exp[[#This Row],[https://financials.omni.fsu.edu/psp/sprdfi/EMPLOYEE/ERP/c/AUDIT_EXPENSE_FUNCTIONS.TE_EXP_SHEET_INQ.GBL?SHEET_ID=]],AE1600,tbl_TransDet_Exp[[#This Row],[&amp;PAGE=EX_SHEET_ENTRY]]))</f>
        <v>0</v>
      </c>
      <c r="AG1600" s="250" t="str">
        <f t="shared" si="77"/>
        <v>https://docmgmt.its.fsu.edu/NolijWeb/public/apiLoginCheck.jsp?redir=../documentviewer/%3FdocumentId%3D</v>
      </c>
      <c r="AH16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0" s="250" t="str">
        <f>tbl_TransDet_Exp[[#Headers],[&amp;TargetFrameName=None]]</f>
        <v>&amp;TargetFrameName=None</v>
      </c>
      <c r="AJ16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0" s="71"/>
      <c r="AN1600" s="22"/>
      <c r="AO1600" s="22"/>
      <c r="AP1600" s="208"/>
      <c r="AQ1600" s="42" t="e">
        <f>IF(tbl_TransDet_Exp[[#This Row],[Custom SR Type]]="",INDEX(SR_Lookup[Section Name],MATCH(tbl_TransDet_Exp[[#This Row],[Account]],SR_Lookup[Account],0)),tbl_TransDet_Exp[[#This Row],[Custom SR Type]])</f>
        <v>#N/A</v>
      </c>
      <c r="AR1600" s="42">
        <f>VALUE(CONCATENATE(C1600,TEXT(tbl_TransDet_Exp[[#This Row],[Pd]],"00")))</f>
        <v>0</v>
      </c>
      <c r="AS1600" s="42" t="str">
        <f>TEXT(tbl_TransDet_Exp[[#This Row],[Project Id]],"000000")</f>
        <v>000000</v>
      </c>
      <c r="AT1600" s="42" t="e">
        <f>INDEX(Table11[Description],MATCH(tbl_TransDet_Exp[[#This Row],[Account]],Table11[GL Account],0))</f>
        <v>#N/A</v>
      </c>
      <c r="AU16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1" spans="2:47">
      <c r="B1601" s="11"/>
      <c r="C1601" s="243"/>
      <c r="D1601" s="243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244"/>
      <c r="P1601" s="11"/>
      <c r="Q1601" s="245"/>
      <c r="R1601" s="11"/>
      <c r="S1601" s="11"/>
      <c r="T1601" s="11"/>
      <c r="U1601" s="11"/>
      <c r="V1601" s="11"/>
      <c r="W1601" s="11"/>
      <c r="X1601" s="11"/>
      <c r="Y1601" s="11"/>
      <c r="Z1601" s="246"/>
      <c r="AA16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1" s="250" t="e">
        <f>IF(tbl_TransDet_Exp[[#This Row],[+/-  (HR GL Detail)]]&lt;&gt;"",tbl_TransDet_Exp[[#This Row],[+/-  (HR GL Detail)]],IF(#REF!&lt;&gt;"",#REF!,""))</f>
        <v>#REF!</v>
      </c>
      <c r="AC1601" s="250" t="str">
        <f t="shared" si="75"/>
        <v>https://financials.omni.fsu.edu/psp/sprdfi/EMPLOYEE/ERP/c/AUDIT_EXPENSE_FUNCTIONS.TE_EXP_SHEET_INQ.GBL?SHEET_ID=</v>
      </c>
      <c r="AD1601" s="250" t="str">
        <f t="shared" si="76"/>
        <v>&amp;PAGE=EX_SHEET_ENTRY</v>
      </c>
      <c r="AE1601" s="250" t="str">
        <f>IF(LEFT(tbl_TransDet_Exp[[#This Row],[Journal Id]],2)="EX",TEXT(tbl_TransDet_Exp[[#This Row],[Vch /Ex /PayId]],"0000000000"),"")</f>
        <v/>
      </c>
      <c r="AF1601" s="250" t="b">
        <f>IF(tbl_TransDet_Exp[[#This Row],[ER Lookup and Format]]&lt;&gt;"",CONCATENATE(tbl_TransDet_Exp[[#This Row],[https://financials.omni.fsu.edu/psp/sprdfi/EMPLOYEE/ERP/c/AUDIT_EXPENSE_FUNCTIONS.TE_EXP_SHEET_INQ.GBL?SHEET_ID=]],AE1601,tbl_TransDet_Exp[[#This Row],[&amp;PAGE=EX_SHEET_ENTRY]]))</f>
        <v>0</v>
      </c>
      <c r="AG1601" s="250" t="str">
        <f t="shared" si="77"/>
        <v>https://docmgmt.its.fsu.edu/NolijWeb/public/apiLoginCheck.jsp?redir=../documentviewer/%3FdocumentId%3D</v>
      </c>
      <c r="AH16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1" s="250" t="str">
        <f>tbl_TransDet_Exp[[#Headers],[&amp;TargetFrameName=None]]</f>
        <v>&amp;TargetFrameName=None</v>
      </c>
      <c r="AJ16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1" s="71"/>
      <c r="AN1601" s="22"/>
      <c r="AO1601" s="22"/>
      <c r="AP1601" s="208"/>
      <c r="AQ1601" s="42" t="e">
        <f>IF(tbl_TransDet_Exp[[#This Row],[Custom SR Type]]="",INDEX(SR_Lookup[Section Name],MATCH(tbl_TransDet_Exp[[#This Row],[Account]],SR_Lookup[Account],0)),tbl_TransDet_Exp[[#This Row],[Custom SR Type]])</f>
        <v>#N/A</v>
      </c>
      <c r="AR1601" s="42">
        <f>VALUE(CONCATENATE(C1601,TEXT(tbl_TransDet_Exp[[#This Row],[Pd]],"00")))</f>
        <v>0</v>
      </c>
      <c r="AS1601" s="42" t="str">
        <f>TEXT(tbl_TransDet_Exp[[#This Row],[Project Id]],"000000")</f>
        <v>000000</v>
      </c>
      <c r="AT1601" s="42" t="e">
        <f>INDEX(Table11[Description],MATCH(tbl_TransDet_Exp[[#This Row],[Account]],Table11[GL Account],0))</f>
        <v>#N/A</v>
      </c>
      <c r="AU16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2" spans="2:47">
      <c r="B1602" s="11"/>
      <c r="C1602" s="243"/>
      <c r="D1602" s="243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244"/>
      <c r="P1602" s="11"/>
      <c r="Q1602" s="245"/>
      <c r="R1602" s="11"/>
      <c r="S1602" s="11"/>
      <c r="T1602" s="11"/>
      <c r="U1602" s="11"/>
      <c r="V1602" s="11"/>
      <c r="W1602" s="11"/>
      <c r="X1602" s="11"/>
      <c r="Y1602" s="11"/>
      <c r="Z1602" s="246"/>
      <c r="AA16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2" s="250" t="e">
        <f>IF(tbl_TransDet_Exp[[#This Row],[+/-  (HR GL Detail)]]&lt;&gt;"",tbl_TransDet_Exp[[#This Row],[+/-  (HR GL Detail)]],IF(#REF!&lt;&gt;"",#REF!,""))</f>
        <v>#REF!</v>
      </c>
      <c r="AC1602" s="250" t="str">
        <f t="shared" si="75"/>
        <v>https://financials.omni.fsu.edu/psp/sprdfi/EMPLOYEE/ERP/c/AUDIT_EXPENSE_FUNCTIONS.TE_EXP_SHEET_INQ.GBL?SHEET_ID=</v>
      </c>
      <c r="AD1602" s="250" t="str">
        <f t="shared" si="76"/>
        <v>&amp;PAGE=EX_SHEET_ENTRY</v>
      </c>
      <c r="AE1602" s="250" t="str">
        <f>IF(LEFT(tbl_TransDet_Exp[[#This Row],[Journal Id]],2)="EX",TEXT(tbl_TransDet_Exp[[#This Row],[Vch /Ex /PayId]],"0000000000"),"")</f>
        <v/>
      </c>
      <c r="AF1602" s="250" t="b">
        <f>IF(tbl_TransDet_Exp[[#This Row],[ER Lookup and Format]]&lt;&gt;"",CONCATENATE(tbl_TransDet_Exp[[#This Row],[https://financials.omni.fsu.edu/psp/sprdfi/EMPLOYEE/ERP/c/AUDIT_EXPENSE_FUNCTIONS.TE_EXP_SHEET_INQ.GBL?SHEET_ID=]],AE1602,tbl_TransDet_Exp[[#This Row],[&amp;PAGE=EX_SHEET_ENTRY]]))</f>
        <v>0</v>
      </c>
      <c r="AG1602" s="250" t="str">
        <f t="shared" si="77"/>
        <v>https://docmgmt.its.fsu.edu/NolijWeb/public/apiLoginCheck.jsp?redir=../documentviewer/%3FdocumentId%3D</v>
      </c>
      <c r="AH16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2" s="250" t="str">
        <f>tbl_TransDet_Exp[[#Headers],[&amp;TargetFrameName=None]]</f>
        <v>&amp;TargetFrameName=None</v>
      </c>
      <c r="AJ16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2" s="71"/>
      <c r="AN1602" s="22"/>
      <c r="AO1602" s="22"/>
      <c r="AP1602" s="208"/>
      <c r="AQ1602" s="42" t="e">
        <f>IF(tbl_TransDet_Exp[[#This Row],[Custom SR Type]]="",INDEX(SR_Lookup[Section Name],MATCH(tbl_TransDet_Exp[[#This Row],[Account]],SR_Lookup[Account],0)),tbl_TransDet_Exp[[#This Row],[Custom SR Type]])</f>
        <v>#N/A</v>
      </c>
      <c r="AR1602" s="42">
        <f>VALUE(CONCATENATE(C1602,TEXT(tbl_TransDet_Exp[[#This Row],[Pd]],"00")))</f>
        <v>0</v>
      </c>
      <c r="AS1602" s="42" t="str">
        <f>TEXT(tbl_TransDet_Exp[[#This Row],[Project Id]],"000000")</f>
        <v>000000</v>
      </c>
      <c r="AT1602" s="42" t="e">
        <f>INDEX(Table11[Description],MATCH(tbl_TransDet_Exp[[#This Row],[Account]],Table11[GL Account],0))</f>
        <v>#N/A</v>
      </c>
      <c r="AU16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3" spans="2:47">
      <c r="B1603" s="11"/>
      <c r="C1603" s="243"/>
      <c r="D1603" s="243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244"/>
      <c r="P1603" s="11"/>
      <c r="Q1603" s="245"/>
      <c r="R1603" s="11"/>
      <c r="S1603" s="11"/>
      <c r="T1603" s="11"/>
      <c r="U1603" s="11"/>
      <c r="V1603" s="11"/>
      <c r="W1603" s="11"/>
      <c r="X1603" s="11"/>
      <c r="Y1603" s="11"/>
      <c r="Z1603" s="246"/>
      <c r="AA16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3" s="250" t="e">
        <f>IF(tbl_TransDet_Exp[[#This Row],[+/-  (HR GL Detail)]]&lt;&gt;"",tbl_TransDet_Exp[[#This Row],[+/-  (HR GL Detail)]],IF(#REF!&lt;&gt;"",#REF!,""))</f>
        <v>#REF!</v>
      </c>
      <c r="AC1603" s="250" t="str">
        <f t="shared" si="75"/>
        <v>https://financials.omni.fsu.edu/psp/sprdfi/EMPLOYEE/ERP/c/AUDIT_EXPENSE_FUNCTIONS.TE_EXP_SHEET_INQ.GBL?SHEET_ID=</v>
      </c>
      <c r="AD1603" s="250" t="str">
        <f t="shared" si="76"/>
        <v>&amp;PAGE=EX_SHEET_ENTRY</v>
      </c>
      <c r="AE1603" s="250" t="str">
        <f>IF(LEFT(tbl_TransDet_Exp[[#This Row],[Journal Id]],2)="EX",TEXT(tbl_TransDet_Exp[[#This Row],[Vch /Ex /PayId]],"0000000000"),"")</f>
        <v/>
      </c>
      <c r="AF1603" s="250" t="b">
        <f>IF(tbl_TransDet_Exp[[#This Row],[ER Lookup and Format]]&lt;&gt;"",CONCATENATE(tbl_TransDet_Exp[[#This Row],[https://financials.omni.fsu.edu/psp/sprdfi/EMPLOYEE/ERP/c/AUDIT_EXPENSE_FUNCTIONS.TE_EXP_SHEET_INQ.GBL?SHEET_ID=]],AE1603,tbl_TransDet_Exp[[#This Row],[&amp;PAGE=EX_SHEET_ENTRY]]))</f>
        <v>0</v>
      </c>
      <c r="AG1603" s="250" t="str">
        <f t="shared" si="77"/>
        <v>https://docmgmt.its.fsu.edu/NolijWeb/public/apiLoginCheck.jsp?redir=../documentviewer/%3FdocumentId%3D</v>
      </c>
      <c r="AH16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3" s="250" t="str">
        <f>tbl_TransDet_Exp[[#Headers],[&amp;TargetFrameName=None]]</f>
        <v>&amp;TargetFrameName=None</v>
      </c>
      <c r="AJ16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3" s="71"/>
      <c r="AN1603" s="22"/>
      <c r="AO1603" s="22"/>
      <c r="AP1603" s="208"/>
      <c r="AQ1603" s="42" t="e">
        <f>IF(tbl_TransDet_Exp[[#This Row],[Custom SR Type]]="",INDEX(SR_Lookup[Section Name],MATCH(tbl_TransDet_Exp[[#This Row],[Account]],SR_Lookup[Account],0)),tbl_TransDet_Exp[[#This Row],[Custom SR Type]])</f>
        <v>#N/A</v>
      </c>
      <c r="AR1603" s="42">
        <f>VALUE(CONCATENATE(C1603,TEXT(tbl_TransDet_Exp[[#This Row],[Pd]],"00")))</f>
        <v>0</v>
      </c>
      <c r="AS1603" s="42" t="str">
        <f>TEXT(tbl_TransDet_Exp[[#This Row],[Project Id]],"000000")</f>
        <v>000000</v>
      </c>
      <c r="AT1603" s="42" t="e">
        <f>INDEX(Table11[Description],MATCH(tbl_TransDet_Exp[[#This Row],[Account]],Table11[GL Account],0))</f>
        <v>#N/A</v>
      </c>
      <c r="AU16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4" spans="2:47">
      <c r="B1604" s="11"/>
      <c r="C1604" s="243"/>
      <c r="D1604" s="243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244"/>
      <c r="P1604" s="11"/>
      <c r="Q1604" s="245"/>
      <c r="R1604" s="11"/>
      <c r="S1604" s="11"/>
      <c r="T1604" s="11"/>
      <c r="U1604" s="11"/>
      <c r="V1604" s="11"/>
      <c r="W1604" s="11"/>
      <c r="X1604" s="11"/>
      <c r="Y1604" s="11"/>
      <c r="Z1604" s="246"/>
      <c r="AA16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4" s="250" t="e">
        <f>IF(tbl_TransDet_Exp[[#This Row],[+/-  (HR GL Detail)]]&lt;&gt;"",tbl_TransDet_Exp[[#This Row],[+/-  (HR GL Detail)]],IF(#REF!&lt;&gt;"",#REF!,""))</f>
        <v>#REF!</v>
      </c>
      <c r="AC1604" s="250" t="str">
        <f t="shared" si="75"/>
        <v>https://financials.omni.fsu.edu/psp/sprdfi/EMPLOYEE/ERP/c/AUDIT_EXPENSE_FUNCTIONS.TE_EXP_SHEET_INQ.GBL?SHEET_ID=</v>
      </c>
      <c r="AD1604" s="250" t="str">
        <f t="shared" si="76"/>
        <v>&amp;PAGE=EX_SHEET_ENTRY</v>
      </c>
      <c r="AE1604" s="250" t="str">
        <f>IF(LEFT(tbl_TransDet_Exp[[#This Row],[Journal Id]],2)="EX",TEXT(tbl_TransDet_Exp[[#This Row],[Vch /Ex /PayId]],"0000000000"),"")</f>
        <v/>
      </c>
      <c r="AF1604" s="250" t="b">
        <f>IF(tbl_TransDet_Exp[[#This Row],[ER Lookup and Format]]&lt;&gt;"",CONCATENATE(tbl_TransDet_Exp[[#This Row],[https://financials.omni.fsu.edu/psp/sprdfi/EMPLOYEE/ERP/c/AUDIT_EXPENSE_FUNCTIONS.TE_EXP_SHEET_INQ.GBL?SHEET_ID=]],AE1604,tbl_TransDet_Exp[[#This Row],[&amp;PAGE=EX_SHEET_ENTRY]]))</f>
        <v>0</v>
      </c>
      <c r="AG1604" s="250" t="str">
        <f t="shared" si="77"/>
        <v>https://docmgmt.its.fsu.edu/NolijWeb/public/apiLoginCheck.jsp?redir=../documentviewer/%3FdocumentId%3D</v>
      </c>
      <c r="AH16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4" s="250" t="str">
        <f>tbl_TransDet_Exp[[#Headers],[&amp;TargetFrameName=None]]</f>
        <v>&amp;TargetFrameName=None</v>
      </c>
      <c r="AJ16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4" s="71"/>
      <c r="AN1604" s="22"/>
      <c r="AO1604" s="22"/>
      <c r="AP1604" s="208"/>
      <c r="AQ1604" s="42" t="e">
        <f>IF(tbl_TransDet_Exp[[#This Row],[Custom SR Type]]="",INDEX(SR_Lookup[Section Name],MATCH(tbl_TransDet_Exp[[#This Row],[Account]],SR_Lookup[Account],0)),tbl_TransDet_Exp[[#This Row],[Custom SR Type]])</f>
        <v>#N/A</v>
      </c>
      <c r="AR1604" s="42">
        <f>VALUE(CONCATENATE(C1604,TEXT(tbl_TransDet_Exp[[#This Row],[Pd]],"00")))</f>
        <v>0</v>
      </c>
      <c r="AS1604" s="42" t="str">
        <f>TEXT(tbl_TransDet_Exp[[#This Row],[Project Id]],"000000")</f>
        <v>000000</v>
      </c>
      <c r="AT1604" s="42" t="e">
        <f>INDEX(Table11[Description],MATCH(tbl_TransDet_Exp[[#This Row],[Account]],Table11[GL Account],0))</f>
        <v>#N/A</v>
      </c>
      <c r="AU16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5" spans="2:47">
      <c r="B1605" s="11"/>
      <c r="C1605" s="243"/>
      <c r="D1605" s="243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244"/>
      <c r="P1605" s="11"/>
      <c r="Q1605" s="245"/>
      <c r="R1605" s="11"/>
      <c r="S1605" s="11"/>
      <c r="T1605" s="11"/>
      <c r="U1605" s="11"/>
      <c r="V1605" s="11"/>
      <c r="W1605" s="11"/>
      <c r="X1605" s="11"/>
      <c r="Y1605" s="11"/>
      <c r="Z1605" s="246"/>
      <c r="AA16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5" s="250" t="e">
        <f>IF(tbl_TransDet_Exp[[#This Row],[+/-  (HR GL Detail)]]&lt;&gt;"",tbl_TransDet_Exp[[#This Row],[+/-  (HR GL Detail)]],IF(#REF!&lt;&gt;"",#REF!,""))</f>
        <v>#REF!</v>
      </c>
      <c r="AC1605" s="250" t="str">
        <f t="shared" si="75"/>
        <v>https://financials.omni.fsu.edu/psp/sprdfi/EMPLOYEE/ERP/c/AUDIT_EXPENSE_FUNCTIONS.TE_EXP_SHEET_INQ.GBL?SHEET_ID=</v>
      </c>
      <c r="AD1605" s="250" t="str">
        <f t="shared" si="76"/>
        <v>&amp;PAGE=EX_SHEET_ENTRY</v>
      </c>
      <c r="AE1605" s="250" t="str">
        <f>IF(LEFT(tbl_TransDet_Exp[[#This Row],[Journal Id]],2)="EX",TEXT(tbl_TransDet_Exp[[#This Row],[Vch /Ex /PayId]],"0000000000"),"")</f>
        <v/>
      </c>
      <c r="AF1605" s="250" t="b">
        <f>IF(tbl_TransDet_Exp[[#This Row],[ER Lookup and Format]]&lt;&gt;"",CONCATENATE(tbl_TransDet_Exp[[#This Row],[https://financials.omni.fsu.edu/psp/sprdfi/EMPLOYEE/ERP/c/AUDIT_EXPENSE_FUNCTIONS.TE_EXP_SHEET_INQ.GBL?SHEET_ID=]],AE1605,tbl_TransDet_Exp[[#This Row],[&amp;PAGE=EX_SHEET_ENTRY]]))</f>
        <v>0</v>
      </c>
      <c r="AG1605" s="250" t="str">
        <f t="shared" si="77"/>
        <v>https://docmgmt.its.fsu.edu/NolijWeb/public/apiLoginCheck.jsp?redir=../documentviewer/%3FdocumentId%3D</v>
      </c>
      <c r="AH16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5" s="250" t="str">
        <f>tbl_TransDet_Exp[[#Headers],[&amp;TargetFrameName=None]]</f>
        <v>&amp;TargetFrameName=None</v>
      </c>
      <c r="AJ16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5" s="71"/>
      <c r="AN1605" s="22"/>
      <c r="AO1605" s="22"/>
      <c r="AP1605" s="208"/>
      <c r="AQ1605" s="42" t="e">
        <f>IF(tbl_TransDet_Exp[[#This Row],[Custom SR Type]]="",INDEX(SR_Lookup[Section Name],MATCH(tbl_TransDet_Exp[[#This Row],[Account]],SR_Lookup[Account],0)),tbl_TransDet_Exp[[#This Row],[Custom SR Type]])</f>
        <v>#N/A</v>
      </c>
      <c r="AR1605" s="42">
        <f>VALUE(CONCATENATE(C1605,TEXT(tbl_TransDet_Exp[[#This Row],[Pd]],"00")))</f>
        <v>0</v>
      </c>
      <c r="AS1605" s="42" t="str">
        <f>TEXT(tbl_TransDet_Exp[[#This Row],[Project Id]],"000000")</f>
        <v>000000</v>
      </c>
      <c r="AT1605" s="42" t="e">
        <f>INDEX(Table11[Description],MATCH(tbl_TransDet_Exp[[#This Row],[Account]],Table11[GL Account],0))</f>
        <v>#N/A</v>
      </c>
      <c r="AU16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6" spans="2:47">
      <c r="B1606" s="11"/>
      <c r="C1606" s="243"/>
      <c r="D1606" s="243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244"/>
      <c r="P1606" s="11"/>
      <c r="Q1606" s="245"/>
      <c r="R1606" s="11"/>
      <c r="S1606" s="11"/>
      <c r="T1606" s="11"/>
      <c r="U1606" s="11"/>
      <c r="V1606" s="11"/>
      <c r="W1606" s="11"/>
      <c r="X1606" s="11"/>
      <c r="Y1606" s="11"/>
      <c r="Z1606" s="246"/>
      <c r="AA16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6" s="250" t="e">
        <f>IF(tbl_TransDet_Exp[[#This Row],[+/-  (HR GL Detail)]]&lt;&gt;"",tbl_TransDet_Exp[[#This Row],[+/-  (HR GL Detail)]],IF(#REF!&lt;&gt;"",#REF!,""))</f>
        <v>#REF!</v>
      </c>
      <c r="AC1606" s="250" t="str">
        <f t="shared" si="75"/>
        <v>https://financials.omni.fsu.edu/psp/sprdfi/EMPLOYEE/ERP/c/AUDIT_EXPENSE_FUNCTIONS.TE_EXP_SHEET_INQ.GBL?SHEET_ID=</v>
      </c>
      <c r="AD1606" s="250" t="str">
        <f t="shared" si="76"/>
        <v>&amp;PAGE=EX_SHEET_ENTRY</v>
      </c>
      <c r="AE1606" s="250" t="str">
        <f>IF(LEFT(tbl_TransDet_Exp[[#This Row],[Journal Id]],2)="EX",TEXT(tbl_TransDet_Exp[[#This Row],[Vch /Ex /PayId]],"0000000000"),"")</f>
        <v/>
      </c>
      <c r="AF1606" s="250" t="b">
        <f>IF(tbl_TransDet_Exp[[#This Row],[ER Lookup and Format]]&lt;&gt;"",CONCATENATE(tbl_TransDet_Exp[[#This Row],[https://financials.omni.fsu.edu/psp/sprdfi/EMPLOYEE/ERP/c/AUDIT_EXPENSE_FUNCTIONS.TE_EXP_SHEET_INQ.GBL?SHEET_ID=]],AE1606,tbl_TransDet_Exp[[#This Row],[&amp;PAGE=EX_SHEET_ENTRY]]))</f>
        <v>0</v>
      </c>
      <c r="AG1606" s="250" t="str">
        <f t="shared" si="77"/>
        <v>https://docmgmt.its.fsu.edu/NolijWeb/public/apiLoginCheck.jsp?redir=../documentviewer/%3FdocumentId%3D</v>
      </c>
      <c r="AH16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6" s="250" t="str">
        <f>tbl_TransDet_Exp[[#Headers],[&amp;TargetFrameName=None]]</f>
        <v>&amp;TargetFrameName=None</v>
      </c>
      <c r="AJ16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6" s="71"/>
      <c r="AN1606" s="22"/>
      <c r="AO1606" s="22"/>
      <c r="AP1606" s="208"/>
      <c r="AQ1606" s="42" t="e">
        <f>IF(tbl_TransDet_Exp[[#This Row],[Custom SR Type]]="",INDEX(SR_Lookup[Section Name],MATCH(tbl_TransDet_Exp[[#This Row],[Account]],SR_Lookup[Account],0)),tbl_TransDet_Exp[[#This Row],[Custom SR Type]])</f>
        <v>#N/A</v>
      </c>
      <c r="AR1606" s="42">
        <f>VALUE(CONCATENATE(C1606,TEXT(tbl_TransDet_Exp[[#This Row],[Pd]],"00")))</f>
        <v>0</v>
      </c>
      <c r="AS1606" s="42" t="str">
        <f>TEXT(tbl_TransDet_Exp[[#This Row],[Project Id]],"000000")</f>
        <v>000000</v>
      </c>
      <c r="AT1606" s="42" t="e">
        <f>INDEX(Table11[Description],MATCH(tbl_TransDet_Exp[[#This Row],[Account]],Table11[GL Account],0))</f>
        <v>#N/A</v>
      </c>
      <c r="AU16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7" spans="2:47">
      <c r="B1607" s="11"/>
      <c r="C1607" s="243"/>
      <c r="D1607" s="243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244"/>
      <c r="P1607" s="11"/>
      <c r="Q1607" s="245"/>
      <c r="R1607" s="11"/>
      <c r="S1607" s="11"/>
      <c r="T1607" s="11"/>
      <c r="U1607" s="11"/>
      <c r="V1607" s="11"/>
      <c r="W1607" s="11"/>
      <c r="X1607" s="11"/>
      <c r="Y1607" s="11"/>
      <c r="Z1607" s="246"/>
      <c r="AA16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7" s="250" t="e">
        <f>IF(tbl_TransDet_Exp[[#This Row],[+/-  (HR GL Detail)]]&lt;&gt;"",tbl_TransDet_Exp[[#This Row],[+/-  (HR GL Detail)]],IF(#REF!&lt;&gt;"",#REF!,""))</f>
        <v>#REF!</v>
      </c>
      <c r="AC1607" s="250" t="str">
        <f t="shared" si="75"/>
        <v>https://financials.omni.fsu.edu/psp/sprdfi/EMPLOYEE/ERP/c/AUDIT_EXPENSE_FUNCTIONS.TE_EXP_SHEET_INQ.GBL?SHEET_ID=</v>
      </c>
      <c r="AD1607" s="250" t="str">
        <f t="shared" si="76"/>
        <v>&amp;PAGE=EX_SHEET_ENTRY</v>
      </c>
      <c r="AE1607" s="250" t="str">
        <f>IF(LEFT(tbl_TransDet_Exp[[#This Row],[Journal Id]],2)="EX",TEXT(tbl_TransDet_Exp[[#This Row],[Vch /Ex /PayId]],"0000000000"),"")</f>
        <v/>
      </c>
      <c r="AF1607" s="250" t="b">
        <f>IF(tbl_TransDet_Exp[[#This Row],[ER Lookup and Format]]&lt;&gt;"",CONCATENATE(tbl_TransDet_Exp[[#This Row],[https://financials.omni.fsu.edu/psp/sprdfi/EMPLOYEE/ERP/c/AUDIT_EXPENSE_FUNCTIONS.TE_EXP_SHEET_INQ.GBL?SHEET_ID=]],AE1607,tbl_TransDet_Exp[[#This Row],[&amp;PAGE=EX_SHEET_ENTRY]]))</f>
        <v>0</v>
      </c>
      <c r="AG1607" s="250" t="str">
        <f t="shared" si="77"/>
        <v>https://docmgmt.its.fsu.edu/NolijWeb/public/apiLoginCheck.jsp?redir=../documentviewer/%3FdocumentId%3D</v>
      </c>
      <c r="AH16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7" s="250" t="str">
        <f>tbl_TransDet_Exp[[#Headers],[&amp;TargetFrameName=None]]</f>
        <v>&amp;TargetFrameName=None</v>
      </c>
      <c r="AJ16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7" s="71"/>
      <c r="AN1607" s="22"/>
      <c r="AO1607" s="22"/>
      <c r="AP1607" s="208"/>
      <c r="AQ1607" s="42" t="e">
        <f>IF(tbl_TransDet_Exp[[#This Row],[Custom SR Type]]="",INDEX(SR_Lookup[Section Name],MATCH(tbl_TransDet_Exp[[#This Row],[Account]],SR_Lookup[Account],0)),tbl_TransDet_Exp[[#This Row],[Custom SR Type]])</f>
        <v>#N/A</v>
      </c>
      <c r="AR1607" s="42">
        <f>VALUE(CONCATENATE(C1607,TEXT(tbl_TransDet_Exp[[#This Row],[Pd]],"00")))</f>
        <v>0</v>
      </c>
      <c r="AS1607" s="42" t="str">
        <f>TEXT(tbl_TransDet_Exp[[#This Row],[Project Id]],"000000")</f>
        <v>000000</v>
      </c>
      <c r="AT1607" s="42" t="e">
        <f>INDEX(Table11[Description],MATCH(tbl_TransDet_Exp[[#This Row],[Account]],Table11[GL Account],0))</f>
        <v>#N/A</v>
      </c>
      <c r="AU16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8" spans="2:47">
      <c r="B1608" s="11"/>
      <c r="C1608" s="243"/>
      <c r="D1608" s="243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244"/>
      <c r="P1608" s="11"/>
      <c r="Q1608" s="245"/>
      <c r="R1608" s="11"/>
      <c r="S1608" s="11"/>
      <c r="T1608" s="11"/>
      <c r="U1608" s="11"/>
      <c r="V1608" s="11"/>
      <c r="W1608" s="11"/>
      <c r="X1608" s="11"/>
      <c r="Y1608" s="11"/>
      <c r="Z1608" s="246"/>
      <c r="AA16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8" s="250" t="e">
        <f>IF(tbl_TransDet_Exp[[#This Row],[+/-  (HR GL Detail)]]&lt;&gt;"",tbl_TransDet_Exp[[#This Row],[+/-  (HR GL Detail)]],IF(#REF!&lt;&gt;"",#REF!,""))</f>
        <v>#REF!</v>
      </c>
      <c r="AC1608" s="250" t="str">
        <f t="shared" si="75"/>
        <v>https://financials.omni.fsu.edu/psp/sprdfi/EMPLOYEE/ERP/c/AUDIT_EXPENSE_FUNCTIONS.TE_EXP_SHEET_INQ.GBL?SHEET_ID=</v>
      </c>
      <c r="AD1608" s="250" t="str">
        <f t="shared" si="76"/>
        <v>&amp;PAGE=EX_SHEET_ENTRY</v>
      </c>
      <c r="AE1608" s="250" t="str">
        <f>IF(LEFT(tbl_TransDet_Exp[[#This Row],[Journal Id]],2)="EX",TEXT(tbl_TransDet_Exp[[#This Row],[Vch /Ex /PayId]],"0000000000"),"")</f>
        <v/>
      </c>
      <c r="AF1608" s="250" t="b">
        <f>IF(tbl_TransDet_Exp[[#This Row],[ER Lookup and Format]]&lt;&gt;"",CONCATENATE(tbl_TransDet_Exp[[#This Row],[https://financials.omni.fsu.edu/psp/sprdfi/EMPLOYEE/ERP/c/AUDIT_EXPENSE_FUNCTIONS.TE_EXP_SHEET_INQ.GBL?SHEET_ID=]],AE1608,tbl_TransDet_Exp[[#This Row],[&amp;PAGE=EX_SHEET_ENTRY]]))</f>
        <v>0</v>
      </c>
      <c r="AG1608" s="250" t="str">
        <f t="shared" si="77"/>
        <v>https://docmgmt.its.fsu.edu/NolijWeb/public/apiLoginCheck.jsp?redir=../documentviewer/%3FdocumentId%3D</v>
      </c>
      <c r="AH16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8" s="250" t="str">
        <f>tbl_TransDet_Exp[[#Headers],[&amp;TargetFrameName=None]]</f>
        <v>&amp;TargetFrameName=None</v>
      </c>
      <c r="AJ16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8" s="71"/>
      <c r="AN1608" s="22"/>
      <c r="AO1608" s="22"/>
      <c r="AP1608" s="208"/>
      <c r="AQ1608" s="42" t="e">
        <f>IF(tbl_TransDet_Exp[[#This Row],[Custom SR Type]]="",INDEX(SR_Lookup[Section Name],MATCH(tbl_TransDet_Exp[[#This Row],[Account]],SR_Lookup[Account],0)),tbl_TransDet_Exp[[#This Row],[Custom SR Type]])</f>
        <v>#N/A</v>
      </c>
      <c r="AR1608" s="42">
        <f>VALUE(CONCATENATE(C1608,TEXT(tbl_TransDet_Exp[[#This Row],[Pd]],"00")))</f>
        <v>0</v>
      </c>
      <c r="AS1608" s="42" t="str">
        <f>TEXT(tbl_TransDet_Exp[[#This Row],[Project Id]],"000000")</f>
        <v>000000</v>
      </c>
      <c r="AT1608" s="42" t="e">
        <f>INDEX(Table11[Description],MATCH(tbl_TransDet_Exp[[#This Row],[Account]],Table11[GL Account],0))</f>
        <v>#N/A</v>
      </c>
      <c r="AU16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09" spans="2:47">
      <c r="B1609" s="11"/>
      <c r="C1609" s="243"/>
      <c r="D1609" s="243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244"/>
      <c r="P1609" s="11"/>
      <c r="Q1609" s="245"/>
      <c r="R1609" s="11"/>
      <c r="S1609" s="11"/>
      <c r="T1609" s="11"/>
      <c r="U1609" s="11"/>
      <c r="V1609" s="11"/>
      <c r="W1609" s="11"/>
      <c r="X1609" s="11"/>
      <c r="Y1609" s="11"/>
      <c r="Z1609" s="246"/>
      <c r="AA16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09" s="250" t="e">
        <f>IF(tbl_TransDet_Exp[[#This Row],[+/-  (HR GL Detail)]]&lt;&gt;"",tbl_TransDet_Exp[[#This Row],[+/-  (HR GL Detail)]],IF(#REF!&lt;&gt;"",#REF!,""))</f>
        <v>#REF!</v>
      </c>
      <c r="AC1609" s="250" t="str">
        <f t="shared" si="75"/>
        <v>https://financials.omni.fsu.edu/psp/sprdfi/EMPLOYEE/ERP/c/AUDIT_EXPENSE_FUNCTIONS.TE_EXP_SHEET_INQ.GBL?SHEET_ID=</v>
      </c>
      <c r="AD1609" s="250" t="str">
        <f t="shared" si="76"/>
        <v>&amp;PAGE=EX_SHEET_ENTRY</v>
      </c>
      <c r="AE1609" s="250" t="str">
        <f>IF(LEFT(tbl_TransDet_Exp[[#This Row],[Journal Id]],2)="EX",TEXT(tbl_TransDet_Exp[[#This Row],[Vch /Ex /PayId]],"0000000000"),"")</f>
        <v/>
      </c>
      <c r="AF1609" s="250" t="b">
        <f>IF(tbl_TransDet_Exp[[#This Row],[ER Lookup and Format]]&lt;&gt;"",CONCATENATE(tbl_TransDet_Exp[[#This Row],[https://financials.omni.fsu.edu/psp/sprdfi/EMPLOYEE/ERP/c/AUDIT_EXPENSE_FUNCTIONS.TE_EXP_SHEET_INQ.GBL?SHEET_ID=]],AE1609,tbl_TransDet_Exp[[#This Row],[&amp;PAGE=EX_SHEET_ENTRY]]))</f>
        <v>0</v>
      </c>
      <c r="AG1609" s="250" t="str">
        <f t="shared" si="77"/>
        <v>https://docmgmt.its.fsu.edu/NolijWeb/public/apiLoginCheck.jsp?redir=../documentviewer/%3FdocumentId%3D</v>
      </c>
      <c r="AH16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09" s="250" t="str">
        <f>tbl_TransDet_Exp[[#Headers],[&amp;TargetFrameName=None]]</f>
        <v>&amp;TargetFrameName=None</v>
      </c>
      <c r="AJ16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09" s="71"/>
      <c r="AN1609" s="22"/>
      <c r="AO1609" s="22"/>
      <c r="AP1609" s="208"/>
      <c r="AQ1609" s="42" t="e">
        <f>IF(tbl_TransDet_Exp[[#This Row],[Custom SR Type]]="",INDEX(SR_Lookup[Section Name],MATCH(tbl_TransDet_Exp[[#This Row],[Account]],SR_Lookup[Account],0)),tbl_TransDet_Exp[[#This Row],[Custom SR Type]])</f>
        <v>#N/A</v>
      </c>
      <c r="AR1609" s="42">
        <f>VALUE(CONCATENATE(C1609,TEXT(tbl_TransDet_Exp[[#This Row],[Pd]],"00")))</f>
        <v>0</v>
      </c>
      <c r="AS1609" s="42" t="str">
        <f>TEXT(tbl_TransDet_Exp[[#This Row],[Project Id]],"000000")</f>
        <v>000000</v>
      </c>
      <c r="AT1609" s="42" t="e">
        <f>INDEX(Table11[Description],MATCH(tbl_TransDet_Exp[[#This Row],[Account]],Table11[GL Account],0))</f>
        <v>#N/A</v>
      </c>
      <c r="AU16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0" spans="2:47">
      <c r="B1610" s="11"/>
      <c r="C1610" s="243"/>
      <c r="D1610" s="243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244"/>
      <c r="P1610" s="11"/>
      <c r="Q1610" s="245"/>
      <c r="R1610" s="11"/>
      <c r="S1610" s="11"/>
      <c r="T1610" s="11"/>
      <c r="U1610" s="11"/>
      <c r="V1610" s="11"/>
      <c r="W1610" s="11"/>
      <c r="X1610" s="11"/>
      <c r="Y1610" s="11"/>
      <c r="Z1610" s="246"/>
      <c r="AA16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0" s="250" t="e">
        <f>IF(tbl_TransDet_Exp[[#This Row],[+/-  (HR GL Detail)]]&lt;&gt;"",tbl_TransDet_Exp[[#This Row],[+/-  (HR GL Detail)]],IF(#REF!&lt;&gt;"",#REF!,""))</f>
        <v>#REF!</v>
      </c>
      <c r="AC1610" s="250" t="str">
        <f t="shared" ref="AC1610:AC1673" si="78">$AC$2</f>
        <v>https://financials.omni.fsu.edu/psp/sprdfi/EMPLOYEE/ERP/c/AUDIT_EXPENSE_FUNCTIONS.TE_EXP_SHEET_INQ.GBL?SHEET_ID=</v>
      </c>
      <c r="AD1610" s="250" t="str">
        <f t="shared" ref="AD1610:AD1673" si="79">$AD$2</f>
        <v>&amp;PAGE=EX_SHEET_ENTRY</v>
      </c>
      <c r="AE1610" s="250" t="str">
        <f>IF(LEFT(tbl_TransDet_Exp[[#This Row],[Journal Id]],2)="EX",TEXT(tbl_TransDet_Exp[[#This Row],[Vch /Ex /PayId]],"0000000000"),"")</f>
        <v/>
      </c>
      <c r="AF1610" s="250" t="b">
        <f>IF(tbl_TransDet_Exp[[#This Row],[ER Lookup and Format]]&lt;&gt;"",CONCATENATE(tbl_TransDet_Exp[[#This Row],[https://financials.omni.fsu.edu/psp/sprdfi/EMPLOYEE/ERP/c/AUDIT_EXPENSE_FUNCTIONS.TE_EXP_SHEET_INQ.GBL?SHEET_ID=]],AE1610,tbl_TransDet_Exp[[#This Row],[&amp;PAGE=EX_SHEET_ENTRY]]))</f>
        <v>0</v>
      </c>
      <c r="AG1610" s="250" t="str">
        <f t="shared" ref="AG1610:AG1673" si="80">$AG$2</f>
        <v>https://docmgmt.its.fsu.edu/NolijWeb/public/apiLoginCheck.jsp?redir=../documentviewer/%3FdocumentId%3D</v>
      </c>
      <c r="AH16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0" s="250" t="str">
        <f>tbl_TransDet_Exp[[#Headers],[&amp;TargetFrameName=None]]</f>
        <v>&amp;TargetFrameName=None</v>
      </c>
      <c r="AJ16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0" s="71"/>
      <c r="AN1610" s="22"/>
      <c r="AO1610" s="22"/>
      <c r="AP1610" s="208"/>
      <c r="AQ1610" s="42" t="e">
        <f>IF(tbl_TransDet_Exp[[#This Row],[Custom SR Type]]="",INDEX(SR_Lookup[Section Name],MATCH(tbl_TransDet_Exp[[#This Row],[Account]],SR_Lookup[Account],0)),tbl_TransDet_Exp[[#This Row],[Custom SR Type]])</f>
        <v>#N/A</v>
      </c>
      <c r="AR1610" s="42">
        <f>VALUE(CONCATENATE(C1610,TEXT(tbl_TransDet_Exp[[#This Row],[Pd]],"00")))</f>
        <v>0</v>
      </c>
      <c r="AS1610" s="42" t="str">
        <f>TEXT(tbl_TransDet_Exp[[#This Row],[Project Id]],"000000")</f>
        <v>000000</v>
      </c>
      <c r="AT1610" s="42" t="e">
        <f>INDEX(Table11[Description],MATCH(tbl_TransDet_Exp[[#This Row],[Account]],Table11[GL Account],0))</f>
        <v>#N/A</v>
      </c>
      <c r="AU16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1" spans="2:47">
      <c r="B1611" s="11"/>
      <c r="C1611" s="243"/>
      <c r="D1611" s="243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244"/>
      <c r="P1611" s="11"/>
      <c r="Q1611" s="245"/>
      <c r="R1611" s="11"/>
      <c r="S1611" s="11"/>
      <c r="T1611" s="11"/>
      <c r="U1611" s="11"/>
      <c r="V1611" s="11"/>
      <c r="W1611" s="11"/>
      <c r="X1611" s="11"/>
      <c r="Y1611" s="11"/>
      <c r="Z1611" s="246"/>
      <c r="AA16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1" s="250" t="e">
        <f>IF(tbl_TransDet_Exp[[#This Row],[+/-  (HR GL Detail)]]&lt;&gt;"",tbl_TransDet_Exp[[#This Row],[+/-  (HR GL Detail)]],IF(#REF!&lt;&gt;"",#REF!,""))</f>
        <v>#REF!</v>
      </c>
      <c r="AC1611" s="250" t="str">
        <f t="shared" si="78"/>
        <v>https://financials.omni.fsu.edu/psp/sprdfi/EMPLOYEE/ERP/c/AUDIT_EXPENSE_FUNCTIONS.TE_EXP_SHEET_INQ.GBL?SHEET_ID=</v>
      </c>
      <c r="AD1611" s="250" t="str">
        <f t="shared" si="79"/>
        <v>&amp;PAGE=EX_SHEET_ENTRY</v>
      </c>
      <c r="AE1611" s="250" t="str">
        <f>IF(LEFT(tbl_TransDet_Exp[[#This Row],[Journal Id]],2)="EX",TEXT(tbl_TransDet_Exp[[#This Row],[Vch /Ex /PayId]],"0000000000"),"")</f>
        <v/>
      </c>
      <c r="AF1611" s="250" t="b">
        <f>IF(tbl_TransDet_Exp[[#This Row],[ER Lookup and Format]]&lt;&gt;"",CONCATENATE(tbl_TransDet_Exp[[#This Row],[https://financials.omni.fsu.edu/psp/sprdfi/EMPLOYEE/ERP/c/AUDIT_EXPENSE_FUNCTIONS.TE_EXP_SHEET_INQ.GBL?SHEET_ID=]],AE1611,tbl_TransDet_Exp[[#This Row],[&amp;PAGE=EX_SHEET_ENTRY]]))</f>
        <v>0</v>
      </c>
      <c r="AG1611" s="250" t="str">
        <f t="shared" si="80"/>
        <v>https://docmgmt.its.fsu.edu/NolijWeb/public/apiLoginCheck.jsp?redir=../documentviewer/%3FdocumentId%3D</v>
      </c>
      <c r="AH16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1" s="250" t="str">
        <f>tbl_TransDet_Exp[[#Headers],[&amp;TargetFrameName=None]]</f>
        <v>&amp;TargetFrameName=None</v>
      </c>
      <c r="AJ16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1" s="71"/>
      <c r="AN1611" s="22"/>
      <c r="AO1611" s="22"/>
      <c r="AP1611" s="208"/>
      <c r="AQ1611" s="42" t="e">
        <f>IF(tbl_TransDet_Exp[[#This Row],[Custom SR Type]]="",INDEX(SR_Lookup[Section Name],MATCH(tbl_TransDet_Exp[[#This Row],[Account]],SR_Lookup[Account],0)),tbl_TransDet_Exp[[#This Row],[Custom SR Type]])</f>
        <v>#N/A</v>
      </c>
      <c r="AR1611" s="42">
        <f>VALUE(CONCATENATE(C1611,TEXT(tbl_TransDet_Exp[[#This Row],[Pd]],"00")))</f>
        <v>0</v>
      </c>
      <c r="AS1611" s="42" t="str">
        <f>TEXT(tbl_TransDet_Exp[[#This Row],[Project Id]],"000000")</f>
        <v>000000</v>
      </c>
      <c r="AT1611" s="42" t="e">
        <f>INDEX(Table11[Description],MATCH(tbl_TransDet_Exp[[#This Row],[Account]],Table11[GL Account],0))</f>
        <v>#N/A</v>
      </c>
      <c r="AU16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2" spans="2:47">
      <c r="B1612" s="11"/>
      <c r="C1612" s="243"/>
      <c r="D1612" s="243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244"/>
      <c r="P1612" s="11"/>
      <c r="Q1612" s="245"/>
      <c r="R1612" s="11"/>
      <c r="S1612" s="11"/>
      <c r="T1612" s="11"/>
      <c r="U1612" s="11"/>
      <c r="V1612" s="11"/>
      <c r="W1612" s="11"/>
      <c r="X1612" s="11"/>
      <c r="Y1612" s="11"/>
      <c r="Z1612" s="246"/>
      <c r="AA16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2" s="250" t="e">
        <f>IF(tbl_TransDet_Exp[[#This Row],[+/-  (HR GL Detail)]]&lt;&gt;"",tbl_TransDet_Exp[[#This Row],[+/-  (HR GL Detail)]],IF(#REF!&lt;&gt;"",#REF!,""))</f>
        <v>#REF!</v>
      </c>
      <c r="AC1612" s="250" t="str">
        <f t="shared" si="78"/>
        <v>https://financials.omni.fsu.edu/psp/sprdfi/EMPLOYEE/ERP/c/AUDIT_EXPENSE_FUNCTIONS.TE_EXP_SHEET_INQ.GBL?SHEET_ID=</v>
      </c>
      <c r="AD1612" s="250" t="str">
        <f t="shared" si="79"/>
        <v>&amp;PAGE=EX_SHEET_ENTRY</v>
      </c>
      <c r="AE1612" s="250" t="str">
        <f>IF(LEFT(tbl_TransDet_Exp[[#This Row],[Journal Id]],2)="EX",TEXT(tbl_TransDet_Exp[[#This Row],[Vch /Ex /PayId]],"0000000000"),"")</f>
        <v/>
      </c>
      <c r="AF1612" s="250" t="b">
        <f>IF(tbl_TransDet_Exp[[#This Row],[ER Lookup and Format]]&lt;&gt;"",CONCATENATE(tbl_TransDet_Exp[[#This Row],[https://financials.omni.fsu.edu/psp/sprdfi/EMPLOYEE/ERP/c/AUDIT_EXPENSE_FUNCTIONS.TE_EXP_SHEET_INQ.GBL?SHEET_ID=]],AE1612,tbl_TransDet_Exp[[#This Row],[&amp;PAGE=EX_SHEET_ENTRY]]))</f>
        <v>0</v>
      </c>
      <c r="AG1612" s="250" t="str">
        <f t="shared" si="80"/>
        <v>https://docmgmt.its.fsu.edu/NolijWeb/public/apiLoginCheck.jsp?redir=../documentviewer/%3FdocumentId%3D</v>
      </c>
      <c r="AH16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2" s="250" t="str">
        <f>tbl_TransDet_Exp[[#Headers],[&amp;TargetFrameName=None]]</f>
        <v>&amp;TargetFrameName=None</v>
      </c>
      <c r="AJ16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2" s="71"/>
      <c r="AN1612" s="22"/>
      <c r="AO1612" s="22"/>
      <c r="AP1612" s="208"/>
      <c r="AQ1612" s="42" t="e">
        <f>IF(tbl_TransDet_Exp[[#This Row],[Custom SR Type]]="",INDEX(SR_Lookup[Section Name],MATCH(tbl_TransDet_Exp[[#This Row],[Account]],SR_Lookup[Account],0)),tbl_TransDet_Exp[[#This Row],[Custom SR Type]])</f>
        <v>#N/A</v>
      </c>
      <c r="AR1612" s="42">
        <f>VALUE(CONCATENATE(C1612,TEXT(tbl_TransDet_Exp[[#This Row],[Pd]],"00")))</f>
        <v>0</v>
      </c>
      <c r="AS1612" s="42" t="str">
        <f>TEXT(tbl_TransDet_Exp[[#This Row],[Project Id]],"000000")</f>
        <v>000000</v>
      </c>
      <c r="AT1612" s="42" t="e">
        <f>INDEX(Table11[Description],MATCH(tbl_TransDet_Exp[[#This Row],[Account]],Table11[GL Account],0))</f>
        <v>#N/A</v>
      </c>
      <c r="AU16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3" spans="2:47">
      <c r="B1613" s="11"/>
      <c r="C1613" s="243"/>
      <c r="D1613" s="243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244"/>
      <c r="P1613" s="11"/>
      <c r="Q1613" s="245"/>
      <c r="R1613" s="11"/>
      <c r="S1613" s="11"/>
      <c r="T1613" s="11"/>
      <c r="U1613" s="11"/>
      <c r="V1613" s="11"/>
      <c r="W1613" s="11"/>
      <c r="X1613" s="11"/>
      <c r="Y1613" s="11"/>
      <c r="Z1613" s="246"/>
      <c r="AA16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3" s="250" t="e">
        <f>IF(tbl_TransDet_Exp[[#This Row],[+/-  (HR GL Detail)]]&lt;&gt;"",tbl_TransDet_Exp[[#This Row],[+/-  (HR GL Detail)]],IF(#REF!&lt;&gt;"",#REF!,""))</f>
        <v>#REF!</v>
      </c>
      <c r="AC1613" s="250" t="str">
        <f t="shared" si="78"/>
        <v>https://financials.omni.fsu.edu/psp/sprdfi/EMPLOYEE/ERP/c/AUDIT_EXPENSE_FUNCTIONS.TE_EXP_SHEET_INQ.GBL?SHEET_ID=</v>
      </c>
      <c r="AD1613" s="250" t="str">
        <f t="shared" si="79"/>
        <v>&amp;PAGE=EX_SHEET_ENTRY</v>
      </c>
      <c r="AE1613" s="250" t="str">
        <f>IF(LEFT(tbl_TransDet_Exp[[#This Row],[Journal Id]],2)="EX",TEXT(tbl_TransDet_Exp[[#This Row],[Vch /Ex /PayId]],"0000000000"),"")</f>
        <v/>
      </c>
      <c r="AF1613" s="250" t="b">
        <f>IF(tbl_TransDet_Exp[[#This Row],[ER Lookup and Format]]&lt;&gt;"",CONCATENATE(tbl_TransDet_Exp[[#This Row],[https://financials.omni.fsu.edu/psp/sprdfi/EMPLOYEE/ERP/c/AUDIT_EXPENSE_FUNCTIONS.TE_EXP_SHEET_INQ.GBL?SHEET_ID=]],AE1613,tbl_TransDet_Exp[[#This Row],[&amp;PAGE=EX_SHEET_ENTRY]]))</f>
        <v>0</v>
      </c>
      <c r="AG1613" s="250" t="str">
        <f t="shared" si="80"/>
        <v>https://docmgmt.its.fsu.edu/NolijWeb/public/apiLoginCheck.jsp?redir=../documentviewer/%3FdocumentId%3D</v>
      </c>
      <c r="AH16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3" s="250" t="str">
        <f>tbl_TransDet_Exp[[#Headers],[&amp;TargetFrameName=None]]</f>
        <v>&amp;TargetFrameName=None</v>
      </c>
      <c r="AJ16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3" s="71"/>
      <c r="AN1613" s="22"/>
      <c r="AO1613" s="22"/>
      <c r="AP1613" s="208"/>
      <c r="AQ1613" s="42" t="e">
        <f>IF(tbl_TransDet_Exp[[#This Row],[Custom SR Type]]="",INDEX(SR_Lookup[Section Name],MATCH(tbl_TransDet_Exp[[#This Row],[Account]],SR_Lookup[Account],0)),tbl_TransDet_Exp[[#This Row],[Custom SR Type]])</f>
        <v>#N/A</v>
      </c>
      <c r="AR1613" s="42">
        <f>VALUE(CONCATENATE(C1613,TEXT(tbl_TransDet_Exp[[#This Row],[Pd]],"00")))</f>
        <v>0</v>
      </c>
      <c r="AS1613" s="42" t="str">
        <f>TEXT(tbl_TransDet_Exp[[#This Row],[Project Id]],"000000")</f>
        <v>000000</v>
      </c>
      <c r="AT1613" s="42" t="e">
        <f>INDEX(Table11[Description],MATCH(tbl_TransDet_Exp[[#This Row],[Account]],Table11[GL Account],0))</f>
        <v>#N/A</v>
      </c>
      <c r="AU16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4" spans="2:47">
      <c r="B1614" s="11"/>
      <c r="C1614" s="243"/>
      <c r="D1614" s="243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244"/>
      <c r="P1614" s="11"/>
      <c r="Q1614" s="245"/>
      <c r="R1614" s="11"/>
      <c r="S1614" s="11"/>
      <c r="T1614" s="11"/>
      <c r="U1614" s="11"/>
      <c r="V1614" s="11"/>
      <c r="W1614" s="11"/>
      <c r="X1614" s="11"/>
      <c r="Y1614" s="11"/>
      <c r="Z1614" s="246"/>
      <c r="AA16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4" s="250" t="e">
        <f>IF(tbl_TransDet_Exp[[#This Row],[+/-  (HR GL Detail)]]&lt;&gt;"",tbl_TransDet_Exp[[#This Row],[+/-  (HR GL Detail)]],IF(#REF!&lt;&gt;"",#REF!,""))</f>
        <v>#REF!</v>
      </c>
      <c r="AC1614" s="250" t="str">
        <f t="shared" si="78"/>
        <v>https://financials.omni.fsu.edu/psp/sprdfi/EMPLOYEE/ERP/c/AUDIT_EXPENSE_FUNCTIONS.TE_EXP_SHEET_INQ.GBL?SHEET_ID=</v>
      </c>
      <c r="AD1614" s="250" t="str">
        <f t="shared" si="79"/>
        <v>&amp;PAGE=EX_SHEET_ENTRY</v>
      </c>
      <c r="AE1614" s="250" t="str">
        <f>IF(LEFT(tbl_TransDet_Exp[[#This Row],[Journal Id]],2)="EX",TEXT(tbl_TransDet_Exp[[#This Row],[Vch /Ex /PayId]],"0000000000"),"")</f>
        <v/>
      </c>
      <c r="AF1614" s="250" t="b">
        <f>IF(tbl_TransDet_Exp[[#This Row],[ER Lookup and Format]]&lt;&gt;"",CONCATENATE(tbl_TransDet_Exp[[#This Row],[https://financials.omni.fsu.edu/psp/sprdfi/EMPLOYEE/ERP/c/AUDIT_EXPENSE_FUNCTIONS.TE_EXP_SHEET_INQ.GBL?SHEET_ID=]],AE1614,tbl_TransDet_Exp[[#This Row],[&amp;PAGE=EX_SHEET_ENTRY]]))</f>
        <v>0</v>
      </c>
      <c r="AG1614" s="250" t="str">
        <f t="shared" si="80"/>
        <v>https://docmgmt.its.fsu.edu/NolijWeb/public/apiLoginCheck.jsp?redir=../documentviewer/%3FdocumentId%3D</v>
      </c>
      <c r="AH16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4" s="250" t="str">
        <f>tbl_TransDet_Exp[[#Headers],[&amp;TargetFrameName=None]]</f>
        <v>&amp;TargetFrameName=None</v>
      </c>
      <c r="AJ16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4" s="71"/>
      <c r="AN1614" s="22"/>
      <c r="AO1614" s="22"/>
      <c r="AP1614" s="208"/>
      <c r="AQ1614" s="42" t="e">
        <f>IF(tbl_TransDet_Exp[[#This Row],[Custom SR Type]]="",INDEX(SR_Lookup[Section Name],MATCH(tbl_TransDet_Exp[[#This Row],[Account]],SR_Lookup[Account],0)),tbl_TransDet_Exp[[#This Row],[Custom SR Type]])</f>
        <v>#N/A</v>
      </c>
      <c r="AR1614" s="42">
        <f>VALUE(CONCATENATE(C1614,TEXT(tbl_TransDet_Exp[[#This Row],[Pd]],"00")))</f>
        <v>0</v>
      </c>
      <c r="AS1614" s="42" t="str">
        <f>TEXT(tbl_TransDet_Exp[[#This Row],[Project Id]],"000000")</f>
        <v>000000</v>
      </c>
      <c r="AT1614" s="42" t="e">
        <f>INDEX(Table11[Description],MATCH(tbl_TransDet_Exp[[#This Row],[Account]],Table11[GL Account],0))</f>
        <v>#N/A</v>
      </c>
      <c r="AU16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5" spans="2:47">
      <c r="B1615" s="11"/>
      <c r="C1615" s="243"/>
      <c r="D1615" s="243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244"/>
      <c r="P1615" s="11"/>
      <c r="Q1615" s="245"/>
      <c r="R1615" s="11"/>
      <c r="S1615" s="11"/>
      <c r="T1615" s="11"/>
      <c r="U1615" s="11"/>
      <c r="V1615" s="11"/>
      <c r="W1615" s="11"/>
      <c r="X1615" s="11"/>
      <c r="Y1615" s="11"/>
      <c r="Z1615" s="246"/>
      <c r="AA16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5" s="250" t="e">
        <f>IF(tbl_TransDet_Exp[[#This Row],[+/-  (HR GL Detail)]]&lt;&gt;"",tbl_TransDet_Exp[[#This Row],[+/-  (HR GL Detail)]],IF(#REF!&lt;&gt;"",#REF!,""))</f>
        <v>#REF!</v>
      </c>
      <c r="AC1615" s="250" t="str">
        <f t="shared" si="78"/>
        <v>https://financials.omni.fsu.edu/psp/sprdfi/EMPLOYEE/ERP/c/AUDIT_EXPENSE_FUNCTIONS.TE_EXP_SHEET_INQ.GBL?SHEET_ID=</v>
      </c>
      <c r="AD1615" s="250" t="str">
        <f t="shared" si="79"/>
        <v>&amp;PAGE=EX_SHEET_ENTRY</v>
      </c>
      <c r="AE1615" s="250" t="str">
        <f>IF(LEFT(tbl_TransDet_Exp[[#This Row],[Journal Id]],2)="EX",TEXT(tbl_TransDet_Exp[[#This Row],[Vch /Ex /PayId]],"0000000000"),"")</f>
        <v/>
      </c>
      <c r="AF1615" s="250" t="b">
        <f>IF(tbl_TransDet_Exp[[#This Row],[ER Lookup and Format]]&lt;&gt;"",CONCATENATE(tbl_TransDet_Exp[[#This Row],[https://financials.omni.fsu.edu/psp/sprdfi/EMPLOYEE/ERP/c/AUDIT_EXPENSE_FUNCTIONS.TE_EXP_SHEET_INQ.GBL?SHEET_ID=]],AE1615,tbl_TransDet_Exp[[#This Row],[&amp;PAGE=EX_SHEET_ENTRY]]))</f>
        <v>0</v>
      </c>
      <c r="AG1615" s="250" t="str">
        <f t="shared" si="80"/>
        <v>https://docmgmt.its.fsu.edu/NolijWeb/public/apiLoginCheck.jsp?redir=../documentviewer/%3FdocumentId%3D</v>
      </c>
      <c r="AH16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5" s="250" t="str">
        <f>tbl_TransDet_Exp[[#Headers],[&amp;TargetFrameName=None]]</f>
        <v>&amp;TargetFrameName=None</v>
      </c>
      <c r="AJ16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5" s="71"/>
      <c r="AN1615" s="22"/>
      <c r="AO1615" s="22"/>
      <c r="AP1615" s="208"/>
      <c r="AQ1615" s="42" t="e">
        <f>IF(tbl_TransDet_Exp[[#This Row],[Custom SR Type]]="",INDEX(SR_Lookup[Section Name],MATCH(tbl_TransDet_Exp[[#This Row],[Account]],SR_Lookup[Account],0)),tbl_TransDet_Exp[[#This Row],[Custom SR Type]])</f>
        <v>#N/A</v>
      </c>
      <c r="AR1615" s="42">
        <f>VALUE(CONCATENATE(C1615,TEXT(tbl_TransDet_Exp[[#This Row],[Pd]],"00")))</f>
        <v>0</v>
      </c>
      <c r="AS1615" s="42" t="str">
        <f>TEXT(tbl_TransDet_Exp[[#This Row],[Project Id]],"000000")</f>
        <v>000000</v>
      </c>
      <c r="AT1615" s="42" t="e">
        <f>INDEX(Table11[Description],MATCH(tbl_TransDet_Exp[[#This Row],[Account]],Table11[GL Account],0))</f>
        <v>#N/A</v>
      </c>
      <c r="AU16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6" spans="2:47">
      <c r="B1616" s="11"/>
      <c r="C1616" s="243"/>
      <c r="D1616" s="243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244"/>
      <c r="P1616" s="11"/>
      <c r="Q1616" s="245"/>
      <c r="R1616" s="11"/>
      <c r="S1616" s="11"/>
      <c r="T1616" s="11"/>
      <c r="U1616" s="11"/>
      <c r="V1616" s="11"/>
      <c r="W1616" s="11"/>
      <c r="X1616" s="11"/>
      <c r="Y1616" s="11"/>
      <c r="Z1616" s="246"/>
      <c r="AA16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6" s="250" t="e">
        <f>IF(tbl_TransDet_Exp[[#This Row],[+/-  (HR GL Detail)]]&lt;&gt;"",tbl_TransDet_Exp[[#This Row],[+/-  (HR GL Detail)]],IF(#REF!&lt;&gt;"",#REF!,""))</f>
        <v>#REF!</v>
      </c>
      <c r="AC1616" s="250" t="str">
        <f t="shared" si="78"/>
        <v>https://financials.omni.fsu.edu/psp/sprdfi/EMPLOYEE/ERP/c/AUDIT_EXPENSE_FUNCTIONS.TE_EXP_SHEET_INQ.GBL?SHEET_ID=</v>
      </c>
      <c r="AD1616" s="250" t="str">
        <f t="shared" si="79"/>
        <v>&amp;PAGE=EX_SHEET_ENTRY</v>
      </c>
      <c r="AE1616" s="250" t="str">
        <f>IF(LEFT(tbl_TransDet_Exp[[#This Row],[Journal Id]],2)="EX",TEXT(tbl_TransDet_Exp[[#This Row],[Vch /Ex /PayId]],"0000000000"),"")</f>
        <v/>
      </c>
      <c r="AF1616" s="250" t="b">
        <f>IF(tbl_TransDet_Exp[[#This Row],[ER Lookup and Format]]&lt;&gt;"",CONCATENATE(tbl_TransDet_Exp[[#This Row],[https://financials.omni.fsu.edu/psp/sprdfi/EMPLOYEE/ERP/c/AUDIT_EXPENSE_FUNCTIONS.TE_EXP_SHEET_INQ.GBL?SHEET_ID=]],AE1616,tbl_TransDet_Exp[[#This Row],[&amp;PAGE=EX_SHEET_ENTRY]]))</f>
        <v>0</v>
      </c>
      <c r="AG1616" s="250" t="str">
        <f t="shared" si="80"/>
        <v>https://docmgmt.its.fsu.edu/NolijWeb/public/apiLoginCheck.jsp?redir=../documentviewer/%3FdocumentId%3D</v>
      </c>
      <c r="AH16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6" s="250" t="str">
        <f>tbl_TransDet_Exp[[#Headers],[&amp;TargetFrameName=None]]</f>
        <v>&amp;TargetFrameName=None</v>
      </c>
      <c r="AJ16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6" s="71"/>
      <c r="AN1616" s="22"/>
      <c r="AO1616" s="22"/>
      <c r="AP1616" s="208"/>
      <c r="AQ1616" s="42" t="e">
        <f>IF(tbl_TransDet_Exp[[#This Row],[Custom SR Type]]="",INDEX(SR_Lookup[Section Name],MATCH(tbl_TransDet_Exp[[#This Row],[Account]],SR_Lookup[Account],0)),tbl_TransDet_Exp[[#This Row],[Custom SR Type]])</f>
        <v>#N/A</v>
      </c>
      <c r="AR1616" s="42">
        <f>VALUE(CONCATENATE(C1616,TEXT(tbl_TransDet_Exp[[#This Row],[Pd]],"00")))</f>
        <v>0</v>
      </c>
      <c r="AS1616" s="42" t="str">
        <f>TEXT(tbl_TransDet_Exp[[#This Row],[Project Id]],"000000")</f>
        <v>000000</v>
      </c>
      <c r="AT1616" s="42" t="e">
        <f>INDEX(Table11[Description],MATCH(tbl_TransDet_Exp[[#This Row],[Account]],Table11[GL Account],0))</f>
        <v>#N/A</v>
      </c>
      <c r="AU16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7" spans="2:47">
      <c r="B1617" s="11"/>
      <c r="C1617" s="243"/>
      <c r="D1617" s="243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244"/>
      <c r="P1617" s="11"/>
      <c r="Q1617" s="245"/>
      <c r="R1617" s="11"/>
      <c r="S1617" s="11"/>
      <c r="T1617" s="11"/>
      <c r="U1617" s="11"/>
      <c r="V1617" s="11"/>
      <c r="W1617" s="11"/>
      <c r="X1617" s="11"/>
      <c r="Y1617" s="11"/>
      <c r="Z1617" s="246"/>
      <c r="AA16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7" s="250" t="e">
        <f>IF(tbl_TransDet_Exp[[#This Row],[+/-  (HR GL Detail)]]&lt;&gt;"",tbl_TransDet_Exp[[#This Row],[+/-  (HR GL Detail)]],IF(#REF!&lt;&gt;"",#REF!,""))</f>
        <v>#REF!</v>
      </c>
      <c r="AC1617" s="250" t="str">
        <f t="shared" si="78"/>
        <v>https://financials.omni.fsu.edu/psp/sprdfi/EMPLOYEE/ERP/c/AUDIT_EXPENSE_FUNCTIONS.TE_EXP_SHEET_INQ.GBL?SHEET_ID=</v>
      </c>
      <c r="AD1617" s="250" t="str">
        <f t="shared" si="79"/>
        <v>&amp;PAGE=EX_SHEET_ENTRY</v>
      </c>
      <c r="AE1617" s="250" t="str">
        <f>IF(LEFT(tbl_TransDet_Exp[[#This Row],[Journal Id]],2)="EX",TEXT(tbl_TransDet_Exp[[#This Row],[Vch /Ex /PayId]],"0000000000"),"")</f>
        <v/>
      </c>
      <c r="AF1617" s="250" t="b">
        <f>IF(tbl_TransDet_Exp[[#This Row],[ER Lookup and Format]]&lt;&gt;"",CONCATENATE(tbl_TransDet_Exp[[#This Row],[https://financials.omni.fsu.edu/psp/sprdfi/EMPLOYEE/ERP/c/AUDIT_EXPENSE_FUNCTIONS.TE_EXP_SHEET_INQ.GBL?SHEET_ID=]],AE1617,tbl_TransDet_Exp[[#This Row],[&amp;PAGE=EX_SHEET_ENTRY]]))</f>
        <v>0</v>
      </c>
      <c r="AG1617" s="250" t="str">
        <f t="shared" si="80"/>
        <v>https://docmgmt.its.fsu.edu/NolijWeb/public/apiLoginCheck.jsp?redir=../documentviewer/%3FdocumentId%3D</v>
      </c>
      <c r="AH16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7" s="250" t="str">
        <f>tbl_TransDet_Exp[[#Headers],[&amp;TargetFrameName=None]]</f>
        <v>&amp;TargetFrameName=None</v>
      </c>
      <c r="AJ16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7" s="71"/>
      <c r="AN1617" s="22"/>
      <c r="AO1617" s="22"/>
      <c r="AP1617" s="208"/>
      <c r="AQ1617" s="42" t="e">
        <f>IF(tbl_TransDet_Exp[[#This Row],[Custom SR Type]]="",INDEX(SR_Lookup[Section Name],MATCH(tbl_TransDet_Exp[[#This Row],[Account]],SR_Lookup[Account],0)),tbl_TransDet_Exp[[#This Row],[Custom SR Type]])</f>
        <v>#N/A</v>
      </c>
      <c r="AR1617" s="42">
        <f>VALUE(CONCATENATE(C1617,TEXT(tbl_TransDet_Exp[[#This Row],[Pd]],"00")))</f>
        <v>0</v>
      </c>
      <c r="AS1617" s="42" t="str">
        <f>TEXT(tbl_TransDet_Exp[[#This Row],[Project Id]],"000000")</f>
        <v>000000</v>
      </c>
      <c r="AT1617" s="42" t="e">
        <f>INDEX(Table11[Description],MATCH(tbl_TransDet_Exp[[#This Row],[Account]],Table11[GL Account],0))</f>
        <v>#N/A</v>
      </c>
      <c r="AU16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8" spans="2:47">
      <c r="B1618" s="11"/>
      <c r="C1618" s="243"/>
      <c r="D1618" s="243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244"/>
      <c r="P1618" s="11"/>
      <c r="Q1618" s="245"/>
      <c r="R1618" s="11"/>
      <c r="S1618" s="11"/>
      <c r="T1618" s="11"/>
      <c r="U1618" s="11"/>
      <c r="V1618" s="11"/>
      <c r="W1618" s="11"/>
      <c r="X1618" s="11"/>
      <c r="Y1618" s="11"/>
      <c r="Z1618" s="246"/>
      <c r="AA16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8" s="250" t="e">
        <f>IF(tbl_TransDet_Exp[[#This Row],[+/-  (HR GL Detail)]]&lt;&gt;"",tbl_TransDet_Exp[[#This Row],[+/-  (HR GL Detail)]],IF(#REF!&lt;&gt;"",#REF!,""))</f>
        <v>#REF!</v>
      </c>
      <c r="AC1618" s="250" t="str">
        <f t="shared" si="78"/>
        <v>https://financials.omni.fsu.edu/psp/sprdfi/EMPLOYEE/ERP/c/AUDIT_EXPENSE_FUNCTIONS.TE_EXP_SHEET_INQ.GBL?SHEET_ID=</v>
      </c>
      <c r="AD1618" s="250" t="str">
        <f t="shared" si="79"/>
        <v>&amp;PAGE=EX_SHEET_ENTRY</v>
      </c>
      <c r="AE1618" s="250" t="str">
        <f>IF(LEFT(tbl_TransDet_Exp[[#This Row],[Journal Id]],2)="EX",TEXT(tbl_TransDet_Exp[[#This Row],[Vch /Ex /PayId]],"0000000000"),"")</f>
        <v/>
      </c>
      <c r="AF1618" s="250" t="b">
        <f>IF(tbl_TransDet_Exp[[#This Row],[ER Lookup and Format]]&lt;&gt;"",CONCATENATE(tbl_TransDet_Exp[[#This Row],[https://financials.omni.fsu.edu/psp/sprdfi/EMPLOYEE/ERP/c/AUDIT_EXPENSE_FUNCTIONS.TE_EXP_SHEET_INQ.GBL?SHEET_ID=]],AE1618,tbl_TransDet_Exp[[#This Row],[&amp;PAGE=EX_SHEET_ENTRY]]))</f>
        <v>0</v>
      </c>
      <c r="AG1618" s="250" t="str">
        <f t="shared" si="80"/>
        <v>https://docmgmt.its.fsu.edu/NolijWeb/public/apiLoginCheck.jsp?redir=../documentviewer/%3FdocumentId%3D</v>
      </c>
      <c r="AH16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8" s="250" t="str">
        <f>tbl_TransDet_Exp[[#Headers],[&amp;TargetFrameName=None]]</f>
        <v>&amp;TargetFrameName=None</v>
      </c>
      <c r="AJ16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8" s="71"/>
      <c r="AN1618" s="22"/>
      <c r="AO1618" s="22"/>
      <c r="AP1618" s="208"/>
      <c r="AQ1618" s="42" t="e">
        <f>IF(tbl_TransDet_Exp[[#This Row],[Custom SR Type]]="",INDEX(SR_Lookup[Section Name],MATCH(tbl_TransDet_Exp[[#This Row],[Account]],SR_Lookup[Account],0)),tbl_TransDet_Exp[[#This Row],[Custom SR Type]])</f>
        <v>#N/A</v>
      </c>
      <c r="AR1618" s="42">
        <f>VALUE(CONCATENATE(C1618,TEXT(tbl_TransDet_Exp[[#This Row],[Pd]],"00")))</f>
        <v>0</v>
      </c>
      <c r="AS1618" s="42" t="str">
        <f>TEXT(tbl_TransDet_Exp[[#This Row],[Project Id]],"000000")</f>
        <v>000000</v>
      </c>
      <c r="AT1618" s="42" t="e">
        <f>INDEX(Table11[Description],MATCH(tbl_TransDet_Exp[[#This Row],[Account]],Table11[GL Account],0))</f>
        <v>#N/A</v>
      </c>
      <c r="AU16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19" spans="2:47">
      <c r="B1619" s="11"/>
      <c r="C1619" s="243"/>
      <c r="D1619" s="243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244"/>
      <c r="P1619" s="11"/>
      <c r="Q1619" s="245"/>
      <c r="R1619" s="11"/>
      <c r="S1619" s="11"/>
      <c r="T1619" s="11"/>
      <c r="U1619" s="11"/>
      <c r="V1619" s="11"/>
      <c r="W1619" s="11"/>
      <c r="X1619" s="11"/>
      <c r="Y1619" s="11"/>
      <c r="Z1619" s="246"/>
      <c r="AA16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19" s="250" t="e">
        <f>IF(tbl_TransDet_Exp[[#This Row],[+/-  (HR GL Detail)]]&lt;&gt;"",tbl_TransDet_Exp[[#This Row],[+/-  (HR GL Detail)]],IF(#REF!&lt;&gt;"",#REF!,""))</f>
        <v>#REF!</v>
      </c>
      <c r="AC1619" s="250" t="str">
        <f t="shared" si="78"/>
        <v>https://financials.omni.fsu.edu/psp/sprdfi/EMPLOYEE/ERP/c/AUDIT_EXPENSE_FUNCTIONS.TE_EXP_SHEET_INQ.GBL?SHEET_ID=</v>
      </c>
      <c r="AD1619" s="250" t="str">
        <f t="shared" si="79"/>
        <v>&amp;PAGE=EX_SHEET_ENTRY</v>
      </c>
      <c r="AE1619" s="250" t="str">
        <f>IF(LEFT(tbl_TransDet_Exp[[#This Row],[Journal Id]],2)="EX",TEXT(tbl_TransDet_Exp[[#This Row],[Vch /Ex /PayId]],"0000000000"),"")</f>
        <v/>
      </c>
      <c r="AF1619" s="250" t="b">
        <f>IF(tbl_TransDet_Exp[[#This Row],[ER Lookup and Format]]&lt;&gt;"",CONCATENATE(tbl_TransDet_Exp[[#This Row],[https://financials.omni.fsu.edu/psp/sprdfi/EMPLOYEE/ERP/c/AUDIT_EXPENSE_FUNCTIONS.TE_EXP_SHEET_INQ.GBL?SHEET_ID=]],AE1619,tbl_TransDet_Exp[[#This Row],[&amp;PAGE=EX_SHEET_ENTRY]]))</f>
        <v>0</v>
      </c>
      <c r="AG1619" s="250" t="str">
        <f t="shared" si="80"/>
        <v>https://docmgmt.its.fsu.edu/NolijWeb/public/apiLoginCheck.jsp?redir=../documentviewer/%3FdocumentId%3D</v>
      </c>
      <c r="AH16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19" s="250" t="str">
        <f>tbl_TransDet_Exp[[#Headers],[&amp;TargetFrameName=None]]</f>
        <v>&amp;TargetFrameName=None</v>
      </c>
      <c r="AJ16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19" s="71"/>
      <c r="AN1619" s="22"/>
      <c r="AO1619" s="22"/>
      <c r="AP1619" s="208"/>
      <c r="AQ1619" s="42" t="e">
        <f>IF(tbl_TransDet_Exp[[#This Row],[Custom SR Type]]="",INDEX(SR_Lookup[Section Name],MATCH(tbl_TransDet_Exp[[#This Row],[Account]],SR_Lookup[Account],0)),tbl_TransDet_Exp[[#This Row],[Custom SR Type]])</f>
        <v>#N/A</v>
      </c>
      <c r="AR1619" s="42">
        <f>VALUE(CONCATENATE(C1619,TEXT(tbl_TransDet_Exp[[#This Row],[Pd]],"00")))</f>
        <v>0</v>
      </c>
      <c r="AS1619" s="42" t="str">
        <f>TEXT(tbl_TransDet_Exp[[#This Row],[Project Id]],"000000")</f>
        <v>000000</v>
      </c>
      <c r="AT1619" s="42" t="e">
        <f>INDEX(Table11[Description],MATCH(tbl_TransDet_Exp[[#This Row],[Account]],Table11[GL Account],0))</f>
        <v>#N/A</v>
      </c>
      <c r="AU16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0" spans="2:47">
      <c r="B1620" s="11"/>
      <c r="C1620" s="243"/>
      <c r="D1620" s="243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244"/>
      <c r="P1620" s="11"/>
      <c r="Q1620" s="245"/>
      <c r="R1620" s="11"/>
      <c r="S1620" s="11"/>
      <c r="T1620" s="11"/>
      <c r="U1620" s="11"/>
      <c r="V1620" s="11"/>
      <c r="W1620" s="11"/>
      <c r="X1620" s="11"/>
      <c r="Y1620" s="11"/>
      <c r="Z1620" s="246"/>
      <c r="AA16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0" s="250" t="e">
        <f>IF(tbl_TransDet_Exp[[#This Row],[+/-  (HR GL Detail)]]&lt;&gt;"",tbl_TransDet_Exp[[#This Row],[+/-  (HR GL Detail)]],IF(#REF!&lt;&gt;"",#REF!,""))</f>
        <v>#REF!</v>
      </c>
      <c r="AC1620" s="250" t="str">
        <f t="shared" si="78"/>
        <v>https://financials.omni.fsu.edu/psp/sprdfi/EMPLOYEE/ERP/c/AUDIT_EXPENSE_FUNCTIONS.TE_EXP_SHEET_INQ.GBL?SHEET_ID=</v>
      </c>
      <c r="AD1620" s="250" t="str">
        <f t="shared" si="79"/>
        <v>&amp;PAGE=EX_SHEET_ENTRY</v>
      </c>
      <c r="AE1620" s="250" t="str">
        <f>IF(LEFT(tbl_TransDet_Exp[[#This Row],[Journal Id]],2)="EX",TEXT(tbl_TransDet_Exp[[#This Row],[Vch /Ex /PayId]],"0000000000"),"")</f>
        <v/>
      </c>
      <c r="AF1620" s="250" t="b">
        <f>IF(tbl_TransDet_Exp[[#This Row],[ER Lookup and Format]]&lt;&gt;"",CONCATENATE(tbl_TransDet_Exp[[#This Row],[https://financials.omni.fsu.edu/psp/sprdfi/EMPLOYEE/ERP/c/AUDIT_EXPENSE_FUNCTIONS.TE_EXP_SHEET_INQ.GBL?SHEET_ID=]],AE1620,tbl_TransDet_Exp[[#This Row],[&amp;PAGE=EX_SHEET_ENTRY]]))</f>
        <v>0</v>
      </c>
      <c r="AG1620" s="250" t="str">
        <f t="shared" si="80"/>
        <v>https://docmgmt.its.fsu.edu/NolijWeb/public/apiLoginCheck.jsp?redir=../documentviewer/%3FdocumentId%3D</v>
      </c>
      <c r="AH16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0" s="250" t="str">
        <f>tbl_TransDet_Exp[[#Headers],[&amp;TargetFrameName=None]]</f>
        <v>&amp;TargetFrameName=None</v>
      </c>
      <c r="AJ16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0" s="71"/>
      <c r="AN1620" s="22"/>
      <c r="AO1620" s="22"/>
      <c r="AP1620" s="208"/>
      <c r="AQ1620" s="42" t="e">
        <f>IF(tbl_TransDet_Exp[[#This Row],[Custom SR Type]]="",INDEX(SR_Lookup[Section Name],MATCH(tbl_TransDet_Exp[[#This Row],[Account]],SR_Lookup[Account],0)),tbl_TransDet_Exp[[#This Row],[Custom SR Type]])</f>
        <v>#N/A</v>
      </c>
      <c r="AR1620" s="42">
        <f>VALUE(CONCATENATE(C1620,TEXT(tbl_TransDet_Exp[[#This Row],[Pd]],"00")))</f>
        <v>0</v>
      </c>
      <c r="AS1620" s="42" t="str">
        <f>TEXT(tbl_TransDet_Exp[[#This Row],[Project Id]],"000000")</f>
        <v>000000</v>
      </c>
      <c r="AT1620" s="42" t="e">
        <f>INDEX(Table11[Description],MATCH(tbl_TransDet_Exp[[#This Row],[Account]],Table11[GL Account],0))</f>
        <v>#N/A</v>
      </c>
      <c r="AU16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1" spans="2:47">
      <c r="B1621" s="11"/>
      <c r="C1621" s="243"/>
      <c r="D1621" s="243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244"/>
      <c r="P1621" s="11"/>
      <c r="Q1621" s="245"/>
      <c r="R1621" s="11"/>
      <c r="S1621" s="11"/>
      <c r="T1621" s="11"/>
      <c r="U1621" s="11"/>
      <c r="V1621" s="11"/>
      <c r="W1621" s="11"/>
      <c r="X1621" s="11"/>
      <c r="Y1621" s="11"/>
      <c r="Z1621" s="246"/>
      <c r="AA16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1" s="250" t="e">
        <f>IF(tbl_TransDet_Exp[[#This Row],[+/-  (HR GL Detail)]]&lt;&gt;"",tbl_TransDet_Exp[[#This Row],[+/-  (HR GL Detail)]],IF(#REF!&lt;&gt;"",#REF!,""))</f>
        <v>#REF!</v>
      </c>
      <c r="AC1621" s="250" t="str">
        <f t="shared" si="78"/>
        <v>https://financials.omni.fsu.edu/psp/sprdfi/EMPLOYEE/ERP/c/AUDIT_EXPENSE_FUNCTIONS.TE_EXP_SHEET_INQ.GBL?SHEET_ID=</v>
      </c>
      <c r="AD1621" s="250" t="str">
        <f t="shared" si="79"/>
        <v>&amp;PAGE=EX_SHEET_ENTRY</v>
      </c>
      <c r="AE1621" s="250" t="str">
        <f>IF(LEFT(tbl_TransDet_Exp[[#This Row],[Journal Id]],2)="EX",TEXT(tbl_TransDet_Exp[[#This Row],[Vch /Ex /PayId]],"0000000000"),"")</f>
        <v/>
      </c>
      <c r="AF1621" s="250" t="b">
        <f>IF(tbl_TransDet_Exp[[#This Row],[ER Lookup and Format]]&lt;&gt;"",CONCATENATE(tbl_TransDet_Exp[[#This Row],[https://financials.omni.fsu.edu/psp/sprdfi/EMPLOYEE/ERP/c/AUDIT_EXPENSE_FUNCTIONS.TE_EXP_SHEET_INQ.GBL?SHEET_ID=]],AE1621,tbl_TransDet_Exp[[#This Row],[&amp;PAGE=EX_SHEET_ENTRY]]))</f>
        <v>0</v>
      </c>
      <c r="AG1621" s="250" t="str">
        <f t="shared" si="80"/>
        <v>https://docmgmt.its.fsu.edu/NolijWeb/public/apiLoginCheck.jsp?redir=../documentviewer/%3FdocumentId%3D</v>
      </c>
      <c r="AH16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1" s="250" t="str">
        <f>tbl_TransDet_Exp[[#Headers],[&amp;TargetFrameName=None]]</f>
        <v>&amp;TargetFrameName=None</v>
      </c>
      <c r="AJ16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1" s="71"/>
      <c r="AN1621" s="22"/>
      <c r="AO1621" s="22"/>
      <c r="AP1621" s="208"/>
      <c r="AQ1621" s="42" t="e">
        <f>IF(tbl_TransDet_Exp[[#This Row],[Custom SR Type]]="",INDEX(SR_Lookup[Section Name],MATCH(tbl_TransDet_Exp[[#This Row],[Account]],SR_Lookup[Account],0)),tbl_TransDet_Exp[[#This Row],[Custom SR Type]])</f>
        <v>#N/A</v>
      </c>
      <c r="AR1621" s="42">
        <f>VALUE(CONCATENATE(C1621,TEXT(tbl_TransDet_Exp[[#This Row],[Pd]],"00")))</f>
        <v>0</v>
      </c>
      <c r="AS1621" s="42" t="str">
        <f>TEXT(tbl_TransDet_Exp[[#This Row],[Project Id]],"000000")</f>
        <v>000000</v>
      </c>
      <c r="AT1621" s="42" t="e">
        <f>INDEX(Table11[Description],MATCH(tbl_TransDet_Exp[[#This Row],[Account]],Table11[GL Account],0))</f>
        <v>#N/A</v>
      </c>
      <c r="AU16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2" spans="2:47">
      <c r="B1622" s="11"/>
      <c r="C1622" s="243"/>
      <c r="D1622" s="243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244"/>
      <c r="P1622" s="11"/>
      <c r="Q1622" s="245"/>
      <c r="R1622" s="11"/>
      <c r="S1622" s="11"/>
      <c r="T1622" s="11"/>
      <c r="U1622" s="11"/>
      <c r="V1622" s="11"/>
      <c r="W1622" s="11"/>
      <c r="X1622" s="11"/>
      <c r="Y1622" s="11"/>
      <c r="Z1622" s="246"/>
      <c r="AA16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2" s="250" t="e">
        <f>IF(tbl_TransDet_Exp[[#This Row],[+/-  (HR GL Detail)]]&lt;&gt;"",tbl_TransDet_Exp[[#This Row],[+/-  (HR GL Detail)]],IF(#REF!&lt;&gt;"",#REF!,""))</f>
        <v>#REF!</v>
      </c>
      <c r="AC1622" s="250" t="str">
        <f t="shared" si="78"/>
        <v>https://financials.omni.fsu.edu/psp/sprdfi/EMPLOYEE/ERP/c/AUDIT_EXPENSE_FUNCTIONS.TE_EXP_SHEET_INQ.GBL?SHEET_ID=</v>
      </c>
      <c r="AD1622" s="250" t="str">
        <f t="shared" si="79"/>
        <v>&amp;PAGE=EX_SHEET_ENTRY</v>
      </c>
      <c r="AE1622" s="250" t="str">
        <f>IF(LEFT(tbl_TransDet_Exp[[#This Row],[Journal Id]],2)="EX",TEXT(tbl_TransDet_Exp[[#This Row],[Vch /Ex /PayId]],"0000000000"),"")</f>
        <v/>
      </c>
      <c r="AF1622" s="250" t="b">
        <f>IF(tbl_TransDet_Exp[[#This Row],[ER Lookup and Format]]&lt;&gt;"",CONCATENATE(tbl_TransDet_Exp[[#This Row],[https://financials.omni.fsu.edu/psp/sprdfi/EMPLOYEE/ERP/c/AUDIT_EXPENSE_FUNCTIONS.TE_EXP_SHEET_INQ.GBL?SHEET_ID=]],AE1622,tbl_TransDet_Exp[[#This Row],[&amp;PAGE=EX_SHEET_ENTRY]]))</f>
        <v>0</v>
      </c>
      <c r="AG1622" s="250" t="str">
        <f t="shared" si="80"/>
        <v>https://docmgmt.its.fsu.edu/NolijWeb/public/apiLoginCheck.jsp?redir=../documentviewer/%3FdocumentId%3D</v>
      </c>
      <c r="AH16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2" s="250" t="str">
        <f>tbl_TransDet_Exp[[#Headers],[&amp;TargetFrameName=None]]</f>
        <v>&amp;TargetFrameName=None</v>
      </c>
      <c r="AJ16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2" s="71"/>
      <c r="AN1622" s="22"/>
      <c r="AO1622" s="22"/>
      <c r="AP1622" s="208"/>
      <c r="AQ1622" s="42" t="e">
        <f>IF(tbl_TransDet_Exp[[#This Row],[Custom SR Type]]="",INDEX(SR_Lookup[Section Name],MATCH(tbl_TransDet_Exp[[#This Row],[Account]],SR_Lookup[Account],0)),tbl_TransDet_Exp[[#This Row],[Custom SR Type]])</f>
        <v>#N/A</v>
      </c>
      <c r="AR1622" s="42">
        <f>VALUE(CONCATENATE(C1622,TEXT(tbl_TransDet_Exp[[#This Row],[Pd]],"00")))</f>
        <v>0</v>
      </c>
      <c r="AS1622" s="42" t="str">
        <f>TEXT(tbl_TransDet_Exp[[#This Row],[Project Id]],"000000")</f>
        <v>000000</v>
      </c>
      <c r="AT1622" s="42" t="e">
        <f>INDEX(Table11[Description],MATCH(tbl_TransDet_Exp[[#This Row],[Account]],Table11[GL Account],0))</f>
        <v>#N/A</v>
      </c>
      <c r="AU16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3" spans="2:47">
      <c r="B1623" s="11"/>
      <c r="C1623" s="243"/>
      <c r="D1623" s="243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244"/>
      <c r="P1623" s="11"/>
      <c r="Q1623" s="245"/>
      <c r="R1623" s="11"/>
      <c r="S1623" s="11"/>
      <c r="T1623" s="11"/>
      <c r="U1623" s="11"/>
      <c r="V1623" s="11"/>
      <c r="W1623" s="11"/>
      <c r="X1623" s="11"/>
      <c r="Y1623" s="11"/>
      <c r="Z1623" s="246"/>
      <c r="AA16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3" s="250" t="e">
        <f>IF(tbl_TransDet_Exp[[#This Row],[+/-  (HR GL Detail)]]&lt;&gt;"",tbl_TransDet_Exp[[#This Row],[+/-  (HR GL Detail)]],IF(#REF!&lt;&gt;"",#REF!,""))</f>
        <v>#REF!</v>
      </c>
      <c r="AC1623" s="250" t="str">
        <f t="shared" si="78"/>
        <v>https://financials.omni.fsu.edu/psp/sprdfi/EMPLOYEE/ERP/c/AUDIT_EXPENSE_FUNCTIONS.TE_EXP_SHEET_INQ.GBL?SHEET_ID=</v>
      </c>
      <c r="AD1623" s="250" t="str">
        <f t="shared" si="79"/>
        <v>&amp;PAGE=EX_SHEET_ENTRY</v>
      </c>
      <c r="AE1623" s="250" t="str">
        <f>IF(LEFT(tbl_TransDet_Exp[[#This Row],[Journal Id]],2)="EX",TEXT(tbl_TransDet_Exp[[#This Row],[Vch /Ex /PayId]],"0000000000"),"")</f>
        <v/>
      </c>
      <c r="AF1623" s="250" t="b">
        <f>IF(tbl_TransDet_Exp[[#This Row],[ER Lookup and Format]]&lt;&gt;"",CONCATENATE(tbl_TransDet_Exp[[#This Row],[https://financials.omni.fsu.edu/psp/sprdfi/EMPLOYEE/ERP/c/AUDIT_EXPENSE_FUNCTIONS.TE_EXP_SHEET_INQ.GBL?SHEET_ID=]],AE1623,tbl_TransDet_Exp[[#This Row],[&amp;PAGE=EX_SHEET_ENTRY]]))</f>
        <v>0</v>
      </c>
      <c r="AG1623" s="250" t="str">
        <f t="shared" si="80"/>
        <v>https://docmgmt.its.fsu.edu/NolijWeb/public/apiLoginCheck.jsp?redir=../documentviewer/%3FdocumentId%3D</v>
      </c>
      <c r="AH16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3" s="250" t="str">
        <f>tbl_TransDet_Exp[[#Headers],[&amp;TargetFrameName=None]]</f>
        <v>&amp;TargetFrameName=None</v>
      </c>
      <c r="AJ16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3" s="71"/>
      <c r="AN1623" s="22"/>
      <c r="AO1623" s="22"/>
      <c r="AP1623" s="208"/>
      <c r="AQ1623" s="42" t="e">
        <f>IF(tbl_TransDet_Exp[[#This Row],[Custom SR Type]]="",INDEX(SR_Lookup[Section Name],MATCH(tbl_TransDet_Exp[[#This Row],[Account]],SR_Lookup[Account],0)),tbl_TransDet_Exp[[#This Row],[Custom SR Type]])</f>
        <v>#N/A</v>
      </c>
      <c r="AR1623" s="42">
        <f>VALUE(CONCATENATE(C1623,TEXT(tbl_TransDet_Exp[[#This Row],[Pd]],"00")))</f>
        <v>0</v>
      </c>
      <c r="AS1623" s="42" t="str">
        <f>TEXT(tbl_TransDet_Exp[[#This Row],[Project Id]],"000000")</f>
        <v>000000</v>
      </c>
      <c r="AT1623" s="42" t="e">
        <f>INDEX(Table11[Description],MATCH(tbl_TransDet_Exp[[#This Row],[Account]],Table11[GL Account],0))</f>
        <v>#N/A</v>
      </c>
      <c r="AU16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4" spans="2:47">
      <c r="B1624" s="11"/>
      <c r="C1624" s="243"/>
      <c r="D1624" s="243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244"/>
      <c r="P1624" s="11"/>
      <c r="Q1624" s="245"/>
      <c r="R1624" s="11"/>
      <c r="S1624" s="11"/>
      <c r="T1624" s="11"/>
      <c r="U1624" s="11"/>
      <c r="V1624" s="11"/>
      <c r="W1624" s="11"/>
      <c r="X1624" s="11"/>
      <c r="Y1624" s="11"/>
      <c r="Z1624" s="246"/>
      <c r="AA16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4" s="250" t="e">
        <f>IF(tbl_TransDet_Exp[[#This Row],[+/-  (HR GL Detail)]]&lt;&gt;"",tbl_TransDet_Exp[[#This Row],[+/-  (HR GL Detail)]],IF(#REF!&lt;&gt;"",#REF!,""))</f>
        <v>#REF!</v>
      </c>
      <c r="AC1624" s="250" t="str">
        <f t="shared" si="78"/>
        <v>https://financials.omni.fsu.edu/psp/sprdfi/EMPLOYEE/ERP/c/AUDIT_EXPENSE_FUNCTIONS.TE_EXP_SHEET_INQ.GBL?SHEET_ID=</v>
      </c>
      <c r="AD1624" s="250" t="str">
        <f t="shared" si="79"/>
        <v>&amp;PAGE=EX_SHEET_ENTRY</v>
      </c>
      <c r="AE1624" s="250" t="str">
        <f>IF(LEFT(tbl_TransDet_Exp[[#This Row],[Journal Id]],2)="EX",TEXT(tbl_TransDet_Exp[[#This Row],[Vch /Ex /PayId]],"0000000000"),"")</f>
        <v/>
      </c>
      <c r="AF1624" s="250" t="b">
        <f>IF(tbl_TransDet_Exp[[#This Row],[ER Lookup and Format]]&lt;&gt;"",CONCATENATE(tbl_TransDet_Exp[[#This Row],[https://financials.omni.fsu.edu/psp/sprdfi/EMPLOYEE/ERP/c/AUDIT_EXPENSE_FUNCTIONS.TE_EXP_SHEET_INQ.GBL?SHEET_ID=]],AE1624,tbl_TransDet_Exp[[#This Row],[&amp;PAGE=EX_SHEET_ENTRY]]))</f>
        <v>0</v>
      </c>
      <c r="AG1624" s="250" t="str">
        <f t="shared" si="80"/>
        <v>https://docmgmt.its.fsu.edu/NolijWeb/public/apiLoginCheck.jsp?redir=../documentviewer/%3FdocumentId%3D</v>
      </c>
      <c r="AH16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4" s="250" t="str">
        <f>tbl_TransDet_Exp[[#Headers],[&amp;TargetFrameName=None]]</f>
        <v>&amp;TargetFrameName=None</v>
      </c>
      <c r="AJ16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4" s="71"/>
      <c r="AN1624" s="22"/>
      <c r="AO1624" s="22"/>
      <c r="AP1624" s="208"/>
      <c r="AQ1624" s="42" t="e">
        <f>IF(tbl_TransDet_Exp[[#This Row],[Custom SR Type]]="",INDEX(SR_Lookup[Section Name],MATCH(tbl_TransDet_Exp[[#This Row],[Account]],SR_Lookup[Account],0)),tbl_TransDet_Exp[[#This Row],[Custom SR Type]])</f>
        <v>#N/A</v>
      </c>
      <c r="AR1624" s="42">
        <f>VALUE(CONCATENATE(C1624,TEXT(tbl_TransDet_Exp[[#This Row],[Pd]],"00")))</f>
        <v>0</v>
      </c>
      <c r="AS1624" s="42" t="str">
        <f>TEXT(tbl_TransDet_Exp[[#This Row],[Project Id]],"000000")</f>
        <v>000000</v>
      </c>
      <c r="AT1624" s="42" t="e">
        <f>INDEX(Table11[Description],MATCH(tbl_TransDet_Exp[[#This Row],[Account]],Table11[GL Account],0))</f>
        <v>#N/A</v>
      </c>
      <c r="AU16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5" spans="2:47">
      <c r="B1625" s="11"/>
      <c r="C1625" s="243"/>
      <c r="D1625" s="243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244"/>
      <c r="P1625" s="11"/>
      <c r="Q1625" s="245"/>
      <c r="R1625" s="11"/>
      <c r="S1625" s="11"/>
      <c r="T1625" s="11"/>
      <c r="U1625" s="11"/>
      <c r="V1625" s="11"/>
      <c r="W1625" s="11"/>
      <c r="X1625" s="11"/>
      <c r="Y1625" s="11"/>
      <c r="Z1625" s="246"/>
      <c r="AA16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5" s="250" t="e">
        <f>IF(tbl_TransDet_Exp[[#This Row],[+/-  (HR GL Detail)]]&lt;&gt;"",tbl_TransDet_Exp[[#This Row],[+/-  (HR GL Detail)]],IF(#REF!&lt;&gt;"",#REF!,""))</f>
        <v>#REF!</v>
      </c>
      <c r="AC1625" s="250" t="str">
        <f t="shared" si="78"/>
        <v>https://financials.omni.fsu.edu/psp/sprdfi/EMPLOYEE/ERP/c/AUDIT_EXPENSE_FUNCTIONS.TE_EXP_SHEET_INQ.GBL?SHEET_ID=</v>
      </c>
      <c r="AD1625" s="250" t="str">
        <f t="shared" si="79"/>
        <v>&amp;PAGE=EX_SHEET_ENTRY</v>
      </c>
      <c r="AE1625" s="250" t="str">
        <f>IF(LEFT(tbl_TransDet_Exp[[#This Row],[Journal Id]],2)="EX",TEXT(tbl_TransDet_Exp[[#This Row],[Vch /Ex /PayId]],"0000000000"),"")</f>
        <v/>
      </c>
      <c r="AF1625" s="250" t="b">
        <f>IF(tbl_TransDet_Exp[[#This Row],[ER Lookup and Format]]&lt;&gt;"",CONCATENATE(tbl_TransDet_Exp[[#This Row],[https://financials.omni.fsu.edu/psp/sprdfi/EMPLOYEE/ERP/c/AUDIT_EXPENSE_FUNCTIONS.TE_EXP_SHEET_INQ.GBL?SHEET_ID=]],AE1625,tbl_TransDet_Exp[[#This Row],[&amp;PAGE=EX_SHEET_ENTRY]]))</f>
        <v>0</v>
      </c>
      <c r="AG1625" s="250" t="str">
        <f t="shared" si="80"/>
        <v>https://docmgmt.its.fsu.edu/NolijWeb/public/apiLoginCheck.jsp?redir=../documentviewer/%3FdocumentId%3D</v>
      </c>
      <c r="AH16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5" s="250" t="str">
        <f>tbl_TransDet_Exp[[#Headers],[&amp;TargetFrameName=None]]</f>
        <v>&amp;TargetFrameName=None</v>
      </c>
      <c r="AJ16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5" s="71"/>
      <c r="AN1625" s="22"/>
      <c r="AO1625" s="22"/>
      <c r="AP1625" s="208"/>
      <c r="AQ1625" s="42" t="e">
        <f>IF(tbl_TransDet_Exp[[#This Row],[Custom SR Type]]="",INDEX(SR_Lookup[Section Name],MATCH(tbl_TransDet_Exp[[#This Row],[Account]],SR_Lookup[Account],0)),tbl_TransDet_Exp[[#This Row],[Custom SR Type]])</f>
        <v>#N/A</v>
      </c>
      <c r="AR1625" s="42">
        <f>VALUE(CONCATENATE(C1625,TEXT(tbl_TransDet_Exp[[#This Row],[Pd]],"00")))</f>
        <v>0</v>
      </c>
      <c r="AS1625" s="42" t="str">
        <f>TEXT(tbl_TransDet_Exp[[#This Row],[Project Id]],"000000")</f>
        <v>000000</v>
      </c>
      <c r="AT1625" s="42" t="e">
        <f>INDEX(Table11[Description],MATCH(tbl_TransDet_Exp[[#This Row],[Account]],Table11[GL Account],0))</f>
        <v>#N/A</v>
      </c>
      <c r="AU16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6" spans="2:47">
      <c r="B1626" s="11"/>
      <c r="C1626" s="243"/>
      <c r="D1626" s="243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244"/>
      <c r="P1626" s="11"/>
      <c r="Q1626" s="245"/>
      <c r="R1626" s="11"/>
      <c r="S1626" s="11"/>
      <c r="T1626" s="11"/>
      <c r="U1626" s="11"/>
      <c r="V1626" s="11"/>
      <c r="W1626" s="11"/>
      <c r="X1626" s="11"/>
      <c r="Y1626" s="11"/>
      <c r="Z1626" s="246"/>
      <c r="AA16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6" s="250" t="e">
        <f>IF(tbl_TransDet_Exp[[#This Row],[+/-  (HR GL Detail)]]&lt;&gt;"",tbl_TransDet_Exp[[#This Row],[+/-  (HR GL Detail)]],IF(#REF!&lt;&gt;"",#REF!,""))</f>
        <v>#REF!</v>
      </c>
      <c r="AC1626" s="250" t="str">
        <f t="shared" si="78"/>
        <v>https://financials.omni.fsu.edu/psp/sprdfi/EMPLOYEE/ERP/c/AUDIT_EXPENSE_FUNCTIONS.TE_EXP_SHEET_INQ.GBL?SHEET_ID=</v>
      </c>
      <c r="AD1626" s="250" t="str">
        <f t="shared" si="79"/>
        <v>&amp;PAGE=EX_SHEET_ENTRY</v>
      </c>
      <c r="AE1626" s="250" t="str">
        <f>IF(LEFT(tbl_TransDet_Exp[[#This Row],[Journal Id]],2)="EX",TEXT(tbl_TransDet_Exp[[#This Row],[Vch /Ex /PayId]],"0000000000"),"")</f>
        <v/>
      </c>
      <c r="AF1626" s="250" t="b">
        <f>IF(tbl_TransDet_Exp[[#This Row],[ER Lookup and Format]]&lt;&gt;"",CONCATENATE(tbl_TransDet_Exp[[#This Row],[https://financials.omni.fsu.edu/psp/sprdfi/EMPLOYEE/ERP/c/AUDIT_EXPENSE_FUNCTIONS.TE_EXP_SHEET_INQ.GBL?SHEET_ID=]],AE1626,tbl_TransDet_Exp[[#This Row],[&amp;PAGE=EX_SHEET_ENTRY]]))</f>
        <v>0</v>
      </c>
      <c r="AG1626" s="250" t="str">
        <f t="shared" si="80"/>
        <v>https://docmgmt.its.fsu.edu/NolijWeb/public/apiLoginCheck.jsp?redir=../documentviewer/%3FdocumentId%3D</v>
      </c>
      <c r="AH16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6" s="250" t="str">
        <f>tbl_TransDet_Exp[[#Headers],[&amp;TargetFrameName=None]]</f>
        <v>&amp;TargetFrameName=None</v>
      </c>
      <c r="AJ16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6" s="71"/>
      <c r="AN1626" s="22"/>
      <c r="AO1626" s="22"/>
      <c r="AP1626" s="208"/>
      <c r="AQ1626" s="42" t="e">
        <f>IF(tbl_TransDet_Exp[[#This Row],[Custom SR Type]]="",INDEX(SR_Lookup[Section Name],MATCH(tbl_TransDet_Exp[[#This Row],[Account]],SR_Lookup[Account],0)),tbl_TransDet_Exp[[#This Row],[Custom SR Type]])</f>
        <v>#N/A</v>
      </c>
      <c r="AR1626" s="42">
        <f>VALUE(CONCATENATE(C1626,TEXT(tbl_TransDet_Exp[[#This Row],[Pd]],"00")))</f>
        <v>0</v>
      </c>
      <c r="AS1626" s="42" t="str">
        <f>TEXT(tbl_TransDet_Exp[[#This Row],[Project Id]],"000000")</f>
        <v>000000</v>
      </c>
      <c r="AT1626" s="42" t="e">
        <f>INDEX(Table11[Description],MATCH(tbl_TransDet_Exp[[#This Row],[Account]],Table11[GL Account],0))</f>
        <v>#N/A</v>
      </c>
      <c r="AU16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7" spans="2:47">
      <c r="B1627" s="11"/>
      <c r="C1627" s="243"/>
      <c r="D1627" s="243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244"/>
      <c r="P1627" s="11"/>
      <c r="Q1627" s="245"/>
      <c r="R1627" s="11"/>
      <c r="S1627" s="11"/>
      <c r="T1627" s="11"/>
      <c r="U1627" s="11"/>
      <c r="V1627" s="11"/>
      <c r="W1627" s="11"/>
      <c r="X1627" s="11"/>
      <c r="Y1627" s="11"/>
      <c r="Z1627" s="246"/>
      <c r="AA16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7" s="250" t="e">
        <f>IF(tbl_TransDet_Exp[[#This Row],[+/-  (HR GL Detail)]]&lt;&gt;"",tbl_TransDet_Exp[[#This Row],[+/-  (HR GL Detail)]],IF(#REF!&lt;&gt;"",#REF!,""))</f>
        <v>#REF!</v>
      </c>
      <c r="AC1627" s="250" t="str">
        <f t="shared" si="78"/>
        <v>https://financials.omni.fsu.edu/psp/sprdfi/EMPLOYEE/ERP/c/AUDIT_EXPENSE_FUNCTIONS.TE_EXP_SHEET_INQ.GBL?SHEET_ID=</v>
      </c>
      <c r="AD1627" s="250" t="str">
        <f t="shared" si="79"/>
        <v>&amp;PAGE=EX_SHEET_ENTRY</v>
      </c>
      <c r="AE1627" s="250" t="str">
        <f>IF(LEFT(tbl_TransDet_Exp[[#This Row],[Journal Id]],2)="EX",TEXT(tbl_TransDet_Exp[[#This Row],[Vch /Ex /PayId]],"0000000000"),"")</f>
        <v/>
      </c>
      <c r="AF1627" s="250" t="b">
        <f>IF(tbl_TransDet_Exp[[#This Row],[ER Lookup and Format]]&lt;&gt;"",CONCATENATE(tbl_TransDet_Exp[[#This Row],[https://financials.omni.fsu.edu/psp/sprdfi/EMPLOYEE/ERP/c/AUDIT_EXPENSE_FUNCTIONS.TE_EXP_SHEET_INQ.GBL?SHEET_ID=]],AE1627,tbl_TransDet_Exp[[#This Row],[&amp;PAGE=EX_SHEET_ENTRY]]))</f>
        <v>0</v>
      </c>
      <c r="AG1627" s="250" t="str">
        <f t="shared" si="80"/>
        <v>https://docmgmt.its.fsu.edu/NolijWeb/public/apiLoginCheck.jsp?redir=../documentviewer/%3FdocumentId%3D</v>
      </c>
      <c r="AH16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7" s="250" t="str">
        <f>tbl_TransDet_Exp[[#Headers],[&amp;TargetFrameName=None]]</f>
        <v>&amp;TargetFrameName=None</v>
      </c>
      <c r="AJ16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7" s="71"/>
      <c r="AN1627" s="22"/>
      <c r="AO1627" s="22"/>
      <c r="AP1627" s="208"/>
      <c r="AQ1627" s="42" t="e">
        <f>IF(tbl_TransDet_Exp[[#This Row],[Custom SR Type]]="",INDEX(SR_Lookup[Section Name],MATCH(tbl_TransDet_Exp[[#This Row],[Account]],SR_Lookup[Account],0)),tbl_TransDet_Exp[[#This Row],[Custom SR Type]])</f>
        <v>#N/A</v>
      </c>
      <c r="AR1627" s="42">
        <f>VALUE(CONCATENATE(C1627,TEXT(tbl_TransDet_Exp[[#This Row],[Pd]],"00")))</f>
        <v>0</v>
      </c>
      <c r="AS1627" s="42" t="str">
        <f>TEXT(tbl_TransDet_Exp[[#This Row],[Project Id]],"000000")</f>
        <v>000000</v>
      </c>
      <c r="AT1627" s="42" t="e">
        <f>INDEX(Table11[Description],MATCH(tbl_TransDet_Exp[[#This Row],[Account]],Table11[GL Account],0))</f>
        <v>#N/A</v>
      </c>
      <c r="AU16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8" spans="2:47">
      <c r="B1628" s="11"/>
      <c r="C1628" s="243"/>
      <c r="D1628" s="243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244"/>
      <c r="P1628" s="11"/>
      <c r="Q1628" s="245"/>
      <c r="R1628" s="11"/>
      <c r="S1628" s="11"/>
      <c r="T1628" s="11"/>
      <c r="U1628" s="11"/>
      <c r="V1628" s="11"/>
      <c r="W1628" s="11"/>
      <c r="X1628" s="11"/>
      <c r="Y1628" s="11"/>
      <c r="Z1628" s="246"/>
      <c r="AA16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8" s="250" t="e">
        <f>IF(tbl_TransDet_Exp[[#This Row],[+/-  (HR GL Detail)]]&lt;&gt;"",tbl_TransDet_Exp[[#This Row],[+/-  (HR GL Detail)]],IF(#REF!&lt;&gt;"",#REF!,""))</f>
        <v>#REF!</v>
      </c>
      <c r="AC1628" s="250" t="str">
        <f t="shared" si="78"/>
        <v>https://financials.omni.fsu.edu/psp/sprdfi/EMPLOYEE/ERP/c/AUDIT_EXPENSE_FUNCTIONS.TE_EXP_SHEET_INQ.GBL?SHEET_ID=</v>
      </c>
      <c r="AD1628" s="250" t="str">
        <f t="shared" si="79"/>
        <v>&amp;PAGE=EX_SHEET_ENTRY</v>
      </c>
      <c r="AE1628" s="250" t="str">
        <f>IF(LEFT(tbl_TransDet_Exp[[#This Row],[Journal Id]],2)="EX",TEXT(tbl_TransDet_Exp[[#This Row],[Vch /Ex /PayId]],"0000000000"),"")</f>
        <v/>
      </c>
      <c r="AF1628" s="250" t="b">
        <f>IF(tbl_TransDet_Exp[[#This Row],[ER Lookup and Format]]&lt;&gt;"",CONCATENATE(tbl_TransDet_Exp[[#This Row],[https://financials.omni.fsu.edu/psp/sprdfi/EMPLOYEE/ERP/c/AUDIT_EXPENSE_FUNCTIONS.TE_EXP_SHEET_INQ.GBL?SHEET_ID=]],AE1628,tbl_TransDet_Exp[[#This Row],[&amp;PAGE=EX_SHEET_ENTRY]]))</f>
        <v>0</v>
      </c>
      <c r="AG1628" s="250" t="str">
        <f t="shared" si="80"/>
        <v>https://docmgmt.its.fsu.edu/NolijWeb/public/apiLoginCheck.jsp?redir=../documentviewer/%3FdocumentId%3D</v>
      </c>
      <c r="AH16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8" s="250" t="str">
        <f>tbl_TransDet_Exp[[#Headers],[&amp;TargetFrameName=None]]</f>
        <v>&amp;TargetFrameName=None</v>
      </c>
      <c r="AJ16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8" s="71"/>
      <c r="AN1628" s="22"/>
      <c r="AO1628" s="22"/>
      <c r="AP1628" s="208"/>
      <c r="AQ1628" s="42" t="e">
        <f>IF(tbl_TransDet_Exp[[#This Row],[Custom SR Type]]="",INDEX(SR_Lookup[Section Name],MATCH(tbl_TransDet_Exp[[#This Row],[Account]],SR_Lookup[Account],0)),tbl_TransDet_Exp[[#This Row],[Custom SR Type]])</f>
        <v>#N/A</v>
      </c>
      <c r="AR1628" s="42">
        <f>VALUE(CONCATENATE(C1628,TEXT(tbl_TransDet_Exp[[#This Row],[Pd]],"00")))</f>
        <v>0</v>
      </c>
      <c r="AS1628" s="42" t="str">
        <f>TEXT(tbl_TransDet_Exp[[#This Row],[Project Id]],"000000")</f>
        <v>000000</v>
      </c>
      <c r="AT1628" s="42" t="e">
        <f>INDEX(Table11[Description],MATCH(tbl_TransDet_Exp[[#This Row],[Account]],Table11[GL Account],0))</f>
        <v>#N/A</v>
      </c>
      <c r="AU16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29" spans="2:47">
      <c r="B1629" s="11"/>
      <c r="C1629" s="243"/>
      <c r="D1629" s="243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244"/>
      <c r="P1629" s="11"/>
      <c r="Q1629" s="245"/>
      <c r="R1629" s="11"/>
      <c r="S1629" s="11"/>
      <c r="T1629" s="11"/>
      <c r="U1629" s="11"/>
      <c r="V1629" s="11"/>
      <c r="W1629" s="11"/>
      <c r="X1629" s="11"/>
      <c r="Y1629" s="11"/>
      <c r="Z1629" s="246"/>
      <c r="AA16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29" s="250" t="e">
        <f>IF(tbl_TransDet_Exp[[#This Row],[+/-  (HR GL Detail)]]&lt;&gt;"",tbl_TransDet_Exp[[#This Row],[+/-  (HR GL Detail)]],IF(#REF!&lt;&gt;"",#REF!,""))</f>
        <v>#REF!</v>
      </c>
      <c r="AC1629" s="250" t="str">
        <f t="shared" si="78"/>
        <v>https://financials.omni.fsu.edu/psp/sprdfi/EMPLOYEE/ERP/c/AUDIT_EXPENSE_FUNCTIONS.TE_EXP_SHEET_INQ.GBL?SHEET_ID=</v>
      </c>
      <c r="AD1629" s="250" t="str">
        <f t="shared" si="79"/>
        <v>&amp;PAGE=EX_SHEET_ENTRY</v>
      </c>
      <c r="AE1629" s="250" t="str">
        <f>IF(LEFT(tbl_TransDet_Exp[[#This Row],[Journal Id]],2)="EX",TEXT(tbl_TransDet_Exp[[#This Row],[Vch /Ex /PayId]],"0000000000"),"")</f>
        <v/>
      </c>
      <c r="AF1629" s="250" t="b">
        <f>IF(tbl_TransDet_Exp[[#This Row],[ER Lookup and Format]]&lt;&gt;"",CONCATENATE(tbl_TransDet_Exp[[#This Row],[https://financials.omni.fsu.edu/psp/sprdfi/EMPLOYEE/ERP/c/AUDIT_EXPENSE_FUNCTIONS.TE_EXP_SHEET_INQ.GBL?SHEET_ID=]],AE1629,tbl_TransDet_Exp[[#This Row],[&amp;PAGE=EX_SHEET_ENTRY]]))</f>
        <v>0</v>
      </c>
      <c r="AG1629" s="250" t="str">
        <f t="shared" si="80"/>
        <v>https://docmgmt.its.fsu.edu/NolijWeb/public/apiLoginCheck.jsp?redir=../documentviewer/%3FdocumentId%3D</v>
      </c>
      <c r="AH16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29" s="250" t="str">
        <f>tbl_TransDet_Exp[[#Headers],[&amp;TargetFrameName=None]]</f>
        <v>&amp;TargetFrameName=None</v>
      </c>
      <c r="AJ16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29" s="71"/>
      <c r="AN1629" s="22"/>
      <c r="AO1629" s="22"/>
      <c r="AP1629" s="208"/>
      <c r="AQ1629" s="42" t="e">
        <f>IF(tbl_TransDet_Exp[[#This Row],[Custom SR Type]]="",INDEX(SR_Lookup[Section Name],MATCH(tbl_TransDet_Exp[[#This Row],[Account]],SR_Lookup[Account],0)),tbl_TransDet_Exp[[#This Row],[Custom SR Type]])</f>
        <v>#N/A</v>
      </c>
      <c r="AR1629" s="42">
        <f>VALUE(CONCATENATE(C1629,TEXT(tbl_TransDet_Exp[[#This Row],[Pd]],"00")))</f>
        <v>0</v>
      </c>
      <c r="AS1629" s="42" t="str">
        <f>TEXT(tbl_TransDet_Exp[[#This Row],[Project Id]],"000000")</f>
        <v>000000</v>
      </c>
      <c r="AT1629" s="42" t="e">
        <f>INDEX(Table11[Description],MATCH(tbl_TransDet_Exp[[#This Row],[Account]],Table11[GL Account],0))</f>
        <v>#N/A</v>
      </c>
      <c r="AU16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0" spans="2:47">
      <c r="B1630" s="11"/>
      <c r="C1630" s="243"/>
      <c r="D1630" s="243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244"/>
      <c r="P1630" s="11"/>
      <c r="Q1630" s="245"/>
      <c r="R1630" s="11"/>
      <c r="S1630" s="11"/>
      <c r="T1630" s="11"/>
      <c r="U1630" s="11"/>
      <c r="V1630" s="11"/>
      <c r="W1630" s="11"/>
      <c r="X1630" s="11"/>
      <c r="Y1630" s="11"/>
      <c r="Z1630" s="246"/>
      <c r="AA16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0" s="250" t="e">
        <f>IF(tbl_TransDet_Exp[[#This Row],[+/-  (HR GL Detail)]]&lt;&gt;"",tbl_TransDet_Exp[[#This Row],[+/-  (HR GL Detail)]],IF(#REF!&lt;&gt;"",#REF!,""))</f>
        <v>#REF!</v>
      </c>
      <c r="AC1630" s="250" t="str">
        <f t="shared" si="78"/>
        <v>https://financials.omni.fsu.edu/psp/sprdfi/EMPLOYEE/ERP/c/AUDIT_EXPENSE_FUNCTIONS.TE_EXP_SHEET_INQ.GBL?SHEET_ID=</v>
      </c>
      <c r="AD1630" s="250" t="str">
        <f t="shared" si="79"/>
        <v>&amp;PAGE=EX_SHEET_ENTRY</v>
      </c>
      <c r="AE1630" s="250" t="str">
        <f>IF(LEFT(tbl_TransDet_Exp[[#This Row],[Journal Id]],2)="EX",TEXT(tbl_TransDet_Exp[[#This Row],[Vch /Ex /PayId]],"0000000000"),"")</f>
        <v/>
      </c>
      <c r="AF1630" s="250" t="b">
        <f>IF(tbl_TransDet_Exp[[#This Row],[ER Lookup and Format]]&lt;&gt;"",CONCATENATE(tbl_TransDet_Exp[[#This Row],[https://financials.omni.fsu.edu/psp/sprdfi/EMPLOYEE/ERP/c/AUDIT_EXPENSE_FUNCTIONS.TE_EXP_SHEET_INQ.GBL?SHEET_ID=]],AE1630,tbl_TransDet_Exp[[#This Row],[&amp;PAGE=EX_SHEET_ENTRY]]))</f>
        <v>0</v>
      </c>
      <c r="AG1630" s="250" t="str">
        <f t="shared" si="80"/>
        <v>https://docmgmt.its.fsu.edu/NolijWeb/public/apiLoginCheck.jsp?redir=../documentviewer/%3FdocumentId%3D</v>
      </c>
      <c r="AH16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0" s="250" t="str">
        <f>tbl_TransDet_Exp[[#Headers],[&amp;TargetFrameName=None]]</f>
        <v>&amp;TargetFrameName=None</v>
      </c>
      <c r="AJ16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0" s="71"/>
      <c r="AN1630" s="22"/>
      <c r="AO1630" s="22"/>
      <c r="AP1630" s="208"/>
      <c r="AQ1630" s="42" t="e">
        <f>IF(tbl_TransDet_Exp[[#This Row],[Custom SR Type]]="",INDEX(SR_Lookup[Section Name],MATCH(tbl_TransDet_Exp[[#This Row],[Account]],SR_Lookup[Account],0)),tbl_TransDet_Exp[[#This Row],[Custom SR Type]])</f>
        <v>#N/A</v>
      </c>
      <c r="AR1630" s="42">
        <f>VALUE(CONCATENATE(C1630,TEXT(tbl_TransDet_Exp[[#This Row],[Pd]],"00")))</f>
        <v>0</v>
      </c>
      <c r="AS1630" s="42" t="str">
        <f>TEXT(tbl_TransDet_Exp[[#This Row],[Project Id]],"000000")</f>
        <v>000000</v>
      </c>
      <c r="AT1630" s="42" t="e">
        <f>INDEX(Table11[Description],MATCH(tbl_TransDet_Exp[[#This Row],[Account]],Table11[GL Account],0))</f>
        <v>#N/A</v>
      </c>
      <c r="AU16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1" spans="2:47">
      <c r="B1631" s="11"/>
      <c r="C1631" s="243"/>
      <c r="D1631" s="243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244"/>
      <c r="P1631" s="11"/>
      <c r="Q1631" s="245"/>
      <c r="R1631" s="11"/>
      <c r="S1631" s="11"/>
      <c r="T1631" s="11"/>
      <c r="U1631" s="11"/>
      <c r="V1631" s="11"/>
      <c r="W1631" s="11"/>
      <c r="X1631" s="11"/>
      <c r="Y1631" s="11"/>
      <c r="Z1631" s="246"/>
      <c r="AA16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1" s="250" t="e">
        <f>IF(tbl_TransDet_Exp[[#This Row],[+/-  (HR GL Detail)]]&lt;&gt;"",tbl_TransDet_Exp[[#This Row],[+/-  (HR GL Detail)]],IF(#REF!&lt;&gt;"",#REF!,""))</f>
        <v>#REF!</v>
      </c>
      <c r="AC1631" s="250" t="str">
        <f t="shared" si="78"/>
        <v>https://financials.omni.fsu.edu/psp/sprdfi/EMPLOYEE/ERP/c/AUDIT_EXPENSE_FUNCTIONS.TE_EXP_SHEET_INQ.GBL?SHEET_ID=</v>
      </c>
      <c r="AD1631" s="250" t="str">
        <f t="shared" si="79"/>
        <v>&amp;PAGE=EX_SHEET_ENTRY</v>
      </c>
      <c r="AE1631" s="250" t="str">
        <f>IF(LEFT(tbl_TransDet_Exp[[#This Row],[Journal Id]],2)="EX",TEXT(tbl_TransDet_Exp[[#This Row],[Vch /Ex /PayId]],"0000000000"),"")</f>
        <v/>
      </c>
      <c r="AF1631" s="250" t="b">
        <f>IF(tbl_TransDet_Exp[[#This Row],[ER Lookup and Format]]&lt;&gt;"",CONCATENATE(tbl_TransDet_Exp[[#This Row],[https://financials.omni.fsu.edu/psp/sprdfi/EMPLOYEE/ERP/c/AUDIT_EXPENSE_FUNCTIONS.TE_EXP_SHEET_INQ.GBL?SHEET_ID=]],AE1631,tbl_TransDet_Exp[[#This Row],[&amp;PAGE=EX_SHEET_ENTRY]]))</f>
        <v>0</v>
      </c>
      <c r="AG1631" s="250" t="str">
        <f t="shared" si="80"/>
        <v>https://docmgmt.its.fsu.edu/NolijWeb/public/apiLoginCheck.jsp?redir=../documentviewer/%3FdocumentId%3D</v>
      </c>
      <c r="AH16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1" s="250" t="str">
        <f>tbl_TransDet_Exp[[#Headers],[&amp;TargetFrameName=None]]</f>
        <v>&amp;TargetFrameName=None</v>
      </c>
      <c r="AJ16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1" s="71"/>
      <c r="AN1631" s="22"/>
      <c r="AO1631" s="22"/>
      <c r="AP1631" s="208"/>
      <c r="AQ1631" s="42" t="e">
        <f>IF(tbl_TransDet_Exp[[#This Row],[Custom SR Type]]="",INDEX(SR_Lookup[Section Name],MATCH(tbl_TransDet_Exp[[#This Row],[Account]],SR_Lookup[Account],0)),tbl_TransDet_Exp[[#This Row],[Custom SR Type]])</f>
        <v>#N/A</v>
      </c>
      <c r="AR1631" s="42">
        <f>VALUE(CONCATENATE(C1631,TEXT(tbl_TransDet_Exp[[#This Row],[Pd]],"00")))</f>
        <v>0</v>
      </c>
      <c r="AS1631" s="42" t="str">
        <f>TEXT(tbl_TransDet_Exp[[#This Row],[Project Id]],"000000")</f>
        <v>000000</v>
      </c>
      <c r="AT1631" s="42" t="e">
        <f>INDEX(Table11[Description],MATCH(tbl_TransDet_Exp[[#This Row],[Account]],Table11[GL Account],0))</f>
        <v>#N/A</v>
      </c>
      <c r="AU16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2" spans="2:47">
      <c r="B1632" s="11"/>
      <c r="C1632" s="243"/>
      <c r="D1632" s="243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244"/>
      <c r="P1632" s="11"/>
      <c r="Q1632" s="245"/>
      <c r="R1632" s="11"/>
      <c r="S1632" s="11"/>
      <c r="T1632" s="11"/>
      <c r="U1632" s="11"/>
      <c r="V1632" s="11"/>
      <c r="W1632" s="11"/>
      <c r="X1632" s="11"/>
      <c r="Y1632" s="11"/>
      <c r="Z1632" s="246"/>
      <c r="AA16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2" s="250" t="e">
        <f>IF(tbl_TransDet_Exp[[#This Row],[+/-  (HR GL Detail)]]&lt;&gt;"",tbl_TransDet_Exp[[#This Row],[+/-  (HR GL Detail)]],IF(#REF!&lt;&gt;"",#REF!,""))</f>
        <v>#REF!</v>
      </c>
      <c r="AC1632" s="250" t="str">
        <f t="shared" si="78"/>
        <v>https://financials.omni.fsu.edu/psp/sprdfi/EMPLOYEE/ERP/c/AUDIT_EXPENSE_FUNCTIONS.TE_EXP_SHEET_INQ.GBL?SHEET_ID=</v>
      </c>
      <c r="AD1632" s="250" t="str">
        <f t="shared" si="79"/>
        <v>&amp;PAGE=EX_SHEET_ENTRY</v>
      </c>
      <c r="AE1632" s="250" t="str">
        <f>IF(LEFT(tbl_TransDet_Exp[[#This Row],[Journal Id]],2)="EX",TEXT(tbl_TransDet_Exp[[#This Row],[Vch /Ex /PayId]],"0000000000"),"")</f>
        <v/>
      </c>
      <c r="AF1632" s="250" t="b">
        <f>IF(tbl_TransDet_Exp[[#This Row],[ER Lookup and Format]]&lt;&gt;"",CONCATENATE(tbl_TransDet_Exp[[#This Row],[https://financials.omni.fsu.edu/psp/sprdfi/EMPLOYEE/ERP/c/AUDIT_EXPENSE_FUNCTIONS.TE_EXP_SHEET_INQ.GBL?SHEET_ID=]],AE1632,tbl_TransDet_Exp[[#This Row],[&amp;PAGE=EX_SHEET_ENTRY]]))</f>
        <v>0</v>
      </c>
      <c r="AG1632" s="250" t="str">
        <f t="shared" si="80"/>
        <v>https://docmgmt.its.fsu.edu/NolijWeb/public/apiLoginCheck.jsp?redir=../documentviewer/%3FdocumentId%3D</v>
      </c>
      <c r="AH16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2" s="250" t="str">
        <f>tbl_TransDet_Exp[[#Headers],[&amp;TargetFrameName=None]]</f>
        <v>&amp;TargetFrameName=None</v>
      </c>
      <c r="AJ16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2" s="71"/>
      <c r="AN1632" s="22"/>
      <c r="AO1632" s="22"/>
      <c r="AP1632" s="208"/>
      <c r="AQ1632" s="42" t="e">
        <f>IF(tbl_TransDet_Exp[[#This Row],[Custom SR Type]]="",INDEX(SR_Lookup[Section Name],MATCH(tbl_TransDet_Exp[[#This Row],[Account]],SR_Lookup[Account],0)),tbl_TransDet_Exp[[#This Row],[Custom SR Type]])</f>
        <v>#N/A</v>
      </c>
      <c r="AR1632" s="42">
        <f>VALUE(CONCATENATE(C1632,TEXT(tbl_TransDet_Exp[[#This Row],[Pd]],"00")))</f>
        <v>0</v>
      </c>
      <c r="AS1632" s="42" t="str">
        <f>TEXT(tbl_TransDet_Exp[[#This Row],[Project Id]],"000000")</f>
        <v>000000</v>
      </c>
      <c r="AT1632" s="42" t="e">
        <f>INDEX(Table11[Description],MATCH(tbl_TransDet_Exp[[#This Row],[Account]],Table11[GL Account],0))</f>
        <v>#N/A</v>
      </c>
      <c r="AU16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3" spans="2:47">
      <c r="B1633" s="11"/>
      <c r="C1633" s="243"/>
      <c r="D1633" s="243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244"/>
      <c r="P1633" s="11"/>
      <c r="Q1633" s="245"/>
      <c r="R1633" s="11"/>
      <c r="S1633" s="11"/>
      <c r="T1633" s="11"/>
      <c r="U1633" s="11"/>
      <c r="V1633" s="11"/>
      <c r="W1633" s="11"/>
      <c r="X1633" s="11"/>
      <c r="Y1633" s="11"/>
      <c r="Z1633" s="246"/>
      <c r="AA16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3" s="250" t="e">
        <f>IF(tbl_TransDet_Exp[[#This Row],[+/-  (HR GL Detail)]]&lt;&gt;"",tbl_TransDet_Exp[[#This Row],[+/-  (HR GL Detail)]],IF(#REF!&lt;&gt;"",#REF!,""))</f>
        <v>#REF!</v>
      </c>
      <c r="AC1633" s="250" t="str">
        <f t="shared" si="78"/>
        <v>https://financials.omni.fsu.edu/psp/sprdfi/EMPLOYEE/ERP/c/AUDIT_EXPENSE_FUNCTIONS.TE_EXP_SHEET_INQ.GBL?SHEET_ID=</v>
      </c>
      <c r="AD1633" s="250" t="str">
        <f t="shared" si="79"/>
        <v>&amp;PAGE=EX_SHEET_ENTRY</v>
      </c>
      <c r="AE1633" s="250" t="str">
        <f>IF(LEFT(tbl_TransDet_Exp[[#This Row],[Journal Id]],2)="EX",TEXT(tbl_TransDet_Exp[[#This Row],[Vch /Ex /PayId]],"0000000000"),"")</f>
        <v/>
      </c>
      <c r="AF1633" s="250" t="b">
        <f>IF(tbl_TransDet_Exp[[#This Row],[ER Lookup and Format]]&lt;&gt;"",CONCATENATE(tbl_TransDet_Exp[[#This Row],[https://financials.omni.fsu.edu/psp/sprdfi/EMPLOYEE/ERP/c/AUDIT_EXPENSE_FUNCTIONS.TE_EXP_SHEET_INQ.GBL?SHEET_ID=]],AE1633,tbl_TransDet_Exp[[#This Row],[&amp;PAGE=EX_SHEET_ENTRY]]))</f>
        <v>0</v>
      </c>
      <c r="AG1633" s="250" t="str">
        <f t="shared" si="80"/>
        <v>https://docmgmt.its.fsu.edu/NolijWeb/public/apiLoginCheck.jsp?redir=../documentviewer/%3FdocumentId%3D</v>
      </c>
      <c r="AH16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3" s="250" t="str">
        <f>tbl_TransDet_Exp[[#Headers],[&amp;TargetFrameName=None]]</f>
        <v>&amp;TargetFrameName=None</v>
      </c>
      <c r="AJ16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3" s="71"/>
      <c r="AN1633" s="22"/>
      <c r="AO1633" s="22"/>
      <c r="AP1633" s="208"/>
      <c r="AQ1633" s="42" t="e">
        <f>IF(tbl_TransDet_Exp[[#This Row],[Custom SR Type]]="",INDEX(SR_Lookup[Section Name],MATCH(tbl_TransDet_Exp[[#This Row],[Account]],SR_Lookup[Account],0)),tbl_TransDet_Exp[[#This Row],[Custom SR Type]])</f>
        <v>#N/A</v>
      </c>
      <c r="AR1633" s="42">
        <f>VALUE(CONCATENATE(C1633,TEXT(tbl_TransDet_Exp[[#This Row],[Pd]],"00")))</f>
        <v>0</v>
      </c>
      <c r="AS1633" s="42" t="str">
        <f>TEXT(tbl_TransDet_Exp[[#This Row],[Project Id]],"000000")</f>
        <v>000000</v>
      </c>
      <c r="AT1633" s="42" t="e">
        <f>INDEX(Table11[Description],MATCH(tbl_TransDet_Exp[[#This Row],[Account]],Table11[GL Account],0))</f>
        <v>#N/A</v>
      </c>
      <c r="AU16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4" spans="2:47">
      <c r="B1634" s="11"/>
      <c r="C1634" s="243"/>
      <c r="D1634" s="243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244"/>
      <c r="P1634" s="11"/>
      <c r="Q1634" s="245"/>
      <c r="R1634" s="11"/>
      <c r="S1634" s="11"/>
      <c r="T1634" s="11"/>
      <c r="U1634" s="11"/>
      <c r="V1634" s="11"/>
      <c r="W1634" s="11"/>
      <c r="X1634" s="11"/>
      <c r="Y1634" s="11"/>
      <c r="Z1634" s="246"/>
      <c r="AA16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4" s="250" t="e">
        <f>IF(tbl_TransDet_Exp[[#This Row],[+/-  (HR GL Detail)]]&lt;&gt;"",tbl_TransDet_Exp[[#This Row],[+/-  (HR GL Detail)]],IF(#REF!&lt;&gt;"",#REF!,""))</f>
        <v>#REF!</v>
      </c>
      <c r="AC1634" s="250" t="str">
        <f t="shared" si="78"/>
        <v>https://financials.omni.fsu.edu/psp/sprdfi/EMPLOYEE/ERP/c/AUDIT_EXPENSE_FUNCTIONS.TE_EXP_SHEET_INQ.GBL?SHEET_ID=</v>
      </c>
      <c r="AD1634" s="250" t="str">
        <f t="shared" si="79"/>
        <v>&amp;PAGE=EX_SHEET_ENTRY</v>
      </c>
      <c r="AE1634" s="250" t="str">
        <f>IF(LEFT(tbl_TransDet_Exp[[#This Row],[Journal Id]],2)="EX",TEXT(tbl_TransDet_Exp[[#This Row],[Vch /Ex /PayId]],"0000000000"),"")</f>
        <v/>
      </c>
      <c r="AF1634" s="250" t="b">
        <f>IF(tbl_TransDet_Exp[[#This Row],[ER Lookup and Format]]&lt;&gt;"",CONCATENATE(tbl_TransDet_Exp[[#This Row],[https://financials.omni.fsu.edu/psp/sprdfi/EMPLOYEE/ERP/c/AUDIT_EXPENSE_FUNCTIONS.TE_EXP_SHEET_INQ.GBL?SHEET_ID=]],AE1634,tbl_TransDet_Exp[[#This Row],[&amp;PAGE=EX_SHEET_ENTRY]]))</f>
        <v>0</v>
      </c>
      <c r="AG1634" s="250" t="str">
        <f t="shared" si="80"/>
        <v>https://docmgmt.its.fsu.edu/NolijWeb/public/apiLoginCheck.jsp?redir=../documentviewer/%3FdocumentId%3D</v>
      </c>
      <c r="AH16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4" s="250" t="str">
        <f>tbl_TransDet_Exp[[#Headers],[&amp;TargetFrameName=None]]</f>
        <v>&amp;TargetFrameName=None</v>
      </c>
      <c r="AJ16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4" s="71"/>
      <c r="AN1634" s="22"/>
      <c r="AO1634" s="22"/>
      <c r="AP1634" s="208"/>
      <c r="AQ1634" s="42" t="e">
        <f>IF(tbl_TransDet_Exp[[#This Row],[Custom SR Type]]="",INDEX(SR_Lookup[Section Name],MATCH(tbl_TransDet_Exp[[#This Row],[Account]],SR_Lookup[Account],0)),tbl_TransDet_Exp[[#This Row],[Custom SR Type]])</f>
        <v>#N/A</v>
      </c>
      <c r="AR1634" s="42">
        <f>VALUE(CONCATENATE(C1634,TEXT(tbl_TransDet_Exp[[#This Row],[Pd]],"00")))</f>
        <v>0</v>
      </c>
      <c r="AS1634" s="42" t="str">
        <f>TEXT(tbl_TransDet_Exp[[#This Row],[Project Id]],"000000")</f>
        <v>000000</v>
      </c>
      <c r="AT1634" s="42" t="e">
        <f>INDEX(Table11[Description],MATCH(tbl_TransDet_Exp[[#This Row],[Account]],Table11[GL Account],0))</f>
        <v>#N/A</v>
      </c>
      <c r="AU16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5" spans="2:47">
      <c r="B1635" s="11"/>
      <c r="C1635" s="243"/>
      <c r="D1635" s="243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244"/>
      <c r="P1635" s="11"/>
      <c r="Q1635" s="245"/>
      <c r="R1635" s="11"/>
      <c r="S1635" s="11"/>
      <c r="T1635" s="11"/>
      <c r="U1635" s="11"/>
      <c r="V1635" s="11"/>
      <c r="W1635" s="11"/>
      <c r="X1635" s="11"/>
      <c r="Y1635" s="11"/>
      <c r="Z1635" s="246"/>
      <c r="AA16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5" s="250" t="e">
        <f>IF(tbl_TransDet_Exp[[#This Row],[+/-  (HR GL Detail)]]&lt;&gt;"",tbl_TransDet_Exp[[#This Row],[+/-  (HR GL Detail)]],IF(#REF!&lt;&gt;"",#REF!,""))</f>
        <v>#REF!</v>
      </c>
      <c r="AC1635" s="250" t="str">
        <f t="shared" si="78"/>
        <v>https://financials.omni.fsu.edu/psp/sprdfi/EMPLOYEE/ERP/c/AUDIT_EXPENSE_FUNCTIONS.TE_EXP_SHEET_INQ.GBL?SHEET_ID=</v>
      </c>
      <c r="AD1635" s="250" t="str">
        <f t="shared" si="79"/>
        <v>&amp;PAGE=EX_SHEET_ENTRY</v>
      </c>
      <c r="AE1635" s="250" t="str">
        <f>IF(LEFT(tbl_TransDet_Exp[[#This Row],[Journal Id]],2)="EX",TEXT(tbl_TransDet_Exp[[#This Row],[Vch /Ex /PayId]],"0000000000"),"")</f>
        <v/>
      </c>
      <c r="AF1635" s="250" t="b">
        <f>IF(tbl_TransDet_Exp[[#This Row],[ER Lookup and Format]]&lt;&gt;"",CONCATENATE(tbl_TransDet_Exp[[#This Row],[https://financials.omni.fsu.edu/psp/sprdfi/EMPLOYEE/ERP/c/AUDIT_EXPENSE_FUNCTIONS.TE_EXP_SHEET_INQ.GBL?SHEET_ID=]],AE1635,tbl_TransDet_Exp[[#This Row],[&amp;PAGE=EX_SHEET_ENTRY]]))</f>
        <v>0</v>
      </c>
      <c r="AG1635" s="250" t="str">
        <f t="shared" si="80"/>
        <v>https://docmgmt.its.fsu.edu/NolijWeb/public/apiLoginCheck.jsp?redir=../documentviewer/%3FdocumentId%3D</v>
      </c>
      <c r="AH16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5" s="250" t="str">
        <f>tbl_TransDet_Exp[[#Headers],[&amp;TargetFrameName=None]]</f>
        <v>&amp;TargetFrameName=None</v>
      </c>
      <c r="AJ16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5" s="71"/>
      <c r="AN1635" s="22"/>
      <c r="AO1635" s="22"/>
      <c r="AP1635" s="208"/>
      <c r="AQ1635" s="42" t="e">
        <f>IF(tbl_TransDet_Exp[[#This Row],[Custom SR Type]]="",INDEX(SR_Lookup[Section Name],MATCH(tbl_TransDet_Exp[[#This Row],[Account]],SR_Lookup[Account],0)),tbl_TransDet_Exp[[#This Row],[Custom SR Type]])</f>
        <v>#N/A</v>
      </c>
      <c r="AR1635" s="42">
        <f>VALUE(CONCATENATE(C1635,TEXT(tbl_TransDet_Exp[[#This Row],[Pd]],"00")))</f>
        <v>0</v>
      </c>
      <c r="AS1635" s="42" t="str">
        <f>TEXT(tbl_TransDet_Exp[[#This Row],[Project Id]],"000000")</f>
        <v>000000</v>
      </c>
      <c r="AT1635" s="42" t="e">
        <f>INDEX(Table11[Description],MATCH(tbl_TransDet_Exp[[#This Row],[Account]],Table11[GL Account],0))</f>
        <v>#N/A</v>
      </c>
      <c r="AU16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6" spans="2:47">
      <c r="B1636" s="11"/>
      <c r="C1636" s="243"/>
      <c r="D1636" s="243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244"/>
      <c r="P1636" s="11"/>
      <c r="Q1636" s="245"/>
      <c r="R1636" s="11"/>
      <c r="S1636" s="11"/>
      <c r="T1636" s="11"/>
      <c r="U1636" s="11"/>
      <c r="V1636" s="11"/>
      <c r="W1636" s="11"/>
      <c r="X1636" s="11"/>
      <c r="Y1636" s="11"/>
      <c r="Z1636" s="246"/>
      <c r="AA16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6" s="250" t="e">
        <f>IF(tbl_TransDet_Exp[[#This Row],[+/-  (HR GL Detail)]]&lt;&gt;"",tbl_TransDet_Exp[[#This Row],[+/-  (HR GL Detail)]],IF(#REF!&lt;&gt;"",#REF!,""))</f>
        <v>#REF!</v>
      </c>
      <c r="AC1636" s="250" t="str">
        <f t="shared" si="78"/>
        <v>https://financials.omni.fsu.edu/psp/sprdfi/EMPLOYEE/ERP/c/AUDIT_EXPENSE_FUNCTIONS.TE_EXP_SHEET_INQ.GBL?SHEET_ID=</v>
      </c>
      <c r="AD1636" s="250" t="str">
        <f t="shared" si="79"/>
        <v>&amp;PAGE=EX_SHEET_ENTRY</v>
      </c>
      <c r="AE1636" s="250" t="str">
        <f>IF(LEFT(tbl_TransDet_Exp[[#This Row],[Journal Id]],2)="EX",TEXT(tbl_TransDet_Exp[[#This Row],[Vch /Ex /PayId]],"0000000000"),"")</f>
        <v/>
      </c>
      <c r="AF1636" s="250" t="b">
        <f>IF(tbl_TransDet_Exp[[#This Row],[ER Lookup and Format]]&lt;&gt;"",CONCATENATE(tbl_TransDet_Exp[[#This Row],[https://financials.omni.fsu.edu/psp/sprdfi/EMPLOYEE/ERP/c/AUDIT_EXPENSE_FUNCTIONS.TE_EXP_SHEET_INQ.GBL?SHEET_ID=]],AE1636,tbl_TransDet_Exp[[#This Row],[&amp;PAGE=EX_SHEET_ENTRY]]))</f>
        <v>0</v>
      </c>
      <c r="AG1636" s="250" t="str">
        <f t="shared" si="80"/>
        <v>https://docmgmt.its.fsu.edu/NolijWeb/public/apiLoginCheck.jsp?redir=../documentviewer/%3FdocumentId%3D</v>
      </c>
      <c r="AH16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6" s="250" t="str">
        <f>tbl_TransDet_Exp[[#Headers],[&amp;TargetFrameName=None]]</f>
        <v>&amp;TargetFrameName=None</v>
      </c>
      <c r="AJ16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6" s="71"/>
      <c r="AN1636" s="22"/>
      <c r="AO1636" s="22"/>
      <c r="AP1636" s="208"/>
      <c r="AQ1636" s="42" t="e">
        <f>IF(tbl_TransDet_Exp[[#This Row],[Custom SR Type]]="",INDEX(SR_Lookup[Section Name],MATCH(tbl_TransDet_Exp[[#This Row],[Account]],SR_Lookup[Account],0)),tbl_TransDet_Exp[[#This Row],[Custom SR Type]])</f>
        <v>#N/A</v>
      </c>
      <c r="AR1636" s="42">
        <f>VALUE(CONCATENATE(C1636,TEXT(tbl_TransDet_Exp[[#This Row],[Pd]],"00")))</f>
        <v>0</v>
      </c>
      <c r="AS1636" s="42" t="str">
        <f>TEXT(tbl_TransDet_Exp[[#This Row],[Project Id]],"000000")</f>
        <v>000000</v>
      </c>
      <c r="AT1636" s="42" t="e">
        <f>INDEX(Table11[Description],MATCH(tbl_TransDet_Exp[[#This Row],[Account]],Table11[GL Account],0))</f>
        <v>#N/A</v>
      </c>
      <c r="AU16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7" spans="2:47">
      <c r="B1637" s="11"/>
      <c r="C1637" s="243"/>
      <c r="D1637" s="243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244"/>
      <c r="P1637" s="11"/>
      <c r="Q1637" s="245"/>
      <c r="R1637" s="11"/>
      <c r="S1637" s="11"/>
      <c r="T1637" s="11"/>
      <c r="U1637" s="11"/>
      <c r="V1637" s="11"/>
      <c r="W1637" s="11"/>
      <c r="X1637" s="11"/>
      <c r="Y1637" s="11"/>
      <c r="Z1637" s="246"/>
      <c r="AA16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7" s="250" t="e">
        <f>IF(tbl_TransDet_Exp[[#This Row],[+/-  (HR GL Detail)]]&lt;&gt;"",tbl_TransDet_Exp[[#This Row],[+/-  (HR GL Detail)]],IF(#REF!&lt;&gt;"",#REF!,""))</f>
        <v>#REF!</v>
      </c>
      <c r="AC1637" s="250" t="str">
        <f t="shared" si="78"/>
        <v>https://financials.omni.fsu.edu/psp/sprdfi/EMPLOYEE/ERP/c/AUDIT_EXPENSE_FUNCTIONS.TE_EXP_SHEET_INQ.GBL?SHEET_ID=</v>
      </c>
      <c r="AD1637" s="250" t="str">
        <f t="shared" si="79"/>
        <v>&amp;PAGE=EX_SHEET_ENTRY</v>
      </c>
      <c r="AE1637" s="250" t="str">
        <f>IF(LEFT(tbl_TransDet_Exp[[#This Row],[Journal Id]],2)="EX",TEXT(tbl_TransDet_Exp[[#This Row],[Vch /Ex /PayId]],"0000000000"),"")</f>
        <v/>
      </c>
      <c r="AF1637" s="250" t="b">
        <f>IF(tbl_TransDet_Exp[[#This Row],[ER Lookup and Format]]&lt;&gt;"",CONCATENATE(tbl_TransDet_Exp[[#This Row],[https://financials.omni.fsu.edu/psp/sprdfi/EMPLOYEE/ERP/c/AUDIT_EXPENSE_FUNCTIONS.TE_EXP_SHEET_INQ.GBL?SHEET_ID=]],AE1637,tbl_TransDet_Exp[[#This Row],[&amp;PAGE=EX_SHEET_ENTRY]]))</f>
        <v>0</v>
      </c>
      <c r="AG1637" s="250" t="str">
        <f t="shared" si="80"/>
        <v>https://docmgmt.its.fsu.edu/NolijWeb/public/apiLoginCheck.jsp?redir=../documentviewer/%3FdocumentId%3D</v>
      </c>
      <c r="AH16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7" s="250" t="str">
        <f>tbl_TransDet_Exp[[#Headers],[&amp;TargetFrameName=None]]</f>
        <v>&amp;TargetFrameName=None</v>
      </c>
      <c r="AJ16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7" s="71"/>
      <c r="AN1637" s="22"/>
      <c r="AO1637" s="22"/>
      <c r="AP1637" s="208"/>
      <c r="AQ1637" s="42" t="e">
        <f>IF(tbl_TransDet_Exp[[#This Row],[Custom SR Type]]="",INDEX(SR_Lookup[Section Name],MATCH(tbl_TransDet_Exp[[#This Row],[Account]],SR_Lookup[Account],0)),tbl_TransDet_Exp[[#This Row],[Custom SR Type]])</f>
        <v>#N/A</v>
      </c>
      <c r="AR1637" s="42">
        <f>VALUE(CONCATENATE(C1637,TEXT(tbl_TransDet_Exp[[#This Row],[Pd]],"00")))</f>
        <v>0</v>
      </c>
      <c r="AS1637" s="42" t="str">
        <f>TEXT(tbl_TransDet_Exp[[#This Row],[Project Id]],"000000")</f>
        <v>000000</v>
      </c>
      <c r="AT1637" s="42" t="e">
        <f>INDEX(Table11[Description],MATCH(tbl_TransDet_Exp[[#This Row],[Account]],Table11[GL Account],0))</f>
        <v>#N/A</v>
      </c>
      <c r="AU16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8" spans="2:47">
      <c r="B1638" s="11"/>
      <c r="C1638" s="243"/>
      <c r="D1638" s="243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244"/>
      <c r="P1638" s="11"/>
      <c r="Q1638" s="245"/>
      <c r="R1638" s="11"/>
      <c r="S1638" s="11"/>
      <c r="T1638" s="11"/>
      <c r="U1638" s="11"/>
      <c r="V1638" s="11"/>
      <c r="W1638" s="11"/>
      <c r="X1638" s="11"/>
      <c r="Y1638" s="11"/>
      <c r="Z1638" s="246"/>
      <c r="AA16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8" s="250" t="e">
        <f>IF(tbl_TransDet_Exp[[#This Row],[+/-  (HR GL Detail)]]&lt;&gt;"",tbl_TransDet_Exp[[#This Row],[+/-  (HR GL Detail)]],IF(#REF!&lt;&gt;"",#REF!,""))</f>
        <v>#REF!</v>
      </c>
      <c r="AC1638" s="250" t="str">
        <f t="shared" si="78"/>
        <v>https://financials.omni.fsu.edu/psp/sprdfi/EMPLOYEE/ERP/c/AUDIT_EXPENSE_FUNCTIONS.TE_EXP_SHEET_INQ.GBL?SHEET_ID=</v>
      </c>
      <c r="AD1638" s="250" t="str">
        <f t="shared" si="79"/>
        <v>&amp;PAGE=EX_SHEET_ENTRY</v>
      </c>
      <c r="AE1638" s="250" t="str">
        <f>IF(LEFT(tbl_TransDet_Exp[[#This Row],[Journal Id]],2)="EX",TEXT(tbl_TransDet_Exp[[#This Row],[Vch /Ex /PayId]],"0000000000"),"")</f>
        <v/>
      </c>
      <c r="AF1638" s="250" t="b">
        <f>IF(tbl_TransDet_Exp[[#This Row],[ER Lookup and Format]]&lt;&gt;"",CONCATENATE(tbl_TransDet_Exp[[#This Row],[https://financials.omni.fsu.edu/psp/sprdfi/EMPLOYEE/ERP/c/AUDIT_EXPENSE_FUNCTIONS.TE_EXP_SHEET_INQ.GBL?SHEET_ID=]],AE1638,tbl_TransDet_Exp[[#This Row],[&amp;PAGE=EX_SHEET_ENTRY]]))</f>
        <v>0</v>
      </c>
      <c r="AG1638" s="250" t="str">
        <f t="shared" si="80"/>
        <v>https://docmgmt.its.fsu.edu/NolijWeb/public/apiLoginCheck.jsp?redir=../documentviewer/%3FdocumentId%3D</v>
      </c>
      <c r="AH16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8" s="250" t="str">
        <f>tbl_TransDet_Exp[[#Headers],[&amp;TargetFrameName=None]]</f>
        <v>&amp;TargetFrameName=None</v>
      </c>
      <c r="AJ16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8" s="71"/>
      <c r="AN1638" s="22"/>
      <c r="AO1638" s="22"/>
      <c r="AP1638" s="208"/>
      <c r="AQ1638" s="42" t="e">
        <f>IF(tbl_TransDet_Exp[[#This Row],[Custom SR Type]]="",INDEX(SR_Lookup[Section Name],MATCH(tbl_TransDet_Exp[[#This Row],[Account]],SR_Lookup[Account],0)),tbl_TransDet_Exp[[#This Row],[Custom SR Type]])</f>
        <v>#N/A</v>
      </c>
      <c r="AR1638" s="42">
        <f>VALUE(CONCATENATE(C1638,TEXT(tbl_TransDet_Exp[[#This Row],[Pd]],"00")))</f>
        <v>0</v>
      </c>
      <c r="AS1638" s="42" t="str">
        <f>TEXT(tbl_TransDet_Exp[[#This Row],[Project Id]],"000000")</f>
        <v>000000</v>
      </c>
      <c r="AT1638" s="42" t="e">
        <f>INDEX(Table11[Description],MATCH(tbl_TransDet_Exp[[#This Row],[Account]],Table11[GL Account],0))</f>
        <v>#N/A</v>
      </c>
      <c r="AU16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39" spans="2:47">
      <c r="B1639" s="11"/>
      <c r="C1639" s="243"/>
      <c r="D1639" s="243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244"/>
      <c r="P1639" s="11"/>
      <c r="Q1639" s="245"/>
      <c r="R1639" s="11"/>
      <c r="S1639" s="11"/>
      <c r="T1639" s="11"/>
      <c r="U1639" s="11"/>
      <c r="V1639" s="11"/>
      <c r="W1639" s="11"/>
      <c r="X1639" s="11"/>
      <c r="Y1639" s="11"/>
      <c r="Z1639" s="246"/>
      <c r="AA16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39" s="250" t="e">
        <f>IF(tbl_TransDet_Exp[[#This Row],[+/-  (HR GL Detail)]]&lt;&gt;"",tbl_TransDet_Exp[[#This Row],[+/-  (HR GL Detail)]],IF(#REF!&lt;&gt;"",#REF!,""))</f>
        <v>#REF!</v>
      </c>
      <c r="AC1639" s="250" t="str">
        <f t="shared" si="78"/>
        <v>https://financials.omni.fsu.edu/psp/sprdfi/EMPLOYEE/ERP/c/AUDIT_EXPENSE_FUNCTIONS.TE_EXP_SHEET_INQ.GBL?SHEET_ID=</v>
      </c>
      <c r="AD1639" s="250" t="str">
        <f t="shared" si="79"/>
        <v>&amp;PAGE=EX_SHEET_ENTRY</v>
      </c>
      <c r="AE1639" s="250" t="str">
        <f>IF(LEFT(tbl_TransDet_Exp[[#This Row],[Journal Id]],2)="EX",TEXT(tbl_TransDet_Exp[[#This Row],[Vch /Ex /PayId]],"0000000000"),"")</f>
        <v/>
      </c>
      <c r="AF1639" s="250" t="b">
        <f>IF(tbl_TransDet_Exp[[#This Row],[ER Lookup and Format]]&lt;&gt;"",CONCATENATE(tbl_TransDet_Exp[[#This Row],[https://financials.omni.fsu.edu/psp/sprdfi/EMPLOYEE/ERP/c/AUDIT_EXPENSE_FUNCTIONS.TE_EXP_SHEET_INQ.GBL?SHEET_ID=]],AE1639,tbl_TransDet_Exp[[#This Row],[&amp;PAGE=EX_SHEET_ENTRY]]))</f>
        <v>0</v>
      </c>
      <c r="AG1639" s="250" t="str">
        <f t="shared" si="80"/>
        <v>https://docmgmt.its.fsu.edu/NolijWeb/public/apiLoginCheck.jsp?redir=../documentviewer/%3FdocumentId%3D</v>
      </c>
      <c r="AH16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39" s="250" t="str">
        <f>tbl_TransDet_Exp[[#Headers],[&amp;TargetFrameName=None]]</f>
        <v>&amp;TargetFrameName=None</v>
      </c>
      <c r="AJ16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39" s="71"/>
      <c r="AN1639" s="22"/>
      <c r="AO1639" s="22"/>
      <c r="AP1639" s="208"/>
      <c r="AQ1639" s="42" t="e">
        <f>IF(tbl_TransDet_Exp[[#This Row],[Custom SR Type]]="",INDEX(SR_Lookup[Section Name],MATCH(tbl_TransDet_Exp[[#This Row],[Account]],SR_Lookup[Account],0)),tbl_TransDet_Exp[[#This Row],[Custom SR Type]])</f>
        <v>#N/A</v>
      </c>
      <c r="AR1639" s="42">
        <f>VALUE(CONCATENATE(C1639,TEXT(tbl_TransDet_Exp[[#This Row],[Pd]],"00")))</f>
        <v>0</v>
      </c>
      <c r="AS1639" s="42" t="str">
        <f>TEXT(tbl_TransDet_Exp[[#This Row],[Project Id]],"000000")</f>
        <v>000000</v>
      </c>
      <c r="AT1639" s="42" t="e">
        <f>INDEX(Table11[Description],MATCH(tbl_TransDet_Exp[[#This Row],[Account]],Table11[GL Account],0))</f>
        <v>#N/A</v>
      </c>
      <c r="AU16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0" spans="2:47">
      <c r="B1640" s="11"/>
      <c r="C1640" s="243"/>
      <c r="D1640" s="243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244"/>
      <c r="P1640" s="11"/>
      <c r="Q1640" s="245"/>
      <c r="R1640" s="11"/>
      <c r="S1640" s="11"/>
      <c r="T1640" s="11"/>
      <c r="U1640" s="11"/>
      <c r="V1640" s="11"/>
      <c r="W1640" s="11"/>
      <c r="X1640" s="11"/>
      <c r="Y1640" s="11"/>
      <c r="Z1640" s="246"/>
      <c r="AA16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0" s="250" t="e">
        <f>IF(tbl_TransDet_Exp[[#This Row],[+/-  (HR GL Detail)]]&lt;&gt;"",tbl_TransDet_Exp[[#This Row],[+/-  (HR GL Detail)]],IF(#REF!&lt;&gt;"",#REF!,""))</f>
        <v>#REF!</v>
      </c>
      <c r="AC1640" s="250" t="str">
        <f t="shared" si="78"/>
        <v>https://financials.omni.fsu.edu/psp/sprdfi/EMPLOYEE/ERP/c/AUDIT_EXPENSE_FUNCTIONS.TE_EXP_SHEET_INQ.GBL?SHEET_ID=</v>
      </c>
      <c r="AD1640" s="250" t="str">
        <f t="shared" si="79"/>
        <v>&amp;PAGE=EX_SHEET_ENTRY</v>
      </c>
      <c r="AE1640" s="250" t="str">
        <f>IF(LEFT(tbl_TransDet_Exp[[#This Row],[Journal Id]],2)="EX",TEXT(tbl_TransDet_Exp[[#This Row],[Vch /Ex /PayId]],"0000000000"),"")</f>
        <v/>
      </c>
      <c r="AF1640" s="250" t="b">
        <f>IF(tbl_TransDet_Exp[[#This Row],[ER Lookup and Format]]&lt;&gt;"",CONCATENATE(tbl_TransDet_Exp[[#This Row],[https://financials.omni.fsu.edu/psp/sprdfi/EMPLOYEE/ERP/c/AUDIT_EXPENSE_FUNCTIONS.TE_EXP_SHEET_INQ.GBL?SHEET_ID=]],AE1640,tbl_TransDet_Exp[[#This Row],[&amp;PAGE=EX_SHEET_ENTRY]]))</f>
        <v>0</v>
      </c>
      <c r="AG1640" s="250" t="str">
        <f t="shared" si="80"/>
        <v>https://docmgmt.its.fsu.edu/NolijWeb/public/apiLoginCheck.jsp?redir=../documentviewer/%3FdocumentId%3D</v>
      </c>
      <c r="AH16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0" s="250" t="str">
        <f>tbl_TransDet_Exp[[#Headers],[&amp;TargetFrameName=None]]</f>
        <v>&amp;TargetFrameName=None</v>
      </c>
      <c r="AJ16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0" s="71"/>
      <c r="AN1640" s="22"/>
      <c r="AO1640" s="22"/>
      <c r="AP1640" s="208"/>
      <c r="AQ1640" s="42" t="e">
        <f>IF(tbl_TransDet_Exp[[#This Row],[Custom SR Type]]="",INDEX(SR_Lookup[Section Name],MATCH(tbl_TransDet_Exp[[#This Row],[Account]],SR_Lookup[Account],0)),tbl_TransDet_Exp[[#This Row],[Custom SR Type]])</f>
        <v>#N/A</v>
      </c>
      <c r="AR1640" s="42">
        <f>VALUE(CONCATENATE(C1640,TEXT(tbl_TransDet_Exp[[#This Row],[Pd]],"00")))</f>
        <v>0</v>
      </c>
      <c r="AS1640" s="42" t="str">
        <f>TEXT(tbl_TransDet_Exp[[#This Row],[Project Id]],"000000")</f>
        <v>000000</v>
      </c>
      <c r="AT1640" s="42" t="e">
        <f>INDEX(Table11[Description],MATCH(tbl_TransDet_Exp[[#This Row],[Account]],Table11[GL Account],0))</f>
        <v>#N/A</v>
      </c>
      <c r="AU16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1" spans="2:47">
      <c r="B1641" s="11"/>
      <c r="C1641" s="243"/>
      <c r="D1641" s="243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244"/>
      <c r="P1641" s="11"/>
      <c r="Q1641" s="245"/>
      <c r="R1641" s="11"/>
      <c r="S1641" s="11"/>
      <c r="T1641" s="11"/>
      <c r="U1641" s="11"/>
      <c r="V1641" s="11"/>
      <c r="W1641" s="11"/>
      <c r="X1641" s="11"/>
      <c r="Y1641" s="11"/>
      <c r="Z1641" s="246"/>
      <c r="AA16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1" s="250" t="e">
        <f>IF(tbl_TransDet_Exp[[#This Row],[+/-  (HR GL Detail)]]&lt;&gt;"",tbl_TransDet_Exp[[#This Row],[+/-  (HR GL Detail)]],IF(#REF!&lt;&gt;"",#REF!,""))</f>
        <v>#REF!</v>
      </c>
      <c r="AC1641" s="250" t="str">
        <f t="shared" si="78"/>
        <v>https://financials.omni.fsu.edu/psp/sprdfi/EMPLOYEE/ERP/c/AUDIT_EXPENSE_FUNCTIONS.TE_EXP_SHEET_INQ.GBL?SHEET_ID=</v>
      </c>
      <c r="AD1641" s="250" t="str">
        <f t="shared" si="79"/>
        <v>&amp;PAGE=EX_SHEET_ENTRY</v>
      </c>
      <c r="AE1641" s="250" t="str">
        <f>IF(LEFT(tbl_TransDet_Exp[[#This Row],[Journal Id]],2)="EX",TEXT(tbl_TransDet_Exp[[#This Row],[Vch /Ex /PayId]],"0000000000"),"")</f>
        <v/>
      </c>
      <c r="AF1641" s="250" t="b">
        <f>IF(tbl_TransDet_Exp[[#This Row],[ER Lookup and Format]]&lt;&gt;"",CONCATENATE(tbl_TransDet_Exp[[#This Row],[https://financials.omni.fsu.edu/psp/sprdfi/EMPLOYEE/ERP/c/AUDIT_EXPENSE_FUNCTIONS.TE_EXP_SHEET_INQ.GBL?SHEET_ID=]],AE1641,tbl_TransDet_Exp[[#This Row],[&amp;PAGE=EX_SHEET_ENTRY]]))</f>
        <v>0</v>
      </c>
      <c r="AG1641" s="250" t="str">
        <f t="shared" si="80"/>
        <v>https://docmgmt.its.fsu.edu/NolijWeb/public/apiLoginCheck.jsp?redir=../documentviewer/%3FdocumentId%3D</v>
      </c>
      <c r="AH16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1" s="250" t="str">
        <f>tbl_TransDet_Exp[[#Headers],[&amp;TargetFrameName=None]]</f>
        <v>&amp;TargetFrameName=None</v>
      </c>
      <c r="AJ16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1" s="71"/>
      <c r="AN1641" s="22"/>
      <c r="AO1641" s="22"/>
      <c r="AP1641" s="208"/>
      <c r="AQ1641" s="42" t="e">
        <f>IF(tbl_TransDet_Exp[[#This Row],[Custom SR Type]]="",INDEX(SR_Lookup[Section Name],MATCH(tbl_TransDet_Exp[[#This Row],[Account]],SR_Lookup[Account],0)),tbl_TransDet_Exp[[#This Row],[Custom SR Type]])</f>
        <v>#N/A</v>
      </c>
      <c r="AR1641" s="42">
        <f>VALUE(CONCATENATE(C1641,TEXT(tbl_TransDet_Exp[[#This Row],[Pd]],"00")))</f>
        <v>0</v>
      </c>
      <c r="AS1641" s="42" t="str">
        <f>TEXT(tbl_TransDet_Exp[[#This Row],[Project Id]],"000000")</f>
        <v>000000</v>
      </c>
      <c r="AT1641" s="42" t="e">
        <f>INDEX(Table11[Description],MATCH(tbl_TransDet_Exp[[#This Row],[Account]],Table11[GL Account],0))</f>
        <v>#N/A</v>
      </c>
      <c r="AU16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2" spans="2:47">
      <c r="B1642" s="11"/>
      <c r="C1642" s="243"/>
      <c r="D1642" s="243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244"/>
      <c r="P1642" s="11"/>
      <c r="Q1642" s="245"/>
      <c r="R1642" s="11"/>
      <c r="S1642" s="11"/>
      <c r="T1642" s="11"/>
      <c r="U1642" s="11"/>
      <c r="V1642" s="11"/>
      <c r="W1642" s="11"/>
      <c r="X1642" s="11"/>
      <c r="Y1642" s="11"/>
      <c r="Z1642" s="246"/>
      <c r="AA16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2" s="250" t="e">
        <f>IF(tbl_TransDet_Exp[[#This Row],[+/-  (HR GL Detail)]]&lt;&gt;"",tbl_TransDet_Exp[[#This Row],[+/-  (HR GL Detail)]],IF(#REF!&lt;&gt;"",#REF!,""))</f>
        <v>#REF!</v>
      </c>
      <c r="AC1642" s="250" t="str">
        <f t="shared" si="78"/>
        <v>https://financials.omni.fsu.edu/psp/sprdfi/EMPLOYEE/ERP/c/AUDIT_EXPENSE_FUNCTIONS.TE_EXP_SHEET_INQ.GBL?SHEET_ID=</v>
      </c>
      <c r="AD1642" s="250" t="str">
        <f t="shared" si="79"/>
        <v>&amp;PAGE=EX_SHEET_ENTRY</v>
      </c>
      <c r="AE1642" s="250" t="str">
        <f>IF(LEFT(tbl_TransDet_Exp[[#This Row],[Journal Id]],2)="EX",TEXT(tbl_TransDet_Exp[[#This Row],[Vch /Ex /PayId]],"0000000000"),"")</f>
        <v/>
      </c>
      <c r="AF1642" s="250" t="b">
        <f>IF(tbl_TransDet_Exp[[#This Row],[ER Lookup and Format]]&lt;&gt;"",CONCATENATE(tbl_TransDet_Exp[[#This Row],[https://financials.omni.fsu.edu/psp/sprdfi/EMPLOYEE/ERP/c/AUDIT_EXPENSE_FUNCTIONS.TE_EXP_SHEET_INQ.GBL?SHEET_ID=]],AE1642,tbl_TransDet_Exp[[#This Row],[&amp;PAGE=EX_SHEET_ENTRY]]))</f>
        <v>0</v>
      </c>
      <c r="AG1642" s="250" t="str">
        <f t="shared" si="80"/>
        <v>https://docmgmt.its.fsu.edu/NolijWeb/public/apiLoginCheck.jsp?redir=../documentviewer/%3FdocumentId%3D</v>
      </c>
      <c r="AH16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2" s="250" t="str">
        <f>tbl_TransDet_Exp[[#Headers],[&amp;TargetFrameName=None]]</f>
        <v>&amp;TargetFrameName=None</v>
      </c>
      <c r="AJ16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2" s="71"/>
      <c r="AN1642" s="22"/>
      <c r="AO1642" s="22"/>
      <c r="AP1642" s="208"/>
      <c r="AQ1642" s="42" t="e">
        <f>IF(tbl_TransDet_Exp[[#This Row],[Custom SR Type]]="",INDEX(SR_Lookup[Section Name],MATCH(tbl_TransDet_Exp[[#This Row],[Account]],SR_Lookup[Account],0)),tbl_TransDet_Exp[[#This Row],[Custom SR Type]])</f>
        <v>#N/A</v>
      </c>
      <c r="AR1642" s="42">
        <f>VALUE(CONCATENATE(C1642,TEXT(tbl_TransDet_Exp[[#This Row],[Pd]],"00")))</f>
        <v>0</v>
      </c>
      <c r="AS1642" s="42" t="str">
        <f>TEXT(tbl_TransDet_Exp[[#This Row],[Project Id]],"000000")</f>
        <v>000000</v>
      </c>
      <c r="AT1642" s="42" t="e">
        <f>INDEX(Table11[Description],MATCH(tbl_TransDet_Exp[[#This Row],[Account]],Table11[GL Account],0))</f>
        <v>#N/A</v>
      </c>
      <c r="AU16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3" spans="2:47">
      <c r="B1643" s="11"/>
      <c r="C1643" s="243"/>
      <c r="D1643" s="243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244"/>
      <c r="P1643" s="11"/>
      <c r="Q1643" s="245"/>
      <c r="R1643" s="11"/>
      <c r="S1643" s="11"/>
      <c r="T1643" s="11"/>
      <c r="U1643" s="11"/>
      <c r="V1643" s="11"/>
      <c r="W1643" s="11"/>
      <c r="X1643" s="11"/>
      <c r="Y1643" s="11"/>
      <c r="Z1643" s="246"/>
      <c r="AA16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3" s="250" t="e">
        <f>IF(tbl_TransDet_Exp[[#This Row],[+/-  (HR GL Detail)]]&lt;&gt;"",tbl_TransDet_Exp[[#This Row],[+/-  (HR GL Detail)]],IF(#REF!&lt;&gt;"",#REF!,""))</f>
        <v>#REF!</v>
      </c>
      <c r="AC1643" s="250" t="str">
        <f t="shared" si="78"/>
        <v>https://financials.omni.fsu.edu/psp/sprdfi/EMPLOYEE/ERP/c/AUDIT_EXPENSE_FUNCTIONS.TE_EXP_SHEET_INQ.GBL?SHEET_ID=</v>
      </c>
      <c r="AD1643" s="250" t="str">
        <f t="shared" si="79"/>
        <v>&amp;PAGE=EX_SHEET_ENTRY</v>
      </c>
      <c r="AE1643" s="250" t="str">
        <f>IF(LEFT(tbl_TransDet_Exp[[#This Row],[Journal Id]],2)="EX",TEXT(tbl_TransDet_Exp[[#This Row],[Vch /Ex /PayId]],"0000000000"),"")</f>
        <v/>
      </c>
      <c r="AF1643" s="250" t="b">
        <f>IF(tbl_TransDet_Exp[[#This Row],[ER Lookup and Format]]&lt;&gt;"",CONCATENATE(tbl_TransDet_Exp[[#This Row],[https://financials.omni.fsu.edu/psp/sprdfi/EMPLOYEE/ERP/c/AUDIT_EXPENSE_FUNCTIONS.TE_EXP_SHEET_INQ.GBL?SHEET_ID=]],AE1643,tbl_TransDet_Exp[[#This Row],[&amp;PAGE=EX_SHEET_ENTRY]]))</f>
        <v>0</v>
      </c>
      <c r="AG1643" s="250" t="str">
        <f t="shared" si="80"/>
        <v>https://docmgmt.its.fsu.edu/NolijWeb/public/apiLoginCheck.jsp?redir=../documentviewer/%3FdocumentId%3D</v>
      </c>
      <c r="AH16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3" s="250" t="str">
        <f>tbl_TransDet_Exp[[#Headers],[&amp;TargetFrameName=None]]</f>
        <v>&amp;TargetFrameName=None</v>
      </c>
      <c r="AJ16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3" s="71"/>
      <c r="AN1643" s="22"/>
      <c r="AO1643" s="22"/>
      <c r="AP1643" s="208"/>
      <c r="AQ1643" s="42" t="e">
        <f>IF(tbl_TransDet_Exp[[#This Row],[Custom SR Type]]="",INDEX(SR_Lookup[Section Name],MATCH(tbl_TransDet_Exp[[#This Row],[Account]],SR_Lookup[Account],0)),tbl_TransDet_Exp[[#This Row],[Custom SR Type]])</f>
        <v>#N/A</v>
      </c>
      <c r="AR1643" s="42">
        <f>VALUE(CONCATENATE(C1643,TEXT(tbl_TransDet_Exp[[#This Row],[Pd]],"00")))</f>
        <v>0</v>
      </c>
      <c r="AS1643" s="42" t="str">
        <f>TEXT(tbl_TransDet_Exp[[#This Row],[Project Id]],"000000")</f>
        <v>000000</v>
      </c>
      <c r="AT1643" s="42" t="e">
        <f>INDEX(Table11[Description],MATCH(tbl_TransDet_Exp[[#This Row],[Account]],Table11[GL Account],0))</f>
        <v>#N/A</v>
      </c>
      <c r="AU16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4" spans="2:47">
      <c r="B1644" s="11"/>
      <c r="C1644" s="243"/>
      <c r="D1644" s="243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244"/>
      <c r="P1644" s="11"/>
      <c r="Q1644" s="245"/>
      <c r="R1644" s="11"/>
      <c r="S1644" s="11"/>
      <c r="T1644" s="11"/>
      <c r="U1644" s="11"/>
      <c r="V1644" s="11"/>
      <c r="W1644" s="11"/>
      <c r="X1644" s="11"/>
      <c r="Y1644" s="11"/>
      <c r="Z1644" s="246"/>
      <c r="AA16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4" s="250" t="e">
        <f>IF(tbl_TransDet_Exp[[#This Row],[+/-  (HR GL Detail)]]&lt;&gt;"",tbl_TransDet_Exp[[#This Row],[+/-  (HR GL Detail)]],IF(#REF!&lt;&gt;"",#REF!,""))</f>
        <v>#REF!</v>
      </c>
      <c r="AC1644" s="250" t="str">
        <f t="shared" si="78"/>
        <v>https://financials.omni.fsu.edu/psp/sprdfi/EMPLOYEE/ERP/c/AUDIT_EXPENSE_FUNCTIONS.TE_EXP_SHEET_INQ.GBL?SHEET_ID=</v>
      </c>
      <c r="AD1644" s="250" t="str">
        <f t="shared" si="79"/>
        <v>&amp;PAGE=EX_SHEET_ENTRY</v>
      </c>
      <c r="AE1644" s="250" t="str">
        <f>IF(LEFT(tbl_TransDet_Exp[[#This Row],[Journal Id]],2)="EX",TEXT(tbl_TransDet_Exp[[#This Row],[Vch /Ex /PayId]],"0000000000"),"")</f>
        <v/>
      </c>
      <c r="AF1644" s="250" t="b">
        <f>IF(tbl_TransDet_Exp[[#This Row],[ER Lookup and Format]]&lt;&gt;"",CONCATENATE(tbl_TransDet_Exp[[#This Row],[https://financials.omni.fsu.edu/psp/sprdfi/EMPLOYEE/ERP/c/AUDIT_EXPENSE_FUNCTIONS.TE_EXP_SHEET_INQ.GBL?SHEET_ID=]],AE1644,tbl_TransDet_Exp[[#This Row],[&amp;PAGE=EX_SHEET_ENTRY]]))</f>
        <v>0</v>
      </c>
      <c r="AG1644" s="250" t="str">
        <f t="shared" si="80"/>
        <v>https://docmgmt.its.fsu.edu/NolijWeb/public/apiLoginCheck.jsp?redir=../documentviewer/%3FdocumentId%3D</v>
      </c>
      <c r="AH16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4" s="250" t="str">
        <f>tbl_TransDet_Exp[[#Headers],[&amp;TargetFrameName=None]]</f>
        <v>&amp;TargetFrameName=None</v>
      </c>
      <c r="AJ16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4" s="71"/>
      <c r="AN1644" s="22"/>
      <c r="AO1644" s="22"/>
      <c r="AP1644" s="208"/>
      <c r="AQ1644" s="42" t="e">
        <f>IF(tbl_TransDet_Exp[[#This Row],[Custom SR Type]]="",INDEX(SR_Lookup[Section Name],MATCH(tbl_TransDet_Exp[[#This Row],[Account]],SR_Lookup[Account],0)),tbl_TransDet_Exp[[#This Row],[Custom SR Type]])</f>
        <v>#N/A</v>
      </c>
      <c r="AR1644" s="42">
        <f>VALUE(CONCATENATE(C1644,TEXT(tbl_TransDet_Exp[[#This Row],[Pd]],"00")))</f>
        <v>0</v>
      </c>
      <c r="AS1644" s="42" t="str">
        <f>TEXT(tbl_TransDet_Exp[[#This Row],[Project Id]],"000000")</f>
        <v>000000</v>
      </c>
      <c r="AT1644" s="42" t="e">
        <f>INDEX(Table11[Description],MATCH(tbl_TransDet_Exp[[#This Row],[Account]],Table11[GL Account],0))</f>
        <v>#N/A</v>
      </c>
      <c r="AU16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5" spans="2:47">
      <c r="B1645" s="11"/>
      <c r="C1645" s="243"/>
      <c r="D1645" s="243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244"/>
      <c r="P1645" s="11"/>
      <c r="Q1645" s="245"/>
      <c r="R1645" s="11"/>
      <c r="S1645" s="11"/>
      <c r="T1645" s="11"/>
      <c r="U1645" s="11"/>
      <c r="V1645" s="11"/>
      <c r="W1645" s="11"/>
      <c r="X1645" s="11"/>
      <c r="Y1645" s="11"/>
      <c r="Z1645" s="246"/>
      <c r="AA16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5" s="250" t="e">
        <f>IF(tbl_TransDet_Exp[[#This Row],[+/-  (HR GL Detail)]]&lt;&gt;"",tbl_TransDet_Exp[[#This Row],[+/-  (HR GL Detail)]],IF(#REF!&lt;&gt;"",#REF!,""))</f>
        <v>#REF!</v>
      </c>
      <c r="AC1645" s="250" t="str">
        <f t="shared" si="78"/>
        <v>https://financials.omni.fsu.edu/psp/sprdfi/EMPLOYEE/ERP/c/AUDIT_EXPENSE_FUNCTIONS.TE_EXP_SHEET_INQ.GBL?SHEET_ID=</v>
      </c>
      <c r="AD1645" s="250" t="str">
        <f t="shared" si="79"/>
        <v>&amp;PAGE=EX_SHEET_ENTRY</v>
      </c>
      <c r="AE1645" s="250" t="str">
        <f>IF(LEFT(tbl_TransDet_Exp[[#This Row],[Journal Id]],2)="EX",TEXT(tbl_TransDet_Exp[[#This Row],[Vch /Ex /PayId]],"0000000000"),"")</f>
        <v/>
      </c>
      <c r="AF1645" s="250" t="b">
        <f>IF(tbl_TransDet_Exp[[#This Row],[ER Lookup and Format]]&lt;&gt;"",CONCATENATE(tbl_TransDet_Exp[[#This Row],[https://financials.omni.fsu.edu/psp/sprdfi/EMPLOYEE/ERP/c/AUDIT_EXPENSE_FUNCTIONS.TE_EXP_SHEET_INQ.GBL?SHEET_ID=]],AE1645,tbl_TransDet_Exp[[#This Row],[&amp;PAGE=EX_SHEET_ENTRY]]))</f>
        <v>0</v>
      </c>
      <c r="AG1645" s="250" t="str">
        <f t="shared" si="80"/>
        <v>https://docmgmt.its.fsu.edu/NolijWeb/public/apiLoginCheck.jsp?redir=../documentviewer/%3FdocumentId%3D</v>
      </c>
      <c r="AH16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5" s="250" t="str">
        <f>tbl_TransDet_Exp[[#Headers],[&amp;TargetFrameName=None]]</f>
        <v>&amp;TargetFrameName=None</v>
      </c>
      <c r="AJ16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5" s="71"/>
      <c r="AN1645" s="22"/>
      <c r="AO1645" s="22"/>
      <c r="AP1645" s="208"/>
      <c r="AQ1645" s="42" t="e">
        <f>IF(tbl_TransDet_Exp[[#This Row],[Custom SR Type]]="",INDEX(SR_Lookup[Section Name],MATCH(tbl_TransDet_Exp[[#This Row],[Account]],SR_Lookup[Account],0)),tbl_TransDet_Exp[[#This Row],[Custom SR Type]])</f>
        <v>#N/A</v>
      </c>
      <c r="AR1645" s="42">
        <f>VALUE(CONCATENATE(C1645,TEXT(tbl_TransDet_Exp[[#This Row],[Pd]],"00")))</f>
        <v>0</v>
      </c>
      <c r="AS1645" s="42" t="str">
        <f>TEXT(tbl_TransDet_Exp[[#This Row],[Project Id]],"000000")</f>
        <v>000000</v>
      </c>
      <c r="AT1645" s="42" t="e">
        <f>INDEX(Table11[Description],MATCH(tbl_TransDet_Exp[[#This Row],[Account]],Table11[GL Account],0))</f>
        <v>#N/A</v>
      </c>
      <c r="AU16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6" spans="2:47">
      <c r="B1646" s="11"/>
      <c r="C1646" s="243"/>
      <c r="D1646" s="243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244"/>
      <c r="P1646" s="11"/>
      <c r="Q1646" s="245"/>
      <c r="R1646" s="11"/>
      <c r="S1646" s="11"/>
      <c r="T1646" s="11"/>
      <c r="U1646" s="11"/>
      <c r="V1646" s="11"/>
      <c r="W1646" s="11"/>
      <c r="X1646" s="11"/>
      <c r="Y1646" s="11"/>
      <c r="Z1646" s="246"/>
      <c r="AA16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6" s="250" t="e">
        <f>IF(tbl_TransDet_Exp[[#This Row],[+/-  (HR GL Detail)]]&lt;&gt;"",tbl_TransDet_Exp[[#This Row],[+/-  (HR GL Detail)]],IF(#REF!&lt;&gt;"",#REF!,""))</f>
        <v>#REF!</v>
      </c>
      <c r="AC1646" s="250" t="str">
        <f t="shared" si="78"/>
        <v>https://financials.omni.fsu.edu/psp/sprdfi/EMPLOYEE/ERP/c/AUDIT_EXPENSE_FUNCTIONS.TE_EXP_SHEET_INQ.GBL?SHEET_ID=</v>
      </c>
      <c r="AD1646" s="250" t="str">
        <f t="shared" si="79"/>
        <v>&amp;PAGE=EX_SHEET_ENTRY</v>
      </c>
      <c r="AE1646" s="250" t="str">
        <f>IF(LEFT(tbl_TransDet_Exp[[#This Row],[Journal Id]],2)="EX",TEXT(tbl_TransDet_Exp[[#This Row],[Vch /Ex /PayId]],"0000000000"),"")</f>
        <v/>
      </c>
      <c r="AF1646" s="250" t="b">
        <f>IF(tbl_TransDet_Exp[[#This Row],[ER Lookup and Format]]&lt;&gt;"",CONCATENATE(tbl_TransDet_Exp[[#This Row],[https://financials.omni.fsu.edu/psp/sprdfi/EMPLOYEE/ERP/c/AUDIT_EXPENSE_FUNCTIONS.TE_EXP_SHEET_INQ.GBL?SHEET_ID=]],AE1646,tbl_TransDet_Exp[[#This Row],[&amp;PAGE=EX_SHEET_ENTRY]]))</f>
        <v>0</v>
      </c>
      <c r="AG1646" s="250" t="str">
        <f t="shared" si="80"/>
        <v>https://docmgmt.its.fsu.edu/NolijWeb/public/apiLoginCheck.jsp?redir=../documentviewer/%3FdocumentId%3D</v>
      </c>
      <c r="AH16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6" s="250" t="str">
        <f>tbl_TransDet_Exp[[#Headers],[&amp;TargetFrameName=None]]</f>
        <v>&amp;TargetFrameName=None</v>
      </c>
      <c r="AJ16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6" s="71"/>
      <c r="AN1646" s="22"/>
      <c r="AO1646" s="22"/>
      <c r="AP1646" s="208"/>
      <c r="AQ1646" s="42" t="e">
        <f>IF(tbl_TransDet_Exp[[#This Row],[Custom SR Type]]="",INDEX(SR_Lookup[Section Name],MATCH(tbl_TransDet_Exp[[#This Row],[Account]],SR_Lookup[Account],0)),tbl_TransDet_Exp[[#This Row],[Custom SR Type]])</f>
        <v>#N/A</v>
      </c>
      <c r="AR1646" s="42">
        <f>VALUE(CONCATENATE(C1646,TEXT(tbl_TransDet_Exp[[#This Row],[Pd]],"00")))</f>
        <v>0</v>
      </c>
      <c r="AS1646" s="42" t="str">
        <f>TEXT(tbl_TransDet_Exp[[#This Row],[Project Id]],"000000")</f>
        <v>000000</v>
      </c>
      <c r="AT1646" s="42" t="e">
        <f>INDEX(Table11[Description],MATCH(tbl_TransDet_Exp[[#This Row],[Account]],Table11[GL Account],0))</f>
        <v>#N/A</v>
      </c>
      <c r="AU16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7" spans="2:47">
      <c r="B1647" s="11"/>
      <c r="C1647" s="243"/>
      <c r="D1647" s="243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244"/>
      <c r="P1647" s="11"/>
      <c r="Q1647" s="245"/>
      <c r="R1647" s="11"/>
      <c r="S1647" s="11"/>
      <c r="T1647" s="11"/>
      <c r="U1647" s="11"/>
      <c r="V1647" s="11"/>
      <c r="W1647" s="11"/>
      <c r="X1647" s="11"/>
      <c r="Y1647" s="11"/>
      <c r="Z1647" s="246"/>
      <c r="AA16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7" s="250" t="e">
        <f>IF(tbl_TransDet_Exp[[#This Row],[+/-  (HR GL Detail)]]&lt;&gt;"",tbl_TransDet_Exp[[#This Row],[+/-  (HR GL Detail)]],IF(#REF!&lt;&gt;"",#REF!,""))</f>
        <v>#REF!</v>
      </c>
      <c r="AC1647" s="250" t="str">
        <f t="shared" si="78"/>
        <v>https://financials.omni.fsu.edu/psp/sprdfi/EMPLOYEE/ERP/c/AUDIT_EXPENSE_FUNCTIONS.TE_EXP_SHEET_INQ.GBL?SHEET_ID=</v>
      </c>
      <c r="AD1647" s="250" t="str">
        <f t="shared" si="79"/>
        <v>&amp;PAGE=EX_SHEET_ENTRY</v>
      </c>
      <c r="AE1647" s="250" t="str">
        <f>IF(LEFT(tbl_TransDet_Exp[[#This Row],[Journal Id]],2)="EX",TEXT(tbl_TransDet_Exp[[#This Row],[Vch /Ex /PayId]],"0000000000"),"")</f>
        <v/>
      </c>
      <c r="AF1647" s="250" t="b">
        <f>IF(tbl_TransDet_Exp[[#This Row],[ER Lookup and Format]]&lt;&gt;"",CONCATENATE(tbl_TransDet_Exp[[#This Row],[https://financials.omni.fsu.edu/psp/sprdfi/EMPLOYEE/ERP/c/AUDIT_EXPENSE_FUNCTIONS.TE_EXP_SHEET_INQ.GBL?SHEET_ID=]],AE1647,tbl_TransDet_Exp[[#This Row],[&amp;PAGE=EX_SHEET_ENTRY]]))</f>
        <v>0</v>
      </c>
      <c r="AG1647" s="250" t="str">
        <f t="shared" si="80"/>
        <v>https://docmgmt.its.fsu.edu/NolijWeb/public/apiLoginCheck.jsp?redir=../documentviewer/%3FdocumentId%3D</v>
      </c>
      <c r="AH16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7" s="250" t="str">
        <f>tbl_TransDet_Exp[[#Headers],[&amp;TargetFrameName=None]]</f>
        <v>&amp;TargetFrameName=None</v>
      </c>
      <c r="AJ16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7" s="71"/>
      <c r="AN1647" s="22"/>
      <c r="AO1647" s="22"/>
      <c r="AP1647" s="208"/>
      <c r="AQ1647" s="42" t="e">
        <f>IF(tbl_TransDet_Exp[[#This Row],[Custom SR Type]]="",INDEX(SR_Lookup[Section Name],MATCH(tbl_TransDet_Exp[[#This Row],[Account]],SR_Lookup[Account],0)),tbl_TransDet_Exp[[#This Row],[Custom SR Type]])</f>
        <v>#N/A</v>
      </c>
      <c r="AR1647" s="42">
        <f>VALUE(CONCATENATE(C1647,TEXT(tbl_TransDet_Exp[[#This Row],[Pd]],"00")))</f>
        <v>0</v>
      </c>
      <c r="AS1647" s="42" t="str">
        <f>TEXT(tbl_TransDet_Exp[[#This Row],[Project Id]],"000000")</f>
        <v>000000</v>
      </c>
      <c r="AT1647" s="42" t="e">
        <f>INDEX(Table11[Description],MATCH(tbl_TransDet_Exp[[#This Row],[Account]],Table11[GL Account],0))</f>
        <v>#N/A</v>
      </c>
      <c r="AU16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8" spans="2:47">
      <c r="B1648" s="11"/>
      <c r="C1648" s="243"/>
      <c r="D1648" s="243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244"/>
      <c r="P1648" s="11"/>
      <c r="Q1648" s="245"/>
      <c r="R1648" s="11"/>
      <c r="S1648" s="11"/>
      <c r="T1648" s="11"/>
      <c r="U1648" s="11"/>
      <c r="V1648" s="11"/>
      <c r="W1648" s="11"/>
      <c r="X1648" s="11"/>
      <c r="Y1648" s="11"/>
      <c r="Z1648" s="246"/>
      <c r="AA16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8" s="250" t="e">
        <f>IF(tbl_TransDet_Exp[[#This Row],[+/-  (HR GL Detail)]]&lt;&gt;"",tbl_TransDet_Exp[[#This Row],[+/-  (HR GL Detail)]],IF(#REF!&lt;&gt;"",#REF!,""))</f>
        <v>#REF!</v>
      </c>
      <c r="AC1648" s="250" t="str">
        <f t="shared" si="78"/>
        <v>https://financials.omni.fsu.edu/psp/sprdfi/EMPLOYEE/ERP/c/AUDIT_EXPENSE_FUNCTIONS.TE_EXP_SHEET_INQ.GBL?SHEET_ID=</v>
      </c>
      <c r="AD1648" s="250" t="str">
        <f t="shared" si="79"/>
        <v>&amp;PAGE=EX_SHEET_ENTRY</v>
      </c>
      <c r="AE1648" s="250" t="str">
        <f>IF(LEFT(tbl_TransDet_Exp[[#This Row],[Journal Id]],2)="EX",TEXT(tbl_TransDet_Exp[[#This Row],[Vch /Ex /PayId]],"0000000000"),"")</f>
        <v/>
      </c>
      <c r="AF1648" s="250" t="b">
        <f>IF(tbl_TransDet_Exp[[#This Row],[ER Lookup and Format]]&lt;&gt;"",CONCATENATE(tbl_TransDet_Exp[[#This Row],[https://financials.omni.fsu.edu/psp/sprdfi/EMPLOYEE/ERP/c/AUDIT_EXPENSE_FUNCTIONS.TE_EXP_SHEET_INQ.GBL?SHEET_ID=]],AE1648,tbl_TransDet_Exp[[#This Row],[&amp;PAGE=EX_SHEET_ENTRY]]))</f>
        <v>0</v>
      </c>
      <c r="AG1648" s="250" t="str">
        <f t="shared" si="80"/>
        <v>https://docmgmt.its.fsu.edu/NolijWeb/public/apiLoginCheck.jsp?redir=../documentviewer/%3FdocumentId%3D</v>
      </c>
      <c r="AH16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8" s="250" t="str">
        <f>tbl_TransDet_Exp[[#Headers],[&amp;TargetFrameName=None]]</f>
        <v>&amp;TargetFrameName=None</v>
      </c>
      <c r="AJ16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8" s="71"/>
      <c r="AN1648" s="22"/>
      <c r="AO1648" s="22"/>
      <c r="AP1648" s="208"/>
      <c r="AQ1648" s="42" t="e">
        <f>IF(tbl_TransDet_Exp[[#This Row],[Custom SR Type]]="",INDEX(SR_Lookup[Section Name],MATCH(tbl_TransDet_Exp[[#This Row],[Account]],SR_Lookup[Account],0)),tbl_TransDet_Exp[[#This Row],[Custom SR Type]])</f>
        <v>#N/A</v>
      </c>
      <c r="AR1648" s="42">
        <f>VALUE(CONCATENATE(C1648,TEXT(tbl_TransDet_Exp[[#This Row],[Pd]],"00")))</f>
        <v>0</v>
      </c>
      <c r="AS1648" s="42" t="str">
        <f>TEXT(tbl_TransDet_Exp[[#This Row],[Project Id]],"000000")</f>
        <v>000000</v>
      </c>
      <c r="AT1648" s="42" t="e">
        <f>INDEX(Table11[Description],MATCH(tbl_TransDet_Exp[[#This Row],[Account]],Table11[GL Account],0))</f>
        <v>#N/A</v>
      </c>
      <c r="AU16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49" spans="2:47">
      <c r="B1649" s="11"/>
      <c r="C1649" s="243"/>
      <c r="D1649" s="243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244"/>
      <c r="P1649" s="11"/>
      <c r="Q1649" s="245"/>
      <c r="R1649" s="11"/>
      <c r="S1649" s="11"/>
      <c r="T1649" s="11"/>
      <c r="U1649" s="11"/>
      <c r="V1649" s="11"/>
      <c r="W1649" s="11"/>
      <c r="X1649" s="11"/>
      <c r="Y1649" s="11"/>
      <c r="Z1649" s="246"/>
      <c r="AA16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49" s="250" t="e">
        <f>IF(tbl_TransDet_Exp[[#This Row],[+/-  (HR GL Detail)]]&lt;&gt;"",tbl_TransDet_Exp[[#This Row],[+/-  (HR GL Detail)]],IF(#REF!&lt;&gt;"",#REF!,""))</f>
        <v>#REF!</v>
      </c>
      <c r="AC1649" s="250" t="str">
        <f t="shared" si="78"/>
        <v>https://financials.omni.fsu.edu/psp/sprdfi/EMPLOYEE/ERP/c/AUDIT_EXPENSE_FUNCTIONS.TE_EXP_SHEET_INQ.GBL?SHEET_ID=</v>
      </c>
      <c r="AD1649" s="250" t="str">
        <f t="shared" si="79"/>
        <v>&amp;PAGE=EX_SHEET_ENTRY</v>
      </c>
      <c r="AE1649" s="250" t="str">
        <f>IF(LEFT(tbl_TransDet_Exp[[#This Row],[Journal Id]],2)="EX",TEXT(tbl_TransDet_Exp[[#This Row],[Vch /Ex /PayId]],"0000000000"),"")</f>
        <v/>
      </c>
      <c r="AF1649" s="250" t="b">
        <f>IF(tbl_TransDet_Exp[[#This Row],[ER Lookup and Format]]&lt;&gt;"",CONCATENATE(tbl_TransDet_Exp[[#This Row],[https://financials.omni.fsu.edu/psp/sprdfi/EMPLOYEE/ERP/c/AUDIT_EXPENSE_FUNCTIONS.TE_EXP_SHEET_INQ.GBL?SHEET_ID=]],AE1649,tbl_TransDet_Exp[[#This Row],[&amp;PAGE=EX_SHEET_ENTRY]]))</f>
        <v>0</v>
      </c>
      <c r="AG1649" s="250" t="str">
        <f t="shared" si="80"/>
        <v>https://docmgmt.its.fsu.edu/NolijWeb/public/apiLoginCheck.jsp?redir=../documentviewer/%3FdocumentId%3D</v>
      </c>
      <c r="AH16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49" s="250" t="str">
        <f>tbl_TransDet_Exp[[#Headers],[&amp;TargetFrameName=None]]</f>
        <v>&amp;TargetFrameName=None</v>
      </c>
      <c r="AJ16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49" s="71"/>
      <c r="AN1649" s="22"/>
      <c r="AO1649" s="22"/>
      <c r="AP1649" s="208"/>
      <c r="AQ1649" s="42" t="e">
        <f>IF(tbl_TransDet_Exp[[#This Row],[Custom SR Type]]="",INDEX(SR_Lookup[Section Name],MATCH(tbl_TransDet_Exp[[#This Row],[Account]],SR_Lookup[Account],0)),tbl_TransDet_Exp[[#This Row],[Custom SR Type]])</f>
        <v>#N/A</v>
      </c>
      <c r="AR1649" s="42">
        <f>VALUE(CONCATENATE(C1649,TEXT(tbl_TransDet_Exp[[#This Row],[Pd]],"00")))</f>
        <v>0</v>
      </c>
      <c r="AS1649" s="42" t="str">
        <f>TEXT(tbl_TransDet_Exp[[#This Row],[Project Id]],"000000")</f>
        <v>000000</v>
      </c>
      <c r="AT1649" s="42" t="e">
        <f>INDEX(Table11[Description],MATCH(tbl_TransDet_Exp[[#This Row],[Account]],Table11[GL Account],0))</f>
        <v>#N/A</v>
      </c>
      <c r="AU16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0" spans="2:47">
      <c r="B1650" s="11"/>
      <c r="C1650" s="243"/>
      <c r="D1650" s="243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244"/>
      <c r="P1650" s="11"/>
      <c r="Q1650" s="245"/>
      <c r="R1650" s="11"/>
      <c r="S1650" s="11"/>
      <c r="T1650" s="11"/>
      <c r="U1650" s="11"/>
      <c r="V1650" s="11"/>
      <c r="W1650" s="11"/>
      <c r="X1650" s="11"/>
      <c r="Y1650" s="11"/>
      <c r="Z1650" s="246"/>
      <c r="AA16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0" s="250" t="e">
        <f>IF(tbl_TransDet_Exp[[#This Row],[+/-  (HR GL Detail)]]&lt;&gt;"",tbl_TransDet_Exp[[#This Row],[+/-  (HR GL Detail)]],IF(#REF!&lt;&gt;"",#REF!,""))</f>
        <v>#REF!</v>
      </c>
      <c r="AC1650" s="250" t="str">
        <f t="shared" si="78"/>
        <v>https://financials.omni.fsu.edu/psp/sprdfi/EMPLOYEE/ERP/c/AUDIT_EXPENSE_FUNCTIONS.TE_EXP_SHEET_INQ.GBL?SHEET_ID=</v>
      </c>
      <c r="AD1650" s="250" t="str">
        <f t="shared" si="79"/>
        <v>&amp;PAGE=EX_SHEET_ENTRY</v>
      </c>
      <c r="AE1650" s="250" t="str">
        <f>IF(LEFT(tbl_TransDet_Exp[[#This Row],[Journal Id]],2)="EX",TEXT(tbl_TransDet_Exp[[#This Row],[Vch /Ex /PayId]],"0000000000"),"")</f>
        <v/>
      </c>
      <c r="AF1650" s="250" t="b">
        <f>IF(tbl_TransDet_Exp[[#This Row],[ER Lookup and Format]]&lt;&gt;"",CONCATENATE(tbl_TransDet_Exp[[#This Row],[https://financials.omni.fsu.edu/psp/sprdfi/EMPLOYEE/ERP/c/AUDIT_EXPENSE_FUNCTIONS.TE_EXP_SHEET_INQ.GBL?SHEET_ID=]],AE1650,tbl_TransDet_Exp[[#This Row],[&amp;PAGE=EX_SHEET_ENTRY]]))</f>
        <v>0</v>
      </c>
      <c r="AG1650" s="250" t="str">
        <f t="shared" si="80"/>
        <v>https://docmgmt.its.fsu.edu/NolijWeb/public/apiLoginCheck.jsp?redir=../documentviewer/%3FdocumentId%3D</v>
      </c>
      <c r="AH16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0" s="250" t="str">
        <f>tbl_TransDet_Exp[[#Headers],[&amp;TargetFrameName=None]]</f>
        <v>&amp;TargetFrameName=None</v>
      </c>
      <c r="AJ16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0" s="71"/>
      <c r="AN1650" s="22"/>
      <c r="AO1650" s="22"/>
      <c r="AP1650" s="208"/>
      <c r="AQ1650" s="42" t="e">
        <f>IF(tbl_TransDet_Exp[[#This Row],[Custom SR Type]]="",INDEX(SR_Lookup[Section Name],MATCH(tbl_TransDet_Exp[[#This Row],[Account]],SR_Lookup[Account],0)),tbl_TransDet_Exp[[#This Row],[Custom SR Type]])</f>
        <v>#N/A</v>
      </c>
      <c r="AR1650" s="42">
        <f>VALUE(CONCATENATE(C1650,TEXT(tbl_TransDet_Exp[[#This Row],[Pd]],"00")))</f>
        <v>0</v>
      </c>
      <c r="AS1650" s="42" t="str">
        <f>TEXT(tbl_TransDet_Exp[[#This Row],[Project Id]],"000000")</f>
        <v>000000</v>
      </c>
      <c r="AT1650" s="42" t="e">
        <f>INDEX(Table11[Description],MATCH(tbl_TransDet_Exp[[#This Row],[Account]],Table11[GL Account],0))</f>
        <v>#N/A</v>
      </c>
      <c r="AU16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1" spans="2:47">
      <c r="B1651" s="11"/>
      <c r="C1651" s="243"/>
      <c r="D1651" s="243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244"/>
      <c r="P1651" s="11"/>
      <c r="Q1651" s="245"/>
      <c r="R1651" s="11"/>
      <c r="S1651" s="11"/>
      <c r="T1651" s="11"/>
      <c r="U1651" s="11"/>
      <c r="V1651" s="11"/>
      <c r="W1651" s="11"/>
      <c r="X1651" s="11"/>
      <c r="Y1651" s="11"/>
      <c r="Z1651" s="246"/>
      <c r="AA16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1" s="250" t="e">
        <f>IF(tbl_TransDet_Exp[[#This Row],[+/-  (HR GL Detail)]]&lt;&gt;"",tbl_TransDet_Exp[[#This Row],[+/-  (HR GL Detail)]],IF(#REF!&lt;&gt;"",#REF!,""))</f>
        <v>#REF!</v>
      </c>
      <c r="AC1651" s="250" t="str">
        <f t="shared" si="78"/>
        <v>https://financials.omni.fsu.edu/psp/sprdfi/EMPLOYEE/ERP/c/AUDIT_EXPENSE_FUNCTIONS.TE_EXP_SHEET_INQ.GBL?SHEET_ID=</v>
      </c>
      <c r="AD1651" s="250" t="str">
        <f t="shared" si="79"/>
        <v>&amp;PAGE=EX_SHEET_ENTRY</v>
      </c>
      <c r="AE1651" s="250" t="str">
        <f>IF(LEFT(tbl_TransDet_Exp[[#This Row],[Journal Id]],2)="EX",TEXT(tbl_TransDet_Exp[[#This Row],[Vch /Ex /PayId]],"0000000000"),"")</f>
        <v/>
      </c>
      <c r="AF1651" s="250" t="b">
        <f>IF(tbl_TransDet_Exp[[#This Row],[ER Lookup and Format]]&lt;&gt;"",CONCATENATE(tbl_TransDet_Exp[[#This Row],[https://financials.omni.fsu.edu/psp/sprdfi/EMPLOYEE/ERP/c/AUDIT_EXPENSE_FUNCTIONS.TE_EXP_SHEET_INQ.GBL?SHEET_ID=]],AE1651,tbl_TransDet_Exp[[#This Row],[&amp;PAGE=EX_SHEET_ENTRY]]))</f>
        <v>0</v>
      </c>
      <c r="AG1651" s="250" t="str">
        <f t="shared" si="80"/>
        <v>https://docmgmt.its.fsu.edu/NolijWeb/public/apiLoginCheck.jsp?redir=../documentviewer/%3FdocumentId%3D</v>
      </c>
      <c r="AH16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1" s="250" t="str">
        <f>tbl_TransDet_Exp[[#Headers],[&amp;TargetFrameName=None]]</f>
        <v>&amp;TargetFrameName=None</v>
      </c>
      <c r="AJ16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1" s="71"/>
      <c r="AN1651" s="22"/>
      <c r="AO1651" s="22"/>
      <c r="AP1651" s="208"/>
      <c r="AQ1651" s="42" t="e">
        <f>IF(tbl_TransDet_Exp[[#This Row],[Custom SR Type]]="",INDEX(SR_Lookup[Section Name],MATCH(tbl_TransDet_Exp[[#This Row],[Account]],SR_Lookup[Account],0)),tbl_TransDet_Exp[[#This Row],[Custom SR Type]])</f>
        <v>#N/A</v>
      </c>
      <c r="AR1651" s="42">
        <f>VALUE(CONCATENATE(C1651,TEXT(tbl_TransDet_Exp[[#This Row],[Pd]],"00")))</f>
        <v>0</v>
      </c>
      <c r="AS1651" s="42" t="str">
        <f>TEXT(tbl_TransDet_Exp[[#This Row],[Project Id]],"000000")</f>
        <v>000000</v>
      </c>
      <c r="AT1651" s="42" t="e">
        <f>INDEX(Table11[Description],MATCH(tbl_TransDet_Exp[[#This Row],[Account]],Table11[GL Account],0))</f>
        <v>#N/A</v>
      </c>
      <c r="AU16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2" spans="2:47">
      <c r="B1652" s="11"/>
      <c r="C1652" s="243"/>
      <c r="D1652" s="243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244"/>
      <c r="P1652" s="11"/>
      <c r="Q1652" s="245"/>
      <c r="R1652" s="11"/>
      <c r="S1652" s="11"/>
      <c r="T1652" s="11"/>
      <c r="U1652" s="11"/>
      <c r="V1652" s="11"/>
      <c r="W1652" s="11"/>
      <c r="X1652" s="11"/>
      <c r="Y1652" s="11"/>
      <c r="Z1652" s="246"/>
      <c r="AA16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2" s="250" t="e">
        <f>IF(tbl_TransDet_Exp[[#This Row],[+/-  (HR GL Detail)]]&lt;&gt;"",tbl_TransDet_Exp[[#This Row],[+/-  (HR GL Detail)]],IF(#REF!&lt;&gt;"",#REF!,""))</f>
        <v>#REF!</v>
      </c>
      <c r="AC1652" s="250" t="str">
        <f t="shared" si="78"/>
        <v>https://financials.omni.fsu.edu/psp/sprdfi/EMPLOYEE/ERP/c/AUDIT_EXPENSE_FUNCTIONS.TE_EXP_SHEET_INQ.GBL?SHEET_ID=</v>
      </c>
      <c r="AD1652" s="250" t="str">
        <f t="shared" si="79"/>
        <v>&amp;PAGE=EX_SHEET_ENTRY</v>
      </c>
      <c r="AE1652" s="250" t="str">
        <f>IF(LEFT(tbl_TransDet_Exp[[#This Row],[Journal Id]],2)="EX",TEXT(tbl_TransDet_Exp[[#This Row],[Vch /Ex /PayId]],"0000000000"),"")</f>
        <v/>
      </c>
      <c r="AF1652" s="250" t="b">
        <f>IF(tbl_TransDet_Exp[[#This Row],[ER Lookup and Format]]&lt;&gt;"",CONCATENATE(tbl_TransDet_Exp[[#This Row],[https://financials.omni.fsu.edu/psp/sprdfi/EMPLOYEE/ERP/c/AUDIT_EXPENSE_FUNCTIONS.TE_EXP_SHEET_INQ.GBL?SHEET_ID=]],AE1652,tbl_TransDet_Exp[[#This Row],[&amp;PAGE=EX_SHEET_ENTRY]]))</f>
        <v>0</v>
      </c>
      <c r="AG1652" s="250" t="str">
        <f t="shared" si="80"/>
        <v>https://docmgmt.its.fsu.edu/NolijWeb/public/apiLoginCheck.jsp?redir=../documentviewer/%3FdocumentId%3D</v>
      </c>
      <c r="AH16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2" s="250" t="str">
        <f>tbl_TransDet_Exp[[#Headers],[&amp;TargetFrameName=None]]</f>
        <v>&amp;TargetFrameName=None</v>
      </c>
      <c r="AJ16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2" s="71"/>
      <c r="AN1652" s="22"/>
      <c r="AO1652" s="22"/>
      <c r="AP1652" s="208"/>
      <c r="AQ1652" s="42" t="e">
        <f>IF(tbl_TransDet_Exp[[#This Row],[Custom SR Type]]="",INDEX(SR_Lookup[Section Name],MATCH(tbl_TransDet_Exp[[#This Row],[Account]],SR_Lookup[Account],0)),tbl_TransDet_Exp[[#This Row],[Custom SR Type]])</f>
        <v>#N/A</v>
      </c>
      <c r="AR1652" s="42">
        <f>VALUE(CONCATENATE(C1652,TEXT(tbl_TransDet_Exp[[#This Row],[Pd]],"00")))</f>
        <v>0</v>
      </c>
      <c r="AS1652" s="42" t="str">
        <f>TEXT(tbl_TransDet_Exp[[#This Row],[Project Id]],"000000")</f>
        <v>000000</v>
      </c>
      <c r="AT1652" s="42" t="e">
        <f>INDEX(Table11[Description],MATCH(tbl_TransDet_Exp[[#This Row],[Account]],Table11[GL Account],0))</f>
        <v>#N/A</v>
      </c>
      <c r="AU16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3" spans="2:47">
      <c r="B1653" s="11"/>
      <c r="C1653" s="243"/>
      <c r="D1653" s="243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244"/>
      <c r="P1653" s="11"/>
      <c r="Q1653" s="245"/>
      <c r="R1653" s="11"/>
      <c r="S1653" s="11"/>
      <c r="T1653" s="11"/>
      <c r="U1653" s="11"/>
      <c r="V1653" s="11"/>
      <c r="W1653" s="11"/>
      <c r="X1653" s="11"/>
      <c r="Y1653" s="11"/>
      <c r="Z1653" s="246"/>
      <c r="AA16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3" s="250" t="e">
        <f>IF(tbl_TransDet_Exp[[#This Row],[+/-  (HR GL Detail)]]&lt;&gt;"",tbl_TransDet_Exp[[#This Row],[+/-  (HR GL Detail)]],IF(#REF!&lt;&gt;"",#REF!,""))</f>
        <v>#REF!</v>
      </c>
      <c r="AC1653" s="250" t="str">
        <f t="shared" si="78"/>
        <v>https://financials.omni.fsu.edu/psp/sprdfi/EMPLOYEE/ERP/c/AUDIT_EXPENSE_FUNCTIONS.TE_EXP_SHEET_INQ.GBL?SHEET_ID=</v>
      </c>
      <c r="AD1653" s="250" t="str">
        <f t="shared" si="79"/>
        <v>&amp;PAGE=EX_SHEET_ENTRY</v>
      </c>
      <c r="AE1653" s="250" t="str">
        <f>IF(LEFT(tbl_TransDet_Exp[[#This Row],[Journal Id]],2)="EX",TEXT(tbl_TransDet_Exp[[#This Row],[Vch /Ex /PayId]],"0000000000"),"")</f>
        <v/>
      </c>
      <c r="AF1653" s="250" t="b">
        <f>IF(tbl_TransDet_Exp[[#This Row],[ER Lookup and Format]]&lt;&gt;"",CONCATENATE(tbl_TransDet_Exp[[#This Row],[https://financials.omni.fsu.edu/psp/sprdfi/EMPLOYEE/ERP/c/AUDIT_EXPENSE_FUNCTIONS.TE_EXP_SHEET_INQ.GBL?SHEET_ID=]],AE1653,tbl_TransDet_Exp[[#This Row],[&amp;PAGE=EX_SHEET_ENTRY]]))</f>
        <v>0</v>
      </c>
      <c r="AG1653" s="250" t="str">
        <f t="shared" si="80"/>
        <v>https://docmgmt.its.fsu.edu/NolijWeb/public/apiLoginCheck.jsp?redir=../documentviewer/%3FdocumentId%3D</v>
      </c>
      <c r="AH16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3" s="250" t="str">
        <f>tbl_TransDet_Exp[[#Headers],[&amp;TargetFrameName=None]]</f>
        <v>&amp;TargetFrameName=None</v>
      </c>
      <c r="AJ16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3" s="71"/>
      <c r="AN1653" s="22"/>
      <c r="AO1653" s="22"/>
      <c r="AP1653" s="208"/>
      <c r="AQ1653" s="42" t="e">
        <f>IF(tbl_TransDet_Exp[[#This Row],[Custom SR Type]]="",INDEX(SR_Lookup[Section Name],MATCH(tbl_TransDet_Exp[[#This Row],[Account]],SR_Lookup[Account],0)),tbl_TransDet_Exp[[#This Row],[Custom SR Type]])</f>
        <v>#N/A</v>
      </c>
      <c r="AR1653" s="42">
        <f>VALUE(CONCATENATE(C1653,TEXT(tbl_TransDet_Exp[[#This Row],[Pd]],"00")))</f>
        <v>0</v>
      </c>
      <c r="AS1653" s="42" t="str">
        <f>TEXT(tbl_TransDet_Exp[[#This Row],[Project Id]],"000000")</f>
        <v>000000</v>
      </c>
      <c r="AT1653" s="42" t="e">
        <f>INDEX(Table11[Description],MATCH(tbl_TransDet_Exp[[#This Row],[Account]],Table11[GL Account],0))</f>
        <v>#N/A</v>
      </c>
      <c r="AU16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4" spans="2:47">
      <c r="B1654" s="11"/>
      <c r="C1654" s="243"/>
      <c r="D1654" s="243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244"/>
      <c r="P1654" s="11"/>
      <c r="Q1654" s="245"/>
      <c r="R1654" s="11"/>
      <c r="S1654" s="11"/>
      <c r="T1654" s="11"/>
      <c r="U1654" s="11"/>
      <c r="V1654" s="11"/>
      <c r="W1654" s="11"/>
      <c r="X1654" s="11"/>
      <c r="Y1654" s="11"/>
      <c r="Z1654" s="246"/>
      <c r="AA16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4" s="250" t="e">
        <f>IF(tbl_TransDet_Exp[[#This Row],[+/-  (HR GL Detail)]]&lt;&gt;"",tbl_TransDet_Exp[[#This Row],[+/-  (HR GL Detail)]],IF(#REF!&lt;&gt;"",#REF!,""))</f>
        <v>#REF!</v>
      </c>
      <c r="AC1654" s="250" t="str">
        <f t="shared" si="78"/>
        <v>https://financials.omni.fsu.edu/psp/sprdfi/EMPLOYEE/ERP/c/AUDIT_EXPENSE_FUNCTIONS.TE_EXP_SHEET_INQ.GBL?SHEET_ID=</v>
      </c>
      <c r="AD1654" s="250" t="str">
        <f t="shared" si="79"/>
        <v>&amp;PAGE=EX_SHEET_ENTRY</v>
      </c>
      <c r="AE1654" s="250" t="str">
        <f>IF(LEFT(tbl_TransDet_Exp[[#This Row],[Journal Id]],2)="EX",TEXT(tbl_TransDet_Exp[[#This Row],[Vch /Ex /PayId]],"0000000000"),"")</f>
        <v/>
      </c>
      <c r="AF1654" s="250" t="b">
        <f>IF(tbl_TransDet_Exp[[#This Row],[ER Lookup and Format]]&lt;&gt;"",CONCATENATE(tbl_TransDet_Exp[[#This Row],[https://financials.omni.fsu.edu/psp/sprdfi/EMPLOYEE/ERP/c/AUDIT_EXPENSE_FUNCTIONS.TE_EXP_SHEET_INQ.GBL?SHEET_ID=]],AE1654,tbl_TransDet_Exp[[#This Row],[&amp;PAGE=EX_SHEET_ENTRY]]))</f>
        <v>0</v>
      </c>
      <c r="AG1654" s="250" t="str">
        <f t="shared" si="80"/>
        <v>https://docmgmt.its.fsu.edu/NolijWeb/public/apiLoginCheck.jsp?redir=../documentviewer/%3FdocumentId%3D</v>
      </c>
      <c r="AH16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4" s="250" t="str">
        <f>tbl_TransDet_Exp[[#Headers],[&amp;TargetFrameName=None]]</f>
        <v>&amp;TargetFrameName=None</v>
      </c>
      <c r="AJ16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4" s="71"/>
      <c r="AN1654" s="22"/>
      <c r="AO1654" s="22"/>
      <c r="AP1654" s="208"/>
      <c r="AQ1654" s="42" t="e">
        <f>IF(tbl_TransDet_Exp[[#This Row],[Custom SR Type]]="",INDEX(SR_Lookup[Section Name],MATCH(tbl_TransDet_Exp[[#This Row],[Account]],SR_Lookup[Account],0)),tbl_TransDet_Exp[[#This Row],[Custom SR Type]])</f>
        <v>#N/A</v>
      </c>
      <c r="AR1654" s="42">
        <f>VALUE(CONCATENATE(C1654,TEXT(tbl_TransDet_Exp[[#This Row],[Pd]],"00")))</f>
        <v>0</v>
      </c>
      <c r="AS1654" s="42" t="str">
        <f>TEXT(tbl_TransDet_Exp[[#This Row],[Project Id]],"000000")</f>
        <v>000000</v>
      </c>
      <c r="AT1654" s="42" t="e">
        <f>INDEX(Table11[Description],MATCH(tbl_TransDet_Exp[[#This Row],[Account]],Table11[GL Account],0))</f>
        <v>#N/A</v>
      </c>
      <c r="AU16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5" spans="2:47">
      <c r="B1655" s="11"/>
      <c r="C1655" s="243"/>
      <c r="D1655" s="243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244"/>
      <c r="P1655" s="11"/>
      <c r="Q1655" s="245"/>
      <c r="R1655" s="11"/>
      <c r="S1655" s="11"/>
      <c r="T1655" s="11"/>
      <c r="U1655" s="11"/>
      <c r="V1655" s="11"/>
      <c r="W1655" s="11"/>
      <c r="X1655" s="11"/>
      <c r="Y1655" s="11"/>
      <c r="Z1655" s="246"/>
      <c r="AA16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5" s="250" t="e">
        <f>IF(tbl_TransDet_Exp[[#This Row],[+/-  (HR GL Detail)]]&lt;&gt;"",tbl_TransDet_Exp[[#This Row],[+/-  (HR GL Detail)]],IF(#REF!&lt;&gt;"",#REF!,""))</f>
        <v>#REF!</v>
      </c>
      <c r="AC1655" s="250" t="str">
        <f t="shared" si="78"/>
        <v>https://financials.omni.fsu.edu/psp/sprdfi/EMPLOYEE/ERP/c/AUDIT_EXPENSE_FUNCTIONS.TE_EXP_SHEET_INQ.GBL?SHEET_ID=</v>
      </c>
      <c r="AD1655" s="250" t="str">
        <f t="shared" si="79"/>
        <v>&amp;PAGE=EX_SHEET_ENTRY</v>
      </c>
      <c r="AE1655" s="250" t="str">
        <f>IF(LEFT(tbl_TransDet_Exp[[#This Row],[Journal Id]],2)="EX",TEXT(tbl_TransDet_Exp[[#This Row],[Vch /Ex /PayId]],"0000000000"),"")</f>
        <v/>
      </c>
      <c r="AF1655" s="250" t="b">
        <f>IF(tbl_TransDet_Exp[[#This Row],[ER Lookup and Format]]&lt;&gt;"",CONCATENATE(tbl_TransDet_Exp[[#This Row],[https://financials.omni.fsu.edu/psp/sprdfi/EMPLOYEE/ERP/c/AUDIT_EXPENSE_FUNCTIONS.TE_EXP_SHEET_INQ.GBL?SHEET_ID=]],AE1655,tbl_TransDet_Exp[[#This Row],[&amp;PAGE=EX_SHEET_ENTRY]]))</f>
        <v>0</v>
      </c>
      <c r="AG1655" s="250" t="str">
        <f t="shared" si="80"/>
        <v>https://docmgmt.its.fsu.edu/NolijWeb/public/apiLoginCheck.jsp?redir=../documentviewer/%3FdocumentId%3D</v>
      </c>
      <c r="AH16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5" s="250" t="str">
        <f>tbl_TransDet_Exp[[#Headers],[&amp;TargetFrameName=None]]</f>
        <v>&amp;TargetFrameName=None</v>
      </c>
      <c r="AJ16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5" s="71"/>
      <c r="AN1655" s="22"/>
      <c r="AO1655" s="22"/>
      <c r="AP1655" s="208"/>
      <c r="AQ1655" s="42" t="e">
        <f>IF(tbl_TransDet_Exp[[#This Row],[Custom SR Type]]="",INDEX(SR_Lookup[Section Name],MATCH(tbl_TransDet_Exp[[#This Row],[Account]],SR_Lookup[Account],0)),tbl_TransDet_Exp[[#This Row],[Custom SR Type]])</f>
        <v>#N/A</v>
      </c>
      <c r="AR1655" s="42">
        <f>VALUE(CONCATENATE(C1655,TEXT(tbl_TransDet_Exp[[#This Row],[Pd]],"00")))</f>
        <v>0</v>
      </c>
      <c r="AS1655" s="42" t="str">
        <f>TEXT(tbl_TransDet_Exp[[#This Row],[Project Id]],"000000")</f>
        <v>000000</v>
      </c>
      <c r="AT1655" s="42" t="e">
        <f>INDEX(Table11[Description],MATCH(tbl_TransDet_Exp[[#This Row],[Account]],Table11[GL Account],0))</f>
        <v>#N/A</v>
      </c>
      <c r="AU16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6" spans="2:47">
      <c r="B1656" s="11"/>
      <c r="C1656" s="243"/>
      <c r="D1656" s="243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244"/>
      <c r="P1656" s="11"/>
      <c r="Q1656" s="245"/>
      <c r="R1656" s="11"/>
      <c r="S1656" s="11"/>
      <c r="T1656" s="11"/>
      <c r="U1656" s="11"/>
      <c r="V1656" s="11"/>
      <c r="W1656" s="11"/>
      <c r="X1656" s="11"/>
      <c r="Y1656" s="11"/>
      <c r="Z1656" s="246"/>
      <c r="AA16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6" s="250" t="e">
        <f>IF(tbl_TransDet_Exp[[#This Row],[+/-  (HR GL Detail)]]&lt;&gt;"",tbl_TransDet_Exp[[#This Row],[+/-  (HR GL Detail)]],IF(#REF!&lt;&gt;"",#REF!,""))</f>
        <v>#REF!</v>
      </c>
      <c r="AC1656" s="250" t="str">
        <f t="shared" si="78"/>
        <v>https://financials.omni.fsu.edu/psp/sprdfi/EMPLOYEE/ERP/c/AUDIT_EXPENSE_FUNCTIONS.TE_EXP_SHEET_INQ.GBL?SHEET_ID=</v>
      </c>
      <c r="AD1656" s="250" t="str">
        <f t="shared" si="79"/>
        <v>&amp;PAGE=EX_SHEET_ENTRY</v>
      </c>
      <c r="AE1656" s="250" t="str">
        <f>IF(LEFT(tbl_TransDet_Exp[[#This Row],[Journal Id]],2)="EX",TEXT(tbl_TransDet_Exp[[#This Row],[Vch /Ex /PayId]],"0000000000"),"")</f>
        <v/>
      </c>
      <c r="AF1656" s="250" t="b">
        <f>IF(tbl_TransDet_Exp[[#This Row],[ER Lookup and Format]]&lt;&gt;"",CONCATENATE(tbl_TransDet_Exp[[#This Row],[https://financials.omni.fsu.edu/psp/sprdfi/EMPLOYEE/ERP/c/AUDIT_EXPENSE_FUNCTIONS.TE_EXP_SHEET_INQ.GBL?SHEET_ID=]],AE1656,tbl_TransDet_Exp[[#This Row],[&amp;PAGE=EX_SHEET_ENTRY]]))</f>
        <v>0</v>
      </c>
      <c r="AG1656" s="250" t="str">
        <f t="shared" si="80"/>
        <v>https://docmgmt.its.fsu.edu/NolijWeb/public/apiLoginCheck.jsp?redir=../documentviewer/%3FdocumentId%3D</v>
      </c>
      <c r="AH16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6" s="250" t="str">
        <f>tbl_TransDet_Exp[[#Headers],[&amp;TargetFrameName=None]]</f>
        <v>&amp;TargetFrameName=None</v>
      </c>
      <c r="AJ16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6" s="71"/>
      <c r="AN1656" s="22"/>
      <c r="AO1656" s="22"/>
      <c r="AP1656" s="208"/>
      <c r="AQ1656" s="42" t="e">
        <f>IF(tbl_TransDet_Exp[[#This Row],[Custom SR Type]]="",INDEX(SR_Lookup[Section Name],MATCH(tbl_TransDet_Exp[[#This Row],[Account]],SR_Lookup[Account],0)),tbl_TransDet_Exp[[#This Row],[Custom SR Type]])</f>
        <v>#N/A</v>
      </c>
      <c r="AR1656" s="42">
        <f>VALUE(CONCATENATE(C1656,TEXT(tbl_TransDet_Exp[[#This Row],[Pd]],"00")))</f>
        <v>0</v>
      </c>
      <c r="AS1656" s="42" t="str">
        <f>TEXT(tbl_TransDet_Exp[[#This Row],[Project Id]],"000000")</f>
        <v>000000</v>
      </c>
      <c r="AT1656" s="42" t="e">
        <f>INDEX(Table11[Description],MATCH(tbl_TransDet_Exp[[#This Row],[Account]],Table11[GL Account],0))</f>
        <v>#N/A</v>
      </c>
      <c r="AU16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7" spans="2:47">
      <c r="B1657" s="11"/>
      <c r="C1657" s="243"/>
      <c r="D1657" s="243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244"/>
      <c r="P1657" s="11"/>
      <c r="Q1657" s="245"/>
      <c r="R1657" s="11"/>
      <c r="S1657" s="11"/>
      <c r="T1657" s="11"/>
      <c r="U1657" s="11"/>
      <c r="V1657" s="11"/>
      <c r="W1657" s="11"/>
      <c r="X1657" s="11"/>
      <c r="Y1657" s="11"/>
      <c r="Z1657" s="246"/>
      <c r="AA16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7" s="250" t="e">
        <f>IF(tbl_TransDet_Exp[[#This Row],[+/-  (HR GL Detail)]]&lt;&gt;"",tbl_TransDet_Exp[[#This Row],[+/-  (HR GL Detail)]],IF(#REF!&lt;&gt;"",#REF!,""))</f>
        <v>#REF!</v>
      </c>
      <c r="AC1657" s="250" t="str">
        <f t="shared" si="78"/>
        <v>https://financials.omni.fsu.edu/psp/sprdfi/EMPLOYEE/ERP/c/AUDIT_EXPENSE_FUNCTIONS.TE_EXP_SHEET_INQ.GBL?SHEET_ID=</v>
      </c>
      <c r="AD1657" s="250" t="str">
        <f t="shared" si="79"/>
        <v>&amp;PAGE=EX_SHEET_ENTRY</v>
      </c>
      <c r="AE1657" s="250" t="str">
        <f>IF(LEFT(tbl_TransDet_Exp[[#This Row],[Journal Id]],2)="EX",TEXT(tbl_TransDet_Exp[[#This Row],[Vch /Ex /PayId]],"0000000000"),"")</f>
        <v/>
      </c>
      <c r="AF1657" s="250" t="b">
        <f>IF(tbl_TransDet_Exp[[#This Row],[ER Lookup and Format]]&lt;&gt;"",CONCATENATE(tbl_TransDet_Exp[[#This Row],[https://financials.omni.fsu.edu/psp/sprdfi/EMPLOYEE/ERP/c/AUDIT_EXPENSE_FUNCTIONS.TE_EXP_SHEET_INQ.GBL?SHEET_ID=]],AE1657,tbl_TransDet_Exp[[#This Row],[&amp;PAGE=EX_SHEET_ENTRY]]))</f>
        <v>0</v>
      </c>
      <c r="AG1657" s="250" t="str">
        <f t="shared" si="80"/>
        <v>https://docmgmt.its.fsu.edu/NolijWeb/public/apiLoginCheck.jsp?redir=../documentviewer/%3FdocumentId%3D</v>
      </c>
      <c r="AH16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7" s="250" t="str">
        <f>tbl_TransDet_Exp[[#Headers],[&amp;TargetFrameName=None]]</f>
        <v>&amp;TargetFrameName=None</v>
      </c>
      <c r="AJ16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7" s="71"/>
      <c r="AN1657" s="22"/>
      <c r="AO1657" s="22"/>
      <c r="AP1657" s="208"/>
      <c r="AQ1657" s="42" t="e">
        <f>IF(tbl_TransDet_Exp[[#This Row],[Custom SR Type]]="",INDEX(SR_Lookup[Section Name],MATCH(tbl_TransDet_Exp[[#This Row],[Account]],SR_Lookup[Account],0)),tbl_TransDet_Exp[[#This Row],[Custom SR Type]])</f>
        <v>#N/A</v>
      </c>
      <c r="AR1657" s="42">
        <f>VALUE(CONCATENATE(C1657,TEXT(tbl_TransDet_Exp[[#This Row],[Pd]],"00")))</f>
        <v>0</v>
      </c>
      <c r="AS1657" s="42" t="str">
        <f>TEXT(tbl_TransDet_Exp[[#This Row],[Project Id]],"000000")</f>
        <v>000000</v>
      </c>
      <c r="AT1657" s="42" t="e">
        <f>INDEX(Table11[Description],MATCH(tbl_TransDet_Exp[[#This Row],[Account]],Table11[GL Account],0))</f>
        <v>#N/A</v>
      </c>
      <c r="AU16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8" spans="2:47">
      <c r="B1658" s="11"/>
      <c r="C1658" s="243"/>
      <c r="D1658" s="243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244"/>
      <c r="P1658" s="11"/>
      <c r="Q1658" s="245"/>
      <c r="R1658" s="11"/>
      <c r="S1658" s="11"/>
      <c r="T1658" s="11"/>
      <c r="U1658" s="11"/>
      <c r="V1658" s="11"/>
      <c r="W1658" s="11"/>
      <c r="X1658" s="11"/>
      <c r="Y1658" s="11"/>
      <c r="Z1658" s="246"/>
      <c r="AA16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8" s="250" t="e">
        <f>IF(tbl_TransDet_Exp[[#This Row],[+/-  (HR GL Detail)]]&lt;&gt;"",tbl_TransDet_Exp[[#This Row],[+/-  (HR GL Detail)]],IF(#REF!&lt;&gt;"",#REF!,""))</f>
        <v>#REF!</v>
      </c>
      <c r="AC1658" s="250" t="str">
        <f t="shared" si="78"/>
        <v>https://financials.omni.fsu.edu/psp/sprdfi/EMPLOYEE/ERP/c/AUDIT_EXPENSE_FUNCTIONS.TE_EXP_SHEET_INQ.GBL?SHEET_ID=</v>
      </c>
      <c r="AD1658" s="250" t="str">
        <f t="shared" si="79"/>
        <v>&amp;PAGE=EX_SHEET_ENTRY</v>
      </c>
      <c r="AE1658" s="250" t="str">
        <f>IF(LEFT(tbl_TransDet_Exp[[#This Row],[Journal Id]],2)="EX",TEXT(tbl_TransDet_Exp[[#This Row],[Vch /Ex /PayId]],"0000000000"),"")</f>
        <v/>
      </c>
      <c r="AF1658" s="250" t="b">
        <f>IF(tbl_TransDet_Exp[[#This Row],[ER Lookup and Format]]&lt;&gt;"",CONCATENATE(tbl_TransDet_Exp[[#This Row],[https://financials.omni.fsu.edu/psp/sprdfi/EMPLOYEE/ERP/c/AUDIT_EXPENSE_FUNCTIONS.TE_EXP_SHEET_INQ.GBL?SHEET_ID=]],AE1658,tbl_TransDet_Exp[[#This Row],[&amp;PAGE=EX_SHEET_ENTRY]]))</f>
        <v>0</v>
      </c>
      <c r="AG1658" s="250" t="str">
        <f t="shared" si="80"/>
        <v>https://docmgmt.its.fsu.edu/NolijWeb/public/apiLoginCheck.jsp?redir=../documentviewer/%3FdocumentId%3D</v>
      </c>
      <c r="AH16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8" s="250" t="str">
        <f>tbl_TransDet_Exp[[#Headers],[&amp;TargetFrameName=None]]</f>
        <v>&amp;TargetFrameName=None</v>
      </c>
      <c r="AJ16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8" s="71"/>
      <c r="AN1658" s="22"/>
      <c r="AO1658" s="22"/>
      <c r="AP1658" s="208"/>
      <c r="AQ1658" s="42" t="e">
        <f>IF(tbl_TransDet_Exp[[#This Row],[Custom SR Type]]="",INDEX(SR_Lookup[Section Name],MATCH(tbl_TransDet_Exp[[#This Row],[Account]],SR_Lookup[Account],0)),tbl_TransDet_Exp[[#This Row],[Custom SR Type]])</f>
        <v>#N/A</v>
      </c>
      <c r="AR1658" s="42">
        <f>VALUE(CONCATENATE(C1658,TEXT(tbl_TransDet_Exp[[#This Row],[Pd]],"00")))</f>
        <v>0</v>
      </c>
      <c r="AS1658" s="42" t="str">
        <f>TEXT(tbl_TransDet_Exp[[#This Row],[Project Id]],"000000")</f>
        <v>000000</v>
      </c>
      <c r="AT1658" s="42" t="e">
        <f>INDEX(Table11[Description],MATCH(tbl_TransDet_Exp[[#This Row],[Account]],Table11[GL Account],0))</f>
        <v>#N/A</v>
      </c>
      <c r="AU16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59" spans="2:47">
      <c r="B1659" s="11"/>
      <c r="C1659" s="243"/>
      <c r="D1659" s="243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244"/>
      <c r="P1659" s="11"/>
      <c r="Q1659" s="245"/>
      <c r="R1659" s="11"/>
      <c r="S1659" s="11"/>
      <c r="T1659" s="11"/>
      <c r="U1659" s="11"/>
      <c r="V1659" s="11"/>
      <c r="W1659" s="11"/>
      <c r="X1659" s="11"/>
      <c r="Y1659" s="11"/>
      <c r="Z1659" s="246"/>
      <c r="AA16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59" s="250" t="e">
        <f>IF(tbl_TransDet_Exp[[#This Row],[+/-  (HR GL Detail)]]&lt;&gt;"",tbl_TransDet_Exp[[#This Row],[+/-  (HR GL Detail)]],IF(#REF!&lt;&gt;"",#REF!,""))</f>
        <v>#REF!</v>
      </c>
      <c r="AC1659" s="250" t="str">
        <f t="shared" si="78"/>
        <v>https://financials.omni.fsu.edu/psp/sprdfi/EMPLOYEE/ERP/c/AUDIT_EXPENSE_FUNCTIONS.TE_EXP_SHEET_INQ.GBL?SHEET_ID=</v>
      </c>
      <c r="AD1659" s="250" t="str">
        <f t="shared" si="79"/>
        <v>&amp;PAGE=EX_SHEET_ENTRY</v>
      </c>
      <c r="AE1659" s="250" t="str">
        <f>IF(LEFT(tbl_TransDet_Exp[[#This Row],[Journal Id]],2)="EX",TEXT(tbl_TransDet_Exp[[#This Row],[Vch /Ex /PayId]],"0000000000"),"")</f>
        <v/>
      </c>
      <c r="AF1659" s="250" t="b">
        <f>IF(tbl_TransDet_Exp[[#This Row],[ER Lookup and Format]]&lt;&gt;"",CONCATENATE(tbl_TransDet_Exp[[#This Row],[https://financials.omni.fsu.edu/psp/sprdfi/EMPLOYEE/ERP/c/AUDIT_EXPENSE_FUNCTIONS.TE_EXP_SHEET_INQ.GBL?SHEET_ID=]],AE1659,tbl_TransDet_Exp[[#This Row],[&amp;PAGE=EX_SHEET_ENTRY]]))</f>
        <v>0</v>
      </c>
      <c r="AG1659" s="250" t="str">
        <f t="shared" si="80"/>
        <v>https://docmgmt.its.fsu.edu/NolijWeb/public/apiLoginCheck.jsp?redir=../documentviewer/%3FdocumentId%3D</v>
      </c>
      <c r="AH16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59" s="250" t="str">
        <f>tbl_TransDet_Exp[[#Headers],[&amp;TargetFrameName=None]]</f>
        <v>&amp;TargetFrameName=None</v>
      </c>
      <c r="AJ16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59" s="71"/>
      <c r="AN1659" s="22"/>
      <c r="AO1659" s="22"/>
      <c r="AP1659" s="208"/>
      <c r="AQ1659" s="42" t="e">
        <f>IF(tbl_TransDet_Exp[[#This Row],[Custom SR Type]]="",INDEX(SR_Lookup[Section Name],MATCH(tbl_TransDet_Exp[[#This Row],[Account]],SR_Lookup[Account],0)),tbl_TransDet_Exp[[#This Row],[Custom SR Type]])</f>
        <v>#N/A</v>
      </c>
      <c r="AR1659" s="42">
        <f>VALUE(CONCATENATE(C1659,TEXT(tbl_TransDet_Exp[[#This Row],[Pd]],"00")))</f>
        <v>0</v>
      </c>
      <c r="AS1659" s="42" t="str">
        <f>TEXT(tbl_TransDet_Exp[[#This Row],[Project Id]],"000000")</f>
        <v>000000</v>
      </c>
      <c r="AT1659" s="42" t="e">
        <f>INDEX(Table11[Description],MATCH(tbl_TransDet_Exp[[#This Row],[Account]],Table11[GL Account],0))</f>
        <v>#N/A</v>
      </c>
      <c r="AU16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0" spans="2:47">
      <c r="B1660" s="11"/>
      <c r="C1660" s="243"/>
      <c r="D1660" s="243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244"/>
      <c r="P1660" s="11"/>
      <c r="Q1660" s="245"/>
      <c r="R1660" s="11"/>
      <c r="S1660" s="11"/>
      <c r="T1660" s="11"/>
      <c r="U1660" s="11"/>
      <c r="V1660" s="11"/>
      <c r="W1660" s="11"/>
      <c r="X1660" s="11"/>
      <c r="Y1660" s="11"/>
      <c r="Z1660" s="246"/>
      <c r="AA16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0" s="250" t="e">
        <f>IF(tbl_TransDet_Exp[[#This Row],[+/-  (HR GL Detail)]]&lt;&gt;"",tbl_TransDet_Exp[[#This Row],[+/-  (HR GL Detail)]],IF(#REF!&lt;&gt;"",#REF!,""))</f>
        <v>#REF!</v>
      </c>
      <c r="AC1660" s="250" t="str">
        <f t="shared" si="78"/>
        <v>https://financials.omni.fsu.edu/psp/sprdfi/EMPLOYEE/ERP/c/AUDIT_EXPENSE_FUNCTIONS.TE_EXP_SHEET_INQ.GBL?SHEET_ID=</v>
      </c>
      <c r="AD1660" s="250" t="str">
        <f t="shared" si="79"/>
        <v>&amp;PAGE=EX_SHEET_ENTRY</v>
      </c>
      <c r="AE1660" s="250" t="str">
        <f>IF(LEFT(tbl_TransDet_Exp[[#This Row],[Journal Id]],2)="EX",TEXT(tbl_TransDet_Exp[[#This Row],[Vch /Ex /PayId]],"0000000000"),"")</f>
        <v/>
      </c>
      <c r="AF1660" s="250" t="b">
        <f>IF(tbl_TransDet_Exp[[#This Row],[ER Lookup and Format]]&lt;&gt;"",CONCATENATE(tbl_TransDet_Exp[[#This Row],[https://financials.omni.fsu.edu/psp/sprdfi/EMPLOYEE/ERP/c/AUDIT_EXPENSE_FUNCTIONS.TE_EXP_SHEET_INQ.GBL?SHEET_ID=]],AE1660,tbl_TransDet_Exp[[#This Row],[&amp;PAGE=EX_SHEET_ENTRY]]))</f>
        <v>0</v>
      </c>
      <c r="AG1660" s="250" t="str">
        <f t="shared" si="80"/>
        <v>https://docmgmt.its.fsu.edu/NolijWeb/public/apiLoginCheck.jsp?redir=../documentviewer/%3FdocumentId%3D</v>
      </c>
      <c r="AH16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0" s="250" t="str">
        <f>tbl_TransDet_Exp[[#Headers],[&amp;TargetFrameName=None]]</f>
        <v>&amp;TargetFrameName=None</v>
      </c>
      <c r="AJ16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0" s="71"/>
      <c r="AN1660" s="22"/>
      <c r="AO1660" s="22"/>
      <c r="AP1660" s="208"/>
      <c r="AQ1660" s="42" t="e">
        <f>IF(tbl_TransDet_Exp[[#This Row],[Custom SR Type]]="",INDEX(SR_Lookup[Section Name],MATCH(tbl_TransDet_Exp[[#This Row],[Account]],SR_Lookup[Account],0)),tbl_TransDet_Exp[[#This Row],[Custom SR Type]])</f>
        <v>#N/A</v>
      </c>
      <c r="AR1660" s="42">
        <f>VALUE(CONCATENATE(C1660,TEXT(tbl_TransDet_Exp[[#This Row],[Pd]],"00")))</f>
        <v>0</v>
      </c>
      <c r="AS1660" s="42" t="str">
        <f>TEXT(tbl_TransDet_Exp[[#This Row],[Project Id]],"000000")</f>
        <v>000000</v>
      </c>
      <c r="AT1660" s="42" t="e">
        <f>INDEX(Table11[Description],MATCH(tbl_TransDet_Exp[[#This Row],[Account]],Table11[GL Account],0))</f>
        <v>#N/A</v>
      </c>
      <c r="AU16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1" spans="2:47">
      <c r="B1661" s="11"/>
      <c r="C1661" s="243"/>
      <c r="D1661" s="243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244"/>
      <c r="P1661" s="11"/>
      <c r="Q1661" s="245"/>
      <c r="R1661" s="11"/>
      <c r="S1661" s="11"/>
      <c r="T1661" s="11"/>
      <c r="U1661" s="11"/>
      <c r="V1661" s="11"/>
      <c r="W1661" s="11"/>
      <c r="X1661" s="11"/>
      <c r="Y1661" s="11"/>
      <c r="Z1661" s="246"/>
      <c r="AA16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1" s="250" t="e">
        <f>IF(tbl_TransDet_Exp[[#This Row],[+/-  (HR GL Detail)]]&lt;&gt;"",tbl_TransDet_Exp[[#This Row],[+/-  (HR GL Detail)]],IF(#REF!&lt;&gt;"",#REF!,""))</f>
        <v>#REF!</v>
      </c>
      <c r="AC1661" s="250" t="str">
        <f t="shared" si="78"/>
        <v>https://financials.omni.fsu.edu/psp/sprdfi/EMPLOYEE/ERP/c/AUDIT_EXPENSE_FUNCTIONS.TE_EXP_SHEET_INQ.GBL?SHEET_ID=</v>
      </c>
      <c r="AD1661" s="250" t="str">
        <f t="shared" si="79"/>
        <v>&amp;PAGE=EX_SHEET_ENTRY</v>
      </c>
      <c r="AE1661" s="250" t="str">
        <f>IF(LEFT(tbl_TransDet_Exp[[#This Row],[Journal Id]],2)="EX",TEXT(tbl_TransDet_Exp[[#This Row],[Vch /Ex /PayId]],"0000000000"),"")</f>
        <v/>
      </c>
      <c r="AF1661" s="250" t="b">
        <f>IF(tbl_TransDet_Exp[[#This Row],[ER Lookup and Format]]&lt;&gt;"",CONCATENATE(tbl_TransDet_Exp[[#This Row],[https://financials.omni.fsu.edu/psp/sprdfi/EMPLOYEE/ERP/c/AUDIT_EXPENSE_FUNCTIONS.TE_EXP_SHEET_INQ.GBL?SHEET_ID=]],AE1661,tbl_TransDet_Exp[[#This Row],[&amp;PAGE=EX_SHEET_ENTRY]]))</f>
        <v>0</v>
      </c>
      <c r="AG1661" s="250" t="str">
        <f t="shared" si="80"/>
        <v>https://docmgmt.its.fsu.edu/NolijWeb/public/apiLoginCheck.jsp?redir=../documentviewer/%3FdocumentId%3D</v>
      </c>
      <c r="AH16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1" s="250" t="str">
        <f>tbl_TransDet_Exp[[#Headers],[&amp;TargetFrameName=None]]</f>
        <v>&amp;TargetFrameName=None</v>
      </c>
      <c r="AJ16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1" s="71"/>
      <c r="AN1661" s="22"/>
      <c r="AO1661" s="22"/>
      <c r="AP1661" s="208"/>
      <c r="AQ1661" s="42" t="e">
        <f>IF(tbl_TransDet_Exp[[#This Row],[Custom SR Type]]="",INDEX(SR_Lookup[Section Name],MATCH(tbl_TransDet_Exp[[#This Row],[Account]],SR_Lookup[Account],0)),tbl_TransDet_Exp[[#This Row],[Custom SR Type]])</f>
        <v>#N/A</v>
      </c>
      <c r="AR1661" s="42">
        <f>VALUE(CONCATENATE(C1661,TEXT(tbl_TransDet_Exp[[#This Row],[Pd]],"00")))</f>
        <v>0</v>
      </c>
      <c r="AS1661" s="42" t="str">
        <f>TEXT(tbl_TransDet_Exp[[#This Row],[Project Id]],"000000")</f>
        <v>000000</v>
      </c>
      <c r="AT1661" s="42" t="e">
        <f>INDEX(Table11[Description],MATCH(tbl_TransDet_Exp[[#This Row],[Account]],Table11[GL Account],0))</f>
        <v>#N/A</v>
      </c>
      <c r="AU16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2" spans="2:47">
      <c r="B1662" s="11"/>
      <c r="C1662" s="243"/>
      <c r="D1662" s="243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244"/>
      <c r="P1662" s="11"/>
      <c r="Q1662" s="245"/>
      <c r="R1662" s="11"/>
      <c r="S1662" s="11"/>
      <c r="T1662" s="11"/>
      <c r="U1662" s="11"/>
      <c r="V1662" s="11"/>
      <c r="W1662" s="11"/>
      <c r="X1662" s="11"/>
      <c r="Y1662" s="11"/>
      <c r="Z1662" s="246"/>
      <c r="AA16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2" s="250" t="e">
        <f>IF(tbl_TransDet_Exp[[#This Row],[+/-  (HR GL Detail)]]&lt;&gt;"",tbl_TransDet_Exp[[#This Row],[+/-  (HR GL Detail)]],IF(#REF!&lt;&gt;"",#REF!,""))</f>
        <v>#REF!</v>
      </c>
      <c r="AC1662" s="250" t="str">
        <f t="shared" si="78"/>
        <v>https://financials.omni.fsu.edu/psp/sprdfi/EMPLOYEE/ERP/c/AUDIT_EXPENSE_FUNCTIONS.TE_EXP_SHEET_INQ.GBL?SHEET_ID=</v>
      </c>
      <c r="AD1662" s="250" t="str">
        <f t="shared" si="79"/>
        <v>&amp;PAGE=EX_SHEET_ENTRY</v>
      </c>
      <c r="AE1662" s="250" t="str">
        <f>IF(LEFT(tbl_TransDet_Exp[[#This Row],[Journal Id]],2)="EX",TEXT(tbl_TransDet_Exp[[#This Row],[Vch /Ex /PayId]],"0000000000"),"")</f>
        <v/>
      </c>
      <c r="AF1662" s="250" t="b">
        <f>IF(tbl_TransDet_Exp[[#This Row],[ER Lookup and Format]]&lt;&gt;"",CONCATENATE(tbl_TransDet_Exp[[#This Row],[https://financials.omni.fsu.edu/psp/sprdfi/EMPLOYEE/ERP/c/AUDIT_EXPENSE_FUNCTIONS.TE_EXP_SHEET_INQ.GBL?SHEET_ID=]],AE1662,tbl_TransDet_Exp[[#This Row],[&amp;PAGE=EX_SHEET_ENTRY]]))</f>
        <v>0</v>
      </c>
      <c r="AG1662" s="250" t="str">
        <f t="shared" si="80"/>
        <v>https://docmgmt.its.fsu.edu/NolijWeb/public/apiLoginCheck.jsp?redir=../documentviewer/%3FdocumentId%3D</v>
      </c>
      <c r="AH16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2" s="250" t="str">
        <f>tbl_TransDet_Exp[[#Headers],[&amp;TargetFrameName=None]]</f>
        <v>&amp;TargetFrameName=None</v>
      </c>
      <c r="AJ16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2" s="71"/>
      <c r="AN1662" s="22"/>
      <c r="AO1662" s="22"/>
      <c r="AP1662" s="208"/>
      <c r="AQ1662" s="42" t="e">
        <f>IF(tbl_TransDet_Exp[[#This Row],[Custom SR Type]]="",INDEX(SR_Lookup[Section Name],MATCH(tbl_TransDet_Exp[[#This Row],[Account]],SR_Lookup[Account],0)),tbl_TransDet_Exp[[#This Row],[Custom SR Type]])</f>
        <v>#N/A</v>
      </c>
      <c r="AR1662" s="42">
        <f>VALUE(CONCATENATE(C1662,TEXT(tbl_TransDet_Exp[[#This Row],[Pd]],"00")))</f>
        <v>0</v>
      </c>
      <c r="AS1662" s="42" t="str">
        <f>TEXT(tbl_TransDet_Exp[[#This Row],[Project Id]],"000000")</f>
        <v>000000</v>
      </c>
      <c r="AT1662" s="42" t="e">
        <f>INDEX(Table11[Description],MATCH(tbl_TransDet_Exp[[#This Row],[Account]],Table11[GL Account],0))</f>
        <v>#N/A</v>
      </c>
      <c r="AU16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3" spans="2:47">
      <c r="B1663" s="11"/>
      <c r="C1663" s="243"/>
      <c r="D1663" s="243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244"/>
      <c r="P1663" s="11"/>
      <c r="Q1663" s="245"/>
      <c r="R1663" s="11"/>
      <c r="S1663" s="11"/>
      <c r="T1663" s="11"/>
      <c r="U1663" s="11"/>
      <c r="V1663" s="11"/>
      <c r="W1663" s="11"/>
      <c r="X1663" s="11"/>
      <c r="Y1663" s="11"/>
      <c r="Z1663" s="246"/>
      <c r="AA16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3" s="250" t="e">
        <f>IF(tbl_TransDet_Exp[[#This Row],[+/-  (HR GL Detail)]]&lt;&gt;"",tbl_TransDet_Exp[[#This Row],[+/-  (HR GL Detail)]],IF(#REF!&lt;&gt;"",#REF!,""))</f>
        <v>#REF!</v>
      </c>
      <c r="AC1663" s="250" t="str">
        <f t="shared" si="78"/>
        <v>https://financials.omni.fsu.edu/psp/sprdfi/EMPLOYEE/ERP/c/AUDIT_EXPENSE_FUNCTIONS.TE_EXP_SHEET_INQ.GBL?SHEET_ID=</v>
      </c>
      <c r="AD1663" s="250" t="str">
        <f t="shared" si="79"/>
        <v>&amp;PAGE=EX_SHEET_ENTRY</v>
      </c>
      <c r="AE1663" s="250" t="str">
        <f>IF(LEFT(tbl_TransDet_Exp[[#This Row],[Journal Id]],2)="EX",TEXT(tbl_TransDet_Exp[[#This Row],[Vch /Ex /PayId]],"0000000000"),"")</f>
        <v/>
      </c>
      <c r="AF1663" s="250" t="b">
        <f>IF(tbl_TransDet_Exp[[#This Row],[ER Lookup and Format]]&lt;&gt;"",CONCATENATE(tbl_TransDet_Exp[[#This Row],[https://financials.omni.fsu.edu/psp/sprdfi/EMPLOYEE/ERP/c/AUDIT_EXPENSE_FUNCTIONS.TE_EXP_SHEET_INQ.GBL?SHEET_ID=]],AE1663,tbl_TransDet_Exp[[#This Row],[&amp;PAGE=EX_SHEET_ENTRY]]))</f>
        <v>0</v>
      </c>
      <c r="AG1663" s="250" t="str">
        <f t="shared" si="80"/>
        <v>https://docmgmt.its.fsu.edu/NolijWeb/public/apiLoginCheck.jsp?redir=../documentviewer/%3FdocumentId%3D</v>
      </c>
      <c r="AH16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3" s="250" t="str">
        <f>tbl_TransDet_Exp[[#Headers],[&amp;TargetFrameName=None]]</f>
        <v>&amp;TargetFrameName=None</v>
      </c>
      <c r="AJ16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3" s="71"/>
      <c r="AN1663" s="22"/>
      <c r="AO1663" s="22"/>
      <c r="AP1663" s="208"/>
      <c r="AQ1663" s="42" t="e">
        <f>IF(tbl_TransDet_Exp[[#This Row],[Custom SR Type]]="",INDEX(SR_Lookup[Section Name],MATCH(tbl_TransDet_Exp[[#This Row],[Account]],SR_Lookup[Account],0)),tbl_TransDet_Exp[[#This Row],[Custom SR Type]])</f>
        <v>#N/A</v>
      </c>
      <c r="AR1663" s="42">
        <f>VALUE(CONCATENATE(C1663,TEXT(tbl_TransDet_Exp[[#This Row],[Pd]],"00")))</f>
        <v>0</v>
      </c>
      <c r="AS1663" s="42" t="str">
        <f>TEXT(tbl_TransDet_Exp[[#This Row],[Project Id]],"000000")</f>
        <v>000000</v>
      </c>
      <c r="AT1663" s="42" t="e">
        <f>INDEX(Table11[Description],MATCH(tbl_TransDet_Exp[[#This Row],[Account]],Table11[GL Account],0))</f>
        <v>#N/A</v>
      </c>
      <c r="AU16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4" spans="2:47">
      <c r="B1664" s="11"/>
      <c r="C1664" s="243"/>
      <c r="D1664" s="243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244"/>
      <c r="P1664" s="11"/>
      <c r="Q1664" s="245"/>
      <c r="R1664" s="11"/>
      <c r="S1664" s="11"/>
      <c r="T1664" s="11"/>
      <c r="U1664" s="11"/>
      <c r="V1664" s="11"/>
      <c r="W1664" s="11"/>
      <c r="X1664" s="11"/>
      <c r="Y1664" s="11"/>
      <c r="Z1664" s="246"/>
      <c r="AA16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4" s="250" t="e">
        <f>IF(tbl_TransDet_Exp[[#This Row],[+/-  (HR GL Detail)]]&lt;&gt;"",tbl_TransDet_Exp[[#This Row],[+/-  (HR GL Detail)]],IF(#REF!&lt;&gt;"",#REF!,""))</f>
        <v>#REF!</v>
      </c>
      <c r="AC1664" s="250" t="str">
        <f t="shared" si="78"/>
        <v>https://financials.omni.fsu.edu/psp/sprdfi/EMPLOYEE/ERP/c/AUDIT_EXPENSE_FUNCTIONS.TE_EXP_SHEET_INQ.GBL?SHEET_ID=</v>
      </c>
      <c r="AD1664" s="250" t="str">
        <f t="shared" si="79"/>
        <v>&amp;PAGE=EX_SHEET_ENTRY</v>
      </c>
      <c r="AE1664" s="250" t="str">
        <f>IF(LEFT(tbl_TransDet_Exp[[#This Row],[Journal Id]],2)="EX",TEXT(tbl_TransDet_Exp[[#This Row],[Vch /Ex /PayId]],"0000000000"),"")</f>
        <v/>
      </c>
      <c r="AF1664" s="250" t="b">
        <f>IF(tbl_TransDet_Exp[[#This Row],[ER Lookup and Format]]&lt;&gt;"",CONCATENATE(tbl_TransDet_Exp[[#This Row],[https://financials.omni.fsu.edu/psp/sprdfi/EMPLOYEE/ERP/c/AUDIT_EXPENSE_FUNCTIONS.TE_EXP_SHEET_INQ.GBL?SHEET_ID=]],AE1664,tbl_TransDet_Exp[[#This Row],[&amp;PAGE=EX_SHEET_ENTRY]]))</f>
        <v>0</v>
      </c>
      <c r="AG1664" s="250" t="str">
        <f t="shared" si="80"/>
        <v>https://docmgmt.its.fsu.edu/NolijWeb/public/apiLoginCheck.jsp?redir=../documentviewer/%3FdocumentId%3D</v>
      </c>
      <c r="AH16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4" s="250" t="str">
        <f>tbl_TransDet_Exp[[#Headers],[&amp;TargetFrameName=None]]</f>
        <v>&amp;TargetFrameName=None</v>
      </c>
      <c r="AJ16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4" s="71"/>
      <c r="AN1664" s="22"/>
      <c r="AO1664" s="22"/>
      <c r="AP1664" s="208"/>
      <c r="AQ1664" s="42" t="e">
        <f>IF(tbl_TransDet_Exp[[#This Row],[Custom SR Type]]="",INDEX(SR_Lookup[Section Name],MATCH(tbl_TransDet_Exp[[#This Row],[Account]],SR_Lookup[Account],0)),tbl_TransDet_Exp[[#This Row],[Custom SR Type]])</f>
        <v>#N/A</v>
      </c>
      <c r="AR1664" s="42">
        <f>VALUE(CONCATENATE(C1664,TEXT(tbl_TransDet_Exp[[#This Row],[Pd]],"00")))</f>
        <v>0</v>
      </c>
      <c r="AS1664" s="42" t="str">
        <f>TEXT(tbl_TransDet_Exp[[#This Row],[Project Id]],"000000")</f>
        <v>000000</v>
      </c>
      <c r="AT1664" s="42" t="e">
        <f>INDEX(Table11[Description],MATCH(tbl_TransDet_Exp[[#This Row],[Account]],Table11[GL Account],0))</f>
        <v>#N/A</v>
      </c>
      <c r="AU16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5" spans="2:47">
      <c r="B1665" s="11"/>
      <c r="C1665" s="243"/>
      <c r="D1665" s="243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244"/>
      <c r="P1665" s="11"/>
      <c r="Q1665" s="245"/>
      <c r="R1665" s="11"/>
      <c r="S1665" s="11"/>
      <c r="T1665" s="11"/>
      <c r="U1665" s="11"/>
      <c r="V1665" s="11"/>
      <c r="W1665" s="11"/>
      <c r="X1665" s="11"/>
      <c r="Y1665" s="11"/>
      <c r="Z1665" s="246"/>
      <c r="AA16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5" s="250" t="e">
        <f>IF(tbl_TransDet_Exp[[#This Row],[+/-  (HR GL Detail)]]&lt;&gt;"",tbl_TransDet_Exp[[#This Row],[+/-  (HR GL Detail)]],IF(#REF!&lt;&gt;"",#REF!,""))</f>
        <v>#REF!</v>
      </c>
      <c r="AC1665" s="250" t="str">
        <f t="shared" si="78"/>
        <v>https://financials.omni.fsu.edu/psp/sprdfi/EMPLOYEE/ERP/c/AUDIT_EXPENSE_FUNCTIONS.TE_EXP_SHEET_INQ.GBL?SHEET_ID=</v>
      </c>
      <c r="AD1665" s="250" t="str">
        <f t="shared" si="79"/>
        <v>&amp;PAGE=EX_SHEET_ENTRY</v>
      </c>
      <c r="AE1665" s="250" t="str">
        <f>IF(LEFT(tbl_TransDet_Exp[[#This Row],[Journal Id]],2)="EX",TEXT(tbl_TransDet_Exp[[#This Row],[Vch /Ex /PayId]],"0000000000"),"")</f>
        <v/>
      </c>
      <c r="AF1665" s="250" t="b">
        <f>IF(tbl_TransDet_Exp[[#This Row],[ER Lookup and Format]]&lt;&gt;"",CONCATENATE(tbl_TransDet_Exp[[#This Row],[https://financials.omni.fsu.edu/psp/sprdfi/EMPLOYEE/ERP/c/AUDIT_EXPENSE_FUNCTIONS.TE_EXP_SHEET_INQ.GBL?SHEET_ID=]],AE1665,tbl_TransDet_Exp[[#This Row],[&amp;PAGE=EX_SHEET_ENTRY]]))</f>
        <v>0</v>
      </c>
      <c r="AG1665" s="250" t="str">
        <f t="shared" si="80"/>
        <v>https://docmgmt.its.fsu.edu/NolijWeb/public/apiLoginCheck.jsp?redir=../documentviewer/%3FdocumentId%3D</v>
      </c>
      <c r="AH16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5" s="250" t="str">
        <f>tbl_TransDet_Exp[[#Headers],[&amp;TargetFrameName=None]]</f>
        <v>&amp;TargetFrameName=None</v>
      </c>
      <c r="AJ16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5" s="71"/>
      <c r="AN1665" s="22"/>
      <c r="AO1665" s="22"/>
      <c r="AP1665" s="208"/>
      <c r="AQ1665" s="42" t="e">
        <f>IF(tbl_TransDet_Exp[[#This Row],[Custom SR Type]]="",INDEX(SR_Lookup[Section Name],MATCH(tbl_TransDet_Exp[[#This Row],[Account]],SR_Lookup[Account],0)),tbl_TransDet_Exp[[#This Row],[Custom SR Type]])</f>
        <v>#N/A</v>
      </c>
      <c r="AR1665" s="42">
        <f>VALUE(CONCATENATE(C1665,TEXT(tbl_TransDet_Exp[[#This Row],[Pd]],"00")))</f>
        <v>0</v>
      </c>
      <c r="AS1665" s="42" t="str">
        <f>TEXT(tbl_TransDet_Exp[[#This Row],[Project Id]],"000000")</f>
        <v>000000</v>
      </c>
      <c r="AT1665" s="42" t="e">
        <f>INDEX(Table11[Description],MATCH(tbl_TransDet_Exp[[#This Row],[Account]],Table11[GL Account],0))</f>
        <v>#N/A</v>
      </c>
      <c r="AU16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6" spans="2:47">
      <c r="B1666" s="11"/>
      <c r="C1666" s="243"/>
      <c r="D1666" s="243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244"/>
      <c r="P1666" s="11"/>
      <c r="Q1666" s="245"/>
      <c r="R1666" s="11"/>
      <c r="S1666" s="11"/>
      <c r="T1666" s="11"/>
      <c r="U1666" s="11"/>
      <c r="V1666" s="11"/>
      <c r="W1666" s="11"/>
      <c r="X1666" s="11"/>
      <c r="Y1666" s="11"/>
      <c r="Z1666" s="246"/>
      <c r="AA16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6" s="250" t="e">
        <f>IF(tbl_TransDet_Exp[[#This Row],[+/-  (HR GL Detail)]]&lt;&gt;"",tbl_TransDet_Exp[[#This Row],[+/-  (HR GL Detail)]],IF(#REF!&lt;&gt;"",#REF!,""))</f>
        <v>#REF!</v>
      </c>
      <c r="AC1666" s="250" t="str">
        <f t="shared" si="78"/>
        <v>https://financials.omni.fsu.edu/psp/sprdfi/EMPLOYEE/ERP/c/AUDIT_EXPENSE_FUNCTIONS.TE_EXP_SHEET_INQ.GBL?SHEET_ID=</v>
      </c>
      <c r="AD1666" s="250" t="str">
        <f t="shared" si="79"/>
        <v>&amp;PAGE=EX_SHEET_ENTRY</v>
      </c>
      <c r="AE1666" s="250" t="str">
        <f>IF(LEFT(tbl_TransDet_Exp[[#This Row],[Journal Id]],2)="EX",TEXT(tbl_TransDet_Exp[[#This Row],[Vch /Ex /PayId]],"0000000000"),"")</f>
        <v/>
      </c>
      <c r="AF1666" s="250" t="b">
        <f>IF(tbl_TransDet_Exp[[#This Row],[ER Lookup and Format]]&lt;&gt;"",CONCATENATE(tbl_TransDet_Exp[[#This Row],[https://financials.omni.fsu.edu/psp/sprdfi/EMPLOYEE/ERP/c/AUDIT_EXPENSE_FUNCTIONS.TE_EXP_SHEET_INQ.GBL?SHEET_ID=]],AE1666,tbl_TransDet_Exp[[#This Row],[&amp;PAGE=EX_SHEET_ENTRY]]))</f>
        <v>0</v>
      </c>
      <c r="AG1666" s="250" t="str">
        <f t="shared" si="80"/>
        <v>https://docmgmt.its.fsu.edu/NolijWeb/public/apiLoginCheck.jsp?redir=../documentviewer/%3FdocumentId%3D</v>
      </c>
      <c r="AH16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6" s="250" t="str">
        <f>tbl_TransDet_Exp[[#Headers],[&amp;TargetFrameName=None]]</f>
        <v>&amp;TargetFrameName=None</v>
      </c>
      <c r="AJ16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6" s="71"/>
      <c r="AN1666" s="22"/>
      <c r="AO1666" s="22"/>
      <c r="AP1666" s="208"/>
      <c r="AQ1666" s="42" t="e">
        <f>IF(tbl_TransDet_Exp[[#This Row],[Custom SR Type]]="",INDEX(SR_Lookup[Section Name],MATCH(tbl_TransDet_Exp[[#This Row],[Account]],SR_Lookup[Account],0)),tbl_TransDet_Exp[[#This Row],[Custom SR Type]])</f>
        <v>#N/A</v>
      </c>
      <c r="AR1666" s="42">
        <f>VALUE(CONCATENATE(C1666,TEXT(tbl_TransDet_Exp[[#This Row],[Pd]],"00")))</f>
        <v>0</v>
      </c>
      <c r="AS1666" s="42" t="str">
        <f>TEXT(tbl_TransDet_Exp[[#This Row],[Project Id]],"000000")</f>
        <v>000000</v>
      </c>
      <c r="AT1666" s="42" t="e">
        <f>INDEX(Table11[Description],MATCH(tbl_TransDet_Exp[[#This Row],[Account]],Table11[GL Account],0))</f>
        <v>#N/A</v>
      </c>
      <c r="AU16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7" spans="2:47">
      <c r="B1667" s="11"/>
      <c r="C1667" s="243"/>
      <c r="D1667" s="243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244"/>
      <c r="P1667" s="11"/>
      <c r="Q1667" s="245"/>
      <c r="R1667" s="11"/>
      <c r="S1667" s="11"/>
      <c r="T1667" s="11"/>
      <c r="U1667" s="11"/>
      <c r="V1667" s="11"/>
      <c r="W1667" s="11"/>
      <c r="X1667" s="11"/>
      <c r="Y1667" s="11"/>
      <c r="Z1667" s="246"/>
      <c r="AA16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7" s="250" t="e">
        <f>IF(tbl_TransDet_Exp[[#This Row],[+/-  (HR GL Detail)]]&lt;&gt;"",tbl_TransDet_Exp[[#This Row],[+/-  (HR GL Detail)]],IF(#REF!&lt;&gt;"",#REF!,""))</f>
        <v>#REF!</v>
      </c>
      <c r="AC1667" s="250" t="str">
        <f t="shared" si="78"/>
        <v>https://financials.omni.fsu.edu/psp/sprdfi/EMPLOYEE/ERP/c/AUDIT_EXPENSE_FUNCTIONS.TE_EXP_SHEET_INQ.GBL?SHEET_ID=</v>
      </c>
      <c r="AD1667" s="250" t="str">
        <f t="shared" si="79"/>
        <v>&amp;PAGE=EX_SHEET_ENTRY</v>
      </c>
      <c r="AE1667" s="250" t="str">
        <f>IF(LEFT(tbl_TransDet_Exp[[#This Row],[Journal Id]],2)="EX",TEXT(tbl_TransDet_Exp[[#This Row],[Vch /Ex /PayId]],"0000000000"),"")</f>
        <v/>
      </c>
      <c r="AF1667" s="250" t="b">
        <f>IF(tbl_TransDet_Exp[[#This Row],[ER Lookup and Format]]&lt;&gt;"",CONCATENATE(tbl_TransDet_Exp[[#This Row],[https://financials.omni.fsu.edu/psp/sprdfi/EMPLOYEE/ERP/c/AUDIT_EXPENSE_FUNCTIONS.TE_EXP_SHEET_INQ.GBL?SHEET_ID=]],AE1667,tbl_TransDet_Exp[[#This Row],[&amp;PAGE=EX_SHEET_ENTRY]]))</f>
        <v>0</v>
      </c>
      <c r="AG1667" s="250" t="str">
        <f t="shared" si="80"/>
        <v>https://docmgmt.its.fsu.edu/NolijWeb/public/apiLoginCheck.jsp?redir=../documentviewer/%3FdocumentId%3D</v>
      </c>
      <c r="AH16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7" s="250" t="str">
        <f>tbl_TransDet_Exp[[#Headers],[&amp;TargetFrameName=None]]</f>
        <v>&amp;TargetFrameName=None</v>
      </c>
      <c r="AJ16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7" s="71"/>
      <c r="AN1667" s="22"/>
      <c r="AO1667" s="22"/>
      <c r="AP1667" s="208"/>
      <c r="AQ1667" s="42" t="e">
        <f>IF(tbl_TransDet_Exp[[#This Row],[Custom SR Type]]="",INDEX(SR_Lookup[Section Name],MATCH(tbl_TransDet_Exp[[#This Row],[Account]],SR_Lookup[Account],0)),tbl_TransDet_Exp[[#This Row],[Custom SR Type]])</f>
        <v>#N/A</v>
      </c>
      <c r="AR1667" s="42">
        <f>VALUE(CONCATENATE(C1667,TEXT(tbl_TransDet_Exp[[#This Row],[Pd]],"00")))</f>
        <v>0</v>
      </c>
      <c r="AS1667" s="42" t="str">
        <f>TEXT(tbl_TransDet_Exp[[#This Row],[Project Id]],"000000")</f>
        <v>000000</v>
      </c>
      <c r="AT1667" s="42" t="e">
        <f>INDEX(Table11[Description],MATCH(tbl_TransDet_Exp[[#This Row],[Account]],Table11[GL Account],0))</f>
        <v>#N/A</v>
      </c>
      <c r="AU16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8" spans="2:47">
      <c r="B1668" s="11"/>
      <c r="C1668" s="243"/>
      <c r="D1668" s="243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244"/>
      <c r="P1668" s="11"/>
      <c r="Q1668" s="245"/>
      <c r="R1668" s="11"/>
      <c r="S1668" s="11"/>
      <c r="T1668" s="11"/>
      <c r="U1668" s="11"/>
      <c r="V1668" s="11"/>
      <c r="W1668" s="11"/>
      <c r="X1668" s="11"/>
      <c r="Y1668" s="11"/>
      <c r="Z1668" s="246"/>
      <c r="AA16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8" s="250" t="e">
        <f>IF(tbl_TransDet_Exp[[#This Row],[+/-  (HR GL Detail)]]&lt;&gt;"",tbl_TransDet_Exp[[#This Row],[+/-  (HR GL Detail)]],IF(#REF!&lt;&gt;"",#REF!,""))</f>
        <v>#REF!</v>
      </c>
      <c r="AC1668" s="250" t="str">
        <f t="shared" si="78"/>
        <v>https://financials.omni.fsu.edu/psp/sprdfi/EMPLOYEE/ERP/c/AUDIT_EXPENSE_FUNCTIONS.TE_EXP_SHEET_INQ.GBL?SHEET_ID=</v>
      </c>
      <c r="AD1668" s="250" t="str">
        <f t="shared" si="79"/>
        <v>&amp;PAGE=EX_SHEET_ENTRY</v>
      </c>
      <c r="AE1668" s="250" t="str">
        <f>IF(LEFT(tbl_TransDet_Exp[[#This Row],[Journal Id]],2)="EX",TEXT(tbl_TransDet_Exp[[#This Row],[Vch /Ex /PayId]],"0000000000"),"")</f>
        <v/>
      </c>
      <c r="AF1668" s="250" t="b">
        <f>IF(tbl_TransDet_Exp[[#This Row],[ER Lookup and Format]]&lt;&gt;"",CONCATENATE(tbl_TransDet_Exp[[#This Row],[https://financials.omni.fsu.edu/psp/sprdfi/EMPLOYEE/ERP/c/AUDIT_EXPENSE_FUNCTIONS.TE_EXP_SHEET_INQ.GBL?SHEET_ID=]],AE1668,tbl_TransDet_Exp[[#This Row],[&amp;PAGE=EX_SHEET_ENTRY]]))</f>
        <v>0</v>
      </c>
      <c r="AG1668" s="250" t="str">
        <f t="shared" si="80"/>
        <v>https://docmgmt.its.fsu.edu/NolijWeb/public/apiLoginCheck.jsp?redir=../documentviewer/%3FdocumentId%3D</v>
      </c>
      <c r="AH16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8" s="250" t="str">
        <f>tbl_TransDet_Exp[[#Headers],[&amp;TargetFrameName=None]]</f>
        <v>&amp;TargetFrameName=None</v>
      </c>
      <c r="AJ16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8" s="71"/>
      <c r="AN1668" s="22"/>
      <c r="AO1668" s="22"/>
      <c r="AP1668" s="208"/>
      <c r="AQ1668" s="42" t="e">
        <f>IF(tbl_TransDet_Exp[[#This Row],[Custom SR Type]]="",INDEX(SR_Lookup[Section Name],MATCH(tbl_TransDet_Exp[[#This Row],[Account]],SR_Lookup[Account],0)),tbl_TransDet_Exp[[#This Row],[Custom SR Type]])</f>
        <v>#N/A</v>
      </c>
      <c r="AR1668" s="42">
        <f>VALUE(CONCATENATE(C1668,TEXT(tbl_TransDet_Exp[[#This Row],[Pd]],"00")))</f>
        <v>0</v>
      </c>
      <c r="AS1668" s="42" t="str">
        <f>TEXT(tbl_TransDet_Exp[[#This Row],[Project Id]],"000000")</f>
        <v>000000</v>
      </c>
      <c r="AT1668" s="42" t="e">
        <f>INDEX(Table11[Description],MATCH(tbl_TransDet_Exp[[#This Row],[Account]],Table11[GL Account],0))</f>
        <v>#N/A</v>
      </c>
      <c r="AU16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69" spans="2:47">
      <c r="B1669" s="11"/>
      <c r="C1669" s="243"/>
      <c r="D1669" s="243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244"/>
      <c r="P1669" s="11"/>
      <c r="Q1669" s="245"/>
      <c r="R1669" s="11"/>
      <c r="S1669" s="11"/>
      <c r="T1669" s="11"/>
      <c r="U1669" s="11"/>
      <c r="V1669" s="11"/>
      <c r="W1669" s="11"/>
      <c r="X1669" s="11"/>
      <c r="Y1669" s="11"/>
      <c r="Z1669" s="246"/>
      <c r="AA16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69" s="250" t="e">
        <f>IF(tbl_TransDet_Exp[[#This Row],[+/-  (HR GL Detail)]]&lt;&gt;"",tbl_TransDet_Exp[[#This Row],[+/-  (HR GL Detail)]],IF(#REF!&lt;&gt;"",#REF!,""))</f>
        <v>#REF!</v>
      </c>
      <c r="AC1669" s="250" t="str">
        <f t="shared" si="78"/>
        <v>https://financials.omni.fsu.edu/psp/sprdfi/EMPLOYEE/ERP/c/AUDIT_EXPENSE_FUNCTIONS.TE_EXP_SHEET_INQ.GBL?SHEET_ID=</v>
      </c>
      <c r="AD1669" s="250" t="str">
        <f t="shared" si="79"/>
        <v>&amp;PAGE=EX_SHEET_ENTRY</v>
      </c>
      <c r="AE1669" s="250" t="str">
        <f>IF(LEFT(tbl_TransDet_Exp[[#This Row],[Journal Id]],2)="EX",TEXT(tbl_TransDet_Exp[[#This Row],[Vch /Ex /PayId]],"0000000000"),"")</f>
        <v/>
      </c>
      <c r="AF1669" s="250" t="b">
        <f>IF(tbl_TransDet_Exp[[#This Row],[ER Lookup and Format]]&lt;&gt;"",CONCATENATE(tbl_TransDet_Exp[[#This Row],[https://financials.omni.fsu.edu/psp/sprdfi/EMPLOYEE/ERP/c/AUDIT_EXPENSE_FUNCTIONS.TE_EXP_SHEET_INQ.GBL?SHEET_ID=]],AE1669,tbl_TransDet_Exp[[#This Row],[&amp;PAGE=EX_SHEET_ENTRY]]))</f>
        <v>0</v>
      </c>
      <c r="AG1669" s="250" t="str">
        <f t="shared" si="80"/>
        <v>https://docmgmt.its.fsu.edu/NolijWeb/public/apiLoginCheck.jsp?redir=../documentviewer/%3FdocumentId%3D</v>
      </c>
      <c r="AH16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69" s="250" t="str">
        <f>tbl_TransDet_Exp[[#Headers],[&amp;TargetFrameName=None]]</f>
        <v>&amp;TargetFrameName=None</v>
      </c>
      <c r="AJ16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69" s="71"/>
      <c r="AN1669" s="22"/>
      <c r="AO1669" s="22"/>
      <c r="AP1669" s="208"/>
      <c r="AQ1669" s="42" t="e">
        <f>IF(tbl_TransDet_Exp[[#This Row],[Custom SR Type]]="",INDEX(SR_Lookup[Section Name],MATCH(tbl_TransDet_Exp[[#This Row],[Account]],SR_Lookup[Account],0)),tbl_TransDet_Exp[[#This Row],[Custom SR Type]])</f>
        <v>#N/A</v>
      </c>
      <c r="AR1669" s="42">
        <f>VALUE(CONCATENATE(C1669,TEXT(tbl_TransDet_Exp[[#This Row],[Pd]],"00")))</f>
        <v>0</v>
      </c>
      <c r="AS1669" s="42" t="str">
        <f>TEXT(tbl_TransDet_Exp[[#This Row],[Project Id]],"000000")</f>
        <v>000000</v>
      </c>
      <c r="AT1669" s="42" t="e">
        <f>INDEX(Table11[Description],MATCH(tbl_TransDet_Exp[[#This Row],[Account]],Table11[GL Account],0))</f>
        <v>#N/A</v>
      </c>
      <c r="AU16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0" spans="2:47">
      <c r="B1670" s="11"/>
      <c r="C1670" s="243"/>
      <c r="D1670" s="243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244"/>
      <c r="P1670" s="11"/>
      <c r="Q1670" s="245"/>
      <c r="R1670" s="11"/>
      <c r="S1670" s="11"/>
      <c r="T1670" s="11"/>
      <c r="U1670" s="11"/>
      <c r="V1670" s="11"/>
      <c r="W1670" s="11"/>
      <c r="X1670" s="11"/>
      <c r="Y1670" s="11"/>
      <c r="Z1670" s="246"/>
      <c r="AA16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0" s="250" t="e">
        <f>IF(tbl_TransDet_Exp[[#This Row],[+/-  (HR GL Detail)]]&lt;&gt;"",tbl_TransDet_Exp[[#This Row],[+/-  (HR GL Detail)]],IF(#REF!&lt;&gt;"",#REF!,""))</f>
        <v>#REF!</v>
      </c>
      <c r="AC1670" s="250" t="str">
        <f t="shared" si="78"/>
        <v>https://financials.omni.fsu.edu/psp/sprdfi/EMPLOYEE/ERP/c/AUDIT_EXPENSE_FUNCTIONS.TE_EXP_SHEET_INQ.GBL?SHEET_ID=</v>
      </c>
      <c r="AD1670" s="250" t="str">
        <f t="shared" si="79"/>
        <v>&amp;PAGE=EX_SHEET_ENTRY</v>
      </c>
      <c r="AE1670" s="250" t="str">
        <f>IF(LEFT(tbl_TransDet_Exp[[#This Row],[Journal Id]],2)="EX",TEXT(tbl_TransDet_Exp[[#This Row],[Vch /Ex /PayId]],"0000000000"),"")</f>
        <v/>
      </c>
      <c r="AF1670" s="250" t="b">
        <f>IF(tbl_TransDet_Exp[[#This Row],[ER Lookup and Format]]&lt;&gt;"",CONCATENATE(tbl_TransDet_Exp[[#This Row],[https://financials.omni.fsu.edu/psp/sprdfi/EMPLOYEE/ERP/c/AUDIT_EXPENSE_FUNCTIONS.TE_EXP_SHEET_INQ.GBL?SHEET_ID=]],AE1670,tbl_TransDet_Exp[[#This Row],[&amp;PAGE=EX_SHEET_ENTRY]]))</f>
        <v>0</v>
      </c>
      <c r="AG1670" s="250" t="str">
        <f t="shared" si="80"/>
        <v>https://docmgmt.its.fsu.edu/NolijWeb/public/apiLoginCheck.jsp?redir=../documentviewer/%3FdocumentId%3D</v>
      </c>
      <c r="AH16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0" s="250" t="str">
        <f>tbl_TransDet_Exp[[#Headers],[&amp;TargetFrameName=None]]</f>
        <v>&amp;TargetFrameName=None</v>
      </c>
      <c r="AJ16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0" s="71"/>
      <c r="AN1670" s="22"/>
      <c r="AO1670" s="22"/>
      <c r="AP1670" s="208"/>
      <c r="AQ1670" s="42" t="e">
        <f>IF(tbl_TransDet_Exp[[#This Row],[Custom SR Type]]="",INDEX(SR_Lookup[Section Name],MATCH(tbl_TransDet_Exp[[#This Row],[Account]],SR_Lookup[Account],0)),tbl_TransDet_Exp[[#This Row],[Custom SR Type]])</f>
        <v>#N/A</v>
      </c>
      <c r="AR1670" s="42">
        <f>VALUE(CONCATENATE(C1670,TEXT(tbl_TransDet_Exp[[#This Row],[Pd]],"00")))</f>
        <v>0</v>
      </c>
      <c r="AS1670" s="42" t="str">
        <f>TEXT(tbl_TransDet_Exp[[#This Row],[Project Id]],"000000")</f>
        <v>000000</v>
      </c>
      <c r="AT1670" s="42" t="e">
        <f>INDEX(Table11[Description],MATCH(tbl_TransDet_Exp[[#This Row],[Account]],Table11[GL Account],0))</f>
        <v>#N/A</v>
      </c>
      <c r="AU16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1" spans="2:47">
      <c r="B1671" s="11"/>
      <c r="C1671" s="243"/>
      <c r="D1671" s="243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244"/>
      <c r="P1671" s="11"/>
      <c r="Q1671" s="245"/>
      <c r="R1671" s="11"/>
      <c r="S1671" s="11"/>
      <c r="T1671" s="11"/>
      <c r="U1671" s="11"/>
      <c r="V1671" s="11"/>
      <c r="W1671" s="11"/>
      <c r="X1671" s="11"/>
      <c r="Y1671" s="11"/>
      <c r="Z1671" s="246"/>
      <c r="AA16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1" s="250" t="e">
        <f>IF(tbl_TransDet_Exp[[#This Row],[+/-  (HR GL Detail)]]&lt;&gt;"",tbl_TransDet_Exp[[#This Row],[+/-  (HR GL Detail)]],IF(#REF!&lt;&gt;"",#REF!,""))</f>
        <v>#REF!</v>
      </c>
      <c r="AC1671" s="250" t="str">
        <f t="shared" si="78"/>
        <v>https://financials.omni.fsu.edu/psp/sprdfi/EMPLOYEE/ERP/c/AUDIT_EXPENSE_FUNCTIONS.TE_EXP_SHEET_INQ.GBL?SHEET_ID=</v>
      </c>
      <c r="AD1671" s="250" t="str">
        <f t="shared" si="79"/>
        <v>&amp;PAGE=EX_SHEET_ENTRY</v>
      </c>
      <c r="AE1671" s="250" t="str">
        <f>IF(LEFT(tbl_TransDet_Exp[[#This Row],[Journal Id]],2)="EX",TEXT(tbl_TransDet_Exp[[#This Row],[Vch /Ex /PayId]],"0000000000"),"")</f>
        <v/>
      </c>
      <c r="AF1671" s="250" t="b">
        <f>IF(tbl_TransDet_Exp[[#This Row],[ER Lookup and Format]]&lt;&gt;"",CONCATENATE(tbl_TransDet_Exp[[#This Row],[https://financials.omni.fsu.edu/psp/sprdfi/EMPLOYEE/ERP/c/AUDIT_EXPENSE_FUNCTIONS.TE_EXP_SHEET_INQ.GBL?SHEET_ID=]],AE1671,tbl_TransDet_Exp[[#This Row],[&amp;PAGE=EX_SHEET_ENTRY]]))</f>
        <v>0</v>
      </c>
      <c r="AG1671" s="250" t="str">
        <f t="shared" si="80"/>
        <v>https://docmgmt.its.fsu.edu/NolijWeb/public/apiLoginCheck.jsp?redir=../documentviewer/%3FdocumentId%3D</v>
      </c>
      <c r="AH16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1" s="250" t="str">
        <f>tbl_TransDet_Exp[[#Headers],[&amp;TargetFrameName=None]]</f>
        <v>&amp;TargetFrameName=None</v>
      </c>
      <c r="AJ16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1" s="71"/>
      <c r="AN1671" s="22"/>
      <c r="AO1671" s="22"/>
      <c r="AP1671" s="208"/>
      <c r="AQ1671" s="42" t="e">
        <f>IF(tbl_TransDet_Exp[[#This Row],[Custom SR Type]]="",INDEX(SR_Lookup[Section Name],MATCH(tbl_TransDet_Exp[[#This Row],[Account]],SR_Lookup[Account],0)),tbl_TransDet_Exp[[#This Row],[Custom SR Type]])</f>
        <v>#N/A</v>
      </c>
      <c r="AR1671" s="42">
        <f>VALUE(CONCATENATE(C1671,TEXT(tbl_TransDet_Exp[[#This Row],[Pd]],"00")))</f>
        <v>0</v>
      </c>
      <c r="AS1671" s="42" t="str">
        <f>TEXT(tbl_TransDet_Exp[[#This Row],[Project Id]],"000000")</f>
        <v>000000</v>
      </c>
      <c r="AT1671" s="42" t="e">
        <f>INDEX(Table11[Description],MATCH(tbl_TransDet_Exp[[#This Row],[Account]],Table11[GL Account],0))</f>
        <v>#N/A</v>
      </c>
      <c r="AU16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2" spans="2:47">
      <c r="B1672" s="11"/>
      <c r="C1672" s="243"/>
      <c r="D1672" s="243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244"/>
      <c r="P1672" s="11"/>
      <c r="Q1672" s="245"/>
      <c r="R1672" s="11"/>
      <c r="S1672" s="11"/>
      <c r="T1672" s="11"/>
      <c r="U1672" s="11"/>
      <c r="V1672" s="11"/>
      <c r="W1672" s="11"/>
      <c r="X1672" s="11"/>
      <c r="Y1672" s="11"/>
      <c r="Z1672" s="246"/>
      <c r="AA16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2" s="250" t="e">
        <f>IF(tbl_TransDet_Exp[[#This Row],[+/-  (HR GL Detail)]]&lt;&gt;"",tbl_TransDet_Exp[[#This Row],[+/-  (HR GL Detail)]],IF(#REF!&lt;&gt;"",#REF!,""))</f>
        <v>#REF!</v>
      </c>
      <c r="AC1672" s="250" t="str">
        <f t="shared" si="78"/>
        <v>https://financials.omni.fsu.edu/psp/sprdfi/EMPLOYEE/ERP/c/AUDIT_EXPENSE_FUNCTIONS.TE_EXP_SHEET_INQ.GBL?SHEET_ID=</v>
      </c>
      <c r="AD1672" s="250" t="str">
        <f t="shared" si="79"/>
        <v>&amp;PAGE=EX_SHEET_ENTRY</v>
      </c>
      <c r="AE1672" s="250" t="str">
        <f>IF(LEFT(tbl_TransDet_Exp[[#This Row],[Journal Id]],2)="EX",TEXT(tbl_TransDet_Exp[[#This Row],[Vch /Ex /PayId]],"0000000000"),"")</f>
        <v/>
      </c>
      <c r="AF1672" s="250" t="b">
        <f>IF(tbl_TransDet_Exp[[#This Row],[ER Lookup and Format]]&lt;&gt;"",CONCATENATE(tbl_TransDet_Exp[[#This Row],[https://financials.omni.fsu.edu/psp/sprdfi/EMPLOYEE/ERP/c/AUDIT_EXPENSE_FUNCTIONS.TE_EXP_SHEET_INQ.GBL?SHEET_ID=]],AE1672,tbl_TransDet_Exp[[#This Row],[&amp;PAGE=EX_SHEET_ENTRY]]))</f>
        <v>0</v>
      </c>
      <c r="AG1672" s="250" t="str">
        <f t="shared" si="80"/>
        <v>https://docmgmt.its.fsu.edu/NolijWeb/public/apiLoginCheck.jsp?redir=../documentviewer/%3FdocumentId%3D</v>
      </c>
      <c r="AH16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2" s="250" t="str">
        <f>tbl_TransDet_Exp[[#Headers],[&amp;TargetFrameName=None]]</f>
        <v>&amp;TargetFrameName=None</v>
      </c>
      <c r="AJ16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2" s="71"/>
      <c r="AN1672" s="22"/>
      <c r="AO1672" s="22"/>
      <c r="AP1672" s="208"/>
      <c r="AQ1672" s="42" t="e">
        <f>IF(tbl_TransDet_Exp[[#This Row],[Custom SR Type]]="",INDEX(SR_Lookup[Section Name],MATCH(tbl_TransDet_Exp[[#This Row],[Account]],SR_Lookup[Account],0)),tbl_TransDet_Exp[[#This Row],[Custom SR Type]])</f>
        <v>#N/A</v>
      </c>
      <c r="AR1672" s="42">
        <f>VALUE(CONCATENATE(C1672,TEXT(tbl_TransDet_Exp[[#This Row],[Pd]],"00")))</f>
        <v>0</v>
      </c>
      <c r="AS1672" s="42" t="str">
        <f>TEXT(tbl_TransDet_Exp[[#This Row],[Project Id]],"000000")</f>
        <v>000000</v>
      </c>
      <c r="AT1672" s="42" t="e">
        <f>INDEX(Table11[Description],MATCH(tbl_TransDet_Exp[[#This Row],[Account]],Table11[GL Account],0))</f>
        <v>#N/A</v>
      </c>
      <c r="AU16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3" spans="2:47">
      <c r="B1673" s="11"/>
      <c r="C1673" s="243"/>
      <c r="D1673" s="243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244"/>
      <c r="P1673" s="11"/>
      <c r="Q1673" s="245"/>
      <c r="R1673" s="11"/>
      <c r="S1673" s="11"/>
      <c r="T1673" s="11"/>
      <c r="U1673" s="11"/>
      <c r="V1673" s="11"/>
      <c r="W1673" s="11"/>
      <c r="X1673" s="11"/>
      <c r="Y1673" s="11"/>
      <c r="Z1673" s="246"/>
      <c r="AA16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3" s="250" t="e">
        <f>IF(tbl_TransDet_Exp[[#This Row],[+/-  (HR GL Detail)]]&lt;&gt;"",tbl_TransDet_Exp[[#This Row],[+/-  (HR GL Detail)]],IF(#REF!&lt;&gt;"",#REF!,""))</f>
        <v>#REF!</v>
      </c>
      <c r="AC1673" s="250" t="str">
        <f t="shared" si="78"/>
        <v>https://financials.omni.fsu.edu/psp/sprdfi/EMPLOYEE/ERP/c/AUDIT_EXPENSE_FUNCTIONS.TE_EXP_SHEET_INQ.GBL?SHEET_ID=</v>
      </c>
      <c r="AD1673" s="250" t="str">
        <f t="shared" si="79"/>
        <v>&amp;PAGE=EX_SHEET_ENTRY</v>
      </c>
      <c r="AE1673" s="250" t="str">
        <f>IF(LEFT(tbl_TransDet_Exp[[#This Row],[Journal Id]],2)="EX",TEXT(tbl_TransDet_Exp[[#This Row],[Vch /Ex /PayId]],"0000000000"),"")</f>
        <v/>
      </c>
      <c r="AF1673" s="250" t="b">
        <f>IF(tbl_TransDet_Exp[[#This Row],[ER Lookup and Format]]&lt;&gt;"",CONCATENATE(tbl_TransDet_Exp[[#This Row],[https://financials.omni.fsu.edu/psp/sprdfi/EMPLOYEE/ERP/c/AUDIT_EXPENSE_FUNCTIONS.TE_EXP_SHEET_INQ.GBL?SHEET_ID=]],AE1673,tbl_TransDet_Exp[[#This Row],[&amp;PAGE=EX_SHEET_ENTRY]]))</f>
        <v>0</v>
      </c>
      <c r="AG1673" s="250" t="str">
        <f t="shared" si="80"/>
        <v>https://docmgmt.its.fsu.edu/NolijWeb/public/apiLoginCheck.jsp?redir=../documentviewer/%3FdocumentId%3D</v>
      </c>
      <c r="AH16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3" s="250" t="str">
        <f>tbl_TransDet_Exp[[#Headers],[&amp;TargetFrameName=None]]</f>
        <v>&amp;TargetFrameName=None</v>
      </c>
      <c r="AJ16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3" s="71"/>
      <c r="AN1673" s="22"/>
      <c r="AO1673" s="22"/>
      <c r="AP1673" s="208"/>
      <c r="AQ1673" s="42" t="e">
        <f>IF(tbl_TransDet_Exp[[#This Row],[Custom SR Type]]="",INDEX(SR_Lookup[Section Name],MATCH(tbl_TransDet_Exp[[#This Row],[Account]],SR_Lookup[Account],0)),tbl_TransDet_Exp[[#This Row],[Custom SR Type]])</f>
        <v>#N/A</v>
      </c>
      <c r="AR1673" s="42">
        <f>VALUE(CONCATENATE(C1673,TEXT(tbl_TransDet_Exp[[#This Row],[Pd]],"00")))</f>
        <v>0</v>
      </c>
      <c r="AS1673" s="42" t="str">
        <f>TEXT(tbl_TransDet_Exp[[#This Row],[Project Id]],"000000")</f>
        <v>000000</v>
      </c>
      <c r="AT1673" s="42" t="e">
        <f>INDEX(Table11[Description],MATCH(tbl_TransDet_Exp[[#This Row],[Account]],Table11[GL Account],0))</f>
        <v>#N/A</v>
      </c>
      <c r="AU16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4" spans="2:47">
      <c r="B1674" s="11"/>
      <c r="C1674" s="243"/>
      <c r="D1674" s="243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244"/>
      <c r="P1674" s="11"/>
      <c r="Q1674" s="245"/>
      <c r="R1674" s="11"/>
      <c r="S1674" s="11"/>
      <c r="T1674" s="11"/>
      <c r="U1674" s="11"/>
      <c r="V1674" s="11"/>
      <c r="W1674" s="11"/>
      <c r="X1674" s="11"/>
      <c r="Y1674" s="11"/>
      <c r="Z1674" s="246"/>
      <c r="AA16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4" s="250" t="e">
        <f>IF(tbl_TransDet_Exp[[#This Row],[+/-  (HR GL Detail)]]&lt;&gt;"",tbl_TransDet_Exp[[#This Row],[+/-  (HR GL Detail)]],IF(#REF!&lt;&gt;"",#REF!,""))</f>
        <v>#REF!</v>
      </c>
      <c r="AC1674" s="250" t="str">
        <f t="shared" ref="AC1674:AC1737" si="81">$AC$2</f>
        <v>https://financials.omni.fsu.edu/psp/sprdfi/EMPLOYEE/ERP/c/AUDIT_EXPENSE_FUNCTIONS.TE_EXP_SHEET_INQ.GBL?SHEET_ID=</v>
      </c>
      <c r="AD1674" s="250" t="str">
        <f t="shared" ref="AD1674:AD1737" si="82">$AD$2</f>
        <v>&amp;PAGE=EX_SHEET_ENTRY</v>
      </c>
      <c r="AE1674" s="250" t="str">
        <f>IF(LEFT(tbl_TransDet_Exp[[#This Row],[Journal Id]],2)="EX",TEXT(tbl_TransDet_Exp[[#This Row],[Vch /Ex /PayId]],"0000000000"),"")</f>
        <v/>
      </c>
      <c r="AF1674" s="250" t="b">
        <f>IF(tbl_TransDet_Exp[[#This Row],[ER Lookup and Format]]&lt;&gt;"",CONCATENATE(tbl_TransDet_Exp[[#This Row],[https://financials.omni.fsu.edu/psp/sprdfi/EMPLOYEE/ERP/c/AUDIT_EXPENSE_FUNCTIONS.TE_EXP_SHEET_INQ.GBL?SHEET_ID=]],AE1674,tbl_TransDet_Exp[[#This Row],[&amp;PAGE=EX_SHEET_ENTRY]]))</f>
        <v>0</v>
      </c>
      <c r="AG1674" s="250" t="str">
        <f t="shared" ref="AG1674:AG1737" si="83">$AG$2</f>
        <v>https://docmgmt.its.fsu.edu/NolijWeb/public/apiLoginCheck.jsp?redir=../documentviewer/%3FdocumentId%3D</v>
      </c>
      <c r="AH16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4" s="250" t="str">
        <f>tbl_TransDet_Exp[[#Headers],[&amp;TargetFrameName=None]]</f>
        <v>&amp;TargetFrameName=None</v>
      </c>
      <c r="AJ16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4" s="71"/>
      <c r="AN1674" s="22"/>
      <c r="AO1674" s="22"/>
      <c r="AP1674" s="208"/>
      <c r="AQ1674" s="42" t="e">
        <f>IF(tbl_TransDet_Exp[[#This Row],[Custom SR Type]]="",INDEX(SR_Lookup[Section Name],MATCH(tbl_TransDet_Exp[[#This Row],[Account]],SR_Lookup[Account],0)),tbl_TransDet_Exp[[#This Row],[Custom SR Type]])</f>
        <v>#N/A</v>
      </c>
      <c r="AR1674" s="42">
        <f>VALUE(CONCATENATE(C1674,TEXT(tbl_TransDet_Exp[[#This Row],[Pd]],"00")))</f>
        <v>0</v>
      </c>
      <c r="AS1674" s="42" t="str">
        <f>TEXT(tbl_TransDet_Exp[[#This Row],[Project Id]],"000000")</f>
        <v>000000</v>
      </c>
      <c r="AT1674" s="42" t="e">
        <f>INDEX(Table11[Description],MATCH(tbl_TransDet_Exp[[#This Row],[Account]],Table11[GL Account],0))</f>
        <v>#N/A</v>
      </c>
      <c r="AU16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5" spans="2:47">
      <c r="B1675" s="11"/>
      <c r="C1675" s="243"/>
      <c r="D1675" s="243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244"/>
      <c r="P1675" s="11"/>
      <c r="Q1675" s="245"/>
      <c r="R1675" s="11"/>
      <c r="S1675" s="11"/>
      <c r="T1675" s="11"/>
      <c r="U1675" s="11"/>
      <c r="V1675" s="11"/>
      <c r="W1675" s="11"/>
      <c r="X1675" s="11"/>
      <c r="Y1675" s="11"/>
      <c r="Z1675" s="246"/>
      <c r="AA16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5" s="250" t="e">
        <f>IF(tbl_TransDet_Exp[[#This Row],[+/-  (HR GL Detail)]]&lt;&gt;"",tbl_TransDet_Exp[[#This Row],[+/-  (HR GL Detail)]],IF(#REF!&lt;&gt;"",#REF!,""))</f>
        <v>#REF!</v>
      </c>
      <c r="AC1675" s="250" t="str">
        <f t="shared" si="81"/>
        <v>https://financials.omni.fsu.edu/psp/sprdfi/EMPLOYEE/ERP/c/AUDIT_EXPENSE_FUNCTIONS.TE_EXP_SHEET_INQ.GBL?SHEET_ID=</v>
      </c>
      <c r="AD1675" s="250" t="str">
        <f t="shared" si="82"/>
        <v>&amp;PAGE=EX_SHEET_ENTRY</v>
      </c>
      <c r="AE1675" s="250" t="str">
        <f>IF(LEFT(tbl_TransDet_Exp[[#This Row],[Journal Id]],2)="EX",TEXT(tbl_TransDet_Exp[[#This Row],[Vch /Ex /PayId]],"0000000000"),"")</f>
        <v/>
      </c>
      <c r="AF1675" s="250" t="b">
        <f>IF(tbl_TransDet_Exp[[#This Row],[ER Lookup and Format]]&lt;&gt;"",CONCATENATE(tbl_TransDet_Exp[[#This Row],[https://financials.omni.fsu.edu/psp/sprdfi/EMPLOYEE/ERP/c/AUDIT_EXPENSE_FUNCTIONS.TE_EXP_SHEET_INQ.GBL?SHEET_ID=]],AE1675,tbl_TransDet_Exp[[#This Row],[&amp;PAGE=EX_SHEET_ENTRY]]))</f>
        <v>0</v>
      </c>
      <c r="AG1675" s="250" t="str">
        <f t="shared" si="83"/>
        <v>https://docmgmt.its.fsu.edu/NolijWeb/public/apiLoginCheck.jsp?redir=../documentviewer/%3FdocumentId%3D</v>
      </c>
      <c r="AH16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5" s="250" t="str">
        <f>tbl_TransDet_Exp[[#Headers],[&amp;TargetFrameName=None]]</f>
        <v>&amp;TargetFrameName=None</v>
      </c>
      <c r="AJ16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5" s="71"/>
      <c r="AN1675" s="22"/>
      <c r="AO1675" s="22"/>
      <c r="AP1675" s="208"/>
      <c r="AQ1675" s="42" t="e">
        <f>IF(tbl_TransDet_Exp[[#This Row],[Custom SR Type]]="",INDEX(SR_Lookup[Section Name],MATCH(tbl_TransDet_Exp[[#This Row],[Account]],SR_Lookup[Account],0)),tbl_TransDet_Exp[[#This Row],[Custom SR Type]])</f>
        <v>#N/A</v>
      </c>
      <c r="AR1675" s="42">
        <f>VALUE(CONCATENATE(C1675,TEXT(tbl_TransDet_Exp[[#This Row],[Pd]],"00")))</f>
        <v>0</v>
      </c>
      <c r="AS1675" s="42" t="str">
        <f>TEXT(tbl_TransDet_Exp[[#This Row],[Project Id]],"000000")</f>
        <v>000000</v>
      </c>
      <c r="AT1675" s="42" t="e">
        <f>INDEX(Table11[Description],MATCH(tbl_TransDet_Exp[[#This Row],[Account]],Table11[GL Account],0))</f>
        <v>#N/A</v>
      </c>
      <c r="AU16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6" spans="2:47">
      <c r="B1676" s="11"/>
      <c r="C1676" s="243"/>
      <c r="D1676" s="243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244"/>
      <c r="P1676" s="11"/>
      <c r="Q1676" s="245"/>
      <c r="R1676" s="11"/>
      <c r="S1676" s="11"/>
      <c r="T1676" s="11"/>
      <c r="U1676" s="11"/>
      <c r="V1676" s="11"/>
      <c r="W1676" s="11"/>
      <c r="X1676" s="11"/>
      <c r="Y1676" s="11"/>
      <c r="Z1676" s="246"/>
      <c r="AA16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6" s="250" t="e">
        <f>IF(tbl_TransDet_Exp[[#This Row],[+/-  (HR GL Detail)]]&lt;&gt;"",tbl_TransDet_Exp[[#This Row],[+/-  (HR GL Detail)]],IF(#REF!&lt;&gt;"",#REF!,""))</f>
        <v>#REF!</v>
      </c>
      <c r="AC1676" s="250" t="str">
        <f t="shared" si="81"/>
        <v>https://financials.omni.fsu.edu/psp/sprdfi/EMPLOYEE/ERP/c/AUDIT_EXPENSE_FUNCTIONS.TE_EXP_SHEET_INQ.GBL?SHEET_ID=</v>
      </c>
      <c r="AD1676" s="250" t="str">
        <f t="shared" si="82"/>
        <v>&amp;PAGE=EX_SHEET_ENTRY</v>
      </c>
      <c r="AE1676" s="250" t="str">
        <f>IF(LEFT(tbl_TransDet_Exp[[#This Row],[Journal Id]],2)="EX",TEXT(tbl_TransDet_Exp[[#This Row],[Vch /Ex /PayId]],"0000000000"),"")</f>
        <v/>
      </c>
      <c r="AF1676" s="250" t="b">
        <f>IF(tbl_TransDet_Exp[[#This Row],[ER Lookup and Format]]&lt;&gt;"",CONCATENATE(tbl_TransDet_Exp[[#This Row],[https://financials.omni.fsu.edu/psp/sprdfi/EMPLOYEE/ERP/c/AUDIT_EXPENSE_FUNCTIONS.TE_EXP_SHEET_INQ.GBL?SHEET_ID=]],AE1676,tbl_TransDet_Exp[[#This Row],[&amp;PAGE=EX_SHEET_ENTRY]]))</f>
        <v>0</v>
      </c>
      <c r="AG1676" s="250" t="str">
        <f t="shared" si="83"/>
        <v>https://docmgmt.its.fsu.edu/NolijWeb/public/apiLoginCheck.jsp?redir=../documentviewer/%3FdocumentId%3D</v>
      </c>
      <c r="AH16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6" s="250" t="str">
        <f>tbl_TransDet_Exp[[#Headers],[&amp;TargetFrameName=None]]</f>
        <v>&amp;TargetFrameName=None</v>
      </c>
      <c r="AJ16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6" s="71"/>
      <c r="AN1676" s="22"/>
      <c r="AO1676" s="22"/>
      <c r="AP1676" s="208"/>
      <c r="AQ1676" s="42" t="e">
        <f>IF(tbl_TransDet_Exp[[#This Row],[Custom SR Type]]="",INDEX(SR_Lookup[Section Name],MATCH(tbl_TransDet_Exp[[#This Row],[Account]],SR_Lookup[Account],0)),tbl_TransDet_Exp[[#This Row],[Custom SR Type]])</f>
        <v>#N/A</v>
      </c>
      <c r="AR1676" s="42">
        <f>VALUE(CONCATENATE(C1676,TEXT(tbl_TransDet_Exp[[#This Row],[Pd]],"00")))</f>
        <v>0</v>
      </c>
      <c r="AS1676" s="42" t="str">
        <f>TEXT(tbl_TransDet_Exp[[#This Row],[Project Id]],"000000")</f>
        <v>000000</v>
      </c>
      <c r="AT1676" s="42" t="e">
        <f>INDEX(Table11[Description],MATCH(tbl_TransDet_Exp[[#This Row],[Account]],Table11[GL Account],0))</f>
        <v>#N/A</v>
      </c>
      <c r="AU16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7" spans="2:47">
      <c r="B1677" s="11"/>
      <c r="C1677" s="243"/>
      <c r="D1677" s="243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244"/>
      <c r="P1677" s="11"/>
      <c r="Q1677" s="245"/>
      <c r="R1677" s="11"/>
      <c r="S1677" s="11"/>
      <c r="T1677" s="11"/>
      <c r="U1677" s="11"/>
      <c r="V1677" s="11"/>
      <c r="W1677" s="11"/>
      <c r="X1677" s="11"/>
      <c r="Y1677" s="11"/>
      <c r="Z1677" s="246"/>
      <c r="AA16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7" s="250" t="e">
        <f>IF(tbl_TransDet_Exp[[#This Row],[+/-  (HR GL Detail)]]&lt;&gt;"",tbl_TransDet_Exp[[#This Row],[+/-  (HR GL Detail)]],IF(#REF!&lt;&gt;"",#REF!,""))</f>
        <v>#REF!</v>
      </c>
      <c r="AC1677" s="250" t="str">
        <f t="shared" si="81"/>
        <v>https://financials.omni.fsu.edu/psp/sprdfi/EMPLOYEE/ERP/c/AUDIT_EXPENSE_FUNCTIONS.TE_EXP_SHEET_INQ.GBL?SHEET_ID=</v>
      </c>
      <c r="AD1677" s="250" t="str">
        <f t="shared" si="82"/>
        <v>&amp;PAGE=EX_SHEET_ENTRY</v>
      </c>
      <c r="AE1677" s="250" t="str">
        <f>IF(LEFT(tbl_TransDet_Exp[[#This Row],[Journal Id]],2)="EX",TEXT(tbl_TransDet_Exp[[#This Row],[Vch /Ex /PayId]],"0000000000"),"")</f>
        <v/>
      </c>
      <c r="AF1677" s="250" t="b">
        <f>IF(tbl_TransDet_Exp[[#This Row],[ER Lookup and Format]]&lt;&gt;"",CONCATENATE(tbl_TransDet_Exp[[#This Row],[https://financials.omni.fsu.edu/psp/sprdfi/EMPLOYEE/ERP/c/AUDIT_EXPENSE_FUNCTIONS.TE_EXP_SHEET_INQ.GBL?SHEET_ID=]],AE1677,tbl_TransDet_Exp[[#This Row],[&amp;PAGE=EX_SHEET_ENTRY]]))</f>
        <v>0</v>
      </c>
      <c r="AG1677" s="250" t="str">
        <f t="shared" si="83"/>
        <v>https://docmgmt.its.fsu.edu/NolijWeb/public/apiLoginCheck.jsp?redir=../documentviewer/%3FdocumentId%3D</v>
      </c>
      <c r="AH16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7" s="250" t="str">
        <f>tbl_TransDet_Exp[[#Headers],[&amp;TargetFrameName=None]]</f>
        <v>&amp;TargetFrameName=None</v>
      </c>
      <c r="AJ16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7" s="71"/>
      <c r="AN1677" s="22"/>
      <c r="AO1677" s="22"/>
      <c r="AP1677" s="208"/>
      <c r="AQ1677" s="42" t="e">
        <f>IF(tbl_TransDet_Exp[[#This Row],[Custom SR Type]]="",INDEX(SR_Lookup[Section Name],MATCH(tbl_TransDet_Exp[[#This Row],[Account]],SR_Lookup[Account],0)),tbl_TransDet_Exp[[#This Row],[Custom SR Type]])</f>
        <v>#N/A</v>
      </c>
      <c r="AR1677" s="42">
        <f>VALUE(CONCATENATE(C1677,TEXT(tbl_TransDet_Exp[[#This Row],[Pd]],"00")))</f>
        <v>0</v>
      </c>
      <c r="AS1677" s="42" t="str">
        <f>TEXT(tbl_TransDet_Exp[[#This Row],[Project Id]],"000000")</f>
        <v>000000</v>
      </c>
      <c r="AT1677" s="42" t="e">
        <f>INDEX(Table11[Description],MATCH(tbl_TransDet_Exp[[#This Row],[Account]],Table11[GL Account],0))</f>
        <v>#N/A</v>
      </c>
      <c r="AU16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8" spans="2:47">
      <c r="B1678" s="11"/>
      <c r="C1678" s="243"/>
      <c r="D1678" s="243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244"/>
      <c r="P1678" s="11"/>
      <c r="Q1678" s="245"/>
      <c r="R1678" s="11"/>
      <c r="S1678" s="11"/>
      <c r="T1678" s="11"/>
      <c r="U1678" s="11"/>
      <c r="V1678" s="11"/>
      <c r="W1678" s="11"/>
      <c r="X1678" s="11"/>
      <c r="Y1678" s="11"/>
      <c r="Z1678" s="246"/>
      <c r="AA16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8" s="250" t="e">
        <f>IF(tbl_TransDet_Exp[[#This Row],[+/-  (HR GL Detail)]]&lt;&gt;"",tbl_TransDet_Exp[[#This Row],[+/-  (HR GL Detail)]],IF(#REF!&lt;&gt;"",#REF!,""))</f>
        <v>#REF!</v>
      </c>
      <c r="AC1678" s="250" t="str">
        <f t="shared" si="81"/>
        <v>https://financials.omni.fsu.edu/psp/sprdfi/EMPLOYEE/ERP/c/AUDIT_EXPENSE_FUNCTIONS.TE_EXP_SHEET_INQ.GBL?SHEET_ID=</v>
      </c>
      <c r="AD1678" s="250" t="str">
        <f t="shared" si="82"/>
        <v>&amp;PAGE=EX_SHEET_ENTRY</v>
      </c>
      <c r="AE1678" s="250" t="str">
        <f>IF(LEFT(tbl_TransDet_Exp[[#This Row],[Journal Id]],2)="EX",TEXT(tbl_TransDet_Exp[[#This Row],[Vch /Ex /PayId]],"0000000000"),"")</f>
        <v/>
      </c>
      <c r="AF1678" s="250" t="b">
        <f>IF(tbl_TransDet_Exp[[#This Row],[ER Lookup and Format]]&lt;&gt;"",CONCATENATE(tbl_TransDet_Exp[[#This Row],[https://financials.omni.fsu.edu/psp/sprdfi/EMPLOYEE/ERP/c/AUDIT_EXPENSE_FUNCTIONS.TE_EXP_SHEET_INQ.GBL?SHEET_ID=]],AE1678,tbl_TransDet_Exp[[#This Row],[&amp;PAGE=EX_SHEET_ENTRY]]))</f>
        <v>0</v>
      </c>
      <c r="AG1678" s="250" t="str">
        <f t="shared" si="83"/>
        <v>https://docmgmt.its.fsu.edu/NolijWeb/public/apiLoginCheck.jsp?redir=../documentviewer/%3FdocumentId%3D</v>
      </c>
      <c r="AH16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8" s="250" t="str">
        <f>tbl_TransDet_Exp[[#Headers],[&amp;TargetFrameName=None]]</f>
        <v>&amp;TargetFrameName=None</v>
      </c>
      <c r="AJ16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8" s="71"/>
      <c r="AN1678" s="22"/>
      <c r="AO1678" s="22"/>
      <c r="AP1678" s="208"/>
      <c r="AQ1678" s="42" t="e">
        <f>IF(tbl_TransDet_Exp[[#This Row],[Custom SR Type]]="",INDEX(SR_Lookup[Section Name],MATCH(tbl_TransDet_Exp[[#This Row],[Account]],SR_Lookup[Account],0)),tbl_TransDet_Exp[[#This Row],[Custom SR Type]])</f>
        <v>#N/A</v>
      </c>
      <c r="AR1678" s="42">
        <f>VALUE(CONCATENATE(C1678,TEXT(tbl_TransDet_Exp[[#This Row],[Pd]],"00")))</f>
        <v>0</v>
      </c>
      <c r="AS1678" s="42" t="str">
        <f>TEXT(tbl_TransDet_Exp[[#This Row],[Project Id]],"000000")</f>
        <v>000000</v>
      </c>
      <c r="AT1678" s="42" t="e">
        <f>INDEX(Table11[Description],MATCH(tbl_TransDet_Exp[[#This Row],[Account]],Table11[GL Account],0))</f>
        <v>#N/A</v>
      </c>
      <c r="AU16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79" spans="2:47">
      <c r="B1679" s="11"/>
      <c r="C1679" s="243"/>
      <c r="D1679" s="243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244"/>
      <c r="P1679" s="11"/>
      <c r="Q1679" s="245"/>
      <c r="R1679" s="11"/>
      <c r="S1679" s="11"/>
      <c r="T1679" s="11"/>
      <c r="U1679" s="11"/>
      <c r="V1679" s="11"/>
      <c r="W1679" s="11"/>
      <c r="X1679" s="11"/>
      <c r="Y1679" s="11"/>
      <c r="Z1679" s="246"/>
      <c r="AA16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79" s="250" t="e">
        <f>IF(tbl_TransDet_Exp[[#This Row],[+/-  (HR GL Detail)]]&lt;&gt;"",tbl_TransDet_Exp[[#This Row],[+/-  (HR GL Detail)]],IF(#REF!&lt;&gt;"",#REF!,""))</f>
        <v>#REF!</v>
      </c>
      <c r="AC1679" s="250" t="str">
        <f t="shared" si="81"/>
        <v>https://financials.omni.fsu.edu/psp/sprdfi/EMPLOYEE/ERP/c/AUDIT_EXPENSE_FUNCTIONS.TE_EXP_SHEET_INQ.GBL?SHEET_ID=</v>
      </c>
      <c r="AD1679" s="250" t="str">
        <f t="shared" si="82"/>
        <v>&amp;PAGE=EX_SHEET_ENTRY</v>
      </c>
      <c r="AE1679" s="250" t="str">
        <f>IF(LEFT(tbl_TransDet_Exp[[#This Row],[Journal Id]],2)="EX",TEXT(tbl_TransDet_Exp[[#This Row],[Vch /Ex /PayId]],"0000000000"),"")</f>
        <v/>
      </c>
      <c r="AF1679" s="250" t="b">
        <f>IF(tbl_TransDet_Exp[[#This Row],[ER Lookup and Format]]&lt;&gt;"",CONCATENATE(tbl_TransDet_Exp[[#This Row],[https://financials.omni.fsu.edu/psp/sprdfi/EMPLOYEE/ERP/c/AUDIT_EXPENSE_FUNCTIONS.TE_EXP_SHEET_INQ.GBL?SHEET_ID=]],AE1679,tbl_TransDet_Exp[[#This Row],[&amp;PAGE=EX_SHEET_ENTRY]]))</f>
        <v>0</v>
      </c>
      <c r="AG1679" s="250" t="str">
        <f t="shared" si="83"/>
        <v>https://docmgmt.its.fsu.edu/NolijWeb/public/apiLoginCheck.jsp?redir=../documentviewer/%3FdocumentId%3D</v>
      </c>
      <c r="AH16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79" s="250" t="str">
        <f>tbl_TransDet_Exp[[#Headers],[&amp;TargetFrameName=None]]</f>
        <v>&amp;TargetFrameName=None</v>
      </c>
      <c r="AJ16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79" s="71"/>
      <c r="AN1679" s="22"/>
      <c r="AO1679" s="22"/>
      <c r="AP1679" s="208"/>
      <c r="AQ1679" s="42" t="e">
        <f>IF(tbl_TransDet_Exp[[#This Row],[Custom SR Type]]="",INDEX(SR_Lookup[Section Name],MATCH(tbl_TransDet_Exp[[#This Row],[Account]],SR_Lookup[Account],0)),tbl_TransDet_Exp[[#This Row],[Custom SR Type]])</f>
        <v>#N/A</v>
      </c>
      <c r="AR1679" s="42">
        <f>VALUE(CONCATENATE(C1679,TEXT(tbl_TransDet_Exp[[#This Row],[Pd]],"00")))</f>
        <v>0</v>
      </c>
      <c r="AS1679" s="42" t="str">
        <f>TEXT(tbl_TransDet_Exp[[#This Row],[Project Id]],"000000")</f>
        <v>000000</v>
      </c>
      <c r="AT1679" s="42" t="e">
        <f>INDEX(Table11[Description],MATCH(tbl_TransDet_Exp[[#This Row],[Account]],Table11[GL Account],0))</f>
        <v>#N/A</v>
      </c>
      <c r="AU16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0" spans="2:47">
      <c r="B1680" s="11"/>
      <c r="C1680" s="243"/>
      <c r="D1680" s="243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244"/>
      <c r="P1680" s="11"/>
      <c r="Q1680" s="245"/>
      <c r="R1680" s="11"/>
      <c r="S1680" s="11"/>
      <c r="T1680" s="11"/>
      <c r="U1680" s="11"/>
      <c r="V1680" s="11"/>
      <c r="W1680" s="11"/>
      <c r="X1680" s="11"/>
      <c r="Y1680" s="11"/>
      <c r="Z1680" s="246"/>
      <c r="AA16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0" s="250" t="e">
        <f>IF(tbl_TransDet_Exp[[#This Row],[+/-  (HR GL Detail)]]&lt;&gt;"",tbl_TransDet_Exp[[#This Row],[+/-  (HR GL Detail)]],IF(#REF!&lt;&gt;"",#REF!,""))</f>
        <v>#REF!</v>
      </c>
      <c r="AC1680" s="250" t="str">
        <f t="shared" si="81"/>
        <v>https://financials.omni.fsu.edu/psp/sprdfi/EMPLOYEE/ERP/c/AUDIT_EXPENSE_FUNCTIONS.TE_EXP_SHEET_INQ.GBL?SHEET_ID=</v>
      </c>
      <c r="AD1680" s="250" t="str">
        <f t="shared" si="82"/>
        <v>&amp;PAGE=EX_SHEET_ENTRY</v>
      </c>
      <c r="AE1680" s="250" t="str">
        <f>IF(LEFT(tbl_TransDet_Exp[[#This Row],[Journal Id]],2)="EX",TEXT(tbl_TransDet_Exp[[#This Row],[Vch /Ex /PayId]],"0000000000"),"")</f>
        <v/>
      </c>
      <c r="AF1680" s="250" t="b">
        <f>IF(tbl_TransDet_Exp[[#This Row],[ER Lookup and Format]]&lt;&gt;"",CONCATENATE(tbl_TransDet_Exp[[#This Row],[https://financials.omni.fsu.edu/psp/sprdfi/EMPLOYEE/ERP/c/AUDIT_EXPENSE_FUNCTIONS.TE_EXP_SHEET_INQ.GBL?SHEET_ID=]],AE1680,tbl_TransDet_Exp[[#This Row],[&amp;PAGE=EX_SHEET_ENTRY]]))</f>
        <v>0</v>
      </c>
      <c r="AG1680" s="250" t="str">
        <f t="shared" si="83"/>
        <v>https://docmgmt.its.fsu.edu/NolijWeb/public/apiLoginCheck.jsp?redir=../documentviewer/%3FdocumentId%3D</v>
      </c>
      <c r="AH16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0" s="250" t="str">
        <f>tbl_TransDet_Exp[[#Headers],[&amp;TargetFrameName=None]]</f>
        <v>&amp;TargetFrameName=None</v>
      </c>
      <c r="AJ16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0" s="71"/>
      <c r="AN1680" s="22"/>
      <c r="AO1680" s="22"/>
      <c r="AP1680" s="208"/>
      <c r="AQ1680" s="42" t="e">
        <f>IF(tbl_TransDet_Exp[[#This Row],[Custom SR Type]]="",INDEX(SR_Lookup[Section Name],MATCH(tbl_TransDet_Exp[[#This Row],[Account]],SR_Lookup[Account],0)),tbl_TransDet_Exp[[#This Row],[Custom SR Type]])</f>
        <v>#N/A</v>
      </c>
      <c r="AR1680" s="42">
        <f>VALUE(CONCATENATE(C1680,TEXT(tbl_TransDet_Exp[[#This Row],[Pd]],"00")))</f>
        <v>0</v>
      </c>
      <c r="AS1680" s="42" t="str">
        <f>TEXT(tbl_TransDet_Exp[[#This Row],[Project Id]],"000000")</f>
        <v>000000</v>
      </c>
      <c r="AT1680" s="42" t="e">
        <f>INDEX(Table11[Description],MATCH(tbl_TransDet_Exp[[#This Row],[Account]],Table11[GL Account],0))</f>
        <v>#N/A</v>
      </c>
      <c r="AU16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1" spans="2:47">
      <c r="B1681" s="11"/>
      <c r="C1681" s="243"/>
      <c r="D1681" s="243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244"/>
      <c r="P1681" s="11"/>
      <c r="Q1681" s="245"/>
      <c r="R1681" s="11"/>
      <c r="S1681" s="11"/>
      <c r="T1681" s="11"/>
      <c r="U1681" s="11"/>
      <c r="V1681" s="11"/>
      <c r="W1681" s="11"/>
      <c r="X1681" s="11"/>
      <c r="Y1681" s="11"/>
      <c r="Z1681" s="246"/>
      <c r="AA16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1" s="250" t="e">
        <f>IF(tbl_TransDet_Exp[[#This Row],[+/-  (HR GL Detail)]]&lt;&gt;"",tbl_TransDet_Exp[[#This Row],[+/-  (HR GL Detail)]],IF(#REF!&lt;&gt;"",#REF!,""))</f>
        <v>#REF!</v>
      </c>
      <c r="AC1681" s="250" t="str">
        <f t="shared" si="81"/>
        <v>https://financials.omni.fsu.edu/psp/sprdfi/EMPLOYEE/ERP/c/AUDIT_EXPENSE_FUNCTIONS.TE_EXP_SHEET_INQ.GBL?SHEET_ID=</v>
      </c>
      <c r="AD1681" s="250" t="str">
        <f t="shared" si="82"/>
        <v>&amp;PAGE=EX_SHEET_ENTRY</v>
      </c>
      <c r="AE1681" s="250" t="str">
        <f>IF(LEFT(tbl_TransDet_Exp[[#This Row],[Journal Id]],2)="EX",TEXT(tbl_TransDet_Exp[[#This Row],[Vch /Ex /PayId]],"0000000000"),"")</f>
        <v/>
      </c>
      <c r="AF1681" s="250" t="b">
        <f>IF(tbl_TransDet_Exp[[#This Row],[ER Lookup and Format]]&lt;&gt;"",CONCATENATE(tbl_TransDet_Exp[[#This Row],[https://financials.omni.fsu.edu/psp/sprdfi/EMPLOYEE/ERP/c/AUDIT_EXPENSE_FUNCTIONS.TE_EXP_SHEET_INQ.GBL?SHEET_ID=]],AE1681,tbl_TransDet_Exp[[#This Row],[&amp;PAGE=EX_SHEET_ENTRY]]))</f>
        <v>0</v>
      </c>
      <c r="AG1681" s="250" t="str">
        <f t="shared" si="83"/>
        <v>https://docmgmt.its.fsu.edu/NolijWeb/public/apiLoginCheck.jsp?redir=../documentviewer/%3FdocumentId%3D</v>
      </c>
      <c r="AH16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1" s="250" t="str">
        <f>tbl_TransDet_Exp[[#Headers],[&amp;TargetFrameName=None]]</f>
        <v>&amp;TargetFrameName=None</v>
      </c>
      <c r="AJ16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1" s="71"/>
      <c r="AN1681" s="22"/>
      <c r="AO1681" s="22"/>
      <c r="AP1681" s="208"/>
      <c r="AQ1681" s="42" t="e">
        <f>IF(tbl_TransDet_Exp[[#This Row],[Custom SR Type]]="",INDEX(SR_Lookup[Section Name],MATCH(tbl_TransDet_Exp[[#This Row],[Account]],SR_Lookup[Account],0)),tbl_TransDet_Exp[[#This Row],[Custom SR Type]])</f>
        <v>#N/A</v>
      </c>
      <c r="AR1681" s="42">
        <f>VALUE(CONCATENATE(C1681,TEXT(tbl_TransDet_Exp[[#This Row],[Pd]],"00")))</f>
        <v>0</v>
      </c>
      <c r="AS1681" s="42" t="str">
        <f>TEXT(tbl_TransDet_Exp[[#This Row],[Project Id]],"000000")</f>
        <v>000000</v>
      </c>
      <c r="AT1681" s="42" t="e">
        <f>INDEX(Table11[Description],MATCH(tbl_TransDet_Exp[[#This Row],[Account]],Table11[GL Account],0))</f>
        <v>#N/A</v>
      </c>
      <c r="AU16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2" spans="2:47">
      <c r="B1682" s="11"/>
      <c r="C1682" s="243"/>
      <c r="D1682" s="243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244"/>
      <c r="P1682" s="11"/>
      <c r="Q1682" s="245"/>
      <c r="R1682" s="11"/>
      <c r="S1682" s="11"/>
      <c r="T1682" s="11"/>
      <c r="U1682" s="11"/>
      <c r="V1682" s="11"/>
      <c r="W1682" s="11"/>
      <c r="X1682" s="11"/>
      <c r="Y1682" s="11"/>
      <c r="Z1682" s="246"/>
      <c r="AA16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2" s="250" t="e">
        <f>IF(tbl_TransDet_Exp[[#This Row],[+/-  (HR GL Detail)]]&lt;&gt;"",tbl_TransDet_Exp[[#This Row],[+/-  (HR GL Detail)]],IF(#REF!&lt;&gt;"",#REF!,""))</f>
        <v>#REF!</v>
      </c>
      <c r="AC1682" s="250" t="str">
        <f t="shared" si="81"/>
        <v>https://financials.omni.fsu.edu/psp/sprdfi/EMPLOYEE/ERP/c/AUDIT_EXPENSE_FUNCTIONS.TE_EXP_SHEET_INQ.GBL?SHEET_ID=</v>
      </c>
      <c r="AD1682" s="250" t="str">
        <f t="shared" si="82"/>
        <v>&amp;PAGE=EX_SHEET_ENTRY</v>
      </c>
      <c r="AE1682" s="250" t="str">
        <f>IF(LEFT(tbl_TransDet_Exp[[#This Row],[Journal Id]],2)="EX",TEXT(tbl_TransDet_Exp[[#This Row],[Vch /Ex /PayId]],"0000000000"),"")</f>
        <v/>
      </c>
      <c r="AF1682" s="250" t="b">
        <f>IF(tbl_TransDet_Exp[[#This Row],[ER Lookup and Format]]&lt;&gt;"",CONCATENATE(tbl_TransDet_Exp[[#This Row],[https://financials.omni.fsu.edu/psp/sprdfi/EMPLOYEE/ERP/c/AUDIT_EXPENSE_FUNCTIONS.TE_EXP_SHEET_INQ.GBL?SHEET_ID=]],AE1682,tbl_TransDet_Exp[[#This Row],[&amp;PAGE=EX_SHEET_ENTRY]]))</f>
        <v>0</v>
      </c>
      <c r="AG1682" s="250" t="str">
        <f t="shared" si="83"/>
        <v>https://docmgmt.its.fsu.edu/NolijWeb/public/apiLoginCheck.jsp?redir=../documentviewer/%3FdocumentId%3D</v>
      </c>
      <c r="AH16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2" s="250" t="str">
        <f>tbl_TransDet_Exp[[#Headers],[&amp;TargetFrameName=None]]</f>
        <v>&amp;TargetFrameName=None</v>
      </c>
      <c r="AJ16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2" s="71"/>
      <c r="AN1682" s="22"/>
      <c r="AO1682" s="22"/>
      <c r="AP1682" s="208"/>
      <c r="AQ1682" s="42" t="e">
        <f>IF(tbl_TransDet_Exp[[#This Row],[Custom SR Type]]="",INDEX(SR_Lookup[Section Name],MATCH(tbl_TransDet_Exp[[#This Row],[Account]],SR_Lookup[Account],0)),tbl_TransDet_Exp[[#This Row],[Custom SR Type]])</f>
        <v>#N/A</v>
      </c>
      <c r="AR1682" s="42">
        <f>VALUE(CONCATENATE(C1682,TEXT(tbl_TransDet_Exp[[#This Row],[Pd]],"00")))</f>
        <v>0</v>
      </c>
      <c r="AS1682" s="42" t="str">
        <f>TEXT(tbl_TransDet_Exp[[#This Row],[Project Id]],"000000")</f>
        <v>000000</v>
      </c>
      <c r="AT1682" s="42" t="e">
        <f>INDEX(Table11[Description],MATCH(tbl_TransDet_Exp[[#This Row],[Account]],Table11[GL Account],0))</f>
        <v>#N/A</v>
      </c>
      <c r="AU16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3" spans="2:47">
      <c r="B1683" s="11"/>
      <c r="C1683" s="243"/>
      <c r="D1683" s="243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244"/>
      <c r="P1683" s="11"/>
      <c r="Q1683" s="245"/>
      <c r="R1683" s="11"/>
      <c r="S1683" s="11"/>
      <c r="T1683" s="11"/>
      <c r="U1683" s="11"/>
      <c r="V1683" s="11"/>
      <c r="W1683" s="11"/>
      <c r="X1683" s="11"/>
      <c r="Y1683" s="11"/>
      <c r="Z1683" s="246"/>
      <c r="AA16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3" s="250" t="e">
        <f>IF(tbl_TransDet_Exp[[#This Row],[+/-  (HR GL Detail)]]&lt;&gt;"",tbl_TransDet_Exp[[#This Row],[+/-  (HR GL Detail)]],IF(#REF!&lt;&gt;"",#REF!,""))</f>
        <v>#REF!</v>
      </c>
      <c r="AC1683" s="250" t="str">
        <f t="shared" si="81"/>
        <v>https://financials.omni.fsu.edu/psp/sprdfi/EMPLOYEE/ERP/c/AUDIT_EXPENSE_FUNCTIONS.TE_EXP_SHEET_INQ.GBL?SHEET_ID=</v>
      </c>
      <c r="AD1683" s="250" t="str">
        <f t="shared" si="82"/>
        <v>&amp;PAGE=EX_SHEET_ENTRY</v>
      </c>
      <c r="AE1683" s="250" t="str">
        <f>IF(LEFT(tbl_TransDet_Exp[[#This Row],[Journal Id]],2)="EX",TEXT(tbl_TransDet_Exp[[#This Row],[Vch /Ex /PayId]],"0000000000"),"")</f>
        <v/>
      </c>
      <c r="AF1683" s="250" t="b">
        <f>IF(tbl_TransDet_Exp[[#This Row],[ER Lookup and Format]]&lt;&gt;"",CONCATENATE(tbl_TransDet_Exp[[#This Row],[https://financials.omni.fsu.edu/psp/sprdfi/EMPLOYEE/ERP/c/AUDIT_EXPENSE_FUNCTIONS.TE_EXP_SHEET_INQ.GBL?SHEET_ID=]],AE1683,tbl_TransDet_Exp[[#This Row],[&amp;PAGE=EX_SHEET_ENTRY]]))</f>
        <v>0</v>
      </c>
      <c r="AG1683" s="250" t="str">
        <f t="shared" si="83"/>
        <v>https://docmgmt.its.fsu.edu/NolijWeb/public/apiLoginCheck.jsp?redir=../documentviewer/%3FdocumentId%3D</v>
      </c>
      <c r="AH16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3" s="250" t="str">
        <f>tbl_TransDet_Exp[[#Headers],[&amp;TargetFrameName=None]]</f>
        <v>&amp;TargetFrameName=None</v>
      </c>
      <c r="AJ16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3" s="71"/>
      <c r="AN1683" s="22"/>
      <c r="AO1683" s="22"/>
      <c r="AP1683" s="208"/>
      <c r="AQ1683" s="42" t="e">
        <f>IF(tbl_TransDet_Exp[[#This Row],[Custom SR Type]]="",INDEX(SR_Lookup[Section Name],MATCH(tbl_TransDet_Exp[[#This Row],[Account]],SR_Lookup[Account],0)),tbl_TransDet_Exp[[#This Row],[Custom SR Type]])</f>
        <v>#N/A</v>
      </c>
      <c r="AR1683" s="42">
        <f>VALUE(CONCATENATE(C1683,TEXT(tbl_TransDet_Exp[[#This Row],[Pd]],"00")))</f>
        <v>0</v>
      </c>
      <c r="AS1683" s="42" t="str">
        <f>TEXT(tbl_TransDet_Exp[[#This Row],[Project Id]],"000000")</f>
        <v>000000</v>
      </c>
      <c r="AT1683" s="42" t="e">
        <f>INDEX(Table11[Description],MATCH(tbl_TransDet_Exp[[#This Row],[Account]],Table11[GL Account],0))</f>
        <v>#N/A</v>
      </c>
      <c r="AU16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4" spans="2:47">
      <c r="B1684" s="11"/>
      <c r="C1684" s="243"/>
      <c r="D1684" s="243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244"/>
      <c r="P1684" s="11"/>
      <c r="Q1684" s="245"/>
      <c r="R1684" s="11"/>
      <c r="S1684" s="11"/>
      <c r="T1684" s="11"/>
      <c r="U1684" s="11"/>
      <c r="V1684" s="11"/>
      <c r="W1684" s="11"/>
      <c r="X1684" s="11"/>
      <c r="Y1684" s="11"/>
      <c r="Z1684" s="246"/>
      <c r="AA16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4" s="250" t="e">
        <f>IF(tbl_TransDet_Exp[[#This Row],[+/-  (HR GL Detail)]]&lt;&gt;"",tbl_TransDet_Exp[[#This Row],[+/-  (HR GL Detail)]],IF(#REF!&lt;&gt;"",#REF!,""))</f>
        <v>#REF!</v>
      </c>
      <c r="AC1684" s="250" t="str">
        <f t="shared" si="81"/>
        <v>https://financials.omni.fsu.edu/psp/sprdfi/EMPLOYEE/ERP/c/AUDIT_EXPENSE_FUNCTIONS.TE_EXP_SHEET_INQ.GBL?SHEET_ID=</v>
      </c>
      <c r="AD1684" s="250" t="str">
        <f t="shared" si="82"/>
        <v>&amp;PAGE=EX_SHEET_ENTRY</v>
      </c>
      <c r="AE1684" s="250" t="str">
        <f>IF(LEFT(tbl_TransDet_Exp[[#This Row],[Journal Id]],2)="EX",TEXT(tbl_TransDet_Exp[[#This Row],[Vch /Ex /PayId]],"0000000000"),"")</f>
        <v/>
      </c>
      <c r="AF1684" s="250" t="b">
        <f>IF(tbl_TransDet_Exp[[#This Row],[ER Lookup and Format]]&lt;&gt;"",CONCATENATE(tbl_TransDet_Exp[[#This Row],[https://financials.omni.fsu.edu/psp/sprdfi/EMPLOYEE/ERP/c/AUDIT_EXPENSE_FUNCTIONS.TE_EXP_SHEET_INQ.GBL?SHEET_ID=]],AE1684,tbl_TransDet_Exp[[#This Row],[&amp;PAGE=EX_SHEET_ENTRY]]))</f>
        <v>0</v>
      </c>
      <c r="AG1684" s="250" t="str">
        <f t="shared" si="83"/>
        <v>https://docmgmt.its.fsu.edu/NolijWeb/public/apiLoginCheck.jsp?redir=../documentviewer/%3FdocumentId%3D</v>
      </c>
      <c r="AH16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4" s="250" t="str">
        <f>tbl_TransDet_Exp[[#Headers],[&amp;TargetFrameName=None]]</f>
        <v>&amp;TargetFrameName=None</v>
      </c>
      <c r="AJ16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4" s="71"/>
      <c r="AN1684" s="22"/>
      <c r="AO1684" s="22"/>
      <c r="AP1684" s="208"/>
      <c r="AQ1684" s="42" t="e">
        <f>IF(tbl_TransDet_Exp[[#This Row],[Custom SR Type]]="",INDEX(SR_Lookup[Section Name],MATCH(tbl_TransDet_Exp[[#This Row],[Account]],SR_Lookup[Account],0)),tbl_TransDet_Exp[[#This Row],[Custom SR Type]])</f>
        <v>#N/A</v>
      </c>
      <c r="AR1684" s="42">
        <f>VALUE(CONCATENATE(C1684,TEXT(tbl_TransDet_Exp[[#This Row],[Pd]],"00")))</f>
        <v>0</v>
      </c>
      <c r="AS1684" s="42" t="str">
        <f>TEXT(tbl_TransDet_Exp[[#This Row],[Project Id]],"000000")</f>
        <v>000000</v>
      </c>
      <c r="AT1684" s="42" t="e">
        <f>INDEX(Table11[Description],MATCH(tbl_TransDet_Exp[[#This Row],[Account]],Table11[GL Account],0))</f>
        <v>#N/A</v>
      </c>
      <c r="AU16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5" spans="2:47">
      <c r="B1685" s="11"/>
      <c r="C1685" s="243"/>
      <c r="D1685" s="243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244"/>
      <c r="P1685" s="11"/>
      <c r="Q1685" s="245"/>
      <c r="R1685" s="11"/>
      <c r="S1685" s="11"/>
      <c r="T1685" s="11"/>
      <c r="U1685" s="11"/>
      <c r="V1685" s="11"/>
      <c r="W1685" s="11"/>
      <c r="X1685" s="11"/>
      <c r="Y1685" s="11"/>
      <c r="Z1685" s="246"/>
      <c r="AA16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5" s="250" t="e">
        <f>IF(tbl_TransDet_Exp[[#This Row],[+/-  (HR GL Detail)]]&lt;&gt;"",tbl_TransDet_Exp[[#This Row],[+/-  (HR GL Detail)]],IF(#REF!&lt;&gt;"",#REF!,""))</f>
        <v>#REF!</v>
      </c>
      <c r="AC1685" s="250" t="str">
        <f t="shared" si="81"/>
        <v>https://financials.omni.fsu.edu/psp/sprdfi/EMPLOYEE/ERP/c/AUDIT_EXPENSE_FUNCTIONS.TE_EXP_SHEET_INQ.GBL?SHEET_ID=</v>
      </c>
      <c r="AD1685" s="250" t="str">
        <f t="shared" si="82"/>
        <v>&amp;PAGE=EX_SHEET_ENTRY</v>
      </c>
      <c r="AE1685" s="250" t="str">
        <f>IF(LEFT(tbl_TransDet_Exp[[#This Row],[Journal Id]],2)="EX",TEXT(tbl_TransDet_Exp[[#This Row],[Vch /Ex /PayId]],"0000000000"),"")</f>
        <v/>
      </c>
      <c r="AF1685" s="250" t="b">
        <f>IF(tbl_TransDet_Exp[[#This Row],[ER Lookup and Format]]&lt;&gt;"",CONCATENATE(tbl_TransDet_Exp[[#This Row],[https://financials.omni.fsu.edu/psp/sprdfi/EMPLOYEE/ERP/c/AUDIT_EXPENSE_FUNCTIONS.TE_EXP_SHEET_INQ.GBL?SHEET_ID=]],AE1685,tbl_TransDet_Exp[[#This Row],[&amp;PAGE=EX_SHEET_ENTRY]]))</f>
        <v>0</v>
      </c>
      <c r="AG1685" s="250" t="str">
        <f t="shared" si="83"/>
        <v>https://docmgmt.its.fsu.edu/NolijWeb/public/apiLoginCheck.jsp?redir=../documentviewer/%3FdocumentId%3D</v>
      </c>
      <c r="AH16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5" s="250" t="str">
        <f>tbl_TransDet_Exp[[#Headers],[&amp;TargetFrameName=None]]</f>
        <v>&amp;TargetFrameName=None</v>
      </c>
      <c r="AJ16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5" s="71"/>
      <c r="AN1685" s="22"/>
      <c r="AO1685" s="22"/>
      <c r="AP1685" s="208"/>
      <c r="AQ1685" s="42" t="e">
        <f>IF(tbl_TransDet_Exp[[#This Row],[Custom SR Type]]="",INDEX(SR_Lookup[Section Name],MATCH(tbl_TransDet_Exp[[#This Row],[Account]],SR_Lookup[Account],0)),tbl_TransDet_Exp[[#This Row],[Custom SR Type]])</f>
        <v>#N/A</v>
      </c>
      <c r="AR1685" s="42">
        <f>VALUE(CONCATENATE(C1685,TEXT(tbl_TransDet_Exp[[#This Row],[Pd]],"00")))</f>
        <v>0</v>
      </c>
      <c r="AS1685" s="42" t="str">
        <f>TEXT(tbl_TransDet_Exp[[#This Row],[Project Id]],"000000")</f>
        <v>000000</v>
      </c>
      <c r="AT1685" s="42" t="e">
        <f>INDEX(Table11[Description],MATCH(tbl_TransDet_Exp[[#This Row],[Account]],Table11[GL Account],0))</f>
        <v>#N/A</v>
      </c>
      <c r="AU16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6" spans="2:47">
      <c r="B1686" s="11"/>
      <c r="C1686" s="243"/>
      <c r="D1686" s="243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244"/>
      <c r="P1686" s="11"/>
      <c r="Q1686" s="245"/>
      <c r="R1686" s="11"/>
      <c r="S1686" s="11"/>
      <c r="T1686" s="11"/>
      <c r="U1686" s="11"/>
      <c r="V1686" s="11"/>
      <c r="W1686" s="11"/>
      <c r="X1686" s="11"/>
      <c r="Y1686" s="11"/>
      <c r="Z1686" s="246"/>
      <c r="AA16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6" s="250" t="e">
        <f>IF(tbl_TransDet_Exp[[#This Row],[+/-  (HR GL Detail)]]&lt;&gt;"",tbl_TransDet_Exp[[#This Row],[+/-  (HR GL Detail)]],IF(#REF!&lt;&gt;"",#REF!,""))</f>
        <v>#REF!</v>
      </c>
      <c r="AC1686" s="250" t="str">
        <f t="shared" si="81"/>
        <v>https://financials.omni.fsu.edu/psp/sprdfi/EMPLOYEE/ERP/c/AUDIT_EXPENSE_FUNCTIONS.TE_EXP_SHEET_INQ.GBL?SHEET_ID=</v>
      </c>
      <c r="AD1686" s="250" t="str">
        <f t="shared" si="82"/>
        <v>&amp;PAGE=EX_SHEET_ENTRY</v>
      </c>
      <c r="AE1686" s="250" t="str">
        <f>IF(LEFT(tbl_TransDet_Exp[[#This Row],[Journal Id]],2)="EX",TEXT(tbl_TransDet_Exp[[#This Row],[Vch /Ex /PayId]],"0000000000"),"")</f>
        <v/>
      </c>
      <c r="AF1686" s="250" t="b">
        <f>IF(tbl_TransDet_Exp[[#This Row],[ER Lookup and Format]]&lt;&gt;"",CONCATENATE(tbl_TransDet_Exp[[#This Row],[https://financials.omni.fsu.edu/psp/sprdfi/EMPLOYEE/ERP/c/AUDIT_EXPENSE_FUNCTIONS.TE_EXP_SHEET_INQ.GBL?SHEET_ID=]],AE1686,tbl_TransDet_Exp[[#This Row],[&amp;PAGE=EX_SHEET_ENTRY]]))</f>
        <v>0</v>
      </c>
      <c r="AG1686" s="250" t="str">
        <f t="shared" si="83"/>
        <v>https://docmgmt.its.fsu.edu/NolijWeb/public/apiLoginCheck.jsp?redir=../documentviewer/%3FdocumentId%3D</v>
      </c>
      <c r="AH16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6" s="250" t="str">
        <f>tbl_TransDet_Exp[[#Headers],[&amp;TargetFrameName=None]]</f>
        <v>&amp;TargetFrameName=None</v>
      </c>
      <c r="AJ16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6" s="71"/>
      <c r="AN1686" s="22"/>
      <c r="AO1686" s="22"/>
      <c r="AP1686" s="208"/>
      <c r="AQ1686" s="42" t="e">
        <f>IF(tbl_TransDet_Exp[[#This Row],[Custom SR Type]]="",INDEX(SR_Lookup[Section Name],MATCH(tbl_TransDet_Exp[[#This Row],[Account]],SR_Lookup[Account],0)),tbl_TransDet_Exp[[#This Row],[Custom SR Type]])</f>
        <v>#N/A</v>
      </c>
      <c r="AR1686" s="42">
        <f>VALUE(CONCATENATE(C1686,TEXT(tbl_TransDet_Exp[[#This Row],[Pd]],"00")))</f>
        <v>0</v>
      </c>
      <c r="AS1686" s="42" t="str">
        <f>TEXT(tbl_TransDet_Exp[[#This Row],[Project Id]],"000000")</f>
        <v>000000</v>
      </c>
      <c r="AT1686" s="42" t="e">
        <f>INDEX(Table11[Description],MATCH(tbl_TransDet_Exp[[#This Row],[Account]],Table11[GL Account],0))</f>
        <v>#N/A</v>
      </c>
      <c r="AU16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7" spans="2:47">
      <c r="B1687" s="11"/>
      <c r="C1687" s="243"/>
      <c r="D1687" s="243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244"/>
      <c r="P1687" s="11"/>
      <c r="Q1687" s="245"/>
      <c r="R1687" s="11"/>
      <c r="S1687" s="11"/>
      <c r="T1687" s="11"/>
      <c r="U1687" s="11"/>
      <c r="V1687" s="11"/>
      <c r="W1687" s="11"/>
      <c r="X1687" s="11"/>
      <c r="Y1687" s="11"/>
      <c r="Z1687" s="246"/>
      <c r="AA16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7" s="250" t="e">
        <f>IF(tbl_TransDet_Exp[[#This Row],[+/-  (HR GL Detail)]]&lt;&gt;"",tbl_TransDet_Exp[[#This Row],[+/-  (HR GL Detail)]],IF(#REF!&lt;&gt;"",#REF!,""))</f>
        <v>#REF!</v>
      </c>
      <c r="AC1687" s="250" t="str">
        <f t="shared" si="81"/>
        <v>https://financials.omni.fsu.edu/psp/sprdfi/EMPLOYEE/ERP/c/AUDIT_EXPENSE_FUNCTIONS.TE_EXP_SHEET_INQ.GBL?SHEET_ID=</v>
      </c>
      <c r="AD1687" s="250" t="str">
        <f t="shared" si="82"/>
        <v>&amp;PAGE=EX_SHEET_ENTRY</v>
      </c>
      <c r="AE1687" s="250" t="str">
        <f>IF(LEFT(tbl_TransDet_Exp[[#This Row],[Journal Id]],2)="EX",TEXT(tbl_TransDet_Exp[[#This Row],[Vch /Ex /PayId]],"0000000000"),"")</f>
        <v/>
      </c>
      <c r="AF1687" s="250" t="b">
        <f>IF(tbl_TransDet_Exp[[#This Row],[ER Lookup and Format]]&lt;&gt;"",CONCATENATE(tbl_TransDet_Exp[[#This Row],[https://financials.omni.fsu.edu/psp/sprdfi/EMPLOYEE/ERP/c/AUDIT_EXPENSE_FUNCTIONS.TE_EXP_SHEET_INQ.GBL?SHEET_ID=]],AE1687,tbl_TransDet_Exp[[#This Row],[&amp;PAGE=EX_SHEET_ENTRY]]))</f>
        <v>0</v>
      </c>
      <c r="AG1687" s="250" t="str">
        <f t="shared" si="83"/>
        <v>https://docmgmt.its.fsu.edu/NolijWeb/public/apiLoginCheck.jsp?redir=../documentviewer/%3FdocumentId%3D</v>
      </c>
      <c r="AH16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7" s="250" t="str">
        <f>tbl_TransDet_Exp[[#Headers],[&amp;TargetFrameName=None]]</f>
        <v>&amp;TargetFrameName=None</v>
      </c>
      <c r="AJ16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7" s="71"/>
      <c r="AN1687" s="22"/>
      <c r="AO1687" s="22"/>
      <c r="AP1687" s="208"/>
      <c r="AQ1687" s="42" t="e">
        <f>IF(tbl_TransDet_Exp[[#This Row],[Custom SR Type]]="",INDEX(SR_Lookup[Section Name],MATCH(tbl_TransDet_Exp[[#This Row],[Account]],SR_Lookup[Account],0)),tbl_TransDet_Exp[[#This Row],[Custom SR Type]])</f>
        <v>#N/A</v>
      </c>
      <c r="AR1687" s="42">
        <f>VALUE(CONCATENATE(C1687,TEXT(tbl_TransDet_Exp[[#This Row],[Pd]],"00")))</f>
        <v>0</v>
      </c>
      <c r="AS1687" s="42" t="str">
        <f>TEXT(tbl_TransDet_Exp[[#This Row],[Project Id]],"000000")</f>
        <v>000000</v>
      </c>
      <c r="AT1687" s="42" t="e">
        <f>INDEX(Table11[Description],MATCH(tbl_TransDet_Exp[[#This Row],[Account]],Table11[GL Account],0))</f>
        <v>#N/A</v>
      </c>
      <c r="AU16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8" spans="2:47">
      <c r="B1688" s="11"/>
      <c r="C1688" s="243"/>
      <c r="D1688" s="243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244"/>
      <c r="P1688" s="11"/>
      <c r="Q1688" s="245"/>
      <c r="R1688" s="11"/>
      <c r="S1688" s="11"/>
      <c r="T1688" s="11"/>
      <c r="U1688" s="11"/>
      <c r="V1688" s="11"/>
      <c r="W1688" s="11"/>
      <c r="X1688" s="11"/>
      <c r="Y1688" s="11"/>
      <c r="Z1688" s="246"/>
      <c r="AA16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8" s="250" t="e">
        <f>IF(tbl_TransDet_Exp[[#This Row],[+/-  (HR GL Detail)]]&lt;&gt;"",tbl_TransDet_Exp[[#This Row],[+/-  (HR GL Detail)]],IF(#REF!&lt;&gt;"",#REF!,""))</f>
        <v>#REF!</v>
      </c>
      <c r="AC1688" s="250" t="str">
        <f t="shared" si="81"/>
        <v>https://financials.omni.fsu.edu/psp/sprdfi/EMPLOYEE/ERP/c/AUDIT_EXPENSE_FUNCTIONS.TE_EXP_SHEET_INQ.GBL?SHEET_ID=</v>
      </c>
      <c r="AD1688" s="250" t="str">
        <f t="shared" si="82"/>
        <v>&amp;PAGE=EX_SHEET_ENTRY</v>
      </c>
      <c r="AE1688" s="250" t="str">
        <f>IF(LEFT(tbl_TransDet_Exp[[#This Row],[Journal Id]],2)="EX",TEXT(tbl_TransDet_Exp[[#This Row],[Vch /Ex /PayId]],"0000000000"),"")</f>
        <v/>
      </c>
      <c r="AF1688" s="250" t="b">
        <f>IF(tbl_TransDet_Exp[[#This Row],[ER Lookup and Format]]&lt;&gt;"",CONCATENATE(tbl_TransDet_Exp[[#This Row],[https://financials.omni.fsu.edu/psp/sprdfi/EMPLOYEE/ERP/c/AUDIT_EXPENSE_FUNCTIONS.TE_EXP_SHEET_INQ.GBL?SHEET_ID=]],AE1688,tbl_TransDet_Exp[[#This Row],[&amp;PAGE=EX_SHEET_ENTRY]]))</f>
        <v>0</v>
      </c>
      <c r="AG1688" s="250" t="str">
        <f t="shared" si="83"/>
        <v>https://docmgmt.its.fsu.edu/NolijWeb/public/apiLoginCheck.jsp?redir=../documentviewer/%3FdocumentId%3D</v>
      </c>
      <c r="AH16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8" s="250" t="str">
        <f>tbl_TransDet_Exp[[#Headers],[&amp;TargetFrameName=None]]</f>
        <v>&amp;TargetFrameName=None</v>
      </c>
      <c r="AJ16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8" s="71"/>
      <c r="AN1688" s="22"/>
      <c r="AO1688" s="22"/>
      <c r="AP1688" s="208"/>
      <c r="AQ1688" s="42" t="e">
        <f>IF(tbl_TransDet_Exp[[#This Row],[Custom SR Type]]="",INDEX(SR_Lookup[Section Name],MATCH(tbl_TransDet_Exp[[#This Row],[Account]],SR_Lookup[Account],0)),tbl_TransDet_Exp[[#This Row],[Custom SR Type]])</f>
        <v>#N/A</v>
      </c>
      <c r="AR1688" s="42">
        <f>VALUE(CONCATENATE(C1688,TEXT(tbl_TransDet_Exp[[#This Row],[Pd]],"00")))</f>
        <v>0</v>
      </c>
      <c r="AS1688" s="42" t="str">
        <f>TEXT(tbl_TransDet_Exp[[#This Row],[Project Id]],"000000")</f>
        <v>000000</v>
      </c>
      <c r="AT1688" s="42" t="e">
        <f>INDEX(Table11[Description],MATCH(tbl_TransDet_Exp[[#This Row],[Account]],Table11[GL Account],0))</f>
        <v>#N/A</v>
      </c>
      <c r="AU16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89" spans="2:47">
      <c r="B1689" s="11"/>
      <c r="C1689" s="243"/>
      <c r="D1689" s="243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244"/>
      <c r="P1689" s="11"/>
      <c r="Q1689" s="245"/>
      <c r="R1689" s="11"/>
      <c r="S1689" s="11"/>
      <c r="T1689" s="11"/>
      <c r="U1689" s="11"/>
      <c r="V1689" s="11"/>
      <c r="W1689" s="11"/>
      <c r="X1689" s="11"/>
      <c r="Y1689" s="11"/>
      <c r="Z1689" s="246"/>
      <c r="AA16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89" s="250" t="e">
        <f>IF(tbl_TransDet_Exp[[#This Row],[+/-  (HR GL Detail)]]&lt;&gt;"",tbl_TransDet_Exp[[#This Row],[+/-  (HR GL Detail)]],IF(#REF!&lt;&gt;"",#REF!,""))</f>
        <v>#REF!</v>
      </c>
      <c r="AC1689" s="250" t="str">
        <f t="shared" si="81"/>
        <v>https://financials.omni.fsu.edu/psp/sprdfi/EMPLOYEE/ERP/c/AUDIT_EXPENSE_FUNCTIONS.TE_EXP_SHEET_INQ.GBL?SHEET_ID=</v>
      </c>
      <c r="AD1689" s="250" t="str">
        <f t="shared" si="82"/>
        <v>&amp;PAGE=EX_SHEET_ENTRY</v>
      </c>
      <c r="AE1689" s="250" t="str">
        <f>IF(LEFT(tbl_TransDet_Exp[[#This Row],[Journal Id]],2)="EX",TEXT(tbl_TransDet_Exp[[#This Row],[Vch /Ex /PayId]],"0000000000"),"")</f>
        <v/>
      </c>
      <c r="AF1689" s="250" t="b">
        <f>IF(tbl_TransDet_Exp[[#This Row],[ER Lookup and Format]]&lt;&gt;"",CONCATENATE(tbl_TransDet_Exp[[#This Row],[https://financials.omni.fsu.edu/psp/sprdfi/EMPLOYEE/ERP/c/AUDIT_EXPENSE_FUNCTIONS.TE_EXP_SHEET_INQ.GBL?SHEET_ID=]],AE1689,tbl_TransDet_Exp[[#This Row],[&amp;PAGE=EX_SHEET_ENTRY]]))</f>
        <v>0</v>
      </c>
      <c r="AG1689" s="250" t="str">
        <f t="shared" si="83"/>
        <v>https://docmgmt.its.fsu.edu/NolijWeb/public/apiLoginCheck.jsp?redir=../documentviewer/%3FdocumentId%3D</v>
      </c>
      <c r="AH16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89" s="250" t="str">
        <f>tbl_TransDet_Exp[[#Headers],[&amp;TargetFrameName=None]]</f>
        <v>&amp;TargetFrameName=None</v>
      </c>
      <c r="AJ16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89" s="71"/>
      <c r="AN1689" s="22"/>
      <c r="AO1689" s="22"/>
      <c r="AP1689" s="208"/>
      <c r="AQ1689" s="42" t="e">
        <f>IF(tbl_TransDet_Exp[[#This Row],[Custom SR Type]]="",INDEX(SR_Lookup[Section Name],MATCH(tbl_TransDet_Exp[[#This Row],[Account]],SR_Lookup[Account],0)),tbl_TransDet_Exp[[#This Row],[Custom SR Type]])</f>
        <v>#N/A</v>
      </c>
      <c r="AR1689" s="42">
        <f>VALUE(CONCATENATE(C1689,TEXT(tbl_TransDet_Exp[[#This Row],[Pd]],"00")))</f>
        <v>0</v>
      </c>
      <c r="AS1689" s="42" t="str">
        <f>TEXT(tbl_TransDet_Exp[[#This Row],[Project Id]],"000000")</f>
        <v>000000</v>
      </c>
      <c r="AT1689" s="42" t="e">
        <f>INDEX(Table11[Description],MATCH(tbl_TransDet_Exp[[#This Row],[Account]],Table11[GL Account],0))</f>
        <v>#N/A</v>
      </c>
      <c r="AU16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0" spans="2:47">
      <c r="B1690" s="11"/>
      <c r="C1690" s="243"/>
      <c r="D1690" s="243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244"/>
      <c r="P1690" s="11"/>
      <c r="Q1690" s="245"/>
      <c r="R1690" s="11"/>
      <c r="S1690" s="11"/>
      <c r="T1690" s="11"/>
      <c r="U1690" s="11"/>
      <c r="V1690" s="11"/>
      <c r="W1690" s="11"/>
      <c r="X1690" s="11"/>
      <c r="Y1690" s="11"/>
      <c r="Z1690" s="246"/>
      <c r="AA16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0" s="250" t="e">
        <f>IF(tbl_TransDet_Exp[[#This Row],[+/-  (HR GL Detail)]]&lt;&gt;"",tbl_TransDet_Exp[[#This Row],[+/-  (HR GL Detail)]],IF(#REF!&lt;&gt;"",#REF!,""))</f>
        <v>#REF!</v>
      </c>
      <c r="AC1690" s="250" t="str">
        <f t="shared" si="81"/>
        <v>https://financials.omni.fsu.edu/psp/sprdfi/EMPLOYEE/ERP/c/AUDIT_EXPENSE_FUNCTIONS.TE_EXP_SHEET_INQ.GBL?SHEET_ID=</v>
      </c>
      <c r="AD1690" s="250" t="str">
        <f t="shared" si="82"/>
        <v>&amp;PAGE=EX_SHEET_ENTRY</v>
      </c>
      <c r="AE1690" s="250" t="str">
        <f>IF(LEFT(tbl_TransDet_Exp[[#This Row],[Journal Id]],2)="EX",TEXT(tbl_TransDet_Exp[[#This Row],[Vch /Ex /PayId]],"0000000000"),"")</f>
        <v/>
      </c>
      <c r="AF1690" s="250" t="b">
        <f>IF(tbl_TransDet_Exp[[#This Row],[ER Lookup and Format]]&lt;&gt;"",CONCATENATE(tbl_TransDet_Exp[[#This Row],[https://financials.omni.fsu.edu/psp/sprdfi/EMPLOYEE/ERP/c/AUDIT_EXPENSE_FUNCTIONS.TE_EXP_SHEET_INQ.GBL?SHEET_ID=]],AE1690,tbl_TransDet_Exp[[#This Row],[&amp;PAGE=EX_SHEET_ENTRY]]))</f>
        <v>0</v>
      </c>
      <c r="AG1690" s="250" t="str">
        <f t="shared" si="83"/>
        <v>https://docmgmt.its.fsu.edu/NolijWeb/public/apiLoginCheck.jsp?redir=../documentviewer/%3FdocumentId%3D</v>
      </c>
      <c r="AH16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0" s="250" t="str">
        <f>tbl_TransDet_Exp[[#Headers],[&amp;TargetFrameName=None]]</f>
        <v>&amp;TargetFrameName=None</v>
      </c>
      <c r="AJ16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0" s="71"/>
      <c r="AN1690" s="22"/>
      <c r="AO1690" s="22"/>
      <c r="AP1690" s="208"/>
      <c r="AQ1690" s="42" t="e">
        <f>IF(tbl_TransDet_Exp[[#This Row],[Custom SR Type]]="",INDEX(SR_Lookup[Section Name],MATCH(tbl_TransDet_Exp[[#This Row],[Account]],SR_Lookup[Account],0)),tbl_TransDet_Exp[[#This Row],[Custom SR Type]])</f>
        <v>#N/A</v>
      </c>
      <c r="AR1690" s="42">
        <f>VALUE(CONCATENATE(C1690,TEXT(tbl_TransDet_Exp[[#This Row],[Pd]],"00")))</f>
        <v>0</v>
      </c>
      <c r="AS1690" s="42" t="str">
        <f>TEXT(tbl_TransDet_Exp[[#This Row],[Project Id]],"000000")</f>
        <v>000000</v>
      </c>
      <c r="AT1690" s="42" t="e">
        <f>INDEX(Table11[Description],MATCH(tbl_TransDet_Exp[[#This Row],[Account]],Table11[GL Account],0))</f>
        <v>#N/A</v>
      </c>
      <c r="AU16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1" spans="2:47">
      <c r="B1691" s="11"/>
      <c r="C1691" s="243"/>
      <c r="D1691" s="243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244"/>
      <c r="P1691" s="11"/>
      <c r="Q1691" s="245"/>
      <c r="R1691" s="11"/>
      <c r="S1691" s="11"/>
      <c r="T1691" s="11"/>
      <c r="U1691" s="11"/>
      <c r="V1691" s="11"/>
      <c r="W1691" s="11"/>
      <c r="X1691" s="11"/>
      <c r="Y1691" s="11"/>
      <c r="Z1691" s="246"/>
      <c r="AA16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1" s="250" t="e">
        <f>IF(tbl_TransDet_Exp[[#This Row],[+/-  (HR GL Detail)]]&lt;&gt;"",tbl_TransDet_Exp[[#This Row],[+/-  (HR GL Detail)]],IF(#REF!&lt;&gt;"",#REF!,""))</f>
        <v>#REF!</v>
      </c>
      <c r="AC1691" s="250" t="str">
        <f t="shared" si="81"/>
        <v>https://financials.omni.fsu.edu/psp/sprdfi/EMPLOYEE/ERP/c/AUDIT_EXPENSE_FUNCTIONS.TE_EXP_SHEET_INQ.GBL?SHEET_ID=</v>
      </c>
      <c r="AD1691" s="250" t="str">
        <f t="shared" si="82"/>
        <v>&amp;PAGE=EX_SHEET_ENTRY</v>
      </c>
      <c r="AE1691" s="250" t="str">
        <f>IF(LEFT(tbl_TransDet_Exp[[#This Row],[Journal Id]],2)="EX",TEXT(tbl_TransDet_Exp[[#This Row],[Vch /Ex /PayId]],"0000000000"),"")</f>
        <v/>
      </c>
      <c r="AF1691" s="250" t="b">
        <f>IF(tbl_TransDet_Exp[[#This Row],[ER Lookup and Format]]&lt;&gt;"",CONCATENATE(tbl_TransDet_Exp[[#This Row],[https://financials.omni.fsu.edu/psp/sprdfi/EMPLOYEE/ERP/c/AUDIT_EXPENSE_FUNCTIONS.TE_EXP_SHEET_INQ.GBL?SHEET_ID=]],AE1691,tbl_TransDet_Exp[[#This Row],[&amp;PAGE=EX_SHEET_ENTRY]]))</f>
        <v>0</v>
      </c>
      <c r="AG1691" s="250" t="str">
        <f t="shared" si="83"/>
        <v>https://docmgmt.its.fsu.edu/NolijWeb/public/apiLoginCheck.jsp?redir=../documentviewer/%3FdocumentId%3D</v>
      </c>
      <c r="AH16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1" s="250" t="str">
        <f>tbl_TransDet_Exp[[#Headers],[&amp;TargetFrameName=None]]</f>
        <v>&amp;TargetFrameName=None</v>
      </c>
      <c r="AJ16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1" s="71"/>
      <c r="AN1691" s="22"/>
      <c r="AO1691" s="22"/>
      <c r="AP1691" s="208"/>
      <c r="AQ1691" s="42" t="e">
        <f>IF(tbl_TransDet_Exp[[#This Row],[Custom SR Type]]="",INDEX(SR_Lookup[Section Name],MATCH(tbl_TransDet_Exp[[#This Row],[Account]],SR_Lookup[Account],0)),tbl_TransDet_Exp[[#This Row],[Custom SR Type]])</f>
        <v>#N/A</v>
      </c>
      <c r="AR1691" s="42">
        <f>VALUE(CONCATENATE(C1691,TEXT(tbl_TransDet_Exp[[#This Row],[Pd]],"00")))</f>
        <v>0</v>
      </c>
      <c r="AS1691" s="42" t="str">
        <f>TEXT(tbl_TransDet_Exp[[#This Row],[Project Id]],"000000")</f>
        <v>000000</v>
      </c>
      <c r="AT1691" s="42" t="e">
        <f>INDEX(Table11[Description],MATCH(tbl_TransDet_Exp[[#This Row],[Account]],Table11[GL Account],0))</f>
        <v>#N/A</v>
      </c>
      <c r="AU16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2" spans="2:47">
      <c r="B1692" s="11"/>
      <c r="C1692" s="243"/>
      <c r="D1692" s="243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244"/>
      <c r="P1692" s="11"/>
      <c r="Q1692" s="245"/>
      <c r="R1692" s="11"/>
      <c r="S1692" s="11"/>
      <c r="T1692" s="11"/>
      <c r="U1692" s="11"/>
      <c r="V1692" s="11"/>
      <c r="W1692" s="11"/>
      <c r="X1692" s="11"/>
      <c r="Y1692" s="11"/>
      <c r="Z1692" s="246"/>
      <c r="AA16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2" s="250" t="e">
        <f>IF(tbl_TransDet_Exp[[#This Row],[+/-  (HR GL Detail)]]&lt;&gt;"",tbl_TransDet_Exp[[#This Row],[+/-  (HR GL Detail)]],IF(#REF!&lt;&gt;"",#REF!,""))</f>
        <v>#REF!</v>
      </c>
      <c r="AC1692" s="250" t="str">
        <f t="shared" si="81"/>
        <v>https://financials.omni.fsu.edu/psp/sprdfi/EMPLOYEE/ERP/c/AUDIT_EXPENSE_FUNCTIONS.TE_EXP_SHEET_INQ.GBL?SHEET_ID=</v>
      </c>
      <c r="AD1692" s="250" t="str">
        <f t="shared" si="82"/>
        <v>&amp;PAGE=EX_SHEET_ENTRY</v>
      </c>
      <c r="AE1692" s="250" t="str">
        <f>IF(LEFT(tbl_TransDet_Exp[[#This Row],[Journal Id]],2)="EX",TEXT(tbl_TransDet_Exp[[#This Row],[Vch /Ex /PayId]],"0000000000"),"")</f>
        <v/>
      </c>
      <c r="AF1692" s="250" t="b">
        <f>IF(tbl_TransDet_Exp[[#This Row],[ER Lookup and Format]]&lt;&gt;"",CONCATENATE(tbl_TransDet_Exp[[#This Row],[https://financials.omni.fsu.edu/psp/sprdfi/EMPLOYEE/ERP/c/AUDIT_EXPENSE_FUNCTIONS.TE_EXP_SHEET_INQ.GBL?SHEET_ID=]],AE1692,tbl_TransDet_Exp[[#This Row],[&amp;PAGE=EX_SHEET_ENTRY]]))</f>
        <v>0</v>
      </c>
      <c r="AG1692" s="250" t="str">
        <f t="shared" si="83"/>
        <v>https://docmgmt.its.fsu.edu/NolijWeb/public/apiLoginCheck.jsp?redir=../documentviewer/%3FdocumentId%3D</v>
      </c>
      <c r="AH16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2" s="250" t="str">
        <f>tbl_TransDet_Exp[[#Headers],[&amp;TargetFrameName=None]]</f>
        <v>&amp;TargetFrameName=None</v>
      </c>
      <c r="AJ16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2" s="71"/>
      <c r="AN1692" s="22"/>
      <c r="AO1692" s="22"/>
      <c r="AP1692" s="208"/>
      <c r="AQ1692" s="42" t="e">
        <f>IF(tbl_TransDet_Exp[[#This Row],[Custom SR Type]]="",INDEX(SR_Lookup[Section Name],MATCH(tbl_TransDet_Exp[[#This Row],[Account]],SR_Lookup[Account],0)),tbl_TransDet_Exp[[#This Row],[Custom SR Type]])</f>
        <v>#N/A</v>
      </c>
      <c r="AR1692" s="42">
        <f>VALUE(CONCATENATE(C1692,TEXT(tbl_TransDet_Exp[[#This Row],[Pd]],"00")))</f>
        <v>0</v>
      </c>
      <c r="AS1692" s="42" t="str">
        <f>TEXT(tbl_TransDet_Exp[[#This Row],[Project Id]],"000000")</f>
        <v>000000</v>
      </c>
      <c r="AT1692" s="42" t="e">
        <f>INDEX(Table11[Description],MATCH(tbl_TransDet_Exp[[#This Row],[Account]],Table11[GL Account],0))</f>
        <v>#N/A</v>
      </c>
      <c r="AU16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3" spans="2:47">
      <c r="B1693" s="11"/>
      <c r="C1693" s="243"/>
      <c r="D1693" s="243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244"/>
      <c r="P1693" s="11"/>
      <c r="Q1693" s="245"/>
      <c r="R1693" s="11"/>
      <c r="S1693" s="11"/>
      <c r="T1693" s="11"/>
      <c r="U1693" s="11"/>
      <c r="V1693" s="11"/>
      <c r="W1693" s="11"/>
      <c r="X1693" s="11"/>
      <c r="Y1693" s="11"/>
      <c r="Z1693" s="246"/>
      <c r="AA16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3" s="250" t="e">
        <f>IF(tbl_TransDet_Exp[[#This Row],[+/-  (HR GL Detail)]]&lt;&gt;"",tbl_TransDet_Exp[[#This Row],[+/-  (HR GL Detail)]],IF(#REF!&lt;&gt;"",#REF!,""))</f>
        <v>#REF!</v>
      </c>
      <c r="AC1693" s="250" t="str">
        <f t="shared" si="81"/>
        <v>https://financials.omni.fsu.edu/psp/sprdfi/EMPLOYEE/ERP/c/AUDIT_EXPENSE_FUNCTIONS.TE_EXP_SHEET_INQ.GBL?SHEET_ID=</v>
      </c>
      <c r="AD1693" s="250" t="str">
        <f t="shared" si="82"/>
        <v>&amp;PAGE=EX_SHEET_ENTRY</v>
      </c>
      <c r="AE1693" s="250" t="str">
        <f>IF(LEFT(tbl_TransDet_Exp[[#This Row],[Journal Id]],2)="EX",TEXT(tbl_TransDet_Exp[[#This Row],[Vch /Ex /PayId]],"0000000000"),"")</f>
        <v/>
      </c>
      <c r="AF1693" s="250" t="b">
        <f>IF(tbl_TransDet_Exp[[#This Row],[ER Lookup and Format]]&lt;&gt;"",CONCATENATE(tbl_TransDet_Exp[[#This Row],[https://financials.omni.fsu.edu/psp/sprdfi/EMPLOYEE/ERP/c/AUDIT_EXPENSE_FUNCTIONS.TE_EXP_SHEET_INQ.GBL?SHEET_ID=]],AE1693,tbl_TransDet_Exp[[#This Row],[&amp;PAGE=EX_SHEET_ENTRY]]))</f>
        <v>0</v>
      </c>
      <c r="AG1693" s="250" t="str">
        <f t="shared" si="83"/>
        <v>https://docmgmt.its.fsu.edu/NolijWeb/public/apiLoginCheck.jsp?redir=../documentviewer/%3FdocumentId%3D</v>
      </c>
      <c r="AH16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3" s="250" t="str">
        <f>tbl_TransDet_Exp[[#Headers],[&amp;TargetFrameName=None]]</f>
        <v>&amp;TargetFrameName=None</v>
      </c>
      <c r="AJ16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3" s="71"/>
      <c r="AN1693" s="22"/>
      <c r="AO1693" s="22"/>
      <c r="AP1693" s="208"/>
      <c r="AQ1693" s="42" t="e">
        <f>IF(tbl_TransDet_Exp[[#This Row],[Custom SR Type]]="",INDEX(SR_Lookup[Section Name],MATCH(tbl_TransDet_Exp[[#This Row],[Account]],SR_Lookup[Account],0)),tbl_TransDet_Exp[[#This Row],[Custom SR Type]])</f>
        <v>#N/A</v>
      </c>
      <c r="AR1693" s="42">
        <f>VALUE(CONCATENATE(C1693,TEXT(tbl_TransDet_Exp[[#This Row],[Pd]],"00")))</f>
        <v>0</v>
      </c>
      <c r="AS1693" s="42" t="str">
        <f>TEXT(tbl_TransDet_Exp[[#This Row],[Project Id]],"000000")</f>
        <v>000000</v>
      </c>
      <c r="AT1693" s="42" t="e">
        <f>INDEX(Table11[Description],MATCH(tbl_TransDet_Exp[[#This Row],[Account]],Table11[GL Account],0))</f>
        <v>#N/A</v>
      </c>
      <c r="AU16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4" spans="2:47">
      <c r="B1694" s="11"/>
      <c r="C1694" s="243"/>
      <c r="D1694" s="243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244"/>
      <c r="P1694" s="11"/>
      <c r="Q1694" s="245"/>
      <c r="R1694" s="11"/>
      <c r="S1694" s="11"/>
      <c r="T1694" s="11"/>
      <c r="U1694" s="11"/>
      <c r="V1694" s="11"/>
      <c r="W1694" s="11"/>
      <c r="X1694" s="11"/>
      <c r="Y1694" s="11"/>
      <c r="Z1694" s="246"/>
      <c r="AA16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4" s="250" t="e">
        <f>IF(tbl_TransDet_Exp[[#This Row],[+/-  (HR GL Detail)]]&lt;&gt;"",tbl_TransDet_Exp[[#This Row],[+/-  (HR GL Detail)]],IF(#REF!&lt;&gt;"",#REF!,""))</f>
        <v>#REF!</v>
      </c>
      <c r="AC1694" s="250" t="str">
        <f t="shared" si="81"/>
        <v>https://financials.omni.fsu.edu/psp/sprdfi/EMPLOYEE/ERP/c/AUDIT_EXPENSE_FUNCTIONS.TE_EXP_SHEET_INQ.GBL?SHEET_ID=</v>
      </c>
      <c r="AD1694" s="250" t="str">
        <f t="shared" si="82"/>
        <v>&amp;PAGE=EX_SHEET_ENTRY</v>
      </c>
      <c r="AE1694" s="250" t="str">
        <f>IF(LEFT(tbl_TransDet_Exp[[#This Row],[Journal Id]],2)="EX",TEXT(tbl_TransDet_Exp[[#This Row],[Vch /Ex /PayId]],"0000000000"),"")</f>
        <v/>
      </c>
      <c r="AF1694" s="250" t="b">
        <f>IF(tbl_TransDet_Exp[[#This Row],[ER Lookup and Format]]&lt;&gt;"",CONCATENATE(tbl_TransDet_Exp[[#This Row],[https://financials.omni.fsu.edu/psp/sprdfi/EMPLOYEE/ERP/c/AUDIT_EXPENSE_FUNCTIONS.TE_EXP_SHEET_INQ.GBL?SHEET_ID=]],AE1694,tbl_TransDet_Exp[[#This Row],[&amp;PAGE=EX_SHEET_ENTRY]]))</f>
        <v>0</v>
      </c>
      <c r="AG1694" s="250" t="str">
        <f t="shared" si="83"/>
        <v>https://docmgmt.its.fsu.edu/NolijWeb/public/apiLoginCheck.jsp?redir=../documentviewer/%3FdocumentId%3D</v>
      </c>
      <c r="AH16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4" s="250" t="str">
        <f>tbl_TransDet_Exp[[#Headers],[&amp;TargetFrameName=None]]</f>
        <v>&amp;TargetFrameName=None</v>
      </c>
      <c r="AJ16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4" s="71"/>
      <c r="AN1694" s="22"/>
      <c r="AO1694" s="22"/>
      <c r="AP1694" s="208"/>
      <c r="AQ1694" s="42" t="e">
        <f>IF(tbl_TransDet_Exp[[#This Row],[Custom SR Type]]="",INDEX(SR_Lookup[Section Name],MATCH(tbl_TransDet_Exp[[#This Row],[Account]],SR_Lookup[Account],0)),tbl_TransDet_Exp[[#This Row],[Custom SR Type]])</f>
        <v>#N/A</v>
      </c>
      <c r="AR1694" s="42">
        <f>VALUE(CONCATENATE(C1694,TEXT(tbl_TransDet_Exp[[#This Row],[Pd]],"00")))</f>
        <v>0</v>
      </c>
      <c r="AS1694" s="42" t="str">
        <f>TEXT(tbl_TransDet_Exp[[#This Row],[Project Id]],"000000")</f>
        <v>000000</v>
      </c>
      <c r="AT1694" s="42" t="e">
        <f>INDEX(Table11[Description],MATCH(tbl_TransDet_Exp[[#This Row],[Account]],Table11[GL Account],0))</f>
        <v>#N/A</v>
      </c>
      <c r="AU16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5" spans="2:47">
      <c r="B1695" s="11"/>
      <c r="C1695" s="243"/>
      <c r="D1695" s="243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244"/>
      <c r="P1695" s="11"/>
      <c r="Q1695" s="245"/>
      <c r="R1695" s="11"/>
      <c r="S1695" s="11"/>
      <c r="T1695" s="11"/>
      <c r="U1695" s="11"/>
      <c r="V1695" s="11"/>
      <c r="W1695" s="11"/>
      <c r="X1695" s="11"/>
      <c r="Y1695" s="11"/>
      <c r="Z1695" s="246"/>
      <c r="AA16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5" s="250" t="e">
        <f>IF(tbl_TransDet_Exp[[#This Row],[+/-  (HR GL Detail)]]&lt;&gt;"",tbl_TransDet_Exp[[#This Row],[+/-  (HR GL Detail)]],IF(#REF!&lt;&gt;"",#REF!,""))</f>
        <v>#REF!</v>
      </c>
      <c r="AC1695" s="250" t="str">
        <f t="shared" si="81"/>
        <v>https://financials.omni.fsu.edu/psp/sprdfi/EMPLOYEE/ERP/c/AUDIT_EXPENSE_FUNCTIONS.TE_EXP_SHEET_INQ.GBL?SHEET_ID=</v>
      </c>
      <c r="AD1695" s="250" t="str">
        <f t="shared" si="82"/>
        <v>&amp;PAGE=EX_SHEET_ENTRY</v>
      </c>
      <c r="AE1695" s="250" t="str">
        <f>IF(LEFT(tbl_TransDet_Exp[[#This Row],[Journal Id]],2)="EX",TEXT(tbl_TransDet_Exp[[#This Row],[Vch /Ex /PayId]],"0000000000"),"")</f>
        <v/>
      </c>
      <c r="AF1695" s="250" t="b">
        <f>IF(tbl_TransDet_Exp[[#This Row],[ER Lookup and Format]]&lt;&gt;"",CONCATENATE(tbl_TransDet_Exp[[#This Row],[https://financials.omni.fsu.edu/psp/sprdfi/EMPLOYEE/ERP/c/AUDIT_EXPENSE_FUNCTIONS.TE_EXP_SHEET_INQ.GBL?SHEET_ID=]],AE1695,tbl_TransDet_Exp[[#This Row],[&amp;PAGE=EX_SHEET_ENTRY]]))</f>
        <v>0</v>
      </c>
      <c r="AG1695" s="250" t="str">
        <f t="shared" si="83"/>
        <v>https://docmgmt.its.fsu.edu/NolijWeb/public/apiLoginCheck.jsp?redir=../documentviewer/%3FdocumentId%3D</v>
      </c>
      <c r="AH16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5" s="250" t="str">
        <f>tbl_TransDet_Exp[[#Headers],[&amp;TargetFrameName=None]]</f>
        <v>&amp;TargetFrameName=None</v>
      </c>
      <c r="AJ16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5" s="71"/>
      <c r="AN1695" s="22"/>
      <c r="AO1695" s="22"/>
      <c r="AP1695" s="208"/>
      <c r="AQ1695" s="42" t="e">
        <f>IF(tbl_TransDet_Exp[[#This Row],[Custom SR Type]]="",INDEX(SR_Lookup[Section Name],MATCH(tbl_TransDet_Exp[[#This Row],[Account]],SR_Lookup[Account],0)),tbl_TransDet_Exp[[#This Row],[Custom SR Type]])</f>
        <v>#N/A</v>
      </c>
      <c r="AR1695" s="42">
        <f>VALUE(CONCATENATE(C1695,TEXT(tbl_TransDet_Exp[[#This Row],[Pd]],"00")))</f>
        <v>0</v>
      </c>
      <c r="AS1695" s="42" t="str">
        <f>TEXT(tbl_TransDet_Exp[[#This Row],[Project Id]],"000000")</f>
        <v>000000</v>
      </c>
      <c r="AT1695" s="42" t="e">
        <f>INDEX(Table11[Description],MATCH(tbl_TransDet_Exp[[#This Row],[Account]],Table11[GL Account],0))</f>
        <v>#N/A</v>
      </c>
      <c r="AU16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6" spans="2:47">
      <c r="B1696" s="11"/>
      <c r="C1696" s="243"/>
      <c r="D1696" s="243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244"/>
      <c r="P1696" s="11"/>
      <c r="Q1696" s="245"/>
      <c r="R1696" s="11"/>
      <c r="S1696" s="11"/>
      <c r="T1696" s="11"/>
      <c r="U1696" s="11"/>
      <c r="V1696" s="11"/>
      <c r="W1696" s="11"/>
      <c r="X1696" s="11"/>
      <c r="Y1696" s="11"/>
      <c r="Z1696" s="246"/>
      <c r="AA16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6" s="250" t="e">
        <f>IF(tbl_TransDet_Exp[[#This Row],[+/-  (HR GL Detail)]]&lt;&gt;"",tbl_TransDet_Exp[[#This Row],[+/-  (HR GL Detail)]],IF(#REF!&lt;&gt;"",#REF!,""))</f>
        <v>#REF!</v>
      </c>
      <c r="AC1696" s="250" t="str">
        <f t="shared" si="81"/>
        <v>https://financials.omni.fsu.edu/psp/sprdfi/EMPLOYEE/ERP/c/AUDIT_EXPENSE_FUNCTIONS.TE_EXP_SHEET_INQ.GBL?SHEET_ID=</v>
      </c>
      <c r="AD1696" s="250" t="str">
        <f t="shared" si="82"/>
        <v>&amp;PAGE=EX_SHEET_ENTRY</v>
      </c>
      <c r="AE1696" s="250" t="str">
        <f>IF(LEFT(tbl_TransDet_Exp[[#This Row],[Journal Id]],2)="EX",TEXT(tbl_TransDet_Exp[[#This Row],[Vch /Ex /PayId]],"0000000000"),"")</f>
        <v/>
      </c>
      <c r="AF1696" s="250" t="b">
        <f>IF(tbl_TransDet_Exp[[#This Row],[ER Lookup and Format]]&lt;&gt;"",CONCATENATE(tbl_TransDet_Exp[[#This Row],[https://financials.omni.fsu.edu/psp/sprdfi/EMPLOYEE/ERP/c/AUDIT_EXPENSE_FUNCTIONS.TE_EXP_SHEET_INQ.GBL?SHEET_ID=]],AE1696,tbl_TransDet_Exp[[#This Row],[&amp;PAGE=EX_SHEET_ENTRY]]))</f>
        <v>0</v>
      </c>
      <c r="AG1696" s="250" t="str">
        <f t="shared" si="83"/>
        <v>https://docmgmt.its.fsu.edu/NolijWeb/public/apiLoginCheck.jsp?redir=../documentviewer/%3FdocumentId%3D</v>
      </c>
      <c r="AH16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6" s="250" t="str">
        <f>tbl_TransDet_Exp[[#Headers],[&amp;TargetFrameName=None]]</f>
        <v>&amp;TargetFrameName=None</v>
      </c>
      <c r="AJ16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6" s="71"/>
      <c r="AN1696" s="22"/>
      <c r="AO1696" s="22"/>
      <c r="AP1696" s="208"/>
      <c r="AQ1696" s="42" t="e">
        <f>IF(tbl_TransDet_Exp[[#This Row],[Custom SR Type]]="",INDEX(SR_Lookup[Section Name],MATCH(tbl_TransDet_Exp[[#This Row],[Account]],SR_Lookup[Account],0)),tbl_TransDet_Exp[[#This Row],[Custom SR Type]])</f>
        <v>#N/A</v>
      </c>
      <c r="AR1696" s="42">
        <f>VALUE(CONCATENATE(C1696,TEXT(tbl_TransDet_Exp[[#This Row],[Pd]],"00")))</f>
        <v>0</v>
      </c>
      <c r="AS1696" s="42" t="str">
        <f>TEXT(tbl_TransDet_Exp[[#This Row],[Project Id]],"000000")</f>
        <v>000000</v>
      </c>
      <c r="AT1696" s="42" t="e">
        <f>INDEX(Table11[Description],MATCH(tbl_TransDet_Exp[[#This Row],[Account]],Table11[GL Account],0))</f>
        <v>#N/A</v>
      </c>
      <c r="AU16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7" spans="2:47">
      <c r="B1697" s="11"/>
      <c r="C1697" s="243"/>
      <c r="D1697" s="243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244"/>
      <c r="P1697" s="11"/>
      <c r="Q1697" s="245"/>
      <c r="R1697" s="11"/>
      <c r="S1697" s="11"/>
      <c r="T1697" s="11"/>
      <c r="U1697" s="11"/>
      <c r="V1697" s="11"/>
      <c r="W1697" s="11"/>
      <c r="X1697" s="11"/>
      <c r="Y1697" s="11"/>
      <c r="Z1697" s="246"/>
      <c r="AA16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7" s="250" t="e">
        <f>IF(tbl_TransDet_Exp[[#This Row],[+/-  (HR GL Detail)]]&lt;&gt;"",tbl_TransDet_Exp[[#This Row],[+/-  (HR GL Detail)]],IF(#REF!&lt;&gt;"",#REF!,""))</f>
        <v>#REF!</v>
      </c>
      <c r="AC1697" s="250" t="str">
        <f t="shared" si="81"/>
        <v>https://financials.omni.fsu.edu/psp/sprdfi/EMPLOYEE/ERP/c/AUDIT_EXPENSE_FUNCTIONS.TE_EXP_SHEET_INQ.GBL?SHEET_ID=</v>
      </c>
      <c r="AD1697" s="250" t="str">
        <f t="shared" si="82"/>
        <v>&amp;PAGE=EX_SHEET_ENTRY</v>
      </c>
      <c r="AE1697" s="250" t="str">
        <f>IF(LEFT(tbl_TransDet_Exp[[#This Row],[Journal Id]],2)="EX",TEXT(tbl_TransDet_Exp[[#This Row],[Vch /Ex /PayId]],"0000000000"),"")</f>
        <v/>
      </c>
      <c r="AF1697" s="250" t="b">
        <f>IF(tbl_TransDet_Exp[[#This Row],[ER Lookup and Format]]&lt;&gt;"",CONCATENATE(tbl_TransDet_Exp[[#This Row],[https://financials.omni.fsu.edu/psp/sprdfi/EMPLOYEE/ERP/c/AUDIT_EXPENSE_FUNCTIONS.TE_EXP_SHEET_INQ.GBL?SHEET_ID=]],AE1697,tbl_TransDet_Exp[[#This Row],[&amp;PAGE=EX_SHEET_ENTRY]]))</f>
        <v>0</v>
      </c>
      <c r="AG1697" s="250" t="str">
        <f t="shared" si="83"/>
        <v>https://docmgmt.its.fsu.edu/NolijWeb/public/apiLoginCheck.jsp?redir=../documentviewer/%3FdocumentId%3D</v>
      </c>
      <c r="AH16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7" s="250" t="str">
        <f>tbl_TransDet_Exp[[#Headers],[&amp;TargetFrameName=None]]</f>
        <v>&amp;TargetFrameName=None</v>
      </c>
      <c r="AJ16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7" s="71"/>
      <c r="AN1697" s="22"/>
      <c r="AO1697" s="22"/>
      <c r="AP1697" s="208"/>
      <c r="AQ1697" s="42" t="e">
        <f>IF(tbl_TransDet_Exp[[#This Row],[Custom SR Type]]="",INDEX(SR_Lookup[Section Name],MATCH(tbl_TransDet_Exp[[#This Row],[Account]],SR_Lookup[Account],0)),tbl_TransDet_Exp[[#This Row],[Custom SR Type]])</f>
        <v>#N/A</v>
      </c>
      <c r="AR1697" s="42">
        <f>VALUE(CONCATENATE(C1697,TEXT(tbl_TransDet_Exp[[#This Row],[Pd]],"00")))</f>
        <v>0</v>
      </c>
      <c r="AS1697" s="42" t="str">
        <f>TEXT(tbl_TransDet_Exp[[#This Row],[Project Id]],"000000")</f>
        <v>000000</v>
      </c>
      <c r="AT1697" s="42" t="e">
        <f>INDEX(Table11[Description],MATCH(tbl_TransDet_Exp[[#This Row],[Account]],Table11[GL Account],0))</f>
        <v>#N/A</v>
      </c>
      <c r="AU16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8" spans="2:47">
      <c r="B1698" s="11"/>
      <c r="C1698" s="243"/>
      <c r="D1698" s="243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244"/>
      <c r="P1698" s="11"/>
      <c r="Q1698" s="245"/>
      <c r="R1698" s="11"/>
      <c r="S1698" s="11"/>
      <c r="T1698" s="11"/>
      <c r="U1698" s="11"/>
      <c r="V1698" s="11"/>
      <c r="W1698" s="11"/>
      <c r="X1698" s="11"/>
      <c r="Y1698" s="11"/>
      <c r="Z1698" s="246"/>
      <c r="AA16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8" s="250" t="e">
        <f>IF(tbl_TransDet_Exp[[#This Row],[+/-  (HR GL Detail)]]&lt;&gt;"",tbl_TransDet_Exp[[#This Row],[+/-  (HR GL Detail)]],IF(#REF!&lt;&gt;"",#REF!,""))</f>
        <v>#REF!</v>
      </c>
      <c r="AC1698" s="250" t="str">
        <f t="shared" si="81"/>
        <v>https://financials.omni.fsu.edu/psp/sprdfi/EMPLOYEE/ERP/c/AUDIT_EXPENSE_FUNCTIONS.TE_EXP_SHEET_INQ.GBL?SHEET_ID=</v>
      </c>
      <c r="AD1698" s="250" t="str">
        <f t="shared" si="82"/>
        <v>&amp;PAGE=EX_SHEET_ENTRY</v>
      </c>
      <c r="AE1698" s="250" t="str">
        <f>IF(LEFT(tbl_TransDet_Exp[[#This Row],[Journal Id]],2)="EX",TEXT(tbl_TransDet_Exp[[#This Row],[Vch /Ex /PayId]],"0000000000"),"")</f>
        <v/>
      </c>
      <c r="AF1698" s="250" t="b">
        <f>IF(tbl_TransDet_Exp[[#This Row],[ER Lookup and Format]]&lt;&gt;"",CONCATENATE(tbl_TransDet_Exp[[#This Row],[https://financials.omni.fsu.edu/psp/sprdfi/EMPLOYEE/ERP/c/AUDIT_EXPENSE_FUNCTIONS.TE_EXP_SHEET_INQ.GBL?SHEET_ID=]],AE1698,tbl_TransDet_Exp[[#This Row],[&amp;PAGE=EX_SHEET_ENTRY]]))</f>
        <v>0</v>
      </c>
      <c r="AG1698" s="250" t="str">
        <f t="shared" si="83"/>
        <v>https://docmgmt.its.fsu.edu/NolijWeb/public/apiLoginCheck.jsp?redir=../documentviewer/%3FdocumentId%3D</v>
      </c>
      <c r="AH16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8" s="250" t="str">
        <f>tbl_TransDet_Exp[[#Headers],[&amp;TargetFrameName=None]]</f>
        <v>&amp;TargetFrameName=None</v>
      </c>
      <c r="AJ16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8" s="71"/>
      <c r="AN1698" s="22"/>
      <c r="AO1698" s="22"/>
      <c r="AP1698" s="208"/>
      <c r="AQ1698" s="42" t="e">
        <f>IF(tbl_TransDet_Exp[[#This Row],[Custom SR Type]]="",INDEX(SR_Lookup[Section Name],MATCH(tbl_TransDet_Exp[[#This Row],[Account]],SR_Lookup[Account],0)),tbl_TransDet_Exp[[#This Row],[Custom SR Type]])</f>
        <v>#N/A</v>
      </c>
      <c r="AR1698" s="42">
        <f>VALUE(CONCATENATE(C1698,TEXT(tbl_TransDet_Exp[[#This Row],[Pd]],"00")))</f>
        <v>0</v>
      </c>
      <c r="AS1698" s="42" t="str">
        <f>TEXT(tbl_TransDet_Exp[[#This Row],[Project Id]],"000000")</f>
        <v>000000</v>
      </c>
      <c r="AT1698" s="42" t="e">
        <f>INDEX(Table11[Description],MATCH(tbl_TransDet_Exp[[#This Row],[Account]],Table11[GL Account],0))</f>
        <v>#N/A</v>
      </c>
      <c r="AU16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699" spans="2:47">
      <c r="B1699" s="11"/>
      <c r="C1699" s="243"/>
      <c r="D1699" s="243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244"/>
      <c r="P1699" s="11"/>
      <c r="Q1699" s="245"/>
      <c r="R1699" s="11"/>
      <c r="S1699" s="11"/>
      <c r="T1699" s="11"/>
      <c r="U1699" s="11"/>
      <c r="V1699" s="11"/>
      <c r="W1699" s="11"/>
      <c r="X1699" s="11"/>
      <c r="Y1699" s="11"/>
      <c r="Z1699" s="246"/>
      <c r="AA16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699" s="250" t="e">
        <f>IF(tbl_TransDet_Exp[[#This Row],[+/-  (HR GL Detail)]]&lt;&gt;"",tbl_TransDet_Exp[[#This Row],[+/-  (HR GL Detail)]],IF(#REF!&lt;&gt;"",#REF!,""))</f>
        <v>#REF!</v>
      </c>
      <c r="AC1699" s="250" t="str">
        <f t="shared" si="81"/>
        <v>https://financials.omni.fsu.edu/psp/sprdfi/EMPLOYEE/ERP/c/AUDIT_EXPENSE_FUNCTIONS.TE_EXP_SHEET_INQ.GBL?SHEET_ID=</v>
      </c>
      <c r="AD1699" s="250" t="str">
        <f t="shared" si="82"/>
        <v>&amp;PAGE=EX_SHEET_ENTRY</v>
      </c>
      <c r="AE1699" s="250" t="str">
        <f>IF(LEFT(tbl_TransDet_Exp[[#This Row],[Journal Id]],2)="EX",TEXT(tbl_TransDet_Exp[[#This Row],[Vch /Ex /PayId]],"0000000000"),"")</f>
        <v/>
      </c>
      <c r="AF1699" s="250" t="b">
        <f>IF(tbl_TransDet_Exp[[#This Row],[ER Lookup and Format]]&lt;&gt;"",CONCATENATE(tbl_TransDet_Exp[[#This Row],[https://financials.omni.fsu.edu/psp/sprdfi/EMPLOYEE/ERP/c/AUDIT_EXPENSE_FUNCTIONS.TE_EXP_SHEET_INQ.GBL?SHEET_ID=]],AE1699,tbl_TransDet_Exp[[#This Row],[&amp;PAGE=EX_SHEET_ENTRY]]))</f>
        <v>0</v>
      </c>
      <c r="AG1699" s="250" t="str">
        <f t="shared" si="83"/>
        <v>https://docmgmt.its.fsu.edu/NolijWeb/public/apiLoginCheck.jsp?redir=../documentviewer/%3FdocumentId%3D</v>
      </c>
      <c r="AH16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699" s="250" t="str">
        <f>tbl_TransDet_Exp[[#Headers],[&amp;TargetFrameName=None]]</f>
        <v>&amp;TargetFrameName=None</v>
      </c>
      <c r="AJ16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6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6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699" s="71"/>
      <c r="AN1699" s="22"/>
      <c r="AO1699" s="22"/>
      <c r="AP1699" s="208"/>
      <c r="AQ1699" s="42" t="e">
        <f>IF(tbl_TransDet_Exp[[#This Row],[Custom SR Type]]="",INDEX(SR_Lookup[Section Name],MATCH(tbl_TransDet_Exp[[#This Row],[Account]],SR_Lookup[Account],0)),tbl_TransDet_Exp[[#This Row],[Custom SR Type]])</f>
        <v>#N/A</v>
      </c>
      <c r="AR1699" s="42">
        <f>VALUE(CONCATENATE(C1699,TEXT(tbl_TransDet_Exp[[#This Row],[Pd]],"00")))</f>
        <v>0</v>
      </c>
      <c r="AS1699" s="42" t="str">
        <f>TEXT(tbl_TransDet_Exp[[#This Row],[Project Id]],"000000")</f>
        <v>000000</v>
      </c>
      <c r="AT1699" s="42" t="e">
        <f>INDEX(Table11[Description],MATCH(tbl_TransDet_Exp[[#This Row],[Account]],Table11[GL Account],0))</f>
        <v>#N/A</v>
      </c>
      <c r="AU16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0" spans="2:47">
      <c r="B1700" s="11"/>
      <c r="C1700" s="243"/>
      <c r="D1700" s="243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244"/>
      <c r="P1700" s="11"/>
      <c r="Q1700" s="245"/>
      <c r="R1700" s="11"/>
      <c r="S1700" s="11"/>
      <c r="T1700" s="11"/>
      <c r="U1700" s="11"/>
      <c r="V1700" s="11"/>
      <c r="W1700" s="11"/>
      <c r="X1700" s="11"/>
      <c r="Y1700" s="11"/>
      <c r="Z1700" s="246"/>
      <c r="AA17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0" s="250" t="e">
        <f>IF(tbl_TransDet_Exp[[#This Row],[+/-  (HR GL Detail)]]&lt;&gt;"",tbl_TransDet_Exp[[#This Row],[+/-  (HR GL Detail)]],IF(#REF!&lt;&gt;"",#REF!,""))</f>
        <v>#REF!</v>
      </c>
      <c r="AC1700" s="250" t="str">
        <f t="shared" si="81"/>
        <v>https://financials.omni.fsu.edu/psp/sprdfi/EMPLOYEE/ERP/c/AUDIT_EXPENSE_FUNCTIONS.TE_EXP_SHEET_INQ.GBL?SHEET_ID=</v>
      </c>
      <c r="AD1700" s="250" t="str">
        <f t="shared" si="82"/>
        <v>&amp;PAGE=EX_SHEET_ENTRY</v>
      </c>
      <c r="AE1700" s="250" t="str">
        <f>IF(LEFT(tbl_TransDet_Exp[[#This Row],[Journal Id]],2)="EX",TEXT(tbl_TransDet_Exp[[#This Row],[Vch /Ex /PayId]],"0000000000"),"")</f>
        <v/>
      </c>
      <c r="AF1700" s="250" t="b">
        <f>IF(tbl_TransDet_Exp[[#This Row],[ER Lookup and Format]]&lt;&gt;"",CONCATENATE(tbl_TransDet_Exp[[#This Row],[https://financials.omni.fsu.edu/psp/sprdfi/EMPLOYEE/ERP/c/AUDIT_EXPENSE_FUNCTIONS.TE_EXP_SHEET_INQ.GBL?SHEET_ID=]],AE1700,tbl_TransDet_Exp[[#This Row],[&amp;PAGE=EX_SHEET_ENTRY]]))</f>
        <v>0</v>
      </c>
      <c r="AG1700" s="250" t="str">
        <f t="shared" si="83"/>
        <v>https://docmgmt.its.fsu.edu/NolijWeb/public/apiLoginCheck.jsp?redir=../documentviewer/%3FdocumentId%3D</v>
      </c>
      <c r="AH17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0" s="250" t="str">
        <f>tbl_TransDet_Exp[[#Headers],[&amp;TargetFrameName=None]]</f>
        <v>&amp;TargetFrameName=None</v>
      </c>
      <c r="AJ17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0" s="71"/>
      <c r="AN1700" s="22"/>
      <c r="AO1700" s="22"/>
      <c r="AP1700" s="208"/>
      <c r="AQ1700" s="42" t="e">
        <f>IF(tbl_TransDet_Exp[[#This Row],[Custom SR Type]]="",INDEX(SR_Lookup[Section Name],MATCH(tbl_TransDet_Exp[[#This Row],[Account]],SR_Lookup[Account],0)),tbl_TransDet_Exp[[#This Row],[Custom SR Type]])</f>
        <v>#N/A</v>
      </c>
      <c r="AR1700" s="42">
        <f>VALUE(CONCATENATE(C1700,TEXT(tbl_TransDet_Exp[[#This Row],[Pd]],"00")))</f>
        <v>0</v>
      </c>
      <c r="AS1700" s="42" t="str">
        <f>TEXT(tbl_TransDet_Exp[[#This Row],[Project Id]],"000000")</f>
        <v>000000</v>
      </c>
      <c r="AT1700" s="42" t="e">
        <f>INDEX(Table11[Description],MATCH(tbl_TransDet_Exp[[#This Row],[Account]],Table11[GL Account],0))</f>
        <v>#N/A</v>
      </c>
      <c r="AU17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1" spans="2:47">
      <c r="B1701" s="11"/>
      <c r="C1701" s="243"/>
      <c r="D1701" s="243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244"/>
      <c r="P1701" s="11"/>
      <c r="Q1701" s="245"/>
      <c r="R1701" s="11"/>
      <c r="S1701" s="11"/>
      <c r="T1701" s="11"/>
      <c r="U1701" s="11"/>
      <c r="V1701" s="11"/>
      <c r="W1701" s="11"/>
      <c r="X1701" s="11"/>
      <c r="Y1701" s="11"/>
      <c r="Z1701" s="246"/>
      <c r="AA17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1" s="250" t="e">
        <f>IF(tbl_TransDet_Exp[[#This Row],[+/-  (HR GL Detail)]]&lt;&gt;"",tbl_TransDet_Exp[[#This Row],[+/-  (HR GL Detail)]],IF(#REF!&lt;&gt;"",#REF!,""))</f>
        <v>#REF!</v>
      </c>
      <c r="AC1701" s="250" t="str">
        <f t="shared" si="81"/>
        <v>https://financials.omni.fsu.edu/psp/sprdfi/EMPLOYEE/ERP/c/AUDIT_EXPENSE_FUNCTIONS.TE_EXP_SHEET_INQ.GBL?SHEET_ID=</v>
      </c>
      <c r="AD1701" s="250" t="str">
        <f t="shared" si="82"/>
        <v>&amp;PAGE=EX_SHEET_ENTRY</v>
      </c>
      <c r="AE1701" s="250" t="str">
        <f>IF(LEFT(tbl_TransDet_Exp[[#This Row],[Journal Id]],2)="EX",TEXT(tbl_TransDet_Exp[[#This Row],[Vch /Ex /PayId]],"0000000000"),"")</f>
        <v/>
      </c>
      <c r="AF1701" s="250" t="b">
        <f>IF(tbl_TransDet_Exp[[#This Row],[ER Lookup and Format]]&lt;&gt;"",CONCATENATE(tbl_TransDet_Exp[[#This Row],[https://financials.omni.fsu.edu/psp/sprdfi/EMPLOYEE/ERP/c/AUDIT_EXPENSE_FUNCTIONS.TE_EXP_SHEET_INQ.GBL?SHEET_ID=]],AE1701,tbl_TransDet_Exp[[#This Row],[&amp;PAGE=EX_SHEET_ENTRY]]))</f>
        <v>0</v>
      </c>
      <c r="AG1701" s="250" t="str">
        <f t="shared" si="83"/>
        <v>https://docmgmt.its.fsu.edu/NolijWeb/public/apiLoginCheck.jsp?redir=../documentviewer/%3FdocumentId%3D</v>
      </c>
      <c r="AH17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1" s="250" t="str">
        <f>tbl_TransDet_Exp[[#Headers],[&amp;TargetFrameName=None]]</f>
        <v>&amp;TargetFrameName=None</v>
      </c>
      <c r="AJ17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1" s="71"/>
      <c r="AN1701" s="22"/>
      <c r="AO1701" s="22"/>
      <c r="AP1701" s="208"/>
      <c r="AQ1701" s="42" t="e">
        <f>IF(tbl_TransDet_Exp[[#This Row],[Custom SR Type]]="",INDEX(SR_Lookup[Section Name],MATCH(tbl_TransDet_Exp[[#This Row],[Account]],SR_Lookup[Account],0)),tbl_TransDet_Exp[[#This Row],[Custom SR Type]])</f>
        <v>#N/A</v>
      </c>
      <c r="AR1701" s="42">
        <f>VALUE(CONCATENATE(C1701,TEXT(tbl_TransDet_Exp[[#This Row],[Pd]],"00")))</f>
        <v>0</v>
      </c>
      <c r="AS1701" s="42" t="str">
        <f>TEXT(tbl_TransDet_Exp[[#This Row],[Project Id]],"000000")</f>
        <v>000000</v>
      </c>
      <c r="AT1701" s="42" t="e">
        <f>INDEX(Table11[Description],MATCH(tbl_TransDet_Exp[[#This Row],[Account]],Table11[GL Account],0))</f>
        <v>#N/A</v>
      </c>
      <c r="AU17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2" spans="2:47">
      <c r="B1702" s="11"/>
      <c r="C1702" s="243"/>
      <c r="D1702" s="243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244"/>
      <c r="P1702" s="11"/>
      <c r="Q1702" s="245"/>
      <c r="R1702" s="11"/>
      <c r="S1702" s="11"/>
      <c r="T1702" s="11"/>
      <c r="U1702" s="11"/>
      <c r="V1702" s="11"/>
      <c r="W1702" s="11"/>
      <c r="X1702" s="11"/>
      <c r="Y1702" s="11"/>
      <c r="Z1702" s="246"/>
      <c r="AA17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2" s="250" t="e">
        <f>IF(tbl_TransDet_Exp[[#This Row],[+/-  (HR GL Detail)]]&lt;&gt;"",tbl_TransDet_Exp[[#This Row],[+/-  (HR GL Detail)]],IF(#REF!&lt;&gt;"",#REF!,""))</f>
        <v>#REF!</v>
      </c>
      <c r="AC1702" s="250" t="str">
        <f t="shared" si="81"/>
        <v>https://financials.omni.fsu.edu/psp/sprdfi/EMPLOYEE/ERP/c/AUDIT_EXPENSE_FUNCTIONS.TE_EXP_SHEET_INQ.GBL?SHEET_ID=</v>
      </c>
      <c r="AD1702" s="250" t="str">
        <f t="shared" si="82"/>
        <v>&amp;PAGE=EX_SHEET_ENTRY</v>
      </c>
      <c r="AE1702" s="250" t="str">
        <f>IF(LEFT(tbl_TransDet_Exp[[#This Row],[Journal Id]],2)="EX",TEXT(tbl_TransDet_Exp[[#This Row],[Vch /Ex /PayId]],"0000000000"),"")</f>
        <v/>
      </c>
      <c r="AF1702" s="250" t="b">
        <f>IF(tbl_TransDet_Exp[[#This Row],[ER Lookup and Format]]&lt;&gt;"",CONCATENATE(tbl_TransDet_Exp[[#This Row],[https://financials.omni.fsu.edu/psp/sprdfi/EMPLOYEE/ERP/c/AUDIT_EXPENSE_FUNCTIONS.TE_EXP_SHEET_INQ.GBL?SHEET_ID=]],AE1702,tbl_TransDet_Exp[[#This Row],[&amp;PAGE=EX_SHEET_ENTRY]]))</f>
        <v>0</v>
      </c>
      <c r="AG1702" s="250" t="str">
        <f t="shared" si="83"/>
        <v>https://docmgmt.its.fsu.edu/NolijWeb/public/apiLoginCheck.jsp?redir=../documentviewer/%3FdocumentId%3D</v>
      </c>
      <c r="AH17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2" s="250" t="str">
        <f>tbl_TransDet_Exp[[#Headers],[&amp;TargetFrameName=None]]</f>
        <v>&amp;TargetFrameName=None</v>
      </c>
      <c r="AJ17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2" s="71"/>
      <c r="AN1702" s="22"/>
      <c r="AO1702" s="22"/>
      <c r="AP1702" s="208"/>
      <c r="AQ1702" s="42" t="e">
        <f>IF(tbl_TransDet_Exp[[#This Row],[Custom SR Type]]="",INDEX(SR_Lookup[Section Name],MATCH(tbl_TransDet_Exp[[#This Row],[Account]],SR_Lookup[Account],0)),tbl_TransDet_Exp[[#This Row],[Custom SR Type]])</f>
        <v>#N/A</v>
      </c>
      <c r="AR1702" s="42">
        <f>VALUE(CONCATENATE(C1702,TEXT(tbl_TransDet_Exp[[#This Row],[Pd]],"00")))</f>
        <v>0</v>
      </c>
      <c r="AS1702" s="42" t="str">
        <f>TEXT(tbl_TransDet_Exp[[#This Row],[Project Id]],"000000")</f>
        <v>000000</v>
      </c>
      <c r="AT1702" s="42" t="e">
        <f>INDEX(Table11[Description],MATCH(tbl_TransDet_Exp[[#This Row],[Account]],Table11[GL Account],0))</f>
        <v>#N/A</v>
      </c>
      <c r="AU17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3" spans="2:47">
      <c r="B1703" s="11"/>
      <c r="C1703" s="243"/>
      <c r="D1703" s="243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244"/>
      <c r="P1703" s="11"/>
      <c r="Q1703" s="245"/>
      <c r="R1703" s="11"/>
      <c r="S1703" s="11"/>
      <c r="T1703" s="11"/>
      <c r="U1703" s="11"/>
      <c r="V1703" s="11"/>
      <c r="W1703" s="11"/>
      <c r="X1703" s="11"/>
      <c r="Y1703" s="11"/>
      <c r="Z1703" s="246"/>
      <c r="AA17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3" s="250" t="e">
        <f>IF(tbl_TransDet_Exp[[#This Row],[+/-  (HR GL Detail)]]&lt;&gt;"",tbl_TransDet_Exp[[#This Row],[+/-  (HR GL Detail)]],IF(#REF!&lt;&gt;"",#REF!,""))</f>
        <v>#REF!</v>
      </c>
      <c r="AC1703" s="250" t="str">
        <f t="shared" si="81"/>
        <v>https://financials.omni.fsu.edu/psp/sprdfi/EMPLOYEE/ERP/c/AUDIT_EXPENSE_FUNCTIONS.TE_EXP_SHEET_INQ.GBL?SHEET_ID=</v>
      </c>
      <c r="AD1703" s="250" t="str">
        <f t="shared" si="82"/>
        <v>&amp;PAGE=EX_SHEET_ENTRY</v>
      </c>
      <c r="AE1703" s="250" t="str">
        <f>IF(LEFT(tbl_TransDet_Exp[[#This Row],[Journal Id]],2)="EX",TEXT(tbl_TransDet_Exp[[#This Row],[Vch /Ex /PayId]],"0000000000"),"")</f>
        <v/>
      </c>
      <c r="AF1703" s="250" t="b">
        <f>IF(tbl_TransDet_Exp[[#This Row],[ER Lookup and Format]]&lt;&gt;"",CONCATENATE(tbl_TransDet_Exp[[#This Row],[https://financials.omni.fsu.edu/psp/sprdfi/EMPLOYEE/ERP/c/AUDIT_EXPENSE_FUNCTIONS.TE_EXP_SHEET_INQ.GBL?SHEET_ID=]],AE1703,tbl_TransDet_Exp[[#This Row],[&amp;PAGE=EX_SHEET_ENTRY]]))</f>
        <v>0</v>
      </c>
      <c r="AG1703" s="250" t="str">
        <f t="shared" si="83"/>
        <v>https://docmgmt.its.fsu.edu/NolijWeb/public/apiLoginCheck.jsp?redir=../documentviewer/%3FdocumentId%3D</v>
      </c>
      <c r="AH17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3" s="250" t="str">
        <f>tbl_TransDet_Exp[[#Headers],[&amp;TargetFrameName=None]]</f>
        <v>&amp;TargetFrameName=None</v>
      </c>
      <c r="AJ17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3" s="71"/>
      <c r="AN1703" s="22"/>
      <c r="AO1703" s="22"/>
      <c r="AP1703" s="208"/>
      <c r="AQ1703" s="42" t="e">
        <f>IF(tbl_TransDet_Exp[[#This Row],[Custom SR Type]]="",INDEX(SR_Lookup[Section Name],MATCH(tbl_TransDet_Exp[[#This Row],[Account]],SR_Lookup[Account],0)),tbl_TransDet_Exp[[#This Row],[Custom SR Type]])</f>
        <v>#N/A</v>
      </c>
      <c r="AR1703" s="42">
        <f>VALUE(CONCATENATE(C1703,TEXT(tbl_TransDet_Exp[[#This Row],[Pd]],"00")))</f>
        <v>0</v>
      </c>
      <c r="AS1703" s="42" t="str">
        <f>TEXT(tbl_TransDet_Exp[[#This Row],[Project Id]],"000000")</f>
        <v>000000</v>
      </c>
      <c r="AT1703" s="42" t="e">
        <f>INDEX(Table11[Description],MATCH(tbl_TransDet_Exp[[#This Row],[Account]],Table11[GL Account],0))</f>
        <v>#N/A</v>
      </c>
      <c r="AU17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4" spans="2:47">
      <c r="B1704" s="11"/>
      <c r="C1704" s="243"/>
      <c r="D1704" s="243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244"/>
      <c r="P1704" s="11"/>
      <c r="Q1704" s="245"/>
      <c r="R1704" s="11"/>
      <c r="S1704" s="11"/>
      <c r="T1704" s="11"/>
      <c r="U1704" s="11"/>
      <c r="V1704" s="11"/>
      <c r="W1704" s="11"/>
      <c r="X1704" s="11"/>
      <c r="Y1704" s="11"/>
      <c r="Z1704" s="246"/>
      <c r="AA17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4" s="250" t="e">
        <f>IF(tbl_TransDet_Exp[[#This Row],[+/-  (HR GL Detail)]]&lt;&gt;"",tbl_TransDet_Exp[[#This Row],[+/-  (HR GL Detail)]],IF(#REF!&lt;&gt;"",#REF!,""))</f>
        <v>#REF!</v>
      </c>
      <c r="AC1704" s="250" t="str">
        <f t="shared" si="81"/>
        <v>https://financials.omni.fsu.edu/psp/sprdfi/EMPLOYEE/ERP/c/AUDIT_EXPENSE_FUNCTIONS.TE_EXP_SHEET_INQ.GBL?SHEET_ID=</v>
      </c>
      <c r="AD1704" s="250" t="str">
        <f t="shared" si="82"/>
        <v>&amp;PAGE=EX_SHEET_ENTRY</v>
      </c>
      <c r="AE1704" s="250" t="str">
        <f>IF(LEFT(tbl_TransDet_Exp[[#This Row],[Journal Id]],2)="EX",TEXT(tbl_TransDet_Exp[[#This Row],[Vch /Ex /PayId]],"0000000000"),"")</f>
        <v/>
      </c>
      <c r="AF1704" s="250" t="b">
        <f>IF(tbl_TransDet_Exp[[#This Row],[ER Lookup and Format]]&lt;&gt;"",CONCATENATE(tbl_TransDet_Exp[[#This Row],[https://financials.omni.fsu.edu/psp/sprdfi/EMPLOYEE/ERP/c/AUDIT_EXPENSE_FUNCTIONS.TE_EXP_SHEET_INQ.GBL?SHEET_ID=]],AE1704,tbl_TransDet_Exp[[#This Row],[&amp;PAGE=EX_SHEET_ENTRY]]))</f>
        <v>0</v>
      </c>
      <c r="AG1704" s="250" t="str">
        <f t="shared" si="83"/>
        <v>https://docmgmt.its.fsu.edu/NolijWeb/public/apiLoginCheck.jsp?redir=../documentviewer/%3FdocumentId%3D</v>
      </c>
      <c r="AH17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4" s="250" t="str">
        <f>tbl_TransDet_Exp[[#Headers],[&amp;TargetFrameName=None]]</f>
        <v>&amp;TargetFrameName=None</v>
      </c>
      <c r="AJ17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4" s="71"/>
      <c r="AN1704" s="22"/>
      <c r="AO1704" s="22"/>
      <c r="AP1704" s="208"/>
      <c r="AQ1704" s="42" t="e">
        <f>IF(tbl_TransDet_Exp[[#This Row],[Custom SR Type]]="",INDEX(SR_Lookup[Section Name],MATCH(tbl_TransDet_Exp[[#This Row],[Account]],SR_Lookup[Account],0)),tbl_TransDet_Exp[[#This Row],[Custom SR Type]])</f>
        <v>#N/A</v>
      </c>
      <c r="AR1704" s="42">
        <f>VALUE(CONCATENATE(C1704,TEXT(tbl_TransDet_Exp[[#This Row],[Pd]],"00")))</f>
        <v>0</v>
      </c>
      <c r="AS1704" s="42" t="str">
        <f>TEXT(tbl_TransDet_Exp[[#This Row],[Project Id]],"000000")</f>
        <v>000000</v>
      </c>
      <c r="AT1704" s="42" t="e">
        <f>INDEX(Table11[Description],MATCH(tbl_TransDet_Exp[[#This Row],[Account]],Table11[GL Account],0))</f>
        <v>#N/A</v>
      </c>
      <c r="AU17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5" spans="2:47">
      <c r="B1705" s="11"/>
      <c r="C1705" s="243"/>
      <c r="D1705" s="243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244"/>
      <c r="P1705" s="11"/>
      <c r="Q1705" s="245"/>
      <c r="R1705" s="11"/>
      <c r="S1705" s="11"/>
      <c r="T1705" s="11"/>
      <c r="U1705" s="11"/>
      <c r="V1705" s="11"/>
      <c r="W1705" s="11"/>
      <c r="X1705" s="11"/>
      <c r="Y1705" s="11"/>
      <c r="Z1705" s="246"/>
      <c r="AA17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5" s="250" t="e">
        <f>IF(tbl_TransDet_Exp[[#This Row],[+/-  (HR GL Detail)]]&lt;&gt;"",tbl_TransDet_Exp[[#This Row],[+/-  (HR GL Detail)]],IF(#REF!&lt;&gt;"",#REF!,""))</f>
        <v>#REF!</v>
      </c>
      <c r="AC1705" s="250" t="str">
        <f t="shared" si="81"/>
        <v>https://financials.omni.fsu.edu/psp/sprdfi/EMPLOYEE/ERP/c/AUDIT_EXPENSE_FUNCTIONS.TE_EXP_SHEET_INQ.GBL?SHEET_ID=</v>
      </c>
      <c r="AD1705" s="250" t="str">
        <f t="shared" si="82"/>
        <v>&amp;PAGE=EX_SHEET_ENTRY</v>
      </c>
      <c r="AE1705" s="250" t="str">
        <f>IF(LEFT(tbl_TransDet_Exp[[#This Row],[Journal Id]],2)="EX",TEXT(tbl_TransDet_Exp[[#This Row],[Vch /Ex /PayId]],"0000000000"),"")</f>
        <v/>
      </c>
      <c r="AF1705" s="250" t="b">
        <f>IF(tbl_TransDet_Exp[[#This Row],[ER Lookup and Format]]&lt;&gt;"",CONCATENATE(tbl_TransDet_Exp[[#This Row],[https://financials.omni.fsu.edu/psp/sprdfi/EMPLOYEE/ERP/c/AUDIT_EXPENSE_FUNCTIONS.TE_EXP_SHEET_INQ.GBL?SHEET_ID=]],AE1705,tbl_TransDet_Exp[[#This Row],[&amp;PAGE=EX_SHEET_ENTRY]]))</f>
        <v>0</v>
      </c>
      <c r="AG1705" s="250" t="str">
        <f t="shared" si="83"/>
        <v>https://docmgmt.its.fsu.edu/NolijWeb/public/apiLoginCheck.jsp?redir=../documentviewer/%3FdocumentId%3D</v>
      </c>
      <c r="AH17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5" s="250" t="str">
        <f>tbl_TransDet_Exp[[#Headers],[&amp;TargetFrameName=None]]</f>
        <v>&amp;TargetFrameName=None</v>
      </c>
      <c r="AJ17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5" s="71"/>
      <c r="AN1705" s="22"/>
      <c r="AO1705" s="22"/>
      <c r="AP1705" s="208"/>
      <c r="AQ1705" s="42" t="e">
        <f>IF(tbl_TransDet_Exp[[#This Row],[Custom SR Type]]="",INDEX(SR_Lookup[Section Name],MATCH(tbl_TransDet_Exp[[#This Row],[Account]],SR_Lookup[Account],0)),tbl_TransDet_Exp[[#This Row],[Custom SR Type]])</f>
        <v>#N/A</v>
      </c>
      <c r="AR1705" s="42">
        <f>VALUE(CONCATENATE(C1705,TEXT(tbl_TransDet_Exp[[#This Row],[Pd]],"00")))</f>
        <v>0</v>
      </c>
      <c r="AS1705" s="42" t="str">
        <f>TEXT(tbl_TransDet_Exp[[#This Row],[Project Id]],"000000")</f>
        <v>000000</v>
      </c>
      <c r="AT1705" s="42" t="e">
        <f>INDEX(Table11[Description],MATCH(tbl_TransDet_Exp[[#This Row],[Account]],Table11[GL Account],0))</f>
        <v>#N/A</v>
      </c>
      <c r="AU17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6" spans="2:47">
      <c r="B1706" s="11"/>
      <c r="C1706" s="243"/>
      <c r="D1706" s="243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244"/>
      <c r="P1706" s="11"/>
      <c r="Q1706" s="245"/>
      <c r="R1706" s="11"/>
      <c r="S1706" s="11"/>
      <c r="T1706" s="11"/>
      <c r="U1706" s="11"/>
      <c r="V1706" s="11"/>
      <c r="W1706" s="11"/>
      <c r="X1706" s="11"/>
      <c r="Y1706" s="11"/>
      <c r="Z1706" s="246"/>
      <c r="AA17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6" s="250" t="e">
        <f>IF(tbl_TransDet_Exp[[#This Row],[+/-  (HR GL Detail)]]&lt;&gt;"",tbl_TransDet_Exp[[#This Row],[+/-  (HR GL Detail)]],IF(#REF!&lt;&gt;"",#REF!,""))</f>
        <v>#REF!</v>
      </c>
      <c r="AC1706" s="250" t="str">
        <f t="shared" si="81"/>
        <v>https://financials.omni.fsu.edu/psp/sprdfi/EMPLOYEE/ERP/c/AUDIT_EXPENSE_FUNCTIONS.TE_EXP_SHEET_INQ.GBL?SHEET_ID=</v>
      </c>
      <c r="AD1706" s="250" t="str">
        <f t="shared" si="82"/>
        <v>&amp;PAGE=EX_SHEET_ENTRY</v>
      </c>
      <c r="AE1706" s="250" t="str">
        <f>IF(LEFT(tbl_TransDet_Exp[[#This Row],[Journal Id]],2)="EX",TEXT(tbl_TransDet_Exp[[#This Row],[Vch /Ex /PayId]],"0000000000"),"")</f>
        <v/>
      </c>
      <c r="AF1706" s="250" t="b">
        <f>IF(tbl_TransDet_Exp[[#This Row],[ER Lookup and Format]]&lt;&gt;"",CONCATENATE(tbl_TransDet_Exp[[#This Row],[https://financials.omni.fsu.edu/psp/sprdfi/EMPLOYEE/ERP/c/AUDIT_EXPENSE_FUNCTIONS.TE_EXP_SHEET_INQ.GBL?SHEET_ID=]],AE1706,tbl_TransDet_Exp[[#This Row],[&amp;PAGE=EX_SHEET_ENTRY]]))</f>
        <v>0</v>
      </c>
      <c r="AG1706" s="250" t="str">
        <f t="shared" si="83"/>
        <v>https://docmgmt.its.fsu.edu/NolijWeb/public/apiLoginCheck.jsp?redir=../documentviewer/%3FdocumentId%3D</v>
      </c>
      <c r="AH17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6" s="250" t="str">
        <f>tbl_TransDet_Exp[[#Headers],[&amp;TargetFrameName=None]]</f>
        <v>&amp;TargetFrameName=None</v>
      </c>
      <c r="AJ17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6" s="71"/>
      <c r="AN1706" s="22"/>
      <c r="AO1706" s="22"/>
      <c r="AP1706" s="208"/>
      <c r="AQ1706" s="42" t="e">
        <f>IF(tbl_TransDet_Exp[[#This Row],[Custom SR Type]]="",INDEX(SR_Lookup[Section Name],MATCH(tbl_TransDet_Exp[[#This Row],[Account]],SR_Lookup[Account],0)),tbl_TransDet_Exp[[#This Row],[Custom SR Type]])</f>
        <v>#N/A</v>
      </c>
      <c r="AR1706" s="42">
        <f>VALUE(CONCATENATE(C1706,TEXT(tbl_TransDet_Exp[[#This Row],[Pd]],"00")))</f>
        <v>0</v>
      </c>
      <c r="AS1706" s="42" t="str">
        <f>TEXT(tbl_TransDet_Exp[[#This Row],[Project Id]],"000000")</f>
        <v>000000</v>
      </c>
      <c r="AT1706" s="42" t="e">
        <f>INDEX(Table11[Description],MATCH(tbl_TransDet_Exp[[#This Row],[Account]],Table11[GL Account],0))</f>
        <v>#N/A</v>
      </c>
      <c r="AU17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7" spans="2:47">
      <c r="B1707" s="11"/>
      <c r="C1707" s="243"/>
      <c r="D1707" s="243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244"/>
      <c r="P1707" s="11"/>
      <c r="Q1707" s="245"/>
      <c r="R1707" s="11"/>
      <c r="S1707" s="11"/>
      <c r="T1707" s="11"/>
      <c r="U1707" s="11"/>
      <c r="V1707" s="11"/>
      <c r="W1707" s="11"/>
      <c r="X1707" s="11"/>
      <c r="Y1707" s="11"/>
      <c r="Z1707" s="246"/>
      <c r="AA17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7" s="250" t="e">
        <f>IF(tbl_TransDet_Exp[[#This Row],[+/-  (HR GL Detail)]]&lt;&gt;"",tbl_TransDet_Exp[[#This Row],[+/-  (HR GL Detail)]],IF(#REF!&lt;&gt;"",#REF!,""))</f>
        <v>#REF!</v>
      </c>
      <c r="AC1707" s="250" t="str">
        <f t="shared" si="81"/>
        <v>https://financials.omni.fsu.edu/psp/sprdfi/EMPLOYEE/ERP/c/AUDIT_EXPENSE_FUNCTIONS.TE_EXP_SHEET_INQ.GBL?SHEET_ID=</v>
      </c>
      <c r="AD1707" s="250" t="str">
        <f t="shared" si="82"/>
        <v>&amp;PAGE=EX_SHEET_ENTRY</v>
      </c>
      <c r="AE1707" s="250" t="str">
        <f>IF(LEFT(tbl_TransDet_Exp[[#This Row],[Journal Id]],2)="EX",TEXT(tbl_TransDet_Exp[[#This Row],[Vch /Ex /PayId]],"0000000000"),"")</f>
        <v/>
      </c>
      <c r="AF1707" s="250" t="b">
        <f>IF(tbl_TransDet_Exp[[#This Row],[ER Lookup and Format]]&lt;&gt;"",CONCATENATE(tbl_TransDet_Exp[[#This Row],[https://financials.omni.fsu.edu/psp/sprdfi/EMPLOYEE/ERP/c/AUDIT_EXPENSE_FUNCTIONS.TE_EXP_SHEET_INQ.GBL?SHEET_ID=]],AE1707,tbl_TransDet_Exp[[#This Row],[&amp;PAGE=EX_SHEET_ENTRY]]))</f>
        <v>0</v>
      </c>
      <c r="AG1707" s="250" t="str">
        <f t="shared" si="83"/>
        <v>https://docmgmt.its.fsu.edu/NolijWeb/public/apiLoginCheck.jsp?redir=../documentviewer/%3FdocumentId%3D</v>
      </c>
      <c r="AH17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7" s="250" t="str">
        <f>tbl_TransDet_Exp[[#Headers],[&amp;TargetFrameName=None]]</f>
        <v>&amp;TargetFrameName=None</v>
      </c>
      <c r="AJ17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7" s="71"/>
      <c r="AN1707" s="22"/>
      <c r="AO1707" s="22"/>
      <c r="AP1707" s="208"/>
      <c r="AQ1707" s="42" t="e">
        <f>IF(tbl_TransDet_Exp[[#This Row],[Custom SR Type]]="",INDEX(SR_Lookup[Section Name],MATCH(tbl_TransDet_Exp[[#This Row],[Account]],SR_Lookup[Account],0)),tbl_TransDet_Exp[[#This Row],[Custom SR Type]])</f>
        <v>#N/A</v>
      </c>
      <c r="AR1707" s="42">
        <f>VALUE(CONCATENATE(C1707,TEXT(tbl_TransDet_Exp[[#This Row],[Pd]],"00")))</f>
        <v>0</v>
      </c>
      <c r="AS1707" s="42" t="str">
        <f>TEXT(tbl_TransDet_Exp[[#This Row],[Project Id]],"000000")</f>
        <v>000000</v>
      </c>
      <c r="AT1707" s="42" t="e">
        <f>INDEX(Table11[Description],MATCH(tbl_TransDet_Exp[[#This Row],[Account]],Table11[GL Account],0))</f>
        <v>#N/A</v>
      </c>
      <c r="AU17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8" spans="2:47">
      <c r="B1708" s="11"/>
      <c r="C1708" s="243"/>
      <c r="D1708" s="243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244"/>
      <c r="P1708" s="11"/>
      <c r="Q1708" s="245"/>
      <c r="R1708" s="11"/>
      <c r="S1708" s="11"/>
      <c r="T1708" s="11"/>
      <c r="U1708" s="11"/>
      <c r="V1708" s="11"/>
      <c r="W1708" s="11"/>
      <c r="X1708" s="11"/>
      <c r="Y1708" s="11"/>
      <c r="Z1708" s="246"/>
      <c r="AA17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8" s="250" t="e">
        <f>IF(tbl_TransDet_Exp[[#This Row],[+/-  (HR GL Detail)]]&lt;&gt;"",tbl_TransDet_Exp[[#This Row],[+/-  (HR GL Detail)]],IF(#REF!&lt;&gt;"",#REF!,""))</f>
        <v>#REF!</v>
      </c>
      <c r="AC1708" s="250" t="str">
        <f t="shared" si="81"/>
        <v>https://financials.omni.fsu.edu/psp/sprdfi/EMPLOYEE/ERP/c/AUDIT_EXPENSE_FUNCTIONS.TE_EXP_SHEET_INQ.GBL?SHEET_ID=</v>
      </c>
      <c r="AD1708" s="250" t="str">
        <f t="shared" si="82"/>
        <v>&amp;PAGE=EX_SHEET_ENTRY</v>
      </c>
      <c r="AE1708" s="250" t="str">
        <f>IF(LEFT(tbl_TransDet_Exp[[#This Row],[Journal Id]],2)="EX",TEXT(tbl_TransDet_Exp[[#This Row],[Vch /Ex /PayId]],"0000000000"),"")</f>
        <v/>
      </c>
      <c r="AF1708" s="250" t="b">
        <f>IF(tbl_TransDet_Exp[[#This Row],[ER Lookup and Format]]&lt;&gt;"",CONCATENATE(tbl_TransDet_Exp[[#This Row],[https://financials.omni.fsu.edu/psp/sprdfi/EMPLOYEE/ERP/c/AUDIT_EXPENSE_FUNCTIONS.TE_EXP_SHEET_INQ.GBL?SHEET_ID=]],AE1708,tbl_TransDet_Exp[[#This Row],[&amp;PAGE=EX_SHEET_ENTRY]]))</f>
        <v>0</v>
      </c>
      <c r="AG1708" s="250" t="str">
        <f t="shared" si="83"/>
        <v>https://docmgmt.its.fsu.edu/NolijWeb/public/apiLoginCheck.jsp?redir=../documentviewer/%3FdocumentId%3D</v>
      </c>
      <c r="AH17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8" s="250" t="str">
        <f>tbl_TransDet_Exp[[#Headers],[&amp;TargetFrameName=None]]</f>
        <v>&amp;TargetFrameName=None</v>
      </c>
      <c r="AJ17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8" s="71"/>
      <c r="AN1708" s="22"/>
      <c r="AO1708" s="22"/>
      <c r="AP1708" s="208"/>
      <c r="AQ1708" s="42" t="e">
        <f>IF(tbl_TransDet_Exp[[#This Row],[Custom SR Type]]="",INDEX(SR_Lookup[Section Name],MATCH(tbl_TransDet_Exp[[#This Row],[Account]],SR_Lookup[Account],0)),tbl_TransDet_Exp[[#This Row],[Custom SR Type]])</f>
        <v>#N/A</v>
      </c>
      <c r="AR1708" s="42">
        <f>VALUE(CONCATENATE(C1708,TEXT(tbl_TransDet_Exp[[#This Row],[Pd]],"00")))</f>
        <v>0</v>
      </c>
      <c r="AS1708" s="42" t="str">
        <f>TEXT(tbl_TransDet_Exp[[#This Row],[Project Id]],"000000")</f>
        <v>000000</v>
      </c>
      <c r="AT1708" s="42" t="e">
        <f>INDEX(Table11[Description],MATCH(tbl_TransDet_Exp[[#This Row],[Account]],Table11[GL Account],0))</f>
        <v>#N/A</v>
      </c>
      <c r="AU17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09" spans="2:47">
      <c r="B1709" s="11"/>
      <c r="C1709" s="243"/>
      <c r="D1709" s="243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244"/>
      <c r="P1709" s="11"/>
      <c r="Q1709" s="245"/>
      <c r="R1709" s="11"/>
      <c r="S1709" s="11"/>
      <c r="T1709" s="11"/>
      <c r="U1709" s="11"/>
      <c r="V1709" s="11"/>
      <c r="W1709" s="11"/>
      <c r="X1709" s="11"/>
      <c r="Y1709" s="11"/>
      <c r="Z1709" s="246"/>
      <c r="AA17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09" s="250" t="e">
        <f>IF(tbl_TransDet_Exp[[#This Row],[+/-  (HR GL Detail)]]&lt;&gt;"",tbl_TransDet_Exp[[#This Row],[+/-  (HR GL Detail)]],IF(#REF!&lt;&gt;"",#REF!,""))</f>
        <v>#REF!</v>
      </c>
      <c r="AC1709" s="250" t="str">
        <f t="shared" si="81"/>
        <v>https://financials.omni.fsu.edu/psp/sprdfi/EMPLOYEE/ERP/c/AUDIT_EXPENSE_FUNCTIONS.TE_EXP_SHEET_INQ.GBL?SHEET_ID=</v>
      </c>
      <c r="AD1709" s="250" t="str">
        <f t="shared" si="82"/>
        <v>&amp;PAGE=EX_SHEET_ENTRY</v>
      </c>
      <c r="AE1709" s="250" t="str">
        <f>IF(LEFT(tbl_TransDet_Exp[[#This Row],[Journal Id]],2)="EX",TEXT(tbl_TransDet_Exp[[#This Row],[Vch /Ex /PayId]],"0000000000"),"")</f>
        <v/>
      </c>
      <c r="AF1709" s="250" t="b">
        <f>IF(tbl_TransDet_Exp[[#This Row],[ER Lookup and Format]]&lt;&gt;"",CONCATENATE(tbl_TransDet_Exp[[#This Row],[https://financials.omni.fsu.edu/psp/sprdfi/EMPLOYEE/ERP/c/AUDIT_EXPENSE_FUNCTIONS.TE_EXP_SHEET_INQ.GBL?SHEET_ID=]],AE1709,tbl_TransDet_Exp[[#This Row],[&amp;PAGE=EX_SHEET_ENTRY]]))</f>
        <v>0</v>
      </c>
      <c r="AG1709" s="250" t="str">
        <f t="shared" si="83"/>
        <v>https://docmgmt.its.fsu.edu/NolijWeb/public/apiLoginCheck.jsp?redir=../documentviewer/%3FdocumentId%3D</v>
      </c>
      <c r="AH17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09" s="250" t="str">
        <f>tbl_TransDet_Exp[[#Headers],[&amp;TargetFrameName=None]]</f>
        <v>&amp;TargetFrameName=None</v>
      </c>
      <c r="AJ17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09" s="71"/>
      <c r="AN1709" s="22"/>
      <c r="AO1709" s="22"/>
      <c r="AP1709" s="208"/>
      <c r="AQ1709" s="42" t="e">
        <f>IF(tbl_TransDet_Exp[[#This Row],[Custom SR Type]]="",INDEX(SR_Lookup[Section Name],MATCH(tbl_TransDet_Exp[[#This Row],[Account]],SR_Lookup[Account],0)),tbl_TransDet_Exp[[#This Row],[Custom SR Type]])</f>
        <v>#N/A</v>
      </c>
      <c r="AR1709" s="42">
        <f>VALUE(CONCATENATE(C1709,TEXT(tbl_TransDet_Exp[[#This Row],[Pd]],"00")))</f>
        <v>0</v>
      </c>
      <c r="AS1709" s="42" t="str">
        <f>TEXT(tbl_TransDet_Exp[[#This Row],[Project Id]],"000000")</f>
        <v>000000</v>
      </c>
      <c r="AT1709" s="42" t="e">
        <f>INDEX(Table11[Description],MATCH(tbl_TransDet_Exp[[#This Row],[Account]],Table11[GL Account],0))</f>
        <v>#N/A</v>
      </c>
      <c r="AU17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0" spans="2:47">
      <c r="B1710" s="11"/>
      <c r="C1710" s="243"/>
      <c r="D1710" s="243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244"/>
      <c r="P1710" s="11"/>
      <c r="Q1710" s="245"/>
      <c r="R1710" s="11"/>
      <c r="S1710" s="11"/>
      <c r="T1710" s="11"/>
      <c r="U1710" s="11"/>
      <c r="V1710" s="11"/>
      <c r="W1710" s="11"/>
      <c r="X1710" s="11"/>
      <c r="Y1710" s="11"/>
      <c r="Z1710" s="246"/>
      <c r="AA17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0" s="250" t="e">
        <f>IF(tbl_TransDet_Exp[[#This Row],[+/-  (HR GL Detail)]]&lt;&gt;"",tbl_TransDet_Exp[[#This Row],[+/-  (HR GL Detail)]],IF(#REF!&lt;&gt;"",#REF!,""))</f>
        <v>#REF!</v>
      </c>
      <c r="AC1710" s="250" t="str">
        <f t="shared" si="81"/>
        <v>https://financials.omni.fsu.edu/psp/sprdfi/EMPLOYEE/ERP/c/AUDIT_EXPENSE_FUNCTIONS.TE_EXP_SHEET_INQ.GBL?SHEET_ID=</v>
      </c>
      <c r="AD1710" s="250" t="str">
        <f t="shared" si="82"/>
        <v>&amp;PAGE=EX_SHEET_ENTRY</v>
      </c>
      <c r="AE1710" s="250" t="str">
        <f>IF(LEFT(tbl_TransDet_Exp[[#This Row],[Journal Id]],2)="EX",TEXT(tbl_TransDet_Exp[[#This Row],[Vch /Ex /PayId]],"0000000000"),"")</f>
        <v/>
      </c>
      <c r="AF1710" s="250" t="b">
        <f>IF(tbl_TransDet_Exp[[#This Row],[ER Lookup and Format]]&lt;&gt;"",CONCATENATE(tbl_TransDet_Exp[[#This Row],[https://financials.omni.fsu.edu/psp/sprdfi/EMPLOYEE/ERP/c/AUDIT_EXPENSE_FUNCTIONS.TE_EXP_SHEET_INQ.GBL?SHEET_ID=]],AE1710,tbl_TransDet_Exp[[#This Row],[&amp;PAGE=EX_SHEET_ENTRY]]))</f>
        <v>0</v>
      </c>
      <c r="AG1710" s="250" t="str">
        <f t="shared" si="83"/>
        <v>https://docmgmt.its.fsu.edu/NolijWeb/public/apiLoginCheck.jsp?redir=../documentviewer/%3FdocumentId%3D</v>
      </c>
      <c r="AH17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0" s="250" t="str">
        <f>tbl_TransDet_Exp[[#Headers],[&amp;TargetFrameName=None]]</f>
        <v>&amp;TargetFrameName=None</v>
      </c>
      <c r="AJ17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0" s="71"/>
      <c r="AN1710" s="22"/>
      <c r="AO1710" s="22"/>
      <c r="AP1710" s="208"/>
      <c r="AQ1710" s="42" t="e">
        <f>IF(tbl_TransDet_Exp[[#This Row],[Custom SR Type]]="",INDEX(SR_Lookup[Section Name],MATCH(tbl_TransDet_Exp[[#This Row],[Account]],SR_Lookup[Account],0)),tbl_TransDet_Exp[[#This Row],[Custom SR Type]])</f>
        <v>#N/A</v>
      </c>
      <c r="AR1710" s="42">
        <f>VALUE(CONCATENATE(C1710,TEXT(tbl_TransDet_Exp[[#This Row],[Pd]],"00")))</f>
        <v>0</v>
      </c>
      <c r="AS1710" s="42" t="str">
        <f>TEXT(tbl_TransDet_Exp[[#This Row],[Project Id]],"000000")</f>
        <v>000000</v>
      </c>
      <c r="AT1710" s="42" t="e">
        <f>INDEX(Table11[Description],MATCH(tbl_TransDet_Exp[[#This Row],[Account]],Table11[GL Account],0))</f>
        <v>#N/A</v>
      </c>
      <c r="AU17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1" spans="2:47">
      <c r="B1711" s="11"/>
      <c r="C1711" s="243"/>
      <c r="D1711" s="243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244"/>
      <c r="P1711" s="11"/>
      <c r="Q1711" s="245"/>
      <c r="R1711" s="11"/>
      <c r="S1711" s="11"/>
      <c r="T1711" s="11"/>
      <c r="U1711" s="11"/>
      <c r="V1711" s="11"/>
      <c r="W1711" s="11"/>
      <c r="X1711" s="11"/>
      <c r="Y1711" s="11"/>
      <c r="Z1711" s="246"/>
      <c r="AA17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1" s="250" t="e">
        <f>IF(tbl_TransDet_Exp[[#This Row],[+/-  (HR GL Detail)]]&lt;&gt;"",tbl_TransDet_Exp[[#This Row],[+/-  (HR GL Detail)]],IF(#REF!&lt;&gt;"",#REF!,""))</f>
        <v>#REF!</v>
      </c>
      <c r="AC1711" s="250" t="str">
        <f t="shared" si="81"/>
        <v>https://financials.omni.fsu.edu/psp/sprdfi/EMPLOYEE/ERP/c/AUDIT_EXPENSE_FUNCTIONS.TE_EXP_SHEET_INQ.GBL?SHEET_ID=</v>
      </c>
      <c r="AD1711" s="250" t="str">
        <f t="shared" si="82"/>
        <v>&amp;PAGE=EX_SHEET_ENTRY</v>
      </c>
      <c r="AE1711" s="250" t="str">
        <f>IF(LEFT(tbl_TransDet_Exp[[#This Row],[Journal Id]],2)="EX",TEXT(tbl_TransDet_Exp[[#This Row],[Vch /Ex /PayId]],"0000000000"),"")</f>
        <v/>
      </c>
      <c r="AF1711" s="250" t="b">
        <f>IF(tbl_TransDet_Exp[[#This Row],[ER Lookup and Format]]&lt;&gt;"",CONCATENATE(tbl_TransDet_Exp[[#This Row],[https://financials.omni.fsu.edu/psp/sprdfi/EMPLOYEE/ERP/c/AUDIT_EXPENSE_FUNCTIONS.TE_EXP_SHEET_INQ.GBL?SHEET_ID=]],AE1711,tbl_TransDet_Exp[[#This Row],[&amp;PAGE=EX_SHEET_ENTRY]]))</f>
        <v>0</v>
      </c>
      <c r="AG1711" s="250" t="str">
        <f t="shared" si="83"/>
        <v>https://docmgmt.its.fsu.edu/NolijWeb/public/apiLoginCheck.jsp?redir=../documentviewer/%3FdocumentId%3D</v>
      </c>
      <c r="AH17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1" s="250" t="str">
        <f>tbl_TransDet_Exp[[#Headers],[&amp;TargetFrameName=None]]</f>
        <v>&amp;TargetFrameName=None</v>
      </c>
      <c r="AJ17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1" s="71"/>
      <c r="AN1711" s="22"/>
      <c r="AO1711" s="22"/>
      <c r="AP1711" s="208"/>
      <c r="AQ1711" s="42" t="e">
        <f>IF(tbl_TransDet_Exp[[#This Row],[Custom SR Type]]="",INDEX(SR_Lookup[Section Name],MATCH(tbl_TransDet_Exp[[#This Row],[Account]],SR_Lookup[Account],0)),tbl_TransDet_Exp[[#This Row],[Custom SR Type]])</f>
        <v>#N/A</v>
      </c>
      <c r="AR1711" s="42">
        <f>VALUE(CONCATENATE(C1711,TEXT(tbl_TransDet_Exp[[#This Row],[Pd]],"00")))</f>
        <v>0</v>
      </c>
      <c r="AS1711" s="42" t="str">
        <f>TEXT(tbl_TransDet_Exp[[#This Row],[Project Id]],"000000")</f>
        <v>000000</v>
      </c>
      <c r="AT1711" s="42" t="e">
        <f>INDEX(Table11[Description],MATCH(tbl_TransDet_Exp[[#This Row],[Account]],Table11[GL Account],0))</f>
        <v>#N/A</v>
      </c>
      <c r="AU17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2" spans="2:47">
      <c r="B1712" s="11"/>
      <c r="C1712" s="243"/>
      <c r="D1712" s="243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244"/>
      <c r="P1712" s="11"/>
      <c r="Q1712" s="245"/>
      <c r="R1712" s="11"/>
      <c r="S1712" s="11"/>
      <c r="T1712" s="11"/>
      <c r="U1712" s="11"/>
      <c r="V1712" s="11"/>
      <c r="W1712" s="11"/>
      <c r="X1712" s="11"/>
      <c r="Y1712" s="11"/>
      <c r="Z1712" s="246"/>
      <c r="AA17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2" s="250" t="e">
        <f>IF(tbl_TransDet_Exp[[#This Row],[+/-  (HR GL Detail)]]&lt;&gt;"",tbl_TransDet_Exp[[#This Row],[+/-  (HR GL Detail)]],IF(#REF!&lt;&gt;"",#REF!,""))</f>
        <v>#REF!</v>
      </c>
      <c r="AC1712" s="250" t="str">
        <f t="shared" si="81"/>
        <v>https://financials.omni.fsu.edu/psp/sprdfi/EMPLOYEE/ERP/c/AUDIT_EXPENSE_FUNCTIONS.TE_EXP_SHEET_INQ.GBL?SHEET_ID=</v>
      </c>
      <c r="AD1712" s="250" t="str">
        <f t="shared" si="82"/>
        <v>&amp;PAGE=EX_SHEET_ENTRY</v>
      </c>
      <c r="AE1712" s="250" t="str">
        <f>IF(LEFT(tbl_TransDet_Exp[[#This Row],[Journal Id]],2)="EX",TEXT(tbl_TransDet_Exp[[#This Row],[Vch /Ex /PayId]],"0000000000"),"")</f>
        <v/>
      </c>
      <c r="AF1712" s="250" t="b">
        <f>IF(tbl_TransDet_Exp[[#This Row],[ER Lookup and Format]]&lt;&gt;"",CONCATENATE(tbl_TransDet_Exp[[#This Row],[https://financials.omni.fsu.edu/psp/sprdfi/EMPLOYEE/ERP/c/AUDIT_EXPENSE_FUNCTIONS.TE_EXP_SHEET_INQ.GBL?SHEET_ID=]],AE1712,tbl_TransDet_Exp[[#This Row],[&amp;PAGE=EX_SHEET_ENTRY]]))</f>
        <v>0</v>
      </c>
      <c r="AG1712" s="250" t="str">
        <f t="shared" si="83"/>
        <v>https://docmgmt.its.fsu.edu/NolijWeb/public/apiLoginCheck.jsp?redir=../documentviewer/%3FdocumentId%3D</v>
      </c>
      <c r="AH17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2" s="250" t="str">
        <f>tbl_TransDet_Exp[[#Headers],[&amp;TargetFrameName=None]]</f>
        <v>&amp;TargetFrameName=None</v>
      </c>
      <c r="AJ17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2" s="71"/>
      <c r="AN1712" s="22"/>
      <c r="AO1712" s="22"/>
      <c r="AP1712" s="208"/>
      <c r="AQ1712" s="42" t="e">
        <f>IF(tbl_TransDet_Exp[[#This Row],[Custom SR Type]]="",INDEX(SR_Lookup[Section Name],MATCH(tbl_TransDet_Exp[[#This Row],[Account]],SR_Lookup[Account],0)),tbl_TransDet_Exp[[#This Row],[Custom SR Type]])</f>
        <v>#N/A</v>
      </c>
      <c r="AR1712" s="42">
        <f>VALUE(CONCATENATE(C1712,TEXT(tbl_TransDet_Exp[[#This Row],[Pd]],"00")))</f>
        <v>0</v>
      </c>
      <c r="AS1712" s="42" t="str">
        <f>TEXT(tbl_TransDet_Exp[[#This Row],[Project Id]],"000000")</f>
        <v>000000</v>
      </c>
      <c r="AT1712" s="42" t="e">
        <f>INDEX(Table11[Description],MATCH(tbl_TransDet_Exp[[#This Row],[Account]],Table11[GL Account],0))</f>
        <v>#N/A</v>
      </c>
      <c r="AU17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3" spans="2:47">
      <c r="B1713" s="11"/>
      <c r="C1713" s="243"/>
      <c r="D1713" s="243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244"/>
      <c r="P1713" s="11"/>
      <c r="Q1713" s="245"/>
      <c r="R1713" s="11"/>
      <c r="S1713" s="11"/>
      <c r="T1713" s="11"/>
      <c r="U1713" s="11"/>
      <c r="V1713" s="11"/>
      <c r="W1713" s="11"/>
      <c r="X1713" s="11"/>
      <c r="Y1713" s="11"/>
      <c r="Z1713" s="246"/>
      <c r="AA17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3" s="250" t="e">
        <f>IF(tbl_TransDet_Exp[[#This Row],[+/-  (HR GL Detail)]]&lt;&gt;"",tbl_TransDet_Exp[[#This Row],[+/-  (HR GL Detail)]],IF(#REF!&lt;&gt;"",#REF!,""))</f>
        <v>#REF!</v>
      </c>
      <c r="AC1713" s="250" t="str">
        <f t="shared" si="81"/>
        <v>https://financials.omni.fsu.edu/psp/sprdfi/EMPLOYEE/ERP/c/AUDIT_EXPENSE_FUNCTIONS.TE_EXP_SHEET_INQ.GBL?SHEET_ID=</v>
      </c>
      <c r="AD1713" s="250" t="str">
        <f t="shared" si="82"/>
        <v>&amp;PAGE=EX_SHEET_ENTRY</v>
      </c>
      <c r="AE1713" s="250" t="str">
        <f>IF(LEFT(tbl_TransDet_Exp[[#This Row],[Journal Id]],2)="EX",TEXT(tbl_TransDet_Exp[[#This Row],[Vch /Ex /PayId]],"0000000000"),"")</f>
        <v/>
      </c>
      <c r="AF1713" s="250" t="b">
        <f>IF(tbl_TransDet_Exp[[#This Row],[ER Lookup and Format]]&lt;&gt;"",CONCATENATE(tbl_TransDet_Exp[[#This Row],[https://financials.omni.fsu.edu/psp/sprdfi/EMPLOYEE/ERP/c/AUDIT_EXPENSE_FUNCTIONS.TE_EXP_SHEET_INQ.GBL?SHEET_ID=]],AE1713,tbl_TransDet_Exp[[#This Row],[&amp;PAGE=EX_SHEET_ENTRY]]))</f>
        <v>0</v>
      </c>
      <c r="AG1713" s="250" t="str">
        <f t="shared" si="83"/>
        <v>https://docmgmt.its.fsu.edu/NolijWeb/public/apiLoginCheck.jsp?redir=../documentviewer/%3FdocumentId%3D</v>
      </c>
      <c r="AH17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3" s="250" t="str">
        <f>tbl_TransDet_Exp[[#Headers],[&amp;TargetFrameName=None]]</f>
        <v>&amp;TargetFrameName=None</v>
      </c>
      <c r="AJ17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3" s="71"/>
      <c r="AN1713" s="22"/>
      <c r="AO1713" s="22"/>
      <c r="AP1713" s="208"/>
      <c r="AQ1713" s="42" t="e">
        <f>IF(tbl_TransDet_Exp[[#This Row],[Custom SR Type]]="",INDEX(SR_Lookup[Section Name],MATCH(tbl_TransDet_Exp[[#This Row],[Account]],SR_Lookup[Account],0)),tbl_TransDet_Exp[[#This Row],[Custom SR Type]])</f>
        <v>#N/A</v>
      </c>
      <c r="AR1713" s="42">
        <f>VALUE(CONCATENATE(C1713,TEXT(tbl_TransDet_Exp[[#This Row],[Pd]],"00")))</f>
        <v>0</v>
      </c>
      <c r="AS1713" s="42" t="str">
        <f>TEXT(tbl_TransDet_Exp[[#This Row],[Project Id]],"000000")</f>
        <v>000000</v>
      </c>
      <c r="AT1713" s="42" t="e">
        <f>INDEX(Table11[Description],MATCH(tbl_TransDet_Exp[[#This Row],[Account]],Table11[GL Account],0))</f>
        <v>#N/A</v>
      </c>
      <c r="AU17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4" spans="2:47">
      <c r="B1714" s="11"/>
      <c r="C1714" s="243"/>
      <c r="D1714" s="243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244"/>
      <c r="P1714" s="11"/>
      <c r="Q1714" s="245"/>
      <c r="R1714" s="11"/>
      <c r="S1714" s="11"/>
      <c r="T1714" s="11"/>
      <c r="U1714" s="11"/>
      <c r="V1714" s="11"/>
      <c r="W1714" s="11"/>
      <c r="X1714" s="11"/>
      <c r="Y1714" s="11"/>
      <c r="Z1714" s="246"/>
      <c r="AA17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4" s="250" t="e">
        <f>IF(tbl_TransDet_Exp[[#This Row],[+/-  (HR GL Detail)]]&lt;&gt;"",tbl_TransDet_Exp[[#This Row],[+/-  (HR GL Detail)]],IF(#REF!&lt;&gt;"",#REF!,""))</f>
        <v>#REF!</v>
      </c>
      <c r="AC1714" s="250" t="str">
        <f t="shared" si="81"/>
        <v>https://financials.omni.fsu.edu/psp/sprdfi/EMPLOYEE/ERP/c/AUDIT_EXPENSE_FUNCTIONS.TE_EXP_SHEET_INQ.GBL?SHEET_ID=</v>
      </c>
      <c r="AD1714" s="250" t="str">
        <f t="shared" si="82"/>
        <v>&amp;PAGE=EX_SHEET_ENTRY</v>
      </c>
      <c r="AE1714" s="250" t="str">
        <f>IF(LEFT(tbl_TransDet_Exp[[#This Row],[Journal Id]],2)="EX",TEXT(tbl_TransDet_Exp[[#This Row],[Vch /Ex /PayId]],"0000000000"),"")</f>
        <v/>
      </c>
      <c r="AF1714" s="250" t="b">
        <f>IF(tbl_TransDet_Exp[[#This Row],[ER Lookup and Format]]&lt;&gt;"",CONCATENATE(tbl_TransDet_Exp[[#This Row],[https://financials.omni.fsu.edu/psp/sprdfi/EMPLOYEE/ERP/c/AUDIT_EXPENSE_FUNCTIONS.TE_EXP_SHEET_INQ.GBL?SHEET_ID=]],AE1714,tbl_TransDet_Exp[[#This Row],[&amp;PAGE=EX_SHEET_ENTRY]]))</f>
        <v>0</v>
      </c>
      <c r="AG1714" s="250" t="str">
        <f t="shared" si="83"/>
        <v>https://docmgmt.its.fsu.edu/NolijWeb/public/apiLoginCheck.jsp?redir=../documentviewer/%3FdocumentId%3D</v>
      </c>
      <c r="AH17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4" s="250" t="str">
        <f>tbl_TransDet_Exp[[#Headers],[&amp;TargetFrameName=None]]</f>
        <v>&amp;TargetFrameName=None</v>
      </c>
      <c r="AJ17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4" s="71"/>
      <c r="AN1714" s="22"/>
      <c r="AO1714" s="22"/>
      <c r="AP1714" s="208"/>
      <c r="AQ1714" s="42" t="e">
        <f>IF(tbl_TransDet_Exp[[#This Row],[Custom SR Type]]="",INDEX(SR_Lookup[Section Name],MATCH(tbl_TransDet_Exp[[#This Row],[Account]],SR_Lookup[Account],0)),tbl_TransDet_Exp[[#This Row],[Custom SR Type]])</f>
        <v>#N/A</v>
      </c>
      <c r="AR1714" s="42">
        <f>VALUE(CONCATENATE(C1714,TEXT(tbl_TransDet_Exp[[#This Row],[Pd]],"00")))</f>
        <v>0</v>
      </c>
      <c r="AS1714" s="42" t="str">
        <f>TEXT(tbl_TransDet_Exp[[#This Row],[Project Id]],"000000")</f>
        <v>000000</v>
      </c>
      <c r="AT1714" s="42" t="e">
        <f>INDEX(Table11[Description],MATCH(tbl_TransDet_Exp[[#This Row],[Account]],Table11[GL Account],0))</f>
        <v>#N/A</v>
      </c>
      <c r="AU17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5" spans="2:47">
      <c r="B1715" s="11"/>
      <c r="C1715" s="243"/>
      <c r="D1715" s="243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244"/>
      <c r="P1715" s="11"/>
      <c r="Q1715" s="245"/>
      <c r="R1715" s="11"/>
      <c r="S1715" s="11"/>
      <c r="T1715" s="11"/>
      <c r="U1715" s="11"/>
      <c r="V1715" s="11"/>
      <c r="W1715" s="11"/>
      <c r="X1715" s="11"/>
      <c r="Y1715" s="11"/>
      <c r="Z1715" s="246"/>
      <c r="AA17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5" s="250" t="e">
        <f>IF(tbl_TransDet_Exp[[#This Row],[+/-  (HR GL Detail)]]&lt;&gt;"",tbl_TransDet_Exp[[#This Row],[+/-  (HR GL Detail)]],IF(#REF!&lt;&gt;"",#REF!,""))</f>
        <v>#REF!</v>
      </c>
      <c r="AC1715" s="250" t="str">
        <f t="shared" si="81"/>
        <v>https://financials.omni.fsu.edu/psp/sprdfi/EMPLOYEE/ERP/c/AUDIT_EXPENSE_FUNCTIONS.TE_EXP_SHEET_INQ.GBL?SHEET_ID=</v>
      </c>
      <c r="AD1715" s="250" t="str">
        <f t="shared" si="82"/>
        <v>&amp;PAGE=EX_SHEET_ENTRY</v>
      </c>
      <c r="AE1715" s="250" t="str">
        <f>IF(LEFT(tbl_TransDet_Exp[[#This Row],[Journal Id]],2)="EX",TEXT(tbl_TransDet_Exp[[#This Row],[Vch /Ex /PayId]],"0000000000"),"")</f>
        <v/>
      </c>
      <c r="AF1715" s="250" t="b">
        <f>IF(tbl_TransDet_Exp[[#This Row],[ER Lookup and Format]]&lt;&gt;"",CONCATENATE(tbl_TransDet_Exp[[#This Row],[https://financials.omni.fsu.edu/psp/sprdfi/EMPLOYEE/ERP/c/AUDIT_EXPENSE_FUNCTIONS.TE_EXP_SHEET_INQ.GBL?SHEET_ID=]],AE1715,tbl_TransDet_Exp[[#This Row],[&amp;PAGE=EX_SHEET_ENTRY]]))</f>
        <v>0</v>
      </c>
      <c r="AG1715" s="250" t="str">
        <f t="shared" si="83"/>
        <v>https://docmgmt.its.fsu.edu/NolijWeb/public/apiLoginCheck.jsp?redir=../documentviewer/%3FdocumentId%3D</v>
      </c>
      <c r="AH17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5" s="250" t="str">
        <f>tbl_TransDet_Exp[[#Headers],[&amp;TargetFrameName=None]]</f>
        <v>&amp;TargetFrameName=None</v>
      </c>
      <c r="AJ17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5" s="71"/>
      <c r="AN1715" s="22"/>
      <c r="AO1715" s="22"/>
      <c r="AP1715" s="208"/>
      <c r="AQ1715" s="42" t="e">
        <f>IF(tbl_TransDet_Exp[[#This Row],[Custom SR Type]]="",INDEX(SR_Lookup[Section Name],MATCH(tbl_TransDet_Exp[[#This Row],[Account]],SR_Lookup[Account],0)),tbl_TransDet_Exp[[#This Row],[Custom SR Type]])</f>
        <v>#N/A</v>
      </c>
      <c r="AR1715" s="42">
        <f>VALUE(CONCATENATE(C1715,TEXT(tbl_TransDet_Exp[[#This Row],[Pd]],"00")))</f>
        <v>0</v>
      </c>
      <c r="AS1715" s="42" t="str">
        <f>TEXT(tbl_TransDet_Exp[[#This Row],[Project Id]],"000000")</f>
        <v>000000</v>
      </c>
      <c r="AT1715" s="42" t="e">
        <f>INDEX(Table11[Description],MATCH(tbl_TransDet_Exp[[#This Row],[Account]],Table11[GL Account],0))</f>
        <v>#N/A</v>
      </c>
      <c r="AU17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6" spans="2:47">
      <c r="B1716" s="11"/>
      <c r="C1716" s="243"/>
      <c r="D1716" s="243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244"/>
      <c r="P1716" s="11"/>
      <c r="Q1716" s="245"/>
      <c r="R1716" s="11"/>
      <c r="S1716" s="11"/>
      <c r="T1716" s="11"/>
      <c r="U1716" s="11"/>
      <c r="V1716" s="11"/>
      <c r="W1716" s="11"/>
      <c r="X1716" s="11"/>
      <c r="Y1716" s="11"/>
      <c r="Z1716" s="246"/>
      <c r="AA17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6" s="250" t="e">
        <f>IF(tbl_TransDet_Exp[[#This Row],[+/-  (HR GL Detail)]]&lt;&gt;"",tbl_TransDet_Exp[[#This Row],[+/-  (HR GL Detail)]],IF(#REF!&lt;&gt;"",#REF!,""))</f>
        <v>#REF!</v>
      </c>
      <c r="AC1716" s="250" t="str">
        <f t="shared" si="81"/>
        <v>https://financials.omni.fsu.edu/psp/sprdfi/EMPLOYEE/ERP/c/AUDIT_EXPENSE_FUNCTIONS.TE_EXP_SHEET_INQ.GBL?SHEET_ID=</v>
      </c>
      <c r="AD1716" s="250" t="str">
        <f t="shared" si="82"/>
        <v>&amp;PAGE=EX_SHEET_ENTRY</v>
      </c>
      <c r="AE1716" s="250" t="str">
        <f>IF(LEFT(tbl_TransDet_Exp[[#This Row],[Journal Id]],2)="EX",TEXT(tbl_TransDet_Exp[[#This Row],[Vch /Ex /PayId]],"0000000000"),"")</f>
        <v/>
      </c>
      <c r="AF1716" s="250" t="b">
        <f>IF(tbl_TransDet_Exp[[#This Row],[ER Lookup and Format]]&lt;&gt;"",CONCATENATE(tbl_TransDet_Exp[[#This Row],[https://financials.omni.fsu.edu/psp/sprdfi/EMPLOYEE/ERP/c/AUDIT_EXPENSE_FUNCTIONS.TE_EXP_SHEET_INQ.GBL?SHEET_ID=]],AE1716,tbl_TransDet_Exp[[#This Row],[&amp;PAGE=EX_SHEET_ENTRY]]))</f>
        <v>0</v>
      </c>
      <c r="AG1716" s="250" t="str">
        <f t="shared" si="83"/>
        <v>https://docmgmt.its.fsu.edu/NolijWeb/public/apiLoginCheck.jsp?redir=../documentviewer/%3FdocumentId%3D</v>
      </c>
      <c r="AH17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6" s="250" t="str">
        <f>tbl_TransDet_Exp[[#Headers],[&amp;TargetFrameName=None]]</f>
        <v>&amp;TargetFrameName=None</v>
      </c>
      <c r="AJ17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6" s="71"/>
      <c r="AN1716" s="22"/>
      <c r="AO1716" s="22"/>
      <c r="AP1716" s="208"/>
      <c r="AQ1716" s="42" t="e">
        <f>IF(tbl_TransDet_Exp[[#This Row],[Custom SR Type]]="",INDEX(SR_Lookup[Section Name],MATCH(tbl_TransDet_Exp[[#This Row],[Account]],SR_Lookup[Account],0)),tbl_TransDet_Exp[[#This Row],[Custom SR Type]])</f>
        <v>#N/A</v>
      </c>
      <c r="AR1716" s="42">
        <f>VALUE(CONCATENATE(C1716,TEXT(tbl_TransDet_Exp[[#This Row],[Pd]],"00")))</f>
        <v>0</v>
      </c>
      <c r="AS1716" s="42" t="str">
        <f>TEXT(tbl_TransDet_Exp[[#This Row],[Project Id]],"000000")</f>
        <v>000000</v>
      </c>
      <c r="AT1716" s="42" t="e">
        <f>INDEX(Table11[Description],MATCH(tbl_TransDet_Exp[[#This Row],[Account]],Table11[GL Account],0))</f>
        <v>#N/A</v>
      </c>
      <c r="AU17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7" spans="2:47">
      <c r="B1717" s="11"/>
      <c r="C1717" s="243"/>
      <c r="D1717" s="243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244"/>
      <c r="P1717" s="11"/>
      <c r="Q1717" s="245"/>
      <c r="R1717" s="11"/>
      <c r="S1717" s="11"/>
      <c r="T1717" s="11"/>
      <c r="U1717" s="11"/>
      <c r="V1717" s="11"/>
      <c r="W1717" s="11"/>
      <c r="X1717" s="11"/>
      <c r="Y1717" s="11"/>
      <c r="Z1717" s="246"/>
      <c r="AA17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7" s="250" t="e">
        <f>IF(tbl_TransDet_Exp[[#This Row],[+/-  (HR GL Detail)]]&lt;&gt;"",tbl_TransDet_Exp[[#This Row],[+/-  (HR GL Detail)]],IF(#REF!&lt;&gt;"",#REF!,""))</f>
        <v>#REF!</v>
      </c>
      <c r="AC1717" s="250" t="str">
        <f t="shared" si="81"/>
        <v>https://financials.omni.fsu.edu/psp/sprdfi/EMPLOYEE/ERP/c/AUDIT_EXPENSE_FUNCTIONS.TE_EXP_SHEET_INQ.GBL?SHEET_ID=</v>
      </c>
      <c r="AD1717" s="250" t="str">
        <f t="shared" si="82"/>
        <v>&amp;PAGE=EX_SHEET_ENTRY</v>
      </c>
      <c r="AE1717" s="250" t="str">
        <f>IF(LEFT(tbl_TransDet_Exp[[#This Row],[Journal Id]],2)="EX",TEXT(tbl_TransDet_Exp[[#This Row],[Vch /Ex /PayId]],"0000000000"),"")</f>
        <v/>
      </c>
      <c r="AF1717" s="250" t="b">
        <f>IF(tbl_TransDet_Exp[[#This Row],[ER Lookup and Format]]&lt;&gt;"",CONCATENATE(tbl_TransDet_Exp[[#This Row],[https://financials.omni.fsu.edu/psp/sprdfi/EMPLOYEE/ERP/c/AUDIT_EXPENSE_FUNCTIONS.TE_EXP_SHEET_INQ.GBL?SHEET_ID=]],AE1717,tbl_TransDet_Exp[[#This Row],[&amp;PAGE=EX_SHEET_ENTRY]]))</f>
        <v>0</v>
      </c>
      <c r="AG1717" s="250" t="str">
        <f t="shared" si="83"/>
        <v>https://docmgmt.its.fsu.edu/NolijWeb/public/apiLoginCheck.jsp?redir=../documentviewer/%3FdocumentId%3D</v>
      </c>
      <c r="AH17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7" s="250" t="str">
        <f>tbl_TransDet_Exp[[#Headers],[&amp;TargetFrameName=None]]</f>
        <v>&amp;TargetFrameName=None</v>
      </c>
      <c r="AJ17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7" s="71"/>
      <c r="AN1717" s="22"/>
      <c r="AO1717" s="22"/>
      <c r="AP1717" s="208"/>
      <c r="AQ1717" s="42" t="e">
        <f>IF(tbl_TransDet_Exp[[#This Row],[Custom SR Type]]="",INDEX(SR_Lookup[Section Name],MATCH(tbl_TransDet_Exp[[#This Row],[Account]],SR_Lookup[Account],0)),tbl_TransDet_Exp[[#This Row],[Custom SR Type]])</f>
        <v>#N/A</v>
      </c>
      <c r="AR1717" s="42">
        <f>VALUE(CONCATENATE(C1717,TEXT(tbl_TransDet_Exp[[#This Row],[Pd]],"00")))</f>
        <v>0</v>
      </c>
      <c r="AS1717" s="42" t="str">
        <f>TEXT(tbl_TransDet_Exp[[#This Row],[Project Id]],"000000")</f>
        <v>000000</v>
      </c>
      <c r="AT1717" s="42" t="e">
        <f>INDEX(Table11[Description],MATCH(tbl_TransDet_Exp[[#This Row],[Account]],Table11[GL Account],0))</f>
        <v>#N/A</v>
      </c>
      <c r="AU17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8" spans="2:47">
      <c r="B1718" s="11"/>
      <c r="C1718" s="243"/>
      <c r="D1718" s="243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244"/>
      <c r="P1718" s="11"/>
      <c r="Q1718" s="245"/>
      <c r="R1718" s="11"/>
      <c r="S1718" s="11"/>
      <c r="T1718" s="11"/>
      <c r="U1718" s="11"/>
      <c r="V1718" s="11"/>
      <c r="W1718" s="11"/>
      <c r="X1718" s="11"/>
      <c r="Y1718" s="11"/>
      <c r="Z1718" s="246"/>
      <c r="AA17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8" s="250" t="e">
        <f>IF(tbl_TransDet_Exp[[#This Row],[+/-  (HR GL Detail)]]&lt;&gt;"",tbl_TransDet_Exp[[#This Row],[+/-  (HR GL Detail)]],IF(#REF!&lt;&gt;"",#REF!,""))</f>
        <v>#REF!</v>
      </c>
      <c r="AC1718" s="250" t="str">
        <f t="shared" si="81"/>
        <v>https://financials.omni.fsu.edu/psp/sprdfi/EMPLOYEE/ERP/c/AUDIT_EXPENSE_FUNCTIONS.TE_EXP_SHEET_INQ.GBL?SHEET_ID=</v>
      </c>
      <c r="AD1718" s="250" t="str">
        <f t="shared" si="82"/>
        <v>&amp;PAGE=EX_SHEET_ENTRY</v>
      </c>
      <c r="AE1718" s="250" t="str">
        <f>IF(LEFT(tbl_TransDet_Exp[[#This Row],[Journal Id]],2)="EX",TEXT(tbl_TransDet_Exp[[#This Row],[Vch /Ex /PayId]],"0000000000"),"")</f>
        <v/>
      </c>
      <c r="AF1718" s="250" t="b">
        <f>IF(tbl_TransDet_Exp[[#This Row],[ER Lookup and Format]]&lt;&gt;"",CONCATENATE(tbl_TransDet_Exp[[#This Row],[https://financials.omni.fsu.edu/psp/sprdfi/EMPLOYEE/ERP/c/AUDIT_EXPENSE_FUNCTIONS.TE_EXP_SHEET_INQ.GBL?SHEET_ID=]],AE1718,tbl_TransDet_Exp[[#This Row],[&amp;PAGE=EX_SHEET_ENTRY]]))</f>
        <v>0</v>
      </c>
      <c r="AG1718" s="250" t="str">
        <f t="shared" si="83"/>
        <v>https://docmgmt.its.fsu.edu/NolijWeb/public/apiLoginCheck.jsp?redir=../documentviewer/%3FdocumentId%3D</v>
      </c>
      <c r="AH17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8" s="250" t="str">
        <f>tbl_TransDet_Exp[[#Headers],[&amp;TargetFrameName=None]]</f>
        <v>&amp;TargetFrameName=None</v>
      </c>
      <c r="AJ17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8" s="71"/>
      <c r="AN1718" s="22"/>
      <c r="AO1718" s="22"/>
      <c r="AP1718" s="208"/>
      <c r="AQ1718" s="42" t="e">
        <f>IF(tbl_TransDet_Exp[[#This Row],[Custom SR Type]]="",INDEX(SR_Lookup[Section Name],MATCH(tbl_TransDet_Exp[[#This Row],[Account]],SR_Lookup[Account],0)),tbl_TransDet_Exp[[#This Row],[Custom SR Type]])</f>
        <v>#N/A</v>
      </c>
      <c r="AR1718" s="42">
        <f>VALUE(CONCATENATE(C1718,TEXT(tbl_TransDet_Exp[[#This Row],[Pd]],"00")))</f>
        <v>0</v>
      </c>
      <c r="AS1718" s="42" t="str">
        <f>TEXT(tbl_TransDet_Exp[[#This Row],[Project Id]],"000000")</f>
        <v>000000</v>
      </c>
      <c r="AT1718" s="42" t="e">
        <f>INDEX(Table11[Description],MATCH(tbl_TransDet_Exp[[#This Row],[Account]],Table11[GL Account],0))</f>
        <v>#N/A</v>
      </c>
      <c r="AU17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19" spans="2:47">
      <c r="B1719" s="11"/>
      <c r="C1719" s="243"/>
      <c r="D1719" s="243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244"/>
      <c r="P1719" s="11"/>
      <c r="Q1719" s="245"/>
      <c r="R1719" s="11"/>
      <c r="S1719" s="11"/>
      <c r="T1719" s="11"/>
      <c r="U1719" s="11"/>
      <c r="V1719" s="11"/>
      <c r="W1719" s="11"/>
      <c r="X1719" s="11"/>
      <c r="Y1719" s="11"/>
      <c r="Z1719" s="246"/>
      <c r="AA17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19" s="250" t="e">
        <f>IF(tbl_TransDet_Exp[[#This Row],[+/-  (HR GL Detail)]]&lt;&gt;"",tbl_TransDet_Exp[[#This Row],[+/-  (HR GL Detail)]],IF(#REF!&lt;&gt;"",#REF!,""))</f>
        <v>#REF!</v>
      </c>
      <c r="AC1719" s="250" t="str">
        <f t="shared" si="81"/>
        <v>https://financials.omni.fsu.edu/psp/sprdfi/EMPLOYEE/ERP/c/AUDIT_EXPENSE_FUNCTIONS.TE_EXP_SHEET_INQ.GBL?SHEET_ID=</v>
      </c>
      <c r="AD1719" s="250" t="str">
        <f t="shared" si="82"/>
        <v>&amp;PAGE=EX_SHEET_ENTRY</v>
      </c>
      <c r="AE1719" s="250" t="str">
        <f>IF(LEFT(tbl_TransDet_Exp[[#This Row],[Journal Id]],2)="EX",TEXT(tbl_TransDet_Exp[[#This Row],[Vch /Ex /PayId]],"0000000000"),"")</f>
        <v/>
      </c>
      <c r="AF1719" s="250" t="b">
        <f>IF(tbl_TransDet_Exp[[#This Row],[ER Lookup and Format]]&lt;&gt;"",CONCATENATE(tbl_TransDet_Exp[[#This Row],[https://financials.omni.fsu.edu/psp/sprdfi/EMPLOYEE/ERP/c/AUDIT_EXPENSE_FUNCTIONS.TE_EXP_SHEET_INQ.GBL?SHEET_ID=]],AE1719,tbl_TransDet_Exp[[#This Row],[&amp;PAGE=EX_SHEET_ENTRY]]))</f>
        <v>0</v>
      </c>
      <c r="AG1719" s="250" t="str">
        <f t="shared" si="83"/>
        <v>https://docmgmt.its.fsu.edu/NolijWeb/public/apiLoginCheck.jsp?redir=../documentviewer/%3FdocumentId%3D</v>
      </c>
      <c r="AH17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19" s="250" t="str">
        <f>tbl_TransDet_Exp[[#Headers],[&amp;TargetFrameName=None]]</f>
        <v>&amp;TargetFrameName=None</v>
      </c>
      <c r="AJ17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19" s="71"/>
      <c r="AN1719" s="22"/>
      <c r="AO1719" s="22"/>
      <c r="AP1719" s="208"/>
      <c r="AQ1719" s="42" t="e">
        <f>IF(tbl_TransDet_Exp[[#This Row],[Custom SR Type]]="",INDEX(SR_Lookup[Section Name],MATCH(tbl_TransDet_Exp[[#This Row],[Account]],SR_Lookup[Account],0)),tbl_TransDet_Exp[[#This Row],[Custom SR Type]])</f>
        <v>#N/A</v>
      </c>
      <c r="AR1719" s="42">
        <f>VALUE(CONCATENATE(C1719,TEXT(tbl_TransDet_Exp[[#This Row],[Pd]],"00")))</f>
        <v>0</v>
      </c>
      <c r="AS1719" s="42" t="str">
        <f>TEXT(tbl_TransDet_Exp[[#This Row],[Project Id]],"000000")</f>
        <v>000000</v>
      </c>
      <c r="AT1719" s="42" t="e">
        <f>INDEX(Table11[Description],MATCH(tbl_TransDet_Exp[[#This Row],[Account]],Table11[GL Account],0))</f>
        <v>#N/A</v>
      </c>
      <c r="AU17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0" spans="2:47">
      <c r="B1720" s="11"/>
      <c r="C1720" s="243"/>
      <c r="D1720" s="243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244"/>
      <c r="P1720" s="11"/>
      <c r="Q1720" s="245"/>
      <c r="R1720" s="11"/>
      <c r="S1720" s="11"/>
      <c r="T1720" s="11"/>
      <c r="U1720" s="11"/>
      <c r="V1720" s="11"/>
      <c r="W1720" s="11"/>
      <c r="X1720" s="11"/>
      <c r="Y1720" s="11"/>
      <c r="Z1720" s="246"/>
      <c r="AA17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0" s="250" t="e">
        <f>IF(tbl_TransDet_Exp[[#This Row],[+/-  (HR GL Detail)]]&lt;&gt;"",tbl_TransDet_Exp[[#This Row],[+/-  (HR GL Detail)]],IF(#REF!&lt;&gt;"",#REF!,""))</f>
        <v>#REF!</v>
      </c>
      <c r="AC1720" s="250" t="str">
        <f t="shared" si="81"/>
        <v>https://financials.omni.fsu.edu/psp/sprdfi/EMPLOYEE/ERP/c/AUDIT_EXPENSE_FUNCTIONS.TE_EXP_SHEET_INQ.GBL?SHEET_ID=</v>
      </c>
      <c r="AD1720" s="250" t="str">
        <f t="shared" si="82"/>
        <v>&amp;PAGE=EX_SHEET_ENTRY</v>
      </c>
      <c r="AE1720" s="250" t="str">
        <f>IF(LEFT(tbl_TransDet_Exp[[#This Row],[Journal Id]],2)="EX",TEXT(tbl_TransDet_Exp[[#This Row],[Vch /Ex /PayId]],"0000000000"),"")</f>
        <v/>
      </c>
      <c r="AF1720" s="250" t="b">
        <f>IF(tbl_TransDet_Exp[[#This Row],[ER Lookup and Format]]&lt;&gt;"",CONCATENATE(tbl_TransDet_Exp[[#This Row],[https://financials.omni.fsu.edu/psp/sprdfi/EMPLOYEE/ERP/c/AUDIT_EXPENSE_FUNCTIONS.TE_EXP_SHEET_INQ.GBL?SHEET_ID=]],AE1720,tbl_TransDet_Exp[[#This Row],[&amp;PAGE=EX_SHEET_ENTRY]]))</f>
        <v>0</v>
      </c>
      <c r="AG1720" s="250" t="str">
        <f t="shared" si="83"/>
        <v>https://docmgmt.its.fsu.edu/NolijWeb/public/apiLoginCheck.jsp?redir=../documentviewer/%3FdocumentId%3D</v>
      </c>
      <c r="AH17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0" s="250" t="str">
        <f>tbl_TransDet_Exp[[#Headers],[&amp;TargetFrameName=None]]</f>
        <v>&amp;TargetFrameName=None</v>
      </c>
      <c r="AJ17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0" s="71"/>
      <c r="AN1720" s="22"/>
      <c r="AO1720" s="22"/>
      <c r="AP1720" s="208"/>
      <c r="AQ1720" s="42" t="e">
        <f>IF(tbl_TransDet_Exp[[#This Row],[Custom SR Type]]="",INDEX(SR_Lookup[Section Name],MATCH(tbl_TransDet_Exp[[#This Row],[Account]],SR_Lookup[Account],0)),tbl_TransDet_Exp[[#This Row],[Custom SR Type]])</f>
        <v>#N/A</v>
      </c>
      <c r="AR1720" s="42">
        <f>VALUE(CONCATENATE(C1720,TEXT(tbl_TransDet_Exp[[#This Row],[Pd]],"00")))</f>
        <v>0</v>
      </c>
      <c r="AS1720" s="42" t="str">
        <f>TEXT(tbl_TransDet_Exp[[#This Row],[Project Id]],"000000")</f>
        <v>000000</v>
      </c>
      <c r="AT1720" s="42" t="e">
        <f>INDEX(Table11[Description],MATCH(tbl_TransDet_Exp[[#This Row],[Account]],Table11[GL Account],0))</f>
        <v>#N/A</v>
      </c>
      <c r="AU17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1" spans="2:47">
      <c r="B1721" s="11"/>
      <c r="C1721" s="243"/>
      <c r="D1721" s="243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244"/>
      <c r="P1721" s="11"/>
      <c r="Q1721" s="245"/>
      <c r="R1721" s="11"/>
      <c r="S1721" s="11"/>
      <c r="T1721" s="11"/>
      <c r="U1721" s="11"/>
      <c r="V1721" s="11"/>
      <c r="W1721" s="11"/>
      <c r="X1721" s="11"/>
      <c r="Y1721" s="11"/>
      <c r="Z1721" s="246"/>
      <c r="AA17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1" s="250" t="e">
        <f>IF(tbl_TransDet_Exp[[#This Row],[+/-  (HR GL Detail)]]&lt;&gt;"",tbl_TransDet_Exp[[#This Row],[+/-  (HR GL Detail)]],IF(#REF!&lt;&gt;"",#REF!,""))</f>
        <v>#REF!</v>
      </c>
      <c r="AC1721" s="250" t="str">
        <f t="shared" si="81"/>
        <v>https://financials.omni.fsu.edu/psp/sprdfi/EMPLOYEE/ERP/c/AUDIT_EXPENSE_FUNCTIONS.TE_EXP_SHEET_INQ.GBL?SHEET_ID=</v>
      </c>
      <c r="AD1721" s="250" t="str">
        <f t="shared" si="82"/>
        <v>&amp;PAGE=EX_SHEET_ENTRY</v>
      </c>
      <c r="AE1721" s="250" t="str">
        <f>IF(LEFT(tbl_TransDet_Exp[[#This Row],[Journal Id]],2)="EX",TEXT(tbl_TransDet_Exp[[#This Row],[Vch /Ex /PayId]],"0000000000"),"")</f>
        <v/>
      </c>
      <c r="AF1721" s="250" t="b">
        <f>IF(tbl_TransDet_Exp[[#This Row],[ER Lookup and Format]]&lt;&gt;"",CONCATENATE(tbl_TransDet_Exp[[#This Row],[https://financials.omni.fsu.edu/psp/sprdfi/EMPLOYEE/ERP/c/AUDIT_EXPENSE_FUNCTIONS.TE_EXP_SHEET_INQ.GBL?SHEET_ID=]],AE1721,tbl_TransDet_Exp[[#This Row],[&amp;PAGE=EX_SHEET_ENTRY]]))</f>
        <v>0</v>
      </c>
      <c r="AG1721" s="250" t="str">
        <f t="shared" si="83"/>
        <v>https://docmgmt.its.fsu.edu/NolijWeb/public/apiLoginCheck.jsp?redir=../documentviewer/%3FdocumentId%3D</v>
      </c>
      <c r="AH17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1" s="250" t="str">
        <f>tbl_TransDet_Exp[[#Headers],[&amp;TargetFrameName=None]]</f>
        <v>&amp;TargetFrameName=None</v>
      </c>
      <c r="AJ17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1" s="71"/>
      <c r="AN1721" s="22"/>
      <c r="AO1721" s="22"/>
      <c r="AP1721" s="208"/>
      <c r="AQ1721" s="42" t="e">
        <f>IF(tbl_TransDet_Exp[[#This Row],[Custom SR Type]]="",INDEX(SR_Lookup[Section Name],MATCH(tbl_TransDet_Exp[[#This Row],[Account]],SR_Lookup[Account],0)),tbl_TransDet_Exp[[#This Row],[Custom SR Type]])</f>
        <v>#N/A</v>
      </c>
      <c r="AR1721" s="42">
        <f>VALUE(CONCATENATE(C1721,TEXT(tbl_TransDet_Exp[[#This Row],[Pd]],"00")))</f>
        <v>0</v>
      </c>
      <c r="AS1721" s="42" t="str">
        <f>TEXT(tbl_TransDet_Exp[[#This Row],[Project Id]],"000000")</f>
        <v>000000</v>
      </c>
      <c r="AT1721" s="42" t="e">
        <f>INDEX(Table11[Description],MATCH(tbl_TransDet_Exp[[#This Row],[Account]],Table11[GL Account],0))</f>
        <v>#N/A</v>
      </c>
      <c r="AU17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2" spans="2:47">
      <c r="B1722" s="11"/>
      <c r="C1722" s="243"/>
      <c r="D1722" s="243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244"/>
      <c r="P1722" s="11"/>
      <c r="Q1722" s="245"/>
      <c r="R1722" s="11"/>
      <c r="S1722" s="11"/>
      <c r="T1722" s="11"/>
      <c r="U1722" s="11"/>
      <c r="V1722" s="11"/>
      <c r="W1722" s="11"/>
      <c r="X1722" s="11"/>
      <c r="Y1722" s="11"/>
      <c r="Z1722" s="246"/>
      <c r="AA17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2" s="250" t="e">
        <f>IF(tbl_TransDet_Exp[[#This Row],[+/-  (HR GL Detail)]]&lt;&gt;"",tbl_TransDet_Exp[[#This Row],[+/-  (HR GL Detail)]],IF(#REF!&lt;&gt;"",#REF!,""))</f>
        <v>#REF!</v>
      </c>
      <c r="AC1722" s="250" t="str">
        <f t="shared" si="81"/>
        <v>https://financials.omni.fsu.edu/psp/sprdfi/EMPLOYEE/ERP/c/AUDIT_EXPENSE_FUNCTIONS.TE_EXP_SHEET_INQ.GBL?SHEET_ID=</v>
      </c>
      <c r="AD1722" s="250" t="str">
        <f t="shared" si="82"/>
        <v>&amp;PAGE=EX_SHEET_ENTRY</v>
      </c>
      <c r="AE1722" s="250" t="str">
        <f>IF(LEFT(tbl_TransDet_Exp[[#This Row],[Journal Id]],2)="EX",TEXT(tbl_TransDet_Exp[[#This Row],[Vch /Ex /PayId]],"0000000000"),"")</f>
        <v/>
      </c>
      <c r="AF1722" s="250" t="b">
        <f>IF(tbl_TransDet_Exp[[#This Row],[ER Lookup and Format]]&lt;&gt;"",CONCATENATE(tbl_TransDet_Exp[[#This Row],[https://financials.omni.fsu.edu/psp/sprdfi/EMPLOYEE/ERP/c/AUDIT_EXPENSE_FUNCTIONS.TE_EXP_SHEET_INQ.GBL?SHEET_ID=]],AE1722,tbl_TransDet_Exp[[#This Row],[&amp;PAGE=EX_SHEET_ENTRY]]))</f>
        <v>0</v>
      </c>
      <c r="AG1722" s="250" t="str">
        <f t="shared" si="83"/>
        <v>https://docmgmt.its.fsu.edu/NolijWeb/public/apiLoginCheck.jsp?redir=../documentviewer/%3FdocumentId%3D</v>
      </c>
      <c r="AH17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2" s="250" t="str">
        <f>tbl_TransDet_Exp[[#Headers],[&amp;TargetFrameName=None]]</f>
        <v>&amp;TargetFrameName=None</v>
      </c>
      <c r="AJ17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2" s="71"/>
      <c r="AN1722" s="22"/>
      <c r="AO1722" s="22"/>
      <c r="AP1722" s="208"/>
      <c r="AQ1722" s="42" t="e">
        <f>IF(tbl_TransDet_Exp[[#This Row],[Custom SR Type]]="",INDEX(SR_Lookup[Section Name],MATCH(tbl_TransDet_Exp[[#This Row],[Account]],SR_Lookup[Account],0)),tbl_TransDet_Exp[[#This Row],[Custom SR Type]])</f>
        <v>#N/A</v>
      </c>
      <c r="AR1722" s="42">
        <f>VALUE(CONCATENATE(C1722,TEXT(tbl_TransDet_Exp[[#This Row],[Pd]],"00")))</f>
        <v>0</v>
      </c>
      <c r="AS1722" s="42" t="str">
        <f>TEXT(tbl_TransDet_Exp[[#This Row],[Project Id]],"000000")</f>
        <v>000000</v>
      </c>
      <c r="AT1722" s="42" t="e">
        <f>INDEX(Table11[Description],MATCH(tbl_TransDet_Exp[[#This Row],[Account]],Table11[GL Account],0))</f>
        <v>#N/A</v>
      </c>
      <c r="AU17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3" spans="2:47">
      <c r="B1723" s="11"/>
      <c r="C1723" s="243"/>
      <c r="D1723" s="243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244"/>
      <c r="P1723" s="11"/>
      <c r="Q1723" s="245"/>
      <c r="R1723" s="11"/>
      <c r="S1723" s="11"/>
      <c r="T1723" s="11"/>
      <c r="U1723" s="11"/>
      <c r="V1723" s="11"/>
      <c r="W1723" s="11"/>
      <c r="X1723" s="11"/>
      <c r="Y1723" s="11"/>
      <c r="Z1723" s="246"/>
      <c r="AA17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3" s="250" t="e">
        <f>IF(tbl_TransDet_Exp[[#This Row],[+/-  (HR GL Detail)]]&lt;&gt;"",tbl_TransDet_Exp[[#This Row],[+/-  (HR GL Detail)]],IF(#REF!&lt;&gt;"",#REF!,""))</f>
        <v>#REF!</v>
      </c>
      <c r="AC1723" s="250" t="str">
        <f t="shared" si="81"/>
        <v>https://financials.omni.fsu.edu/psp/sprdfi/EMPLOYEE/ERP/c/AUDIT_EXPENSE_FUNCTIONS.TE_EXP_SHEET_INQ.GBL?SHEET_ID=</v>
      </c>
      <c r="AD1723" s="250" t="str">
        <f t="shared" si="82"/>
        <v>&amp;PAGE=EX_SHEET_ENTRY</v>
      </c>
      <c r="AE1723" s="250" t="str">
        <f>IF(LEFT(tbl_TransDet_Exp[[#This Row],[Journal Id]],2)="EX",TEXT(tbl_TransDet_Exp[[#This Row],[Vch /Ex /PayId]],"0000000000"),"")</f>
        <v/>
      </c>
      <c r="AF1723" s="250" t="b">
        <f>IF(tbl_TransDet_Exp[[#This Row],[ER Lookup and Format]]&lt;&gt;"",CONCATENATE(tbl_TransDet_Exp[[#This Row],[https://financials.omni.fsu.edu/psp/sprdfi/EMPLOYEE/ERP/c/AUDIT_EXPENSE_FUNCTIONS.TE_EXP_SHEET_INQ.GBL?SHEET_ID=]],AE1723,tbl_TransDet_Exp[[#This Row],[&amp;PAGE=EX_SHEET_ENTRY]]))</f>
        <v>0</v>
      </c>
      <c r="AG1723" s="250" t="str">
        <f t="shared" si="83"/>
        <v>https://docmgmt.its.fsu.edu/NolijWeb/public/apiLoginCheck.jsp?redir=../documentviewer/%3FdocumentId%3D</v>
      </c>
      <c r="AH17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3" s="250" t="str">
        <f>tbl_TransDet_Exp[[#Headers],[&amp;TargetFrameName=None]]</f>
        <v>&amp;TargetFrameName=None</v>
      </c>
      <c r="AJ17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3" s="71"/>
      <c r="AN1723" s="22"/>
      <c r="AO1723" s="22"/>
      <c r="AP1723" s="208"/>
      <c r="AQ1723" s="42" t="e">
        <f>IF(tbl_TransDet_Exp[[#This Row],[Custom SR Type]]="",INDEX(SR_Lookup[Section Name],MATCH(tbl_TransDet_Exp[[#This Row],[Account]],SR_Lookup[Account],0)),tbl_TransDet_Exp[[#This Row],[Custom SR Type]])</f>
        <v>#N/A</v>
      </c>
      <c r="AR1723" s="42">
        <f>VALUE(CONCATENATE(C1723,TEXT(tbl_TransDet_Exp[[#This Row],[Pd]],"00")))</f>
        <v>0</v>
      </c>
      <c r="AS1723" s="42" t="str">
        <f>TEXT(tbl_TransDet_Exp[[#This Row],[Project Id]],"000000")</f>
        <v>000000</v>
      </c>
      <c r="AT1723" s="42" t="e">
        <f>INDEX(Table11[Description],MATCH(tbl_TransDet_Exp[[#This Row],[Account]],Table11[GL Account],0))</f>
        <v>#N/A</v>
      </c>
      <c r="AU17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4" spans="2:47">
      <c r="B1724" s="11"/>
      <c r="C1724" s="243"/>
      <c r="D1724" s="243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244"/>
      <c r="P1724" s="11"/>
      <c r="Q1724" s="245"/>
      <c r="R1724" s="11"/>
      <c r="S1724" s="11"/>
      <c r="T1724" s="11"/>
      <c r="U1724" s="11"/>
      <c r="V1724" s="11"/>
      <c r="W1724" s="11"/>
      <c r="X1724" s="11"/>
      <c r="Y1724" s="11"/>
      <c r="Z1724" s="246"/>
      <c r="AA17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4" s="250" t="e">
        <f>IF(tbl_TransDet_Exp[[#This Row],[+/-  (HR GL Detail)]]&lt;&gt;"",tbl_TransDet_Exp[[#This Row],[+/-  (HR GL Detail)]],IF(#REF!&lt;&gt;"",#REF!,""))</f>
        <v>#REF!</v>
      </c>
      <c r="AC1724" s="250" t="str">
        <f t="shared" si="81"/>
        <v>https://financials.omni.fsu.edu/psp/sprdfi/EMPLOYEE/ERP/c/AUDIT_EXPENSE_FUNCTIONS.TE_EXP_SHEET_INQ.GBL?SHEET_ID=</v>
      </c>
      <c r="AD1724" s="250" t="str">
        <f t="shared" si="82"/>
        <v>&amp;PAGE=EX_SHEET_ENTRY</v>
      </c>
      <c r="AE1724" s="250" t="str">
        <f>IF(LEFT(tbl_TransDet_Exp[[#This Row],[Journal Id]],2)="EX",TEXT(tbl_TransDet_Exp[[#This Row],[Vch /Ex /PayId]],"0000000000"),"")</f>
        <v/>
      </c>
      <c r="AF1724" s="250" t="b">
        <f>IF(tbl_TransDet_Exp[[#This Row],[ER Lookup and Format]]&lt;&gt;"",CONCATENATE(tbl_TransDet_Exp[[#This Row],[https://financials.omni.fsu.edu/psp/sprdfi/EMPLOYEE/ERP/c/AUDIT_EXPENSE_FUNCTIONS.TE_EXP_SHEET_INQ.GBL?SHEET_ID=]],AE1724,tbl_TransDet_Exp[[#This Row],[&amp;PAGE=EX_SHEET_ENTRY]]))</f>
        <v>0</v>
      </c>
      <c r="AG1724" s="250" t="str">
        <f t="shared" si="83"/>
        <v>https://docmgmt.its.fsu.edu/NolijWeb/public/apiLoginCheck.jsp?redir=../documentviewer/%3FdocumentId%3D</v>
      </c>
      <c r="AH17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4" s="250" t="str">
        <f>tbl_TransDet_Exp[[#Headers],[&amp;TargetFrameName=None]]</f>
        <v>&amp;TargetFrameName=None</v>
      </c>
      <c r="AJ17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4" s="71"/>
      <c r="AN1724" s="22"/>
      <c r="AO1724" s="22"/>
      <c r="AP1724" s="208"/>
      <c r="AQ1724" s="42" t="e">
        <f>IF(tbl_TransDet_Exp[[#This Row],[Custom SR Type]]="",INDEX(SR_Lookup[Section Name],MATCH(tbl_TransDet_Exp[[#This Row],[Account]],SR_Lookup[Account],0)),tbl_TransDet_Exp[[#This Row],[Custom SR Type]])</f>
        <v>#N/A</v>
      </c>
      <c r="AR1724" s="42">
        <f>VALUE(CONCATENATE(C1724,TEXT(tbl_TransDet_Exp[[#This Row],[Pd]],"00")))</f>
        <v>0</v>
      </c>
      <c r="AS1724" s="42" t="str">
        <f>TEXT(tbl_TransDet_Exp[[#This Row],[Project Id]],"000000")</f>
        <v>000000</v>
      </c>
      <c r="AT1724" s="42" t="e">
        <f>INDEX(Table11[Description],MATCH(tbl_TransDet_Exp[[#This Row],[Account]],Table11[GL Account],0))</f>
        <v>#N/A</v>
      </c>
      <c r="AU17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5" spans="2:47">
      <c r="B1725" s="11"/>
      <c r="C1725" s="243"/>
      <c r="D1725" s="243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244"/>
      <c r="P1725" s="11"/>
      <c r="Q1725" s="245"/>
      <c r="R1725" s="11"/>
      <c r="S1725" s="11"/>
      <c r="T1725" s="11"/>
      <c r="U1725" s="11"/>
      <c r="V1725" s="11"/>
      <c r="W1725" s="11"/>
      <c r="X1725" s="11"/>
      <c r="Y1725" s="11"/>
      <c r="Z1725" s="246"/>
      <c r="AA17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5" s="250" t="e">
        <f>IF(tbl_TransDet_Exp[[#This Row],[+/-  (HR GL Detail)]]&lt;&gt;"",tbl_TransDet_Exp[[#This Row],[+/-  (HR GL Detail)]],IF(#REF!&lt;&gt;"",#REF!,""))</f>
        <v>#REF!</v>
      </c>
      <c r="AC1725" s="250" t="str">
        <f t="shared" si="81"/>
        <v>https://financials.omni.fsu.edu/psp/sprdfi/EMPLOYEE/ERP/c/AUDIT_EXPENSE_FUNCTIONS.TE_EXP_SHEET_INQ.GBL?SHEET_ID=</v>
      </c>
      <c r="AD1725" s="250" t="str">
        <f t="shared" si="82"/>
        <v>&amp;PAGE=EX_SHEET_ENTRY</v>
      </c>
      <c r="AE1725" s="250" t="str">
        <f>IF(LEFT(tbl_TransDet_Exp[[#This Row],[Journal Id]],2)="EX",TEXT(tbl_TransDet_Exp[[#This Row],[Vch /Ex /PayId]],"0000000000"),"")</f>
        <v/>
      </c>
      <c r="AF1725" s="250" t="b">
        <f>IF(tbl_TransDet_Exp[[#This Row],[ER Lookup and Format]]&lt;&gt;"",CONCATENATE(tbl_TransDet_Exp[[#This Row],[https://financials.omni.fsu.edu/psp/sprdfi/EMPLOYEE/ERP/c/AUDIT_EXPENSE_FUNCTIONS.TE_EXP_SHEET_INQ.GBL?SHEET_ID=]],AE1725,tbl_TransDet_Exp[[#This Row],[&amp;PAGE=EX_SHEET_ENTRY]]))</f>
        <v>0</v>
      </c>
      <c r="AG1725" s="250" t="str">
        <f t="shared" si="83"/>
        <v>https://docmgmt.its.fsu.edu/NolijWeb/public/apiLoginCheck.jsp?redir=../documentviewer/%3FdocumentId%3D</v>
      </c>
      <c r="AH17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5" s="250" t="str">
        <f>tbl_TransDet_Exp[[#Headers],[&amp;TargetFrameName=None]]</f>
        <v>&amp;TargetFrameName=None</v>
      </c>
      <c r="AJ17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5" s="71"/>
      <c r="AN1725" s="22"/>
      <c r="AO1725" s="22"/>
      <c r="AP1725" s="208"/>
      <c r="AQ1725" s="42" t="e">
        <f>IF(tbl_TransDet_Exp[[#This Row],[Custom SR Type]]="",INDEX(SR_Lookup[Section Name],MATCH(tbl_TransDet_Exp[[#This Row],[Account]],SR_Lookup[Account],0)),tbl_TransDet_Exp[[#This Row],[Custom SR Type]])</f>
        <v>#N/A</v>
      </c>
      <c r="AR1725" s="42">
        <f>VALUE(CONCATENATE(C1725,TEXT(tbl_TransDet_Exp[[#This Row],[Pd]],"00")))</f>
        <v>0</v>
      </c>
      <c r="AS1725" s="42" t="str">
        <f>TEXT(tbl_TransDet_Exp[[#This Row],[Project Id]],"000000")</f>
        <v>000000</v>
      </c>
      <c r="AT1725" s="42" t="e">
        <f>INDEX(Table11[Description],MATCH(tbl_TransDet_Exp[[#This Row],[Account]],Table11[GL Account],0))</f>
        <v>#N/A</v>
      </c>
      <c r="AU17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6" spans="2:47">
      <c r="B1726" s="11"/>
      <c r="C1726" s="243"/>
      <c r="D1726" s="243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244"/>
      <c r="P1726" s="11"/>
      <c r="Q1726" s="245"/>
      <c r="R1726" s="11"/>
      <c r="S1726" s="11"/>
      <c r="T1726" s="11"/>
      <c r="U1726" s="11"/>
      <c r="V1726" s="11"/>
      <c r="W1726" s="11"/>
      <c r="X1726" s="11"/>
      <c r="Y1726" s="11"/>
      <c r="Z1726" s="246"/>
      <c r="AA17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6" s="250" t="e">
        <f>IF(tbl_TransDet_Exp[[#This Row],[+/-  (HR GL Detail)]]&lt;&gt;"",tbl_TransDet_Exp[[#This Row],[+/-  (HR GL Detail)]],IF(#REF!&lt;&gt;"",#REF!,""))</f>
        <v>#REF!</v>
      </c>
      <c r="AC1726" s="250" t="str">
        <f t="shared" si="81"/>
        <v>https://financials.omni.fsu.edu/psp/sprdfi/EMPLOYEE/ERP/c/AUDIT_EXPENSE_FUNCTIONS.TE_EXP_SHEET_INQ.GBL?SHEET_ID=</v>
      </c>
      <c r="AD1726" s="250" t="str">
        <f t="shared" si="82"/>
        <v>&amp;PAGE=EX_SHEET_ENTRY</v>
      </c>
      <c r="AE1726" s="250" t="str">
        <f>IF(LEFT(tbl_TransDet_Exp[[#This Row],[Journal Id]],2)="EX",TEXT(tbl_TransDet_Exp[[#This Row],[Vch /Ex /PayId]],"0000000000"),"")</f>
        <v/>
      </c>
      <c r="AF1726" s="250" t="b">
        <f>IF(tbl_TransDet_Exp[[#This Row],[ER Lookup and Format]]&lt;&gt;"",CONCATENATE(tbl_TransDet_Exp[[#This Row],[https://financials.omni.fsu.edu/psp/sprdfi/EMPLOYEE/ERP/c/AUDIT_EXPENSE_FUNCTIONS.TE_EXP_SHEET_INQ.GBL?SHEET_ID=]],AE1726,tbl_TransDet_Exp[[#This Row],[&amp;PAGE=EX_SHEET_ENTRY]]))</f>
        <v>0</v>
      </c>
      <c r="AG1726" s="250" t="str">
        <f t="shared" si="83"/>
        <v>https://docmgmt.its.fsu.edu/NolijWeb/public/apiLoginCheck.jsp?redir=../documentviewer/%3FdocumentId%3D</v>
      </c>
      <c r="AH17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6" s="250" t="str">
        <f>tbl_TransDet_Exp[[#Headers],[&amp;TargetFrameName=None]]</f>
        <v>&amp;TargetFrameName=None</v>
      </c>
      <c r="AJ17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6" s="71"/>
      <c r="AN1726" s="22"/>
      <c r="AO1726" s="22"/>
      <c r="AP1726" s="208"/>
      <c r="AQ1726" s="42" t="e">
        <f>IF(tbl_TransDet_Exp[[#This Row],[Custom SR Type]]="",INDEX(SR_Lookup[Section Name],MATCH(tbl_TransDet_Exp[[#This Row],[Account]],SR_Lookup[Account],0)),tbl_TransDet_Exp[[#This Row],[Custom SR Type]])</f>
        <v>#N/A</v>
      </c>
      <c r="AR1726" s="42">
        <f>VALUE(CONCATENATE(C1726,TEXT(tbl_TransDet_Exp[[#This Row],[Pd]],"00")))</f>
        <v>0</v>
      </c>
      <c r="AS1726" s="42" t="str">
        <f>TEXT(tbl_TransDet_Exp[[#This Row],[Project Id]],"000000")</f>
        <v>000000</v>
      </c>
      <c r="AT1726" s="42" t="e">
        <f>INDEX(Table11[Description],MATCH(tbl_TransDet_Exp[[#This Row],[Account]],Table11[GL Account],0))</f>
        <v>#N/A</v>
      </c>
      <c r="AU17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7" spans="2:47">
      <c r="B1727" s="11"/>
      <c r="C1727" s="243"/>
      <c r="D1727" s="243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244"/>
      <c r="P1727" s="11"/>
      <c r="Q1727" s="245"/>
      <c r="R1727" s="11"/>
      <c r="S1727" s="11"/>
      <c r="T1727" s="11"/>
      <c r="U1727" s="11"/>
      <c r="V1727" s="11"/>
      <c r="W1727" s="11"/>
      <c r="X1727" s="11"/>
      <c r="Y1727" s="11"/>
      <c r="Z1727" s="246"/>
      <c r="AA17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7" s="250" t="e">
        <f>IF(tbl_TransDet_Exp[[#This Row],[+/-  (HR GL Detail)]]&lt;&gt;"",tbl_TransDet_Exp[[#This Row],[+/-  (HR GL Detail)]],IF(#REF!&lt;&gt;"",#REF!,""))</f>
        <v>#REF!</v>
      </c>
      <c r="AC1727" s="250" t="str">
        <f t="shared" si="81"/>
        <v>https://financials.omni.fsu.edu/psp/sprdfi/EMPLOYEE/ERP/c/AUDIT_EXPENSE_FUNCTIONS.TE_EXP_SHEET_INQ.GBL?SHEET_ID=</v>
      </c>
      <c r="AD1727" s="250" t="str">
        <f t="shared" si="82"/>
        <v>&amp;PAGE=EX_SHEET_ENTRY</v>
      </c>
      <c r="AE1727" s="250" t="str">
        <f>IF(LEFT(tbl_TransDet_Exp[[#This Row],[Journal Id]],2)="EX",TEXT(tbl_TransDet_Exp[[#This Row],[Vch /Ex /PayId]],"0000000000"),"")</f>
        <v/>
      </c>
      <c r="AF1727" s="250" t="b">
        <f>IF(tbl_TransDet_Exp[[#This Row],[ER Lookup and Format]]&lt;&gt;"",CONCATENATE(tbl_TransDet_Exp[[#This Row],[https://financials.omni.fsu.edu/psp/sprdfi/EMPLOYEE/ERP/c/AUDIT_EXPENSE_FUNCTIONS.TE_EXP_SHEET_INQ.GBL?SHEET_ID=]],AE1727,tbl_TransDet_Exp[[#This Row],[&amp;PAGE=EX_SHEET_ENTRY]]))</f>
        <v>0</v>
      </c>
      <c r="AG1727" s="250" t="str">
        <f t="shared" si="83"/>
        <v>https://docmgmt.its.fsu.edu/NolijWeb/public/apiLoginCheck.jsp?redir=../documentviewer/%3FdocumentId%3D</v>
      </c>
      <c r="AH17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7" s="250" t="str">
        <f>tbl_TransDet_Exp[[#Headers],[&amp;TargetFrameName=None]]</f>
        <v>&amp;TargetFrameName=None</v>
      </c>
      <c r="AJ17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7" s="71"/>
      <c r="AN1727" s="22"/>
      <c r="AO1727" s="22"/>
      <c r="AP1727" s="208"/>
      <c r="AQ1727" s="42" t="e">
        <f>IF(tbl_TransDet_Exp[[#This Row],[Custom SR Type]]="",INDEX(SR_Lookup[Section Name],MATCH(tbl_TransDet_Exp[[#This Row],[Account]],SR_Lookup[Account],0)),tbl_TransDet_Exp[[#This Row],[Custom SR Type]])</f>
        <v>#N/A</v>
      </c>
      <c r="AR1727" s="42">
        <f>VALUE(CONCATENATE(C1727,TEXT(tbl_TransDet_Exp[[#This Row],[Pd]],"00")))</f>
        <v>0</v>
      </c>
      <c r="AS1727" s="42" t="str">
        <f>TEXT(tbl_TransDet_Exp[[#This Row],[Project Id]],"000000")</f>
        <v>000000</v>
      </c>
      <c r="AT1727" s="42" t="e">
        <f>INDEX(Table11[Description],MATCH(tbl_TransDet_Exp[[#This Row],[Account]],Table11[GL Account],0))</f>
        <v>#N/A</v>
      </c>
      <c r="AU17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8" spans="2:47">
      <c r="B1728" s="11"/>
      <c r="C1728" s="243"/>
      <c r="D1728" s="243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244"/>
      <c r="P1728" s="11"/>
      <c r="Q1728" s="245"/>
      <c r="R1728" s="11"/>
      <c r="S1728" s="11"/>
      <c r="T1728" s="11"/>
      <c r="U1728" s="11"/>
      <c r="V1728" s="11"/>
      <c r="W1728" s="11"/>
      <c r="X1728" s="11"/>
      <c r="Y1728" s="11"/>
      <c r="Z1728" s="246"/>
      <c r="AA17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8" s="250" t="e">
        <f>IF(tbl_TransDet_Exp[[#This Row],[+/-  (HR GL Detail)]]&lt;&gt;"",tbl_TransDet_Exp[[#This Row],[+/-  (HR GL Detail)]],IF(#REF!&lt;&gt;"",#REF!,""))</f>
        <v>#REF!</v>
      </c>
      <c r="AC1728" s="250" t="str">
        <f t="shared" si="81"/>
        <v>https://financials.omni.fsu.edu/psp/sprdfi/EMPLOYEE/ERP/c/AUDIT_EXPENSE_FUNCTIONS.TE_EXP_SHEET_INQ.GBL?SHEET_ID=</v>
      </c>
      <c r="AD1728" s="250" t="str">
        <f t="shared" si="82"/>
        <v>&amp;PAGE=EX_SHEET_ENTRY</v>
      </c>
      <c r="AE1728" s="250" t="str">
        <f>IF(LEFT(tbl_TransDet_Exp[[#This Row],[Journal Id]],2)="EX",TEXT(tbl_TransDet_Exp[[#This Row],[Vch /Ex /PayId]],"0000000000"),"")</f>
        <v/>
      </c>
      <c r="AF1728" s="250" t="b">
        <f>IF(tbl_TransDet_Exp[[#This Row],[ER Lookup and Format]]&lt;&gt;"",CONCATENATE(tbl_TransDet_Exp[[#This Row],[https://financials.omni.fsu.edu/psp/sprdfi/EMPLOYEE/ERP/c/AUDIT_EXPENSE_FUNCTIONS.TE_EXP_SHEET_INQ.GBL?SHEET_ID=]],AE1728,tbl_TransDet_Exp[[#This Row],[&amp;PAGE=EX_SHEET_ENTRY]]))</f>
        <v>0</v>
      </c>
      <c r="AG1728" s="250" t="str">
        <f t="shared" si="83"/>
        <v>https://docmgmt.its.fsu.edu/NolijWeb/public/apiLoginCheck.jsp?redir=../documentviewer/%3FdocumentId%3D</v>
      </c>
      <c r="AH17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8" s="250" t="str">
        <f>tbl_TransDet_Exp[[#Headers],[&amp;TargetFrameName=None]]</f>
        <v>&amp;TargetFrameName=None</v>
      </c>
      <c r="AJ17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8" s="71"/>
      <c r="AN1728" s="22"/>
      <c r="AO1728" s="22"/>
      <c r="AP1728" s="208"/>
      <c r="AQ1728" s="42" t="e">
        <f>IF(tbl_TransDet_Exp[[#This Row],[Custom SR Type]]="",INDEX(SR_Lookup[Section Name],MATCH(tbl_TransDet_Exp[[#This Row],[Account]],SR_Lookup[Account],0)),tbl_TransDet_Exp[[#This Row],[Custom SR Type]])</f>
        <v>#N/A</v>
      </c>
      <c r="AR1728" s="42">
        <f>VALUE(CONCATENATE(C1728,TEXT(tbl_TransDet_Exp[[#This Row],[Pd]],"00")))</f>
        <v>0</v>
      </c>
      <c r="AS1728" s="42" t="str">
        <f>TEXT(tbl_TransDet_Exp[[#This Row],[Project Id]],"000000")</f>
        <v>000000</v>
      </c>
      <c r="AT1728" s="42" t="e">
        <f>INDEX(Table11[Description],MATCH(tbl_TransDet_Exp[[#This Row],[Account]],Table11[GL Account],0))</f>
        <v>#N/A</v>
      </c>
      <c r="AU17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29" spans="2:47">
      <c r="B1729" s="11"/>
      <c r="C1729" s="243"/>
      <c r="D1729" s="243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244"/>
      <c r="P1729" s="11"/>
      <c r="Q1729" s="245"/>
      <c r="R1729" s="11"/>
      <c r="S1729" s="11"/>
      <c r="T1729" s="11"/>
      <c r="U1729" s="11"/>
      <c r="V1729" s="11"/>
      <c r="W1729" s="11"/>
      <c r="X1729" s="11"/>
      <c r="Y1729" s="11"/>
      <c r="Z1729" s="246"/>
      <c r="AA17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29" s="250" t="e">
        <f>IF(tbl_TransDet_Exp[[#This Row],[+/-  (HR GL Detail)]]&lt;&gt;"",tbl_TransDet_Exp[[#This Row],[+/-  (HR GL Detail)]],IF(#REF!&lt;&gt;"",#REF!,""))</f>
        <v>#REF!</v>
      </c>
      <c r="AC1729" s="250" t="str">
        <f t="shared" si="81"/>
        <v>https://financials.omni.fsu.edu/psp/sprdfi/EMPLOYEE/ERP/c/AUDIT_EXPENSE_FUNCTIONS.TE_EXP_SHEET_INQ.GBL?SHEET_ID=</v>
      </c>
      <c r="AD1729" s="250" t="str">
        <f t="shared" si="82"/>
        <v>&amp;PAGE=EX_SHEET_ENTRY</v>
      </c>
      <c r="AE1729" s="250" t="str">
        <f>IF(LEFT(tbl_TransDet_Exp[[#This Row],[Journal Id]],2)="EX",TEXT(tbl_TransDet_Exp[[#This Row],[Vch /Ex /PayId]],"0000000000"),"")</f>
        <v/>
      </c>
      <c r="AF1729" s="250" t="b">
        <f>IF(tbl_TransDet_Exp[[#This Row],[ER Lookup and Format]]&lt;&gt;"",CONCATENATE(tbl_TransDet_Exp[[#This Row],[https://financials.omni.fsu.edu/psp/sprdfi/EMPLOYEE/ERP/c/AUDIT_EXPENSE_FUNCTIONS.TE_EXP_SHEET_INQ.GBL?SHEET_ID=]],AE1729,tbl_TransDet_Exp[[#This Row],[&amp;PAGE=EX_SHEET_ENTRY]]))</f>
        <v>0</v>
      </c>
      <c r="AG1729" s="250" t="str">
        <f t="shared" si="83"/>
        <v>https://docmgmt.its.fsu.edu/NolijWeb/public/apiLoginCheck.jsp?redir=../documentviewer/%3FdocumentId%3D</v>
      </c>
      <c r="AH17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29" s="250" t="str">
        <f>tbl_TransDet_Exp[[#Headers],[&amp;TargetFrameName=None]]</f>
        <v>&amp;TargetFrameName=None</v>
      </c>
      <c r="AJ17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29" s="71"/>
      <c r="AN1729" s="22"/>
      <c r="AO1729" s="22"/>
      <c r="AP1729" s="208"/>
      <c r="AQ1729" s="42" t="e">
        <f>IF(tbl_TransDet_Exp[[#This Row],[Custom SR Type]]="",INDEX(SR_Lookup[Section Name],MATCH(tbl_TransDet_Exp[[#This Row],[Account]],SR_Lookup[Account],0)),tbl_TransDet_Exp[[#This Row],[Custom SR Type]])</f>
        <v>#N/A</v>
      </c>
      <c r="AR1729" s="42">
        <f>VALUE(CONCATENATE(C1729,TEXT(tbl_TransDet_Exp[[#This Row],[Pd]],"00")))</f>
        <v>0</v>
      </c>
      <c r="AS1729" s="42" t="str">
        <f>TEXT(tbl_TransDet_Exp[[#This Row],[Project Id]],"000000")</f>
        <v>000000</v>
      </c>
      <c r="AT1729" s="42" t="e">
        <f>INDEX(Table11[Description],MATCH(tbl_TransDet_Exp[[#This Row],[Account]],Table11[GL Account],0))</f>
        <v>#N/A</v>
      </c>
      <c r="AU17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0" spans="2:47">
      <c r="B1730" s="11"/>
      <c r="C1730" s="243"/>
      <c r="D1730" s="243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244"/>
      <c r="P1730" s="11"/>
      <c r="Q1730" s="245"/>
      <c r="R1730" s="11"/>
      <c r="S1730" s="11"/>
      <c r="T1730" s="11"/>
      <c r="U1730" s="11"/>
      <c r="V1730" s="11"/>
      <c r="W1730" s="11"/>
      <c r="X1730" s="11"/>
      <c r="Y1730" s="11"/>
      <c r="Z1730" s="246"/>
      <c r="AA17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0" s="250" t="e">
        <f>IF(tbl_TransDet_Exp[[#This Row],[+/-  (HR GL Detail)]]&lt;&gt;"",tbl_TransDet_Exp[[#This Row],[+/-  (HR GL Detail)]],IF(#REF!&lt;&gt;"",#REF!,""))</f>
        <v>#REF!</v>
      </c>
      <c r="AC1730" s="250" t="str">
        <f t="shared" si="81"/>
        <v>https://financials.omni.fsu.edu/psp/sprdfi/EMPLOYEE/ERP/c/AUDIT_EXPENSE_FUNCTIONS.TE_EXP_SHEET_INQ.GBL?SHEET_ID=</v>
      </c>
      <c r="AD1730" s="250" t="str">
        <f t="shared" si="82"/>
        <v>&amp;PAGE=EX_SHEET_ENTRY</v>
      </c>
      <c r="AE1730" s="250" t="str">
        <f>IF(LEFT(tbl_TransDet_Exp[[#This Row],[Journal Id]],2)="EX",TEXT(tbl_TransDet_Exp[[#This Row],[Vch /Ex /PayId]],"0000000000"),"")</f>
        <v/>
      </c>
      <c r="AF1730" s="250" t="b">
        <f>IF(tbl_TransDet_Exp[[#This Row],[ER Lookup and Format]]&lt;&gt;"",CONCATENATE(tbl_TransDet_Exp[[#This Row],[https://financials.omni.fsu.edu/psp/sprdfi/EMPLOYEE/ERP/c/AUDIT_EXPENSE_FUNCTIONS.TE_EXP_SHEET_INQ.GBL?SHEET_ID=]],AE1730,tbl_TransDet_Exp[[#This Row],[&amp;PAGE=EX_SHEET_ENTRY]]))</f>
        <v>0</v>
      </c>
      <c r="AG1730" s="250" t="str">
        <f t="shared" si="83"/>
        <v>https://docmgmt.its.fsu.edu/NolijWeb/public/apiLoginCheck.jsp?redir=../documentviewer/%3FdocumentId%3D</v>
      </c>
      <c r="AH17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0" s="250" t="str">
        <f>tbl_TransDet_Exp[[#Headers],[&amp;TargetFrameName=None]]</f>
        <v>&amp;TargetFrameName=None</v>
      </c>
      <c r="AJ17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0" s="71"/>
      <c r="AN1730" s="22"/>
      <c r="AO1730" s="22"/>
      <c r="AP1730" s="208"/>
      <c r="AQ1730" s="42" t="e">
        <f>IF(tbl_TransDet_Exp[[#This Row],[Custom SR Type]]="",INDEX(SR_Lookup[Section Name],MATCH(tbl_TransDet_Exp[[#This Row],[Account]],SR_Lookup[Account],0)),tbl_TransDet_Exp[[#This Row],[Custom SR Type]])</f>
        <v>#N/A</v>
      </c>
      <c r="AR1730" s="42">
        <f>VALUE(CONCATENATE(C1730,TEXT(tbl_TransDet_Exp[[#This Row],[Pd]],"00")))</f>
        <v>0</v>
      </c>
      <c r="AS1730" s="42" t="str">
        <f>TEXT(tbl_TransDet_Exp[[#This Row],[Project Id]],"000000")</f>
        <v>000000</v>
      </c>
      <c r="AT1730" s="42" t="e">
        <f>INDEX(Table11[Description],MATCH(tbl_TransDet_Exp[[#This Row],[Account]],Table11[GL Account],0))</f>
        <v>#N/A</v>
      </c>
      <c r="AU17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1" spans="2:47">
      <c r="B1731" s="11"/>
      <c r="C1731" s="243"/>
      <c r="D1731" s="243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244"/>
      <c r="P1731" s="11"/>
      <c r="Q1731" s="245"/>
      <c r="R1731" s="11"/>
      <c r="S1731" s="11"/>
      <c r="T1731" s="11"/>
      <c r="U1731" s="11"/>
      <c r="V1731" s="11"/>
      <c r="W1731" s="11"/>
      <c r="X1731" s="11"/>
      <c r="Y1731" s="11"/>
      <c r="Z1731" s="246"/>
      <c r="AA17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1" s="250" t="e">
        <f>IF(tbl_TransDet_Exp[[#This Row],[+/-  (HR GL Detail)]]&lt;&gt;"",tbl_TransDet_Exp[[#This Row],[+/-  (HR GL Detail)]],IF(#REF!&lt;&gt;"",#REF!,""))</f>
        <v>#REF!</v>
      </c>
      <c r="AC1731" s="250" t="str">
        <f t="shared" si="81"/>
        <v>https://financials.omni.fsu.edu/psp/sprdfi/EMPLOYEE/ERP/c/AUDIT_EXPENSE_FUNCTIONS.TE_EXP_SHEET_INQ.GBL?SHEET_ID=</v>
      </c>
      <c r="AD1731" s="250" t="str">
        <f t="shared" si="82"/>
        <v>&amp;PAGE=EX_SHEET_ENTRY</v>
      </c>
      <c r="AE1731" s="250" t="str">
        <f>IF(LEFT(tbl_TransDet_Exp[[#This Row],[Journal Id]],2)="EX",TEXT(tbl_TransDet_Exp[[#This Row],[Vch /Ex /PayId]],"0000000000"),"")</f>
        <v/>
      </c>
      <c r="AF1731" s="250" t="b">
        <f>IF(tbl_TransDet_Exp[[#This Row],[ER Lookup and Format]]&lt;&gt;"",CONCATENATE(tbl_TransDet_Exp[[#This Row],[https://financials.omni.fsu.edu/psp/sprdfi/EMPLOYEE/ERP/c/AUDIT_EXPENSE_FUNCTIONS.TE_EXP_SHEET_INQ.GBL?SHEET_ID=]],AE1731,tbl_TransDet_Exp[[#This Row],[&amp;PAGE=EX_SHEET_ENTRY]]))</f>
        <v>0</v>
      </c>
      <c r="AG1731" s="250" t="str">
        <f t="shared" si="83"/>
        <v>https://docmgmt.its.fsu.edu/NolijWeb/public/apiLoginCheck.jsp?redir=../documentviewer/%3FdocumentId%3D</v>
      </c>
      <c r="AH17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1" s="250" t="str">
        <f>tbl_TransDet_Exp[[#Headers],[&amp;TargetFrameName=None]]</f>
        <v>&amp;TargetFrameName=None</v>
      </c>
      <c r="AJ17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1" s="71"/>
      <c r="AN1731" s="22"/>
      <c r="AO1731" s="22"/>
      <c r="AP1731" s="208"/>
      <c r="AQ1731" s="42" t="e">
        <f>IF(tbl_TransDet_Exp[[#This Row],[Custom SR Type]]="",INDEX(SR_Lookup[Section Name],MATCH(tbl_TransDet_Exp[[#This Row],[Account]],SR_Lookup[Account],0)),tbl_TransDet_Exp[[#This Row],[Custom SR Type]])</f>
        <v>#N/A</v>
      </c>
      <c r="AR1731" s="42">
        <f>VALUE(CONCATENATE(C1731,TEXT(tbl_TransDet_Exp[[#This Row],[Pd]],"00")))</f>
        <v>0</v>
      </c>
      <c r="AS1731" s="42" t="str">
        <f>TEXT(tbl_TransDet_Exp[[#This Row],[Project Id]],"000000")</f>
        <v>000000</v>
      </c>
      <c r="AT1731" s="42" t="e">
        <f>INDEX(Table11[Description],MATCH(tbl_TransDet_Exp[[#This Row],[Account]],Table11[GL Account],0))</f>
        <v>#N/A</v>
      </c>
      <c r="AU17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2" spans="2:47">
      <c r="B1732" s="11"/>
      <c r="C1732" s="243"/>
      <c r="D1732" s="243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244"/>
      <c r="P1732" s="11"/>
      <c r="Q1732" s="245"/>
      <c r="R1732" s="11"/>
      <c r="S1732" s="11"/>
      <c r="T1732" s="11"/>
      <c r="U1732" s="11"/>
      <c r="V1732" s="11"/>
      <c r="W1732" s="11"/>
      <c r="X1732" s="11"/>
      <c r="Y1732" s="11"/>
      <c r="Z1732" s="246"/>
      <c r="AA17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2" s="250" t="e">
        <f>IF(tbl_TransDet_Exp[[#This Row],[+/-  (HR GL Detail)]]&lt;&gt;"",tbl_TransDet_Exp[[#This Row],[+/-  (HR GL Detail)]],IF(#REF!&lt;&gt;"",#REF!,""))</f>
        <v>#REF!</v>
      </c>
      <c r="AC1732" s="250" t="str">
        <f t="shared" si="81"/>
        <v>https://financials.omni.fsu.edu/psp/sprdfi/EMPLOYEE/ERP/c/AUDIT_EXPENSE_FUNCTIONS.TE_EXP_SHEET_INQ.GBL?SHEET_ID=</v>
      </c>
      <c r="AD1732" s="250" t="str">
        <f t="shared" si="82"/>
        <v>&amp;PAGE=EX_SHEET_ENTRY</v>
      </c>
      <c r="AE1732" s="250" t="str">
        <f>IF(LEFT(tbl_TransDet_Exp[[#This Row],[Journal Id]],2)="EX",TEXT(tbl_TransDet_Exp[[#This Row],[Vch /Ex /PayId]],"0000000000"),"")</f>
        <v/>
      </c>
      <c r="AF1732" s="250" t="b">
        <f>IF(tbl_TransDet_Exp[[#This Row],[ER Lookup and Format]]&lt;&gt;"",CONCATENATE(tbl_TransDet_Exp[[#This Row],[https://financials.omni.fsu.edu/psp/sprdfi/EMPLOYEE/ERP/c/AUDIT_EXPENSE_FUNCTIONS.TE_EXP_SHEET_INQ.GBL?SHEET_ID=]],AE1732,tbl_TransDet_Exp[[#This Row],[&amp;PAGE=EX_SHEET_ENTRY]]))</f>
        <v>0</v>
      </c>
      <c r="AG1732" s="250" t="str">
        <f t="shared" si="83"/>
        <v>https://docmgmt.its.fsu.edu/NolijWeb/public/apiLoginCheck.jsp?redir=../documentviewer/%3FdocumentId%3D</v>
      </c>
      <c r="AH17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2" s="250" t="str">
        <f>tbl_TransDet_Exp[[#Headers],[&amp;TargetFrameName=None]]</f>
        <v>&amp;TargetFrameName=None</v>
      </c>
      <c r="AJ17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2" s="71"/>
      <c r="AN1732" s="22"/>
      <c r="AO1732" s="22"/>
      <c r="AP1732" s="208"/>
      <c r="AQ1732" s="42" t="e">
        <f>IF(tbl_TransDet_Exp[[#This Row],[Custom SR Type]]="",INDEX(SR_Lookup[Section Name],MATCH(tbl_TransDet_Exp[[#This Row],[Account]],SR_Lookup[Account],0)),tbl_TransDet_Exp[[#This Row],[Custom SR Type]])</f>
        <v>#N/A</v>
      </c>
      <c r="AR1732" s="42">
        <f>VALUE(CONCATENATE(C1732,TEXT(tbl_TransDet_Exp[[#This Row],[Pd]],"00")))</f>
        <v>0</v>
      </c>
      <c r="AS1732" s="42" t="str">
        <f>TEXT(tbl_TransDet_Exp[[#This Row],[Project Id]],"000000")</f>
        <v>000000</v>
      </c>
      <c r="AT1732" s="42" t="e">
        <f>INDEX(Table11[Description],MATCH(tbl_TransDet_Exp[[#This Row],[Account]],Table11[GL Account],0))</f>
        <v>#N/A</v>
      </c>
      <c r="AU17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3" spans="2:47">
      <c r="B1733" s="11"/>
      <c r="C1733" s="243"/>
      <c r="D1733" s="243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244"/>
      <c r="P1733" s="11"/>
      <c r="Q1733" s="245"/>
      <c r="R1733" s="11"/>
      <c r="S1733" s="11"/>
      <c r="T1733" s="11"/>
      <c r="U1733" s="11"/>
      <c r="V1733" s="11"/>
      <c r="W1733" s="11"/>
      <c r="X1733" s="11"/>
      <c r="Y1733" s="11"/>
      <c r="Z1733" s="246"/>
      <c r="AA17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3" s="250" t="e">
        <f>IF(tbl_TransDet_Exp[[#This Row],[+/-  (HR GL Detail)]]&lt;&gt;"",tbl_TransDet_Exp[[#This Row],[+/-  (HR GL Detail)]],IF(#REF!&lt;&gt;"",#REF!,""))</f>
        <v>#REF!</v>
      </c>
      <c r="AC1733" s="250" t="str">
        <f t="shared" si="81"/>
        <v>https://financials.omni.fsu.edu/psp/sprdfi/EMPLOYEE/ERP/c/AUDIT_EXPENSE_FUNCTIONS.TE_EXP_SHEET_INQ.GBL?SHEET_ID=</v>
      </c>
      <c r="AD1733" s="250" t="str">
        <f t="shared" si="82"/>
        <v>&amp;PAGE=EX_SHEET_ENTRY</v>
      </c>
      <c r="AE1733" s="250" t="str">
        <f>IF(LEFT(tbl_TransDet_Exp[[#This Row],[Journal Id]],2)="EX",TEXT(tbl_TransDet_Exp[[#This Row],[Vch /Ex /PayId]],"0000000000"),"")</f>
        <v/>
      </c>
      <c r="AF1733" s="250" t="b">
        <f>IF(tbl_TransDet_Exp[[#This Row],[ER Lookup and Format]]&lt;&gt;"",CONCATENATE(tbl_TransDet_Exp[[#This Row],[https://financials.omni.fsu.edu/psp/sprdfi/EMPLOYEE/ERP/c/AUDIT_EXPENSE_FUNCTIONS.TE_EXP_SHEET_INQ.GBL?SHEET_ID=]],AE1733,tbl_TransDet_Exp[[#This Row],[&amp;PAGE=EX_SHEET_ENTRY]]))</f>
        <v>0</v>
      </c>
      <c r="AG1733" s="250" t="str">
        <f t="shared" si="83"/>
        <v>https://docmgmt.its.fsu.edu/NolijWeb/public/apiLoginCheck.jsp?redir=../documentviewer/%3FdocumentId%3D</v>
      </c>
      <c r="AH17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3" s="250" t="str">
        <f>tbl_TransDet_Exp[[#Headers],[&amp;TargetFrameName=None]]</f>
        <v>&amp;TargetFrameName=None</v>
      </c>
      <c r="AJ17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3" s="71"/>
      <c r="AN1733" s="22"/>
      <c r="AO1733" s="22"/>
      <c r="AP1733" s="208"/>
      <c r="AQ1733" s="42" t="e">
        <f>IF(tbl_TransDet_Exp[[#This Row],[Custom SR Type]]="",INDEX(SR_Lookup[Section Name],MATCH(tbl_TransDet_Exp[[#This Row],[Account]],SR_Lookup[Account],0)),tbl_TransDet_Exp[[#This Row],[Custom SR Type]])</f>
        <v>#N/A</v>
      </c>
      <c r="AR1733" s="42">
        <f>VALUE(CONCATENATE(C1733,TEXT(tbl_TransDet_Exp[[#This Row],[Pd]],"00")))</f>
        <v>0</v>
      </c>
      <c r="AS1733" s="42" t="str">
        <f>TEXT(tbl_TransDet_Exp[[#This Row],[Project Id]],"000000")</f>
        <v>000000</v>
      </c>
      <c r="AT1733" s="42" t="e">
        <f>INDEX(Table11[Description],MATCH(tbl_TransDet_Exp[[#This Row],[Account]],Table11[GL Account],0))</f>
        <v>#N/A</v>
      </c>
      <c r="AU17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4" spans="2:47">
      <c r="B1734" s="11"/>
      <c r="C1734" s="243"/>
      <c r="D1734" s="243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244"/>
      <c r="P1734" s="11"/>
      <c r="Q1734" s="245"/>
      <c r="R1734" s="11"/>
      <c r="S1734" s="11"/>
      <c r="T1734" s="11"/>
      <c r="U1734" s="11"/>
      <c r="V1734" s="11"/>
      <c r="W1734" s="11"/>
      <c r="X1734" s="11"/>
      <c r="Y1734" s="11"/>
      <c r="Z1734" s="246"/>
      <c r="AA17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4" s="250" t="e">
        <f>IF(tbl_TransDet_Exp[[#This Row],[+/-  (HR GL Detail)]]&lt;&gt;"",tbl_TransDet_Exp[[#This Row],[+/-  (HR GL Detail)]],IF(#REF!&lt;&gt;"",#REF!,""))</f>
        <v>#REF!</v>
      </c>
      <c r="AC1734" s="250" t="str">
        <f t="shared" si="81"/>
        <v>https://financials.omni.fsu.edu/psp/sprdfi/EMPLOYEE/ERP/c/AUDIT_EXPENSE_FUNCTIONS.TE_EXP_SHEET_INQ.GBL?SHEET_ID=</v>
      </c>
      <c r="AD1734" s="250" t="str">
        <f t="shared" si="82"/>
        <v>&amp;PAGE=EX_SHEET_ENTRY</v>
      </c>
      <c r="AE1734" s="250" t="str">
        <f>IF(LEFT(tbl_TransDet_Exp[[#This Row],[Journal Id]],2)="EX",TEXT(tbl_TransDet_Exp[[#This Row],[Vch /Ex /PayId]],"0000000000"),"")</f>
        <v/>
      </c>
      <c r="AF1734" s="250" t="b">
        <f>IF(tbl_TransDet_Exp[[#This Row],[ER Lookup and Format]]&lt;&gt;"",CONCATENATE(tbl_TransDet_Exp[[#This Row],[https://financials.omni.fsu.edu/psp/sprdfi/EMPLOYEE/ERP/c/AUDIT_EXPENSE_FUNCTIONS.TE_EXP_SHEET_INQ.GBL?SHEET_ID=]],AE1734,tbl_TransDet_Exp[[#This Row],[&amp;PAGE=EX_SHEET_ENTRY]]))</f>
        <v>0</v>
      </c>
      <c r="AG1734" s="250" t="str">
        <f t="shared" si="83"/>
        <v>https://docmgmt.its.fsu.edu/NolijWeb/public/apiLoginCheck.jsp?redir=../documentviewer/%3FdocumentId%3D</v>
      </c>
      <c r="AH17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4" s="250" t="str">
        <f>tbl_TransDet_Exp[[#Headers],[&amp;TargetFrameName=None]]</f>
        <v>&amp;TargetFrameName=None</v>
      </c>
      <c r="AJ17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4" s="71"/>
      <c r="AN1734" s="22"/>
      <c r="AO1734" s="22"/>
      <c r="AP1734" s="208"/>
      <c r="AQ1734" s="42" t="e">
        <f>IF(tbl_TransDet_Exp[[#This Row],[Custom SR Type]]="",INDEX(SR_Lookup[Section Name],MATCH(tbl_TransDet_Exp[[#This Row],[Account]],SR_Lookup[Account],0)),tbl_TransDet_Exp[[#This Row],[Custom SR Type]])</f>
        <v>#N/A</v>
      </c>
      <c r="AR1734" s="42">
        <f>VALUE(CONCATENATE(C1734,TEXT(tbl_TransDet_Exp[[#This Row],[Pd]],"00")))</f>
        <v>0</v>
      </c>
      <c r="AS1734" s="42" t="str">
        <f>TEXT(tbl_TransDet_Exp[[#This Row],[Project Id]],"000000")</f>
        <v>000000</v>
      </c>
      <c r="AT1734" s="42" t="e">
        <f>INDEX(Table11[Description],MATCH(tbl_TransDet_Exp[[#This Row],[Account]],Table11[GL Account],0))</f>
        <v>#N/A</v>
      </c>
      <c r="AU17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5" spans="2:47">
      <c r="B1735" s="11"/>
      <c r="C1735" s="243"/>
      <c r="D1735" s="243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244"/>
      <c r="P1735" s="11"/>
      <c r="Q1735" s="245"/>
      <c r="R1735" s="11"/>
      <c r="S1735" s="11"/>
      <c r="T1735" s="11"/>
      <c r="U1735" s="11"/>
      <c r="V1735" s="11"/>
      <c r="W1735" s="11"/>
      <c r="X1735" s="11"/>
      <c r="Y1735" s="11"/>
      <c r="Z1735" s="246"/>
      <c r="AA17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5" s="250" t="e">
        <f>IF(tbl_TransDet_Exp[[#This Row],[+/-  (HR GL Detail)]]&lt;&gt;"",tbl_TransDet_Exp[[#This Row],[+/-  (HR GL Detail)]],IF(#REF!&lt;&gt;"",#REF!,""))</f>
        <v>#REF!</v>
      </c>
      <c r="AC1735" s="250" t="str">
        <f t="shared" si="81"/>
        <v>https://financials.omni.fsu.edu/psp/sprdfi/EMPLOYEE/ERP/c/AUDIT_EXPENSE_FUNCTIONS.TE_EXP_SHEET_INQ.GBL?SHEET_ID=</v>
      </c>
      <c r="AD1735" s="250" t="str">
        <f t="shared" si="82"/>
        <v>&amp;PAGE=EX_SHEET_ENTRY</v>
      </c>
      <c r="AE1735" s="250" t="str">
        <f>IF(LEFT(tbl_TransDet_Exp[[#This Row],[Journal Id]],2)="EX",TEXT(tbl_TransDet_Exp[[#This Row],[Vch /Ex /PayId]],"0000000000"),"")</f>
        <v/>
      </c>
      <c r="AF1735" s="250" t="b">
        <f>IF(tbl_TransDet_Exp[[#This Row],[ER Lookup and Format]]&lt;&gt;"",CONCATENATE(tbl_TransDet_Exp[[#This Row],[https://financials.omni.fsu.edu/psp/sprdfi/EMPLOYEE/ERP/c/AUDIT_EXPENSE_FUNCTIONS.TE_EXP_SHEET_INQ.GBL?SHEET_ID=]],AE1735,tbl_TransDet_Exp[[#This Row],[&amp;PAGE=EX_SHEET_ENTRY]]))</f>
        <v>0</v>
      </c>
      <c r="AG1735" s="250" t="str">
        <f t="shared" si="83"/>
        <v>https://docmgmt.its.fsu.edu/NolijWeb/public/apiLoginCheck.jsp?redir=../documentviewer/%3FdocumentId%3D</v>
      </c>
      <c r="AH17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5" s="250" t="str">
        <f>tbl_TransDet_Exp[[#Headers],[&amp;TargetFrameName=None]]</f>
        <v>&amp;TargetFrameName=None</v>
      </c>
      <c r="AJ17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5" s="71"/>
      <c r="AN1735" s="22"/>
      <c r="AO1735" s="22"/>
      <c r="AP1735" s="208"/>
      <c r="AQ1735" s="42" t="e">
        <f>IF(tbl_TransDet_Exp[[#This Row],[Custom SR Type]]="",INDEX(SR_Lookup[Section Name],MATCH(tbl_TransDet_Exp[[#This Row],[Account]],SR_Lookup[Account],0)),tbl_TransDet_Exp[[#This Row],[Custom SR Type]])</f>
        <v>#N/A</v>
      </c>
      <c r="AR1735" s="42">
        <f>VALUE(CONCATENATE(C1735,TEXT(tbl_TransDet_Exp[[#This Row],[Pd]],"00")))</f>
        <v>0</v>
      </c>
      <c r="AS1735" s="42" t="str">
        <f>TEXT(tbl_TransDet_Exp[[#This Row],[Project Id]],"000000")</f>
        <v>000000</v>
      </c>
      <c r="AT1735" s="42" t="e">
        <f>INDEX(Table11[Description],MATCH(tbl_TransDet_Exp[[#This Row],[Account]],Table11[GL Account],0))</f>
        <v>#N/A</v>
      </c>
      <c r="AU17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6" spans="2:47">
      <c r="B1736" s="11"/>
      <c r="C1736" s="243"/>
      <c r="D1736" s="243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244"/>
      <c r="P1736" s="11"/>
      <c r="Q1736" s="245"/>
      <c r="R1736" s="11"/>
      <c r="S1736" s="11"/>
      <c r="T1736" s="11"/>
      <c r="U1736" s="11"/>
      <c r="V1736" s="11"/>
      <c r="W1736" s="11"/>
      <c r="X1736" s="11"/>
      <c r="Y1736" s="11"/>
      <c r="Z1736" s="246"/>
      <c r="AA17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6" s="250" t="e">
        <f>IF(tbl_TransDet_Exp[[#This Row],[+/-  (HR GL Detail)]]&lt;&gt;"",tbl_TransDet_Exp[[#This Row],[+/-  (HR GL Detail)]],IF(#REF!&lt;&gt;"",#REF!,""))</f>
        <v>#REF!</v>
      </c>
      <c r="AC1736" s="250" t="str">
        <f t="shared" si="81"/>
        <v>https://financials.omni.fsu.edu/psp/sprdfi/EMPLOYEE/ERP/c/AUDIT_EXPENSE_FUNCTIONS.TE_EXP_SHEET_INQ.GBL?SHEET_ID=</v>
      </c>
      <c r="AD1736" s="250" t="str">
        <f t="shared" si="82"/>
        <v>&amp;PAGE=EX_SHEET_ENTRY</v>
      </c>
      <c r="AE1736" s="250" t="str">
        <f>IF(LEFT(tbl_TransDet_Exp[[#This Row],[Journal Id]],2)="EX",TEXT(tbl_TransDet_Exp[[#This Row],[Vch /Ex /PayId]],"0000000000"),"")</f>
        <v/>
      </c>
      <c r="AF1736" s="250" t="b">
        <f>IF(tbl_TransDet_Exp[[#This Row],[ER Lookup and Format]]&lt;&gt;"",CONCATENATE(tbl_TransDet_Exp[[#This Row],[https://financials.omni.fsu.edu/psp/sprdfi/EMPLOYEE/ERP/c/AUDIT_EXPENSE_FUNCTIONS.TE_EXP_SHEET_INQ.GBL?SHEET_ID=]],AE1736,tbl_TransDet_Exp[[#This Row],[&amp;PAGE=EX_SHEET_ENTRY]]))</f>
        <v>0</v>
      </c>
      <c r="AG1736" s="250" t="str">
        <f t="shared" si="83"/>
        <v>https://docmgmt.its.fsu.edu/NolijWeb/public/apiLoginCheck.jsp?redir=../documentviewer/%3FdocumentId%3D</v>
      </c>
      <c r="AH17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6" s="250" t="str">
        <f>tbl_TransDet_Exp[[#Headers],[&amp;TargetFrameName=None]]</f>
        <v>&amp;TargetFrameName=None</v>
      </c>
      <c r="AJ17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6" s="71"/>
      <c r="AN1736" s="22"/>
      <c r="AO1736" s="22"/>
      <c r="AP1736" s="208"/>
      <c r="AQ1736" s="42" t="e">
        <f>IF(tbl_TransDet_Exp[[#This Row],[Custom SR Type]]="",INDEX(SR_Lookup[Section Name],MATCH(tbl_TransDet_Exp[[#This Row],[Account]],SR_Lookup[Account],0)),tbl_TransDet_Exp[[#This Row],[Custom SR Type]])</f>
        <v>#N/A</v>
      </c>
      <c r="AR1736" s="42">
        <f>VALUE(CONCATENATE(C1736,TEXT(tbl_TransDet_Exp[[#This Row],[Pd]],"00")))</f>
        <v>0</v>
      </c>
      <c r="AS1736" s="42" t="str">
        <f>TEXT(tbl_TransDet_Exp[[#This Row],[Project Id]],"000000")</f>
        <v>000000</v>
      </c>
      <c r="AT1736" s="42" t="e">
        <f>INDEX(Table11[Description],MATCH(tbl_TransDet_Exp[[#This Row],[Account]],Table11[GL Account],0))</f>
        <v>#N/A</v>
      </c>
      <c r="AU17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7" spans="2:47">
      <c r="B1737" s="11"/>
      <c r="C1737" s="243"/>
      <c r="D1737" s="243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244"/>
      <c r="P1737" s="11"/>
      <c r="Q1737" s="245"/>
      <c r="R1737" s="11"/>
      <c r="S1737" s="11"/>
      <c r="T1737" s="11"/>
      <c r="U1737" s="11"/>
      <c r="V1737" s="11"/>
      <c r="W1737" s="11"/>
      <c r="X1737" s="11"/>
      <c r="Y1737" s="11"/>
      <c r="Z1737" s="246"/>
      <c r="AA17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7" s="250" t="e">
        <f>IF(tbl_TransDet_Exp[[#This Row],[+/-  (HR GL Detail)]]&lt;&gt;"",tbl_TransDet_Exp[[#This Row],[+/-  (HR GL Detail)]],IF(#REF!&lt;&gt;"",#REF!,""))</f>
        <v>#REF!</v>
      </c>
      <c r="AC1737" s="250" t="str">
        <f t="shared" si="81"/>
        <v>https://financials.omni.fsu.edu/psp/sprdfi/EMPLOYEE/ERP/c/AUDIT_EXPENSE_FUNCTIONS.TE_EXP_SHEET_INQ.GBL?SHEET_ID=</v>
      </c>
      <c r="AD1737" s="250" t="str">
        <f t="shared" si="82"/>
        <v>&amp;PAGE=EX_SHEET_ENTRY</v>
      </c>
      <c r="AE1737" s="250" t="str">
        <f>IF(LEFT(tbl_TransDet_Exp[[#This Row],[Journal Id]],2)="EX",TEXT(tbl_TransDet_Exp[[#This Row],[Vch /Ex /PayId]],"0000000000"),"")</f>
        <v/>
      </c>
      <c r="AF1737" s="250" t="b">
        <f>IF(tbl_TransDet_Exp[[#This Row],[ER Lookup and Format]]&lt;&gt;"",CONCATENATE(tbl_TransDet_Exp[[#This Row],[https://financials.omni.fsu.edu/psp/sprdfi/EMPLOYEE/ERP/c/AUDIT_EXPENSE_FUNCTIONS.TE_EXP_SHEET_INQ.GBL?SHEET_ID=]],AE1737,tbl_TransDet_Exp[[#This Row],[&amp;PAGE=EX_SHEET_ENTRY]]))</f>
        <v>0</v>
      </c>
      <c r="AG1737" s="250" t="str">
        <f t="shared" si="83"/>
        <v>https://docmgmt.its.fsu.edu/NolijWeb/public/apiLoginCheck.jsp?redir=../documentviewer/%3FdocumentId%3D</v>
      </c>
      <c r="AH17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7" s="250" t="str">
        <f>tbl_TransDet_Exp[[#Headers],[&amp;TargetFrameName=None]]</f>
        <v>&amp;TargetFrameName=None</v>
      </c>
      <c r="AJ17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7" s="71"/>
      <c r="AN1737" s="22"/>
      <c r="AO1737" s="22"/>
      <c r="AP1737" s="208"/>
      <c r="AQ1737" s="42" t="e">
        <f>IF(tbl_TransDet_Exp[[#This Row],[Custom SR Type]]="",INDEX(SR_Lookup[Section Name],MATCH(tbl_TransDet_Exp[[#This Row],[Account]],SR_Lookup[Account],0)),tbl_TransDet_Exp[[#This Row],[Custom SR Type]])</f>
        <v>#N/A</v>
      </c>
      <c r="AR1737" s="42">
        <f>VALUE(CONCATENATE(C1737,TEXT(tbl_TransDet_Exp[[#This Row],[Pd]],"00")))</f>
        <v>0</v>
      </c>
      <c r="AS1737" s="42" t="str">
        <f>TEXT(tbl_TransDet_Exp[[#This Row],[Project Id]],"000000")</f>
        <v>000000</v>
      </c>
      <c r="AT1737" s="42" t="e">
        <f>INDEX(Table11[Description],MATCH(tbl_TransDet_Exp[[#This Row],[Account]],Table11[GL Account],0))</f>
        <v>#N/A</v>
      </c>
      <c r="AU17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8" spans="2:47">
      <c r="B1738" s="11"/>
      <c r="C1738" s="243"/>
      <c r="D1738" s="243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244"/>
      <c r="P1738" s="11"/>
      <c r="Q1738" s="245"/>
      <c r="R1738" s="11"/>
      <c r="S1738" s="11"/>
      <c r="T1738" s="11"/>
      <c r="U1738" s="11"/>
      <c r="V1738" s="11"/>
      <c r="W1738" s="11"/>
      <c r="X1738" s="11"/>
      <c r="Y1738" s="11"/>
      <c r="Z1738" s="246"/>
      <c r="AA17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8" s="250" t="e">
        <f>IF(tbl_TransDet_Exp[[#This Row],[+/-  (HR GL Detail)]]&lt;&gt;"",tbl_TransDet_Exp[[#This Row],[+/-  (HR GL Detail)]],IF(#REF!&lt;&gt;"",#REF!,""))</f>
        <v>#REF!</v>
      </c>
      <c r="AC1738" s="250" t="str">
        <f t="shared" ref="AC1738:AC1801" si="84">$AC$2</f>
        <v>https://financials.omni.fsu.edu/psp/sprdfi/EMPLOYEE/ERP/c/AUDIT_EXPENSE_FUNCTIONS.TE_EXP_SHEET_INQ.GBL?SHEET_ID=</v>
      </c>
      <c r="AD1738" s="250" t="str">
        <f t="shared" ref="AD1738:AD1801" si="85">$AD$2</f>
        <v>&amp;PAGE=EX_SHEET_ENTRY</v>
      </c>
      <c r="AE1738" s="250" t="str">
        <f>IF(LEFT(tbl_TransDet_Exp[[#This Row],[Journal Id]],2)="EX",TEXT(tbl_TransDet_Exp[[#This Row],[Vch /Ex /PayId]],"0000000000"),"")</f>
        <v/>
      </c>
      <c r="AF1738" s="250" t="b">
        <f>IF(tbl_TransDet_Exp[[#This Row],[ER Lookup and Format]]&lt;&gt;"",CONCATENATE(tbl_TransDet_Exp[[#This Row],[https://financials.omni.fsu.edu/psp/sprdfi/EMPLOYEE/ERP/c/AUDIT_EXPENSE_FUNCTIONS.TE_EXP_SHEET_INQ.GBL?SHEET_ID=]],AE1738,tbl_TransDet_Exp[[#This Row],[&amp;PAGE=EX_SHEET_ENTRY]]))</f>
        <v>0</v>
      </c>
      <c r="AG1738" s="250" t="str">
        <f t="shared" ref="AG1738:AG1801" si="86">$AG$2</f>
        <v>https://docmgmt.its.fsu.edu/NolijWeb/public/apiLoginCheck.jsp?redir=../documentviewer/%3FdocumentId%3D</v>
      </c>
      <c r="AH17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8" s="250" t="str">
        <f>tbl_TransDet_Exp[[#Headers],[&amp;TargetFrameName=None]]</f>
        <v>&amp;TargetFrameName=None</v>
      </c>
      <c r="AJ17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8" s="71"/>
      <c r="AN1738" s="22"/>
      <c r="AO1738" s="22"/>
      <c r="AP1738" s="208"/>
      <c r="AQ1738" s="42" t="e">
        <f>IF(tbl_TransDet_Exp[[#This Row],[Custom SR Type]]="",INDEX(SR_Lookup[Section Name],MATCH(tbl_TransDet_Exp[[#This Row],[Account]],SR_Lookup[Account],0)),tbl_TransDet_Exp[[#This Row],[Custom SR Type]])</f>
        <v>#N/A</v>
      </c>
      <c r="AR1738" s="42">
        <f>VALUE(CONCATENATE(C1738,TEXT(tbl_TransDet_Exp[[#This Row],[Pd]],"00")))</f>
        <v>0</v>
      </c>
      <c r="AS1738" s="42" t="str">
        <f>TEXT(tbl_TransDet_Exp[[#This Row],[Project Id]],"000000")</f>
        <v>000000</v>
      </c>
      <c r="AT1738" s="42" t="e">
        <f>INDEX(Table11[Description],MATCH(tbl_TransDet_Exp[[#This Row],[Account]],Table11[GL Account],0))</f>
        <v>#N/A</v>
      </c>
      <c r="AU17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39" spans="2:47">
      <c r="B1739" s="11"/>
      <c r="C1739" s="243"/>
      <c r="D1739" s="243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244"/>
      <c r="P1739" s="11"/>
      <c r="Q1739" s="245"/>
      <c r="R1739" s="11"/>
      <c r="S1739" s="11"/>
      <c r="T1739" s="11"/>
      <c r="U1739" s="11"/>
      <c r="V1739" s="11"/>
      <c r="W1739" s="11"/>
      <c r="X1739" s="11"/>
      <c r="Y1739" s="11"/>
      <c r="Z1739" s="246"/>
      <c r="AA17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39" s="250" t="e">
        <f>IF(tbl_TransDet_Exp[[#This Row],[+/-  (HR GL Detail)]]&lt;&gt;"",tbl_TransDet_Exp[[#This Row],[+/-  (HR GL Detail)]],IF(#REF!&lt;&gt;"",#REF!,""))</f>
        <v>#REF!</v>
      </c>
      <c r="AC1739" s="250" t="str">
        <f t="shared" si="84"/>
        <v>https://financials.omni.fsu.edu/psp/sprdfi/EMPLOYEE/ERP/c/AUDIT_EXPENSE_FUNCTIONS.TE_EXP_SHEET_INQ.GBL?SHEET_ID=</v>
      </c>
      <c r="AD1739" s="250" t="str">
        <f t="shared" si="85"/>
        <v>&amp;PAGE=EX_SHEET_ENTRY</v>
      </c>
      <c r="AE1739" s="250" t="str">
        <f>IF(LEFT(tbl_TransDet_Exp[[#This Row],[Journal Id]],2)="EX",TEXT(tbl_TransDet_Exp[[#This Row],[Vch /Ex /PayId]],"0000000000"),"")</f>
        <v/>
      </c>
      <c r="AF1739" s="250" t="b">
        <f>IF(tbl_TransDet_Exp[[#This Row],[ER Lookup and Format]]&lt;&gt;"",CONCATENATE(tbl_TransDet_Exp[[#This Row],[https://financials.omni.fsu.edu/psp/sprdfi/EMPLOYEE/ERP/c/AUDIT_EXPENSE_FUNCTIONS.TE_EXP_SHEET_INQ.GBL?SHEET_ID=]],AE1739,tbl_TransDet_Exp[[#This Row],[&amp;PAGE=EX_SHEET_ENTRY]]))</f>
        <v>0</v>
      </c>
      <c r="AG1739" s="250" t="str">
        <f t="shared" si="86"/>
        <v>https://docmgmt.its.fsu.edu/NolijWeb/public/apiLoginCheck.jsp?redir=../documentviewer/%3FdocumentId%3D</v>
      </c>
      <c r="AH17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39" s="250" t="str">
        <f>tbl_TransDet_Exp[[#Headers],[&amp;TargetFrameName=None]]</f>
        <v>&amp;TargetFrameName=None</v>
      </c>
      <c r="AJ17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39" s="71"/>
      <c r="AN1739" s="22"/>
      <c r="AO1739" s="22"/>
      <c r="AP1739" s="208"/>
      <c r="AQ1739" s="42" t="e">
        <f>IF(tbl_TransDet_Exp[[#This Row],[Custom SR Type]]="",INDEX(SR_Lookup[Section Name],MATCH(tbl_TransDet_Exp[[#This Row],[Account]],SR_Lookup[Account],0)),tbl_TransDet_Exp[[#This Row],[Custom SR Type]])</f>
        <v>#N/A</v>
      </c>
      <c r="AR1739" s="42">
        <f>VALUE(CONCATENATE(C1739,TEXT(tbl_TransDet_Exp[[#This Row],[Pd]],"00")))</f>
        <v>0</v>
      </c>
      <c r="AS1739" s="42" t="str">
        <f>TEXT(tbl_TransDet_Exp[[#This Row],[Project Id]],"000000")</f>
        <v>000000</v>
      </c>
      <c r="AT1739" s="42" t="e">
        <f>INDEX(Table11[Description],MATCH(tbl_TransDet_Exp[[#This Row],[Account]],Table11[GL Account],0))</f>
        <v>#N/A</v>
      </c>
      <c r="AU17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0" spans="2:47">
      <c r="B1740" s="11"/>
      <c r="C1740" s="243"/>
      <c r="D1740" s="243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244"/>
      <c r="P1740" s="11"/>
      <c r="Q1740" s="245"/>
      <c r="R1740" s="11"/>
      <c r="S1740" s="11"/>
      <c r="T1740" s="11"/>
      <c r="U1740" s="11"/>
      <c r="V1740" s="11"/>
      <c r="W1740" s="11"/>
      <c r="X1740" s="11"/>
      <c r="Y1740" s="11"/>
      <c r="Z1740" s="246"/>
      <c r="AA17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0" s="250" t="e">
        <f>IF(tbl_TransDet_Exp[[#This Row],[+/-  (HR GL Detail)]]&lt;&gt;"",tbl_TransDet_Exp[[#This Row],[+/-  (HR GL Detail)]],IF(#REF!&lt;&gt;"",#REF!,""))</f>
        <v>#REF!</v>
      </c>
      <c r="AC1740" s="250" t="str">
        <f t="shared" si="84"/>
        <v>https://financials.omni.fsu.edu/psp/sprdfi/EMPLOYEE/ERP/c/AUDIT_EXPENSE_FUNCTIONS.TE_EXP_SHEET_INQ.GBL?SHEET_ID=</v>
      </c>
      <c r="AD1740" s="250" t="str">
        <f t="shared" si="85"/>
        <v>&amp;PAGE=EX_SHEET_ENTRY</v>
      </c>
      <c r="AE1740" s="250" t="str">
        <f>IF(LEFT(tbl_TransDet_Exp[[#This Row],[Journal Id]],2)="EX",TEXT(tbl_TransDet_Exp[[#This Row],[Vch /Ex /PayId]],"0000000000"),"")</f>
        <v/>
      </c>
      <c r="AF1740" s="250" t="b">
        <f>IF(tbl_TransDet_Exp[[#This Row],[ER Lookup and Format]]&lt;&gt;"",CONCATENATE(tbl_TransDet_Exp[[#This Row],[https://financials.omni.fsu.edu/psp/sprdfi/EMPLOYEE/ERP/c/AUDIT_EXPENSE_FUNCTIONS.TE_EXP_SHEET_INQ.GBL?SHEET_ID=]],AE1740,tbl_TransDet_Exp[[#This Row],[&amp;PAGE=EX_SHEET_ENTRY]]))</f>
        <v>0</v>
      </c>
      <c r="AG1740" s="250" t="str">
        <f t="shared" si="86"/>
        <v>https://docmgmt.its.fsu.edu/NolijWeb/public/apiLoginCheck.jsp?redir=../documentviewer/%3FdocumentId%3D</v>
      </c>
      <c r="AH17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0" s="250" t="str">
        <f>tbl_TransDet_Exp[[#Headers],[&amp;TargetFrameName=None]]</f>
        <v>&amp;TargetFrameName=None</v>
      </c>
      <c r="AJ17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0" s="71"/>
      <c r="AN1740" s="22"/>
      <c r="AO1740" s="22"/>
      <c r="AP1740" s="208"/>
      <c r="AQ1740" s="42" t="e">
        <f>IF(tbl_TransDet_Exp[[#This Row],[Custom SR Type]]="",INDEX(SR_Lookup[Section Name],MATCH(tbl_TransDet_Exp[[#This Row],[Account]],SR_Lookup[Account],0)),tbl_TransDet_Exp[[#This Row],[Custom SR Type]])</f>
        <v>#N/A</v>
      </c>
      <c r="AR1740" s="42">
        <f>VALUE(CONCATENATE(C1740,TEXT(tbl_TransDet_Exp[[#This Row],[Pd]],"00")))</f>
        <v>0</v>
      </c>
      <c r="AS1740" s="42" t="str">
        <f>TEXT(tbl_TransDet_Exp[[#This Row],[Project Id]],"000000")</f>
        <v>000000</v>
      </c>
      <c r="AT1740" s="42" t="e">
        <f>INDEX(Table11[Description],MATCH(tbl_TransDet_Exp[[#This Row],[Account]],Table11[GL Account],0))</f>
        <v>#N/A</v>
      </c>
      <c r="AU17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1" spans="2:47">
      <c r="B1741" s="11"/>
      <c r="C1741" s="243"/>
      <c r="D1741" s="243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244"/>
      <c r="P1741" s="11"/>
      <c r="Q1741" s="245"/>
      <c r="R1741" s="11"/>
      <c r="S1741" s="11"/>
      <c r="T1741" s="11"/>
      <c r="U1741" s="11"/>
      <c r="V1741" s="11"/>
      <c r="W1741" s="11"/>
      <c r="X1741" s="11"/>
      <c r="Y1741" s="11"/>
      <c r="Z1741" s="246"/>
      <c r="AA17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1" s="250" t="e">
        <f>IF(tbl_TransDet_Exp[[#This Row],[+/-  (HR GL Detail)]]&lt;&gt;"",tbl_TransDet_Exp[[#This Row],[+/-  (HR GL Detail)]],IF(#REF!&lt;&gt;"",#REF!,""))</f>
        <v>#REF!</v>
      </c>
      <c r="AC1741" s="250" t="str">
        <f t="shared" si="84"/>
        <v>https://financials.omni.fsu.edu/psp/sprdfi/EMPLOYEE/ERP/c/AUDIT_EXPENSE_FUNCTIONS.TE_EXP_SHEET_INQ.GBL?SHEET_ID=</v>
      </c>
      <c r="AD1741" s="250" t="str">
        <f t="shared" si="85"/>
        <v>&amp;PAGE=EX_SHEET_ENTRY</v>
      </c>
      <c r="AE1741" s="250" t="str">
        <f>IF(LEFT(tbl_TransDet_Exp[[#This Row],[Journal Id]],2)="EX",TEXT(tbl_TransDet_Exp[[#This Row],[Vch /Ex /PayId]],"0000000000"),"")</f>
        <v/>
      </c>
      <c r="AF1741" s="250" t="b">
        <f>IF(tbl_TransDet_Exp[[#This Row],[ER Lookup and Format]]&lt;&gt;"",CONCATENATE(tbl_TransDet_Exp[[#This Row],[https://financials.omni.fsu.edu/psp/sprdfi/EMPLOYEE/ERP/c/AUDIT_EXPENSE_FUNCTIONS.TE_EXP_SHEET_INQ.GBL?SHEET_ID=]],AE1741,tbl_TransDet_Exp[[#This Row],[&amp;PAGE=EX_SHEET_ENTRY]]))</f>
        <v>0</v>
      </c>
      <c r="AG1741" s="250" t="str">
        <f t="shared" si="86"/>
        <v>https://docmgmt.its.fsu.edu/NolijWeb/public/apiLoginCheck.jsp?redir=../documentviewer/%3FdocumentId%3D</v>
      </c>
      <c r="AH17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1" s="250" t="str">
        <f>tbl_TransDet_Exp[[#Headers],[&amp;TargetFrameName=None]]</f>
        <v>&amp;TargetFrameName=None</v>
      </c>
      <c r="AJ17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1" s="71"/>
      <c r="AN1741" s="22"/>
      <c r="AO1741" s="22"/>
      <c r="AP1741" s="208"/>
      <c r="AQ1741" s="42" t="e">
        <f>IF(tbl_TransDet_Exp[[#This Row],[Custom SR Type]]="",INDEX(SR_Lookup[Section Name],MATCH(tbl_TransDet_Exp[[#This Row],[Account]],SR_Lookup[Account],0)),tbl_TransDet_Exp[[#This Row],[Custom SR Type]])</f>
        <v>#N/A</v>
      </c>
      <c r="AR1741" s="42">
        <f>VALUE(CONCATENATE(C1741,TEXT(tbl_TransDet_Exp[[#This Row],[Pd]],"00")))</f>
        <v>0</v>
      </c>
      <c r="AS1741" s="42" t="str">
        <f>TEXT(tbl_TransDet_Exp[[#This Row],[Project Id]],"000000")</f>
        <v>000000</v>
      </c>
      <c r="AT1741" s="42" t="e">
        <f>INDEX(Table11[Description],MATCH(tbl_TransDet_Exp[[#This Row],[Account]],Table11[GL Account],0))</f>
        <v>#N/A</v>
      </c>
      <c r="AU17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2" spans="2:47">
      <c r="B1742" s="11"/>
      <c r="C1742" s="243"/>
      <c r="D1742" s="243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244"/>
      <c r="P1742" s="11"/>
      <c r="Q1742" s="245"/>
      <c r="R1742" s="11"/>
      <c r="S1742" s="11"/>
      <c r="T1742" s="11"/>
      <c r="U1742" s="11"/>
      <c r="V1742" s="11"/>
      <c r="W1742" s="11"/>
      <c r="X1742" s="11"/>
      <c r="Y1742" s="11"/>
      <c r="Z1742" s="246"/>
      <c r="AA17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2" s="250" t="e">
        <f>IF(tbl_TransDet_Exp[[#This Row],[+/-  (HR GL Detail)]]&lt;&gt;"",tbl_TransDet_Exp[[#This Row],[+/-  (HR GL Detail)]],IF(#REF!&lt;&gt;"",#REF!,""))</f>
        <v>#REF!</v>
      </c>
      <c r="AC1742" s="250" t="str">
        <f t="shared" si="84"/>
        <v>https://financials.omni.fsu.edu/psp/sprdfi/EMPLOYEE/ERP/c/AUDIT_EXPENSE_FUNCTIONS.TE_EXP_SHEET_INQ.GBL?SHEET_ID=</v>
      </c>
      <c r="AD1742" s="250" t="str">
        <f t="shared" si="85"/>
        <v>&amp;PAGE=EX_SHEET_ENTRY</v>
      </c>
      <c r="AE1742" s="250" t="str">
        <f>IF(LEFT(tbl_TransDet_Exp[[#This Row],[Journal Id]],2)="EX",TEXT(tbl_TransDet_Exp[[#This Row],[Vch /Ex /PayId]],"0000000000"),"")</f>
        <v/>
      </c>
      <c r="AF1742" s="250" t="b">
        <f>IF(tbl_TransDet_Exp[[#This Row],[ER Lookup and Format]]&lt;&gt;"",CONCATENATE(tbl_TransDet_Exp[[#This Row],[https://financials.omni.fsu.edu/psp/sprdfi/EMPLOYEE/ERP/c/AUDIT_EXPENSE_FUNCTIONS.TE_EXP_SHEET_INQ.GBL?SHEET_ID=]],AE1742,tbl_TransDet_Exp[[#This Row],[&amp;PAGE=EX_SHEET_ENTRY]]))</f>
        <v>0</v>
      </c>
      <c r="AG1742" s="250" t="str">
        <f t="shared" si="86"/>
        <v>https://docmgmt.its.fsu.edu/NolijWeb/public/apiLoginCheck.jsp?redir=../documentviewer/%3FdocumentId%3D</v>
      </c>
      <c r="AH17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2" s="250" t="str">
        <f>tbl_TransDet_Exp[[#Headers],[&amp;TargetFrameName=None]]</f>
        <v>&amp;TargetFrameName=None</v>
      </c>
      <c r="AJ17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2" s="71"/>
      <c r="AN1742" s="22"/>
      <c r="AO1742" s="22"/>
      <c r="AP1742" s="208"/>
      <c r="AQ1742" s="42" t="e">
        <f>IF(tbl_TransDet_Exp[[#This Row],[Custom SR Type]]="",INDEX(SR_Lookup[Section Name],MATCH(tbl_TransDet_Exp[[#This Row],[Account]],SR_Lookup[Account],0)),tbl_TransDet_Exp[[#This Row],[Custom SR Type]])</f>
        <v>#N/A</v>
      </c>
      <c r="AR1742" s="42">
        <f>VALUE(CONCATENATE(C1742,TEXT(tbl_TransDet_Exp[[#This Row],[Pd]],"00")))</f>
        <v>0</v>
      </c>
      <c r="AS1742" s="42" t="str">
        <f>TEXT(tbl_TransDet_Exp[[#This Row],[Project Id]],"000000")</f>
        <v>000000</v>
      </c>
      <c r="AT1742" s="42" t="e">
        <f>INDEX(Table11[Description],MATCH(tbl_TransDet_Exp[[#This Row],[Account]],Table11[GL Account],0))</f>
        <v>#N/A</v>
      </c>
      <c r="AU17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3" spans="2:47">
      <c r="B1743" s="11"/>
      <c r="C1743" s="243"/>
      <c r="D1743" s="243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244"/>
      <c r="P1743" s="11"/>
      <c r="Q1743" s="245"/>
      <c r="R1743" s="11"/>
      <c r="S1743" s="11"/>
      <c r="T1743" s="11"/>
      <c r="U1743" s="11"/>
      <c r="V1743" s="11"/>
      <c r="W1743" s="11"/>
      <c r="X1743" s="11"/>
      <c r="Y1743" s="11"/>
      <c r="Z1743" s="246"/>
      <c r="AA17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3" s="250" t="e">
        <f>IF(tbl_TransDet_Exp[[#This Row],[+/-  (HR GL Detail)]]&lt;&gt;"",tbl_TransDet_Exp[[#This Row],[+/-  (HR GL Detail)]],IF(#REF!&lt;&gt;"",#REF!,""))</f>
        <v>#REF!</v>
      </c>
      <c r="AC1743" s="250" t="str">
        <f t="shared" si="84"/>
        <v>https://financials.omni.fsu.edu/psp/sprdfi/EMPLOYEE/ERP/c/AUDIT_EXPENSE_FUNCTIONS.TE_EXP_SHEET_INQ.GBL?SHEET_ID=</v>
      </c>
      <c r="AD1743" s="250" t="str">
        <f t="shared" si="85"/>
        <v>&amp;PAGE=EX_SHEET_ENTRY</v>
      </c>
      <c r="AE1743" s="250" t="str">
        <f>IF(LEFT(tbl_TransDet_Exp[[#This Row],[Journal Id]],2)="EX",TEXT(tbl_TransDet_Exp[[#This Row],[Vch /Ex /PayId]],"0000000000"),"")</f>
        <v/>
      </c>
      <c r="AF1743" s="250" t="b">
        <f>IF(tbl_TransDet_Exp[[#This Row],[ER Lookup and Format]]&lt;&gt;"",CONCATENATE(tbl_TransDet_Exp[[#This Row],[https://financials.omni.fsu.edu/psp/sprdfi/EMPLOYEE/ERP/c/AUDIT_EXPENSE_FUNCTIONS.TE_EXP_SHEET_INQ.GBL?SHEET_ID=]],AE1743,tbl_TransDet_Exp[[#This Row],[&amp;PAGE=EX_SHEET_ENTRY]]))</f>
        <v>0</v>
      </c>
      <c r="AG1743" s="250" t="str">
        <f t="shared" si="86"/>
        <v>https://docmgmt.its.fsu.edu/NolijWeb/public/apiLoginCheck.jsp?redir=../documentviewer/%3FdocumentId%3D</v>
      </c>
      <c r="AH17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3" s="250" t="str">
        <f>tbl_TransDet_Exp[[#Headers],[&amp;TargetFrameName=None]]</f>
        <v>&amp;TargetFrameName=None</v>
      </c>
      <c r="AJ17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3" s="71"/>
      <c r="AN1743" s="22"/>
      <c r="AO1743" s="22"/>
      <c r="AP1743" s="208"/>
      <c r="AQ1743" s="42" t="e">
        <f>IF(tbl_TransDet_Exp[[#This Row],[Custom SR Type]]="",INDEX(SR_Lookup[Section Name],MATCH(tbl_TransDet_Exp[[#This Row],[Account]],SR_Lookup[Account],0)),tbl_TransDet_Exp[[#This Row],[Custom SR Type]])</f>
        <v>#N/A</v>
      </c>
      <c r="AR1743" s="42">
        <f>VALUE(CONCATENATE(C1743,TEXT(tbl_TransDet_Exp[[#This Row],[Pd]],"00")))</f>
        <v>0</v>
      </c>
      <c r="AS1743" s="42" t="str">
        <f>TEXT(tbl_TransDet_Exp[[#This Row],[Project Id]],"000000")</f>
        <v>000000</v>
      </c>
      <c r="AT1743" s="42" t="e">
        <f>INDEX(Table11[Description],MATCH(tbl_TransDet_Exp[[#This Row],[Account]],Table11[GL Account],0))</f>
        <v>#N/A</v>
      </c>
      <c r="AU17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4" spans="2:47">
      <c r="B1744" s="11"/>
      <c r="C1744" s="243"/>
      <c r="D1744" s="243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244"/>
      <c r="P1744" s="11"/>
      <c r="Q1744" s="245"/>
      <c r="R1744" s="11"/>
      <c r="S1744" s="11"/>
      <c r="T1744" s="11"/>
      <c r="U1744" s="11"/>
      <c r="V1744" s="11"/>
      <c r="W1744" s="11"/>
      <c r="X1744" s="11"/>
      <c r="Y1744" s="11"/>
      <c r="Z1744" s="246"/>
      <c r="AA17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4" s="250" t="e">
        <f>IF(tbl_TransDet_Exp[[#This Row],[+/-  (HR GL Detail)]]&lt;&gt;"",tbl_TransDet_Exp[[#This Row],[+/-  (HR GL Detail)]],IF(#REF!&lt;&gt;"",#REF!,""))</f>
        <v>#REF!</v>
      </c>
      <c r="AC1744" s="250" t="str">
        <f t="shared" si="84"/>
        <v>https://financials.omni.fsu.edu/psp/sprdfi/EMPLOYEE/ERP/c/AUDIT_EXPENSE_FUNCTIONS.TE_EXP_SHEET_INQ.GBL?SHEET_ID=</v>
      </c>
      <c r="AD1744" s="250" t="str">
        <f t="shared" si="85"/>
        <v>&amp;PAGE=EX_SHEET_ENTRY</v>
      </c>
      <c r="AE1744" s="250" t="str">
        <f>IF(LEFT(tbl_TransDet_Exp[[#This Row],[Journal Id]],2)="EX",TEXT(tbl_TransDet_Exp[[#This Row],[Vch /Ex /PayId]],"0000000000"),"")</f>
        <v/>
      </c>
      <c r="AF1744" s="250" t="b">
        <f>IF(tbl_TransDet_Exp[[#This Row],[ER Lookup and Format]]&lt;&gt;"",CONCATENATE(tbl_TransDet_Exp[[#This Row],[https://financials.omni.fsu.edu/psp/sprdfi/EMPLOYEE/ERP/c/AUDIT_EXPENSE_FUNCTIONS.TE_EXP_SHEET_INQ.GBL?SHEET_ID=]],AE1744,tbl_TransDet_Exp[[#This Row],[&amp;PAGE=EX_SHEET_ENTRY]]))</f>
        <v>0</v>
      </c>
      <c r="AG1744" s="250" t="str">
        <f t="shared" si="86"/>
        <v>https://docmgmt.its.fsu.edu/NolijWeb/public/apiLoginCheck.jsp?redir=../documentviewer/%3FdocumentId%3D</v>
      </c>
      <c r="AH17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4" s="250" t="str">
        <f>tbl_TransDet_Exp[[#Headers],[&amp;TargetFrameName=None]]</f>
        <v>&amp;TargetFrameName=None</v>
      </c>
      <c r="AJ17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4" s="71"/>
      <c r="AN1744" s="22"/>
      <c r="AO1744" s="22"/>
      <c r="AP1744" s="208"/>
      <c r="AQ1744" s="42" t="e">
        <f>IF(tbl_TransDet_Exp[[#This Row],[Custom SR Type]]="",INDEX(SR_Lookup[Section Name],MATCH(tbl_TransDet_Exp[[#This Row],[Account]],SR_Lookup[Account],0)),tbl_TransDet_Exp[[#This Row],[Custom SR Type]])</f>
        <v>#N/A</v>
      </c>
      <c r="AR1744" s="42">
        <f>VALUE(CONCATENATE(C1744,TEXT(tbl_TransDet_Exp[[#This Row],[Pd]],"00")))</f>
        <v>0</v>
      </c>
      <c r="AS1744" s="42" t="str">
        <f>TEXT(tbl_TransDet_Exp[[#This Row],[Project Id]],"000000")</f>
        <v>000000</v>
      </c>
      <c r="AT1744" s="42" t="e">
        <f>INDEX(Table11[Description],MATCH(tbl_TransDet_Exp[[#This Row],[Account]],Table11[GL Account],0))</f>
        <v>#N/A</v>
      </c>
      <c r="AU17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5" spans="2:47">
      <c r="B1745" s="11"/>
      <c r="C1745" s="243"/>
      <c r="D1745" s="243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244"/>
      <c r="P1745" s="11"/>
      <c r="Q1745" s="245"/>
      <c r="R1745" s="11"/>
      <c r="S1745" s="11"/>
      <c r="T1745" s="11"/>
      <c r="U1745" s="11"/>
      <c r="V1745" s="11"/>
      <c r="W1745" s="11"/>
      <c r="X1745" s="11"/>
      <c r="Y1745" s="11"/>
      <c r="Z1745" s="246"/>
      <c r="AA17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5" s="250" t="e">
        <f>IF(tbl_TransDet_Exp[[#This Row],[+/-  (HR GL Detail)]]&lt;&gt;"",tbl_TransDet_Exp[[#This Row],[+/-  (HR GL Detail)]],IF(#REF!&lt;&gt;"",#REF!,""))</f>
        <v>#REF!</v>
      </c>
      <c r="AC1745" s="250" t="str">
        <f t="shared" si="84"/>
        <v>https://financials.omni.fsu.edu/psp/sprdfi/EMPLOYEE/ERP/c/AUDIT_EXPENSE_FUNCTIONS.TE_EXP_SHEET_INQ.GBL?SHEET_ID=</v>
      </c>
      <c r="AD1745" s="250" t="str">
        <f t="shared" si="85"/>
        <v>&amp;PAGE=EX_SHEET_ENTRY</v>
      </c>
      <c r="AE1745" s="250" t="str">
        <f>IF(LEFT(tbl_TransDet_Exp[[#This Row],[Journal Id]],2)="EX",TEXT(tbl_TransDet_Exp[[#This Row],[Vch /Ex /PayId]],"0000000000"),"")</f>
        <v/>
      </c>
      <c r="AF1745" s="250" t="b">
        <f>IF(tbl_TransDet_Exp[[#This Row],[ER Lookup and Format]]&lt;&gt;"",CONCATENATE(tbl_TransDet_Exp[[#This Row],[https://financials.omni.fsu.edu/psp/sprdfi/EMPLOYEE/ERP/c/AUDIT_EXPENSE_FUNCTIONS.TE_EXP_SHEET_INQ.GBL?SHEET_ID=]],AE1745,tbl_TransDet_Exp[[#This Row],[&amp;PAGE=EX_SHEET_ENTRY]]))</f>
        <v>0</v>
      </c>
      <c r="AG1745" s="250" t="str">
        <f t="shared" si="86"/>
        <v>https://docmgmt.its.fsu.edu/NolijWeb/public/apiLoginCheck.jsp?redir=../documentviewer/%3FdocumentId%3D</v>
      </c>
      <c r="AH17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5" s="250" t="str">
        <f>tbl_TransDet_Exp[[#Headers],[&amp;TargetFrameName=None]]</f>
        <v>&amp;TargetFrameName=None</v>
      </c>
      <c r="AJ17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5" s="71"/>
      <c r="AN1745" s="22"/>
      <c r="AO1745" s="22"/>
      <c r="AP1745" s="208"/>
      <c r="AQ1745" s="42" t="e">
        <f>IF(tbl_TransDet_Exp[[#This Row],[Custom SR Type]]="",INDEX(SR_Lookup[Section Name],MATCH(tbl_TransDet_Exp[[#This Row],[Account]],SR_Lookup[Account],0)),tbl_TransDet_Exp[[#This Row],[Custom SR Type]])</f>
        <v>#N/A</v>
      </c>
      <c r="AR1745" s="42">
        <f>VALUE(CONCATENATE(C1745,TEXT(tbl_TransDet_Exp[[#This Row],[Pd]],"00")))</f>
        <v>0</v>
      </c>
      <c r="AS1745" s="42" t="str">
        <f>TEXT(tbl_TransDet_Exp[[#This Row],[Project Id]],"000000")</f>
        <v>000000</v>
      </c>
      <c r="AT1745" s="42" t="e">
        <f>INDEX(Table11[Description],MATCH(tbl_TransDet_Exp[[#This Row],[Account]],Table11[GL Account],0))</f>
        <v>#N/A</v>
      </c>
      <c r="AU17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6" spans="2:47">
      <c r="B1746" s="11"/>
      <c r="C1746" s="243"/>
      <c r="D1746" s="243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244"/>
      <c r="P1746" s="11"/>
      <c r="Q1746" s="245"/>
      <c r="R1746" s="11"/>
      <c r="S1746" s="11"/>
      <c r="T1746" s="11"/>
      <c r="U1746" s="11"/>
      <c r="V1746" s="11"/>
      <c r="W1746" s="11"/>
      <c r="X1746" s="11"/>
      <c r="Y1746" s="11"/>
      <c r="Z1746" s="246"/>
      <c r="AA17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6" s="250" t="e">
        <f>IF(tbl_TransDet_Exp[[#This Row],[+/-  (HR GL Detail)]]&lt;&gt;"",tbl_TransDet_Exp[[#This Row],[+/-  (HR GL Detail)]],IF(#REF!&lt;&gt;"",#REF!,""))</f>
        <v>#REF!</v>
      </c>
      <c r="AC1746" s="250" t="str">
        <f t="shared" si="84"/>
        <v>https://financials.omni.fsu.edu/psp/sprdfi/EMPLOYEE/ERP/c/AUDIT_EXPENSE_FUNCTIONS.TE_EXP_SHEET_INQ.GBL?SHEET_ID=</v>
      </c>
      <c r="AD1746" s="250" t="str">
        <f t="shared" si="85"/>
        <v>&amp;PAGE=EX_SHEET_ENTRY</v>
      </c>
      <c r="AE1746" s="250" t="str">
        <f>IF(LEFT(tbl_TransDet_Exp[[#This Row],[Journal Id]],2)="EX",TEXT(tbl_TransDet_Exp[[#This Row],[Vch /Ex /PayId]],"0000000000"),"")</f>
        <v/>
      </c>
      <c r="AF1746" s="250" t="b">
        <f>IF(tbl_TransDet_Exp[[#This Row],[ER Lookup and Format]]&lt;&gt;"",CONCATENATE(tbl_TransDet_Exp[[#This Row],[https://financials.omni.fsu.edu/psp/sprdfi/EMPLOYEE/ERP/c/AUDIT_EXPENSE_FUNCTIONS.TE_EXP_SHEET_INQ.GBL?SHEET_ID=]],AE1746,tbl_TransDet_Exp[[#This Row],[&amp;PAGE=EX_SHEET_ENTRY]]))</f>
        <v>0</v>
      </c>
      <c r="AG1746" s="250" t="str">
        <f t="shared" si="86"/>
        <v>https://docmgmt.its.fsu.edu/NolijWeb/public/apiLoginCheck.jsp?redir=../documentviewer/%3FdocumentId%3D</v>
      </c>
      <c r="AH17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6" s="250" t="str">
        <f>tbl_TransDet_Exp[[#Headers],[&amp;TargetFrameName=None]]</f>
        <v>&amp;TargetFrameName=None</v>
      </c>
      <c r="AJ17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6" s="71"/>
      <c r="AN1746" s="22"/>
      <c r="AO1746" s="22"/>
      <c r="AP1746" s="208"/>
      <c r="AQ1746" s="42" t="e">
        <f>IF(tbl_TransDet_Exp[[#This Row],[Custom SR Type]]="",INDEX(SR_Lookup[Section Name],MATCH(tbl_TransDet_Exp[[#This Row],[Account]],SR_Lookup[Account],0)),tbl_TransDet_Exp[[#This Row],[Custom SR Type]])</f>
        <v>#N/A</v>
      </c>
      <c r="AR1746" s="42">
        <f>VALUE(CONCATENATE(C1746,TEXT(tbl_TransDet_Exp[[#This Row],[Pd]],"00")))</f>
        <v>0</v>
      </c>
      <c r="AS1746" s="42" t="str">
        <f>TEXT(tbl_TransDet_Exp[[#This Row],[Project Id]],"000000")</f>
        <v>000000</v>
      </c>
      <c r="AT1746" s="42" t="e">
        <f>INDEX(Table11[Description],MATCH(tbl_TransDet_Exp[[#This Row],[Account]],Table11[GL Account],0))</f>
        <v>#N/A</v>
      </c>
      <c r="AU17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7" spans="2:47">
      <c r="B1747" s="11"/>
      <c r="C1747" s="243"/>
      <c r="D1747" s="243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244"/>
      <c r="P1747" s="11"/>
      <c r="Q1747" s="245"/>
      <c r="R1747" s="11"/>
      <c r="S1747" s="11"/>
      <c r="T1747" s="11"/>
      <c r="U1747" s="11"/>
      <c r="V1747" s="11"/>
      <c r="W1747" s="11"/>
      <c r="X1747" s="11"/>
      <c r="Y1747" s="11"/>
      <c r="Z1747" s="246"/>
      <c r="AA17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7" s="250" t="e">
        <f>IF(tbl_TransDet_Exp[[#This Row],[+/-  (HR GL Detail)]]&lt;&gt;"",tbl_TransDet_Exp[[#This Row],[+/-  (HR GL Detail)]],IF(#REF!&lt;&gt;"",#REF!,""))</f>
        <v>#REF!</v>
      </c>
      <c r="AC1747" s="250" t="str">
        <f t="shared" si="84"/>
        <v>https://financials.omni.fsu.edu/psp/sprdfi/EMPLOYEE/ERP/c/AUDIT_EXPENSE_FUNCTIONS.TE_EXP_SHEET_INQ.GBL?SHEET_ID=</v>
      </c>
      <c r="AD1747" s="250" t="str">
        <f t="shared" si="85"/>
        <v>&amp;PAGE=EX_SHEET_ENTRY</v>
      </c>
      <c r="AE1747" s="250" t="str">
        <f>IF(LEFT(tbl_TransDet_Exp[[#This Row],[Journal Id]],2)="EX",TEXT(tbl_TransDet_Exp[[#This Row],[Vch /Ex /PayId]],"0000000000"),"")</f>
        <v/>
      </c>
      <c r="AF1747" s="250" t="b">
        <f>IF(tbl_TransDet_Exp[[#This Row],[ER Lookup and Format]]&lt;&gt;"",CONCATENATE(tbl_TransDet_Exp[[#This Row],[https://financials.omni.fsu.edu/psp/sprdfi/EMPLOYEE/ERP/c/AUDIT_EXPENSE_FUNCTIONS.TE_EXP_SHEET_INQ.GBL?SHEET_ID=]],AE1747,tbl_TransDet_Exp[[#This Row],[&amp;PAGE=EX_SHEET_ENTRY]]))</f>
        <v>0</v>
      </c>
      <c r="AG1747" s="250" t="str">
        <f t="shared" si="86"/>
        <v>https://docmgmt.its.fsu.edu/NolijWeb/public/apiLoginCheck.jsp?redir=../documentviewer/%3FdocumentId%3D</v>
      </c>
      <c r="AH17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7" s="250" t="str">
        <f>tbl_TransDet_Exp[[#Headers],[&amp;TargetFrameName=None]]</f>
        <v>&amp;TargetFrameName=None</v>
      </c>
      <c r="AJ17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7" s="71"/>
      <c r="AN1747" s="22"/>
      <c r="AO1747" s="22"/>
      <c r="AP1747" s="208"/>
      <c r="AQ1747" s="42" t="e">
        <f>IF(tbl_TransDet_Exp[[#This Row],[Custom SR Type]]="",INDEX(SR_Lookup[Section Name],MATCH(tbl_TransDet_Exp[[#This Row],[Account]],SR_Lookup[Account],0)),tbl_TransDet_Exp[[#This Row],[Custom SR Type]])</f>
        <v>#N/A</v>
      </c>
      <c r="AR1747" s="42">
        <f>VALUE(CONCATENATE(C1747,TEXT(tbl_TransDet_Exp[[#This Row],[Pd]],"00")))</f>
        <v>0</v>
      </c>
      <c r="AS1747" s="42" t="str">
        <f>TEXT(tbl_TransDet_Exp[[#This Row],[Project Id]],"000000")</f>
        <v>000000</v>
      </c>
      <c r="AT1747" s="42" t="e">
        <f>INDEX(Table11[Description],MATCH(tbl_TransDet_Exp[[#This Row],[Account]],Table11[GL Account],0))</f>
        <v>#N/A</v>
      </c>
      <c r="AU17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8" spans="2:47">
      <c r="B1748" s="11"/>
      <c r="C1748" s="243"/>
      <c r="D1748" s="243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244"/>
      <c r="P1748" s="11"/>
      <c r="Q1748" s="245"/>
      <c r="R1748" s="11"/>
      <c r="S1748" s="11"/>
      <c r="T1748" s="11"/>
      <c r="U1748" s="11"/>
      <c r="V1748" s="11"/>
      <c r="W1748" s="11"/>
      <c r="X1748" s="11"/>
      <c r="Y1748" s="11"/>
      <c r="Z1748" s="246"/>
      <c r="AA17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8" s="250" t="e">
        <f>IF(tbl_TransDet_Exp[[#This Row],[+/-  (HR GL Detail)]]&lt;&gt;"",tbl_TransDet_Exp[[#This Row],[+/-  (HR GL Detail)]],IF(#REF!&lt;&gt;"",#REF!,""))</f>
        <v>#REF!</v>
      </c>
      <c r="AC1748" s="250" t="str">
        <f t="shared" si="84"/>
        <v>https://financials.omni.fsu.edu/psp/sprdfi/EMPLOYEE/ERP/c/AUDIT_EXPENSE_FUNCTIONS.TE_EXP_SHEET_INQ.GBL?SHEET_ID=</v>
      </c>
      <c r="AD1748" s="250" t="str">
        <f t="shared" si="85"/>
        <v>&amp;PAGE=EX_SHEET_ENTRY</v>
      </c>
      <c r="AE1748" s="250" t="str">
        <f>IF(LEFT(tbl_TransDet_Exp[[#This Row],[Journal Id]],2)="EX",TEXT(tbl_TransDet_Exp[[#This Row],[Vch /Ex /PayId]],"0000000000"),"")</f>
        <v/>
      </c>
      <c r="AF1748" s="250" t="b">
        <f>IF(tbl_TransDet_Exp[[#This Row],[ER Lookup and Format]]&lt;&gt;"",CONCATENATE(tbl_TransDet_Exp[[#This Row],[https://financials.omni.fsu.edu/psp/sprdfi/EMPLOYEE/ERP/c/AUDIT_EXPENSE_FUNCTIONS.TE_EXP_SHEET_INQ.GBL?SHEET_ID=]],AE1748,tbl_TransDet_Exp[[#This Row],[&amp;PAGE=EX_SHEET_ENTRY]]))</f>
        <v>0</v>
      </c>
      <c r="AG1748" s="250" t="str">
        <f t="shared" si="86"/>
        <v>https://docmgmt.its.fsu.edu/NolijWeb/public/apiLoginCheck.jsp?redir=../documentviewer/%3FdocumentId%3D</v>
      </c>
      <c r="AH17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8" s="250" t="str">
        <f>tbl_TransDet_Exp[[#Headers],[&amp;TargetFrameName=None]]</f>
        <v>&amp;TargetFrameName=None</v>
      </c>
      <c r="AJ17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8" s="71"/>
      <c r="AN1748" s="22"/>
      <c r="AO1748" s="22"/>
      <c r="AP1748" s="208"/>
      <c r="AQ1748" s="42" t="e">
        <f>IF(tbl_TransDet_Exp[[#This Row],[Custom SR Type]]="",INDEX(SR_Lookup[Section Name],MATCH(tbl_TransDet_Exp[[#This Row],[Account]],SR_Lookup[Account],0)),tbl_TransDet_Exp[[#This Row],[Custom SR Type]])</f>
        <v>#N/A</v>
      </c>
      <c r="AR1748" s="42">
        <f>VALUE(CONCATENATE(C1748,TEXT(tbl_TransDet_Exp[[#This Row],[Pd]],"00")))</f>
        <v>0</v>
      </c>
      <c r="AS1748" s="42" t="str">
        <f>TEXT(tbl_TransDet_Exp[[#This Row],[Project Id]],"000000")</f>
        <v>000000</v>
      </c>
      <c r="AT1748" s="42" t="e">
        <f>INDEX(Table11[Description],MATCH(tbl_TransDet_Exp[[#This Row],[Account]],Table11[GL Account],0))</f>
        <v>#N/A</v>
      </c>
      <c r="AU17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49" spans="2:47">
      <c r="B1749" s="11"/>
      <c r="C1749" s="243"/>
      <c r="D1749" s="243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244"/>
      <c r="P1749" s="11"/>
      <c r="Q1749" s="245"/>
      <c r="R1749" s="11"/>
      <c r="S1749" s="11"/>
      <c r="T1749" s="11"/>
      <c r="U1749" s="11"/>
      <c r="V1749" s="11"/>
      <c r="W1749" s="11"/>
      <c r="X1749" s="11"/>
      <c r="Y1749" s="11"/>
      <c r="Z1749" s="246"/>
      <c r="AA17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49" s="250" t="e">
        <f>IF(tbl_TransDet_Exp[[#This Row],[+/-  (HR GL Detail)]]&lt;&gt;"",tbl_TransDet_Exp[[#This Row],[+/-  (HR GL Detail)]],IF(#REF!&lt;&gt;"",#REF!,""))</f>
        <v>#REF!</v>
      </c>
      <c r="AC1749" s="250" t="str">
        <f t="shared" si="84"/>
        <v>https://financials.omni.fsu.edu/psp/sprdfi/EMPLOYEE/ERP/c/AUDIT_EXPENSE_FUNCTIONS.TE_EXP_SHEET_INQ.GBL?SHEET_ID=</v>
      </c>
      <c r="AD1749" s="250" t="str">
        <f t="shared" si="85"/>
        <v>&amp;PAGE=EX_SHEET_ENTRY</v>
      </c>
      <c r="AE1749" s="250" t="str">
        <f>IF(LEFT(tbl_TransDet_Exp[[#This Row],[Journal Id]],2)="EX",TEXT(tbl_TransDet_Exp[[#This Row],[Vch /Ex /PayId]],"0000000000"),"")</f>
        <v/>
      </c>
      <c r="AF1749" s="250" t="b">
        <f>IF(tbl_TransDet_Exp[[#This Row],[ER Lookup and Format]]&lt;&gt;"",CONCATENATE(tbl_TransDet_Exp[[#This Row],[https://financials.omni.fsu.edu/psp/sprdfi/EMPLOYEE/ERP/c/AUDIT_EXPENSE_FUNCTIONS.TE_EXP_SHEET_INQ.GBL?SHEET_ID=]],AE1749,tbl_TransDet_Exp[[#This Row],[&amp;PAGE=EX_SHEET_ENTRY]]))</f>
        <v>0</v>
      </c>
      <c r="AG1749" s="250" t="str">
        <f t="shared" si="86"/>
        <v>https://docmgmt.its.fsu.edu/NolijWeb/public/apiLoginCheck.jsp?redir=../documentviewer/%3FdocumentId%3D</v>
      </c>
      <c r="AH17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49" s="250" t="str">
        <f>tbl_TransDet_Exp[[#Headers],[&amp;TargetFrameName=None]]</f>
        <v>&amp;TargetFrameName=None</v>
      </c>
      <c r="AJ17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49" s="71"/>
      <c r="AN1749" s="22"/>
      <c r="AO1749" s="22"/>
      <c r="AP1749" s="208"/>
      <c r="AQ1749" s="42" t="e">
        <f>IF(tbl_TransDet_Exp[[#This Row],[Custom SR Type]]="",INDEX(SR_Lookup[Section Name],MATCH(tbl_TransDet_Exp[[#This Row],[Account]],SR_Lookup[Account],0)),tbl_TransDet_Exp[[#This Row],[Custom SR Type]])</f>
        <v>#N/A</v>
      </c>
      <c r="AR1749" s="42">
        <f>VALUE(CONCATENATE(C1749,TEXT(tbl_TransDet_Exp[[#This Row],[Pd]],"00")))</f>
        <v>0</v>
      </c>
      <c r="AS1749" s="42" t="str">
        <f>TEXT(tbl_TransDet_Exp[[#This Row],[Project Id]],"000000")</f>
        <v>000000</v>
      </c>
      <c r="AT1749" s="42" t="e">
        <f>INDEX(Table11[Description],MATCH(tbl_TransDet_Exp[[#This Row],[Account]],Table11[GL Account],0))</f>
        <v>#N/A</v>
      </c>
      <c r="AU17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0" spans="2:47">
      <c r="B1750" s="11"/>
      <c r="C1750" s="243"/>
      <c r="D1750" s="243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244"/>
      <c r="P1750" s="11"/>
      <c r="Q1750" s="245"/>
      <c r="R1750" s="11"/>
      <c r="S1750" s="11"/>
      <c r="T1750" s="11"/>
      <c r="U1750" s="11"/>
      <c r="V1750" s="11"/>
      <c r="W1750" s="11"/>
      <c r="X1750" s="11"/>
      <c r="Y1750" s="11"/>
      <c r="Z1750" s="246"/>
      <c r="AA17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0" s="250" t="e">
        <f>IF(tbl_TransDet_Exp[[#This Row],[+/-  (HR GL Detail)]]&lt;&gt;"",tbl_TransDet_Exp[[#This Row],[+/-  (HR GL Detail)]],IF(#REF!&lt;&gt;"",#REF!,""))</f>
        <v>#REF!</v>
      </c>
      <c r="AC1750" s="250" t="str">
        <f t="shared" si="84"/>
        <v>https://financials.omni.fsu.edu/psp/sprdfi/EMPLOYEE/ERP/c/AUDIT_EXPENSE_FUNCTIONS.TE_EXP_SHEET_INQ.GBL?SHEET_ID=</v>
      </c>
      <c r="AD1750" s="250" t="str">
        <f t="shared" si="85"/>
        <v>&amp;PAGE=EX_SHEET_ENTRY</v>
      </c>
      <c r="AE1750" s="250" t="str">
        <f>IF(LEFT(tbl_TransDet_Exp[[#This Row],[Journal Id]],2)="EX",TEXT(tbl_TransDet_Exp[[#This Row],[Vch /Ex /PayId]],"0000000000"),"")</f>
        <v/>
      </c>
      <c r="AF1750" s="250" t="b">
        <f>IF(tbl_TransDet_Exp[[#This Row],[ER Lookup and Format]]&lt;&gt;"",CONCATENATE(tbl_TransDet_Exp[[#This Row],[https://financials.omni.fsu.edu/psp/sprdfi/EMPLOYEE/ERP/c/AUDIT_EXPENSE_FUNCTIONS.TE_EXP_SHEET_INQ.GBL?SHEET_ID=]],AE1750,tbl_TransDet_Exp[[#This Row],[&amp;PAGE=EX_SHEET_ENTRY]]))</f>
        <v>0</v>
      </c>
      <c r="AG1750" s="250" t="str">
        <f t="shared" si="86"/>
        <v>https://docmgmt.its.fsu.edu/NolijWeb/public/apiLoginCheck.jsp?redir=../documentviewer/%3FdocumentId%3D</v>
      </c>
      <c r="AH17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0" s="250" t="str">
        <f>tbl_TransDet_Exp[[#Headers],[&amp;TargetFrameName=None]]</f>
        <v>&amp;TargetFrameName=None</v>
      </c>
      <c r="AJ17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0" s="71"/>
      <c r="AN1750" s="22"/>
      <c r="AO1750" s="22"/>
      <c r="AP1750" s="208"/>
      <c r="AQ1750" s="42" t="e">
        <f>IF(tbl_TransDet_Exp[[#This Row],[Custom SR Type]]="",INDEX(SR_Lookup[Section Name],MATCH(tbl_TransDet_Exp[[#This Row],[Account]],SR_Lookup[Account],0)),tbl_TransDet_Exp[[#This Row],[Custom SR Type]])</f>
        <v>#N/A</v>
      </c>
      <c r="AR1750" s="42">
        <f>VALUE(CONCATENATE(C1750,TEXT(tbl_TransDet_Exp[[#This Row],[Pd]],"00")))</f>
        <v>0</v>
      </c>
      <c r="AS1750" s="42" t="str">
        <f>TEXT(tbl_TransDet_Exp[[#This Row],[Project Id]],"000000")</f>
        <v>000000</v>
      </c>
      <c r="AT1750" s="42" t="e">
        <f>INDEX(Table11[Description],MATCH(tbl_TransDet_Exp[[#This Row],[Account]],Table11[GL Account],0))</f>
        <v>#N/A</v>
      </c>
      <c r="AU17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1" spans="2:47">
      <c r="B1751" s="11"/>
      <c r="C1751" s="243"/>
      <c r="D1751" s="243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244"/>
      <c r="P1751" s="11"/>
      <c r="Q1751" s="245"/>
      <c r="R1751" s="11"/>
      <c r="S1751" s="11"/>
      <c r="T1751" s="11"/>
      <c r="U1751" s="11"/>
      <c r="V1751" s="11"/>
      <c r="W1751" s="11"/>
      <c r="X1751" s="11"/>
      <c r="Y1751" s="11"/>
      <c r="Z1751" s="246"/>
      <c r="AA17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1" s="250" t="e">
        <f>IF(tbl_TransDet_Exp[[#This Row],[+/-  (HR GL Detail)]]&lt;&gt;"",tbl_TransDet_Exp[[#This Row],[+/-  (HR GL Detail)]],IF(#REF!&lt;&gt;"",#REF!,""))</f>
        <v>#REF!</v>
      </c>
      <c r="AC1751" s="250" t="str">
        <f t="shared" si="84"/>
        <v>https://financials.omni.fsu.edu/psp/sprdfi/EMPLOYEE/ERP/c/AUDIT_EXPENSE_FUNCTIONS.TE_EXP_SHEET_INQ.GBL?SHEET_ID=</v>
      </c>
      <c r="AD1751" s="250" t="str">
        <f t="shared" si="85"/>
        <v>&amp;PAGE=EX_SHEET_ENTRY</v>
      </c>
      <c r="AE1751" s="250" t="str">
        <f>IF(LEFT(tbl_TransDet_Exp[[#This Row],[Journal Id]],2)="EX",TEXT(tbl_TransDet_Exp[[#This Row],[Vch /Ex /PayId]],"0000000000"),"")</f>
        <v/>
      </c>
      <c r="AF1751" s="250" t="b">
        <f>IF(tbl_TransDet_Exp[[#This Row],[ER Lookup and Format]]&lt;&gt;"",CONCATENATE(tbl_TransDet_Exp[[#This Row],[https://financials.omni.fsu.edu/psp/sprdfi/EMPLOYEE/ERP/c/AUDIT_EXPENSE_FUNCTIONS.TE_EXP_SHEET_INQ.GBL?SHEET_ID=]],AE1751,tbl_TransDet_Exp[[#This Row],[&amp;PAGE=EX_SHEET_ENTRY]]))</f>
        <v>0</v>
      </c>
      <c r="AG1751" s="250" t="str">
        <f t="shared" si="86"/>
        <v>https://docmgmt.its.fsu.edu/NolijWeb/public/apiLoginCheck.jsp?redir=../documentviewer/%3FdocumentId%3D</v>
      </c>
      <c r="AH17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1" s="250" t="str">
        <f>tbl_TransDet_Exp[[#Headers],[&amp;TargetFrameName=None]]</f>
        <v>&amp;TargetFrameName=None</v>
      </c>
      <c r="AJ17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1" s="71"/>
      <c r="AN1751" s="22"/>
      <c r="AO1751" s="22"/>
      <c r="AP1751" s="208"/>
      <c r="AQ1751" s="42" t="e">
        <f>IF(tbl_TransDet_Exp[[#This Row],[Custom SR Type]]="",INDEX(SR_Lookup[Section Name],MATCH(tbl_TransDet_Exp[[#This Row],[Account]],SR_Lookup[Account],0)),tbl_TransDet_Exp[[#This Row],[Custom SR Type]])</f>
        <v>#N/A</v>
      </c>
      <c r="AR1751" s="42">
        <f>VALUE(CONCATENATE(C1751,TEXT(tbl_TransDet_Exp[[#This Row],[Pd]],"00")))</f>
        <v>0</v>
      </c>
      <c r="AS1751" s="42" t="str">
        <f>TEXT(tbl_TransDet_Exp[[#This Row],[Project Id]],"000000")</f>
        <v>000000</v>
      </c>
      <c r="AT1751" s="42" t="e">
        <f>INDEX(Table11[Description],MATCH(tbl_TransDet_Exp[[#This Row],[Account]],Table11[GL Account],0))</f>
        <v>#N/A</v>
      </c>
      <c r="AU17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2" spans="2:47">
      <c r="B1752" s="11"/>
      <c r="C1752" s="243"/>
      <c r="D1752" s="243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244"/>
      <c r="P1752" s="11"/>
      <c r="Q1752" s="245"/>
      <c r="R1752" s="11"/>
      <c r="S1752" s="11"/>
      <c r="T1752" s="11"/>
      <c r="U1752" s="11"/>
      <c r="V1752" s="11"/>
      <c r="W1752" s="11"/>
      <c r="X1752" s="11"/>
      <c r="Y1752" s="11"/>
      <c r="Z1752" s="246"/>
      <c r="AA17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2" s="250" t="e">
        <f>IF(tbl_TransDet_Exp[[#This Row],[+/-  (HR GL Detail)]]&lt;&gt;"",tbl_TransDet_Exp[[#This Row],[+/-  (HR GL Detail)]],IF(#REF!&lt;&gt;"",#REF!,""))</f>
        <v>#REF!</v>
      </c>
      <c r="AC1752" s="250" t="str">
        <f t="shared" si="84"/>
        <v>https://financials.omni.fsu.edu/psp/sprdfi/EMPLOYEE/ERP/c/AUDIT_EXPENSE_FUNCTIONS.TE_EXP_SHEET_INQ.GBL?SHEET_ID=</v>
      </c>
      <c r="AD1752" s="250" t="str">
        <f t="shared" si="85"/>
        <v>&amp;PAGE=EX_SHEET_ENTRY</v>
      </c>
      <c r="AE1752" s="250" t="str">
        <f>IF(LEFT(tbl_TransDet_Exp[[#This Row],[Journal Id]],2)="EX",TEXT(tbl_TransDet_Exp[[#This Row],[Vch /Ex /PayId]],"0000000000"),"")</f>
        <v/>
      </c>
      <c r="AF1752" s="250" t="b">
        <f>IF(tbl_TransDet_Exp[[#This Row],[ER Lookup and Format]]&lt;&gt;"",CONCATENATE(tbl_TransDet_Exp[[#This Row],[https://financials.omni.fsu.edu/psp/sprdfi/EMPLOYEE/ERP/c/AUDIT_EXPENSE_FUNCTIONS.TE_EXP_SHEET_INQ.GBL?SHEET_ID=]],AE1752,tbl_TransDet_Exp[[#This Row],[&amp;PAGE=EX_SHEET_ENTRY]]))</f>
        <v>0</v>
      </c>
      <c r="AG1752" s="250" t="str">
        <f t="shared" si="86"/>
        <v>https://docmgmt.its.fsu.edu/NolijWeb/public/apiLoginCheck.jsp?redir=../documentviewer/%3FdocumentId%3D</v>
      </c>
      <c r="AH17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2" s="250" t="str">
        <f>tbl_TransDet_Exp[[#Headers],[&amp;TargetFrameName=None]]</f>
        <v>&amp;TargetFrameName=None</v>
      </c>
      <c r="AJ17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2" s="71"/>
      <c r="AN1752" s="22"/>
      <c r="AO1752" s="22"/>
      <c r="AP1752" s="208"/>
      <c r="AQ1752" s="42" t="e">
        <f>IF(tbl_TransDet_Exp[[#This Row],[Custom SR Type]]="",INDEX(SR_Lookup[Section Name],MATCH(tbl_TransDet_Exp[[#This Row],[Account]],SR_Lookup[Account],0)),tbl_TransDet_Exp[[#This Row],[Custom SR Type]])</f>
        <v>#N/A</v>
      </c>
      <c r="AR1752" s="42">
        <f>VALUE(CONCATENATE(C1752,TEXT(tbl_TransDet_Exp[[#This Row],[Pd]],"00")))</f>
        <v>0</v>
      </c>
      <c r="AS1752" s="42" t="str">
        <f>TEXT(tbl_TransDet_Exp[[#This Row],[Project Id]],"000000")</f>
        <v>000000</v>
      </c>
      <c r="AT1752" s="42" t="e">
        <f>INDEX(Table11[Description],MATCH(tbl_TransDet_Exp[[#This Row],[Account]],Table11[GL Account],0))</f>
        <v>#N/A</v>
      </c>
      <c r="AU17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3" spans="2:47">
      <c r="B1753" s="11"/>
      <c r="C1753" s="243"/>
      <c r="D1753" s="243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244"/>
      <c r="P1753" s="11"/>
      <c r="Q1753" s="245"/>
      <c r="R1753" s="11"/>
      <c r="S1753" s="11"/>
      <c r="T1753" s="11"/>
      <c r="U1753" s="11"/>
      <c r="V1753" s="11"/>
      <c r="W1753" s="11"/>
      <c r="X1753" s="11"/>
      <c r="Y1753" s="11"/>
      <c r="Z1753" s="246"/>
      <c r="AA17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3" s="250" t="e">
        <f>IF(tbl_TransDet_Exp[[#This Row],[+/-  (HR GL Detail)]]&lt;&gt;"",tbl_TransDet_Exp[[#This Row],[+/-  (HR GL Detail)]],IF(#REF!&lt;&gt;"",#REF!,""))</f>
        <v>#REF!</v>
      </c>
      <c r="AC1753" s="250" t="str">
        <f t="shared" si="84"/>
        <v>https://financials.omni.fsu.edu/psp/sprdfi/EMPLOYEE/ERP/c/AUDIT_EXPENSE_FUNCTIONS.TE_EXP_SHEET_INQ.GBL?SHEET_ID=</v>
      </c>
      <c r="AD1753" s="250" t="str">
        <f t="shared" si="85"/>
        <v>&amp;PAGE=EX_SHEET_ENTRY</v>
      </c>
      <c r="AE1753" s="250" t="str">
        <f>IF(LEFT(tbl_TransDet_Exp[[#This Row],[Journal Id]],2)="EX",TEXT(tbl_TransDet_Exp[[#This Row],[Vch /Ex /PayId]],"0000000000"),"")</f>
        <v/>
      </c>
      <c r="AF1753" s="250" t="b">
        <f>IF(tbl_TransDet_Exp[[#This Row],[ER Lookup and Format]]&lt;&gt;"",CONCATENATE(tbl_TransDet_Exp[[#This Row],[https://financials.omni.fsu.edu/psp/sprdfi/EMPLOYEE/ERP/c/AUDIT_EXPENSE_FUNCTIONS.TE_EXP_SHEET_INQ.GBL?SHEET_ID=]],AE1753,tbl_TransDet_Exp[[#This Row],[&amp;PAGE=EX_SHEET_ENTRY]]))</f>
        <v>0</v>
      </c>
      <c r="AG1753" s="250" t="str">
        <f t="shared" si="86"/>
        <v>https://docmgmt.its.fsu.edu/NolijWeb/public/apiLoginCheck.jsp?redir=../documentviewer/%3FdocumentId%3D</v>
      </c>
      <c r="AH17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3" s="250" t="str">
        <f>tbl_TransDet_Exp[[#Headers],[&amp;TargetFrameName=None]]</f>
        <v>&amp;TargetFrameName=None</v>
      </c>
      <c r="AJ17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3" s="71"/>
      <c r="AN1753" s="22"/>
      <c r="AO1753" s="22"/>
      <c r="AP1753" s="208"/>
      <c r="AQ1753" s="42" t="e">
        <f>IF(tbl_TransDet_Exp[[#This Row],[Custom SR Type]]="",INDEX(SR_Lookup[Section Name],MATCH(tbl_TransDet_Exp[[#This Row],[Account]],SR_Lookup[Account],0)),tbl_TransDet_Exp[[#This Row],[Custom SR Type]])</f>
        <v>#N/A</v>
      </c>
      <c r="AR1753" s="42">
        <f>VALUE(CONCATENATE(C1753,TEXT(tbl_TransDet_Exp[[#This Row],[Pd]],"00")))</f>
        <v>0</v>
      </c>
      <c r="AS1753" s="42" t="str">
        <f>TEXT(tbl_TransDet_Exp[[#This Row],[Project Id]],"000000")</f>
        <v>000000</v>
      </c>
      <c r="AT1753" s="42" t="e">
        <f>INDEX(Table11[Description],MATCH(tbl_TransDet_Exp[[#This Row],[Account]],Table11[GL Account],0))</f>
        <v>#N/A</v>
      </c>
      <c r="AU17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4" spans="2:47">
      <c r="B1754" s="11"/>
      <c r="C1754" s="243"/>
      <c r="D1754" s="243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244"/>
      <c r="P1754" s="11"/>
      <c r="Q1754" s="245"/>
      <c r="R1754" s="11"/>
      <c r="S1754" s="11"/>
      <c r="T1754" s="11"/>
      <c r="U1754" s="11"/>
      <c r="V1754" s="11"/>
      <c r="W1754" s="11"/>
      <c r="X1754" s="11"/>
      <c r="Y1754" s="11"/>
      <c r="Z1754" s="246"/>
      <c r="AA17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4" s="250" t="e">
        <f>IF(tbl_TransDet_Exp[[#This Row],[+/-  (HR GL Detail)]]&lt;&gt;"",tbl_TransDet_Exp[[#This Row],[+/-  (HR GL Detail)]],IF(#REF!&lt;&gt;"",#REF!,""))</f>
        <v>#REF!</v>
      </c>
      <c r="AC1754" s="250" t="str">
        <f t="shared" si="84"/>
        <v>https://financials.omni.fsu.edu/psp/sprdfi/EMPLOYEE/ERP/c/AUDIT_EXPENSE_FUNCTIONS.TE_EXP_SHEET_INQ.GBL?SHEET_ID=</v>
      </c>
      <c r="AD1754" s="250" t="str">
        <f t="shared" si="85"/>
        <v>&amp;PAGE=EX_SHEET_ENTRY</v>
      </c>
      <c r="AE1754" s="250" t="str">
        <f>IF(LEFT(tbl_TransDet_Exp[[#This Row],[Journal Id]],2)="EX",TEXT(tbl_TransDet_Exp[[#This Row],[Vch /Ex /PayId]],"0000000000"),"")</f>
        <v/>
      </c>
      <c r="AF1754" s="250" t="b">
        <f>IF(tbl_TransDet_Exp[[#This Row],[ER Lookup and Format]]&lt;&gt;"",CONCATENATE(tbl_TransDet_Exp[[#This Row],[https://financials.omni.fsu.edu/psp/sprdfi/EMPLOYEE/ERP/c/AUDIT_EXPENSE_FUNCTIONS.TE_EXP_SHEET_INQ.GBL?SHEET_ID=]],AE1754,tbl_TransDet_Exp[[#This Row],[&amp;PAGE=EX_SHEET_ENTRY]]))</f>
        <v>0</v>
      </c>
      <c r="AG1754" s="250" t="str">
        <f t="shared" si="86"/>
        <v>https://docmgmt.its.fsu.edu/NolijWeb/public/apiLoginCheck.jsp?redir=../documentviewer/%3FdocumentId%3D</v>
      </c>
      <c r="AH17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4" s="250" t="str">
        <f>tbl_TransDet_Exp[[#Headers],[&amp;TargetFrameName=None]]</f>
        <v>&amp;TargetFrameName=None</v>
      </c>
      <c r="AJ17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4" s="71"/>
      <c r="AN1754" s="22"/>
      <c r="AO1754" s="22"/>
      <c r="AP1754" s="208"/>
      <c r="AQ1754" s="42" t="e">
        <f>IF(tbl_TransDet_Exp[[#This Row],[Custom SR Type]]="",INDEX(SR_Lookup[Section Name],MATCH(tbl_TransDet_Exp[[#This Row],[Account]],SR_Lookup[Account],0)),tbl_TransDet_Exp[[#This Row],[Custom SR Type]])</f>
        <v>#N/A</v>
      </c>
      <c r="AR1754" s="42">
        <f>VALUE(CONCATENATE(C1754,TEXT(tbl_TransDet_Exp[[#This Row],[Pd]],"00")))</f>
        <v>0</v>
      </c>
      <c r="AS1754" s="42" t="str">
        <f>TEXT(tbl_TransDet_Exp[[#This Row],[Project Id]],"000000")</f>
        <v>000000</v>
      </c>
      <c r="AT1754" s="42" t="e">
        <f>INDEX(Table11[Description],MATCH(tbl_TransDet_Exp[[#This Row],[Account]],Table11[GL Account],0))</f>
        <v>#N/A</v>
      </c>
      <c r="AU17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5" spans="2:47">
      <c r="B1755" s="11"/>
      <c r="C1755" s="243"/>
      <c r="D1755" s="243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244"/>
      <c r="P1755" s="11"/>
      <c r="Q1755" s="245"/>
      <c r="R1755" s="11"/>
      <c r="S1755" s="11"/>
      <c r="T1755" s="11"/>
      <c r="U1755" s="11"/>
      <c r="V1755" s="11"/>
      <c r="W1755" s="11"/>
      <c r="X1755" s="11"/>
      <c r="Y1755" s="11"/>
      <c r="Z1755" s="246"/>
      <c r="AA17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5" s="250" t="e">
        <f>IF(tbl_TransDet_Exp[[#This Row],[+/-  (HR GL Detail)]]&lt;&gt;"",tbl_TransDet_Exp[[#This Row],[+/-  (HR GL Detail)]],IF(#REF!&lt;&gt;"",#REF!,""))</f>
        <v>#REF!</v>
      </c>
      <c r="AC1755" s="250" t="str">
        <f t="shared" si="84"/>
        <v>https://financials.omni.fsu.edu/psp/sprdfi/EMPLOYEE/ERP/c/AUDIT_EXPENSE_FUNCTIONS.TE_EXP_SHEET_INQ.GBL?SHEET_ID=</v>
      </c>
      <c r="AD1755" s="250" t="str">
        <f t="shared" si="85"/>
        <v>&amp;PAGE=EX_SHEET_ENTRY</v>
      </c>
      <c r="AE1755" s="250" t="str">
        <f>IF(LEFT(tbl_TransDet_Exp[[#This Row],[Journal Id]],2)="EX",TEXT(tbl_TransDet_Exp[[#This Row],[Vch /Ex /PayId]],"0000000000"),"")</f>
        <v/>
      </c>
      <c r="AF1755" s="250" t="b">
        <f>IF(tbl_TransDet_Exp[[#This Row],[ER Lookup and Format]]&lt;&gt;"",CONCATENATE(tbl_TransDet_Exp[[#This Row],[https://financials.omni.fsu.edu/psp/sprdfi/EMPLOYEE/ERP/c/AUDIT_EXPENSE_FUNCTIONS.TE_EXP_SHEET_INQ.GBL?SHEET_ID=]],AE1755,tbl_TransDet_Exp[[#This Row],[&amp;PAGE=EX_SHEET_ENTRY]]))</f>
        <v>0</v>
      </c>
      <c r="AG1755" s="250" t="str">
        <f t="shared" si="86"/>
        <v>https://docmgmt.its.fsu.edu/NolijWeb/public/apiLoginCheck.jsp?redir=../documentviewer/%3FdocumentId%3D</v>
      </c>
      <c r="AH17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5" s="250" t="str">
        <f>tbl_TransDet_Exp[[#Headers],[&amp;TargetFrameName=None]]</f>
        <v>&amp;TargetFrameName=None</v>
      </c>
      <c r="AJ17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5" s="71"/>
      <c r="AN1755" s="22"/>
      <c r="AO1755" s="22"/>
      <c r="AP1755" s="208"/>
      <c r="AQ1755" s="42" t="e">
        <f>IF(tbl_TransDet_Exp[[#This Row],[Custom SR Type]]="",INDEX(SR_Lookup[Section Name],MATCH(tbl_TransDet_Exp[[#This Row],[Account]],SR_Lookup[Account],0)),tbl_TransDet_Exp[[#This Row],[Custom SR Type]])</f>
        <v>#N/A</v>
      </c>
      <c r="AR1755" s="42">
        <f>VALUE(CONCATENATE(C1755,TEXT(tbl_TransDet_Exp[[#This Row],[Pd]],"00")))</f>
        <v>0</v>
      </c>
      <c r="AS1755" s="42" t="str">
        <f>TEXT(tbl_TransDet_Exp[[#This Row],[Project Id]],"000000")</f>
        <v>000000</v>
      </c>
      <c r="AT1755" s="42" t="e">
        <f>INDEX(Table11[Description],MATCH(tbl_TransDet_Exp[[#This Row],[Account]],Table11[GL Account],0))</f>
        <v>#N/A</v>
      </c>
      <c r="AU17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6" spans="2:47">
      <c r="B1756" s="11"/>
      <c r="C1756" s="243"/>
      <c r="D1756" s="243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244"/>
      <c r="P1756" s="11"/>
      <c r="Q1756" s="245"/>
      <c r="R1756" s="11"/>
      <c r="S1756" s="11"/>
      <c r="T1756" s="11"/>
      <c r="U1756" s="11"/>
      <c r="V1756" s="11"/>
      <c r="W1756" s="11"/>
      <c r="X1756" s="11"/>
      <c r="Y1756" s="11"/>
      <c r="Z1756" s="246"/>
      <c r="AA17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6" s="250" t="e">
        <f>IF(tbl_TransDet_Exp[[#This Row],[+/-  (HR GL Detail)]]&lt;&gt;"",tbl_TransDet_Exp[[#This Row],[+/-  (HR GL Detail)]],IF(#REF!&lt;&gt;"",#REF!,""))</f>
        <v>#REF!</v>
      </c>
      <c r="AC1756" s="250" t="str">
        <f t="shared" si="84"/>
        <v>https://financials.omni.fsu.edu/psp/sprdfi/EMPLOYEE/ERP/c/AUDIT_EXPENSE_FUNCTIONS.TE_EXP_SHEET_INQ.GBL?SHEET_ID=</v>
      </c>
      <c r="AD1756" s="250" t="str">
        <f t="shared" si="85"/>
        <v>&amp;PAGE=EX_SHEET_ENTRY</v>
      </c>
      <c r="AE1756" s="250" t="str">
        <f>IF(LEFT(tbl_TransDet_Exp[[#This Row],[Journal Id]],2)="EX",TEXT(tbl_TransDet_Exp[[#This Row],[Vch /Ex /PayId]],"0000000000"),"")</f>
        <v/>
      </c>
      <c r="AF1756" s="250" t="b">
        <f>IF(tbl_TransDet_Exp[[#This Row],[ER Lookup and Format]]&lt;&gt;"",CONCATENATE(tbl_TransDet_Exp[[#This Row],[https://financials.omni.fsu.edu/psp/sprdfi/EMPLOYEE/ERP/c/AUDIT_EXPENSE_FUNCTIONS.TE_EXP_SHEET_INQ.GBL?SHEET_ID=]],AE1756,tbl_TransDet_Exp[[#This Row],[&amp;PAGE=EX_SHEET_ENTRY]]))</f>
        <v>0</v>
      </c>
      <c r="AG1756" s="250" t="str">
        <f t="shared" si="86"/>
        <v>https://docmgmt.its.fsu.edu/NolijWeb/public/apiLoginCheck.jsp?redir=../documentviewer/%3FdocumentId%3D</v>
      </c>
      <c r="AH17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6" s="250" t="str">
        <f>tbl_TransDet_Exp[[#Headers],[&amp;TargetFrameName=None]]</f>
        <v>&amp;TargetFrameName=None</v>
      </c>
      <c r="AJ17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6" s="71"/>
      <c r="AN1756" s="22"/>
      <c r="AO1756" s="22"/>
      <c r="AP1756" s="208"/>
      <c r="AQ1756" s="42" t="e">
        <f>IF(tbl_TransDet_Exp[[#This Row],[Custom SR Type]]="",INDEX(SR_Lookup[Section Name],MATCH(tbl_TransDet_Exp[[#This Row],[Account]],SR_Lookup[Account],0)),tbl_TransDet_Exp[[#This Row],[Custom SR Type]])</f>
        <v>#N/A</v>
      </c>
      <c r="AR1756" s="42">
        <f>VALUE(CONCATENATE(C1756,TEXT(tbl_TransDet_Exp[[#This Row],[Pd]],"00")))</f>
        <v>0</v>
      </c>
      <c r="AS1756" s="42" t="str">
        <f>TEXT(tbl_TransDet_Exp[[#This Row],[Project Id]],"000000")</f>
        <v>000000</v>
      </c>
      <c r="AT1756" s="42" t="e">
        <f>INDEX(Table11[Description],MATCH(tbl_TransDet_Exp[[#This Row],[Account]],Table11[GL Account],0))</f>
        <v>#N/A</v>
      </c>
      <c r="AU17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7" spans="2:47">
      <c r="B1757" s="11"/>
      <c r="C1757" s="243"/>
      <c r="D1757" s="243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244"/>
      <c r="P1757" s="11"/>
      <c r="Q1757" s="245"/>
      <c r="R1757" s="11"/>
      <c r="S1757" s="11"/>
      <c r="T1757" s="11"/>
      <c r="U1757" s="11"/>
      <c r="V1757" s="11"/>
      <c r="W1757" s="11"/>
      <c r="X1757" s="11"/>
      <c r="Y1757" s="11"/>
      <c r="Z1757" s="246"/>
      <c r="AA17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7" s="250" t="e">
        <f>IF(tbl_TransDet_Exp[[#This Row],[+/-  (HR GL Detail)]]&lt;&gt;"",tbl_TransDet_Exp[[#This Row],[+/-  (HR GL Detail)]],IF(#REF!&lt;&gt;"",#REF!,""))</f>
        <v>#REF!</v>
      </c>
      <c r="AC1757" s="250" t="str">
        <f t="shared" si="84"/>
        <v>https://financials.omni.fsu.edu/psp/sprdfi/EMPLOYEE/ERP/c/AUDIT_EXPENSE_FUNCTIONS.TE_EXP_SHEET_INQ.GBL?SHEET_ID=</v>
      </c>
      <c r="AD1757" s="250" t="str">
        <f t="shared" si="85"/>
        <v>&amp;PAGE=EX_SHEET_ENTRY</v>
      </c>
      <c r="AE1757" s="250" t="str">
        <f>IF(LEFT(tbl_TransDet_Exp[[#This Row],[Journal Id]],2)="EX",TEXT(tbl_TransDet_Exp[[#This Row],[Vch /Ex /PayId]],"0000000000"),"")</f>
        <v/>
      </c>
      <c r="AF1757" s="250" t="b">
        <f>IF(tbl_TransDet_Exp[[#This Row],[ER Lookup and Format]]&lt;&gt;"",CONCATENATE(tbl_TransDet_Exp[[#This Row],[https://financials.omni.fsu.edu/psp/sprdfi/EMPLOYEE/ERP/c/AUDIT_EXPENSE_FUNCTIONS.TE_EXP_SHEET_INQ.GBL?SHEET_ID=]],AE1757,tbl_TransDet_Exp[[#This Row],[&amp;PAGE=EX_SHEET_ENTRY]]))</f>
        <v>0</v>
      </c>
      <c r="AG1757" s="250" t="str">
        <f t="shared" si="86"/>
        <v>https://docmgmt.its.fsu.edu/NolijWeb/public/apiLoginCheck.jsp?redir=../documentviewer/%3FdocumentId%3D</v>
      </c>
      <c r="AH17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7" s="250" t="str">
        <f>tbl_TransDet_Exp[[#Headers],[&amp;TargetFrameName=None]]</f>
        <v>&amp;TargetFrameName=None</v>
      </c>
      <c r="AJ17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7" s="71"/>
      <c r="AN1757" s="22"/>
      <c r="AO1757" s="22"/>
      <c r="AP1757" s="208"/>
      <c r="AQ1757" s="42" t="e">
        <f>IF(tbl_TransDet_Exp[[#This Row],[Custom SR Type]]="",INDEX(SR_Lookup[Section Name],MATCH(tbl_TransDet_Exp[[#This Row],[Account]],SR_Lookup[Account],0)),tbl_TransDet_Exp[[#This Row],[Custom SR Type]])</f>
        <v>#N/A</v>
      </c>
      <c r="AR1757" s="42">
        <f>VALUE(CONCATENATE(C1757,TEXT(tbl_TransDet_Exp[[#This Row],[Pd]],"00")))</f>
        <v>0</v>
      </c>
      <c r="AS1757" s="42" t="str">
        <f>TEXT(tbl_TransDet_Exp[[#This Row],[Project Id]],"000000")</f>
        <v>000000</v>
      </c>
      <c r="AT1757" s="42" t="e">
        <f>INDEX(Table11[Description],MATCH(tbl_TransDet_Exp[[#This Row],[Account]],Table11[GL Account],0))</f>
        <v>#N/A</v>
      </c>
      <c r="AU17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8" spans="2:47">
      <c r="B1758" s="11"/>
      <c r="C1758" s="243"/>
      <c r="D1758" s="243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244"/>
      <c r="P1758" s="11"/>
      <c r="Q1758" s="245"/>
      <c r="R1758" s="11"/>
      <c r="S1758" s="11"/>
      <c r="T1758" s="11"/>
      <c r="U1758" s="11"/>
      <c r="V1758" s="11"/>
      <c r="W1758" s="11"/>
      <c r="X1758" s="11"/>
      <c r="Y1758" s="11"/>
      <c r="Z1758" s="246"/>
      <c r="AA17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8" s="250" t="e">
        <f>IF(tbl_TransDet_Exp[[#This Row],[+/-  (HR GL Detail)]]&lt;&gt;"",tbl_TransDet_Exp[[#This Row],[+/-  (HR GL Detail)]],IF(#REF!&lt;&gt;"",#REF!,""))</f>
        <v>#REF!</v>
      </c>
      <c r="AC1758" s="250" t="str">
        <f t="shared" si="84"/>
        <v>https://financials.omni.fsu.edu/psp/sprdfi/EMPLOYEE/ERP/c/AUDIT_EXPENSE_FUNCTIONS.TE_EXP_SHEET_INQ.GBL?SHEET_ID=</v>
      </c>
      <c r="AD1758" s="250" t="str">
        <f t="shared" si="85"/>
        <v>&amp;PAGE=EX_SHEET_ENTRY</v>
      </c>
      <c r="AE1758" s="250" t="str">
        <f>IF(LEFT(tbl_TransDet_Exp[[#This Row],[Journal Id]],2)="EX",TEXT(tbl_TransDet_Exp[[#This Row],[Vch /Ex /PayId]],"0000000000"),"")</f>
        <v/>
      </c>
      <c r="AF1758" s="250" t="b">
        <f>IF(tbl_TransDet_Exp[[#This Row],[ER Lookup and Format]]&lt;&gt;"",CONCATENATE(tbl_TransDet_Exp[[#This Row],[https://financials.omni.fsu.edu/psp/sprdfi/EMPLOYEE/ERP/c/AUDIT_EXPENSE_FUNCTIONS.TE_EXP_SHEET_INQ.GBL?SHEET_ID=]],AE1758,tbl_TransDet_Exp[[#This Row],[&amp;PAGE=EX_SHEET_ENTRY]]))</f>
        <v>0</v>
      </c>
      <c r="AG1758" s="250" t="str">
        <f t="shared" si="86"/>
        <v>https://docmgmt.its.fsu.edu/NolijWeb/public/apiLoginCheck.jsp?redir=../documentviewer/%3FdocumentId%3D</v>
      </c>
      <c r="AH17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8" s="250" t="str">
        <f>tbl_TransDet_Exp[[#Headers],[&amp;TargetFrameName=None]]</f>
        <v>&amp;TargetFrameName=None</v>
      </c>
      <c r="AJ17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8" s="71"/>
      <c r="AN1758" s="22"/>
      <c r="AO1758" s="22"/>
      <c r="AP1758" s="208"/>
      <c r="AQ1758" s="42" t="e">
        <f>IF(tbl_TransDet_Exp[[#This Row],[Custom SR Type]]="",INDEX(SR_Lookup[Section Name],MATCH(tbl_TransDet_Exp[[#This Row],[Account]],SR_Lookup[Account],0)),tbl_TransDet_Exp[[#This Row],[Custom SR Type]])</f>
        <v>#N/A</v>
      </c>
      <c r="AR1758" s="42">
        <f>VALUE(CONCATENATE(C1758,TEXT(tbl_TransDet_Exp[[#This Row],[Pd]],"00")))</f>
        <v>0</v>
      </c>
      <c r="AS1758" s="42" t="str">
        <f>TEXT(tbl_TransDet_Exp[[#This Row],[Project Id]],"000000")</f>
        <v>000000</v>
      </c>
      <c r="AT1758" s="42" t="e">
        <f>INDEX(Table11[Description],MATCH(tbl_TransDet_Exp[[#This Row],[Account]],Table11[GL Account],0))</f>
        <v>#N/A</v>
      </c>
      <c r="AU17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59" spans="2:47">
      <c r="B1759" s="11"/>
      <c r="C1759" s="243"/>
      <c r="D1759" s="243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244"/>
      <c r="P1759" s="11"/>
      <c r="Q1759" s="245"/>
      <c r="R1759" s="11"/>
      <c r="S1759" s="11"/>
      <c r="T1759" s="11"/>
      <c r="U1759" s="11"/>
      <c r="V1759" s="11"/>
      <c r="W1759" s="11"/>
      <c r="X1759" s="11"/>
      <c r="Y1759" s="11"/>
      <c r="Z1759" s="246"/>
      <c r="AA17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59" s="250" t="e">
        <f>IF(tbl_TransDet_Exp[[#This Row],[+/-  (HR GL Detail)]]&lt;&gt;"",tbl_TransDet_Exp[[#This Row],[+/-  (HR GL Detail)]],IF(#REF!&lt;&gt;"",#REF!,""))</f>
        <v>#REF!</v>
      </c>
      <c r="AC1759" s="250" t="str">
        <f t="shared" si="84"/>
        <v>https://financials.omni.fsu.edu/psp/sprdfi/EMPLOYEE/ERP/c/AUDIT_EXPENSE_FUNCTIONS.TE_EXP_SHEET_INQ.GBL?SHEET_ID=</v>
      </c>
      <c r="AD1759" s="250" t="str">
        <f t="shared" si="85"/>
        <v>&amp;PAGE=EX_SHEET_ENTRY</v>
      </c>
      <c r="AE1759" s="250" t="str">
        <f>IF(LEFT(tbl_TransDet_Exp[[#This Row],[Journal Id]],2)="EX",TEXT(tbl_TransDet_Exp[[#This Row],[Vch /Ex /PayId]],"0000000000"),"")</f>
        <v/>
      </c>
      <c r="AF1759" s="250" t="b">
        <f>IF(tbl_TransDet_Exp[[#This Row],[ER Lookup and Format]]&lt;&gt;"",CONCATENATE(tbl_TransDet_Exp[[#This Row],[https://financials.omni.fsu.edu/psp/sprdfi/EMPLOYEE/ERP/c/AUDIT_EXPENSE_FUNCTIONS.TE_EXP_SHEET_INQ.GBL?SHEET_ID=]],AE1759,tbl_TransDet_Exp[[#This Row],[&amp;PAGE=EX_SHEET_ENTRY]]))</f>
        <v>0</v>
      </c>
      <c r="AG1759" s="250" t="str">
        <f t="shared" si="86"/>
        <v>https://docmgmt.its.fsu.edu/NolijWeb/public/apiLoginCheck.jsp?redir=../documentviewer/%3FdocumentId%3D</v>
      </c>
      <c r="AH17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59" s="250" t="str">
        <f>tbl_TransDet_Exp[[#Headers],[&amp;TargetFrameName=None]]</f>
        <v>&amp;TargetFrameName=None</v>
      </c>
      <c r="AJ17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59" s="71"/>
      <c r="AN1759" s="22"/>
      <c r="AO1759" s="22"/>
      <c r="AP1759" s="208"/>
      <c r="AQ1759" s="42" t="e">
        <f>IF(tbl_TransDet_Exp[[#This Row],[Custom SR Type]]="",INDEX(SR_Lookup[Section Name],MATCH(tbl_TransDet_Exp[[#This Row],[Account]],SR_Lookup[Account],0)),tbl_TransDet_Exp[[#This Row],[Custom SR Type]])</f>
        <v>#N/A</v>
      </c>
      <c r="AR1759" s="42">
        <f>VALUE(CONCATENATE(C1759,TEXT(tbl_TransDet_Exp[[#This Row],[Pd]],"00")))</f>
        <v>0</v>
      </c>
      <c r="AS1759" s="42" t="str">
        <f>TEXT(tbl_TransDet_Exp[[#This Row],[Project Id]],"000000")</f>
        <v>000000</v>
      </c>
      <c r="AT1759" s="42" t="e">
        <f>INDEX(Table11[Description],MATCH(tbl_TransDet_Exp[[#This Row],[Account]],Table11[GL Account],0))</f>
        <v>#N/A</v>
      </c>
      <c r="AU17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0" spans="2:47">
      <c r="B1760" s="11"/>
      <c r="C1760" s="243"/>
      <c r="D1760" s="243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244"/>
      <c r="P1760" s="11"/>
      <c r="Q1760" s="245"/>
      <c r="R1760" s="11"/>
      <c r="S1760" s="11"/>
      <c r="T1760" s="11"/>
      <c r="U1760" s="11"/>
      <c r="V1760" s="11"/>
      <c r="W1760" s="11"/>
      <c r="X1760" s="11"/>
      <c r="Y1760" s="11"/>
      <c r="Z1760" s="246"/>
      <c r="AA17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0" s="250" t="e">
        <f>IF(tbl_TransDet_Exp[[#This Row],[+/-  (HR GL Detail)]]&lt;&gt;"",tbl_TransDet_Exp[[#This Row],[+/-  (HR GL Detail)]],IF(#REF!&lt;&gt;"",#REF!,""))</f>
        <v>#REF!</v>
      </c>
      <c r="AC1760" s="250" t="str">
        <f t="shared" si="84"/>
        <v>https://financials.omni.fsu.edu/psp/sprdfi/EMPLOYEE/ERP/c/AUDIT_EXPENSE_FUNCTIONS.TE_EXP_SHEET_INQ.GBL?SHEET_ID=</v>
      </c>
      <c r="AD1760" s="250" t="str">
        <f t="shared" si="85"/>
        <v>&amp;PAGE=EX_SHEET_ENTRY</v>
      </c>
      <c r="AE1760" s="250" t="str">
        <f>IF(LEFT(tbl_TransDet_Exp[[#This Row],[Journal Id]],2)="EX",TEXT(tbl_TransDet_Exp[[#This Row],[Vch /Ex /PayId]],"0000000000"),"")</f>
        <v/>
      </c>
      <c r="AF1760" s="250" t="b">
        <f>IF(tbl_TransDet_Exp[[#This Row],[ER Lookup and Format]]&lt;&gt;"",CONCATENATE(tbl_TransDet_Exp[[#This Row],[https://financials.omni.fsu.edu/psp/sprdfi/EMPLOYEE/ERP/c/AUDIT_EXPENSE_FUNCTIONS.TE_EXP_SHEET_INQ.GBL?SHEET_ID=]],AE1760,tbl_TransDet_Exp[[#This Row],[&amp;PAGE=EX_SHEET_ENTRY]]))</f>
        <v>0</v>
      </c>
      <c r="AG1760" s="250" t="str">
        <f t="shared" si="86"/>
        <v>https://docmgmt.its.fsu.edu/NolijWeb/public/apiLoginCheck.jsp?redir=../documentviewer/%3FdocumentId%3D</v>
      </c>
      <c r="AH17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0" s="250" t="str">
        <f>tbl_TransDet_Exp[[#Headers],[&amp;TargetFrameName=None]]</f>
        <v>&amp;TargetFrameName=None</v>
      </c>
      <c r="AJ17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0" s="71"/>
      <c r="AN1760" s="22"/>
      <c r="AO1760" s="22"/>
      <c r="AP1760" s="208"/>
      <c r="AQ1760" s="42" t="e">
        <f>IF(tbl_TransDet_Exp[[#This Row],[Custom SR Type]]="",INDEX(SR_Lookup[Section Name],MATCH(tbl_TransDet_Exp[[#This Row],[Account]],SR_Lookup[Account],0)),tbl_TransDet_Exp[[#This Row],[Custom SR Type]])</f>
        <v>#N/A</v>
      </c>
      <c r="AR1760" s="42">
        <f>VALUE(CONCATENATE(C1760,TEXT(tbl_TransDet_Exp[[#This Row],[Pd]],"00")))</f>
        <v>0</v>
      </c>
      <c r="AS1760" s="42" t="str">
        <f>TEXT(tbl_TransDet_Exp[[#This Row],[Project Id]],"000000")</f>
        <v>000000</v>
      </c>
      <c r="AT1760" s="42" t="e">
        <f>INDEX(Table11[Description],MATCH(tbl_TransDet_Exp[[#This Row],[Account]],Table11[GL Account],0))</f>
        <v>#N/A</v>
      </c>
      <c r="AU17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1" spans="2:47">
      <c r="B1761" s="11"/>
      <c r="C1761" s="243"/>
      <c r="D1761" s="243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244"/>
      <c r="P1761" s="11"/>
      <c r="Q1761" s="245"/>
      <c r="R1761" s="11"/>
      <c r="S1761" s="11"/>
      <c r="T1761" s="11"/>
      <c r="U1761" s="11"/>
      <c r="V1761" s="11"/>
      <c r="W1761" s="11"/>
      <c r="X1761" s="11"/>
      <c r="Y1761" s="11"/>
      <c r="Z1761" s="246"/>
      <c r="AA17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1" s="250" t="e">
        <f>IF(tbl_TransDet_Exp[[#This Row],[+/-  (HR GL Detail)]]&lt;&gt;"",tbl_TransDet_Exp[[#This Row],[+/-  (HR GL Detail)]],IF(#REF!&lt;&gt;"",#REF!,""))</f>
        <v>#REF!</v>
      </c>
      <c r="AC1761" s="250" t="str">
        <f t="shared" si="84"/>
        <v>https://financials.omni.fsu.edu/psp/sprdfi/EMPLOYEE/ERP/c/AUDIT_EXPENSE_FUNCTIONS.TE_EXP_SHEET_INQ.GBL?SHEET_ID=</v>
      </c>
      <c r="AD1761" s="250" t="str">
        <f t="shared" si="85"/>
        <v>&amp;PAGE=EX_SHEET_ENTRY</v>
      </c>
      <c r="AE1761" s="250" t="str">
        <f>IF(LEFT(tbl_TransDet_Exp[[#This Row],[Journal Id]],2)="EX",TEXT(tbl_TransDet_Exp[[#This Row],[Vch /Ex /PayId]],"0000000000"),"")</f>
        <v/>
      </c>
      <c r="AF1761" s="250" t="b">
        <f>IF(tbl_TransDet_Exp[[#This Row],[ER Lookup and Format]]&lt;&gt;"",CONCATENATE(tbl_TransDet_Exp[[#This Row],[https://financials.omni.fsu.edu/psp/sprdfi/EMPLOYEE/ERP/c/AUDIT_EXPENSE_FUNCTIONS.TE_EXP_SHEET_INQ.GBL?SHEET_ID=]],AE1761,tbl_TransDet_Exp[[#This Row],[&amp;PAGE=EX_SHEET_ENTRY]]))</f>
        <v>0</v>
      </c>
      <c r="AG1761" s="250" t="str">
        <f t="shared" si="86"/>
        <v>https://docmgmt.its.fsu.edu/NolijWeb/public/apiLoginCheck.jsp?redir=../documentviewer/%3FdocumentId%3D</v>
      </c>
      <c r="AH17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1" s="250" t="str">
        <f>tbl_TransDet_Exp[[#Headers],[&amp;TargetFrameName=None]]</f>
        <v>&amp;TargetFrameName=None</v>
      </c>
      <c r="AJ17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1" s="71"/>
      <c r="AN1761" s="22"/>
      <c r="AO1761" s="22"/>
      <c r="AP1761" s="208"/>
      <c r="AQ1761" s="42" t="e">
        <f>IF(tbl_TransDet_Exp[[#This Row],[Custom SR Type]]="",INDEX(SR_Lookup[Section Name],MATCH(tbl_TransDet_Exp[[#This Row],[Account]],SR_Lookup[Account],0)),tbl_TransDet_Exp[[#This Row],[Custom SR Type]])</f>
        <v>#N/A</v>
      </c>
      <c r="AR1761" s="42">
        <f>VALUE(CONCATENATE(C1761,TEXT(tbl_TransDet_Exp[[#This Row],[Pd]],"00")))</f>
        <v>0</v>
      </c>
      <c r="AS1761" s="42" t="str">
        <f>TEXT(tbl_TransDet_Exp[[#This Row],[Project Id]],"000000")</f>
        <v>000000</v>
      </c>
      <c r="AT1761" s="42" t="e">
        <f>INDEX(Table11[Description],MATCH(tbl_TransDet_Exp[[#This Row],[Account]],Table11[GL Account],0))</f>
        <v>#N/A</v>
      </c>
      <c r="AU17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2" spans="2:47">
      <c r="B1762" s="11"/>
      <c r="C1762" s="243"/>
      <c r="D1762" s="243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244"/>
      <c r="P1762" s="11"/>
      <c r="Q1762" s="245"/>
      <c r="R1762" s="11"/>
      <c r="S1762" s="11"/>
      <c r="T1762" s="11"/>
      <c r="U1762" s="11"/>
      <c r="V1762" s="11"/>
      <c r="W1762" s="11"/>
      <c r="X1762" s="11"/>
      <c r="Y1762" s="11"/>
      <c r="Z1762" s="246"/>
      <c r="AA17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2" s="250" t="e">
        <f>IF(tbl_TransDet_Exp[[#This Row],[+/-  (HR GL Detail)]]&lt;&gt;"",tbl_TransDet_Exp[[#This Row],[+/-  (HR GL Detail)]],IF(#REF!&lt;&gt;"",#REF!,""))</f>
        <v>#REF!</v>
      </c>
      <c r="AC1762" s="250" t="str">
        <f t="shared" si="84"/>
        <v>https://financials.omni.fsu.edu/psp/sprdfi/EMPLOYEE/ERP/c/AUDIT_EXPENSE_FUNCTIONS.TE_EXP_SHEET_INQ.GBL?SHEET_ID=</v>
      </c>
      <c r="AD1762" s="250" t="str">
        <f t="shared" si="85"/>
        <v>&amp;PAGE=EX_SHEET_ENTRY</v>
      </c>
      <c r="AE1762" s="250" t="str">
        <f>IF(LEFT(tbl_TransDet_Exp[[#This Row],[Journal Id]],2)="EX",TEXT(tbl_TransDet_Exp[[#This Row],[Vch /Ex /PayId]],"0000000000"),"")</f>
        <v/>
      </c>
      <c r="AF1762" s="250" t="b">
        <f>IF(tbl_TransDet_Exp[[#This Row],[ER Lookup and Format]]&lt;&gt;"",CONCATENATE(tbl_TransDet_Exp[[#This Row],[https://financials.omni.fsu.edu/psp/sprdfi/EMPLOYEE/ERP/c/AUDIT_EXPENSE_FUNCTIONS.TE_EXP_SHEET_INQ.GBL?SHEET_ID=]],AE1762,tbl_TransDet_Exp[[#This Row],[&amp;PAGE=EX_SHEET_ENTRY]]))</f>
        <v>0</v>
      </c>
      <c r="AG1762" s="250" t="str">
        <f t="shared" si="86"/>
        <v>https://docmgmt.its.fsu.edu/NolijWeb/public/apiLoginCheck.jsp?redir=../documentviewer/%3FdocumentId%3D</v>
      </c>
      <c r="AH17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2" s="250" t="str">
        <f>tbl_TransDet_Exp[[#Headers],[&amp;TargetFrameName=None]]</f>
        <v>&amp;TargetFrameName=None</v>
      </c>
      <c r="AJ17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2" s="71"/>
      <c r="AN1762" s="22"/>
      <c r="AO1762" s="22"/>
      <c r="AP1762" s="208"/>
      <c r="AQ1762" s="42" t="e">
        <f>IF(tbl_TransDet_Exp[[#This Row],[Custom SR Type]]="",INDEX(SR_Lookup[Section Name],MATCH(tbl_TransDet_Exp[[#This Row],[Account]],SR_Lookup[Account],0)),tbl_TransDet_Exp[[#This Row],[Custom SR Type]])</f>
        <v>#N/A</v>
      </c>
      <c r="AR1762" s="42">
        <f>VALUE(CONCATENATE(C1762,TEXT(tbl_TransDet_Exp[[#This Row],[Pd]],"00")))</f>
        <v>0</v>
      </c>
      <c r="AS1762" s="42" t="str">
        <f>TEXT(tbl_TransDet_Exp[[#This Row],[Project Id]],"000000")</f>
        <v>000000</v>
      </c>
      <c r="AT1762" s="42" t="e">
        <f>INDEX(Table11[Description],MATCH(tbl_TransDet_Exp[[#This Row],[Account]],Table11[GL Account],0))</f>
        <v>#N/A</v>
      </c>
      <c r="AU17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3" spans="2:47">
      <c r="B1763" s="11"/>
      <c r="C1763" s="243"/>
      <c r="D1763" s="243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244"/>
      <c r="P1763" s="11"/>
      <c r="Q1763" s="245"/>
      <c r="R1763" s="11"/>
      <c r="S1763" s="11"/>
      <c r="T1763" s="11"/>
      <c r="U1763" s="11"/>
      <c r="V1763" s="11"/>
      <c r="W1763" s="11"/>
      <c r="X1763" s="11"/>
      <c r="Y1763" s="11"/>
      <c r="Z1763" s="246"/>
      <c r="AA17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3" s="250" t="e">
        <f>IF(tbl_TransDet_Exp[[#This Row],[+/-  (HR GL Detail)]]&lt;&gt;"",tbl_TransDet_Exp[[#This Row],[+/-  (HR GL Detail)]],IF(#REF!&lt;&gt;"",#REF!,""))</f>
        <v>#REF!</v>
      </c>
      <c r="AC1763" s="250" t="str">
        <f t="shared" si="84"/>
        <v>https://financials.omni.fsu.edu/psp/sprdfi/EMPLOYEE/ERP/c/AUDIT_EXPENSE_FUNCTIONS.TE_EXP_SHEET_INQ.GBL?SHEET_ID=</v>
      </c>
      <c r="AD1763" s="250" t="str">
        <f t="shared" si="85"/>
        <v>&amp;PAGE=EX_SHEET_ENTRY</v>
      </c>
      <c r="AE1763" s="250" t="str">
        <f>IF(LEFT(tbl_TransDet_Exp[[#This Row],[Journal Id]],2)="EX",TEXT(tbl_TransDet_Exp[[#This Row],[Vch /Ex /PayId]],"0000000000"),"")</f>
        <v/>
      </c>
      <c r="AF1763" s="250" t="b">
        <f>IF(tbl_TransDet_Exp[[#This Row],[ER Lookup and Format]]&lt;&gt;"",CONCATENATE(tbl_TransDet_Exp[[#This Row],[https://financials.omni.fsu.edu/psp/sprdfi/EMPLOYEE/ERP/c/AUDIT_EXPENSE_FUNCTIONS.TE_EXP_SHEET_INQ.GBL?SHEET_ID=]],AE1763,tbl_TransDet_Exp[[#This Row],[&amp;PAGE=EX_SHEET_ENTRY]]))</f>
        <v>0</v>
      </c>
      <c r="AG1763" s="250" t="str">
        <f t="shared" si="86"/>
        <v>https://docmgmt.its.fsu.edu/NolijWeb/public/apiLoginCheck.jsp?redir=../documentviewer/%3FdocumentId%3D</v>
      </c>
      <c r="AH17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3" s="250" t="str">
        <f>tbl_TransDet_Exp[[#Headers],[&amp;TargetFrameName=None]]</f>
        <v>&amp;TargetFrameName=None</v>
      </c>
      <c r="AJ17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3" s="71"/>
      <c r="AN1763" s="22"/>
      <c r="AO1763" s="22"/>
      <c r="AP1763" s="208"/>
      <c r="AQ1763" s="42" t="e">
        <f>IF(tbl_TransDet_Exp[[#This Row],[Custom SR Type]]="",INDEX(SR_Lookup[Section Name],MATCH(tbl_TransDet_Exp[[#This Row],[Account]],SR_Lookup[Account],0)),tbl_TransDet_Exp[[#This Row],[Custom SR Type]])</f>
        <v>#N/A</v>
      </c>
      <c r="AR1763" s="42">
        <f>VALUE(CONCATENATE(C1763,TEXT(tbl_TransDet_Exp[[#This Row],[Pd]],"00")))</f>
        <v>0</v>
      </c>
      <c r="AS1763" s="42" t="str">
        <f>TEXT(tbl_TransDet_Exp[[#This Row],[Project Id]],"000000")</f>
        <v>000000</v>
      </c>
      <c r="AT1763" s="42" t="e">
        <f>INDEX(Table11[Description],MATCH(tbl_TransDet_Exp[[#This Row],[Account]],Table11[GL Account],0))</f>
        <v>#N/A</v>
      </c>
      <c r="AU17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4" spans="2:47">
      <c r="B1764" s="11"/>
      <c r="C1764" s="243"/>
      <c r="D1764" s="243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244"/>
      <c r="P1764" s="11"/>
      <c r="Q1764" s="245"/>
      <c r="R1764" s="11"/>
      <c r="S1764" s="11"/>
      <c r="T1764" s="11"/>
      <c r="U1764" s="11"/>
      <c r="V1764" s="11"/>
      <c r="W1764" s="11"/>
      <c r="X1764" s="11"/>
      <c r="Y1764" s="11"/>
      <c r="Z1764" s="246"/>
      <c r="AA17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4" s="250" t="e">
        <f>IF(tbl_TransDet_Exp[[#This Row],[+/-  (HR GL Detail)]]&lt;&gt;"",tbl_TransDet_Exp[[#This Row],[+/-  (HR GL Detail)]],IF(#REF!&lt;&gt;"",#REF!,""))</f>
        <v>#REF!</v>
      </c>
      <c r="AC1764" s="250" t="str">
        <f t="shared" si="84"/>
        <v>https://financials.omni.fsu.edu/psp/sprdfi/EMPLOYEE/ERP/c/AUDIT_EXPENSE_FUNCTIONS.TE_EXP_SHEET_INQ.GBL?SHEET_ID=</v>
      </c>
      <c r="AD1764" s="250" t="str">
        <f t="shared" si="85"/>
        <v>&amp;PAGE=EX_SHEET_ENTRY</v>
      </c>
      <c r="AE1764" s="250" t="str">
        <f>IF(LEFT(tbl_TransDet_Exp[[#This Row],[Journal Id]],2)="EX",TEXT(tbl_TransDet_Exp[[#This Row],[Vch /Ex /PayId]],"0000000000"),"")</f>
        <v/>
      </c>
      <c r="AF1764" s="250" t="b">
        <f>IF(tbl_TransDet_Exp[[#This Row],[ER Lookup and Format]]&lt;&gt;"",CONCATENATE(tbl_TransDet_Exp[[#This Row],[https://financials.omni.fsu.edu/psp/sprdfi/EMPLOYEE/ERP/c/AUDIT_EXPENSE_FUNCTIONS.TE_EXP_SHEET_INQ.GBL?SHEET_ID=]],AE1764,tbl_TransDet_Exp[[#This Row],[&amp;PAGE=EX_SHEET_ENTRY]]))</f>
        <v>0</v>
      </c>
      <c r="AG1764" s="250" t="str">
        <f t="shared" si="86"/>
        <v>https://docmgmt.its.fsu.edu/NolijWeb/public/apiLoginCheck.jsp?redir=../documentviewer/%3FdocumentId%3D</v>
      </c>
      <c r="AH17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4" s="250" t="str">
        <f>tbl_TransDet_Exp[[#Headers],[&amp;TargetFrameName=None]]</f>
        <v>&amp;TargetFrameName=None</v>
      </c>
      <c r="AJ17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4" s="71"/>
      <c r="AN1764" s="22"/>
      <c r="AO1764" s="22"/>
      <c r="AP1764" s="208"/>
      <c r="AQ1764" s="42" t="e">
        <f>IF(tbl_TransDet_Exp[[#This Row],[Custom SR Type]]="",INDEX(SR_Lookup[Section Name],MATCH(tbl_TransDet_Exp[[#This Row],[Account]],SR_Lookup[Account],0)),tbl_TransDet_Exp[[#This Row],[Custom SR Type]])</f>
        <v>#N/A</v>
      </c>
      <c r="AR1764" s="42">
        <f>VALUE(CONCATENATE(C1764,TEXT(tbl_TransDet_Exp[[#This Row],[Pd]],"00")))</f>
        <v>0</v>
      </c>
      <c r="AS1764" s="42" t="str">
        <f>TEXT(tbl_TransDet_Exp[[#This Row],[Project Id]],"000000")</f>
        <v>000000</v>
      </c>
      <c r="AT1764" s="42" t="e">
        <f>INDEX(Table11[Description],MATCH(tbl_TransDet_Exp[[#This Row],[Account]],Table11[GL Account],0))</f>
        <v>#N/A</v>
      </c>
      <c r="AU17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5" spans="2:47">
      <c r="B1765" s="11"/>
      <c r="C1765" s="243"/>
      <c r="D1765" s="243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244"/>
      <c r="P1765" s="11"/>
      <c r="Q1765" s="245"/>
      <c r="R1765" s="11"/>
      <c r="S1765" s="11"/>
      <c r="T1765" s="11"/>
      <c r="U1765" s="11"/>
      <c r="V1765" s="11"/>
      <c r="W1765" s="11"/>
      <c r="X1765" s="11"/>
      <c r="Y1765" s="11"/>
      <c r="Z1765" s="246"/>
      <c r="AA17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5" s="250" t="e">
        <f>IF(tbl_TransDet_Exp[[#This Row],[+/-  (HR GL Detail)]]&lt;&gt;"",tbl_TransDet_Exp[[#This Row],[+/-  (HR GL Detail)]],IF(#REF!&lt;&gt;"",#REF!,""))</f>
        <v>#REF!</v>
      </c>
      <c r="AC1765" s="250" t="str">
        <f t="shared" si="84"/>
        <v>https://financials.omni.fsu.edu/psp/sprdfi/EMPLOYEE/ERP/c/AUDIT_EXPENSE_FUNCTIONS.TE_EXP_SHEET_INQ.GBL?SHEET_ID=</v>
      </c>
      <c r="AD1765" s="250" t="str">
        <f t="shared" si="85"/>
        <v>&amp;PAGE=EX_SHEET_ENTRY</v>
      </c>
      <c r="AE1765" s="250" t="str">
        <f>IF(LEFT(tbl_TransDet_Exp[[#This Row],[Journal Id]],2)="EX",TEXT(tbl_TransDet_Exp[[#This Row],[Vch /Ex /PayId]],"0000000000"),"")</f>
        <v/>
      </c>
      <c r="AF1765" s="250" t="b">
        <f>IF(tbl_TransDet_Exp[[#This Row],[ER Lookup and Format]]&lt;&gt;"",CONCATENATE(tbl_TransDet_Exp[[#This Row],[https://financials.omni.fsu.edu/psp/sprdfi/EMPLOYEE/ERP/c/AUDIT_EXPENSE_FUNCTIONS.TE_EXP_SHEET_INQ.GBL?SHEET_ID=]],AE1765,tbl_TransDet_Exp[[#This Row],[&amp;PAGE=EX_SHEET_ENTRY]]))</f>
        <v>0</v>
      </c>
      <c r="AG1765" s="250" t="str">
        <f t="shared" si="86"/>
        <v>https://docmgmt.its.fsu.edu/NolijWeb/public/apiLoginCheck.jsp?redir=../documentviewer/%3FdocumentId%3D</v>
      </c>
      <c r="AH17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5" s="250" t="str">
        <f>tbl_TransDet_Exp[[#Headers],[&amp;TargetFrameName=None]]</f>
        <v>&amp;TargetFrameName=None</v>
      </c>
      <c r="AJ17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5" s="71"/>
      <c r="AN1765" s="22"/>
      <c r="AO1765" s="22"/>
      <c r="AP1765" s="208"/>
      <c r="AQ1765" s="42" t="e">
        <f>IF(tbl_TransDet_Exp[[#This Row],[Custom SR Type]]="",INDEX(SR_Lookup[Section Name],MATCH(tbl_TransDet_Exp[[#This Row],[Account]],SR_Lookup[Account],0)),tbl_TransDet_Exp[[#This Row],[Custom SR Type]])</f>
        <v>#N/A</v>
      </c>
      <c r="AR1765" s="42">
        <f>VALUE(CONCATENATE(C1765,TEXT(tbl_TransDet_Exp[[#This Row],[Pd]],"00")))</f>
        <v>0</v>
      </c>
      <c r="AS1765" s="42" t="str">
        <f>TEXT(tbl_TransDet_Exp[[#This Row],[Project Id]],"000000")</f>
        <v>000000</v>
      </c>
      <c r="AT1765" s="42" t="e">
        <f>INDEX(Table11[Description],MATCH(tbl_TransDet_Exp[[#This Row],[Account]],Table11[GL Account],0))</f>
        <v>#N/A</v>
      </c>
      <c r="AU17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6" spans="2:47">
      <c r="B1766" s="11"/>
      <c r="C1766" s="243"/>
      <c r="D1766" s="243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244"/>
      <c r="P1766" s="11"/>
      <c r="Q1766" s="245"/>
      <c r="R1766" s="11"/>
      <c r="S1766" s="11"/>
      <c r="T1766" s="11"/>
      <c r="U1766" s="11"/>
      <c r="V1766" s="11"/>
      <c r="W1766" s="11"/>
      <c r="X1766" s="11"/>
      <c r="Y1766" s="11"/>
      <c r="Z1766" s="246"/>
      <c r="AA17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6" s="250" t="e">
        <f>IF(tbl_TransDet_Exp[[#This Row],[+/-  (HR GL Detail)]]&lt;&gt;"",tbl_TransDet_Exp[[#This Row],[+/-  (HR GL Detail)]],IF(#REF!&lt;&gt;"",#REF!,""))</f>
        <v>#REF!</v>
      </c>
      <c r="AC1766" s="250" t="str">
        <f t="shared" si="84"/>
        <v>https://financials.omni.fsu.edu/psp/sprdfi/EMPLOYEE/ERP/c/AUDIT_EXPENSE_FUNCTIONS.TE_EXP_SHEET_INQ.GBL?SHEET_ID=</v>
      </c>
      <c r="AD1766" s="250" t="str">
        <f t="shared" si="85"/>
        <v>&amp;PAGE=EX_SHEET_ENTRY</v>
      </c>
      <c r="AE1766" s="250" t="str">
        <f>IF(LEFT(tbl_TransDet_Exp[[#This Row],[Journal Id]],2)="EX",TEXT(tbl_TransDet_Exp[[#This Row],[Vch /Ex /PayId]],"0000000000"),"")</f>
        <v/>
      </c>
      <c r="AF1766" s="250" t="b">
        <f>IF(tbl_TransDet_Exp[[#This Row],[ER Lookup and Format]]&lt;&gt;"",CONCATENATE(tbl_TransDet_Exp[[#This Row],[https://financials.omni.fsu.edu/psp/sprdfi/EMPLOYEE/ERP/c/AUDIT_EXPENSE_FUNCTIONS.TE_EXP_SHEET_INQ.GBL?SHEET_ID=]],AE1766,tbl_TransDet_Exp[[#This Row],[&amp;PAGE=EX_SHEET_ENTRY]]))</f>
        <v>0</v>
      </c>
      <c r="AG1766" s="250" t="str">
        <f t="shared" si="86"/>
        <v>https://docmgmt.its.fsu.edu/NolijWeb/public/apiLoginCheck.jsp?redir=../documentviewer/%3FdocumentId%3D</v>
      </c>
      <c r="AH17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6" s="250" t="str">
        <f>tbl_TransDet_Exp[[#Headers],[&amp;TargetFrameName=None]]</f>
        <v>&amp;TargetFrameName=None</v>
      </c>
      <c r="AJ17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6" s="71"/>
      <c r="AN1766" s="22"/>
      <c r="AO1766" s="22"/>
      <c r="AP1766" s="208"/>
      <c r="AQ1766" s="42" t="e">
        <f>IF(tbl_TransDet_Exp[[#This Row],[Custom SR Type]]="",INDEX(SR_Lookup[Section Name],MATCH(tbl_TransDet_Exp[[#This Row],[Account]],SR_Lookup[Account],0)),tbl_TransDet_Exp[[#This Row],[Custom SR Type]])</f>
        <v>#N/A</v>
      </c>
      <c r="AR1766" s="42">
        <f>VALUE(CONCATENATE(C1766,TEXT(tbl_TransDet_Exp[[#This Row],[Pd]],"00")))</f>
        <v>0</v>
      </c>
      <c r="AS1766" s="42" t="str">
        <f>TEXT(tbl_TransDet_Exp[[#This Row],[Project Id]],"000000")</f>
        <v>000000</v>
      </c>
      <c r="AT1766" s="42" t="e">
        <f>INDEX(Table11[Description],MATCH(tbl_TransDet_Exp[[#This Row],[Account]],Table11[GL Account],0))</f>
        <v>#N/A</v>
      </c>
      <c r="AU17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7" spans="2:47">
      <c r="B1767" s="11"/>
      <c r="C1767" s="243"/>
      <c r="D1767" s="243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244"/>
      <c r="P1767" s="11"/>
      <c r="Q1767" s="245"/>
      <c r="R1767" s="11"/>
      <c r="S1767" s="11"/>
      <c r="T1767" s="11"/>
      <c r="U1767" s="11"/>
      <c r="V1767" s="11"/>
      <c r="W1767" s="11"/>
      <c r="X1767" s="11"/>
      <c r="Y1767" s="11"/>
      <c r="Z1767" s="246"/>
      <c r="AA17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7" s="250" t="e">
        <f>IF(tbl_TransDet_Exp[[#This Row],[+/-  (HR GL Detail)]]&lt;&gt;"",tbl_TransDet_Exp[[#This Row],[+/-  (HR GL Detail)]],IF(#REF!&lt;&gt;"",#REF!,""))</f>
        <v>#REF!</v>
      </c>
      <c r="AC1767" s="250" t="str">
        <f t="shared" si="84"/>
        <v>https://financials.omni.fsu.edu/psp/sprdfi/EMPLOYEE/ERP/c/AUDIT_EXPENSE_FUNCTIONS.TE_EXP_SHEET_INQ.GBL?SHEET_ID=</v>
      </c>
      <c r="AD1767" s="250" t="str">
        <f t="shared" si="85"/>
        <v>&amp;PAGE=EX_SHEET_ENTRY</v>
      </c>
      <c r="AE1767" s="250" t="str">
        <f>IF(LEFT(tbl_TransDet_Exp[[#This Row],[Journal Id]],2)="EX",TEXT(tbl_TransDet_Exp[[#This Row],[Vch /Ex /PayId]],"0000000000"),"")</f>
        <v/>
      </c>
      <c r="AF1767" s="250" t="b">
        <f>IF(tbl_TransDet_Exp[[#This Row],[ER Lookup and Format]]&lt;&gt;"",CONCATENATE(tbl_TransDet_Exp[[#This Row],[https://financials.omni.fsu.edu/psp/sprdfi/EMPLOYEE/ERP/c/AUDIT_EXPENSE_FUNCTIONS.TE_EXP_SHEET_INQ.GBL?SHEET_ID=]],AE1767,tbl_TransDet_Exp[[#This Row],[&amp;PAGE=EX_SHEET_ENTRY]]))</f>
        <v>0</v>
      </c>
      <c r="AG1767" s="250" t="str">
        <f t="shared" si="86"/>
        <v>https://docmgmt.its.fsu.edu/NolijWeb/public/apiLoginCheck.jsp?redir=../documentviewer/%3FdocumentId%3D</v>
      </c>
      <c r="AH17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7" s="250" t="str">
        <f>tbl_TransDet_Exp[[#Headers],[&amp;TargetFrameName=None]]</f>
        <v>&amp;TargetFrameName=None</v>
      </c>
      <c r="AJ17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7" s="71"/>
      <c r="AN1767" s="22"/>
      <c r="AO1767" s="22"/>
      <c r="AP1767" s="208"/>
      <c r="AQ1767" s="42" t="e">
        <f>IF(tbl_TransDet_Exp[[#This Row],[Custom SR Type]]="",INDEX(SR_Lookup[Section Name],MATCH(tbl_TransDet_Exp[[#This Row],[Account]],SR_Lookup[Account],0)),tbl_TransDet_Exp[[#This Row],[Custom SR Type]])</f>
        <v>#N/A</v>
      </c>
      <c r="AR1767" s="42">
        <f>VALUE(CONCATENATE(C1767,TEXT(tbl_TransDet_Exp[[#This Row],[Pd]],"00")))</f>
        <v>0</v>
      </c>
      <c r="AS1767" s="42" t="str">
        <f>TEXT(tbl_TransDet_Exp[[#This Row],[Project Id]],"000000")</f>
        <v>000000</v>
      </c>
      <c r="AT1767" s="42" t="e">
        <f>INDEX(Table11[Description],MATCH(tbl_TransDet_Exp[[#This Row],[Account]],Table11[GL Account],0))</f>
        <v>#N/A</v>
      </c>
      <c r="AU17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8" spans="2:47">
      <c r="B1768" s="11"/>
      <c r="C1768" s="243"/>
      <c r="D1768" s="243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244"/>
      <c r="P1768" s="11"/>
      <c r="Q1768" s="245"/>
      <c r="R1768" s="11"/>
      <c r="S1768" s="11"/>
      <c r="T1768" s="11"/>
      <c r="U1768" s="11"/>
      <c r="V1768" s="11"/>
      <c r="W1768" s="11"/>
      <c r="X1768" s="11"/>
      <c r="Y1768" s="11"/>
      <c r="Z1768" s="246"/>
      <c r="AA17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8" s="250" t="e">
        <f>IF(tbl_TransDet_Exp[[#This Row],[+/-  (HR GL Detail)]]&lt;&gt;"",tbl_TransDet_Exp[[#This Row],[+/-  (HR GL Detail)]],IF(#REF!&lt;&gt;"",#REF!,""))</f>
        <v>#REF!</v>
      </c>
      <c r="AC1768" s="250" t="str">
        <f t="shared" si="84"/>
        <v>https://financials.omni.fsu.edu/psp/sprdfi/EMPLOYEE/ERP/c/AUDIT_EXPENSE_FUNCTIONS.TE_EXP_SHEET_INQ.GBL?SHEET_ID=</v>
      </c>
      <c r="AD1768" s="250" t="str">
        <f t="shared" si="85"/>
        <v>&amp;PAGE=EX_SHEET_ENTRY</v>
      </c>
      <c r="AE1768" s="250" t="str">
        <f>IF(LEFT(tbl_TransDet_Exp[[#This Row],[Journal Id]],2)="EX",TEXT(tbl_TransDet_Exp[[#This Row],[Vch /Ex /PayId]],"0000000000"),"")</f>
        <v/>
      </c>
      <c r="AF1768" s="250" t="b">
        <f>IF(tbl_TransDet_Exp[[#This Row],[ER Lookup and Format]]&lt;&gt;"",CONCATENATE(tbl_TransDet_Exp[[#This Row],[https://financials.omni.fsu.edu/psp/sprdfi/EMPLOYEE/ERP/c/AUDIT_EXPENSE_FUNCTIONS.TE_EXP_SHEET_INQ.GBL?SHEET_ID=]],AE1768,tbl_TransDet_Exp[[#This Row],[&amp;PAGE=EX_SHEET_ENTRY]]))</f>
        <v>0</v>
      </c>
      <c r="AG1768" s="250" t="str">
        <f t="shared" si="86"/>
        <v>https://docmgmt.its.fsu.edu/NolijWeb/public/apiLoginCheck.jsp?redir=../documentviewer/%3FdocumentId%3D</v>
      </c>
      <c r="AH17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8" s="250" t="str">
        <f>tbl_TransDet_Exp[[#Headers],[&amp;TargetFrameName=None]]</f>
        <v>&amp;TargetFrameName=None</v>
      </c>
      <c r="AJ17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8" s="71"/>
      <c r="AN1768" s="22"/>
      <c r="AO1768" s="22"/>
      <c r="AP1768" s="208"/>
      <c r="AQ1768" s="42" t="e">
        <f>IF(tbl_TransDet_Exp[[#This Row],[Custom SR Type]]="",INDEX(SR_Lookup[Section Name],MATCH(tbl_TransDet_Exp[[#This Row],[Account]],SR_Lookup[Account],0)),tbl_TransDet_Exp[[#This Row],[Custom SR Type]])</f>
        <v>#N/A</v>
      </c>
      <c r="AR1768" s="42">
        <f>VALUE(CONCATENATE(C1768,TEXT(tbl_TransDet_Exp[[#This Row],[Pd]],"00")))</f>
        <v>0</v>
      </c>
      <c r="AS1768" s="42" t="str">
        <f>TEXT(tbl_TransDet_Exp[[#This Row],[Project Id]],"000000")</f>
        <v>000000</v>
      </c>
      <c r="AT1768" s="42" t="e">
        <f>INDEX(Table11[Description],MATCH(tbl_TransDet_Exp[[#This Row],[Account]],Table11[GL Account],0))</f>
        <v>#N/A</v>
      </c>
      <c r="AU17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69" spans="2:47">
      <c r="B1769" s="11"/>
      <c r="C1769" s="243"/>
      <c r="D1769" s="243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244"/>
      <c r="P1769" s="11"/>
      <c r="Q1769" s="245"/>
      <c r="R1769" s="11"/>
      <c r="S1769" s="11"/>
      <c r="T1769" s="11"/>
      <c r="U1769" s="11"/>
      <c r="V1769" s="11"/>
      <c r="W1769" s="11"/>
      <c r="X1769" s="11"/>
      <c r="Y1769" s="11"/>
      <c r="Z1769" s="246"/>
      <c r="AA17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69" s="250" t="e">
        <f>IF(tbl_TransDet_Exp[[#This Row],[+/-  (HR GL Detail)]]&lt;&gt;"",tbl_TransDet_Exp[[#This Row],[+/-  (HR GL Detail)]],IF(#REF!&lt;&gt;"",#REF!,""))</f>
        <v>#REF!</v>
      </c>
      <c r="AC1769" s="250" t="str">
        <f t="shared" si="84"/>
        <v>https://financials.omni.fsu.edu/psp/sprdfi/EMPLOYEE/ERP/c/AUDIT_EXPENSE_FUNCTIONS.TE_EXP_SHEET_INQ.GBL?SHEET_ID=</v>
      </c>
      <c r="AD1769" s="250" t="str">
        <f t="shared" si="85"/>
        <v>&amp;PAGE=EX_SHEET_ENTRY</v>
      </c>
      <c r="AE1769" s="250" t="str">
        <f>IF(LEFT(tbl_TransDet_Exp[[#This Row],[Journal Id]],2)="EX",TEXT(tbl_TransDet_Exp[[#This Row],[Vch /Ex /PayId]],"0000000000"),"")</f>
        <v/>
      </c>
      <c r="AF1769" s="250" t="b">
        <f>IF(tbl_TransDet_Exp[[#This Row],[ER Lookup and Format]]&lt;&gt;"",CONCATENATE(tbl_TransDet_Exp[[#This Row],[https://financials.omni.fsu.edu/psp/sprdfi/EMPLOYEE/ERP/c/AUDIT_EXPENSE_FUNCTIONS.TE_EXP_SHEET_INQ.GBL?SHEET_ID=]],AE1769,tbl_TransDet_Exp[[#This Row],[&amp;PAGE=EX_SHEET_ENTRY]]))</f>
        <v>0</v>
      </c>
      <c r="AG1769" s="250" t="str">
        <f t="shared" si="86"/>
        <v>https://docmgmt.its.fsu.edu/NolijWeb/public/apiLoginCheck.jsp?redir=../documentviewer/%3FdocumentId%3D</v>
      </c>
      <c r="AH17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69" s="250" t="str">
        <f>tbl_TransDet_Exp[[#Headers],[&amp;TargetFrameName=None]]</f>
        <v>&amp;TargetFrameName=None</v>
      </c>
      <c r="AJ17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69" s="71"/>
      <c r="AN1769" s="22"/>
      <c r="AO1769" s="22"/>
      <c r="AP1769" s="208"/>
      <c r="AQ1769" s="42" t="e">
        <f>IF(tbl_TransDet_Exp[[#This Row],[Custom SR Type]]="",INDEX(SR_Lookup[Section Name],MATCH(tbl_TransDet_Exp[[#This Row],[Account]],SR_Lookup[Account],0)),tbl_TransDet_Exp[[#This Row],[Custom SR Type]])</f>
        <v>#N/A</v>
      </c>
      <c r="AR1769" s="42">
        <f>VALUE(CONCATENATE(C1769,TEXT(tbl_TransDet_Exp[[#This Row],[Pd]],"00")))</f>
        <v>0</v>
      </c>
      <c r="AS1769" s="42" t="str">
        <f>TEXT(tbl_TransDet_Exp[[#This Row],[Project Id]],"000000")</f>
        <v>000000</v>
      </c>
      <c r="AT1769" s="42" t="e">
        <f>INDEX(Table11[Description],MATCH(tbl_TransDet_Exp[[#This Row],[Account]],Table11[GL Account],0))</f>
        <v>#N/A</v>
      </c>
      <c r="AU17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0" spans="2:47">
      <c r="B1770" s="11"/>
      <c r="C1770" s="243"/>
      <c r="D1770" s="243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244"/>
      <c r="P1770" s="11"/>
      <c r="Q1770" s="245"/>
      <c r="R1770" s="11"/>
      <c r="S1770" s="11"/>
      <c r="T1770" s="11"/>
      <c r="U1770" s="11"/>
      <c r="V1770" s="11"/>
      <c r="W1770" s="11"/>
      <c r="X1770" s="11"/>
      <c r="Y1770" s="11"/>
      <c r="Z1770" s="246"/>
      <c r="AA17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0" s="250" t="e">
        <f>IF(tbl_TransDet_Exp[[#This Row],[+/-  (HR GL Detail)]]&lt;&gt;"",tbl_TransDet_Exp[[#This Row],[+/-  (HR GL Detail)]],IF(#REF!&lt;&gt;"",#REF!,""))</f>
        <v>#REF!</v>
      </c>
      <c r="AC1770" s="250" t="str">
        <f t="shared" si="84"/>
        <v>https://financials.omni.fsu.edu/psp/sprdfi/EMPLOYEE/ERP/c/AUDIT_EXPENSE_FUNCTIONS.TE_EXP_SHEET_INQ.GBL?SHEET_ID=</v>
      </c>
      <c r="AD1770" s="250" t="str">
        <f t="shared" si="85"/>
        <v>&amp;PAGE=EX_SHEET_ENTRY</v>
      </c>
      <c r="AE1770" s="250" t="str">
        <f>IF(LEFT(tbl_TransDet_Exp[[#This Row],[Journal Id]],2)="EX",TEXT(tbl_TransDet_Exp[[#This Row],[Vch /Ex /PayId]],"0000000000"),"")</f>
        <v/>
      </c>
      <c r="AF1770" s="250" t="b">
        <f>IF(tbl_TransDet_Exp[[#This Row],[ER Lookup and Format]]&lt;&gt;"",CONCATENATE(tbl_TransDet_Exp[[#This Row],[https://financials.omni.fsu.edu/psp/sprdfi/EMPLOYEE/ERP/c/AUDIT_EXPENSE_FUNCTIONS.TE_EXP_SHEET_INQ.GBL?SHEET_ID=]],AE1770,tbl_TransDet_Exp[[#This Row],[&amp;PAGE=EX_SHEET_ENTRY]]))</f>
        <v>0</v>
      </c>
      <c r="AG1770" s="250" t="str">
        <f t="shared" si="86"/>
        <v>https://docmgmt.its.fsu.edu/NolijWeb/public/apiLoginCheck.jsp?redir=../documentviewer/%3FdocumentId%3D</v>
      </c>
      <c r="AH17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0" s="250" t="str">
        <f>tbl_TransDet_Exp[[#Headers],[&amp;TargetFrameName=None]]</f>
        <v>&amp;TargetFrameName=None</v>
      </c>
      <c r="AJ17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0" s="71"/>
      <c r="AN1770" s="22"/>
      <c r="AO1770" s="22"/>
      <c r="AP1770" s="208"/>
      <c r="AQ1770" s="42" t="e">
        <f>IF(tbl_TransDet_Exp[[#This Row],[Custom SR Type]]="",INDEX(SR_Lookup[Section Name],MATCH(tbl_TransDet_Exp[[#This Row],[Account]],SR_Lookup[Account],0)),tbl_TransDet_Exp[[#This Row],[Custom SR Type]])</f>
        <v>#N/A</v>
      </c>
      <c r="AR1770" s="42">
        <f>VALUE(CONCATENATE(C1770,TEXT(tbl_TransDet_Exp[[#This Row],[Pd]],"00")))</f>
        <v>0</v>
      </c>
      <c r="AS1770" s="42" t="str">
        <f>TEXT(tbl_TransDet_Exp[[#This Row],[Project Id]],"000000")</f>
        <v>000000</v>
      </c>
      <c r="AT1770" s="42" t="e">
        <f>INDEX(Table11[Description],MATCH(tbl_TransDet_Exp[[#This Row],[Account]],Table11[GL Account],0))</f>
        <v>#N/A</v>
      </c>
      <c r="AU17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1" spans="2:47">
      <c r="B1771" s="11"/>
      <c r="C1771" s="243"/>
      <c r="D1771" s="243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244"/>
      <c r="P1771" s="11"/>
      <c r="Q1771" s="245"/>
      <c r="R1771" s="11"/>
      <c r="S1771" s="11"/>
      <c r="T1771" s="11"/>
      <c r="U1771" s="11"/>
      <c r="V1771" s="11"/>
      <c r="W1771" s="11"/>
      <c r="X1771" s="11"/>
      <c r="Y1771" s="11"/>
      <c r="Z1771" s="246"/>
      <c r="AA17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1" s="250" t="e">
        <f>IF(tbl_TransDet_Exp[[#This Row],[+/-  (HR GL Detail)]]&lt;&gt;"",tbl_TransDet_Exp[[#This Row],[+/-  (HR GL Detail)]],IF(#REF!&lt;&gt;"",#REF!,""))</f>
        <v>#REF!</v>
      </c>
      <c r="AC1771" s="250" t="str">
        <f t="shared" si="84"/>
        <v>https://financials.omni.fsu.edu/psp/sprdfi/EMPLOYEE/ERP/c/AUDIT_EXPENSE_FUNCTIONS.TE_EXP_SHEET_INQ.GBL?SHEET_ID=</v>
      </c>
      <c r="AD1771" s="250" t="str">
        <f t="shared" si="85"/>
        <v>&amp;PAGE=EX_SHEET_ENTRY</v>
      </c>
      <c r="AE1771" s="250" t="str">
        <f>IF(LEFT(tbl_TransDet_Exp[[#This Row],[Journal Id]],2)="EX",TEXT(tbl_TransDet_Exp[[#This Row],[Vch /Ex /PayId]],"0000000000"),"")</f>
        <v/>
      </c>
      <c r="AF1771" s="250" t="b">
        <f>IF(tbl_TransDet_Exp[[#This Row],[ER Lookup and Format]]&lt;&gt;"",CONCATENATE(tbl_TransDet_Exp[[#This Row],[https://financials.omni.fsu.edu/psp/sprdfi/EMPLOYEE/ERP/c/AUDIT_EXPENSE_FUNCTIONS.TE_EXP_SHEET_INQ.GBL?SHEET_ID=]],AE1771,tbl_TransDet_Exp[[#This Row],[&amp;PAGE=EX_SHEET_ENTRY]]))</f>
        <v>0</v>
      </c>
      <c r="AG1771" s="250" t="str">
        <f t="shared" si="86"/>
        <v>https://docmgmt.its.fsu.edu/NolijWeb/public/apiLoginCheck.jsp?redir=../documentviewer/%3FdocumentId%3D</v>
      </c>
      <c r="AH17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1" s="250" t="str">
        <f>tbl_TransDet_Exp[[#Headers],[&amp;TargetFrameName=None]]</f>
        <v>&amp;TargetFrameName=None</v>
      </c>
      <c r="AJ17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1" s="71"/>
      <c r="AN1771" s="22"/>
      <c r="AO1771" s="22"/>
      <c r="AP1771" s="208"/>
      <c r="AQ1771" s="42" t="e">
        <f>IF(tbl_TransDet_Exp[[#This Row],[Custom SR Type]]="",INDEX(SR_Lookup[Section Name],MATCH(tbl_TransDet_Exp[[#This Row],[Account]],SR_Lookup[Account],0)),tbl_TransDet_Exp[[#This Row],[Custom SR Type]])</f>
        <v>#N/A</v>
      </c>
      <c r="AR1771" s="42">
        <f>VALUE(CONCATENATE(C1771,TEXT(tbl_TransDet_Exp[[#This Row],[Pd]],"00")))</f>
        <v>0</v>
      </c>
      <c r="AS1771" s="42" t="str">
        <f>TEXT(tbl_TransDet_Exp[[#This Row],[Project Id]],"000000")</f>
        <v>000000</v>
      </c>
      <c r="AT1771" s="42" t="e">
        <f>INDEX(Table11[Description],MATCH(tbl_TransDet_Exp[[#This Row],[Account]],Table11[GL Account],0))</f>
        <v>#N/A</v>
      </c>
      <c r="AU17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2" spans="2:47">
      <c r="B1772" s="11"/>
      <c r="C1772" s="243"/>
      <c r="D1772" s="243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244"/>
      <c r="P1772" s="11"/>
      <c r="Q1772" s="245"/>
      <c r="R1772" s="11"/>
      <c r="S1772" s="11"/>
      <c r="T1772" s="11"/>
      <c r="U1772" s="11"/>
      <c r="V1772" s="11"/>
      <c r="W1772" s="11"/>
      <c r="X1772" s="11"/>
      <c r="Y1772" s="11"/>
      <c r="Z1772" s="246"/>
      <c r="AA17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2" s="250" t="e">
        <f>IF(tbl_TransDet_Exp[[#This Row],[+/-  (HR GL Detail)]]&lt;&gt;"",tbl_TransDet_Exp[[#This Row],[+/-  (HR GL Detail)]],IF(#REF!&lt;&gt;"",#REF!,""))</f>
        <v>#REF!</v>
      </c>
      <c r="AC1772" s="250" t="str">
        <f t="shared" si="84"/>
        <v>https://financials.omni.fsu.edu/psp/sprdfi/EMPLOYEE/ERP/c/AUDIT_EXPENSE_FUNCTIONS.TE_EXP_SHEET_INQ.GBL?SHEET_ID=</v>
      </c>
      <c r="AD1772" s="250" t="str">
        <f t="shared" si="85"/>
        <v>&amp;PAGE=EX_SHEET_ENTRY</v>
      </c>
      <c r="AE1772" s="250" t="str">
        <f>IF(LEFT(tbl_TransDet_Exp[[#This Row],[Journal Id]],2)="EX",TEXT(tbl_TransDet_Exp[[#This Row],[Vch /Ex /PayId]],"0000000000"),"")</f>
        <v/>
      </c>
      <c r="AF1772" s="250" t="b">
        <f>IF(tbl_TransDet_Exp[[#This Row],[ER Lookup and Format]]&lt;&gt;"",CONCATENATE(tbl_TransDet_Exp[[#This Row],[https://financials.omni.fsu.edu/psp/sprdfi/EMPLOYEE/ERP/c/AUDIT_EXPENSE_FUNCTIONS.TE_EXP_SHEET_INQ.GBL?SHEET_ID=]],AE1772,tbl_TransDet_Exp[[#This Row],[&amp;PAGE=EX_SHEET_ENTRY]]))</f>
        <v>0</v>
      </c>
      <c r="AG1772" s="250" t="str">
        <f t="shared" si="86"/>
        <v>https://docmgmt.its.fsu.edu/NolijWeb/public/apiLoginCheck.jsp?redir=../documentviewer/%3FdocumentId%3D</v>
      </c>
      <c r="AH17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2" s="250" t="str">
        <f>tbl_TransDet_Exp[[#Headers],[&amp;TargetFrameName=None]]</f>
        <v>&amp;TargetFrameName=None</v>
      </c>
      <c r="AJ17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2" s="71"/>
      <c r="AN1772" s="22"/>
      <c r="AO1772" s="22"/>
      <c r="AP1772" s="208"/>
      <c r="AQ1772" s="42" t="e">
        <f>IF(tbl_TransDet_Exp[[#This Row],[Custom SR Type]]="",INDEX(SR_Lookup[Section Name],MATCH(tbl_TransDet_Exp[[#This Row],[Account]],SR_Lookup[Account],0)),tbl_TransDet_Exp[[#This Row],[Custom SR Type]])</f>
        <v>#N/A</v>
      </c>
      <c r="AR1772" s="42">
        <f>VALUE(CONCATENATE(C1772,TEXT(tbl_TransDet_Exp[[#This Row],[Pd]],"00")))</f>
        <v>0</v>
      </c>
      <c r="AS1772" s="42" t="str">
        <f>TEXT(tbl_TransDet_Exp[[#This Row],[Project Id]],"000000")</f>
        <v>000000</v>
      </c>
      <c r="AT1772" s="42" t="e">
        <f>INDEX(Table11[Description],MATCH(tbl_TransDet_Exp[[#This Row],[Account]],Table11[GL Account],0))</f>
        <v>#N/A</v>
      </c>
      <c r="AU17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3" spans="2:47">
      <c r="B1773" s="11"/>
      <c r="C1773" s="243"/>
      <c r="D1773" s="243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244"/>
      <c r="P1773" s="11"/>
      <c r="Q1773" s="245"/>
      <c r="R1773" s="11"/>
      <c r="S1773" s="11"/>
      <c r="T1773" s="11"/>
      <c r="U1773" s="11"/>
      <c r="V1773" s="11"/>
      <c r="W1773" s="11"/>
      <c r="X1773" s="11"/>
      <c r="Y1773" s="11"/>
      <c r="Z1773" s="246"/>
      <c r="AA17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3" s="250" t="e">
        <f>IF(tbl_TransDet_Exp[[#This Row],[+/-  (HR GL Detail)]]&lt;&gt;"",tbl_TransDet_Exp[[#This Row],[+/-  (HR GL Detail)]],IF(#REF!&lt;&gt;"",#REF!,""))</f>
        <v>#REF!</v>
      </c>
      <c r="AC1773" s="250" t="str">
        <f t="shared" si="84"/>
        <v>https://financials.omni.fsu.edu/psp/sprdfi/EMPLOYEE/ERP/c/AUDIT_EXPENSE_FUNCTIONS.TE_EXP_SHEET_INQ.GBL?SHEET_ID=</v>
      </c>
      <c r="AD1773" s="250" t="str">
        <f t="shared" si="85"/>
        <v>&amp;PAGE=EX_SHEET_ENTRY</v>
      </c>
      <c r="AE1773" s="250" t="str">
        <f>IF(LEFT(tbl_TransDet_Exp[[#This Row],[Journal Id]],2)="EX",TEXT(tbl_TransDet_Exp[[#This Row],[Vch /Ex /PayId]],"0000000000"),"")</f>
        <v/>
      </c>
      <c r="AF1773" s="250" t="b">
        <f>IF(tbl_TransDet_Exp[[#This Row],[ER Lookup and Format]]&lt;&gt;"",CONCATENATE(tbl_TransDet_Exp[[#This Row],[https://financials.omni.fsu.edu/psp/sprdfi/EMPLOYEE/ERP/c/AUDIT_EXPENSE_FUNCTIONS.TE_EXP_SHEET_INQ.GBL?SHEET_ID=]],AE1773,tbl_TransDet_Exp[[#This Row],[&amp;PAGE=EX_SHEET_ENTRY]]))</f>
        <v>0</v>
      </c>
      <c r="AG1773" s="250" t="str">
        <f t="shared" si="86"/>
        <v>https://docmgmt.its.fsu.edu/NolijWeb/public/apiLoginCheck.jsp?redir=../documentviewer/%3FdocumentId%3D</v>
      </c>
      <c r="AH17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3" s="250" t="str">
        <f>tbl_TransDet_Exp[[#Headers],[&amp;TargetFrameName=None]]</f>
        <v>&amp;TargetFrameName=None</v>
      </c>
      <c r="AJ17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3" s="71"/>
      <c r="AN1773" s="22"/>
      <c r="AO1773" s="22"/>
      <c r="AP1773" s="208"/>
      <c r="AQ1773" s="42" t="e">
        <f>IF(tbl_TransDet_Exp[[#This Row],[Custom SR Type]]="",INDEX(SR_Lookup[Section Name],MATCH(tbl_TransDet_Exp[[#This Row],[Account]],SR_Lookup[Account],0)),tbl_TransDet_Exp[[#This Row],[Custom SR Type]])</f>
        <v>#N/A</v>
      </c>
      <c r="AR1773" s="42">
        <f>VALUE(CONCATENATE(C1773,TEXT(tbl_TransDet_Exp[[#This Row],[Pd]],"00")))</f>
        <v>0</v>
      </c>
      <c r="AS1773" s="42" t="str">
        <f>TEXT(tbl_TransDet_Exp[[#This Row],[Project Id]],"000000")</f>
        <v>000000</v>
      </c>
      <c r="AT1773" s="42" t="e">
        <f>INDEX(Table11[Description],MATCH(tbl_TransDet_Exp[[#This Row],[Account]],Table11[GL Account],0))</f>
        <v>#N/A</v>
      </c>
      <c r="AU17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4" spans="2:47">
      <c r="B1774" s="11"/>
      <c r="C1774" s="243"/>
      <c r="D1774" s="243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244"/>
      <c r="P1774" s="11"/>
      <c r="Q1774" s="245"/>
      <c r="R1774" s="11"/>
      <c r="S1774" s="11"/>
      <c r="T1774" s="11"/>
      <c r="U1774" s="11"/>
      <c r="V1774" s="11"/>
      <c r="W1774" s="11"/>
      <c r="X1774" s="11"/>
      <c r="Y1774" s="11"/>
      <c r="Z1774" s="246"/>
      <c r="AA17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4" s="250" t="e">
        <f>IF(tbl_TransDet_Exp[[#This Row],[+/-  (HR GL Detail)]]&lt;&gt;"",tbl_TransDet_Exp[[#This Row],[+/-  (HR GL Detail)]],IF(#REF!&lt;&gt;"",#REF!,""))</f>
        <v>#REF!</v>
      </c>
      <c r="AC1774" s="250" t="str">
        <f t="shared" si="84"/>
        <v>https://financials.omni.fsu.edu/psp/sprdfi/EMPLOYEE/ERP/c/AUDIT_EXPENSE_FUNCTIONS.TE_EXP_SHEET_INQ.GBL?SHEET_ID=</v>
      </c>
      <c r="AD1774" s="250" t="str">
        <f t="shared" si="85"/>
        <v>&amp;PAGE=EX_SHEET_ENTRY</v>
      </c>
      <c r="AE1774" s="250" t="str">
        <f>IF(LEFT(tbl_TransDet_Exp[[#This Row],[Journal Id]],2)="EX",TEXT(tbl_TransDet_Exp[[#This Row],[Vch /Ex /PayId]],"0000000000"),"")</f>
        <v/>
      </c>
      <c r="AF1774" s="250" t="b">
        <f>IF(tbl_TransDet_Exp[[#This Row],[ER Lookup and Format]]&lt;&gt;"",CONCATENATE(tbl_TransDet_Exp[[#This Row],[https://financials.omni.fsu.edu/psp/sprdfi/EMPLOYEE/ERP/c/AUDIT_EXPENSE_FUNCTIONS.TE_EXP_SHEET_INQ.GBL?SHEET_ID=]],AE1774,tbl_TransDet_Exp[[#This Row],[&amp;PAGE=EX_SHEET_ENTRY]]))</f>
        <v>0</v>
      </c>
      <c r="AG1774" s="250" t="str">
        <f t="shared" si="86"/>
        <v>https://docmgmt.its.fsu.edu/NolijWeb/public/apiLoginCheck.jsp?redir=../documentviewer/%3FdocumentId%3D</v>
      </c>
      <c r="AH17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4" s="250" t="str">
        <f>tbl_TransDet_Exp[[#Headers],[&amp;TargetFrameName=None]]</f>
        <v>&amp;TargetFrameName=None</v>
      </c>
      <c r="AJ17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4" s="71"/>
      <c r="AN1774" s="22"/>
      <c r="AO1774" s="22"/>
      <c r="AP1774" s="208"/>
      <c r="AQ1774" s="42" t="e">
        <f>IF(tbl_TransDet_Exp[[#This Row],[Custom SR Type]]="",INDEX(SR_Lookup[Section Name],MATCH(tbl_TransDet_Exp[[#This Row],[Account]],SR_Lookup[Account],0)),tbl_TransDet_Exp[[#This Row],[Custom SR Type]])</f>
        <v>#N/A</v>
      </c>
      <c r="AR1774" s="42">
        <f>VALUE(CONCATENATE(C1774,TEXT(tbl_TransDet_Exp[[#This Row],[Pd]],"00")))</f>
        <v>0</v>
      </c>
      <c r="AS1774" s="42" t="str">
        <f>TEXT(tbl_TransDet_Exp[[#This Row],[Project Id]],"000000")</f>
        <v>000000</v>
      </c>
      <c r="AT1774" s="42" t="e">
        <f>INDEX(Table11[Description],MATCH(tbl_TransDet_Exp[[#This Row],[Account]],Table11[GL Account],0))</f>
        <v>#N/A</v>
      </c>
      <c r="AU17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5" spans="2:47">
      <c r="B1775" s="11"/>
      <c r="C1775" s="243"/>
      <c r="D1775" s="243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244"/>
      <c r="P1775" s="11"/>
      <c r="Q1775" s="245"/>
      <c r="R1775" s="11"/>
      <c r="S1775" s="11"/>
      <c r="T1775" s="11"/>
      <c r="U1775" s="11"/>
      <c r="V1775" s="11"/>
      <c r="W1775" s="11"/>
      <c r="X1775" s="11"/>
      <c r="Y1775" s="11"/>
      <c r="Z1775" s="246"/>
      <c r="AA17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5" s="250" t="e">
        <f>IF(tbl_TransDet_Exp[[#This Row],[+/-  (HR GL Detail)]]&lt;&gt;"",tbl_TransDet_Exp[[#This Row],[+/-  (HR GL Detail)]],IF(#REF!&lt;&gt;"",#REF!,""))</f>
        <v>#REF!</v>
      </c>
      <c r="AC1775" s="250" t="str">
        <f t="shared" si="84"/>
        <v>https://financials.omni.fsu.edu/psp/sprdfi/EMPLOYEE/ERP/c/AUDIT_EXPENSE_FUNCTIONS.TE_EXP_SHEET_INQ.GBL?SHEET_ID=</v>
      </c>
      <c r="AD1775" s="250" t="str">
        <f t="shared" si="85"/>
        <v>&amp;PAGE=EX_SHEET_ENTRY</v>
      </c>
      <c r="AE1775" s="250" t="str">
        <f>IF(LEFT(tbl_TransDet_Exp[[#This Row],[Journal Id]],2)="EX",TEXT(tbl_TransDet_Exp[[#This Row],[Vch /Ex /PayId]],"0000000000"),"")</f>
        <v/>
      </c>
      <c r="AF1775" s="250" t="b">
        <f>IF(tbl_TransDet_Exp[[#This Row],[ER Lookup and Format]]&lt;&gt;"",CONCATENATE(tbl_TransDet_Exp[[#This Row],[https://financials.omni.fsu.edu/psp/sprdfi/EMPLOYEE/ERP/c/AUDIT_EXPENSE_FUNCTIONS.TE_EXP_SHEET_INQ.GBL?SHEET_ID=]],AE1775,tbl_TransDet_Exp[[#This Row],[&amp;PAGE=EX_SHEET_ENTRY]]))</f>
        <v>0</v>
      </c>
      <c r="AG1775" s="250" t="str">
        <f t="shared" si="86"/>
        <v>https://docmgmt.its.fsu.edu/NolijWeb/public/apiLoginCheck.jsp?redir=../documentviewer/%3FdocumentId%3D</v>
      </c>
      <c r="AH17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5" s="250" t="str">
        <f>tbl_TransDet_Exp[[#Headers],[&amp;TargetFrameName=None]]</f>
        <v>&amp;TargetFrameName=None</v>
      </c>
      <c r="AJ17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5" s="71"/>
      <c r="AN1775" s="22"/>
      <c r="AO1775" s="22"/>
      <c r="AP1775" s="208"/>
      <c r="AQ1775" s="42" t="e">
        <f>IF(tbl_TransDet_Exp[[#This Row],[Custom SR Type]]="",INDEX(SR_Lookup[Section Name],MATCH(tbl_TransDet_Exp[[#This Row],[Account]],SR_Lookup[Account],0)),tbl_TransDet_Exp[[#This Row],[Custom SR Type]])</f>
        <v>#N/A</v>
      </c>
      <c r="AR1775" s="42">
        <f>VALUE(CONCATENATE(C1775,TEXT(tbl_TransDet_Exp[[#This Row],[Pd]],"00")))</f>
        <v>0</v>
      </c>
      <c r="AS1775" s="42" t="str">
        <f>TEXT(tbl_TransDet_Exp[[#This Row],[Project Id]],"000000")</f>
        <v>000000</v>
      </c>
      <c r="AT1775" s="42" t="e">
        <f>INDEX(Table11[Description],MATCH(tbl_TransDet_Exp[[#This Row],[Account]],Table11[GL Account],0))</f>
        <v>#N/A</v>
      </c>
      <c r="AU17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6" spans="2:47">
      <c r="B1776" s="11"/>
      <c r="C1776" s="243"/>
      <c r="D1776" s="243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244"/>
      <c r="P1776" s="11"/>
      <c r="Q1776" s="245"/>
      <c r="R1776" s="11"/>
      <c r="S1776" s="11"/>
      <c r="T1776" s="11"/>
      <c r="U1776" s="11"/>
      <c r="V1776" s="11"/>
      <c r="W1776" s="11"/>
      <c r="X1776" s="11"/>
      <c r="Y1776" s="11"/>
      <c r="Z1776" s="246"/>
      <c r="AA17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6" s="250" t="e">
        <f>IF(tbl_TransDet_Exp[[#This Row],[+/-  (HR GL Detail)]]&lt;&gt;"",tbl_TransDet_Exp[[#This Row],[+/-  (HR GL Detail)]],IF(#REF!&lt;&gt;"",#REF!,""))</f>
        <v>#REF!</v>
      </c>
      <c r="AC1776" s="250" t="str">
        <f t="shared" si="84"/>
        <v>https://financials.omni.fsu.edu/psp/sprdfi/EMPLOYEE/ERP/c/AUDIT_EXPENSE_FUNCTIONS.TE_EXP_SHEET_INQ.GBL?SHEET_ID=</v>
      </c>
      <c r="AD1776" s="250" t="str">
        <f t="shared" si="85"/>
        <v>&amp;PAGE=EX_SHEET_ENTRY</v>
      </c>
      <c r="AE1776" s="250" t="str">
        <f>IF(LEFT(tbl_TransDet_Exp[[#This Row],[Journal Id]],2)="EX",TEXT(tbl_TransDet_Exp[[#This Row],[Vch /Ex /PayId]],"0000000000"),"")</f>
        <v/>
      </c>
      <c r="AF1776" s="250" t="b">
        <f>IF(tbl_TransDet_Exp[[#This Row],[ER Lookup and Format]]&lt;&gt;"",CONCATENATE(tbl_TransDet_Exp[[#This Row],[https://financials.omni.fsu.edu/psp/sprdfi/EMPLOYEE/ERP/c/AUDIT_EXPENSE_FUNCTIONS.TE_EXP_SHEET_INQ.GBL?SHEET_ID=]],AE1776,tbl_TransDet_Exp[[#This Row],[&amp;PAGE=EX_SHEET_ENTRY]]))</f>
        <v>0</v>
      </c>
      <c r="AG1776" s="250" t="str">
        <f t="shared" si="86"/>
        <v>https://docmgmt.its.fsu.edu/NolijWeb/public/apiLoginCheck.jsp?redir=../documentviewer/%3FdocumentId%3D</v>
      </c>
      <c r="AH17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6" s="250" t="str">
        <f>tbl_TransDet_Exp[[#Headers],[&amp;TargetFrameName=None]]</f>
        <v>&amp;TargetFrameName=None</v>
      </c>
      <c r="AJ17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6" s="71"/>
      <c r="AN1776" s="22"/>
      <c r="AO1776" s="22"/>
      <c r="AP1776" s="208"/>
      <c r="AQ1776" s="42" t="e">
        <f>IF(tbl_TransDet_Exp[[#This Row],[Custom SR Type]]="",INDEX(SR_Lookup[Section Name],MATCH(tbl_TransDet_Exp[[#This Row],[Account]],SR_Lookup[Account],0)),tbl_TransDet_Exp[[#This Row],[Custom SR Type]])</f>
        <v>#N/A</v>
      </c>
      <c r="AR1776" s="42">
        <f>VALUE(CONCATENATE(C1776,TEXT(tbl_TransDet_Exp[[#This Row],[Pd]],"00")))</f>
        <v>0</v>
      </c>
      <c r="AS1776" s="42" t="str">
        <f>TEXT(tbl_TransDet_Exp[[#This Row],[Project Id]],"000000")</f>
        <v>000000</v>
      </c>
      <c r="AT1776" s="42" t="e">
        <f>INDEX(Table11[Description],MATCH(tbl_TransDet_Exp[[#This Row],[Account]],Table11[GL Account],0))</f>
        <v>#N/A</v>
      </c>
      <c r="AU17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7" spans="2:47">
      <c r="B1777" s="11"/>
      <c r="C1777" s="243"/>
      <c r="D1777" s="243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244"/>
      <c r="P1777" s="11"/>
      <c r="Q1777" s="245"/>
      <c r="R1777" s="11"/>
      <c r="S1777" s="11"/>
      <c r="T1777" s="11"/>
      <c r="U1777" s="11"/>
      <c r="V1777" s="11"/>
      <c r="W1777" s="11"/>
      <c r="X1777" s="11"/>
      <c r="Y1777" s="11"/>
      <c r="Z1777" s="246"/>
      <c r="AA17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7" s="250" t="e">
        <f>IF(tbl_TransDet_Exp[[#This Row],[+/-  (HR GL Detail)]]&lt;&gt;"",tbl_TransDet_Exp[[#This Row],[+/-  (HR GL Detail)]],IF(#REF!&lt;&gt;"",#REF!,""))</f>
        <v>#REF!</v>
      </c>
      <c r="AC1777" s="250" t="str">
        <f t="shared" si="84"/>
        <v>https://financials.omni.fsu.edu/psp/sprdfi/EMPLOYEE/ERP/c/AUDIT_EXPENSE_FUNCTIONS.TE_EXP_SHEET_INQ.GBL?SHEET_ID=</v>
      </c>
      <c r="AD1777" s="250" t="str">
        <f t="shared" si="85"/>
        <v>&amp;PAGE=EX_SHEET_ENTRY</v>
      </c>
      <c r="AE1777" s="250" t="str">
        <f>IF(LEFT(tbl_TransDet_Exp[[#This Row],[Journal Id]],2)="EX",TEXT(tbl_TransDet_Exp[[#This Row],[Vch /Ex /PayId]],"0000000000"),"")</f>
        <v/>
      </c>
      <c r="AF1777" s="250" t="b">
        <f>IF(tbl_TransDet_Exp[[#This Row],[ER Lookup and Format]]&lt;&gt;"",CONCATENATE(tbl_TransDet_Exp[[#This Row],[https://financials.omni.fsu.edu/psp/sprdfi/EMPLOYEE/ERP/c/AUDIT_EXPENSE_FUNCTIONS.TE_EXP_SHEET_INQ.GBL?SHEET_ID=]],AE1777,tbl_TransDet_Exp[[#This Row],[&amp;PAGE=EX_SHEET_ENTRY]]))</f>
        <v>0</v>
      </c>
      <c r="AG1777" s="250" t="str">
        <f t="shared" si="86"/>
        <v>https://docmgmt.its.fsu.edu/NolijWeb/public/apiLoginCheck.jsp?redir=../documentviewer/%3FdocumentId%3D</v>
      </c>
      <c r="AH17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7" s="250" t="str">
        <f>tbl_TransDet_Exp[[#Headers],[&amp;TargetFrameName=None]]</f>
        <v>&amp;TargetFrameName=None</v>
      </c>
      <c r="AJ17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7" s="71"/>
      <c r="AN1777" s="22"/>
      <c r="AO1777" s="22"/>
      <c r="AP1777" s="208"/>
      <c r="AQ1777" s="42" t="e">
        <f>IF(tbl_TransDet_Exp[[#This Row],[Custom SR Type]]="",INDEX(SR_Lookup[Section Name],MATCH(tbl_TransDet_Exp[[#This Row],[Account]],SR_Lookup[Account],0)),tbl_TransDet_Exp[[#This Row],[Custom SR Type]])</f>
        <v>#N/A</v>
      </c>
      <c r="AR1777" s="42">
        <f>VALUE(CONCATENATE(C1777,TEXT(tbl_TransDet_Exp[[#This Row],[Pd]],"00")))</f>
        <v>0</v>
      </c>
      <c r="AS1777" s="42" t="str">
        <f>TEXT(tbl_TransDet_Exp[[#This Row],[Project Id]],"000000")</f>
        <v>000000</v>
      </c>
      <c r="AT1777" s="42" t="e">
        <f>INDEX(Table11[Description],MATCH(tbl_TransDet_Exp[[#This Row],[Account]],Table11[GL Account],0))</f>
        <v>#N/A</v>
      </c>
      <c r="AU17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8" spans="2:47">
      <c r="B1778" s="11"/>
      <c r="C1778" s="243"/>
      <c r="D1778" s="243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244"/>
      <c r="P1778" s="11"/>
      <c r="Q1778" s="245"/>
      <c r="R1778" s="11"/>
      <c r="S1778" s="11"/>
      <c r="T1778" s="11"/>
      <c r="U1778" s="11"/>
      <c r="V1778" s="11"/>
      <c r="W1778" s="11"/>
      <c r="X1778" s="11"/>
      <c r="Y1778" s="11"/>
      <c r="Z1778" s="246"/>
      <c r="AA17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8" s="250" t="e">
        <f>IF(tbl_TransDet_Exp[[#This Row],[+/-  (HR GL Detail)]]&lt;&gt;"",tbl_TransDet_Exp[[#This Row],[+/-  (HR GL Detail)]],IF(#REF!&lt;&gt;"",#REF!,""))</f>
        <v>#REF!</v>
      </c>
      <c r="AC1778" s="250" t="str">
        <f t="shared" si="84"/>
        <v>https://financials.omni.fsu.edu/psp/sprdfi/EMPLOYEE/ERP/c/AUDIT_EXPENSE_FUNCTIONS.TE_EXP_SHEET_INQ.GBL?SHEET_ID=</v>
      </c>
      <c r="AD1778" s="250" t="str">
        <f t="shared" si="85"/>
        <v>&amp;PAGE=EX_SHEET_ENTRY</v>
      </c>
      <c r="AE1778" s="250" t="str">
        <f>IF(LEFT(tbl_TransDet_Exp[[#This Row],[Journal Id]],2)="EX",TEXT(tbl_TransDet_Exp[[#This Row],[Vch /Ex /PayId]],"0000000000"),"")</f>
        <v/>
      </c>
      <c r="AF1778" s="250" t="b">
        <f>IF(tbl_TransDet_Exp[[#This Row],[ER Lookup and Format]]&lt;&gt;"",CONCATENATE(tbl_TransDet_Exp[[#This Row],[https://financials.omni.fsu.edu/psp/sprdfi/EMPLOYEE/ERP/c/AUDIT_EXPENSE_FUNCTIONS.TE_EXP_SHEET_INQ.GBL?SHEET_ID=]],AE1778,tbl_TransDet_Exp[[#This Row],[&amp;PAGE=EX_SHEET_ENTRY]]))</f>
        <v>0</v>
      </c>
      <c r="AG1778" s="250" t="str">
        <f t="shared" si="86"/>
        <v>https://docmgmt.its.fsu.edu/NolijWeb/public/apiLoginCheck.jsp?redir=../documentviewer/%3FdocumentId%3D</v>
      </c>
      <c r="AH17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8" s="250" t="str">
        <f>tbl_TransDet_Exp[[#Headers],[&amp;TargetFrameName=None]]</f>
        <v>&amp;TargetFrameName=None</v>
      </c>
      <c r="AJ17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8" s="71"/>
      <c r="AN1778" s="22"/>
      <c r="AO1778" s="22"/>
      <c r="AP1778" s="208"/>
      <c r="AQ1778" s="42" t="e">
        <f>IF(tbl_TransDet_Exp[[#This Row],[Custom SR Type]]="",INDEX(SR_Lookup[Section Name],MATCH(tbl_TransDet_Exp[[#This Row],[Account]],SR_Lookup[Account],0)),tbl_TransDet_Exp[[#This Row],[Custom SR Type]])</f>
        <v>#N/A</v>
      </c>
      <c r="AR1778" s="42">
        <f>VALUE(CONCATENATE(C1778,TEXT(tbl_TransDet_Exp[[#This Row],[Pd]],"00")))</f>
        <v>0</v>
      </c>
      <c r="AS1778" s="42" t="str">
        <f>TEXT(tbl_TransDet_Exp[[#This Row],[Project Id]],"000000")</f>
        <v>000000</v>
      </c>
      <c r="AT1778" s="42" t="e">
        <f>INDEX(Table11[Description],MATCH(tbl_TransDet_Exp[[#This Row],[Account]],Table11[GL Account],0))</f>
        <v>#N/A</v>
      </c>
      <c r="AU17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79" spans="2:47">
      <c r="B1779" s="11"/>
      <c r="C1779" s="243"/>
      <c r="D1779" s="243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244"/>
      <c r="P1779" s="11"/>
      <c r="Q1779" s="245"/>
      <c r="R1779" s="11"/>
      <c r="S1779" s="11"/>
      <c r="T1779" s="11"/>
      <c r="U1779" s="11"/>
      <c r="V1779" s="11"/>
      <c r="W1779" s="11"/>
      <c r="X1779" s="11"/>
      <c r="Y1779" s="11"/>
      <c r="Z1779" s="246"/>
      <c r="AA17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79" s="250" t="e">
        <f>IF(tbl_TransDet_Exp[[#This Row],[+/-  (HR GL Detail)]]&lt;&gt;"",tbl_TransDet_Exp[[#This Row],[+/-  (HR GL Detail)]],IF(#REF!&lt;&gt;"",#REF!,""))</f>
        <v>#REF!</v>
      </c>
      <c r="AC1779" s="250" t="str">
        <f t="shared" si="84"/>
        <v>https://financials.omni.fsu.edu/psp/sprdfi/EMPLOYEE/ERP/c/AUDIT_EXPENSE_FUNCTIONS.TE_EXP_SHEET_INQ.GBL?SHEET_ID=</v>
      </c>
      <c r="AD1779" s="250" t="str">
        <f t="shared" si="85"/>
        <v>&amp;PAGE=EX_SHEET_ENTRY</v>
      </c>
      <c r="AE1779" s="250" t="str">
        <f>IF(LEFT(tbl_TransDet_Exp[[#This Row],[Journal Id]],2)="EX",TEXT(tbl_TransDet_Exp[[#This Row],[Vch /Ex /PayId]],"0000000000"),"")</f>
        <v/>
      </c>
      <c r="AF1779" s="250" t="b">
        <f>IF(tbl_TransDet_Exp[[#This Row],[ER Lookup and Format]]&lt;&gt;"",CONCATENATE(tbl_TransDet_Exp[[#This Row],[https://financials.omni.fsu.edu/psp/sprdfi/EMPLOYEE/ERP/c/AUDIT_EXPENSE_FUNCTIONS.TE_EXP_SHEET_INQ.GBL?SHEET_ID=]],AE1779,tbl_TransDet_Exp[[#This Row],[&amp;PAGE=EX_SHEET_ENTRY]]))</f>
        <v>0</v>
      </c>
      <c r="AG1779" s="250" t="str">
        <f t="shared" si="86"/>
        <v>https://docmgmt.its.fsu.edu/NolijWeb/public/apiLoginCheck.jsp?redir=../documentviewer/%3FdocumentId%3D</v>
      </c>
      <c r="AH17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79" s="250" t="str">
        <f>tbl_TransDet_Exp[[#Headers],[&amp;TargetFrameName=None]]</f>
        <v>&amp;TargetFrameName=None</v>
      </c>
      <c r="AJ17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79" s="71"/>
      <c r="AN1779" s="22"/>
      <c r="AO1779" s="22"/>
      <c r="AP1779" s="208"/>
      <c r="AQ1779" s="42" t="e">
        <f>IF(tbl_TransDet_Exp[[#This Row],[Custom SR Type]]="",INDEX(SR_Lookup[Section Name],MATCH(tbl_TransDet_Exp[[#This Row],[Account]],SR_Lookup[Account],0)),tbl_TransDet_Exp[[#This Row],[Custom SR Type]])</f>
        <v>#N/A</v>
      </c>
      <c r="AR1779" s="42">
        <f>VALUE(CONCATENATE(C1779,TEXT(tbl_TransDet_Exp[[#This Row],[Pd]],"00")))</f>
        <v>0</v>
      </c>
      <c r="AS1779" s="42" t="str">
        <f>TEXT(tbl_TransDet_Exp[[#This Row],[Project Id]],"000000")</f>
        <v>000000</v>
      </c>
      <c r="AT1779" s="42" t="e">
        <f>INDEX(Table11[Description],MATCH(tbl_TransDet_Exp[[#This Row],[Account]],Table11[GL Account],0))</f>
        <v>#N/A</v>
      </c>
      <c r="AU17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0" spans="2:47">
      <c r="B1780" s="11"/>
      <c r="C1780" s="243"/>
      <c r="D1780" s="243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244"/>
      <c r="P1780" s="11"/>
      <c r="Q1780" s="245"/>
      <c r="R1780" s="11"/>
      <c r="S1780" s="11"/>
      <c r="T1780" s="11"/>
      <c r="U1780" s="11"/>
      <c r="V1780" s="11"/>
      <c r="W1780" s="11"/>
      <c r="X1780" s="11"/>
      <c r="Y1780" s="11"/>
      <c r="Z1780" s="246"/>
      <c r="AA17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0" s="250" t="e">
        <f>IF(tbl_TransDet_Exp[[#This Row],[+/-  (HR GL Detail)]]&lt;&gt;"",tbl_TransDet_Exp[[#This Row],[+/-  (HR GL Detail)]],IF(#REF!&lt;&gt;"",#REF!,""))</f>
        <v>#REF!</v>
      </c>
      <c r="AC1780" s="250" t="str">
        <f t="shared" si="84"/>
        <v>https://financials.omni.fsu.edu/psp/sprdfi/EMPLOYEE/ERP/c/AUDIT_EXPENSE_FUNCTIONS.TE_EXP_SHEET_INQ.GBL?SHEET_ID=</v>
      </c>
      <c r="AD1780" s="250" t="str">
        <f t="shared" si="85"/>
        <v>&amp;PAGE=EX_SHEET_ENTRY</v>
      </c>
      <c r="AE1780" s="250" t="str">
        <f>IF(LEFT(tbl_TransDet_Exp[[#This Row],[Journal Id]],2)="EX",TEXT(tbl_TransDet_Exp[[#This Row],[Vch /Ex /PayId]],"0000000000"),"")</f>
        <v/>
      </c>
      <c r="AF1780" s="250" t="b">
        <f>IF(tbl_TransDet_Exp[[#This Row],[ER Lookup and Format]]&lt;&gt;"",CONCATENATE(tbl_TransDet_Exp[[#This Row],[https://financials.omni.fsu.edu/psp/sprdfi/EMPLOYEE/ERP/c/AUDIT_EXPENSE_FUNCTIONS.TE_EXP_SHEET_INQ.GBL?SHEET_ID=]],AE1780,tbl_TransDet_Exp[[#This Row],[&amp;PAGE=EX_SHEET_ENTRY]]))</f>
        <v>0</v>
      </c>
      <c r="AG1780" s="250" t="str">
        <f t="shared" si="86"/>
        <v>https://docmgmt.its.fsu.edu/NolijWeb/public/apiLoginCheck.jsp?redir=../documentviewer/%3FdocumentId%3D</v>
      </c>
      <c r="AH17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0" s="250" t="str">
        <f>tbl_TransDet_Exp[[#Headers],[&amp;TargetFrameName=None]]</f>
        <v>&amp;TargetFrameName=None</v>
      </c>
      <c r="AJ17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0" s="71"/>
      <c r="AN1780" s="22"/>
      <c r="AO1780" s="22"/>
      <c r="AP1780" s="208"/>
      <c r="AQ1780" s="42" t="e">
        <f>IF(tbl_TransDet_Exp[[#This Row],[Custom SR Type]]="",INDEX(SR_Lookup[Section Name],MATCH(tbl_TransDet_Exp[[#This Row],[Account]],SR_Lookup[Account],0)),tbl_TransDet_Exp[[#This Row],[Custom SR Type]])</f>
        <v>#N/A</v>
      </c>
      <c r="AR1780" s="42">
        <f>VALUE(CONCATENATE(C1780,TEXT(tbl_TransDet_Exp[[#This Row],[Pd]],"00")))</f>
        <v>0</v>
      </c>
      <c r="AS1780" s="42" t="str">
        <f>TEXT(tbl_TransDet_Exp[[#This Row],[Project Id]],"000000")</f>
        <v>000000</v>
      </c>
      <c r="AT1780" s="42" t="e">
        <f>INDEX(Table11[Description],MATCH(tbl_TransDet_Exp[[#This Row],[Account]],Table11[GL Account],0))</f>
        <v>#N/A</v>
      </c>
      <c r="AU17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1" spans="2:47">
      <c r="B1781" s="11"/>
      <c r="C1781" s="243"/>
      <c r="D1781" s="243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244"/>
      <c r="P1781" s="11"/>
      <c r="Q1781" s="245"/>
      <c r="R1781" s="11"/>
      <c r="S1781" s="11"/>
      <c r="T1781" s="11"/>
      <c r="U1781" s="11"/>
      <c r="V1781" s="11"/>
      <c r="W1781" s="11"/>
      <c r="X1781" s="11"/>
      <c r="Y1781" s="11"/>
      <c r="Z1781" s="246"/>
      <c r="AA17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1" s="250" t="e">
        <f>IF(tbl_TransDet_Exp[[#This Row],[+/-  (HR GL Detail)]]&lt;&gt;"",tbl_TransDet_Exp[[#This Row],[+/-  (HR GL Detail)]],IF(#REF!&lt;&gt;"",#REF!,""))</f>
        <v>#REF!</v>
      </c>
      <c r="AC1781" s="250" t="str">
        <f t="shared" si="84"/>
        <v>https://financials.omni.fsu.edu/psp/sprdfi/EMPLOYEE/ERP/c/AUDIT_EXPENSE_FUNCTIONS.TE_EXP_SHEET_INQ.GBL?SHEET_ID=</v>
      </c>
      <c r="AD1781" s="250" t="str">
        <f t="shared" si="85"/>
        <v>&amp;PAGE=EX_SHEET_ENTRY</v>
      </c>
      <c r="AE1781" s="250" t="str">
        <f>IF(LEFT(tbl_TransDet_Exp[[#This Row],[Journal Id]],2)="EX",TEXT(tbl_TransDet_Exp[[#This Row],[Vch /Ex /PayId]],"0000000000"),"")</f>
        <v/>
      </c>
      <c r="AF1781" s="250" t="b">
        <f>IF(tbl_TransDet_Exp[[#This Row],[ER Lookup and Format]]&lt;&gt;"",CONCATENATE(tbl_TransDet_Exp[[#This Row],[https://financials.omni.fsu.edu/psp/sprdfi/EMPLOYEE/ERP/c/AUDIT_EXPENSE_FUNCTIONS.TE_EXP_SHEET_INQ.GBL?SHEET_ID=]],AE1781,tbl_TransDet_Exp[[#This Row],[&amp;PAGE=EX_SHEET_ENTRY]]))</f>
        <v>0</v>
      </c>
      <c r="AG1781" s="250" t="str">
        <f t="shared" si="86"/>
        <v>https://docmgmt.its.fsu.edu/NolijWeb/public/apiLoginCheck.jsp?redir=../documentviewer/%3FdocumentId%3D</v>
      </c>
      <c r="AH17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1" s="250" t="str">
        <f>tbl_TransDet_Exp[[#Headers],[&amp;TargetFrameName=None]]</f>
        <v>&amp;TargetFrameName=None</v>
      </c>
      <c r="AJ17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1" s="71"/>
      <c r="AN1781" s="22"/>
      <c r="AO1781" s="22"/>
      <c r="AP1781" s="208"/>
      <c r="AQ1781" s="42" t="e">
        <f>IF(tbl_TransDet_Exp[[#This Row],[Custom SR Type]]="",INDEX(SR_Lookup[Section Name],MATCH(tbl_TransDet_Exp[[#This Row],[Account]],SR_Lookup[Account],0)),tbl_TransDet_Exp[[#This Row],[Custom SR Type]])</f>
        <v>#N/A</v>
      </c>
      <c r="AR1781" s="42">
        <f>VALUE(CONCATENATE(C1781,TEXT(tbl_TransDet_Exp[[#This Row],[Pd]],"00")))</f>
        <v>0</v>
      </c>
      <c r="AS1781" s="42" t="str">
        <f>TEXT(tbl_TransDet_Exp[[#This Row],[Project Id]],"000000")</f>
        <v>000000</v>
      </c>
      <c r="AT1781" s="42" t="e">
        <f>INDEX(Table11[Description],MATCH(tbl_TransDet_Exp[[#This Row],[Account]],Table11[GL Account],0))</f>
        <v>#N/A</v>
      </c>
      <c r="AU17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2" spans="2:47">
      <c r="B1782" s="11"/>
      <c r="C1782" s="243"/>
      <c r="D1782" s="243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244"/>
      <c r="P1782" s="11"/>
      <c r="Q1782" s="245"/>
      <c r="R1782" s="11"/>
      <c r="S1782" s="11"/>
      <c r="T1782" s="11"/>
      <c r="U1782" s="11"/>
      <c r="V1782" s="11"/>
      <c r="W1782" s="11"/>
      <c r="X1782" s="11"/>
      <c r="Y1782" s="11"/>
      <c r="Z1782" s="246"/>
      <c r="AA17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2" s="250" t="e">
        <f>IF(tbl_TransDet_Exp[[#This Row],[+/-  (HR GL Detail)]]&lt;&gt;"",tbl_TransDet_Exp[[#This Row],[+/-  (HR GL Detail)]],IF(#REF!&lt;&gt;"",#REF!,""))</f>
        <v>#REF!</v>
      </c>
      <c r="AC1782" s="250" t="str">
        <f t="shared" si="84"/>
        <v>https://financials.omni.fsu.edu/psp/sprdfi/EMPLOYEE/ERP/c/AUDIT_EXPENSE_FUNCTIONS.TE_EXP_SHEET_INQ.GBL?SHEET_ID=</v>
      </c>
      <c r="AD1782" s="250" t="str">
        <f t="shared" si="85"/>
        <v>&amp;PAGE=EX_SHEET_ENTRY</v>
      </c>
      <c r="AE1782" s="250" t="str">
        <f>IF(LEFT(tbl_TransDet_Exp[[#This Row],[Journal Id]],2)="EX",TEXT(tbl_TransDet_Exp[[#This Row],[Vch /Ex /PayId]],"0000000000"),"")</f>
        <v/>
      </c>
      <c r="AF1782" s="250" t="b">
        <f>IF(tbl_TransDet_Exp[[#This Row],[ER Lookup and Format]]&lt;&gt;"",CONCATENATE(tbl_TransDet_Exp[[#This Row],[https://financials.omni.fsu.edu/psp/sprdfi/EMPLOYEE/ERP/c/AUDIT_EXPENSE_FUNCTIONS.TE_EXP_SHEET_INQ.GBL?SHEET_ID=]],AE1782,tbl_TransDet_Exp[[#This Row],[&amp;PAGE=EX_SHEET_ENTRY]]))</f>
        <v>0</v>
      </c>
      <c r="AG1782" s="250" t="str">
        <f t="shared" si="86"/>
        <v>https://docmgmt.its.fsu.edu/NolijWeb/public/apiLoginCheck.jsp?redir=../documentviewer/%3FdocumentId%3D</v>
      </c>
      <c r="AH17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2" s="250" t="str">
        <f>tbl_TransDet_Exp[[#Headers],[&amp;TargetFrameName=None]]</f>
        <v>&amp;TargetFrameName=None</v>
      </c>
      <c r="AJ17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2" s="71"/>
      <c r="AN1782" s="22"/>
      <c r="AO1782" s="22"/>
      <c r="AP1782" s="208"/>
      <c r="AQ1782" s="42" t="e">
        <f>IF(tbl_TransDet_Exp[[#This Row],[Custom SR Type]]="",INDEX(SR_Lookup[Section Name],MATCH(tbl_TransDet_Exp[[#This Row],[Account]],SR_Lookup[Account],0)),tbl_TransDet_Exp[[#This Row],[Custom SR Type]])</f>
        <v>#N/A</v>
      </c>
      <c r="AR1782" s="42">
        <f>VALUE(CONCATENATE(C1782,TEXT(tbl_TransDet_Exp[[#This Row],[Pd]],"00")))</f>
        <v>0</v>
      </c>
      <c r="AS1782" s="42" t="str">
        <f>TEXT(tbl_TransDet_Exp[[#This Row],[Project Id]],"000000")</f>
        <v>000000</v>
      </c>
      <c r="AT1782" s="42" t="e">
        <f>INDEX(Table11[Description],MATCH(tbl_TransDet_Exp[[#This Row],[Account]],Table11[GL Account],0))</f>
        <v>#N/A</v>
      </c>
      <c r="AU17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3" spans="2:47">
      <c r="B1783" s="11"/>
      <c r="C1783" s="243"/>
      <c r="D1783" s="243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244"/>
      <c r="P1783" s="11"/>
      <c r="Q1783" s="245"/>
      <c r="R1783" s="11"/>
      <c r="S1783" s="11"/>
      <c r="T1783" s="11"/>
      <c r="U1783" s="11"/>
      <c r="V1783" s="11"/>
      <c r="W1783" s="11"/>
      <c r="X1783" s="11"/>
      <c r="Y1783" s="11"/>
      <c r="Z1783" s="246"/>
      <c r="AA17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3" s="250" t="e">
        <f>IF(tbl_TransDet_Exp[[#This Row],[+/-  (HR GL Detail)]]&lt;&gt;"",tbl_TransDet_Exp[[#This Row],[+/-  (HR GL Detail)]],IF(#REF!&lt;&gt;"",#REF!,""))</f>
        <v>#REF!</v>
      </c>
      <c r="AC1783" s="250" t="str">
        <f t="shared" si="84"/>
        <v>https://financials.omni.fsu.edu/psp/sprdfi/EMPLOYEE/ERP/c/AUDIT_EXPENSE_FUNCTIONS.TE_EXP_SHEET_INQ.GBL?SHEET_ID=</v>
      </c>
      <c r="AD1783" s="250" t="str">
        <f t="shared" si="85"/>
        <v>&amp;PAGE=EX_SHEET_ENTRY</v>
      </c>
      <c r="AE1783" s="250" t="str">
        <f>IF(LEFT(tbl_TransDet_Exp[[#This Row],[Journal Id]],2)="EX",TEXT(tbl_TransDet_Exp[[#This Row],[Vch /Ex /PayId]],"0000000000"),"")</f>
        <v/>
      </c>
      <c r="AF1783" s="250" t="b">
        <f>IF(tbl_TransDet_Exp[[#This Row],[ER Lookup and Format]]&lt;&gt;"",CONCATENATE(tbl_TransDet_Exp[[#This Row],[https://financials.omni.fsu.edu/psp/sprdfi/EMPLOYEE/ERP/c/AUDIT_EXPENSE_FUNCTIONS.TE_EXP_SHEET_INQ.GBL?SHEET_ID=]],AE1783,tbl_TransDet_Exp[[#This Row],[&amp;PAGE=EX_SHEET_ENTRY]]))</f>
        <v>0</v>
      </c>
      <c r="AG1783" s="250" t="str">
        <f t="shared" si="86"/>
        <v>https://docmgmt.its.fsu.edu/NolijWeb/public/apiLoginCheck.jsp?redir=../documentviewer/%3FdocumentId%3D</v>
      </c>
      <c r="AH17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3" s="250" t="str">
        <f>tbl_TransDet_Exp[[#Headers],[&amp;TargetFrameName=None]]</f>
        <v>&amp;TargetFrameName=None</v>
      </c>
      <c r="AJ17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3" s="71"/>
      <c r="AN1783" s="22"/>
      <c r="AO1783" s="22"/>
      <c r="AP1783" s="208"/>
      <c r="AQ1783" s="42" t="e">
        <f>IF(tbl_TransDet_Exp[[#This Row],[Custom SR Type]]="",INDEX(SR_Lookup[Section Name],MATCH(tbl_TransDet_Exp[[#This Row],[Account]],SR_Lookup[Account],0)),tbl_TransDet_Exp[[#This Row],[Custom SR Type]])</f>
        <v>#N/A</v>
      </c>
      <c r="AR1783" s="42">
        <f>VALUE(CONCATENATE(C1783,TEXT(tbl_TransDet_Exp[[#This Row],[Pd]],"00")))</f>
        <v>0</v>
      </c>
      <c r="AS1783" s="42" t="str">
        <f>TEXT(tbl_TransDet_Exp[[#This Row],[Project Id]],"000000")</f>
        <v>000000</v>
      </c>
      <c r="AT1783" s="42" t="e">
        <f>INDEX(Table11[Description],MATCH(tbl_TransDet_Exp[[#This Row],[Account]],Table11[GL Account],0))</f>
        <v>#N/A</v>
      </c>
      <c r="AU17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4" spans="2:47">
      <c r="B1784" s="11"/>
      <c r="C1784" s="243"/>
      <c r="D1784" s="243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244"/>
      <c r="P1784" s="11"/>
      <c r="Q1784" s="245"/>
      <c r="R1784" s="11"/>
      <c r="S1784" s="11"/>
      <c r="T1784" s="11"/>
      <c r="U1784" s="11"/>
      <c r="V1784" s="11"/>
      <c r="W1784" s="11"/>
      <c r="X1784" s="11"/>
      <c r="Y1784" s="11"/>
      <c r="Z1784" s="246"/>
      <c r="AA17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4" s="250" t="e">
        <f>IF(tbl_TransDet_Exp[[#This Row],[+/-  (HR GL Detail)]]&lt;&gt;"",tbl_TransDet_Exp[[#This Row],[+/-  (HR GL Detail)]],IF(#REF!&lt;&gt;"",#REF!,""))</f>
        <v>#REF!</v>
      </c>
      <c r="AC1784" s="250" t="str">
        <f t="shared" si="84"/>
        <v>https://financials.omni.fsu.edu/psp/sprdfi/EMPLOYEE/ERP/c/AUDIT_EXPENSE_FUNCTIONS.TE_EXP_SHEET_INQ.GBL?SHEET_ID=</v>
      </c>
      <c r="AD1784" s="250" t="str">
        <f t="shared" si="85"/>
        <v>&amp;PAGE=EX_SHEET_ENTRY</v>
      </c>
      <c r="AE1784" s="250" t="str">
        <f>IF(LEFT(tbl_TransDet_Exp[[#This Row],[Journal Id]],2)="EX",TEXT(tbl_TransDet_Exp[[#This Row],[Vch /Ex /PayId]],"0000000000"),"")</f>
        <v/>
      </c>
      <c r="AF1784" s="250" t="b">
        <f>IF(tbl_TransDet_Exp[[#This Row],[ER Lookup and Format]]&lt;&gt;"",CONCATENATE(tbl_TransDet_Exp[[#This Row],[https://financials.omni.fsu.edu/psp/sprdfi/EMPLOYEE/ERP/c/AUDIT_EXPENSE_FUNCTIONS.TE_EXP_SHEET_INQ.GBL?SHEET_ID=]],AE1784,tbl_TransDet_Exp[[#This Row],[&amp;PAGE=EX_SHEET_ENTRY]]))</f>
        <v>0</v>
      </c>
      <c r="AG1784" s="250" t="str">
        <f t="shared" si="86"/>
        <v>https://docmgmt.its.fsu.edu/NolijWeb/public/apiLoginCheck.jsp?redir=../documentviewer/%3FdocumentId%3D</v>
      </c>
      <c r="AH17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4" s="250" t="str">
        <f>tbl_TransDet_Exp[[#Headers],[&amp;TargetFrameName=None]]</f>
        <v>&amp;TargetFrameName=None</v>
      </c>
      <c r="AJ17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4" s="71"/>
      <c r="AN1784" s="22"/>
      <c r="AO1784" s="22"/>
      <c r="AP1784" s="208"/>
      <c r="AQ1784" s="42" t="e">
        <f>IF(tbl_TransDet_Exp[[#This Row],[Custom SR Type]]="",INDEX(SR_Lookup[Section Name],MATCH(tbl_TransDet_Exp[[#This Row],[Account]],SR_Lookup[Account],0)),tbl_TransDet_Exp[[#This Row],[Custom SR Type]])</f>
        <v>#N/A</v>
      </c>
      <c r="AR1784" s="42">
        <f>VALUE(CONCATENATE(C1784,TEXT(tbl_TransDet_Exp[[#This Row],[Pd]],"00")))</f>
        <v>0</v>
      </c>
      <c r="AS1784" s="42" t="str">
        <f>TEXT(tbl_TransDet_Exp[[#This Row],[Project Id]],"000000")</f>
        <v>000000</v>
      </c>
      <c r="AT1784" s="42" t="e">
        <f>INDEX(Table11[Description],MATCH(tbl_TransDet_Exp[[#This Row],[Account]],Table11[GL Account],0))</f>
        <v>#N/A</v>
      </c>
      <c r="AU17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5" spans="2:47">
      <c r="B1785" s="11"/>
      <c r="C1785" s="243"/>
      <c r="D1785" s="243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244"/>
      <c r="P1785" s="11"/>
      <c r="Q1785" s="245"/>
      <c r="R1785" s="11"/>
      <c r="S1785" s="11"/>
      <c r="T1785" s="11"/>
      <c r="U1785" s="11"/>
      <c r="V1785" s="11"/>
      <c r="W1785" s="11"/>
      <c r="X1785" s="11"/>
      <c r="Y1785" s="11"/>
      <c r="Z1785" s="246"/>
      <c r="AA17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5" s="250" t="e">
        <f>IF(tbl_TransDet_Exp[[#This Row],[+/-  (HR GL Detail)]]&lt;&gt;"",tbl_TransDet_Exp[[#This Row],[+/-  (HR GL Detail)]],IF(#REF!&lt;&gt;"",#REF!,""))</f>
        <v>#REF!</v>
      </c>
      <c r="AC1785" s="250" t="str">
        <f t="shared" si="84"/>
        <v>https://financials.omni.fsu.edu/psp/sprdfi/EMPLOYEE/ERP/c/AUDIT_EXPENSE_FUNCTIONS.TE_EXP_SHEET_INQ.GBL?SHEET_ID=</v>
      </c>
      <c r="AD1785" s="250" t="str">
        <f t="shared" si="85"/>
        <v>&amp;PAGE=EX_SHEET_ENTRY</v>
      </c>
      <c r="AE1785" s="250" t="str">
        <f>IF(LEFT(tbl_TransDet_Exp[[#This Row],[Journal Id]],2)="EX",TEXT(tbl_TransDet_Exp[[#This Row],[Vch /Ex /PayId]],"0000000000"),"")</f>
        <v/>
      </c>
      <c r="AF1785" s="250" t="b">
        <f>IF(tbl_TransDet_Exp[[#This Row],[ER Lookup and Format]]&lt;&gt;"",CONCATENATE(tbl_TransDet_Exp[[#This Row],[https://financials.omni.fsu.edu/psp/sprdfi/EMPLOYEE/ERP/c/AUDIT_EXPENSE_FUNCTIONS.TE_EXP_SHEET_INQ.GBL?SHEET_ID=]],AE1785,tbl_TransDet_Exp[[#This Row],[&amp;PAGE=EX_SHEET_ENTRY]]))</f>
        <v>0</v>
      </c>
      <c r="AG1785" s="250" t="str">
        <f t="shared" si="86"/>
        <v>https://docmgmt.its.fsu.edu/NolijWeb/public/apiLoginCheck.jsp?redir=../documentviewer/%3FdocumentId%3D</v>
      </c>
      <c r="AH17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5" s="250" t="str">
        <f>tbl_TransDet_Exp[[#Headers],[&amp;TargetFrameName=None]]</f>
        <v>&amp;TargetFrameName=None</v>
      </c>
      <c r="AJ17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5" s="71"/>
      <c r="AN1785" s="22"/>
      <c r="AO1785" s="22"/>
      <c r="AP1785" s="208"/>
      <c r="AQ1785" s="42" t="e">
        <f>IF(tbl_TransDet_Exp[[#This Row],[Custom SR Type]]="",INDEX(SR_Lookup[Section Name],MATCH(tbl_TransDet_Exp[[#This Row],[Account]],SR_Lookup[Account],0)),tbl_TransDet_Exp[[#This Row],[Custom SR Type]])</f>
        <v>#N/A</v>
      </c>
      <c r="AR1785" s="42">
        <f>VALUE(CONCATENATE(C1785,TEXT(tbl_TransDet_Exp[[#This Row],[Pd]],"00")))</f>
        <v>0</v>
      </c>
      <c r="AS1785" s="42" t="str">
        <f>TEXT(tbl_TransDet_Exp[[#This Row],[Project Id]],"000000")</f>
        <v>000000</v>
      </c>
      <c r="AT1785" s="42" t="e">
        <f>INDEX(Table11[Description],MATCH(tbl_TransDet_Exp[[#This Row],[Account]],Table11[GL Account],0))</f>
        <v>#N/A</v>
      </c>
      <c r="AU17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6" spans="2:47">
      <c r="B1786" s="11"/>
      <c r="C1786" s="243"/>
      <c r="D1786" s="243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244"/>
      <c r="P1786" s="11"/>
      <c r="Q1786" s="245"/>
      <c r="R1786" s="11"/>
      <c r="S1786" s="11"/>
      <c r="T1786" s="11"/>
      <c r="U1786" s="11"/>
      <c r="V1786" s="11"/>
      <c r="W1786" s="11"/>
      <c r="X1786" s="11"/>
      <c r="Y1786" s="11"/>
      <c r="Z1786" s="246"/>
      <c r="AA17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6" s="250" t="e">
        <f>IF(tbl_TransDet_Exp[[#This Row],[+/-  (HR GL Detail)]]&lt;&gt;"",tbl_TransDet_Exp[[#This Row],[+/-  (HR GL Detail)]],IF(#REF!&lt;&gt;"",#REF!,""))</f>
        <v>#REF!</v>
      </c>
      <c r="AC1786" s="250" t="str">
        <f t="shared" si="84"/>
        <v>https://financials.omni.fsu.edu/psp/sprdfi/EMPLOYEE/ERP/c/AUDIT_EXPENSE_FUNCTIONS.TE_EXP_SHEET_INQ.GBL?SHEET_ID=</v>
      </c>
      <c r="AD1786" s="250" t="str">
        <f t="shared" si="85"/>
        <v>&amp;PAGE=EX_SHEET_ENTRY</v>
      </c>
      <c r="AE1786" s="250" t="str">
        <f>IF(LEFT(tbl_TransDet_Exp[[#This Row],[Journal Id]],2)="EX",TEXT(tbl_TransDet_Exp[[#This Row],[Vch /Ex /PayId]],"0000000000"),"")</f>
        <v/>
      </c>
      <c r="AF1786" s="250" t="b">
        <f>IF(tbl_TransDet_Exp[[#This Row],[ER Lookup and Format]]&lt;&gt;"",CONCATENATE(tbl_TransDet_Exp[[#This Row],[https://financials.omni.fsu.edu/psp/sprdfi/EMPLOYEE/ERP/c/AUDIT_EXPENSE_FUNCTIONS.TE_EXP_SHEET_INQ.GBL?SHEET_ID=]],AE1786,tbl_TransDet_Exp[[#This Row],[&amp;PAGE=EX_SHEET_ENTRY]]))</f>
        <v>0</v>
      </c>
      <c r="AG1786" s="250" t="str">
        <f t="shared" si="86"/>
        <v>https://docmgmt.its.fsu.edu/NolijWeb/public/apiLoginCheck.jsp?redir=../documentviewer/%3FdocumentId%3D</v>
      </c>
      <c r="AH17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6" s="250" t="str">
        <f>tbl_TransDet_Exp[[#Headers],[&amp;TargetFrameName=None]]</f>
        <v>&amp;TargetFrameName=None</v>
      </c>
      <c r="AJ17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6" s="71"/>
      <c r="AN1786" s="22"/>
      <c r="AO1786" s="22"/>
      <c r="AP1786" s="208"/>
      <c r="AQ1786" s="42" t="e">
        <f>IF(tbl_TransDet_Exp[[#This Row],[Custom SR Type]]="",INDEX(SR_Lookup[Section Name],MATCH(tbl_TransDet_Exp[[#This Row],[Account]],SR_Lookup[Account],0)),tbl_TransDet_Exp[[#This Row],[Custom SR Type]])</f>
        <v>#N/A</v>
      </c>
      <c r="AR1786" s="42">
        <f>VALUE(CONCATENATE(C1786,TEXT(tbl_TransDet_Exp[[#This Row],[Pd]],"00")))</f>
        <v>0</v>
      </c>
      <c r="AS1786" s="42" t="str">
        <f>TEXT(tbl_TransDet_Exp[[#This Row],[Project Id]],"000000")</f>
        <v>000000</v>
      </c>
      <c r="AT1786" s="42" t="e">
        <f>INDEX(Table11[Description],MATCH(tbl_TransDet_Exp[[#This Row],[Account]],Table11[GL Account],0))</f>
        <v>#N/A</v>
      </c>
      <c r="AU17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7" spans="2:47">
      <c r="B1787" s="11"/>
      <c r="C1787" s="243"/>
      <c r="D1787" s="243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244"/>
      <c r="P1787" s="11"/>
      <c r="Q1787" s="245"/>
      <c r="R1787" s="11"/>
      <c r="S1787" s="11"/>
      <c r="T1787" s="11"/>
      <c r="U1787" s="11"/>
      <c r="V1787" s="11"/>
      <c r="W1787" s="11"/>
      <c r="X1787" s="11"/>
      <c r="Y1787" s="11"/>
      <c r="Z1787" s="246"/>
      <c r="AA17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7" s="250" t="e">
        <f>IF(tbl_TransDet_Exp[[#This Row],[+/-  (HR GL Detail)]]&lt;&gt;"",tbl_TransDet_Exp[[#This Row],[+/-  (HR GL Detail)]],IF(#REF!&lt;&gt;"",#REF!,""))</f>
        <v>#REF!</v>
      </c>
      <c r="AC1787" s="250" t="str">
        <f t="shared" si="84"/>
        <v>https://financials.omni.fsu.edu/psp/sprdfi/EMPLOYEE/ERP/c/AUDIT_EXPENSE_FUNCTIONS.TE_EXP_SHEET_INQ.GBL?SHEET_ID=</v>
      </c>
      <c r="AD1787" s="250" t="str">
        <f t="shared" si="85"/>
        <v>&amp;PAGE=EX_SHEET_ENTRY</v>
      </c>
      <c r="AE1787" s="250" t="str">
        <f>IF(LEFT(tbl_TransDet_Exp[[#This Row],[Journal Id]],2)="EX",TEXT(tbl_TransDet_Exp[[#This Row],[Vch /Ex /PayId]],"0000000000"),"")</f>
        <v/>
      </c>
      <c r="AF1787" s="250" t="b">
        <f>IF(tbl_TransDet_Exp[[#This Row],[ER Lookup and Format]]&lt;&gt;"",CONCATENATE(tbl_TransDet_Exp[[#This Row],[https://financials.omni.fsu.edu/psp/sprdfi/EMPLOYEE/ERP/c/AUDIT_EXPENSE_FUNCTIONS.TE_EXP_SHEET_INQ.GBL?SHEET_ID=]],AE1787,tbl_TransDet_Exp[[#This Row],[&amp;PAGE=EX_SHEET_ENTRY]]))</f>
        <v>0</v>
      </c>
      <c r="AG1787" s="250" t="str">
        <f t="shared" si="86"/>
        <v>https://docmgmt.its.fsu.edu/NolijWeb/public/apiLoginCheck.jsp?redir=../documentviewer/%3FdocumentId%3D</v>
      </c>
      <c r="AH17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7" s="250" t="str">
        <f>tbl_TransDet_Exp[[#Headers],[&amp;TargetFrameName=None]]</f>
        <v>&amp;TargetFrameName=None</v>
      </c>
      <c r="AJ17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7" s="71"/>
      <c r="AN1787" s="22"/>
      <c r="AO1787" s="22"/>
      <c r="AP1787" s="208"/>
      <c r="AQ1787" s="42" t="e">
        <f>IF(tbl_TransDet_Exp[[#This Row],[Custom SR Type]]="",INDEX(SR_Lookup[Section Name],MATCH(tbl_TransDet_Exp[[#This Row],[Account]],SR_Lookup[Account],0)),tbl_TransDet_Exp[[#This Row],[Custom SR Type]])</f>
        <v>#N/A</v>
      </c>
      <c r="AR1787" s="42">
        <f>VALUE(CONCATENATE(C1787,TEXT(tbl_TransDet_Exp[[#This Row],[Pd]],"00")))</f>
        <v>0</v>
      </c>
      <c r="AS1787" s="42" t="str">
        <f>TEXT(tbl_TransDet_Exp[[#This Row],[Project Id]],"000000")</f>
        <v>000000</v>
      </c>
      <c r="AT1787" s="42" t="e">
        <f>INDEX(Table11[Description],MATCH(tbl_TransDet_Exp[[#This Row],[Account]],Table11[GL Account],0))</f>
        <v>#N/A</v>
      </c>
      <c r="AU17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8" spans="2:47">
      <c r="B1788" s="11"/>
      <c r="C1788" s="243"/>
      <c r="D1788" s="243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244"/>
      <c r="P1788" s="11"/>
      <c r="Q1788" s="245"/>
      <c r="R1788" s="11"/>
      <c r="S1788" s="11"/>
      <c r="T1788" s="11"/>
      <c r="U1788" s="11"/>
      <c r="V1788" s="11"/>
      <c r="W1788" s="11"/>
      <c r="X1788" s="11"/>
      <c r="Y1788" s="11"/>
      <c r="Z1788" s="246"/>
      <c r="AA17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8" s="250" t="e">
        <f>IF(tbl_TransDet_Exp[[#This Row],[+/-  (HR GL Detail)]]&lt;&gt;"",tbl_TransDet_Exp[[#This Row],[+/-  (HR GL Detail)]],IF(#REF!&lt;&gt;"",#REF!,""))</f>
        <v>#REF!</v>
      </c>
      <c r="AC1788" s="250" t="str">
        <f t="shared" si="84"/>
        <v>https://financials.omni.fsu.edu/psp/sprdfi/EMPLOYEE/ERP/c/AUDIT_EXPENSE_FUNCTIONS.TE_EXP_SHEET_INQ.GBL?SHEET_ID=</v>
      </c>
      <c r="AD1788" s="250" t="str">
        <f t="shared" si="85"/>
        <v>&amp;PAGE=EX_SHEET_ENTRY</v>
      </c>
      <c r="AE1788" s="250" t="str">
        <f>IF(LEFT(tbl_TransDet_Exp[[#This Row],[Journal Id]],2)="EX",TEXT(tbl_TransDet_Exp[[#This Row],[Vch /Ex /PayId]],"0000000000"),"")</f>
        <v/>
      </c>
      <c r="AF1788" s="250" t="b">
        <f>IF(tbl_TransDet_Exp[[#This Row],[ER Lookup and Format]]&lt;&gt;"",CONCATENATE(tbl_TransDet_Exp[[#This Row],[https://financials.omni.fsu.edu/psp/sprdfi/EMPLOYEE/ERP/c/AUDIT_EXPENSE_FUNCTIONS.TE_EXP_SHEET_INQ.GBL?SHEET_ID=]],AE1788,tbl_TransDet_Exp[[#This Row],[&amp;PAGE=EX_SHEET_ENTRY]]))</f>
        <v>0</v>
      </c>
      <c r="AG1788" s="250" t="str">
        <f t="shared" si="86"/>
        <v>https://docmgmt.its.fsu.edu/NolijWeb/public/apiLoginCheck.jsp?redir=../documentviewer/%3FdocumentId%3D</v>
      </c>
      <c r="AH17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8" s="250" t="str">
        <f>tbl_TransDet_Exp[[#Headers],[&amp;TargetFrameName=None]]</f>
        <v>&amp;TargetFrameName=None</v>
      </c>
      <c r="AJ17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8" s="71"/>
      <c r="AN1788" s="22"/>
      <c r="AO1788" s="22"/>
      <c r="AP1788" s="208"/>
      <c r="AQ1788" s="42" t="e">
        <f>IF(tbl_TransDet_Exp[[#This Row],[Custom SR Type]]="",INDEX(SR_Lookup[Section Name],MATCH(tbl_TransDet_Exp[[#This Row],[Account]],SR_Lookup[Account],0)),tbl_TransDet_Exp[[#This Row],[Custom SR Type]])</f>
        <v>#N/A</v>
      </c>
      <c r="AR1788" s="42">
        <f>VALUE(CONCATENATE(C1788,TEXT(tbl_TransDet_Exp[[#This Row],[Pd]],"00")))</f>
        <v>0</v>
      </c>
      <c r="AS1788" s="42" t="str">
        <f>TEXT(tbl_TransDet_Exp[[#This Row],[Project Id]],"000000")</f>
        <v>000000</v>
      </c>
      <c r="AT1788" s="42" t="e">
        <f>INDEX(Table11[Description],MATCH(tbl_TransDet_Exp[[#This Row],[Account]],Table11[GL Account],0))</f>
        <v>#N/A</v>
      </c>
      <c r="AU17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89" spans="2:47">
      <c r="B1789" s="11"/>
      <c r="C1789" s="243"/>
      <c r="D1789" s="243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244"/>
      <c r="P1789" s="11"/>
      <c r="Q1789" s="245"/>
      <c r="R1789" s="11"/>
      <c r="S1789" s="11"/>
      <c r="T1789" s="11"/>
      <c r="U1789" s="11"/>
      <c r="V1789" s="11"/>
      <c r="W1789" s="11"/>
      <c r="X1789" s="11"/>
      <c r="Y1789" s="11"/>
      <c r="Z1789" s="246"/>
      <c r="AA17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89" s="250" t="e">
        <f>IF(tbl_TransDet_Exp[[#This Row],[+/-  (HR GL Detail)]]&lt;&gt;"",tbl_TransDet_Exp[[#This Row],[+/-  (HR GL Detail)]],IF(#REF!&lt;&gt;"",#REF!,""))</f>
        <v>#REF!</v>
      </c>
      <c r="AC1789" s="250" t="str">
        <f t="shared" si="84"/>
        <v>https://financials.omni.fsu.edu/psp/sprdfi/EMPLOYEE/ERP/c/AUDIT_EXPENSE_FUNCTIONS.TE_EXP_SHEET_INQ.GBL?SHEET_ID=</v>
      </c>
      <c r="AD1789" s="250" t="str">
        <f t="shared" si="85"/>
        <v>&amp;PAGE=EX_SHEET_ENTRY</v>
      </c>
      <c r="AE1789" s="250" t="str">
        <f>IF(LEFT(tbl_TransDet_Exp[[#This Row],[Journal Id]],2)="EX",TEXT(tbl_TransDet_Exp[[#This Row],[Vch /Ex /PayId]],"0000000000"),"")</f>
        <v/>
      </c>
      <c r="AF1789" s="250" t="b">
        <f>IF(tbl_TransDet_Exp[[#This Row],[ER Lookup and Format]]&lt;&gt;"",CONCATENATE(tbl_TransDet_Exp[[#This Row],[https://financials.omni.fsu.edu/psp/sprdfi/EMPLOYEE/ERP/c/AUDIT_EXPENSE_FUNCTIONS.TE_EXP_SHEET_INQ.GBL?SHEET_ID=]],AE1789,tbl_TransDet_Exp[[#This Row],[&amp;PAGE=EX_SHEET_ENTRY]]))</f>
        <v>0</v>
      </c>
      <c r="AG1789" s="250" t="str">
        <f t="shared" si="86"/>
        <v>https://docmgmt.its.fsu.edu/NolijWeb/public/apiLoginCheck.jsp?redir=../documentviewer/%3FdocumentId%3D</v>
      </c>
      <c r="AH17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89" s="250" t="str">
        <f>tbl_TransDet_Exp[[#Headers],[&amp;TargetFrameName=None]]</f>
        <v>&amp;TargetFrameName=None</v>
      </c>
      <c r="AJ17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89" s="71"/>
      <c r="AN1789" s="22"/>
      <c r="AO1789" s="22"/>
      <c r="AP1789" s="208"/>
      <c r="AQ1789" s="42" t="e">
        <f>IF(tbl_TransDet_Exp[[#This Row],[Custom SR Type]]="",INDEX(SR_Lookup[Section Name],MATCH(tbl_TransDet_Exp[[#This Row],[Account]],SR_Lookup[Account],0)),tbl_TransDet_Exp[[#This Row],[Custom SR Type]])</f>
        <v>#N/A</v>
      </c>
      <c r="AR1789" s="42">
        <f>VALUE(CONCATENATE(C1789,TEXT(tbl_TransDet_Exp[[#This Row],[Pd]],"00")))</f>
        <v>0</v>
      </c>
      <c r="AS1789" s="42" t="str">
        <f>TEXT(tbl_TransDet_Exp[[#This Row],[Project Id]],"000000")</f>
        <v>000000</v>
      </c>
      <c r="AT1789" s="42" t="e">
        <f>INDEX(Table11[Description],MATCH(tbl_TransDet_Exp[[#This Row],[Account]],Table11[GL Account],0))</f>
        <v>#N/A</v>
      </c>
      <c r="AU17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0" spans="2:47">
      <c r="B1790" s="11"/>
      <c r="C1790" s="243"/>
      <c r="D1790" s="243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244"/>
      <c r="P1790" s="11"/>
      <c r="Q1790" s="245"/>
      <c r="R1790" s="11"/>
      <c r="S1790" s="11"/>
      <c r="T1790" s="11"/>
      <c r="U1790" s="11"/>
      <c r="V1790" s="11"/>
      <c r="W1790" s="11"/>
      <c r="X1790" s="11"/>
      <c r="Y1790" s="11"/>
      <c r="Z1790" s="246"/>
      <c r="AA17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0" s="250" t="e">
        <f>IF(tbl_TransDet_Exp[[#This Row],[+/-  (HR GL Detail)]]&lt;&gt;"",tbl_TransDet_Exp[[#This Row],[+/-  (HR GL Detail)]],IF(#REF!&lt;&gt;"",#REF!,""))</f>
        <v>#REF!</v>
      </c>
      <c r="AC1790" s="250" t="str">
        <f t="shared" si="84"/>
        <v>https://financials.omni.fsu.edu/psp/sprdfi/EMPLOYEE/ERP/c/AUDIT_EXPENSE_FUNCTIONS.TE_EXP_SHEET_INQ.GBL?SHEET_ID=</v>
      </c>
      <c r="AD1790" s="250" t="str">
        <f t="shared" si="85"/>
        <v>&amp;PAGE=EX_SHEET_ENTRY</v>
      </c>
      <c r="AE1790" s="250" t="str">
        <f>IF(LEFT(tbl_TransDet_Exp[[#This Row],[Journal Id]],2)="EX",TEXT(tbl_TransDet_Exp[[#This Row],[Vch /Ex /PayId]],"0000000000"),"")</f>
        <v/>
      </c>
      <c r="AF1790" s="250" t="b">
        <f>IF(tbl_TransDet_Exp[[#This Row],[ER Lookup and Format]]&lt;&gt;"",CONCATENATE(tbl_TransDet_Exp[[#This Row],[https://financials.omni.fsu.edu/psp/sprdfi/EMPLOYEE/ERP/c/AUDIT_EXPENSE_FUNCTIONS.TE_EXP_SHEET_INQ.GBL?SHEET_ID=]],AE1790,tbl_TransDet_Exp[[#This Row],[&amp;PAGE=EX_SHEET_ENTRY]]))</f>
        <v>0</v>
      </c>
      <c r="AG1790" s="250" t="str">
        <f t="shared" si="86"/>
        <v>https://docmgmt.its.fsu.edu/NolijWeb/public/apiLoginCheck.jsp?redir=../documentviewer/%3FdocumentId%3D</v>
      </c>
      <c r="AH17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0" s="250" t="str">
        <f>tbl_TransDet_Exp[[#Headers],[&amp;TargetFrameName=None]]</f>
        <v>&amp;TargetFrameName=None</v>
      </c>
      <c r="AJ17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0" s="71"/>
      <c r="AN1790" s="22"/>
      <c r="AO1790" s="22"/>
      <c r="AP1790" s="208"/>
      <c r="AQ1790" s="42" t="e">
        <f>IF(tbl_TransDet_Exp[[#This Row],[Custom SR Type]]="",INDEX(SR_Lookup[Section Name],MATCH(tbl_TransDet_Exp[[#This Row],[Account]],SR_Lookup[Account],0)),tbl_TransDet_Exp[[#This Row],[Custom SR Type]])</f>
        <v>#N/A</v>
      </c>
      <c r="AR1790" s="42">
        <f>VALUE(CONCATENATE(C1790,TEXT(tbl_TransDet_Exp[[#This Row],[Pd]],"00")))</f>
        <v>0</v>
      </c>
      <c r="AS1790" s="42" t="str">
        <f>TEXT(tbl_TransDet_Exp[[#This Row],[Project Id]],"000000")</f>
        <v>000000</v>
      </c>
      <c r="AT1790" s="42" t="e">
        <f>INDEX(Table11[Description],MATCH(tbl_TransDet_Exp[[#This Row],[Account]],Table11[GL Account],0))</f>
        <v>#N/A</v>
      </c>
      <c r="AU17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1" spans="2:47">
      <c r="B1791" s="11"/>
      <c r="C1791" s="243"/>
      <c r="D1791" s="243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244"/>
      <c r="P1791" s="11"/>
      <c r="Q1791" s="245"/>
      <c r="R1791" s="11"/>
      <c r="S1791" s="11"/>
      <c r="T1791" s="11"/>
      <c r="U1791" s="11"/>
      <c r="V1791" s="11"/>
      <c r="W1791" s="11"/>
      <c r="X1791" s="11"/>
      <c r="Y1791" s="11"/>
      <c r="Z1791" s="246"/>
      <c r="AA17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1" s="250" t="e">
        <f>IF(tbl_TransDet_Exp[[#This Row],[+/-  (HR GL Detail)]]&lt;&gt;"",tbl_TransDet_Exp[[#This Row],[+/-  (HR GL Detail)]],IF(#REF!&lt;&gt;"",#REF!,""))</f>
        <v>#REF!</v>
      </c>
      <c r="AC1791" s="250" t="str">
        <f t="shared" si="84"/>
        <v>https://financials.omni.fsu.edu/psp/sprdfi/EMPLOYEE/ERP/c/AUDIT_EXPENSE_FUNCTIONS.TE_EXP_SHEET_INQ.GBL?SHEET_ID=</v>
      </c>
      <c r="AD1791" s="250" t="str">
        <f t="shared" si="85"/>
        <v>&amp;PAGE=EX_SHEET_ENTRY</v>
      </c>
      <c r="AE1791" s="250" t="str">
        <f>IF(LEFT(tbl_TransDet_Exp[[#This Row],[Journal Id]],2)="EX",TEXT(tbl_TransDet_Exp[[#This Row],[Vch /Ex /PayId]],"0000000000"),"")</f>
        <v/>
      </c>
      <c r="AF1791" s="250" t="b">
        <f>IF(tbl_TransDet_Exp[[#This Row],[ER Lookup and Format]]&lt;&gt;"",CONCATENATE(tbl_TransDet_Exp[[#This Row],[https://financials.omni.fsu.edu/psp/sprdfi/EMPLOYEE/ERP/c/AUDIT_EXPENSE_FUNCTIONS.TE_EXP_SHEET_INQ.GBL?SHEET_ID=]],AE1791,tbl_TransDet_Exp[[#This Row],[&amp;PAGE=EX_SHEET_ENTRY]]))</f>
        <v>0</v>
      </c>
      <c r="AG1791" s="250" t="str">
        <f t="shared" si="86"/>
        <v>https://docmgmt.its.fsu.edu/NolijWeb/public/apiLoginCheck.jsp?redir=../documentviewer/%3FdocumentId%3D</v>
      </c>
      <c r="AH17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1" s="250" t="str">
        <f>tbl_TransDet_Exp[[#Headers],[&amp;TargetFrameName=None]]</f>
        <v>&amp;TargetFrameName=None</v>
      </c>
      <c r="AJ17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1" s="71"/>
      <c r="AN1791" s="22"/>
      <c r="AO1791" s="22"/>
      <c r="AP1791" s="208"/>
      <c r="AQ1791" s="42" t="e">
        <f>IF(tbl_TransDet_Exp[[#This Row],[Custom SR Type]]="",INDEX(SR_Lookup[Section Name],MATCH(tbl_TransDet_Exp[[#This Row],[Account]],SR_Lookup[Account],0)),tbl_TransDet_Exp[[#This Row],[Custom SR Type]])</f>
        <v>#N/A</v>
      </c>
      <c r="AR1791" s="42">
        <f>VALUE(CONCATENATE(C1791,TEXT(tbl_TransDet_Exp[[#This Row],[Pd]],"00")))</f>
        <v>0</v>
      </c>
      <c r="AS1791" s="42" t="str">
        <f>TEXT(tbl_TransDet_Exp[[#This Row],[Project Id]],"000000")</f>
        <v>000000</v>
      </c>
      <c r="AT1791" s="42" t="e">
        <f>INDEX(Table11[Description],MATCH(tbl_TransDet_Exp[[#This Row],[Account]],Table11[GL Account],0))</f>
        <v>#N/A</v>
      </c>
      <c r="AU17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2" spans="2:47">
      <c r="B1792" s="11"/>
      <c r="C1792" s="243"/>
      <c r="D1792" s="243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244"/>
      <c r="P1792" s="11"/>
      <c r="Q1792" s="245"/>
      <c r="R1792" s="11"/>
      <c r="S1792" s="11"/>
      <c r="T1792" s="11"/>
      <c r="U1792" s="11"/>
      <c r="V1792" s="11"/>
      <c r="W1792" s="11"/>
      <c r="X1792" s="11"/>
      <c r="Y1792" s="11"/>
      <c r="Z1792" s="246"/>
      <c r="AA17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2" s="250" t="e">
        <f>IF(tbl_TransDet_Exp[[#This Row],[+/-  (HR GL Detail)]]&lt;&gt;"",tbl_TransDet_Exp[[#This Row],[+/-  (HR GL Detail)]],IF(#REF!&lt;&gt;"",#REF!,""))</f>
        <v>#REF!</v>
      </c>
      <c r="AC1792" s="250" t="str">
        <f t="shared" si="84"/>
        <v>https://financials.omni.fsu.edu/psp/sprdfi/EMPLOYEE/ERP/c/AUDIT_EXPENSE_FUNCTIONS.TE_EXP_SHEET_INQ.GBL?SHEET_ID=</v>
      </c>
      <c r="AD1792" s="250" t="str">
        <f t="shared" si="85"/>
        <v>&amp;PAGE=EX_SHEET_ENTRY</v>
      </c>
      <c r="AE1792" s="250" t="str">
        <f>IF(LEFT(tbl_TransDet_Exp[[#This Row],[Journal Id]],2)="EX",TEXT(tbl_TransDet_Exp[[#This Row],[Vch /Ex /PayId]],"0000000000"),"")</f>
        <v/>
      </c>
      <c r="AF1792" s="250" t="b">
        <f>IF(tbl_TransDet_Exp[[#This Row],[ER Lookup and Format]]&lt;&gt;"",CONCATENATE(tbl_TransDet_Exp[[#This Row],[https://financials.omni.fsu.edu/psp/sprdfi/EMPLOYEE/ERP/c/AUDIT_EXPENSE_FUNCTIONS.TE_EXP_SHEET_INQ.GBL?SHEET_ID=]],AE1792,tbl_TransDet_Exp[[#This Row],[&amp;PAGE=EX_SHEET_ENTRY]]))</f>
        <v>0</v>
      </c>
      <c r="AG1792" s="250" t="str">
        <f t="shared" si="86"/>
        <v>https://docmgmt.its.fsu.edu/NolijWeb/public/apiLoginCheck.jsp?redir=../documentviewer/%3FdocumentId%3D</v>
      </c>
      <c r="AH17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2" s="250" t="str">
        <f>tbl_TransDet_Exp[[#Headers],[&amp;TargetFrameName=None]]</f>
        <v>&amp;TargetFrameName=None</v>
      </c>
      <c r="AJ17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2" s="71"/>
      <c r="AN1792" s="22"/>
      <c r="AO1792" s="22"/>
      <c r="AP1792" s="208"/>
      <c r="AQ1792" s="42" t="e">
        <f>IF(tbl_TransDet_Exp[[#This Row],[Custom SR Type]]="",INDEX(SR_Lookup[Section Name],MATCH(tbl_TransDet_Exp[[#This Row],[Account]],SR_Lookup[Account],0)),tbl_TransDet_Exp[[#This Row],[Custom SR Type]])</f>
        <v>#N/A</v>
      </c>
      <c r="AR1792" s="42">
        <f>VALUE(CONCATENATE(C1792,TEXT(tbl_TransDet_Exp[[#This Row],[Pd]],"00")))</f>
        <v>0</v>
      </c>
      <c r="AS1792" s="42" t="str">
        <f>TEXT(tbl_TransDet_Exp[[#This Row],[Project Id]],"000000")</f>
        <v>000000</v>
      </c>
      <c r="AT1792" s="42" t="e">
        <f>INDEX(Table11[Description],MATCH(tbl_TransDet_Exp[[#This Row],[Account]],Table11[GL Account],0))</f>
        <v>#N/A</v>
      </c>
      <c r="AU17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3" spans="2:47">
      <c r="B1793" s="11"/>
      <c r="C1793" s="243"/>
      <c r="D1793" s="243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244"/>
      <c r="P1793" s="11"/>
      <c r="Q1793" s="245"/>
      <c r="R1793" s="11"/>
      <c r="S1793" s="11"/>
      <c r="T1793" s="11"/>
      <c r="U1793" s="11"/>
      <c r="V1793" s="11"/>
      <c r="W1793" s="11"/>
      <c r="X1793" s="11"/>
      <c r="Y1793" s="11"/>
      <c r="Z1793" s="246"/>
      <c r="AA17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3" s="250" t="e">
        <f>IF(tbl_TransDet_Exp[[#This Row],[+/-  (HR GL Detail)]]&lt;&gt;"",tbl_TransDet_Exp[[#This Row],[+/-  (HR GL Detail)]],IF(#REF!&lt;&gt;"",#REF!,""))</f>
        <v>#REF!</v>
      </c>
      <c r="AC1793" s="250" t="str">
        <f t="shared" si="84"/>
        <v>https://financials.omni.fsu.edu/psp/sprdfi/EMPLOYEE/ERP/c/AUDIT_EXPENSE_FUNCTIONS.TE_EXP_SHEET_INQ.GBL?SHEET_ID=</v>
      </c>
      <c r="AD1793" s="250" t="str">
        <f t="shared" si="85"/>
        <v>&amp;PAGE=EX_SHEET_ENTRY</v>
      </c>
      <c r="AE1793" s="250" t="str">
        <f>IF(LEFT(tbl_TransDet_Exp[[#This Row],[Journal Id]],2)="EX",TEXT(tbl_TransDet_Exp[[#This Row],[Vch /Ex /PayId]],"0000000000"),"")</f>
        <v/>
      </c>
      <c r="AF1793" s="250" t="b">
        <f>IF(tbl_TransDet_Exp[[#This Row],[ER Lookup and Format]]&lt;&gt;"",CONCATENATE(tbl_TransDet_Exp[[#This Row],[https://financials.omni.fsu.edu/psp/sprdfi/EMPLOYEE/ERP/c/AUDIT_EXPENSE_FUNCTIONS.TE_EXP_SHEET_INQ.GBL?SHEET_ID=]],AE1793,tbl_TransDet_Exp[[#This Row],[&amp;PAGE=EX_SHEET_ENTRY]]))</f>
        <v>0</v>
      </c>
      <c r="AG1793" s="250" t="str">
        <f t="shared" si="86"/>
        <v>https://docmgmt.its.fsu.edu/NolijWeb/public/apiLoginCheck.jsp?redir=../documentviewer/%3FdocumentId%3D</v>
      </c>
      <c r="AH17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3" s="250" t="str">
        <f>tbl_TransDet_Exp[[#Headers],[&amp;TargetFrameName=None]]</f>
        <v>&amp;TargetFrameName=None</v>
      </c>
      <c r="AJ17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3" s="71"/>
      <c r="AN1793" s="22"/>
      <c r="AO1793" s="22"/>
      <c r="AP1793" s="208"/>
      <c r="AQ1793" s="42" t="e">
        <f>IF(tbl_TransDet_Exp[[#This Row],[Custom SR Type]]="",INDEX(SR_Lookup[Section Name],MATCH(tbl_TransDet_Exp[[#This Row],[Account]],SR_Lookup[Account],0)),tbl_TransDet_Exp[[#This Row],[Custom SR Type]])</f>
        <v>#N/A</v>
      </c>
      <c r="AR1793" s="42">
        <f>VALUE(CONCATENATE(C1793,TEXT(tbl_TransDet_Exp[[#This Row],[Pd]],"00")))</f>
        <v>0</v>
      </c>
      <c r="AS1793" s="42" t="str">
        <f>TEXT(tbl_TransDet_Exp[[#This Row],[Project Id]],"000000")</f>
        <v>000000</v>
      </c>
      <c r="AT1793" s="42" t="e">
        <f>INDEX(Table11[Description],MATCH(tbl_TransDet_Exp[[#This Row],[Account]],Table11[GL Account],0))</f>
        <v>#N/A</v>
      </c>
      <c r="AU17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4" spans="2:47">
      <c r="B1794" s="11"/>
      <c r="C1794" s="243"/>
      <c r="D1794" s="243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244"/>
      <c r="P1794" s="11"/>
      <c r="Q1794" s="245"/>
      <c r="R1794" s="11"/>
      <c r="S1794" s="11"/>
      <c r="T1794" s="11"/>
      <c r="U1794" s="11"/>
      <c r="V1794" s="11"/>
      <c r="W1794" s="11"/>
      <c r="X1794" s="11"/>
      <c r="Y1794" s="11"/>
      <c r="Z1794" s="246"/>
      <c r="AA17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4" s="250" t="e">
        <f>IF(tbl_TransDet_Exp[[#This Row],[+/-  (HR GL Detail)]]&lt;&gt;"",tbl_TransDet_Exp[[#This Row],[+/-  (HR GL Detail)]],IF(#REF!&lt;&gt;"",#REF!,""))</f>
        <v>#REF!</v>
      </c>
      <c r="AC1794" s="250" t="str">
        <f t="shared" si="84"/>
        <v>https://financials.omni.fsu.edu/psp/sprdfi/EMPLOYEE/ERP/c/AUDIT_EXPENSE_FUNCTIONS.TE_EXP_SHEET_INQ.GBL?SHEET_ID=</v>
      </c>
      <c r="AD1794" s="250" t="str">
        <f t="shared" si="85"/>
        <v>&amp;PAGE=EX_SHEET_ENTRY</v>
      </c>
      <c r="AE1794" s="250" t="str">
        <f>IF(LEFT(tbl_TransDet_Exp[[#This Row],[Journal Id]],2)="EX",TEXT(tbl_TransDet_Exp[[#This Row],[Vch /Ex /PayId]],"0000000000"),"")</f>
        <v/>
      </c>
      <c r="AF1794" s="250" t="b">
        <f>IF(tbl_TransDet_Exp[[#This Row],[ER Lookup and Format]]&lt;&gt;"",CONCATENATE(tbl_TransDet_Exp[[#This Row],[https://financials.omni.fsu.edu/psp/sprdfi/EMPLOYEE/ERP/c/AUDIT_EXPENSE_FUNCTIONS.TE_EXP_SHEET_INQ.GBL?SHEET_ID=]],AE1794,tbl_TransDet_Exp[[#This Row],[&amp;PAGE=EX_SHEET_ENTRY]]))</f>
        <v>0</v>
      </c>
      <c r="AG1794" s="250" t="str">
        <f t="shared" si="86"/>
        <v>https://docmgmt.its.fsu.edu/NolijWeb/public/apiLoginCheck.jsp?redir=../documentviewer/%3FdocumentId%3D</v>
      </c>
      <c r="AH17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4" s="250" t="str">
        <f>tbl_TransDet_Exp[[#Headers],[&amp;TargetFrameName=None]]</f>
        <v>&amp;TargetFrameName=None</v>
      </c>
      <c r="AJ17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4" s="71"/>
      <c r="AN1794" s="22"/>
      <c r="AO1794" s="22"/>
      <c r="AP1794" s="208"/>
      <c r="AQ1794" s="42" t="e">
        <f>IF(tbl_TransDet_Exp[[#This Row],[Custom SR Type]]="",INDEX(SR_Lookup[Section Name],MATCH(tbl_TransDet_Exp[[#This Row],[Account]],SR_Lookup[Account],0)),tbl_TransDet_Exp[[#This Row],[Custom SR Type]])</f>
        <v>#N/A</v>
      </c>
      <c r="AR1794" s="42">
        <f>VALUE(CONCATENATE(C1794,TEXT(tbl_TransDet_Exp[[#This Row],[Pd]],"00")))</f>
        <v>0</v>
      </c>
      <c r="AS1794" s="42" t="str">
        <f>TEXT(tbl_TransDet_Exp[[#This Row],[Project Id]],"000000")</f>
        <v>000000</v>
      </c>
      <c r="AT1794" s="42" t="e">
        <f>INDEX(Table11[Description],MATCH(tbl_TransDet_Exp[[#This Row],[Account]],Table11[GL Account],0))</f>
        <v>#N/A</v>
      </c>
      <c r="AU17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5" spans="2:47">
      <c r="B1795" s="11"/>
      <c r="C1795" s="243"/>
      <c r="D1795" s="243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244"/>
      <c r="P1795" s="11"/>
      <c r="Q1795" s="245"/>
      <c r="R1795" s="11"/>
      <c r="S1795" s="11"/>
      <c r="T1795" s="11"/>
      <c r="U1795" s="11"/>
      <c r="V1795" s="11"/>
      <c r="W1795" s="11"/>
      <c r="X1795" s="11"/>
      <c r="Y1795" s="11"/>
      <c r="Z1795" s="246"/>
      <c r="AA17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5" s="250" t="e">
        <f>IF(tbl_TransDet_Exp[[#This Row],[+/-  (HR GL Detail)]]&lt;&gt;"",tbl_TransDet_Exp[[#This Row],[+/-  (HR GL Detail)]],IF(#REF!&lt;&gt;"",#REF!,""))</f>
        <v>#REF!</v>
      </c>
      <c r="AC1795" s="250" t="str">
        <f t="shared" si="84"/>
        <v>https://financials.omni.fsu.edu/psp/sprdfi/EMPLOYEE/ERP/c/AUDIT_EXPENSE_FUNCTIONS.TE_EXP_SHEET_INQ.GBL?SHEET_ID=</v>
      </c>
      <c r="AD1795" s="250" t="str">
        <f t="shared" si="85"/>
        <v>&amp;PAGE=EX_SHEET_ENTRY</v>
      </c>
      <c r="AE1795" s="250" t="str">
        <f>IF(LEFT(tbl_TransDet_Exp[[#This Row],[Journal Id]],2)="EX",TEXT(tbl_TransDet_Exp[[#This Row],[Vch /Ex /PayId]],"0000000000"),"")</f>
        <v/>
      </c>
      <c r="AF1795" s="250" t="b">
        <f>IF(tbl_TransDet_Exp[[#This Row],[ER Lookup and Format]]&lt;&gt;"",CONCATENATE(tbl_TransDet_Exp[[#This Row],[https://financials.omni.fsu.edu/psp/sprdfi/EMPLOYEE/ERP/c/AUDIT_EXPENSE_FUNCTIONS.TE_EXP_SHEET_INQ.GBL?SHEET_ID=]],AE1795,tbl_TransDet_Exp[[#This Row],[&amp;PAGE=EX_SHEET_ENTRY]]))</f>
        <v>0</v>
      </c>
      <c r="AG1795" s="250" t="str">
        <f t="shared" si="86"/>
        <v>https://docmgmt.its.fsu.edu/NolijWeb/public/apiLoginCheck.jsp?redir=../documentviewer/%3FdocumentId%3D</v>
      </c>
      <c r="AH17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5" s="250" t="str">
        <f>tbl_TransDet_Exp[[#Headers],[&amp;TargetFrameName=None]]</f>
        <v>&amp;TargetFrameName=None</v>
      </c>
      <c r="AJ17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5" s="71"/>
      <c r="AN1795" s="22"/>
      <c r="AO1795" s="22"/>
      <c r="AP1795" s="208"/>
      <c r="AQ1795" s="42" t="e">
        <f>IF(tbl_TransDet_Exp[[#This Row],[Custom SR Type]]="",INDEX(SR_Lookup[Section Name],MATCH(tbl_TransDet_Exp[[#This Row],[Account]],SR_Lookup[Account],0)),tbl_TransDet_Exp[[#This Row],[Custom SR Type]])</f>
        <v>#N/A</v>
      </c>
      <c r="AR1795" s="42">
        <f>VALUE(CONCATENATE(C1795,TEXT(tbl_TransDet_Exp[[#This Row],[Pd]],"00")))</f>
        <v>0</v>
      </c>
      <c r="AS1795" s="42" t="str">
        <f>TEXT(tbl_TransDet_Exp[[#This Row],[Project Id]],"000000")</f>
        <v>000000</v>
      </c>
      <c r="AT1795" s="42" t="e">
        <f>INDEX(Table11[Description],MATCH(tbl_TransDet_Exp[[#This Row],[Account]],Table11[GL Account],0))</f>
        <v>#N/A</v>
      </c>
      <c r="AU17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6" spans="2:47">
      <c r="B1796" s="11"/>
      <c r="C1796" s="243"/>
      <c r="D1796" s="243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244"/>
      <c r="P1796" s="11"/>
      <c r="Q1796" s="245"/>
      <c r="R1796" s="11"/>
      <c r="S1796" s="11"/>
      <c r="T1796" s="11"/>
      <c r="U1796" s="11"/>
      <c r="V1796" s="11"/>
      <c r="W1796" s="11"/>
      <c r="X1796" s="11"/>
      <c r="Y1796" s="11"/>
      <c r="Z1796" s="246"/>
      <c r="AA17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6" s="250" t="e">
        <f>IF(tbl_TransDet_Exp[[#This Row],[+/-  (HR GL Detail)]]&lt;&gt;"",tbl_TransDet_Exp[[#This Row],[+/-  (HR GL Detail)]],IF(#REF!&lt;&gt;"",#REF!,""))</f>
        <v>#REF!</v>
      </c>
      <c r="AC1796" s="250" t="str">
        <f t="shared" si="84"/>
        <v>https://financials.omni.fsu.edu/psp/sprdfi/EMPLOYEE/ERP/c/AUDIT_EXPENSE_FUNCTIONS.TE_EXP_SHEET_INQ.GBL?SHEET_ID=</v>
      </c>
      <c r="AD1796" s="250" t="str">
        <f t="shared" si="85"/>
        <v>&amp;PAGE=EX_SHEET_ENTRY</v>
      </c>
      <c r="AE1796" s="250" t="str">
        <f>IF(LEFT(tbl_TransDet_Exp[[#This Row],[Journal Id]],2)="EX",TEXT(tbl_TransDet_Exp[[#This Row],[Vch /Ex /PayId]],"0000000000"),"")</f>
        <v/>
      </c>
      <c r="AF1796" s="250" t="b">
        <f>IF(tbl_TransDet_Exp[[#This Row],[ER Lookup and Format]]&lt;&gt;"",CONCATENATE(tbl_TransDet_Exp[[#This Row],[https://financials.omni.fsu.edu/psp/sprdfi/EMPLOYEE/ERP/c/AUDIT_EXPENSE_FUNCTIONS.TE_EXP_SHEET_INQ.GBL?SHEET_ID=]],AE1796,tbl_TransDet_Exp[[#This Row],[&amp;PAGE=EX_SHEET_ENTRY]]))</f>
        <v>0</v>
      </c>
      <c r="AG1796" s="250" t="str">
        <f t="shared" si="86"/>
        <v>https://docmgmt.its.fsu.edu/NolijWeb/public/apiLoginCheck.jsp?redir=../documentviewer/%3FdocumentId%3D</v>
      </c>
      <c r="AH17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6" s="250" t="str">
        <f>tbl_TransDet_Exp[[#Headers],[&amp;TargetFrameName=None]]</f>
        <v>&amp;TargetFrameName=None</v>
      </c>
      <c r="AJ17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6" s="71"/>
      <c r="AN1796" s="22"/>
      <c r="AO1796" s="22"/>
      <c r="AP1796" s="208"/>
      <c r="AQ1796" s="42" t="e">
        <f>IF(tbl_TransDet_Exp[[#This Row],[Custom SR Type]]="",INDEX(SR_Lookup[Section Name],MATCH(tbl_TransDet_Exp[[#This Row],[Account]],SR_Lookup[Account],0)),tbl_TransDet_Exp[[#This Row],[Custom SR Type]])</f>
        <v>#N/A</v>
      </c>
      <c r="AR1796" s="42">
        <f>VALUE(CONCATENATE(C1796,TEXT(tbl_TransDet_Exp[[#This Row],[Pd]],"00")))</f>
        <v>0</v>
      </c>
      <c r="AS1796" s="42" t="str">
        <f>TEXT(tbl_TransDet_Exp[[#This Row],[Project Id]],"000000")</f>
        <v>000000</v>
      </c>
      <c r="AT1796" s="42" t="e">
        <f>INDEX(Table11[Description],MATCH(tbl_TransDet_Exp[[#This Row],[Account]],Table11[GL Account],0))</f>
        <v>#N/A</v>
      </c>
      <c r="AU17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7" spans="2:47">
      <c r="B1797" s="11"/>
      <c r="C1797" s="243"/>
      <c r="D1797" s="243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244"/>
      <c r="P1797" s="11"/>
      <c r="Q1797" s="245"/>
      <c r="R1797" s="11"/>
      <c r="S1797" s="11"/>
      <c r="T1797" s="11"/>
      <c r="U1797" s="11"/>
      <c r="V1797" s="11"/>
      <c r="W1797" s="11"/>
      <c r="X1797" s="11"/>
      <c r="Y1797" s="11"/>
      <c r="Z1797" s="246"/>
      <c r="AA17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7" s="250" t="e">
        <f>IF(tbl_TransDet_Exp[[#This Row],[+/-  (HR GL Detail)]]&lt;&gt;"",tbl_TransDet_Exp[[#This Row],[+/-  (HR GL Detail)]],IF(#REF!&lt;&gt;"",#REF!,""))</f>
        <v>#REF!</v>
      </c>
      <c r="AC1797" s="250" t="str">
        <f t="shared" si="84"/>
        <v>https://financials.omni.fsu.edu/psp/sprdfi/EMPLOYEE/ERP/c/AUDIT_EXPENSE_FUNCTIONS.TE_EXP_SHEET_INQ.GBL?SHEET_ID=</v>
      </c>
      <c r="AD1797" s="250" t="str">
        <f t="shared" si="85"/>
        <v>&amp;PAGE=EX_SHEET_ENTRY</v>
      </c>
      <c r="AE1797" s="250" t="str">
        <f>IF(LEFT(tbl_TransDet_Exp[[#This Row],[Journal Id]],2)="EX",TEXT(tbl_TransDet_Exp[[#This Row],[Vch /Ex /PayId]],"0000000000"),"")</f>
        <v/>
      </c>
      <c r="AF1797" s="250" t="b">
        <f>IF(tbl_TransDet_Exp[[#This Row],[ER Lookup and Format]]&lt;&gt;"",CONCATENATE(tbl_TransDet_Exp[[#This Row],[https://financials.omni.fsu.edu/psp/sprdfi/EMPLOYEE/ERP/c/AUDIT_EXPENSE_FUNCTIONS.TE_EXP_SHEET_INQ.GBL?SHEET_ID=]],AE1797,tbl_TransDet_Exp[[#This Row],[&amp;PAGE=EX_SHEET_ENTRY]]))</f>
        <v>0</v>
      </c>
      <c r="AG1797" s="250" t="str">
        <f t="shared" si="86"/>
        <v>https://docmgmt.its.fsu.edu/NolijWeb/public/apiLoginCheck.jsp?redir=../documentviewer/%3FdocumentId%3D</v>
      </c>
      <c r="AH17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7" s="250" t="str">
        <f>tbl_TransDet_Exp[[#Headers],[&amp;TargetFrameName=None]]</f>
        <v>&amp;TargetFrameName=None</v>
      </c>
      <c r="AJ17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7" s="71"/>
      <c r="AN1797" s="22"/>
      <c r="AO1797" s="22"/>
      <c r="AP1797" s="208"/>
      <c r="AQ1797" s="42" t="e">
        <f>IF(tbl_TransDet_Exp[[#This Row],[Custom SR Type]]="",INDEX(SR_Lookup[Section Name],MATCH(tbl_TransDet_Exp[[#This Row],[Account]],SR_Lookup[Account],0)),tbl_TransDet_Exp[[#This Row],[Custom SR Type]])</f>
        <v>#N/A</v>
      </c>
      <c r="AR1797" s="42">
        <f>VALUE(CONCATENATE(C1797,TEXT(tbl_TransDet_Exp[[#This Row],[Pd]],"00")))</f>
        <v>0</v>
      </c>
      <c r="AS1797" s="42" t="str">
        <f>TEXT(tbl_TransDet_Exp[[#This Row],[Project Id]],"000000")</f>
        <v>000000</v>
      </c>
      <c r="AT1797" s="42" t="e">
        <f>INDEX(Table11[Description],MATCH(tbl_TransDet_Exp[[#This Row],[Account]],Table11[GL Account],0))</f>
        <v>#N/A</v>
      </c>
      <c r="AU17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8" spans="2:47">
      <c r="B1798" s="11"/>
      <c r="C1798" s="243"/>
      <c r="D1798" s="243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244"/>
      <c r="P1798" s="11"/>
      <c r="Q1798" s="245"/>
      <c r="R1798" s="11"/>
      <c r="S1798" s="11"/>
      <c r="T1798" s="11"/>
      <c r="U1798" s="11"/>
      <c r="V1798" s="11"/>
      <c r="W1798" s="11"/>
      <c r="X1798" s="11"/>
      <c r="Y1798" s="11"/>
      <c r="Z1798" s="246"/>
      <c r="AA17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8" s="250" t="e">
        <f>IF(tbl_TransDet_Exp[[#This Row],[+/-  (HR GL Detail)]]&lt;&gt;"",tbl_TransDet_Exp[[#This Row],[+/-  (HR GL Detail)]],IF(#REF!&lt;&gt;"",#REF!,""))</f>
        <v>#REF!</v>
      </c>
      <c r="AC1798" s="250" t="str">
        <f t="shared" si="84"/>
        <v>https://financials.omni.fsu.edu/psp/sprdfi/EMPLOYEE/ERP/c/AUDIT_EXPENSE_FUNCTIONS.TE_EXP_SHEET_INQ.GBL?SHEET_ID=</v>
      </c>
      <c r="AD1798" s="250" t="str">
        <f t="shared" si="85"/>
        <v>&amp;PAGE=EX_SHEET_ENTRY</v>
      </c>
      <c r="AE1798" s="250" t="str">
        <f>IF(LEFT(tbl_TransDet_Exp[[#This Row],[Journal Id]],2)="EX",TEXT(tbl_TransDet_Exp[[#This Row],[Vch /Ex /PayId]],"0000000000"),"")</f>
        <v/>
      </c>
      <c r="AF1798" s="250" t="b">
        <f>IF(tbl_TransDet_Exp[[#This Row],[ER Lookup and Format]]&lt;&gt;"",CONCATENATE(tbl_TransDet_Exp[[#This Row],[https://financials.omni.fsu.edu/psp/sprdfi/EMPLOYEE/ERP/c/AUDIT_EXPENSE_FUNCTIONS.TE_EXP_SHEET_INQ.GBL?SHEET_ID=]],AE1798,tbl_TransDet_Exp[[#This Row],[&amp;PAGE=EX_SHEET_ENTRY]]))</f>
        <v>0</v>
      </c>
      <c r="AG1798" s="250" t="str">
        <f t="shared" si="86"/>
        <v>https://docmgmt.its.fsu.edu/NolijWeb/public/apiLoginCheck.jsp?redir=../documentviewer/%3FdocumentId%3D</v>
      </c>
      <c r="AH17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8" s="250" t="str">
        <f>tbl_TransDet_Exp[[#Headers],[&amp;TargetFrameName=None]]</f>
        <v>&amp;TargetFrameName=None</v>
      </c>
      <c r="AJ17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8" s="71"/>
      <c r="AN1798" s="22"/>
      <c r="AO1798" s="22"/>
      <c r="AP1798" s="208"/>
      <c r="AQ1798" s="42" t="e">
        <f>IF(tbl_TransDet_Exp[[#This Row],[Custom SR Type]]="",INDEX(SR_Lookup[Section Name],MATCH(tbl_TransDet_Exp[[#This Row],[Account]],SR_Lookup[Account],0)),tbl_TransDet_Exp[[#This Row],[Custom SR Type]])</f>
        <v>#N/A</v>
      </c>
      <c r="AR1798" s="42">
        <f>VALUE(CONCATENATE(C1798,TEXT(tbl_TransDet_Exp[[#This Row],[Pd]],"00")))</f>
        <v>0</v>
      </c>
      <c r="AS1798" s="42" t="str">
        <f>TEXT(tbl_TransDet_Exp[[#This Row],[Project Id]],"000000")</f>
        <v>000000</v>
      </c>
      <c r="AT1798" s="42" t="e">
        <f>INDEX(Table11[Description],MATCH(tbl_TransDet_Exp[[#This Row],[Account]],Table11[GL Account],0))</f>
        <v>#N/A</v>
      </c>
      <c r="AU17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799" spans="2:47">
      <c r="B1799" s="11"/>
      <c r="C1799" s="243"/>
      <c r="D1799" s="243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244"/>
      <c r="P1799" s="11"/>
      <c r="Q1799" s="245"/>
      <c r="R1799" s="11"/>
      <c r="S1799" s="11"/>
      <c r="T1799" s="11"/>
      <c r="U1799" s="11"/>
      <c r="V1799" s="11"/>
      <c r="W1799" s="11"/>
      <c r="X1799" s="11"/>
      <c r="Y1799" s="11"/>
      <c r="Z1799" s="246"/>
      <c r="AA17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799" s="250" t="e">
        <f>IF(tbl_TransDet_Exp[[#This Row],[+/-  (HR GL Detail)]]&lt;&gt;"",tbl_TransDet_Exp[[#This Row],[+/-  (HR GL Detail)]],IF(#REF!&lt;&gt;"",#REF!,""))</f>
        <v>#REF!</v>
      </c>
      <c r="AC1799" s="250" t="str">
        <f t="shared" si="84"/>
        <v>https://financials.omni.fsu.edu/psp/sprdfi/EMPLOYEE/ERP/c/AUDIT_EXPENSE_FUNCTIONS.TE_EXP_SHEET_INQ.GBL?SHEET_ID=</v>
      </c>
      <c r="AD1799" s="250" t="str">
        <f t="shared" si="85"/>
        <v>&amp;PAGE=EX_SHEET_ENTRY</v>
      </c>
      <c r="AE1799" s="250" t="str">
        <f>IF(LEFT(tbl_TransDet_Exp[[#This Row],[Journal Id]],2)="EX",TEXT(tbl_TransDet_Exp[[#This Row],[Vch /Ex /PayId]],"0000000000"),"")</f>
        <v/>
      </c>
      <c r="AF1799" s="250" t="b">
        <f>IF(tbl_TransDet_Exp[[#This Row],[ER Lookup and Format]]&lt;&gt;"",CONCATENATE(tbl_TransDet_Exp[[#This Row],[https://financials.omni.fsu.edu/psp/sprdfi/EMPLOYEE/ERP/c/AUDIT_EXPENSE_FUNCTIONS.TE_EXP_SHEET_INQ.GBL?SHEET_ID=]],AE1799,tbl_TransDet_Exp[[#This Row],[&amp;PAGE=EX_SHEET_ENTRY]]))</f>
        <v>0</v>
      </c>
      <c r="AG1799" s="250" t="str">
        <f t="shared" si="86"/>
        <v>https://docmgmt.its.fsu.edu/NolijWeb/public/apiLoginCheck.jsp?redir=../documentviewer/%3FdocumentId%3D</v>
      </c>
      <c r="AH17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799" s="250" t="str">
        <f>tbl_TransDet_Exp[[#Headers],[&amp;TargetFrameName=None]]</f>
        <v>&amp;TargetFrameName=None</v>
      </c>
      <c r="AJ17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7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7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799" s="71"/>
      <c r="AN1799" s="22"/>
      <c r="AO1799" s="22"/>
      <c r="AP1799" s="208"/>
      <c r="AQ1799" s="42" t="e">
        <f>IF(tbl_TransDet_Exp[[#This Row],[Custom SR Type]]="",INDEX(SR_Lookup[Section Name],MATCH(tbl_TransDet_Exp[[#This Row],[Account]],SR_Lookup[Account],0)),tbl_TransDet_Exp[[#This Row],[Custom SR Type]])</f>
        <v>#N/A</v>
      </c>
      <c r="AR1799" s="42">
        <f>VALUE(CONCATENATE(C1799,TEXT(tbl_TransDet_Exp[[#This Row],[Pd]],"00")))</f>
        <v>0</v>
      </c>
      <c r="AS1799" s="42" t="str">
        <f>TEXT(tbl_TransDet_Exp[[#This Row],[Project Id]],"000000")</f>
        <v>000000</v>
      </c>
      <c r="AT1799" s="42" t="e">
        <f>INDEX(Table11[Description],MATCH(tbl_TransDet_Exp[[#This Row],[Account]],Table11[GL Account],0))</f>
        <v>#N/A</v>
      </c>
      <c r="AU17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0" spans="2:47">
      <c r="B1800" s="11"/>
      <c r="C1800" s="243"/>
      <c r="D1800" s="243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244"/>
      <c r="P1800" s="11"/>
      <c r="Q1800" s="245"/>
      <c r="R1800" s="11"/>
      <c r="S1800" s="11"/>
      <c r="T1800" s="11"/>
      <c r="U1800" s="11"/>
      <c r="V1800" s="11"/>
      <c r="W1800" s="11"/>
      <c r="X1800" s="11"/>
      <c r="Y1800" s="11"/>
      <c r="Z1800" s="246"/>
      <c r="AA18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0" s="250" t="e">
        <f>IF(tbl_TransDet_Exp[[#This Row],[+/-  (HR GL Detail)]]&lt;&gt;"",tbl_TransDet_Exp[[#This Row],[+/-  (HR GL Detail)]],IF(#REF!&lt;&gt;"",#REF!,""))</f>
        <v>#REF!</v>
      </c>
      <c r="AC1800" s="250" t="str">
        <f t="shared" si="84"/>
        <v>https://financials.omni.fsu.edu/psp/sprdfi/EMPLOYEE/ERP/c/AUDIT_EXPENSE_FUNCTIONS.TE_EXP_SHEET_INQ.GBL?SHEET_ID=</v>
      </c>
      <c r="AD1800" s="250" t="str">
        <f t="shared" si="85"/>
        <v>&amp;PAGE=EX_SHEET_ENTRY</v>
      </c>
      <c r="AE1800" s="250" t="str">
        <f>IF(LEFT(tbl_TransDet_Exp[[#This Row],[Journal Id]],2)="EX",TEXT(tbl_TransDet_Exp[[#This Row],[Vch /Ex /PayId]],"0000000000"),"")</f>
        <v/>
      </c>
      <c r="AF1800" s="250" t="b">
        <f>IF(tbl_TransDet_Exp[[#This Row],[ER Lookup and Format]]&lt;&gt;"",CONCATENATE(tbl_TransDet_Exp[[#This Row],[https://financials.omni.fsu.edu/psp/sprdfi/EMPLOYEE/ERP/c/AUDIT_EXPENSE_FUNCTIONS.TE_EXP_SHEET_INQ.GBL?SHEET_ID=]],AE1800,tbl_TransDet_Exp[[#This Row],[&amp;PAGE=EX_SHEET_ENTRY]]))</f>
        <v>0</v>
      </c>
      <c r="AG1800" s="250" t="str">
        <f t="shared" si="86"/>
        <v>https://docmgmt.its.fsu.edu/NolijWeb/public/apiLoginCheck.jsp?redir=../documentviewer/%3FdocumentId%3D</v>
      </c>
      <c r="AH18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0" s="250" t="str">
        <f>tbl_TransDet_Exp[[#Headers],[&amp;TargetFrameName=None]]</f>
        <v>&amp;TargetFrameName=None</v>
      </c>
      <c r="AJ18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0" s="71"/>
      <c r="AN1800" s="22"/>
      <c r="AO1800" s="22"/>
      <c r="AP1800" s="208"/>
      <c r="AQ1800" s="42" t="e">
        <f>IF(tbl_TransDet_Exp[[#This Row],[Custom SR Type]]="",INDEX(SR_Lookup[Section Name],MATCH(tbl_TransDet_Exp[[#This Row],[Account]],SR_Lookup[Account],0)),tbl_TransDet_Exp[[#This Row],[Custom SR Type]])</f>
        <v>#N/A</v>
      </c>
      <c r="AR1800" s="42">
        <f>VALUE(CONCATENATE(C1800,TEXT(tbl_TransDet_Exp[[#This Row],[Pd]],"00")))</f>
        <v>0</v>
      </c>
      <c r="AS1800" s="42" t="str">
        <f>TEXT(tbl_TransDet_Exp[[#This Row],[Project Id]],"000000")</f>
        <v>000000</v>
      </c>
      <c r="AT1800" s="42" t="e">
        <f>INDEX(Table11[Description],MATCH(tbl_TransDet_Exp[[#This Row],[Account]],Table11[GL Account],0))</f>
        <v>#N/A</v>
      </c>
      <c r="AU18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1" spans="2:47">
      <c r="B1801" s="11"/>
      <c r="C1801" s="243"/>
      <c r="D1801" s="243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244"/>
      <c r="P1801" s="11"/>
      <c r="Q1801" s="245"/>
      <c r="R1801" s="11"/>
      <c r="S1801" s="11"/>
      <c r="T1801" s="11"/>
      <c r="U1801" s="11"/>
      <c r="V1801" s="11"/>
      <c r="W1801" s="11"/>
      <c r="X1801" s="11"/>
      <c r="Y1801" s="11"/>
      <c r="Z1801" s="246"/>
      <c r="AA18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1" s="250" t="e">
        <f>IF(tbl_TransDet_Exp[[#This Row],[+/-  (HR GL Detail)]]&lt;&gt;"",tbl_TransDet_Exp[[#This Row],[+/-  (HR GL Detail)]],IF(#REF!&lt;&gt;"",#REF!,""))</f>
        <v>#REF!</v>
      </c>
      <c r="AC1801" s="250" t="str">
        <f t="shared" si="84"/>
        <v>https://financials.omni.fsu.edu/psp/sprdfi/EMPLOYEE/ERP/c/AUDIT_EXPENSE_FUNCTIONS.TE_EXP_SHEET_INQ.GBL?SHEET_ID=</v>
      </c>
      <c r="AD1801" s="250" t="str">
        <f t="shared" si="85"/>
        <v>&amp;PAGE=EX_SHEET_ENTRY</v>
      </c>
      <c r="AE1801" s="250" t="str">
        <f>IF(LEFT(tbl_TransDet_Exp[[#This Row],[Journal Id]],2)="EX",TEXT(tbl_TransDet_Exp[[#This Row],[Vch /Ex /PayId]],"0000000000"),"")</f>
        <v/>
      </c>
      <c r="AF1801" s="250" t="b">
        <f>IF(tbl_TransDet_Exp[[#This Row],[ER Lookup and Format]]&lt;&gt;"",CONCATENATE(tbl_TransDet_Exp[[#This Row],[https://financials.omni.fsu.edu/psp/sprdfi/EMPLOYEE/ERP/c/AUDIT_EXPENSE_FUNCTIONS.TE_EXP_SHEET_INQ.GBL?SHEET_ID=]],AE1801,tbl_TransDet_Exp[[#This Row],[&amp;PAGE=EX_SHEET_ENTRY]]))</f>
        <v>0</v>
      </c>
      <c r="AG1801" s="250" t="str">
        <f t="shared" si="86"/>
        <v>https://docmgmt.its.fsu.edu/NolijWeb/public/apiLoginCheck.jsp?redir=../documentviewer/%3FdocumentId%3D</v>
      </c>
      <c r="AH18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1" s="250" t="str">
        <f>tbl_TransDet_Exp[[#Headers],[&amp;TargetFrameName=None]]</f>
        <v>&amp;TargetFrameName=None</v>
      </c>
      <c r="AJ18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1" s="71"/>
      <c r="AN1801" s="22"/>
      <c r="AO1801" s="22"/>
      <c r="AP1801" s="208"/>
      <c r="AQ1801" s="42" t="e">
        <f>IF(tbl_TransDet_Exp[[#This Row],[Custom SR Type]]="",INDEX(SR_Lookup[Section Name],MATCH(tbl_TransDet_Exp[[#This Row],[Account]],SR_Lookup[Account],0)),tbl_TransDet_Exp[[#This Row],[Custom SR Type]])</f>
        <v>#N/A</v>
      </c>
      <c r="AR1801" s="42">
        <f>VALUE(CONCATENATE(C1801,TEXT(tbl_TransDet_Exp[[#This Row],[Pd]],"00")))</f>
        <v>0</v>
      </c>
      <c r="AS1801" s="42" t="str">
        <f>TEXT(tbl_TransDet_Exp[[#This Row],[Project Id]],"000000")</f>
        <v>000000</v>
      </c>
      <c r="AT1801" s="42" t="e">
        <f>INDEX(Table11[Description],MATCH(tbl_TransDet_Exp[[#This Row],[Account]],Table11[GL Account],0))</f>
        <v>#N/A</v>
      </c>
      <c r="AU18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2" spans="2:47">
      <c r="B1802" s="11"/>
      <c r="C1802" s="243"/>
      <c r="D1802" s="243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244"/>
      <c r="P1802" s="11"/>
      <c r="Q1802" s="245"/>
      <c r="R1802" s="11"/>
      <c r="S1802" s="11"/>
      <c r="T1802" s="11"/>
      <c r="U1802" s="11"/>
      <c r="V1802" s="11"/>
      <c r="W1802" s="11"/>
      <c r="X1802" s="11"/>
      <c r="Y1802" s="11"/>
      <c r="Z1802" s="246"/>
      <c r="AA18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2" s="250" t="e">
        <f>IF(tbl_TransDet_Exp[[#This Row],[+/-  (HR GL Detail)]]&lt;&gt;"",tbl_TransDet_Exp[[#This Row],[+/-  (HR GL Detail)]],IF(#REF!&lt;&gt;"",#REF!,""))</f>
        <v>#REF!</v>
      </c>
      <c r="AC1802" s="250" t="str">
        <f t="shared" ref="AC1802:AC1865" si="87">$AC$2</f>
        <v>https://financials.omni.fsu.edu/psp/sprdfi/EMPLOYEE/ERP/c/AUDIT_EXPENSE_FUNCTIONS.TE_EXP_SHEET_INQ.GBL?SHEET_ID=</v>
      </c>
      <c r="AD1802" s="250" t="str">
        <f t="shared" ref="AD1802:AD1865" si="88">$AD$2</f>
        <v>&amp;PAGE=EX_SHEET_ENTRY</v>
      </c>
      <c r="AE1802" s="250" t="str">
        <f>IF(LEFT(tbl_TransDet_Exp[[#This Row],[Journal Id]],2)="EX",TEXT(tbl_TransDet_Exp[[#This Row],[Vch /Ex /PayId]],"0000000000"),"")</f>
        <v/>
      </c>
      <c r="AF1802" s="250" t="b">
        <f>IF(tbl_TransDet_Exp[[#This Row],[ER Lookup and Format]]&lt;&gt;"",CONCATENATE(tbl_TransDet_Exp[[#This Row],[https://financials.omni.fsu.edu/psp/sprdfi/EMPLOYEE/ERP/c/AUDIT_EXPENSE_FUNCTIONS.TE_EXP_SHEET_INQ.GBL?SHEET_ID=]],AE1802,tbl_TransDet_Exp[[#This Row],[&amp;PAGE=EX_SHEET_ENTRY]]))</f>
        <v>0</v>
      </c>
      <c r="AG1802" s="250" t="str">
        <f t="shared" ref="AG1802:AG1865" si="89">$AG$2</f>
        <v>https://docmgmt.its.fsu.edu/NolijWeb/public/apiLoginCheck.jsp?redir=../documentviewer/%3FdocumentId%3D</v>
      </c>
      <c r="AH18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2" s="250" t="str">
        <f>tbl_TransDet_Exp[[#Headers],[&amp;TargetFrameName=None]]</f>
        <v>&amp;TargetFrameName=None</v>
      </c>
      <c r="AJ18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2" s="71"/>
      <c r="AN1802" s="22"/>
      <c r="AO1802" s="22"/>
      <c r="AP1802" s="208"/>
      <c r="AQ1802" s="42" t="e">
        <f>IF(tbl_TransDet_Exp[[#This Row],[Custom SR Type]]="",INDEX(SR_Lookup[Section Name],MATCH(tbl_TransDet_Exp[[#This Row],[Account]],SR_Lookup[Account],0)),tbl_TransDet_Exp[[#This Row],[Custom SR Type]])</f>
        <v>#N/A</v>
      </c>
      <c r="AR1802" s="42">
        <f>VALUE(CONCATENATE(C1802,TEXT(tbl_TransDet_Exp[[#This Row],[Pd]],"00")))</f>
        <v>0</v>
      </c>
      <c r="AS1802" s="42" t="str">
        <f>TEXT(tbl_TransDet_Exp[[#This Row],[Project Id]],"000000")</f>
        <v>000000</v>
      </c>
      <c r="AT1802" s="42" t="e">
        <f>INDEX(Table11[Description],MATCH(tbl_TransDet_Exp[[#This Row],[Account]],Table11[GL Account],0))</f>
        <v>#N/A</v>
      </c>
      <c r="AU18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3" spans="2:47">
      <c r="B1803" s="11"/>
      <c r="C1803" s="243"/>
      <c r="D1803" s="243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244"/>
      <c r="P1803" s="11"/>
      <c r="Q1803" s="245"/>
      <c r="R1803" s="11"/>
      <c r="S1803" s="11"/>
      <c r="T1803" s="11"/>
      <c r="U1803" s="11"/>
      <c r="V1803" s="11"/>
      <c r="W1803" s="11"/>
      <c r="X1803" s="11"/>
      <c r="Y1803" s="11"/>
      <c r="Z1803" s="246"/>
      <c r="AA18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3" s="250" t="e">
        <f>IF(tbl_TransDet_Exp[[#This Row],[+/-  (HR GL Detail)]]&lt;&gt;"",tbl_TransDet_Exp[[#This Row],[+/-  (HR GL Detail)]],IF(#REF!&lt;&gt;"",#REF!,""))</f>
        <v>#REF!</v>
      </c>
      <c r="AC1803" s="250" t="str">
        <f t="shared" si="87"/>
        <v>https://financials.omni.fsu.edu/psp/sprdfi/EMPLOYEE/ERP/c/AUDIT_EXPENSE_FUNCTIONS.TE_EXP_SHEET_INQ.GBL?SHEET_ID=</v>
      </c>
      <c r="AD1803" s="250" t="str">
        <f t="shared" si="88"/>
        <v>&amp;PAGE=EX_SHEET_ENTRY</v>
      </c>
      <c r="AE1803" s="250" t="str">
        <f>IF(LEFT(tbl_TransDet_Exp[[#This Row],[Journal Id]],2)="EX",TEXT(tbl_TransDet_Exp[[#This Row],[Vch /Ex /PayId]],"0000000000"),"")</f>
        <v/>
      </c>
      <c r="AF1803" s="250" t="b">
        <f>IF(tbl_TransDet_Exp[[#This Row],[ER Lookup and Format]]&lt;&gt;"",CONCATENATE(tbl_TransDet_Exp[[#This Row],[https://financials.omni.fsu.edu/psp/sprdfi/EMPLOYEE/ERP/c/AUDIT_EXPENSE_FUNCTIONS.TE_EXP_SHEET_INQ.GBL?SHEET_ID=]],AE1803,tbl_TransDet_Exp[[#This Row],[&amp;PAGE=EX_SHEET_ENTRY]]))</f>
        <v>0</v>
      </c>
      <c r="AG1803" s="250" t="str">
        <f t="shared" si="89"/>
        <v>https://docmgmt.its.fsu.edu/NolijWeb/public/apiLoginCheck.jsp?redir=../documentviewer/%3FdocumentId%3D</v>
      </c>
      <c r="AH18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3" s="250" t="str">
        <f>tbl_TransDet_Exp[[#Headers],[&amp;TargetFrameName=None]]</f>
        <v>&amp;TargetFrameName=None</v>
      </c>
      <c r="AJ18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3" s="71"/>
      <c r="AN1803" s="22"/>
      <c r="AO1803" s="22"/>
      <c r="AP1803" s="208"/>
      <c r="AQ1803" s="42" t="e">
        <f>IF(tbl_TransDet_Exp[[#This Row],[Custom SR Type]]="",INDEX(SR_Lookup[Section Name],MATCH(tbl_TransDet_Exp[[#This Row],[Account]],SR_Lookup[Account],0)),tbl_TransDet_Exp[[#This Row],[Custom SR Type]])</f>
        <v>#N/A</v>
      </c>
      <c r="AR1803" s="42">
        <f>VALUE(CONCATENATE(C1803,TEXT(tbl_TransDet_Exp[[#This Row],[Pd]],"00")))</f>
        <v>0</v>
      </c>
      <c r="AS1803" s="42" t="str">
        <f>TEXT(tbl_TransDet_Exp[[#This Row],[Project Id]],"000000")</f>
        <v>000000</v>
      </c>
      <c r="AT1803" s="42" t="e">
        <f>INDEX(Table11[Description],MATCH(tbl_TransDet_Exp[[#This Row],[Account]],Table11[GL Account],0))</f>
        <v>#N/A</v>
      </c>
      <c r="AU18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4" spans="2:47">
      <c r="B1804" s="11"/>
      <c r="C1804" s="243"/>
      <c r="D1804" s="243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244"/>
      <c r="P1804" s="11"/>
      <c r="Q1804" s="245"/>
      <c r="R1804" s="11"/>
      <c r="S1804" s="11"/>
      <c r="T1804" s="11"/>
      <c r="U1804" s="11"/>
      <c r="V1804" s="11"/>
      <c r="W1804" s="11"/>
      <c r="X1804" s="11"/>
      <c r="Y1804" s="11"/>
      <c r="Z1804" s="246"/>
      <c r="AA18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4" s="250" t="e">
        <f>IF(tbl_TransDet_Exp[[#This Row],[+/-  (HR GL Detail)]]&lt;&gt;"",tbl_TransDet_Exp[[#This Row],[+/-  (HR GL Detail)]],IF(#REF!&lt;&gt;"",#REF!,""))</f>
        <v>#REF!</v>
      </c>
      <c r="AC1804" s="250" t="str">
        <f t="shared" si="87"/>
        <v>https://financials.omni.fsu.edu/psp/sprdfi/EMPLOYEE/ERP/c/AUDIT_EXPENSE_FUNCTIONS.TE_EXP_SHEET_INQ.GBL?SHEET_ID=</v>
      </c>
      <c r="AD1804" s="250" t="str">
        <f t="shared" si="88"/>
        <v>&amp;PAGE=EX_SHEET_ENTRY</v>
      </c>
      <c r="AE1804" s="250" t="str">
        <f>IF(LEFT(tbl_TransDet_Exp[[#This Row],[Journal Id]],2)="EX",TEXT(tbl_TransDet_Exp[[#This Row],[Vch /Ex /PayId]],"0000000000"),"")</f>
        <v/>
      </c>
      <c r="AF1804" s="250" t="b">
        <f>IF(tbl_TransDet_Exp[[#This Row],[ER Lookup and Format]]&lt;&gt;"",CONCATENATE(tbl_TransDet_Exp[[#This Row],[https://financials.omni.fsu.edu/psp/sprdfi/EMPLOYEE/ERP/c/AUDIT_EXPENSE_FUNCTIONS.TE_EXP_SHEET_INQ.GBL?SHEET_ID=]],AE1804,tbl_TransDet_Exp[[#This Row],[&amp;PAGE=EX_SHEET_ENTRY]]))</f>
        <v>0</v>
      </c>
      <c r="AG1804" s="250" t="str">
        <f t="shared" si="89"/>
        <v>https://docmgmt.its.fsu.edu/NolijWeb/public/apiLoginCheck.jsp?redir=../documentviewer/%3FdocumentId%3D</v>
      </c>
      <c r="AH18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4" s="250" t="str">
        <f>tbl_TransDet_Exp[[#Headers],[&amp;TargetFrameName=None]]</f>
        <v>&amp;TargetFrameName=None</v>
      </c>
      <c r="AJ18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4" s="71"/>
      <c r="AN1804" s="22"/>
      <c r="AO1804" s="22"/>
      <c r="AP1804" s="208"/>
      <c r="AQ1804" s="42" t="e">
        <f>IF(tbl_TransDet_Exp[[#This Row],[Custom SR Type]]="",INDEX(SR_Lookup[Section Name],MATCH(tbl_TransDet_Exp[[#This Row],[Account]],SR_Lookup[Account],0)),tbl_TransDet_Exp[[#This Row],[Custom SR Type]])</f>
        <v>#N/A</v>
      </c>
      <c r="AR1804" s="42">
        <f>VALUE(CONCATENATE(C1804,TEXT(tbl_TransDet_Exp[[#This Row],[Pd]],"00")))</f>
        <v>0</v>
      </c>
      <c r="AS1804" s="42" t="str">
        <f>TEXT(tbl_TransDet_Exp[[#This Row],[Project Id]],"000000")</f>
        <v>000000</v>
      </c>
      <c r="AT1804" s="42" t="e">
        <f>INDEX(Table11[Description],MATCH(tbl_TransDet_Exp[[#This Row],[Account]],Table11[GL Account],0))</f>
        <v>#N/A</v>
      </c>
      <c r="AU18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5" spans="2:47">
      <c r="B1805" s="11"/>
      <c r="C1805" s="243"/>
      <c r="D1805" s="243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244"/>
      <c r="P1805" s="11"/>
      <c r="Q1805" s="245"/>
      <c r="R1805" s="11"/>
      <c r="S1805" s="11"/>
      <c r="T1805" s="11"/>
      <c r="U1805" s="11"/>
      <c r="V1805" s="11"/>
      <c r="W1805" s="11"/>
      <c r="X1805" s="11"/>
      <c r="Y1805" s="11"/>
      <c r="Z1805" s="246"/>
      <c r="AA18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5" s="250" t="e">
        <f>IF(tbl_TransDet_Exp[[#This Row],[+/-  (HR GL Detail)]]&lt;&gt;"",tbl_TransDet_Exp[[#This Row],[+/-  (HR GL Detail)]],IF(#REF!&lt;&gt;"",#REF!,""))</f>
        <v>#REF!</v>
      </c>
      <c r="AC1805" s="250" t="str">
        <f t="shared" si="87"/>
        <v>https://financials.omni.fsu.edu/psp/sprdfi/EMPLOYEE/ERP/c/AUDIT_EXPENSE_FUNCTIONS.TE_EXP_SHEET_INQ.GBL?SHEET_ID=</v>
      </c>
      <c r="AD1805" s="250" t="str">
        <f t="shared" si="88"/>
        <v>&amp;PAGE=EX_SHEET_ENTRY</v>
      </c>
      <c r="AE1805" s="250" t="str">
        <f>IF(LEFT(tbl_TransDet_Exp[[#This Row],[Journal Id]],2)="EX",TEXT(tbl_TransDet_Exp[[#This Row],[Vch /Ex /PayId]],"0000000000"),"")</f>
        <v/>
      </c>
      <c r="AF1805" s="250" t="b">
        <f>IF(tbl_TransDet_Exp[[#This Row],[ER Lookup and Format]]&lt;&gt;"",CONCATENATE(tbl_TransDet_Exp[[#This Row],[https://financials.omni.fsu.edu/psp/sprdfi/EMPLOYEE/ERP/c/AUDIT_EXPENSE_FUNCTIONS.TE_EXP_SHEET_INQ.GBL?SHEET_ID=]],AE1805,tbl_TransDet_Exp[[#This Row],[&amp;PAGE=EX_SHEET_ENTRY]]))</f>
        <v>0</v>
      </c>
      <c r="AG1805" s="250" t="str">
        <f t="shared" si="89"/>
        <v>https://docmgmt.its.fsu.edu/NolijWeb/public/apiLoginCheck.jsp?redir=../documentviewer/%3FdocumentId%3D</v>
      </c>
      <c r="AH18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5" s="250" t="str">
        <f>tbl_TransDet_Exp[[#Headers],[&amp;TargetFrameName=None]]</f>
        <v>&amp;TargetFrameName=None</v>
      </c>
      <c r="AJ18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5" s="71"/>
      <c r="AN1805" s="22"/>
      <c r="AO1805" s="22"/>
      <c r="AP1805" s="208"/>
      <c r="AQ1805" s="42" t="e">
        <f>IF(tbl_TransDet_Exp[[#This Row],[Custom SR Type]]="",INDEX(SR_Lookup[Section Name],MATCH(tbl_TransDet_Exp[[#This Row],[Account]],SR_Lookup[Account],0)),tbl_TransDet_Exp[[#This Row],[Custom SR Type]])</f>
        <v>#N/A</v>
      </c>
      <c r="AR1805" s="42">
        <f>VALUE(CONCATENATE(C1805,TEXT(tbl_TransDet_Exp[[#This Row],[Pd]],"00")))</f>
        <v>0</v>
      </c>
      <c r="AS1805" s="42" t="str">
        <f>TEXT(tbl_TransDet_Exp[[#This Row],[Project Id]],"000000")</f>
        <v>000000</v>
      </c>
      <c r="AT1805" s="42" t="e">
        <f>INDEX(Table11[Description],MATCH(tbl_TransDet_Exp[[#This Row],[Account]],Table11[GL Account],0))</f>
        <v>#N/A</v>
      </c>
      <c r="AU18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6" spans="2:47">
      <c r="B1806" s="11"/>
      <c r="C1806" s="243"/>
      <c r="D1806" s="243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244"/>
      <c r="P1806" s="11"/>
      <c r="Q1806" s="245"/>
      <c r="R1806" s="11"/>
      <c r="S1806" s="11"/>
      <c r="T1806" s="11"/>
      <c r="U1806" s="11"/>
      <c r="V1806" s="11"/>
      <c r="W1806" s="11"/>
      <c r="X1806" s="11"/>
      <c r="Y1806" s="11"/>
      <c r="Z1806" s="246"/>
      <c r="AA18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6" s="250" t="e">
        <f>IF(tbl_TransDet_Exp[[#This Row],[+/-  (HR GL Detail)]]&lt;&gt;"",tbl_TransDet_Exp[[#This Row],[+/-  (HR GL Detail)]],IF(#REF!&lt;&gt;"",#REF!,""))</f>
        <v>#REF!</v>
      </c>
      <c r="AC1806" s="250" t="str">
        <f t="shared" si="87"/>
        <v>https://financials.omni.fsu.edu/psp/sprdfi/EMPLOYEE/ERP/c/AUDIT_EXPENSE_FUNCTIONS.TE_EXP_SHEET_INQ.GBL?SHEET_ID=</v>
      </c>
      <c r="AD1806" s="250" t="str">
        <f t="shared" si="88"/>
        <v>&amp;PAGE=EX_SHEET_ENTRY</v>
      </c>
      <c r="AE1806" s="250" t="str">
        <f>IF(LEFT(tbl_TransDet_Exp[[#This Row],[Journal Id]],2)="EX",TEXT(tbl_TransDet_Exp[[#This Row],[Vch /Ex /PayId]],"0000000000"),"")</f>
        <v/>
      </c>
      <c r="AF1806" s="250" t="b">
        <f>IF(tbl_TransDet_Exp[[#This Row],[ER Lookup and Format]]&lt;&gt;"",CONCATENATE(tbl_TransDet_Exp[[#This Row],[https://financials.omni.fsu.edu/psp/sprdfi/EMPLOYEE/ERP/c/AUDIT_EXPENSE_FUNCTIONS.TE_EXP_SHEET_INQ.GBL?SHEET_ID=]],AE1806,tbl_TransDet_Exp[[#This Row],[&amp;PAGE=EX_SHEET_ENTRY]]))</f>
        <v>0</v>
      </c>
      <c r="AG1806" s="250" t="str">
        <f t="shared" si="89"/>
        <v>https://docmgmt.its.fsu.edu/NolijWeb/public/apiLoginCheck.jsp?redir=../documentviewer/%3FdocumentId%3D</v>
      </c>
      <c r="AH18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6" s="250" t="str">
        <f>tbl_TransDet_Exp[[#Headers],[&amp;TargetFrameName=None]]</f>
        <v>&amp;TargetFrameName=None</v>
      </c>
      <c r="AJ18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6" s="71"/>
      <c r="AN1806" s="22"/>
      <c r="AO1806" s="22"/>
      <c r="AP1806" s="208"/>
      <c r="AQ1806" s="42" t="e">
        <f>IF(tbl_TransDet_Exp[[#This Row],[Custom SR Type]]="",INDEX(SR_Lookup[Section Name],MATCH(tbl_TransDet_Exp[[#This Row],[Account]],SR_Lookup[Account],0)),tbl_TransDet_Exp[[#This Row],[Custom SR Type]])</f>
        <v>#N/A</v>
      </c>
      <c r="AR1806" s="42">
        <f>VALUE(CONCATENATE(C1806,TEXT(tbl_TransDet_Exp[[#This Row],[Pd]],"00")))</f>
        <v>0</v>
      </c>
      <c r="AS1806" s="42" t="str">
        <f>TEXT(tbl_TransDet_Exp[[#This Row],[Project Id]],"000000")</f>
        <v>000000</v>
      </c>
      <c r="AT1806" s="42" t="e">
        <f>INDEX(Table11[Description],MATCH(tbl_TransDet_Exp[[#This Row],[Account]],Table11[GL Account],0))</f>
        <v>#N/A</v>
      </c>
      <c r="AU18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7" spans="2:47">
      <c r="B1807" s="11"/>
      <c r="C1807" s="243"/>
      <c r="D1807" s="243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244"/>
      <c r="P1807" s="11"/>
      <c r="Q1807" s="245"/>
      <c r="R1807" s="11"/>
      <c r="S1807" s="11"/>
      <c r="T1807" s="11"/>
      <c r="U1807" s="11"/>
      <c r="V1807" s="11"/>
      <c r="W1807" s="11"/>
      <c r="X1807" s="11"/>
      <c r="Y1807" s="11"/>
      <c r="Z1807" s="246"/>
      <c r="AA18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7" s="250" t="e">
        <f>IF(tbl_TransDet_Exp[[#This Row],[+/-  (HR GL Detail)]]&lt;&gt;"",tbl_TransDet_Exp[[#This Row],[+/-  (HR GL Detail)]],IF(#REF!&lt;&gt;"",#REF!,""))</f>
        <v>#REF!</v>
      </c>
      <c r="AC1807" s="250" t="str">
        <f t="shared" si="87"/>
        <v>https://financials.omni.fsu.edu/psp/sprdfi/EMPLOYEE/ERP/c/AUDIT_EXPENSE_FUNCTIONS.TE_EXP_SHEET_INQ.GBL?SHEET_ID=</v>
      </c>
      <c r="AD1807" s="250" t="str">
        <f t="shared" si="88"/>
        <v>&amp;PAGE=EX_SHEET_ENTRY</v>
      </c>
      <c r="AE1807" s="250" t="str">
        <f>IF(LEFT(tbl_TransDet_Exp[[#This Row],[Journal Id]],2)="EX",TEXT(tbl_TransDet_Exp[[#This Row],[Vch /Ex /PayId]],"0000000000"),"")</f>
        <v/>
      </c>
      <c r="AF1807" s="250" t="b">
        <f>IF(tbl_TransDet_Exp[[#This Row],[ER Lookup and Format]]&lt;&gt;"",CONCATENATE(tbl_TransDet_Exp[[#This Row],[https://financials.omni.fsu.edu/psp/sprdfi/EMPLOYEE/ERP/c/AUDIT_EXPENSE_FUNCTIONS.TE_EXP_SHEET_INQ.GBL?SHEET_ID=]],AE1807,tbl_TransDet_Exp[[#This Row],[&amp;PAGE=EX_SHEET_ENTRY]]))</f>
        <v>0</v>
      </c>
      <c r="AG1807" s="250" t="str">
        <f t="shared" si="89"/>
        <v>https://docmgmt.its.fsu.edu/NolijWeb/public/apiLoginCheck.jsp?redir=../documentviewer/%3FdocumentId%3D</v>
      </c>
      <c r="AH18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7" s="250" t="str">
        <f>tbl_TransDet_Exp[[#Headers],[&amp;TargetFrameName=None]]</f>
        <v>&amp;TargetFrameName=None</v>
      </c>
      <c r="AJ18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7" s="71"/>
      <c r="AN1807" s="22"/>
      <c r="AO1807" s="22"/>
      <c r="AP1807" s="208"/>
      <c r="AQ1807" s="42" t="e">
        <f>IF(tbl_TransDet_Exp[[#This Row],[Custom SR Type]]="",INDEX(SR_Lookup[Section Name],MATCH(tbl_TransDet_Exp[[#This Row],[Account]],SR_Lookup[Account],0)),tbl_TransDet_Exp[[#This Row],[Custom SR Type]])</f>
        <v>#N/A</v>
      </c>
      <c r="AR1807" s="42">
        <f>VALUE(CONCATENATE(C1807,TEXT(tbl_TransDet_Exp[[#This Row],[Pd]],"00")))</f>
        <v>0</v>
      </c>
      <c r="AS1807" s="42" t="str">
        <f>TEXT(tbl_TransDet_Exp[[#This Row],[Project Id]],"000000")</f>
        <v>000000</v>
      </c>
      <c r="AT1807" s="42" t="e">
        <f>INDEX(Table11[Description],MATCH(tbl_TransDet_Exp[[#This Row],[Account]],Table11[GL Account],0))</f>
        <v>#N/A</v>
      </c>
      <c r="AU18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8" spans="2:47">
      <c r="B1808" s="11"/>
      <c r="C1808" s="243"/>
      <c r="D1808" s="243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244"/>
      <c r="P1808" s="11"/>
      <c r="Q1808" s="245"/>
      <c r="R1808" s="11"/>
      <c r="S1808" s="11"/>
      <c r="T1808" s="11"/>
      <c r="U1808" s="11"/>
      <c r="V1808" s="11"/>
      <c r="W1808" s="11"/>
      <c r="X1808" s="11"/>
      <c r="Y1808" s="11"/>
      <c r="Z1808" s="246"/>
      <c r="AA18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8" s="250" t="e">
        <f>IF(tbl_TransDet_Exp[[#This Row],[+/-  (HR GL Detail)]]&lt;&gt;"",tbl_TransDet_Exp[[#This Row],[+/-  (HR GL Detail)]],IF(#REF!&lt;&gt;"",#REF!,""))</f>
        <v>#REF!</v>
      </c>
      <c r="AC1808" s="250" t="str">
        <f t="shared" si="87"/>
        <v>https://financials.omni.fsu.edu/psp/sprdfi/EMPLOYEE/ERP/c/AUDIT_EXPENSE_FUNCTIONS.TE_EXP_SHEET_INQ.GBL?SHEET_ID=</v>
      </c>
      <c r="AD1808" s="250" t="str">
        <f t="shared" si="88"/>
        <v>&amp;PAGE=EX_SHEET_ENTRY</v>
      </c>
      <c r="AE1808" s="250" t="str">
        <f>IF(LEFT(tbl_TransDet_Exp[[#This Row],[Journal Id]],2)="EX",TEXT(tbl_TransDet_Exp[[#This Row],[Vch /Ex /PayId]],"0000000000"),"")</f>
        <v/>
      </c>
      <c r="AF1808" s="250" t="b">
        <f>IF(tbl_TransDet_Exp[[#This Row],[ER Lookup and Format]]&lt;&gt;"",CONCATENATE(tbl_TransDet_Exp[[#This Row],[https://financials.omni.fsu.edu/psp/sprdfi/EMPLOYEE/ERP/c/AUDIT_EXPENSE_FUNCTIONS.TE_EXP_SHEET_INQ.GBL?SHEET_ID=]],AE1808,tbl_TransDet_Exp[[#This Row],[&amp;PAGE=EX_SHEET_ENTRY]]))</f>
        <v>0</v>
      </c>
      <c r="AG1808" s="250" t="str">
        <f t="shared" si="89"/>
        <v>https://docmgmt.its.fsu.edu/NolijWeb/public/apiLoginCheck.jsp?redir=../documentviewer/%3FdocumentId%3D</v>
      </c>
      <c r="AH18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8" s="250" t="str">
        <f>tbl_TransDet_Exp[[#Headers],[&amp;TargetFrameName=None]]</f>
        <v>&amp;TargetFrameName=None</v>
      </c>
      <c r="AJ18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8" s="71"/>
      <c r="AN1808" s="22"/>
      <c r="AO1808" s="22"/>
      <c r="AP1808" s="208"/>
      <c r="AQ1808" s="42" t="e">
        <f>IF(tbl_TransDet_Exp[[#This Row],[Custom SR Type]]="",INDEX(SR_Lookup[Section Name],MATCH(tbl_TransDet_Exp[[#This Row],[Account]],SR_Lookup[Account],0)),tbl_TransDet_Exp[[#This Row],[Custom SR Type]])</f>
        <v>#N/A</v>
      </c>
      <c r="AR1808" s="42">
        <f>VALUE(CONCATENATE(C1808,TEXT(tbl_TransDet_Exp[[#This Row],[Pd]],"00")))</f>
        <v>0</v>
      </c>
      <c r="AS1808" s="42" t="str">
        <f>TEXT(tbl_TransDet_Exp[[#This Row],[Project Id]],"000000")</f>
        <v>000000</v>
      </c>
      <c r="AT1808" s="42" t="e">
        <f>INDEX(Table11[Description],MATCH(tbl_TransDet_Exp[[#This Row],[Account]],Table11[GL Account],0))</f>
        <v>#N/A</v>
      </c>
      <c r="AU18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09" spans="2:47">
      <c r="B1809" s="11"/>
      <c r="C1809" s="243"/>
      <c r="D1809" s="243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244"/>
      <c r="P1809" s="11"/>
      <c r="Q1809" s="245"/>
      <c r="R1809" s="11"/>
      <c r="S1809" s="11"/>
      <c r="T1809" s="11"/>
      <c r="U1809" s="11"/>
      <c r="V1809" s="11"/>
      <c r="W1809" s="11"/>
      <c r="X1809" s="11"/>
      <c r="Y1809" s="11"/>
      <c r="Z1809" s="246"/>
      <c r="AA18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09" s="250" t="e">
        <f>IF(tbl_TransDet_Exp[[#This Row],[+/-  (HR GL Detail)]]&lt;&gt;"",tbl_TransDet_Exp[[#This Row],[+/-  (HR GL Detail)]],IF(#REF!&lt;&gt;"",#REF!,""))</f>
        <v>#REF!</v>
      </c>
      <c r="AC1809" s="250" t="str">
        <f t="shared" si="87"/>
        <v>https://financials.omni.fsu.edu/psp/sprdfi/EMPLOYEE/ERP/c/AUDIT_EXPENSE_FUNCTIONS.TE_EXP_SHEET_INQ.GBL?SHEET_ID=</v>
      </c>
      <c r="AD1809" s="250" t="str">
        <f t="shared" si="88"/>
        <v>&amp;PAGE=EX_SHEET_ENTRY</v>
      </c>
      <c r="AE1809" s="250" t="str">
        <f>IF(LEFT(tbl_TransDet_Exp[[#This Row],[Journal Id]],2)="EX",TEXT(tbl_TransDet_Exp[[#This Row],[Vch /Ex /PayId]],"0000000000"),"")</f>
        <v/>
      </c>
      <c r="AF1809" s="250" t="b">
        <f>IF(tbl_TransDet_Exp[[#This Row],[ER Lookup and Format]]&lt;&gt;"",CONCATENATE(tbl_TransDet_Exp[[#This Row],[https://financials.omni.fsu.edu/psp/sprdfi/EMPLOYEE/ERP/c/AUDIT_EXPENSE_FUNCTIONS.TE_EXP_SHEET_INQ.GBL?SHEET_ID=]],AE1809,tbl_TransDet_Exp[[#This Row],[&amp;PAGE=EX_SHEET_ENTRY]]))</f>
        <v>0</v>
      </c>
      <c r="AG1809" s="250" t="str">
        <f t="shared" si="89"/>
        <v>https://docmgmt.its.fsu.edu/NolijWeb/public/apiLoginCheck.jsp?redir=../documentviewer/%3FdocumentId%3D</v>
      </c>
      <c r="AH18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09" s="250" t="str">
        <f>tbl_TransDet_Exp[[#Headers],[&amp;TargetFrameName=None]]</f>
        <v>&amp;TargetFrameName=None</v>
      </c>
      <c r="AJ18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09" s="71"/>
      <c r="AN1809" s="22"/>
      <c r="AO1809" s="22"/>
      <c r="AP1809" s="208"/>
      <c r="AQ1809" s="42" t="e">
        <f>IF(tbl_TransDet_Exp[[#This Row],[Custom SR Type]]="",INDEX(SR_Lookup[Section Name],MATCH(tbl_TransDet_Exp[[#This Row],[Account]],SR_Lookup[Account],0)),tbl_TransDet_Exp[[#This Row],[Custom SR Type]])</f>
        <v>#N/A</v>
      </c>
      <c r="AR1809" s="42">
        <f>VALUE(CONCATENATE(C1809,TEXT(tbl_TransDet_Exp[[#This Row],[Pd]],"00")))</f>
        <v>0</v>
      </c>
      <c r="AS1809" s="42" t="str">
        <f>TEXT(tbl_TransDet_Exp[[#This Row],[Project Id]],"000000")</f>
        <v>000000</v>
      </c>
      <c r="AT1809" s="42" t="e">
        <f>INDEX(Table11[Description],MATCH(tbl_TransDet_Exp[[#This Row],[Account]],Table11[GL Account],0))</f>
        <v>#N/A</v>
      </c>
      <c r="AU18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0" spans="2:47">
      <c r="B1810" s="11"/>
      <c r="C1810" s="243"/>
      <c r="D1810" s="243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244"/>
      <c r="P1810" s="11"/>
      <c r="Q1810" s="245"/>
      <c r="R1810" s="11"/>
      <c r="S1810" s="11"/>
      <c r="T1810" s="11"/>
      <c r="U1810" s="11"/>
      <c r="V1810" s="11"/>
      <c r="W1810" s="11"/>
      <c r="X1810" s="11"/>
      <c r="Y1810" s="11"/>
      <c r="Z1810" s="246"/>
      <c r="AA18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0" s="250" t="e">
        <f>IF(tbl_TransDet_Exp[[#This Row],[+/-  (HR GL Detail)]]&lt;&gt;"",tbl_TransDet_Exp[[#This Row],[+/-  (HR GL Detail)]],IF(#REF!&lt;&gt;"",#REF!,""))</f>
        <v>#REF!</v>
      </c>
      <c r="AC1810" s="250" t="str">
        <f t="shared" si="87"/>
        <v>https://financials.omni.fsu.edu/psp/sprdfi/EMPLOYEE/ERP/c/AUDIT_EXPENSE_FUNCTIONS.TE_EXP_SHEET_INQ.GBL?SHEET_ID=</v>
      </c>
      <c r="AD1810" s="250" t="str">
        <f t="shared" si="88"/>
        <v>&amp;PAGE=EX_SHEET_ENTRY</v>
      </c>
      <c r="AE1810" s="250" t="str">
        <f>IF(LEFT(tbl_TransDet_Exp[[#This Row],[Journal Id]],2)="EX",TEXT(tbl_TransDet_Exp[[#This Row],[Vch /Ex /PayId]],"0000000000"),"")</f>
        <v/>
      </c>
      <c r="AF1810" s="250" t="b">
        <f>IF(tbl_TransDet_Exp[[#This Row],[ER Lookup and Format]]&lt;&gt;"",CONCATENATE(tbl_TransDet_Exp[[#This Row],[https://financials.omni.fsu.edu/psp/sprdfi/EMPLOYEE/ERP/c/AUDIT_EXPENSE_FUNCTIONS.TE_EXP_SHEET_INQ.GBL?SHEET_ID=]],AE1810,tbl_TransDet_Exp[[#This Row],[&amp;PAGE=EX_SHEET_ENTRY]]))</f>
        <v>0</v>
      </c>
      <c r="AG1810" s="250" t="str">
        <f t="shared" si="89"/>
        <v>https://docmgmt.its.fsu.edu/NolijWeb/public/apiLoginCheck.jsp?redir=../documentviewer/%3FdocumentId%3D</v>
      </c>
      <c r="AH18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0" s="250" t="str">
        <f>tbl_TransDet_Exp[[#Headers],[&amp;TargetFrameName=None]]</f>
        <v>&amp;TargetFrameName=None</v>
      </c>
      <c r="AJ18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0" s="71"/>
      <c r="AN1810" s="22"/>
      <c r="AO1810" s="22"/>
      <c r="AP1810" s="208"/>
      <c r="AQ1810" s="42" t="e">
        <f>IF(tbl_TransDet_Exp[[#This Row],[Custom SR Type]]="",INDEX(SR_Lookup[Section Name],MATCH(tbl_TransDet_Exp[[#This Row],[Account]],SR_Lookup[Account],0)),tbl_TransDet_Exp[[#This Row],[Custom SR Type]])</f>
        <v>#N/A</v>
      </c>
      <c r="AR1810" s="42">
        <f>VALUE(CONCATENATE(C1810,TEXT(tbl_TransDet_Exp[[#This Row],[Pd]],"00")))</f>
        <v>0</v>
      </c>
      <c r="AS1810" s="42" t="str">
        <f>TEXT(tbl_TransDet_Exp[[#This Row],[Project Id]],"000000")</f>
        <v>000000</v>
      </c>
      <c r="AT1810" s="42" t="e">
        <f>INDEX(Table11[Description],MATCH(tbl_TransDet_Exp[[#This Row],[Account]],Table11[GL Account],0))</f>
        <v>#N/A</v>
      </c>
      <c r="AU18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1" spans="2:47">
      <c r="B1811" s="11"/>
      <c r="C1811" s="243"/>
      <c r="D1811" s="243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244"/>
      <c r="P1811" s="11"/>
      <c r="Q1811" s="245"/>
      <c r="R1811" s="11"/>
      <c r="S1811" s="11"/>
      <c r="T1811" s="11"/>
      <c r="U1811" s="11"/>
      <c r="V1811" s="11"/>
      <c r="W1811" s="11"/>
      <c r="X1811" s="11"/>
      <c r="Y1811" s="11"/>
      <c r="Z1811" s="246"/>
      <c r="AA18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1" s="250" t="e">
        <f>IF(tbl_TransDet_Exp[[#This Row],[+/-  (HR GL Detail)]]&lt;&gt;"",tbl_TransDet_Exp[[#This Row],[+/-  (HR GL Detail)]],IF(#REF!&lt;&gt;"",#REF!,""))</f>
        <v>#REF!</v>
      </c>
      <c r="AC1811" s="250" t="str">
        <f t="shared" si="87"/>
        <v>https://financials.omni.fsu.edu/psp/sprdfi/EMPLOYEE/ERP/c/AUDIT_EXPENSE_FUNCTIONS.TE_EXP_SHEET_INQ.GBL?SHEET_ID=</v>
      </c>
      <c r="AD1811" s="250" t="str">
        <f t="shared" si="88"/>
        <v>&amp;PAGE=EX_SHEET_ENTRY</v>
      </c>
      <c r="AE1811" s="250" t="str">
        <f>IF(LEFT(tbl_TransDet_Exp[[#This Row],[Journal Id]],2)="EX",TEXT(tbl_TransDet_Exp[[#This Row],[Vch /Ex /PayId]],"0000000000"),"")</f>
        <v/>
      </c>
      <c r="AF1811" s="250" t="b">
        <f>IF(tbl_TransDet_Exp[[#This Row],[ER Lookup and Format]]&lt;&gt;"",CONCATENATE(tbl_TransDet_Exp[[#This Row],[https://financials.omni.fsu.edu/psp/sprdfi/EMPLOYEE/ERP/c/AUDIT_EXPENSE_FUNCTIONS.TE_EXP_SHEET_INQ.GBL?SHEET_ID=]],AE1811,tbl_TransDet_Exp[[#This Row],[&amp;PAGE=EX_SHEET_ENTRY]]))</f>
        <v>0</v>
      </c>
      <c r="AG1811" s="250" t="str">
        <f t="shared" si="89"/>
        <v>https://docmgmt.its.fsu.edu/NolijWeb/public/apiLoginCheck.jsp?redir=../documentviewer/%3FdocumentId%3D</v>
      </c>
      <c r="AH18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1" s="250" t="str">
        <f>tbl_TransDet_Exp[[#Headers],[&amp;TargetFrameName=None]]</f>
        <v>&amp;TargetFrameName=None</v>
      </c>
      <c r="AJ18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1" s="71"/>
      <c r="AN1811" s="22"/>
      <c r="AO1811" s="22"/>
      <c r="AP1811" s="208"/>
      <c r="AQ1811" s="42" t="e">
        <f>IF(tbl_TransDet_Exp[[#This Row],[Custom SR Type]]="",INDEX(SR_Lookup[Section Name],MATCH(tbl_TransDet_Exp[[#This Row],[Account]],SR_Lookup[Account],0)),tbl_TransDet_Exp[[#This Row],[Custom SR Type]])</f>
        <v>#N/A</v>
      </c>
      <c r="AR1811" s="42">
        <f>VALUE(CONCATENATE(C1811,TEXT(tbl_TransDet_Exp[[#This Row],[Pd]],"00")))</f>
        <v>0</v>
      </c>
      <c r="AS1811" s="42" t="str">
        <f>TEXT(tbl_TransDet_Exp[[#This Row],[Project Id]],"000000")</f>
        <v>000000</v>
      </c>
      <c r="AT1811" s="42" t="e">
        <f>INDEX(Table11[Description],MATCH(tbl_TransDet_Exp[[#This Row],[Account]],Table11[GL Account],0))</f>
        <v>#N/A</v>
      </c>
      <c r="AU18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2" spans="2:47">
      <c r="B1812" s="11"/>
      <c r="C1812" s="243"/>
      <c r="D1812" s="243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244"/>
      <c r="P1812" s="11"/>
      <c r="Q1812" s="245"/>
      <c r="R1812" s="11"/>
      <c r="S1812" s="11"/>
      <c r="T1812" s="11"/>
      <c r="U1812" s="11"/>
      <c r="V1812" s="11"/>
      <c r="W1812" s="11"/>
      <c r="X1812" s="11"/>
      <c r="Y1812" s="11"/>
      <c r="Z1812" s="246"/>
      <c r="AA18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2" s="250" t="e">
        <f>IF(tbl_TransDet_Exp[[#This Row],[+/-  (HR GL Detail)]]&lt;&gt;"",tbl_TransDet_Exp[[#This Row],[+/-  (HR GL Detail)]],IF(#REF!&lt;&gt;"",#REF!,""))</f>
        <v>#REF!</v>
      </c>
      <c r="AC1812" s="250" t="str">
        <f t="shared" si="87"/>
        <v>https://financials.omni.fsu.edu/psp/sprdfi/EMPLOYEE/ERP/c/AUDIT_EXPENSE_FUNCTIONS.TE_EXP_SHEET_INQ.GBL?SHEET_ID=</v>
      </c>
      <c r="AD1812" s="250" t="str">
        <f t="shared" si="88"/>
        <v>&amp;PAGE=EX_SHEET_ENTRY</v>
      </c>
      <c r="AE1812" s="250" t="str">
        <f>IF(LEFT(tbl_TransDet_Exp[[#This Row],[Journal Id]],2)="EX",TEXT(tbl_TransDet_Exp[[#This Row],[Vch /Ex /PayId]],"0000000000"),"")</f>
        <v/>
      </c>
      <c r="AF1812" s="250" t="b">
        <f>IF(tbl_TransDet_Exp[[#This Row],[ER Lookup and Format]]&lt;&gt;"",CONCATENATE(tbl_TransDet_Exp[[#This Row],[https://financials.omni.fsu.edu/psp/sprdfi/EMPLOYEE/ERP/c/AUDIT_EXPENSE_FUNCTIONS.TE_EXP_SHEET_INQ.GBL?SHEET_ID=]],AE1812,tbl_TransDet_Exp[[#This Row],[&amp;PAGE=EX_SHEET_ENTRY]]))</f>
        <v>0</v>
      </c>
      <c r="AG1812" s="250" t="str">
        <f t="shared" si="89"/>
        <v>https://docmgmt.its.fsu.edu/NolijWeb/public/apiLoginCheck.jsp?redir=../documentviewer/%3FdocumentId%3D</v>
      </c>
      <c r="AH18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2" s="250" t="str">
        <f>tbl_TransDet_Exp[[#Headers],[&amp;TargetFrameName=None]]</f>
        <v>&amp;TargetFrameName=None</v>
      </c>
      <c r="AJ18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2" s="71"/>
      <c r="AN1812" s="22"/>
      <c r="AO1812" s="22"/>
      <c r="AP1812" s="208"/>
      <c r="AQ1812" s="42" t="e">
        <f>IF(tbl_TransDet_Exp[[#This Row],[Custom SR Type]]="",INDEX(SR_Lookup[Section Name],MATCH(tbl_TransDet_Exp[[#This Row],[Account]],SR_Lookup[Account],0)),tbl_TransDet_Exp[[#This Row],[Custom SR Type]])</f>
        <v>#N/A</v>
      </c>
      <c r="AR1812" s="42">
        <f>VALUE(CONCATENATE(C1812,TEXT(tbl_TransDet_Exp[[#This Row],[Pd]],"00")))</f>
        <v>0</v>
      </c>
      <c r="AS1812" s="42" t="str">
        <f>TEXT(tbl_TransDet_Exp[[#This Row],[Project Id]],"000000")</f>
        <v>000000</v>
      </c>
      <c r="AT1812" s="42" t="e">
        <f>INDEX(Table11[Description],MATCH(tbl_TransDet_Exp[[#This Row],[Account]],Table11[GL Account],0))</f>
        <v>#N/A</v>
      </c>
      <c r="AU18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3" spans="2:47">
      <c r="B1813" s="11"/>
      <c r="C1813" s="243"/>
      <c r="D1813" s="243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244"/>
      <c r="P1813" s="11"/>
      <c r="Q1813" s="245"/>
      <c r="R1813" s="11"/>
      <c r="S1813" s="11"/>
      <c r="T1813" s="11"/>
      <c r="U1813" s="11"/>
      <c r="V1813" s="11"/>
      <c r="W1813" s="11"/>
      <c r="X1813" s="11"/>
      <c r="Y1813" s="11"/>
      <c r="Z1813" s="246"/>
      <c r="AA18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3" s="250" t="e">
        <f>IF(tbl_TransDet_Exp[[#This Row],[+/-  (HR GL Detail)]]&lt;&gt;"",tbl_TransDet_Exp[[#This Row],[+/-  (HR GL Detail)]],IF(#REF!&lt;&gt;"",#REF!,""))</f>
        <v>#REF!</v>
      </c>
      <c r="AC1813" s="250" t="str">
        <f t="shared" si="87"/>
        <v>https://financials.omni.fsu.edu/psp/sprdfi/EMPLOYEE/ERP/c/AUDIT_EXPENSE_FUNCTIONS.TE_EXP_SHEET_INQ.GBL?SHEET_ID=</v>
      </c>
      <c r="AD1813" s="250" t="str">
        <f t="shared" si="88"/>
        <v>&amp;PAGE=EX_SHEET_ENTRY</v>
      </c>
      <c r="AE1813" s="250" t="str">
        <f>IF(LEFT(tbl_TransDet_Exp[[#This Row],[Journal Id]],2)="EX",TEXT(tbl_TransDet_Exp[[#This Row],[Vch /Ex /PayId]],"0000000000"),"")</f>
        <v/>
      </c>
      <c r="AF1813" s="250" t="b">
        <f>IF(tbl_TransDet_Exp[[#This Row],[ER Lookup and Format]]&lt;&gt;"",CONCATENATE(tbl_TransDet_Exp[[#This Row],[https://financials.omni.fsu.edu/psp/sprdfi/EMPLOYEE/ERP/c/AUDIT_EXPENSE_FUNCTIONS.TE_EXP_SHEET_INQ.GBL?SHEET_ID=]],AE1813,tbl_TransDet_Exp[[#This Row],[&amp;PAGE=EX_SHEET_ENTRY]]))</f>
        <v>0</v>
      </c>
      <c r="AG1813" s="250" t="str">
        <f t="shared" si="89"/>
        <v>https://docmgmt.its.fsu.edu/NolijWeb/public/apiLoginCheck.jsp?redir=../documentviewer/%3FdocumentId%3D</v>
      </c>
      <c r="AH18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3" s="250" t="str">
        <f>tbl_TransDet_Exp[[#Headers],[&amp;TargetFrameName=None]]</f>
        <v>&amp;TargetFrameName=None</v>
      </c>
      <c r="AJ18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3" s="71"/>
      <c r="AN1813" s="22"/>
      <c r="AO1813" s="22"/>
      <c r="AP1813" s="208"/>
      <c r="AQ1813" s="42" t="e">
        <f>IF(tbl_TransDet_Exp[[#This Row],[Custom SR Type]]="",INDEX(SR_Lookup[Section Name],MATCH(tbl_TransDet_Exp[[#This Row],[Account]],SR_Lookup[Account],0)),tbl_TransDet_Exp[[#This Row],[Custom SR Type]])</f>
        <v>#N/A</v>
      </c>
      <c r="AR1813" s="42">
        <f>VALUE(CONCATENATE(C1813,TEXT(tbl_TransDet_Exp[[#This Row],[Pd]],"00")))</f>
        <v>0</v>
      </c>
      <c r="AS1813" s="42" t="str">
        <f>TEXT(tbl_TransDet_Exp[[#This Row],[Project Id]],"000000")</f>
        <v>000000</v>
      </c>
      <c r="AT1813" s="42" t="e">
        <f>INDEX(Table11[Description],MATCH(tbl_TransDet_Exp[[#This Row],[Account]],Table11[GL Account],0))</f>
        <v>#N/A</v>
      </c>
      <c r="AU18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4" spans="2:47">
      <c r="B1814" s="11"/>
      <c r="C1814" s="243"/>
      <c r="D1814" s="243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244"/>
      <c r="P1814" s="11"/>
      <c r="Q1814" s="245"/>
      <c r="R1814" s="11"/>
      <c r="S1814" s="11"/>
      <c r="T1814" s="11"/>
      <c r="U1814" s="11"/>
      <c r="V1814" s="11"/>
      <c r="W1814" s="11"/>
      <c r="X1814" s="11"/>
      <c r="Y1814" s="11"/>
      <c r="Z1814" s="246"/>
      <c r="AA18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4" s="250" t="e">
        <f>IF(tbl_TransDet_Exp[[#This Row],[+/-  (HR GL Detail)]]&lt;&gt;"",tbl_TransDet_Exp[[#This Row],[+/-  (HR GL Detail)]],IF(#REF!&lt;&gt;"",#REF!,""))</f>
        <v>#REF!</v>
      </c>
      <c r="AC1814" s="250" t="str">
        <f t="shared" si="87"/>
        <v>https://financials.omni.fsu.edu/psp/sprdfi/EMPLOYEE/ERP/c/AUDIT_EXPENSE_FUNCTIONS.TE_EXP_SHEET_INQ.GBL?SHEET_ID=</v>
      </c>
      <c r="AD1814" s="250" t="str">
        <f t="shared" si="88"/>
        <v>&amp;PAGE=EX_SHEET_ENTRY</v>
      </c>
      <c r="AE1814" s="250" t="str">
        <f>IF(LEFT(tbl_TransDet_Exp[[#This Row],[Journal Id]],2)="EX",TEXT(tbl_TransDet_Exp[[#This Row],[Vch /Ex /PayId]],"0000000000"),"")</f>
        <v/>
      </c>
      <c r="AF1814" s="250" t="b">
        <f>IF(tbl_TransDet_Exp[[#This Row],[ER Lookup and Format]]&lt;&gt;"",CONCATENATE(tbl_TransDet_Exp[[#This Row],[https://financials.omni.fsu.edu/psp/sprdfi/EMPLOYEE/ERP/c/AUDIT_EXPENSE_FUNCTIONS.TE_EXP_SHEET_INQ.GBL?SHEET_ID=]],AE1814,tbl_TransDet_Exp[[#This Row],[&amp;PAGE=EX_SHEET_ENTRY]]))</f>
        <v>0</v>
      </c>
      <c r="AG1814" s="250" t="str">
        <f t="shared" si="89"/>
        <v>https://docmgmt.its.fsu.edu/NolijWeb/public/apiLoginCheck.jsp?redir=../documentviewer/%3FdocumentId%3D</v>
      </c>
      <c r="AH18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4" s="250" t="str">
        <f>tbl_TransDet_Exp[[#Headers],[&amp;TargetFrameName=None]]</f>
        <v>&amp;TargetFrameName=None</v>
      </c>
      <c r="AJ18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4" s="71"/>
      <c r="AN1814" s="22"/>
      <c r="AO1814" s="22"/>
      <c r="AP1814" s="208"/>
      <c r="AQ1814" s="42" t="e">
        <f>IF(tbl_TransDet_Exp[[#This Row],[Custom SR Type]]="",INDEX(SR_Lookup[Section Name],MATCH(tbl_TransDet_Exp[[#This Row],[Account]],SR_Lookup[Account],0)),tbl_TransDet_Exp[[#This Row],[Custom SR Type]])</f>
        <v>#N/A</v>
      </c>
      <c r="AR1814" s="42">
        <f>VALUE(CONCATENATE(C1814,TEXT(tbl_TransDet_Exp[[#This Row],[Pd]],"00")))</f>
        <v>0</v>
      </c>
      <c r="AS1814" s="42" t="str">
        <f>TEXT(tbl_TransDet_Exp[[#This Row],[Project Id]],"000000")</f>
        <v>000000</v>
      </c>
      <c r="AT1814" s="42" t="e">
        <f>INDEX(Table11[Description],MATCH(tbl_TransDet_Exp[[#This Row],[Account]],Table11[GL Account],0))</f>
        <v>#N/A</v>
      </c>
      <c r="AU18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5" spans="2:47">
      <c r="B1815" s="11"/>
      <c r="C1815" s="243"/>
      <c r="D1815" s="243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244"/>
      <c r="P1815" s="11"/>
      <c r="Q1815" s="245"/>
      <c r="R1815" s="11"/>
      <c r="S1815" s="11"/>
      <c r="T1815" s="11"/>
      <c r="U1815" s="11"/>
      <c r="V1815" s="11"/>
      <c r="W1815" s="11"/>
      <c r="X1815" s="11"/>
      <c r="Y1815" s="11"/>
      <c r="Z1815" s="246"/>
      <c r="AA18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5" s="250" t="e">
        <f>IF(tbl_TransDet_Exp[[#This Row],[+/-  (HR GL Detail)]]&lt;&gt;"",tbl_TransDet_Exp[[#This Row],[+/-  (HR GL Detail)]],IF(#REF!&lt;&gt;"",#REF!,""))</f>
        <v>#REF!</v>
      </c>
      <c r="AC1815" s="250" t="str">
        <f t="shared" si="87"/>
        <v>https://financials.omni.fsu.edu/psp/sprdfi/EMPLOYEE/ERP/c/AUDIT_EXPENSE_FUNCTIONS.TE_EXP_SHEET_INQ.GBL?SHEET_ID=</v>
      </c>
      <c r="AD1815" s="250" t="str">
        <f t="shared" si="88"/>
        <v>&amp;PAGE=EX_SHEET_ENTRY</v>
      </c>
      <c r="AE1815" s="250" t="str">
        <f>IF(LEFT(tbl_TransDet_Exp[[#This Row],[Journal Id]],2)="EX",TEXT(tbl_TransDet_Exp[[#This Row],[Vch /Ex /PayId]],"0000000000"),"")</f>
        <v/>
      </c>
      <c r="AF1815" s="250" t="b">
        <f>IF(tbl_TransDet_Exp[[#This Row],[ER Lookup and Format]]&lt;&gt;"",CONCATENATE(tbl_TransDet_Exp[[#This Row],[https://financials.omni.fsu.edu/psp/sprdfi/EMPLOYEE/ERP/c/AUDIT_EXPENSE_FUNCTIONS.TE_EXP_SHEET_INQ.GBL?SHEET_ID=]],AE1815,tbl_TransDet_Exp[[#This Row],[&amp;PAGE=EX_SHEET_ENTRY]]))</f>
        <v>0</v>
      </c>
      <c r="AG1815" s="250" t="str">
        <f t="shared" si="89"/>
        <v>https://docmgmt.its.fsu.edu/NolijWeb/public/apiLoginCheck.jsp?redir=../documentviewer/%3FdocumentId%3D</v>
      </c>
      <c r="AH18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5" s="250" t="str">
        <f>tbl_TransDet_Exp[[#Headers],[&amp;TargetFrameName=None]]</f>
        <v>&amp;TargetFrameName=None</v>
      </c>
      <c r="AJ18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5" s="71"/>
      <c r="AN1815" s="22"/>
      <c r="AO1815" s="22"/>
      <c r="AP1815" s="208"/>
      <c r="AQ1815" s="42" t="e">
        <f>IF(tbl_TransDet_Exp[[#This Row],[Custom SR Type]]="",INDEX(SR_Lookup[Section Name],MATCH(tbl_TransDet_Exp[[#This Row],[Account]],SR_Lookup[Account],0)),tbl_TransDet_Exp[[#This Row],[Custom SR Type]])</f>
        <v>#N/A</v>
      </c>
      <c r="AR1815" s="42">
        <f>VALUE(CONCATENATE(C1815,TEXT(tbl_TransDet_Exp[[#This Row],[Pd]],"00")))</f>
        <v>0</v>
      </c>
      <c r="AS1815" s="42" t="str">
        <f>TEXT(tbl_TransDet_Exp[[#This Row],[Project Id]],"000000")</f>
        <v>000000</v>
      </c>
      <c r="AT1815" s="42" t="e">
        <f>INDEX(Table11[Description],MATCH(tbl_TransDet_Exp[[#This Row],[Account]],Table11[GL Account],0))</f>
        <v>#N/A</v>
      </c>
      <c r="AU18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6" spans="2:47">
      <c r="B1816" s="11"/>
      <c r="C1816" s="243"/>
      <c r="D1816" s="243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244"/>
      <c r="P1816" s="11"/>
      <c r="Q1816" s="245"/>
      <c r="R1816" s="11"/>
      <c r="S1816" s="11"/>
      <c r="T1816" s="11"/>
      <c r="U1816" s="11"/>
      <c r="V1816" s="11"/>
      <c r="W1816" s="11"/>
      <c r="X1816" s="11"/>
      <c r="Y1816" s="11"/>
      <c r="Z1816" s="246"/>
      <c r="AA18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6" s="250" t="e">
        <f>IF(tbl_TransDet_Exp[[#This Row],[+/-  (HR GL Detail)]]&lt;&gt;"",tbl_TransDet_Exp[[#This Row],[+/-  (HR GL Detail)]],IF(#REF!&lt;&gt;"",#REF!,""))</f>
        <v>#REF!</v>
      </c>
      <c r="AC1816" s="250" t="str">
        <f t="shared" si="87"/>
        <v>https://financials.omni.fsu.edu/psp/sprdfi/EMPLOYEE/ERP/c/AUDIT_EXPENSE_FUNCTIONS.TE_EXP_SHEET_INQ.GBL?SHEET_ID=</v>
      </c>
      <c r="AD1816" s="250" t="str">
        <f t="shared" si="88"/>
        <v>&amp;PAGE=EX_SHEET_ENTRY</v>
      </c>
      <c r="AE1816" s="250" t="str">
        <f>IF(LEFT(tbl_TransDet_Exp[[#This Row],[Journal Id]],2)="EX",TEXT(tbl_TransDet_Exp[[#This Row],[Vch /Ex /PayId]],"0000000000"),"")</f>
        <v/>
      </c>
      <c r="AF1816" s="250" t="b">
        <f>IF(tbl_TransDet_Exp[[#This Row],[ER Lookup and Format]]&lt;&gt;"",CONCATENATE(tbl_TransDet_Exp[[#This Row],[https://financials.omni.fsu.edu/psp/sprdfi/EMPLOYEE/ERP/c/AUDIT_EXPENSE_FUNCTIONS.TE_EXP_SHEET_INQ.GBL?SHEET_ID=]],AE1816,tbl_TransDet_Exp[[#This Row],[&amp;PAGE=EX_SHEET_ENTRY]]))</f>
        <v>0</v>
      </c>
      <c r="AG1816" s="250" t="str">
        <f t="shared" si="89"/>
        <v>https://docmgmt.its.fsu.edu/NolijWeb/public/apiLoginCheck.jsp?redir=../documentviewer/%3FdocumentId%3D</v>
      </c>
      <c r="AH18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6" s="250" t="str">
        <f>tbl_TransDet_Exp[[#Headers],[&amp;TargetFrameName=None]]</f>
        <v>&amp;TargetFrameName=None</v>
      </c>
      <c r="AJ18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6" s="71"/>
      <c r="AN1816" s="22"/>
      <c r="AO1816" s="22"/>
      <c r="AP1816" s="208"/>
      <c r="AQ1816" s="42" t="e">
        <f>IF(tbl_TransDet_Exp[[#This Row],[Custom SR Type]]="",INDEX(SR_Lookup[Section Name],MATCH(tbl_TransDet_Exp[[#This Row],[Account]],SR_Lookup[Account],0)),tbl_TransDet_Exp[[#This Row],[Custom SR Type]])</f>
        <v>#N/A</v>
      </c>
      <c r="AR1816" s="42">
        <f>VALUE(CONCATENATE(C1816,TEXT(tbl_TransDet_Exp[[#This Row],[Pd]],"00")))</f>
        <v>0</v>
      </c>
      <c r="AS1816" s="42" t="str">
        <f>TEXT(tbl_TransDet_Exp[[#This Row],[Project Id]],"000000")</f>
        <v>000000</v>
      </c>
      <c r="AT1816" s="42" t="e">
        <f>INDEX(Table11[Description],MATCH(tbl_TransDet_Exp[[#This Row],[Account]],Table11[GL Account],0))</f>
        <v>#N/A</v>
      </c>
      <c r="AU18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7" spans="2:47">
      <c r="B1817" s="11"/>
      <c r="C1817" s="243"/>
      <c r="D1817" s="243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244"/>
      <c r="P1817" s="11"/>
      <c r="Q1817" s="245"/>
      <c r="R1817" s="11"/>
      <c r="S1817" s="11"/>
      <c r="T1817" s="11"/>
      <c r="U1817" s="11"/>
      <c r="V1817" s="11"/>
      <c r="W1817" s="11"/>
      <c r="X1817" s="11"/>
      <c r="Y1817" s="11"/>
      <c r="Z1817" s="246"/>
      <c r="AA18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7" s="250" t="e">
        <f>IF(tbl_TransDet_Exp[[#This Row],[+/-  (HR GL Detail)]]&lt;&gt;"",tbl_TransDet_Exp[[#This Row],[+/-  (HR GL Detail)]],IF(#REF!&lt;&gt;"",#REF!,""))</f>
        <v>#REF!</v>
      </c>
      <c r="AC1817" s="250" t="str">
        <f t="shared" si="87"/>
        <v>https://financials.omni.fsu.edu/psp/sprdfi/EMPLOYEE/ERP/c/AUDIT_EXPENSE_FUNCTIONS.TE_EXP_SHEET_INQ.GBL?SHEET_ID=</v>
      </c>
      <c r="AD1817" s="250" t="str">
        <f t="shared" si="88"/>
        <v>&amp;PAGE=EX_SHEET_ENTRY</v>
      </c>
      <c r="AE1817" s="250" t="str">
        <f>IF(LEFT(tbl_TransDet_Exp[[#This Row],[Journal Id]],2)="EX",TEXT(tbl_TransDet_Exp[[#This Row],[Vch /Ex /PayId]],"0000000000"),"")</f>
        <v/>
      </c>
      <c r="AF1817" s="250" t="b">
        <f>IF(tbl_TransDet_Exp[[#This Row],[ER Lookup and Format]]&lt;&gt;"",CONCATENATE(tbl_TransDet_Exp[[#This Row],[https://financials.omni.fsu.edu/psp/sprdfi/EMPLOYEE/ERP/c/AUDIT_EXPENSE_FUNCTIONS.TE_EXP_SHEET_INQ.GBL?SHEET_ID=]],AE1817,tbl_TransDet_Exp[[#This Row],[&amp;PAGE=EX_SHEET_ENTRY]]))</f>
        <v>0</v>
      </c>
      <c r="AG1817" s="250" t="str">
        <f t="shared" si="89"/>
        <v>https://docmgmt.its.fsu.edu/NolijWeb/public/apiLoginCheck.jsp?redir=../documentviewer/%3FdocumentId%3D</v>
      </c>
      <c r="AH18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7" s="250" t="str">
        <f>tbl_TransDet_Exp[[#Headers],[&amp;TargetFrameName=None]]</f>
        <v>&amp;TargetFrameName=None</v>
      </c>
      <c r="AJ18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7" s="71"/>
      <c r="AN1817" s="22"/>
      <c r="AO1817" s="22"/>
      <c r="AP1817" s="208"/>
      <c r="AQ1817" s="42" t="e">
        <f>IF(tbl_TransDet_Exp[[#This Row],[Custom SR Type]]="",INDEX(SR_Lookup[Section Name],MATCH(tbl_TransDet_Exp[[#This Row],[Account]],SR_Lookup[Account],0)),tbl_TransDet_Exp[[#This Row],[Custom SR Type]])</f>
        <v>#N/A</v>
      </c>
      <c r="AR1817" s="42">
        <f>VALUE(CONCATENATE(C1817,TEXT(tbl_TransDet_Exp[[#This Row],[Pd]],"00")))</f>
        <v>0</v>
      </c>
      <c r="AS1817" s="42" t="str">
        <f>TEXT(tbl_TransDet_Exp[[#This Row],[Project Id]],"000000")</f>
        <v>000000</v>
      </c>
      <c r="AT1817" s="42" t="e">
        <f>INDEX(Table11[Description],MATCH(tbl_TransDet_Exp[[#This Row],[Account]],Table11[GL Account],0))</f>
        <v>#N/A</v>
      </c>
      <c r="AU18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8" spans="2:47">
      <c r="B1818" s="11"/>
      <c r="C1818" s="243"/>
      <c r="D1818" s="243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244"/>
      <c r="P1818" s="11"/>
      <c r="Q1818" s="245"/>
      <c r="R1818" s="11"/>
      <c r="S1818" s="11"/>
      <c r="T1818" s="11"/>
      <c r="U1818" s="11"/>
      <c r="V1818" s="11"/>
      <c r="W1818" s="11"/>
      <c r="X1818" s="11"/>
      <c r="Y1818" s="11"/>
      <c r="Z1818" s="246"/>
      <c r="AA18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8" s="250" t="e">
        <f>IF(tbl_TransDet_Exp[[#This Row],[+/-  (HR GL Detail)]]&lt;&gt;"",tbl_TransDet_Exp[[#This Row],[+/-  (HR GL Detail)]],IF(#REF!&lt;&gt;"",#REF!,""))</f>
        <v>#REF!</v>
      </c>
      <c r="AC1818" s="250" t="str">
        <f t="shared" si="87"/>
        <v>https://financials.omni.fsu.edu/psp/sprdfi/EMPLOYEE/ERP/c/AUDIT_EXPENSE_FUNCTIONS.TE_EXP_SHEET_INQ.GBL?SHEET_ID=</v>
      </c>
      <c r="AD1818" s="250" t="str">
        <f t="shared" si="88"/>
        <v>&amp;PAGE=EX_SHEET_ENTRY</v>
      </c>
      <c r="AE1818" s="250" t="str">
        <f>IF(LEFT(tbl_TransDet_Exp[[#This Row],[Journal Id]],2)="EX",TEXT(tbl_TransDet_Exp[[#This Row],[Vch /Ex /PayId]],"0000000000"),"")</f>
        <v/>
      </c>
      <c r="AF1818" s="250" t="b">
        <f>IF(tbl_TransDet_Exp[[#This Row],[ER Lookup and Format]]&lt;&gt;"",CONCATENATE(tbl_TransDet_Exp[[#This Row],[https://financials.omni.fsu.edu/psp/sprdfi/EMPLOYEE/ERP/c/AUDIT_EXPENSE_FUNCTIONS.TE_EXP_SHEET_INQ.GBL?SHEET_ID=]],AE1818,tbl_TransDet_Exp[[#This Row],[&amp;PAGE=EX_SHEET_ENTRY]]))</f>
        <v>0</v>
      </c>
      <c r="AG1818" s="250" t="str">
        <f t="shared" si="89"/>
        <v>https://docmgmt.its.fsu.edu/NolijWeb/public/apiLoginCheck.jsp?redir=../documentviewer/%3FdocumentId%3D</v>
      </c>
      <c r="AH18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8" s="250" t="str">
        <f>tbl_TransDet_Exp[[#Headers],[&amp;TargetFrameName=None]]</f>
        <v>&amp;TargetFrameName=None</v>
      </c>
      <c r="AJ18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8" s="71"/>
      <c r="AN1818" s="22"/>
      <c r="AO1818" s="22"/>
      <c r="AP1818" s="208"/>
      <c r="AQ1818" s="42" t="e">
        <f>IF(tbl_TransDet_Exp[[#This Row],[Custom SR Type]]="",INDEX(SR_Lookup[Section Name],MATCH(tbl_TransDet_Exp[[#This Row],[Account]],SR_Lookup[Account],0)),tbl_TransDet_Exp[[#This Row],[Custom SR Type]])</f>
        <v>#N/A</v>
      </c>
      <c r="AR1818" s="42">
        <f>VALUE(CONCATENATE(C1818,TEXT(tbl_TransDet_Exp[[#This Row],[Pd]],"00")))</f>
        <v>0</v>
      </c>
      <c r="AS1818" s="42" t="str">
        <f>TEXT(tbl_TransDet_Exp[[#This Row],[Project Id]],"000000")</f>
        <v>000000</v>
      </c>
      <c r="AT1818" s="42" t="e">
        <f>INDEX(Table11[Description],MATCH(tbl_TransDet_Exp[[#This Row],[Account]],Table11[GL Account],0))</f>
        <v>#N/A</v>
      </c>
      <c r="AU18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19" spans="2:47">
      <c r="B1819" s="11"/>
      <c r="C1819" s="243"/>
      <c r="D1819" s="243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244"/>
      <c r="P1819" s="11"/>
      <c r="Q1819" s="245"/>
      <c r="R1819" s="11"/>
      <c r="S1819" s="11"/>
      <c r="T1819" s="11"/>
      <c r="U1819" s="11"/>
      <c r="V1819" s="11"/>
      <c r="W1819" s="11"/>
      <c r="X1819" s="11"/>
      <c r="Y1819" s="11"/>
      <c r="Z1819" s="246"/>
      <c r="AA18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19" s="250" t="e">
        <f>IF(tbl_TransDet_Exp[[#This Row],[+/-  (HR GL Detail)]]&lt;&gt;"",tbl_TransDet_Exp[[#This Row],[+/-  (HR GL Detail)]],IF(#REF!&lt;&gt;"",#REF!,""))</f>
        <v>#REF!</v>
      </c>
      <c r="AC1819" s="250" t="str">
        <f t="shared" si="87"/>
        <v>https://financials.omni.fsu.edu/psp/sprdfi/EMPLOYEE/ERP/c/AUDIT_EXPENSE_FUNCTIONS.TE_EXP_SHEET_INQ.GBL?SHEET_ID=</v>
      </c>
      <c r="AD1819" s="250" t="str">
        <f t="shared" si="88"/>
        <v>&amp;PAGE=EX_SHEET_ENTRY</v>
      </c>
      <c r="AE1819" s="250" t="str">
        <f>IF(LEFT(tbl_TransDet_Exp[[#This Row],[Journal Id]],2)="EX",TEXT(tbl_TransDet_Exp[[#This Row],[Vch /Ex /PayId]],"0000000000"),"")</f>
        <v/>
      </c>
      <c r="AF1819" s="250" t="b">
        <f>IF(tbl_TransDet_Exp[[#This Row],[ER Lookup and Format]]&lt;&gt;"",CONCATENATE(tbl_TransDet_Exp[[#This Row],[https://financials.omni.fsu.edu/psp/sprdfi/EMPLOYEE/ERP/c/AUDIT_EXPENSE_FUNCTIONS.TE_EXP_SHEET_INQ.GBL?SHEET_ID=]],AE1819,tbl_TransDet_Exp[[#This Row],[&amp;PAGE=EX_SHEET_ENTRY]]))</f>
        <v>0</v>
      </c>
      <c r="AG1819" s="250" t="str">
        <f t="shared" si="89"/>
        <v>https://docmgmt.its.fsu.edu/NolijWeb/public/apiLoginCheck.jsp?redir=../documentviewer/%3FdocumentId%3D</v>
      </c>
      <c r="AH18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19" s="250" t="str">
        <f>tbl_TransDet_Exp[[#Headers],[&amp;TargetFrameName=None]]</f>
        <v>&amp;TargetFrameName=None</v>
      </c>
      <c r="AJ18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19" s="71"/>
      <c r="AN1819" s="22"/>
      <c r="AO1819" s="22"/>
      <c r="AP1819" s="208"/>
      <c r="AQ1819" s="42" t="e">
        <f>IF(tbl_TransDet_Exp[[#This Row],[Custom SR Type]]="",INDEX(SR_Lookup[Section Name],MATCH(tbl_TransDet_Exp[[#This Row],[Account]],SR_Lookup[Account],0)),tbl_TransDet_Exp[[#This Row],[Custom SR Type]])</f>
        <v>#N/A</v>
      </c>
      <c r="AR1819" s="42">
        <f>VALUE(CONCATENATE(C1819,TEXT(tbl_TransDet_Exp[[#This Row],[Pd]],"00")))</f>
        <v>0</v>
      </c>
      <c r="AS1819" s="42" t="str">
        <f>TEXT(tbl_TransDet_Exp[[#This Row],[Project Id]],"000000")</f>
        <v>000000</v>
      </c>
      <c r="AT1819" s="42" t="e">
        <f>INDEX(Table11[Description],MATCH(tbl_TransDet_Exp[[#This Row],[Account]],Table11[GL Account],0))</f>
        <v>#N/A</v>
      </c>
      <c r="AU18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0" spans="2:47">
      <c r="B1820" s="11"/>
      <c r="C1820" s="243"/>
      <c r="D1820" s="243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244"/>
      <c r="P1820" s="11"/>
      <c r="Q1820" s="245"/>
      <c r="R1820" s="11"/>
      <c r="S1820" s="11"/>
      <c r="T1820" s="11"/>
      <c r="U1820" s="11"/>
      <c r="V1820" s="11"/>
      <c r="W1820" s="11"/>
      <c r="X1820" s="11"/>
      <c r="Y1820" s="11"/>
      <c r="Z1820" s="246"/>
      <c r="AA18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0" s="250" t="e">
        <f>IF(tbl_TransDet_Exp[[#This Row],[+/-  (HR GL Detail)]]&lt;&gt;"",tbl_TransDet_Exp[[#This Row],[+/-  (HR GL Detail)]],IF(#REF!&lt;&gt;"",#REF!,""))</f>
        <v>#REF!</v>
      </c>
      <c r="AC1820" s="250" t="str">
        <f t="shared" si="87"/>
        <v>https://financials.omni.fsu.edu/psp/sprdfi/EMPLOYEE/ERP/c/AUDIT_EXPENSE_FUNCTIONS.TE_EXP_SHEET_INQ.GBL?SHEET_ID=</v>
      </c>
      <c r="AD1820" s="250" t="str">
        <f t="shared" si="88"/>
        <v>&amp;PAGE=EX_SHEET_ENTRY</v>
      </c>
      <c r="AE1820" s="250" t="str">
        <f>IF(LEFT(tbl_TransDet_Exp[[#This Row],[Journal Id]],2)="EX",TEXT(tbl_TransDet_Exp[[#This Row],[Vch /Ex /PayId]],"0000000000"),"")</f>
        <v/>
      </c>
      <c r="AF1820" s="250" t="b">
        <f>IF(tbl_TransDet_Exp[[#This Row],[ER Lookup and Format]]&lt;&gt;"",CONCATENATE(tbl_TransDet_Exp[[#This Row],[https://financials.omni.fsu.edu/psp/sprdfi/EMPLOYEE/ERP/c/AUDIT_EXPENSE_FUNCTIONS.TE_EXP_SHEET_INQ.GBL?SHEET_ID=]],AE1820,tbl_TransDet_Exp[[#This Row],[&amp;PAGE=EX_SHEET_ENTRY]]))</f>
        <v>0</v>
      </c>
      <c r="AG1820" s="250" t="str">
        <f t="shared" si="89"/>
        <v>https://docmgmt.its.fsu.edu/NolijWeb/public/apiLoginCheck.jsp?redir=../documentviewer/%3FdocumentId%3D</v>
      </c>
      <c r="AH18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0" s="250" t="str">
        <f>tbl_TransDet_Exp[[#Headers],[&amp;TargetFrameName=None]]</f>
        <v>&amp;TargetFrameName=None</v>
      </c>
      <c r="AJ18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0" s="71"/>
      <c r="AN1820" s="22"/>
      <c r="AO1820" s="22"/>
      <c r="AP1820" s="208"/>
      <c r="AQ1820" s="42" t="e">
        <f>IF(tbl_TransDet_Exp[[#This Row],[Custom SR Type]]="",INDEX(SR_Lookup[Section Name],MATCH(tbl_TransDet_Exp[[#This Row],[Account]],SR_Lookup[Account],0)),tbl_TransDet_Exp[[#This Row],[Custom SR Type]])</f>
        <v>#N/A</v>
      </c>
      <c r="AR1820" s="42">
        <f>VALUE(CONCATENATE(C1820,TEXT(tbl_TransDet_Exp[[#This Row],[Pd]],"00")))</f>
        <v>0</v>
      </c>
      <c r="AS1820" s="42" t="str">
        <f>TEXT(tbl_TransDet_Exp[[#This Row],[Project Id]],"000000")</f>
        <v>000000</v>
      </c>
      <c r="AT1820" s="42" t="e">
        <f>INDEX(Table11[Description],MATCH(tbl_TransDet_Exp[[#This Row],[Account]],Table11[GL Account],0))</f>
        <v>#N/A</v>
      </c>
      <c r="AU18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1" spans="2:47">
      <c r="B1821" s="11"/>
      <c r="C1821" s="243"/>
      <c r="D1821" s="243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244"/>
      <c r="P1821" s="11"/>
      <c r="Q1821" s="245"/>
      <c r="R1821" s="11"/>
      <c r="S1821" s="11"/>
      <c r="T1821" s="11"/>
      <c r="U1821" s="11"/>
      <c r="V1821" s="11"/>
      <c r="W1821" s="11"/>
      <c r="X1821" s="11"/>
      <c r="Y1821" s="11"/>
      <c r="Z1821" s="246"/>
      <c r="AA18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1" s="250" t="e">
        <f>IF(tbl_TransDet_Exp[[#This Row],[+/-  (HR GL Detail)]]&lt;&gt;"",tbl_TransDet_Exp[[#This Row],[+/-  (HR GL Detail)]],IF(#REF!&lt;&gt;"",#REF!,""))</f>
        <v>#REF!</v>
      </c>
      <c r="AC1821" s="250" t="str">
        <f t="shared" si="87"/>
        <v>https://financials.omni.fsu.edu/psp/sprdfi/EMPLOYEE/ERP/c/AUDIT_EXPENSE_FUNCTIONS.TE_EXP_SHEET_INQ.GBL?SHEET_ID=</v>
      </c>
      <c r="AD1821" s="250" t="str">
        <f t="shared" si="88"/>
        <v>&amp;PAGE=EX_SHEET_ENTRY</v>
      </c>
      <c r="AE1821" s="250" t="str">
        <f>IF(LEFT(tbl_TransDet_Exp[[#This Row],[Journal Id]],2)="EX",TEXT(tbl_TransDet_Exp[[#This Row],[Vch /Ex /PayId]],"0000000000"),"")</f>
        <v/>
      </c>
      <c r="AF1821" s="250" t="b">
        <f>IF(tbl_TransDet_Exp[[#This Row],[ER Lookup and Format]]&lt;&gt;"",CONCATENATE(tbl_TransDet_Exp[[#This Row],[https://financials.omni.fsu.edu/psp/sprdfi/EMPLOYEE/ERP/c/AUDIT_EXPENSE_FUNCTIONS.TE_EXP_SHEET_INQ.GBL?SHEET_ID=]],AE1821,tbl_TransDet_Exp[[#This Row],[&amp;PAGE=EX_SHEET_ENTRY]]))</f>
        <v>0</v>
      </c>
      <c r="AG1821" s="250" t="str">
        <f t="shared" si="89"/>
        <v>https://docmgmt.its.fsu.edu/NolijWeb/public/apiLoginCheck.jsp?redir=../documentviewer/%3FdocumentId%3D</v>
      </c>
      <c r="AH18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1" s="250" t="str">
        <f>tbl_TransDet_Exp[[#Headers],[&amp;TargetFrameName=None]]</f>
        <v>&amp;TargetFrameName=None</v>
      </c>
      <c r="AJ18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1" s="71"/>
      <c r="AN1821" s="22"/>
      <c r="AO1821" s="22"/>
      <c r="AP1821" s="208"/>
      <c r="AQ1821" s="42" t="e">
        <f>IF(tbl_TransDet_Exp[[#This Row],[Custom SR Type]]="",INDEX(SR_Lookup[Section Name],MATCH(tbl_TransDet_Exp[[#This Row],[Account]],SR_Lookup[Account],0)),tbl_TransDet_Exp[[#This Row],[Custom SR Type]])</f>
        <v>#N/A</v>
      </c>
      <c r="AR1821" s="42">
        <f>VALUE(CONCATENATE(C1821,TEXT(tbl_TransDet_Exp[[#This Row],[Pd]],"00")))</f>
        <v>0</v>
      </c>
      <c r="AS1821" s="42" t="str">
        <f>TEXT(tbl_TransDet_Exp[[#This Row],[Project Id]],"000000")</f>
        <v>000000</v>
      </c>
      <c r="AT1821" s="42" t="e">
        <f>INDEX(Table11[Description],MATCH(tbl_TransDet_Exp[[#This Row],[Account]],Table11[GL Account],0))</f>
        <v>#N/A</v>
      </c>
      <c r="AU18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2" spans="2:47">
      <c r="B1822" s="11"/>
      <c r="C1822" s="243"/>
      <c r="D1822" s="243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244"/>
      <c r="P1822" s="11"/>
      <c r="Q1822" s="245"/>
      <c r="R1822" s="11"/>
      <c r="S1822" s="11"/>
      <c r="T1822" s="11"/>
      <c r="U1822" s="11"/>
      <c r="V1822" s="11"/>
      <c r="W1822" s="11"/>
      <c r="X1822" s="11"/>
      <c r="Y1822" s="11"/>
      <c r="Z1822" s="246"/>
      <c r="AA18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2" s="250" t="e">
        <f>IF(tbl_TransDet_Exp[[#This Row],[+/-  (HR GL Detail)]]&lt;&gt;"",tbl_TransDet_Exp[[#This Row],[+/-  (HR GL Detail)]],IF(#REF!&lt;&gt;"",#REF!,""))</f>
        <v>#REF!</v>
      </c>
      <c r="AC1822" s="250" t="str">
        <f t="shared" si="87"/>
        <v>https://financials.omni.fsu.edu/psp/sprdfi/EMPLOYEE/ERP/c/AUDIT_EXPENSE_FUNCTIONS.TE_EXP_SHEET_INQ.GBL?SHEET_ID=</v>
      </c>
      <c r="AD1822" s="250" t="str">
        <f t="shared" si="88"/>
        <v>&amp;PAGE=EX_SHEET_ENTRY</v>
      </c>
      <c r="AE1822" s="250" t="str">
        <f>IF(LEFT(tbl_TransDet_Exp[[#This Row],[Journal Id]],2)="EX",TEXT(tbl_TransDet_Exp[[#This Row],[Vch /Ex /PayId]],"0000000000"),"")</f>
        <v/>
      </c>
      <c r="AF1822" s="250" t="b">
        <f>IF(tbl_TransDet_Exp[[#This Row],[ER Lookup and Format]]&lt;&gt;"",CONCATENATE(tbl_TransDet_Exp[[#This Row],[https://financials.omni.fsu.edu/psp/sprdfi/EMPLOYEE/ERP/c/AUDIT_EXPENSE_FUNCTIONS.TE_EXP_SHEET_INQ.GBL?SHEET_ID=]],AE1822,tbl_TransDet_Exp[[#This Row],[&amp;PAGE=EX_SHEET_ENTRY]]))</f>
        <v>0</v>
      </c>
      <c r="AG1822" s="250" t="str">
        <f t="shared" si="89"/>
        <v>https://docmgmt.its.fsu.edu/NolijWeb/public/apiLoginCheck.jsp?redir=../documentviewer/%3FdocumentId%3D</v>
      </c>
      <c r="AH18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2" s="250" t="str">
        <f>tbl_TransDet_Exp[[#Headers],[&amp;TargetFrameName=None]]</f>
        <v>&amp;TargetFrameName=None</v>
      </c>
      <c r="AJ18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2" s="71"/>
      <c r="AN1822" s="22"/>
      <c r="AO1822" s="22"/>
      <c r="AP1822" s="208"/>
      <c r="AQ1822" s="42" t="e">
        <f>IF(tbl_TransDet_Exp[[#This Row],[Custom SR Type]]="",INDEX(SR_Lookup[Section Name],MATCH(tbl_TransDet_Exp[[#This Row],[Account]],SR_Lookup[Account],0)),tbl_TransDet_Exp[[#This Row],[Custom SR Type]])</f>
        <v>#N/A</v>
      </c>
      <c r="AR1822" s="42">
        <f>VALUE(CONCATENATE(C1822,TEXT(tbl_TransDet_Exp[[#This Row],[Pd]],"00")))</f>
        <v>0</v>
      </c>
      <c r="AS1822" s="42" t="str">
        <f>TEXT(tbl_TransDet_Exp[[#This Row],[Project Id]],"000000")</f>
        <v>000000</v>
      </c>
      <c r="AT1822" s="42" t="e">
        <f>INDEX(Table11[Description],MATCH(tbl_TransDet_Exp[[#This Row],[Account]],Table11[GL Account],0))</f>
        <v>#N/A</v>
      </c>
      <c r="AU18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3" spans="2:47">
      <c r="B1823" s="11"/>
      <c r="C1823" s="243"/>
      <c r="D1823" s="243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244"/>
      <c r="P1823" s="11"/>
      <c r="Q1823" s="245"/>
      <c r="R1823" s="11"/>
      <c r="S1823" s="11"/>
      <c r="T1823" s="11"/>
      <c r="U1823" s="11"/>
      <c r="V1823" s="11"/>
      <c r="W1823" s="11"/>
      <c r="X1823" s="11"/>
      <c r="Y1823" s="11"/>
      <c r="Z1823" s="246"/>
      <c r="AA18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3" s="250" t="e">
        <f>IF(tbl_TransDet_Exp[[#This Row],[+/-  (HR GL Detail)]]&lt;&gt;"",tbl_TransDet_Exp[[#This Row],[+/-  (HR GL Detail)]],IF(#REF!&lt;&gt;"",#REF!,""))</f>
        <v>#REF!</v>
      </c>
      <c r="AC1823" s="250" t="str">
        <f t="shared" si="87"/>
        <v>https://financials.omni.fsu.edu/psp/sprdfi/EMPLOYEE/ERP/c/AUDIT_EXPENSE_FUNCTIONS.TE_EXP_SHEET_INQ.GBL?SHEET_ID=</v>
      </c>
      <c r="AD1823" s="250" t="str">
        <f t="shared" si="88"/>
        <v>&amp;PAGE=EX_SHEET_ENTRY</v>
      </c>
      <c r="AE1823" s="250" t="str">
        <f>IF(LEFT(tbl_TransDet_Exp[[#This Row],[Journal Id]],2)="EX",TEXT(tbl_TransDet_Exp[[#This Row],[Vch /Ex /PayId]],"0000000000"),"")</f>
        <v/>
      </c>
      <c r="AF1823" s="250" t="b">
        <f>IF(tbl_TransDet_Exp[[#This Row],[ER Lookup and Format]]&lt;&gt;"",CONCATENATE(tbl_TransDet_Exp[[#This Row],[https://financials.omni.fsu.edu/psp/sprdfi/EMPLOYEE/ERP/c/AUDIT_EXPENSE_FUNCTIONS.TE_EXP_SHEET_INQ.GBL?SHEET_ID=]],AE1823,tbl_TransDet_Exp[[#This Row],[&amp;PAGE=EX_SHEET_ENTRY]]))</f>
        <v>0</v>
      </c>
      <c r="AG1823" s="250" t="str">
        <f t="shared" si="89"/>
        <v>https://docmgmt.its.fsu.edu/NolijWeb/public/apiLoginCheck.jsp?redir=../documentviewer/%3FdocumentId%3D</v>
      </c>
      <c r="AH18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3" s="250" t="str">
        <f>tbl_TransDet_Exp[[#Headers],[&amp;TargetFrameName=None]]</f>
        <v>&amp;TargetFrameName=None</v>
      </c>
      <c r="AJ18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3" s="71"/>
      <c r="AN1823" s="22"/>
      <c r="AO1823" s="22"/>
      <c r="AP1823" s="208"/>
      <c r="AQ1823" s="42" t="e">
        <f>IF(tbl_TransDet_Exp[[#This Row],[Custom SR Type]]="",INDEX(SR_Lookup[Section Name],MATCH(tbl_TransDet_Exp[[#This Row],[Account]],SR_Lookup[Account],0)),tbl_TransDet_Exp[[#This Row],[Custom SR Type]])</f>
        <v>#N/A</v>
      </c>
      <c r="AR1823" s="42">
        <f>VALUE(CONCATENATE(C1823,TEXT(tbl_TransDet_Exp[[#This Row],[Pd]],"00")))</f>
        <v>0</v>
      </c>
      <c r="AS1823" s="42" t="str">
        <f>TEXT(tbl_TransDet_Exp[[#This Row],[Project Id]],"000000")</f>
        <v>000000</v>
      </c>
      <c r="AT1823" s="42" t="e">
        <f>INDEX(Table11[Description],MATCH(tbl_TransDet_Exp[[#This Row],[Account]],Table11[GL Account],0))</f>
        <v>#N/A</v>
      </c>
      <c r="AU18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4" spans="2:47">
      <c r="B1824" s="11"/>
      <c r="C1824" s="243"/>
      <c r="D1824" s="243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244"/>
      <c r="P1824" s="11"/>
      <c r="Q1824" s="245"/>
      <c r="R1824" s="11"/>
      <c r="S1824" s="11"/>
      <c r="T1824" s="11"/>
      <c r="U1824" s="11"/>
      <c r="V1824" s="11"/>
      <c r="W1824" s="11"/>
      <c r="X1824" s="11"/>
      <c r="Y1824" s="11"/>
      <c r="Z1824" s="246"/>
      <c r="AA18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4" s="250" t="e">
        <f>IF(tbl_TransDet_Exp[[#This Row],[+/-  (HR GL Detail)]]&lt;&gt;"",tbl_TransDet_Exp[[#This Row],[+/-  (HR GL Detail)]],IF(#REF!&lt;&gt;"",#REF!,""))</f>
        <v>#REF!</v>
      </c>
      <c r="AC1824" s="250" t="str">
        <f t="shared" si="87"/>
        <v>https://financials.omni.fsu.edu/psp/sprdfi/EMPLOYEE/ERP/c/AUDIT_EXPENSE_FUNCTIONS.TE_EXP_SHEET_INQ.GBL?SHEET_ID=</v>
      </c>
      <c r="AD1824" s="250" t="str">
        <f t="shared" si="88"/>
        <v>&amp;PAGE=EX_SHEET_ENTRY</v>
      </c>
      <c r="AE1824" s="250" t="str">
        <f>IF(LEFT(tbl_TransDet_Exp[[#This Row],[Journal Id]],2)="EX",TEXT(tbl_TransDet_Exp[[#This Row],[Vch /Ex /PayId]],"0000000000"),"")</f>
        <v/>
      </c>
      <c r="AF1824" s="250" t="b">
        <f>IF(tbl_TransDet_Exp[[#This Row],[ER Lookup and Format]]&lt;&gt;"",CONCATENATE(tbl_TransDet_Exp[[#This Row],[https://financials.omni.fsu.edu/psp/sprdfi/EMPLOYEE/ERP/c/AUDIT_EXPENSE_FUNCTIONS.TE_EXP_SHEET_INQ.GBL?SHEET_ID=]],AE1824,tbl_TransDet_Exp[[#This Row],[&amp;PAGE=EX_SHEET_ENTRY]]))</f>
        <v>0</v>
      </c>
      <c r="AG1824" s="250" t="str">
        <f t="shared" si="89"/>
        <v>https://docmgmt.its.fsu.edu/NolijWeb/public/apiLoginCheck.jsp?redir=../documentviewer/%3FdocumentId%3D</v>
      </c>
      <c r="AH18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4" s="250" t="str">
        <f>tbl_TransDet_Exp[[#Headers],[&amp;TargetFrameName=None]]</f>
        <v>&amp;TargetFrameName=None</v>
      </c>
      <c r="AJ18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4" s="71"/>
      <c r="AN1824" s="22"/>
      <c r="AO1824" s="22"/>
      <c r="AP1824" s="208"/>
      <c r="AQ1824" s="42" t="e">
        <f>IF(tbl_TransDet_Exp[[#This Row],[Custom SR Type]]="",INDEX(SR_Lookup[Section Name],MATCH(tbl_TransDet_Exp[[#This Row],[Account]],SR_Lookup[Account],0)),tbl_TransDet_Exp[[#This Row],[Custom SR Type]])</f>
        <v>#N/A</v>
      </c>
      <c r="AR1824" s="42">
        <f>VALUE(CONCATENATE(C1824,TEXT(tbl_TransDet_Exp[[#This Row],[Pd]],"00")))</f>
        <v>0</v>
      </c>
      <c r="AS1824" s="42" t="str">
        <f>TEXT(tbl_TransDet_Exp[[#This Row],[Project Id]],"000000")</f>
        <v>000000</v>
      </c>
      <c r="AT1824" s="42" t="e">
        <f>INDEX(Table11[Description],MATCH(tbl_TransDet_Exp[[#This Row],[Account]],Table11[GL Account],0))</f>
        <v>#N/A</v>
      </c>
      <c r="AU18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5" spans="2:47">
      <c r="B1825" s="11"/>
      <c r="C1825" s="243"/>
      <c r="D1825" s="243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244"/>
      <c r="P1825" s="11"/>
      <c r="Q1825" s="245"/>
      <c r="R1825" s="11"/>
      <c r="S1825" s="11"/>
      <c r="T1825" s="11"/>
      <c r="U1825" s="11"/>
      <c r="V1825" s="11"/>
      <c r="W1825" s="11"/>
      <c r="X1825" s="11"/>
      <c r="Y1825" s="11"/>
      <c r="Z1825" s="246"/>
      <c r="AA18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5" s="250" t="e">
        <f>IF(tbl_TransDet_Exp[[#This Row],[+/-  (HR GL Detail)]]&lt;&gt;"",tbl_TransDet_Exp[[#This Row],[+/-  (HR GL Detail)]],IF(#REF!&lt;&gt;"",#REF!,""))</f>
        <v>#REF!</v>
      </c>
      <c r="AC1825" s="250" t="str">
        <f t="shared" si="87"/>
        <v>https://financials.omni.fsu.edu/psp/sprdfi/EMPLOYEE/ERP/c/AUDIT_EXPENSE_FUNCTIONS.TE_EXP_SHEET_INQ.GBL?SHEET_ID=</v>
      </c>
      <c r="AD1825" s="250" t="str">
        <f t="shared" si="88"/>
        <v>&amp;PAGE=EX_SHEET_ENTRY</v>
      </c>
      <c r="AE1825" s="250" t="str">
        <f>IF(LEFT(tbl_TransDet_Exp[[#This Row],[Journal Id]],2)="EX",TEXT(tbl_TransDet_Exp[[#This Row],[Vch /Ex /PayId]],"0000000000"),"")</f>
        <v/>
      </c>
      <c r="AF1825" s="250" t="b">
        <f>IF(tbl_TransDet_Exp[[#This Row],[ER Lookup and Format]]&lt;&gt;"",CONCATENATE(tbl_TransDet_Exp[[#This Row],[https://financials.omni.fsu.edu/psp/sprdfi/EMPLOYEE/ERP/c/AUDIT_EXPENSE_FUNCTIONS.TE_EXP_SHEET_INQ.GBL?SHEET_ID=]],AE1825,tbl_TransDet_Exp[[#This Row],[&amp;PAGE=EX_SHEET_ENTRY]]))</f>
        <v>0</v>
      </c>
      <c r="AG1825" s="250" t="str">
        <f t="shared" si="89"/>
        <v>https://docmgmt.its.fsu.edu/NolijWeb/public/apiLoginCheck.jsp?redir=../documentviewer/%3FdocumentId%3D</v>
      </c>
      <c r="AH18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5" s="250" t="str">
        <f>tbl_TransDet_Exp[[#Headers],[&amp;TargetFrameName=None]]</f>
        <v>&amp;TargetFrameName=None</v>
      </c>
      <c r="AJ18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5" s="71"/>
      <c r="AN1825" s="22"/>
      <c r="AO1825" s="22"/>
      <c r="AP1825" s="208"/>
      <c r="AQ1825" s="42" t="e">
        <f>IF(tbl_TransDet_Exp[[#This Row],[Custom SR Type]]="",INDEX(SR_Lookup[Section Name],MATCH(tbl_TransDet_Exp[[#This Row],[Account]],SR_Lookup[Account],0)),tbl_TransDet_Exp[[#This Row],[Custom SR Type]])</f>
        <v>#N/A</v>
      </c>
      <c r="AR1825" s="42">
        <f>VALUE(CONCATENATE(C1825,TEXT(tbl_TransDet_Exp[[#This Row],[Pd]],"00")))</f>
        <v>0</v>
      </c>
      <c r="AS1825" s="42" t="str">
        <f>TEXT(tbl_TransDet_Exp[[#This Row],[Project Id]],"000000")</f>
        <v>000000</v>
      </c>
      <c r="AT1825" s="42" t="e">
        <f>INDEX(Table11[Description],MATCH(tbl_TransDet_Exp[[#This Row],[Account]],Table11[GL Account],0))</f>
        <v>#N/A</v>
      </c>
      <c r="AU18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6" spans="2:47">
      <c r="B1826" s="11"/>
      <c r="C1826" s="243"/>
      <c r="D1826" s="243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244"/>
      <c r="P1826" s="11"/>
      <c r="Q1826" s="245"/>
      <c r="R1826" s="11"/>
      <c r="S1826" s="11"/>
      <c r="T1826" s="11"/>
      <c r="U1826" s="11"/>
      <c r="V1826" s="11"/>
      <c r="W1826" s="11"/>
      <c r="X1826" s="11"/>
      <c r="Y1826" s="11"/>
      <c r="Z1826" s="246"/>
      <c r="AA18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6" s="250" t="e">
        <f>IF(tbl_TransDet_Exp[[#This Row],[+/-  (HR GL Detail)]]&lt;&gt;"",tbl_TransDet_Exp[[#This Row],[+/-  (HR GL Detail)]],IF(#REF!&lt;&gt;"",#REF!,""))</f>
        <v>#REF!</v>
      </c>
      <c r="AC1826" s="250" t="str">
        <f t="shared" si="87"/>
        <v>https://financials.omni.fsu.edu/psp/sprdfi/EMPLOYEE/ERP/c/AUDIT_EXPENSE_FUNCTIONS.TE_EXP_SHEET_INQ.GBL?SHEET_ID=</v>
      </c>
      <c r="AD1826" s="250" t="str">
        <f t="shared" si="88"/>
        <v>&amp;PAGE=EX_SHEET_ENTRY</v>
      </c>
      <c r="AE1826" s="250" t="str">
        <f>IF(LEFT(tbl_TransDet_Exp[[#This Row],[Journal Id]],2)="EX",TEXT(tbl_TransDet_Exp[[#This Row],[Vch /Ex /PayId]],"0000000000"),"")</f>
        <v/>
      </c>
      <c r="AF1826" s="250" t="b">
        <f>IF(tbl_TransDet_Exp[[#This Row],[ER Lookup and Format]]&lt;&gt;"",CONCATENATE(tbl_TransDet_Exp[[#This Row],[https://financials.omni.fsu.edu/psp/sprdfi/EMPLOYEE/ERP/c/AUDIT_EXPENSE_FUNCTIONS.TE_EXP_SHEET_INQ.GBL?SHEET_ID=]],AE1826,tbl_TransDet_Exp[[#This Row],[&amp;PAGE=EX_SHEET_ENTRY]]))</f>
        <v>0</v>
      </c>
      <c r="AG1826" s="250" t="str">
        <f t="shared" si="89"/>
        <v>https://docmgmt.its.fsu.edu/NolijWeb/public/apiLoginCheck.jsp?redir=../documentviewer/%3FdocumentId%3D</v>
      </c>
      <c r="AH18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6" s="250" t="str">
        <f>tbl_TransDet_Exp[[#Headers],[&amp;TargetFrameName=None]]</f>
        <v>&amp;TargetFrameName=None</v>
      </c>
      <c r="AJ18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6" s="71"/>
      <c r="AN1826" s="22"/>
      <c r="AO1826" s="22"/>
      <c r="AP1826" s="208"/>
      <c r="AQ1826" s="42" t="e">
        <f>IF(tbl_TransDet_Exp[[#This Row],[Custom SR Type]]="",INDEX(SR_Lookup[Section Name],MATCH(tbl_TransDet_Exp[[#This Row],[Account]],SR_Lookup[Account],0)),tbl_TransDet_Exp[[#This Row],[Custom SR Type]])</f>
        <v>#N/A</v>
      </c>
      <c r="AR1826" s="42">
        <f>VALUE(CONCATENATE(C1826,TEXT(tbl_TransDet_Exp[[#This Row],[Pd]],"00")))</f>
        <v>0</v>
      </c>
      <c r="AS1826" s="42" t="str">
        <f>TEXT(tbl_TransDet_Exp[[#This Row],[Project Id]],"000000")</f>
        <v>000000</v>
      </c>
      <c r="AT1826" s="42" t="e">
        <f>INDEX(Table11[Description],MATCH(tbl_TransDet_Exp[[#This Row],[Account]],Table11[GL Account],0))</f>
        <v>#N/A</v>
      </c>
      <c r="AU18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7" spans="2:47">
      <c r="B1827" s="11"/>
      <c r="C1827" s="243"/>
      <c r="D1827" s="243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244"/>
      <c r="P1827" s="11"/>
      <c r="Q1827" s="245"/>
      <c r="R1827" s="11"/>
      <c r="S1827" s="11"/>
      <c r="T1827" s="11"/>
      <c r="U1827" s="11"/>
      <c r="V1827" s="11"/>
      <c r="W1827" s="11"/>
      <c r="X1827" s="11"/>
      <c r="Y1827" s="11"/>
      <c r="Z1827" s="246"/>
      <c r="AA18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7" s="250" t="e">
        <f>IF(tbl_TransDet_Exp[[#This Row],[+/-  (HR GL Detail)]]&lt;&gt;"",tbl_TransDet_Exp[[#This Row],[+/-  (HR GL Detail)]],IF(#REF!&lt;&gt;"",#REF!,""))</f>
        <v>#REF!</v>
      </c>
      <c r="AC1827" s="250" t="str">
        <f t="shared" si="87"/>
        <v>https://financials.omni.fsu.edu/psp/sprdfi/EMPLOYEE/ERP/c/AUDIT_EXPENSE_FUNCTIONS.TE_EXP_SHEET_INQ.GBL?SHEET_ID=</v>
      </c>
      <c r="AD1827" s="250" t="str">
        <f t="shared" si="88"/>
        <v>&amp;PAGE=EX_SHEET_ENTRY</v>
      </c>
      <c r="AE1827" s="250" t="str">
        <f>IF(LEFT(tbl_TransDet_Exp[[#This Row],[Journal Id]],2)="EX",TEXT(tbl_TransDet_Exp[[#This Row],[Vch /Ex /PayId]],"0000000000"),"")</f>
        <v/>
      </c>
      <c r="AF1827" s="250" t="b">
        <f>IF(tbl_TransDet_Exp[[#This Row],[ER Lookup and Format]]&lt;&gt;"",CONCATENATE(tbl_TransDet_Exp[[#This Row],[https://financials.omni.fsu.edu/psp/sprdfi/EMPLOYEE/ERP/c/AUDIT_EXPENSE_FUNCTIONS.TE_EXP_SHEET_INQ.GBL?SHEET_ID=]],AE1827,tbl_TransDet_Exp[[#This Row],[&amp;PAGE=EX_SHEET_ENTRY]]))</f>
        <v>0</v>
      </c>
      <c r="AG1827" s="250" t="str">
        <f t="shared" si="89"/>
        <v>https://docmgmt.its.fsu.edu/NolijWeb/public/apiLoginCheck.jsp?redir=../documentviewer/%3FdocumentId%3D</v>
      </c>
      <c r="AH18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7" s="250" t="str">
        <f>tbl_TransDet_Exp[[#Headers],[&amp;TargetFrameName=None]]</f>
        <v>&amp;TargetFrameName=None</v>
      </c>
      <c r="AJ18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7" s="71"/>
      <c r="AN1827" s="22"/>
      <c r="AO1827" s="22"/>
      <c r="AP1827" s="208"/>
      <c r="AQ1827" s="42" t="e">
        <f>IF(tbl_TransDet_Exp[[#This Row],[Custom SR Type]]="",INDEX(SR_Lookup[Section Name],MATCH(tbl_TransDet_Exp[[#This Row],[Account]],SR_Lookup[Account],0)),tbl_TransDet_Exp[[#This Row],[Custom SR Type]])</f>
        <v>#N/A</v>
      </c>
      <c r="AR1827" s="42">
        <f>VALUE(CONCATENATE(C1827,TEXT(tbl_TransDet_Exp[[#This Row],[Pd]],"00")))</f>
        <v>0</v>
      </c>
      <c r="AS1827" s="42" t="str">
        <f>TEXT(tbl_TransDet_Exp[[#This Row],[Project Id]],"000000")</f>
        <v>000000</v>
      </c>
      <c r="AT1827" s="42" t="e">
        <f>INDEX(Table11[Description],MATCH(tbl_TransDet_Exp[[#This Row],[Account]],Table11[GL Account],0))</f>
        <v>#N/A</v>
      </c>
      <c r="AU18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8" spans="2:47">
      <c r="B1828" s="11"/>
      <c r="C1828" s="243"/>
      <c r="D1828" s="243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244"/>
      <c r="P1828" s="11"/>
      <c r="Q1828" s="245"/>
      <c r="R1828" s="11"/>
      <c r="S1828" s="11"/>
      <c r="T1828" s="11"/>
      <c r="U1828" s="11"/>
      <c r="V1828" s="11"/>
      <c r="W1828" s="11"/>
      <c r="X1828" s="11"/>
      <c r="Y1828" s="11"/>
      <c r="Z1828" s="246"/>
      <c r="AA18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8" s="250" t="e">
        <f>IF(tbl_TransDet_Exp[[#This Row],[+/-  (HR GL Detail)]]&lt;&gt;"",tbl_TransDet_Exp[[#This Row],[+/-  (HR GL Detail)]],IF(#REF!&lt;&gt;"",#REF!,""))</f>
        <v>#REF!</v>
      </c>
      <c r="AC1828" s="250" t="str">
        <f t="shared" si="87"/>
        <v>https://financials.omni.fsu.edu/psp/sprdfi/EMPLOYEE/ERP/c/AUDIT_EXPENSE_FUNCTIONS.TE_EXP_SHEET_INQ.GBL?SHEET_ID=</v>
      </c>
      <c r="AD1828" s="250" t="str">
        <f t="shared" si="88"/>
        <v>&amp;PAGE=EX_SHEET_ENTRY</v>
      </c>
      <c r="AE1828" s="250" t="str">
        <f>IF(LEFT(tbl_TransDet_Exp[[#This Row],[Journal Id]],2)="EX",TEXT(tbl_TransDet_Exp[[#This Row],[Vch /Ex /PayId]],"0000000000"),"")</f>
        <v/>
      </c>
      <c r="AF1828" s="250" t="b">
        <f>IF(tbl_TransDet_Exp[[#This Row],[ER Lookup and Format]]&lt;&gt;"",CONCATENATE(tbl_TransDet_Exp[[#This Row],[https://financials.omni.fsu.edu/psp/sprdfi/EMPLOYEE/ERP/c/AUDIT_EXPENSE_FUNCTIONS.TE_EXP_SHEET_INQ.GBL?SHEET_ID=]],AE1828,tbl_TransDet_Exp[[#This Row],[&amp;PAGE=EX_SHEET_ENTRY]]))</f>
        <v>0</v>
      </c>
      <c r="AG1828" s="250" t="str">
        <f t="shared" si="89"/>
        <v>https://docmgmt.its.fsu.edu/NolijWeb/public/apiLoginCheck.jsp?redir=../documentviewer/%3FdocumentId%3D</v>
      </c>
      <c r="AH18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8" s="250" t="str">
        <f>tbl_TransDet_Exp[[#Headers],[&amp;TargetFrameName=None]]</f>
        <v>&amp;TargetFrameName=None</v>
      </c>
      <c r="AJ18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8" s="71"/>
      <c r="AN1828" s="22"/>
      <c r="AO1828" s="22"/>
      <c r="AP1828" s="208"/>
      <c r="AQ1828" s="42" t="e">
        <f>IF(tbl_TransDet_Exp[[#This Row],[Custom SR Type]]="",INDEX(SR_Lookup[Section Name],MATCH(tbl_TransDet_Exp[[#This Row],[Account]],SR_Lookup[Account],0)),tbl_TransDet_Exp[[#This Row],[Custom SR Type]])</f>
        <v>#N/A</v>
      </c>
      <c r="AR1828" s="42">
        <f>VALUE(CONCATENATE(C1828,TEXT(tbl_TransDet_Exp[[#This Row],[Pd]],"00")))</f>
        <v>0</v>
      </c>
      <c r="AS1828" s="42" t="str">
        <f>TEXT(tbl_TransDet_Exp[[#This Row],[Project Id]],"000000")</f>
        <v>000000</v>
      </c>
      <c r="AT1828" s="42" t="e">
        <f>INDEX(Table11[Description],MATCH(tbl_TransDet_Exp[[#This Row],[Account]],Table11[GL Account],0))</f>
        <v>#N/A</v>
      </c>
      <c r="AU18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29" spans="2:47">
      <c r="B1829" s="11"/>
      <c r="C1829" s="243"/>
      <c r="D1829" s="243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244"/>
      <c r="P1829" s="11"/>
      <c r="Q1829" s="245"/>
      <c r="R1829" s="11"/>
      <c r="S1829" s="11"/>
      <c r="T1829" s="11"/>
      <c r="U1829" s="11"/>
      <c r="V1829" s="11"/>
      <c r="W1829" s="11"/>
      <c r="X1829" s="11"/>
      <c r="Y1829" s="11"/>
      <c r="Z1829" s="246"/>
      <c r="AA18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29" s="250" t="e">
        <f>IF(tbl_TransDet_Exp[[#This Row],[+/-  (HR GL Detail)]]&lt;&gt;"",tbl_TransDet_Exp[[#This Row],[+/-  (HR GL Detail)]],IF(#REF!&lt;&gt;"",#REF!,""))</f>
        <v>#REF!</v>
      </c>
      <c r="AC1829" s="250" t="str">
        <f t="shared" si="87"/>
        <v>https://financials.omni.fsu.edu/psp/sprdfi/EMPLOYEE/ERP/c/AUDIT_EXPENSE_FUNCTIONS.TE_EXP_SHEET_INQ.GBL?SHEET_ID=</v>
      </c>
      <c r="AD1829" s="250" t="str">
        <f t="shared" si="88"/>
        <v>&amp;PAGE=EX_SHEET_ENTRY</v>
      </c>
      <c r="AE1829" s="250" t="str">
        <f>IF(LEFT(tbl_TransDet_Exp[[#This Row],[Journal Id]],2)="EX",TEXT(tbl_TransDet_Exp[[#This Row],[Vch /Ex /PayId]],"0000000000"),"")</f>
        <v/>
      </c>
      <c r="AF1829" s="250" t="b">
        <f>IF(tbl_TransDet_Exp[[#This Row],[ER Lookup and Format]]&lt;&gt;"",CONCATENATE(tbl_TransDet_Exp[[#This Row],[https://financials.omni.fsu.edu/psp/sprdfi/EMPLOYEE/ERP/c/AUDIT_EXPENSE_FUNCTIONS.TE_EXP_SHEET_INQ.GBL?SHEET_ID=]],AE1829,tbl_TransDet_Exp[[#This Row],[&amp;PAGE=EX_SHEET_ENTRY]]))</f>
        <v>0</v>
      </c>
      <c r="AG1829" s="250" t="str">
        <f t="shared" si="89"/>
        <v>https://docmgmt.its.fsu.edu/NolijWeb/public/apiLoginCheck.jsp?redir=../documentviewer/%3FdocumentId%3D</v>
      </c>
      <c r="AH18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29" s="250" t="str">
        <f>tbl_TransDet_Exp[[#Headers],[&amp;TargetFrameName=None]]</f>
        <v>&amp;TargetFrameName=None</v>
      </c>
      <c r="AJ18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29" s="71"/>
      <c r="AN1829" s="22"/>
      <c r="AO1829" s="22"/>
      <c r="AP1829" s="208"/>
      <c r="AQ1829" s="42" t="e">
        <f>IF(tbl_TransDet_Exp[[#This Row],[Custom SR Type]]="",INDEX(SR_Lookup[Section Name],MATCH(tbl_TransDet_Exp[[#This Row],[Account]],SR_Lookup[Account],0)),tbl_TransDet_Exp[[#This Row],[Custom SR Type]])</f>
        <v>#N/A</v>
      </c>
      <c r="AR1829" s="42">
        <f>VALUE(CONCATENATE(C1829,TEXT(tbl_TransDet_Exp[[#This Row],[Pd]],"00")))</f>
        <v>0</v>
      </c>
      <c r="AS1829" s="42" t="str">
        <f>TEXT(tbl_TransDet_Exp[[#This Row],[Project Id]],"000000")</f>
        <v>000000</v>
      </c>
      <c r="AT1829" s="42" t="e">
        <f>INDEX(Table11[Description],MATCH(tbl_TransDet_Exp[[#This Row],[Account]],Table11[GL Account],0))</f>
        <v>#N/A</v>
      </c>
      <c r="AU18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0" spans="2:47">
      <c r="B1830" s="11"/>
      <c r="C1830" s="243"/>
      <c r="D1830" s="243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244"/>
      <c r="P1830" s="11"/>
      <c r="Q1830" s="245"/>
      <c r="R1830" s="11"/>
      <c r="S1830" s="11"/>
      <c r="T1830" s="11"/>
      <c r="U1830" s="11"/>
      <c r="V1830" s="11"/>
      <c r="W1830" s="11"/>
      <c r="X1830" s="11"/>
      <c r="Y1830" s="11"/>
      <c r="Z1830" s="246"/>
      <c r="AA18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0" s="250" t="e">
        <f>IF(tbl_TransDet_Exp[[#This Row],[+/-  (HR GL Detail)]]&lt;&gt;"",tbl_TransDet_Exp[[#This Row],[+/-  (HR GL Detail)]],IF(#REF!&lt;&gt;"",#REF!,""))</f>
        <v>#REF!</v>
      </c>
      <c r="AC1830" s="250" t="str">
        <f t="shared" si="87"/>
        <v>https://financials.omni.fsu.edu/psp/sprdfi/EMPLOYEE/ERP/c/AUDIT_EXPENSE_FUNCTIONS.TE_EXP_SHEET_INQ.GBL?SHEET_ID=</v>
      </c>
      <c r="AD1830" s="250" t="str">
        <f t="shared" si="88"/>
        <v>&amp;PAGE=EX_SHEET_ENTRY</v>
      </c>
      <c r="AE1830" s="250" t="str">
        <f>IF(LEFT(tbl_TransDet_Exp[[#This Row],[Journal Id]],2)="EX",TEXT(tbl_TransDet_Exp[[#This Row],[Vch /Ex /PayId]],"0000000000"),"")</f>
        <v/>
      </c>
      <c r="AF1830" s="250" t="b">
        <f>IF(tbl_TransDet_Exp[[#This Row],[ER Lookup and Format]]&lt;&gt;"",CONCATENATE(tbl_TransDet_Exp[[#This Row],[https://financials.omni.fsu.edu/psp/sprdfi/EMPLOYEE/ERP/c/AUDIT_EXPENSE_FUNCTIONS.TE_EXP_SHEET_INQ.GBL?SHEET_ID=]],AE1830,tbl_TransDet_Exp[[#This Row],[&amp;PAGE=EX_SHEET_ENTRY]]))</f>
        <v>0</v>
      </c>
      <c r="AG1830" s="250" t="str">
        <f t="shared" si="89"/>
        <v>https://docmgmt.its.fsu.edu/NolijWeb/public/apiLoginCheck.jsp?redir=../documentviewer/%3FdocumentId%3D</v>
      </c>
      <c r="AH18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0" s="250" t="str">
        <f>tbl_TransDet_Exp[[#Headers],[&amp;TargetFrameName=None]]</f>
        <v>&amp;TargetFrameName=None</v>
      </c>
      <c r="AJ18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0" s="71"/>
      <c r="AN1830" s="22"/>
      <c r="AO1830" s="22"/>
      <c r="AP1830" s="208"/>
      <c r="AQ1830" s="42" t="e">
        <f>IF(tbl_TransDet_Exp[[#This Row],[Custom SR Type]]="",INDEX(SR_Lookup[Section Name],MATCH(tbl_TransDet_Exp[[#This Row],[Account]],SR_Lookup[Account],0)),tbl_TransDet_Exp[[#This Row],[Custom SR Type]])</f>
        <v>#N/A</v>
      </c>
      <c r="AR1830" s="42">
        <f>VALUE(CONCATENATE(C1830,TEXT(tbl_TransDet_Exp[[#This Row],[Pd]],"00")))</f>
        <v>0</v>
      </c>
      <c r="AS1830" s="42" t="str">
        <f>TEXT(tbl_TransDet_Exp[[#This Row],[Project Id]],"000000")</f>
        <v>000000</v>
      </c>
      <c r="AT1830" s="42" t="e">
        <f>INDEX(Table11[Description],MATCH(tbl_TransDet_Exp[[#This Row],[Account]],Table11[GL Account],0))</f>
        <v>#N/A</v>
      </c>
      <c r="AU18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1" spans="2:47">
      <c r="B1831" s="11"/>
      <c r="C1831" s="243"/>
      <c r="D1831" s="243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244"/>
      <c r="P1831" s="11"/>
      <c r="Q1831" s="245"/>
      <c r="R1831" s="11"/>
      <c r="S1831" s="11"/>
      <c r="T1831" s="11"/>
      <c r="U1831" s="11"/>
      <c r="V1831" s="11"/>
      <c r="W1831" s="11"/>
      <c r="X1831" s="11"/>
      <c r="Y1831" s="11"/>
      <c r="Z1831" s="246"/>
      <c r="AA18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1" s="250" t="e">
        <f>IF(tbl_TransDet_Exp[[#This Row],[+/-  (HR GL Detail)]]&lt;&gt;"",tbl_TransDet_Exp[[#This Row],[+/-  (HR GL Detail)]],IF(#REF!&lt;&gt;"",#REF!,""))</f>
        <v>#REF!</v>
      </c>
      <c r="AC1831" s="250" t="str">
        <f t="shared" si="87"/>
        <v>https://financials.omni.fsu.edu/psp/sprdfi/EMPLOYEE/ERP/c/AUDIT_EXPENSE_FUNCTIONS.TE_EXP_SHEET_INQ.GBL?SHEET_ID=</v>
      </c>
      <c r="AD1831" s="250" t="str">
        <f t="shared" si="88"/>
        <v>&amp;PAGE=EX_SHEET_ENTRY</v>
      </c>
      <c r="AE1831" s="250" t="str">
        <f>IF(LEFT(tbl_TransDet_Exp[[#This Row],[Journal Id]],2)="EX",TEXT(tbl_TransDet_Exp[[#This Row],[Vch /Ex /PayId]],"0000000000"),"")</f>
        <v/>
      </c>
      <c r="AF1831" s="250" t="b">
        <f>IF(tbl_TransDet_Exp[[#This Row],[ER Lookup and Format]]&lt;&gt;"",CONCATENATE(tbl_TransDet_Exp[[#This Row],[https://financials.omni.fsu.edu/psp/sprdfi/EMPLOYEE/ERP/c/AUDIT_EXPENSE_FUNCTIONS.TE_EXP_SHEET_INQ.GBL?SHEET_ID=]],AE1831,tbl_TransDet_Exp[[#This Row],[&amp;PAGE=EX_SHEET_ENTRY]]))</f>
        <v>0</v>
      </c>
      <c r="AG1831" s="250" t="str">
        <f t="shared" si="89"/>
        <v>https://docmgmt.its.fsu.edu/NolijWeb/public/apiLoginCheck.jsp?redir=../documentviewer/%3FdocumentId%3D</v>
      </c>
      <c r="AH18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1" s="250" t="str">
        <f>tbl_TransDet_Exp[[#Headers],[&amp;TargetFrameName=None]]</f>
        <v>&amp;TargetFrameName=None</v>
      </c>
      <c r="AJ18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1" s="71"/>
      <c r="AN1831" s="22"/>
      <c r="AO1831" s="22"/>
      <c r="AP1831" s="208"/>
      <c r="AQ1831" s="42" t="e">
        <f>IF(tbl_TransDet_Exp[[#This Row],[Custom SR Type]]="",INDEX(SR_Lookup[Section Name],MATCH(tbl_TransDet_Exp[[#This Row],[Account]],SR_Lookup[Account],0)),tbl_TransDet_Exp[[#This Row],[Custom SR Type]])</f>
        <v>#N/A</v>
      </c>
      <c r="AR1831" s="42">
        <f>VALUE(CONCATENATE(C1831,TEXT(tbl_TransDet_Exp[[#This Row],[Pd]],"00")))</f>
        <v>0</v>
      </c>
      <c r="AS1831" s="42" t="str">
        <f>TEXT(tbl_TransDet_Exp[[#This Row],[Project Id]],"000000")</f>
        <v>000000</v>
      </c>
      <c r="AT1831" s="42" t="e">
        <f>INDEX(Table11[Description],MATCH(tbl_TransDet_Exp[[#This Row],[Account]],Table11[GL Account],0))</f>
        <v>#N/A</v>
      </c>
      <c r="AU18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2" spans="2:47">
      <c r="B1832" s="11"/>
      <c r="C1832" s="243"/>
      <c r="D1832" s="243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244"/>
      <c r="P1832" s="11"/>
      <c r="Q1832" s="245"/>
      <c r="R1832" s="11"/>
      <c r="S1832" s="11"/>
      <c r="T1832" s="11"/>
      <c r="U1832" s="11"/>
      <c r="V1832" s="11"/>
      <c r="W1832" s="11"/>
      <c r="X1832" s="11"/>
      <c r="Y1832" s="11"/>
      <c r="Z1832" s="246"/>
      <c r="AA18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2" s="250" t="e">
        <f>IF(tbl_TransDet_Exp[[#This Row],[+/-  (HR GL Detail)]]&lt;&gt;"",tbl_TransDet_Exp[[#This Row],[+/-  (HR GL Detail)]],IF(#REF!&lt;&gt;"",#REF!,""))</f>
        <v>#REF!</v>
      </c>
      <c r="AC1832" s="250" t="str">
        <f t="shared" si="87"/>
        <v>https://financials.omni.fsu.edu/psp/sprdfi/EMPLOYEE/ERP/c/AUDIT_EXPENSE_FUNCTIONS.TE_EXP_SHEET_INQ.GBL?SHEET_ID=</v>
      </c>
      <c r="AD1832" s="250" t="str">
        <f t="shared" si="88"/>
        <v>&amp;PAGE=EX_SHEET_ENTRY</v>
      </c>
      <c r="AE1832" s="250" t="str">
        <f>IF(LEFT(tbl_TransDet_Exp[[#This Row],[Journal Id]],2)="EX",TEXT(tbl_TransDet_Exp[[#This Row],[Vch /Ex /PayId]],"0000000000"),"")</f>
        <v/>
      </c>
      <c r="AF1832" s="250" t="b">
        <f>IF(tbl_TransDet_Exp[[#This Row],[ER Lookup and Format]]&lt;&gt;"",CONCATENATE(tbl_TransDet_Exp[[#This Row],[https://financials.omni.fsu.edu/psp/sprdfi/EMPLOYEE/ERP/c/AUDIT_EXPENSE_FUNCTIONS.TE_EXP_SHEET_INQ.GBL?SHEET_ID=]],AE1832,tbl_TransDet_Exp[[#This Row],[&amp;PAGE=EX_SHEET_ENTRY]]))</f>
        <v>0</v>
      </c>
      <c r="AG1832" s="250" t="str">
        <f t="shared" si="89"/>
        <v>https://docmgmt.its.fsu.edu/NolijWeb/public/apiLoginCheck.jsp?redir=../documentviewer/%3FdocumentId%3D</v>
      </c>
      <c r="AH18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2" s="250" t="str">
        <f>tbl_TransDet_Exp[[#Headers],[&amp;TargetFrameName=None]]</f>
        <v>&amp;TargetFrameName=None</v>
      </c>
      <c r="AJ18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2" s="71"/>
      <c r="AN1832" s="22"/>
      <c r="AO1832" s="22"/>
      <c r="AP1832" s="208"/>
      <c r="AQ1832" s="42" t="e">
        <f>IF(tbl_TransDet_Exp[[#This Row],[Custom SR Type]]="",INDEX(SR_Lookup[Section Name],MATCH(tbl_TransDet_Exp[[#This Row],[Account]],SR_Lookup[Account],0)),tbl_TransDet_Exp[[#This Row],[Custom SR Type]])</f>
        <v>#N/A</v>
      </c>
      <c r="AR1832" s="42">
        <f>VALUE(CONCATENATE(C1832,TEXT(tbl_TransDet_Exp[[#This Row],[Pd]],"00")))</f>
        <v>0</v>
      </c>
      <c r="AS1832" s="42" t="str">
        <f>TEXT(tbl_TransDet_Exp[[#This Row],[Project Id]],"000000")</f>
        <v>000000</v>
      </c>
      <c r="AT1832" s="42" t="e">
        <f>INDEX(Table11[Description],MATCH(tbl_TransDet_Exp[[#This Row],[Account]],Table11[GL Account],0))</f>
        <v>#N/A</v>
      </c>
      <c r="AU18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3" spans="2:47">
      <c r="B1833" s="11"/>
      <c r="C1833" s="243"/>
      <c r="D1833" s="243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244"/>
      <c r="P1833" s="11"/>
      <c r="Q1833" s="245"/>
      <c r="R1833" s="11"/>
      <c r="S1833" s="11"/>
      <c r="T1833" s="11"/>
      <c r="U1833" s="11"/>
      <c r="V1833" s="11"/>
      <c r="W1833" s="11"/>
      <c r="X1833" s="11"/>
      <c r="Y1833" s="11"/>
      <c r="Z1833" s="246"/>
      <c r="AA18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3" s="250" t="e">
        <f>IF(tbl_TransDet_Exp[[#This Row],[+/-  (HR GL Detail)]]&lt;&gt;"",tbl_TransDet_Exp[[#This Row],[+/-  (HR GL Detail)]],IF(#REF!&lt;&gt;"",#REF!,""))</f>
        <v>#REF!</v>
      </c>
      <c r="AC1833" s="250" t="str">
        <f t="shared" si="87"/>
        <v>https://financials.omni.fsu.edu/psp/sprdfi/EMPLOYEE/ERP/c/AUDIT_EXPENSE_FUNCTIONS.TE_EXP_SHEET_INQ.GBL?SHEET_ID=</v>
      </c>
      <c r="AD1833" s="250" t="str">
        <f t="shared" si="88"/>
        <v>&amp;PAGE=EX_SHEET_ENTRY</v>
      </c>
      <c r="AE1833" s="250" t="str">
        <f>IF(LEFT(tbl_TransDet_Exp[[#This Row],[Journal Id]],2)="EX",TEXT(tbl_TransDet_Exp[[#This Row],[Vch /Ex /PayId]],"0000000000"),"")</f>
        <v/>
      </c>
      <c r="AF1833" s="250" t="b">
        <f>IF(tbl_TransDet_Exp[[#This Row],[ER Lookup and Format]]&lt;&gt;"",CONCATENATE(tbl_TransDet_Exp[[#This Row],[https://financials.omni.fsu.edu/psp/sprdfi/EMPLOYEE/ERP/c/AUDIT_EXPENSE_FUNCTIONS.TE_EXP_SHEET_INQ.GBL?SHEET_ID=]],AE1833,tbl_TransDet_Exp[[#This Row],[&amp;PAGE=EX_SHEET_ENTRY]]))</f>
        <v>0</v>
      </c>
      <c r="AG1833" s="250" t="str">
        <f t="shared" si="89"/>
        <v>https://docmgmt.its.fsu.edu/NolijWeb/public/apiLoginCheck.jsp?redir=../documentviewer/%3FdocumentId%3D</v>
      </c>
      <c r="AH18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3" s="250" t="str">
        <f>tbl_TransDet_Exp[[#Headers],[&amp;TargetFrameName=None]]</f>
        <v>&amp;TargetFrameName=None</v>
      </c>
      <c r="AJ18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3" s="71"/>
      <c r="AN1833" s="22"/>
      <c r="AO1833" s="22"/>
      <c r="AP1833" s="208"/>
      <c r="AQ1833" s="42" t="e">
        <f>IF(tbl_TransDet_Exp[[#This Row],[Custom SR Type]]="",INDEX(SR_Lookup[Section Name],MATCH(tbl_TransDet_Exp[[#This Row],[Account]],SR_Lookup[Account],0)),tbl_TransDet_Exp[[#This Row],[Custom SR Type]])</f>
        <v>#N/A</v>
      </c>
      <c r="AR1833" s="42">
        <f>VALUE(CONCATENATE(C1833,TEXT(tbl_TransDet_Exp[[#This Row],[Pd]],"00")))</f>
        <v>0</v>
      </c>
      <c r="AS1833" s="42" t="str">
        <f>TEXT(tbl_TransDet_Exp[[#This Row],[Project Id]],"000000")</f>
        <v>000000</v>
      </c>
      <c r="AT1833" s="42" t="e">
        <f>INDEX(Table11[Description],MATCH(tbl_TransDet_Exp[[#This Row],[Account]],Table11[GL Account],0))</f>
        <v>#N/A</v>
      </c>
      <c r="AU18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4" spans="2:47">
      <c r="B1834" s="11"/>
      <c r="C1834" s="243"/>
      <c r="D1834" s="243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244"/>
      <c r="P1834" s="11"/>
      <c r="Q1834" s="245"/>
      <c r="R1834" s="11"/>
      <c r="S1834" s="11"/>
      <c r="T1834" s="11"/>
      <c r="U1834" s="11"/>
      <c r="V1834" s="11"/>
      <c r="W1834" s="11"/>
      <c r="X1834" s="11"/>
      <c r="Y1834" s="11"/>
      <c r="Z1834" s="246"/>
      <c r="AA18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4" s="250" t="e">
        <f>IF(tbl_TransDet_Exp[[#This Row],[+/-  (HR GL Detail)]]&lt;&gt;"",tbl_TransDet_Exp[[#This Row],[+/-  (HR GL Detail)]],IF(#REF!&lt;&gt;"",#REF!,""))</f>
        <v>#REF!</v>
      </c>
      <c r="AC1834" s="250" t="str">
        <f t="shared" si="87"/>
        <v>https://financials.omni.fsu.edu/psp/sprdfi/EMPLOYEE/ERP/c/AUDIT_EXPENSE_FUNCTIONS.TE_EXP_SHEET_INQ.GBL?SHEET_ID=</v>
      </c>
      <c r="AD1834" s="250" t="str">
        <f t="shared" si="88"/>
        <v>&amp;PAGE=EX_SHEET_ENTRY</v>
      </c>
      <c r="AE1834" s="250" t="str">
        <f>IF(LEFT(tbl_TransDet_Exp[[#This Row],[Journal Id]],2)="EX",TEXT(tbl_TransDet_Exp[[#This Row],[Vch /Ex /PayId]],"0000000000"),"")</f>
        <v/>
      </c>
      <c r="AF1834" s="250" t="b">
        <f>IF(tbl_TransDet_Exp[[#This Row],[ER Lookup and Format]]&lt;&gt;"",CONCATENATE(tbl_TransDet_Exp[[#This Row],[https://financials.omni.fsu.edu/psp/sprdfi/EMPLOYEE/ERP/c/AUDIT_EXPENSE_FUNCTIONS.TE_EXP_SHEET_INQ.GBL?SHEET_ID=]],AE1834,tbl_TransDet_Exp[[#This Row],[&amp;PAGE=EX_SHEET_ENTRY]]))</f>
        <v>0</v>
      </c>
      <c r="AG1834" s="250" t="str">
        <f t="shared" si="89"/>
        <v>https://docmgmt.its.fsu.edu/NolijWeb/public/apiLoginCheck.jsp?redir=../documentviewer/%3FdocumentId%3D</v>
      </c>
      <c r="AH18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4" s="250" t="str">
        <f>tbl_TransDet_Exp[[#Headers],[&amp;TargetFrameName=None]]</f>
        <v>&amp;TargetFrameName=None</v>
      </c>
      <c r="AJ18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4" s="71"/>
      <c r="AN1834" s="22"/>
      <c r="AO1834" s="22"/>
      <c r="AP1834" s="208"/>
      <c r="AQ1834" s="42" t="e">
        <f>IF(tbl_TransDet_Exp[[#This Row],[Custom SR Type]]="",INDEX(SR_Lookup[Section Name],MATCH(tbl_TransDet_Exp[[#This Row],[Account]],SR_Lookup[Account],0)),tbl_TransDet_Exp[[#This Row],[Custom SR Type]])</f>
        <v>#N/A</v>
      </c>
      <c r="AR1834" s="42">
        <f>VALUE(CONCATENATE(C1834,TEXT(tbl_TransDet_Exp[[#This Row],[Pd]],"00")))</f>
        <v>0</v>
      </c>
      <c r="AS1834" s="42" t="str">
        <f>TEXT(tbl_TransDet_Exp[[#This Row],[Project Id]],"000000")</f>
        <v>000000</v>
      </c>
      <c r="AT1834" s="42" t="e">
        <f>INDEX(Table11[Description],MATCH(tbl_TransDet_Exp[[#This Row],[Account]],Table11[GL Account],0))</f>
        <v>#N/A</v>
      </c>
      <c r="AU18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5" spans="2:47">
      <c r="B1835" s="11"/>
      <c r="C1835" s="243"/>
      <c r="D1835" s="243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244"/>
      <c r="P1835" s="11"/>
      <c r="Q1835" s="245"/>
      <c r="R1835" s="11"/>
      <c r="S1835" s="11"/>
      <c r="T1835" s="11"/>
      <c r="U1835" s="11"/>
      <c r="V1835" s="11"/>
      <c r="W1835" s="11"/>
      <c r="X1835" s="11"/>
      <c r="Y1835" s="11"/>
      <c r="Z1835" s="246"/>
      <c r="AA18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5" s="250" t="e">
        <f>IF(tbl_TransDet_Exp[[#This Row],[+/-  (HR GL Detail)]]&lt;&gt;"",tbl_TransDet_Exp[[#This Row],[+/-  (HR GL Detail)]],IF(#REF!&lt;&gt;"",#REF!,""))</f>
        <v>#REF!</v>
      </c>
      <c r="AC1835" s="250" t="str">
        <f t="shared" si="87"/>
        <v>https://financials.omni.fsu.edu/psp/sprdfi/EMPLOYEE/ERP/c/AUDIT_EXPENSE_FUNCTIONS.TE_EXP_SHEET_INQ.GBL?SHEET_ID=</v>
      </c>
      <c r="AD1835" s="250" t="str">
        <f t="shared" si="88"/>
        <v>&amp;PAGE=EX_SHEET_ENTRY</v>
      </c>
      <c r="AE1835" s="250" t="str">
        <f>IF(LEFT(tbl_TransDet_Exp[[#This Row],[Journal Id]],2)="EX",TEXT(tbl_TransDet_Exp[[#This Row],[Vch /Ex /PayId]],"0000000000"),"")</f>
        <v/>
      </c>
      <c r="AF1835" s="250" t="b">
        <f>IF(tbl_TransDet_Exp[[#This Row],[ER Lookup and Format]]&lt;&gt;"",CONCATENATE(tbl_TransDet_Exp[[#This Row],[https://financials.omni.fsu.edu/psp/sprdfi/EMPLOYEE/ERP/c/AUDIT_EXPENSE_FUNCTIONS.TE_EXP_SHEET_INQ.GBL?SHEET_ID=]],AE1835,tbl_TransDet_Exp[[#This Row],[&amp;PAGE=EX_SHEET_ENTRY]]))</f>
        <v>0</v>
      </c>
      <c r="AG1835" s="250" t="str">
        <f t="shared" si="89"/>
        <v>https://docmgmt.its.fsu.edu/NolijWeb/public/apiLoginCheck.jsp?redir=../documentviewer/%3FdocumentId%3D</v>
      </c>
      <c r="AH18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5" s="250" t="str">
        <f>tbl_TransDet_Exp[[#Headers],[&amp;TargetFrameName=None]]</f>
        <v>&amp;TargetFrameName=None</v>
      </c>
      <c r="AJ18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5" s="71"/>
      <c r="AN1835" s="22"/>
      <c r="AO1835" s="22"/>
      <c r="AP1835" s="208"/>
      <c r="AQ1835" s="42" t="e">
        <f>IF(tbl_TransDet_Exp[[#This Row],[Custom SR Type]]="",INDEX(SR_Lookup[Section Name],MATCH(tbl_TransDet_Exp[[#This Row],[Account]],SR_Lookup[Account],0)),tbl_TransDet_Exp[[#This Row],[Custom SR Type]])</f>
        <v>#N/A</v>
      </c>
      <c r="AR1835" s="42">
        <f>VALUE(CONCATENATE(C1835,TEXT(tbl_TransDet_Exp[[#This Row],[Pd]],"00")))</f>
        <v>0</v>
      </c>
      <c r="AS1835" s="42" t="str">
        <f>TEXT(tbl_TransDet_Exp[[#This Row],[Project Id]],"000000")</f>
        <v>000000</v>
      </c>
      <c r="AT1835" s="42" t="e">
        <f>INDEX(Table11[Description],MATCH(tbl_TransDet_Exp[[#This Row],[Account]],Table11[GL Account],0))</f>
        <v>#N/A</v>
      </c>
      <c r="AU18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6" spans="2:47">
      <c r="B1836" s="11"/>
      <c r="C1836" s="243"/>
      <c r="D1836" s="243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244"/>
      <c r="P1836" s="11"/>
      <c r="Q1836" s="245"/>
      <c r="R1836" s="11"/>
      <c r="S1836" s="11"/>
      <c r="T1836" s="11"/>
      <c r="U1836" s="11"/>
      <c r="V1836" s="11"/>
      <c r="W1836" s="11"/>
      <c r="X1836" s="11"/>
      <c r="Y1836" s="11"/>
      <c r="Z1836" s="246"/>
      <c r="AA18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6" s="250" t="e">
        <f>IF(tbl_TransDet_Exp[[#This Row],[+/-  (HR GL Detail)]]&lt;&gt;"",tbl_TransDet_Exp[[#This Row],[+/-  (HR GL Detail)]],IF(#REF!&lt;&gt;"",#REF!,""))</f>
        <v>#REF!</v>
      </c>
      <c r="AC1836" s="250" t="str">
        <f t="shared" si="87"/>
        <v>https://financials.omni.fsu.edu/psp/sprdfi/EMPLOYEE/ERP/c/AUDIT_EXPENSE_FUNCTIONS.TE_EXP_SHEET_INQ.GBL?SHEET_ID=</v>
      </c>
      <c r="AD1836" s="250" t="str">
        <f t="shared" si="88"/>
        <v>&amp;PAGE=EX_SHEET_ENTRY</v>
      </c>
      <c r="AE1836" s="250" t="str">
        <f>IF(LEFT(tbl_TransDet_Exp[[#This Row],[Journal Id]],2)="EX",TEXT(tbl_TransDet_Exp[[#This Row],[Vch /Ex /PayId]],"0000000000"),"")</f>
        <v/>
      </c>
      <c r="AF1836" s="250" t="b">
        <f>IF(tbl_TransDet_Exp[[#This Row],[ER Lookup and Format]]&lt;&gt;"",CONCATENATE(tbl_TransDet_Exp[[#This Row],[https://financials.omni.fsu.edu/psp/sprdfi/EMPLOYEE/ERP/c/AUDIT_EXPENSE_FUNCTIONS.TE_EXP_SHEET_INQ.GBL?SHEET_ID=]],AE1836,tbl_TransDet_Exp[[#This Row],[&amp;PAGE=EX_SHEET_ENTRY]]))</f>
        <v>0</v>
      </c>
      <c r="AG1836" s="250" t="str">
        <f t="shared" si="89"/>
        <v>https://docmgmt.its.fsu.edu/NolijWeb/public/apiLoginCheck.jsp?redir=../documentviewer/%3FdocumentId%3D</v>
      </c>
      <c r="AH18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6" s="250" t="str">
        <f>tbl_TransDet_Exp[[#Headers],[&amp;TargetFrameName=None]]</f>
        <v>&amp;TargetFrameName=None</v>
      </c>
      <c r="AJ18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6" s="71"/>
      <c r="AN1836" s="22"/>
      <c r="AO1836" s="22"/>
      <c r="AP1836" s="208"/>
      <c r="AQ1836" s="42" t="e">
        <f>IF(tbl_TransDet_Exp[[#This Row],[Custom SR Type]]="",INDEX(SR_Lookup[Section Name],MATCH(tbl_TransDet_Exp[[#This Row],[Account]],SR_Lookup[Account],0)),tbl_TransDet_Exp[[#This Row],[Custom SR Type]])</f>
        <v>#N/A</v>
      </c>
      <c r="AR1836" s="42">
        <f>VALUE(CONCATENATE(C1836,TEXT(tbl_TransDet_Exp[[#This Row],[Pd]],"00")))</f>
        <v>0</v>
      </c>
      <c r="AS1836" s="42" t="str">
        <f>TEXT(tbl_TransDet_Exp[[#This Row],[Project Id]],"000000")</f>
        <v>000000</v>
      </c>
      <c r="AT1836" s="42" t="e">
        <f>INDEX(Table11[Description],MATCH(tbl_TransDet_Exp[[#This Row],[Account]],Table11[GL Account],0))</f>
        <v>#N/A</v>
      </c>
      <c r="AU18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7" spans="2:47">
      <c r="B1837" s="11"/>
      <c r="C1837" s="243"/>
      <c r="D1837" s="243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244"/>
      <c r="P1837" s="11"/>
      <c r="Q1837" s="245"/>
      <c r="R1837" s="11"/>
      <c r="S1837" s="11"/>
      <c r="T1837" s="11"/>
      <c r="U1837" s="11"/>
      <c r="V1837" s="11"/>
      <c r="W1837" s="11"/>
      <c r="X1837" s="11"/>
      <c r="Y1837" s="11"/>
      <c r="Z1837" s="246"/>
      <c r="AA18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7" s="250" t="e">
        <f>IF(tbl_TransDet_Exp[[#This Row],[+/-  (HR GL Detail)]]&lt;&gt;"",tbl_TransDet_Exp[[#This Row],[+/-  (HR GL Detail)]],IF(#REF!&lt;&gt;"",#REF!,""))</f>
        <v>#REF!</v>
      </c>
      <c r="AC1837" s="250" t="str">
        <f t="shared" si="87"/>
        <v>https://financials.omni.fsu.edu/psp/sprdfi/EMPLOYEE/ERP/c/AUDIT_EXPENSE_FUNCTIONS.TE_EXP_SHEET_INQ.GBL?SHEET_ID=</v>
      </c>
      <c r="AD1837" s="250" t="str">
        <f t="shared" si="88"/>
        <v>&amp;PAGE=EX_SHEET_ENTRY</v>
      </c>
      <c r="AE1837" s="250" t="str">
        <f>IF(LEFT(tbl_TransDet_Exp[[#This Row],[Journal Id]],2)="EX",TEXT(tbl_TransDet_Exp[[#This Row],[Vch /Ex /PayId]],"0000000000"),"")</f>
        <v/>
      </c>
      <c r="AF1837" s="250" t="b">
        <f>IF(tbl_TransDet_Exp[[#This Row],[ER Lookup and Format]]&lt;&gt;"",CONCATENATE(tbl_TransDet_Exp[[#This Row],[https://financials.omni.fsu.edu/psp/sprdfi/EMPLOYEE/ERP/c/AUDIT_EXPENSE_FUNCTIONS.TE_EXP_SHEET_INQ.GBL?SHEET_ID=]],AE1837,tbl_TransDet_Exp[[#This Row],[&amp;PAGE=EX_SHEET_ENTRY]]))</f>
        <v>0</v>
      </c>
      <c r="AG1837" s="250" t="str">
        <f t="shared" si="89"/>
        <v>https://docmgmt.its.fsu.edu/NolijWeb/public/apiLoginCheck.jsp?redir=../documentviewer/%3FdocumentId%3D</v>
      </c>
      <c r="AH18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7" s="250" t="str">
        <f>tbl_TransDet_Exp[[#Headers],[&amp;TargetFrameName=None]]</f>
        <v>&amp;TargetFrameName=None</v>
      </c>
      <c r="AJ18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7" s="71"/>
      <c r="AN1837" s="22"/>
      <c r="AO1837" s="22"/>
      <c r="AP1837" s="208"/>
      <c r="AQ1837" s="42" t="e">
        <f>IF(tbl_TransDet_Exp[[#This Row],[Custom SR Type]]="",INDEX(SR_Lookup[Section Name],MATCH(tbl_TransDet_Exp[[#This Row],[Account]],SR_Lookup[Account],0)),tbl_TransDet_Exp[[#This Row],[Custom SR Type]])</f>
        <v>#N/A</v>
      </c>
      <c r="AR1837" s="42">
        <f>VALUE(CONCATENATE(C1837,TEXT(tbl_TransDet_Exp[[#This Row],[Pd]],"00")))</f>
        <v>0</v>
      </c>
      <c r="AS1837" s="42" t="str">
        <f>TEXT(tbl_TransDet_Exp[[#This Row],[Project Id]],"000000")</f>
        <v>000000</v>
      </c>
      <c r="AT1837" s="42" t="e">
        <f>INDEX(Table11[Description],MATCH(tbl_TransDet_Exp[[#This Row],[Account]],Table11[GL Account],0))</f>
        <v>#N/A</v>
      </c>
      <c r="AU18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8" spans="2:47">
      <c r="B1838" s="11"/>
      <c r="C1838" s="243"/>
      <c r="D1838" s="243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244"/>
      <c r="P1838" s="11"/>
      <c r="Q1838" s="245"/>
      <c r="R1838" s="11"/>
      <c r="S1838" s="11"/>
      <c r="T1838" s="11"/>
      <c r="U1838" s="11"/>
      <c r="V1838" s="11"/>
      <c r="W1838" s="11"/>
      <c r="X1838" s="11"/>
      <c r="Y1838" s="11"/>
      <c r="Z1838" s="246"/>
      <c r="AA18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8" s="250" t="e">
        <f>IF(tbl_TransDet_Exp[[#This Row],[+/-  (HR GL Detail)]]&lt;&gt;"",tbl_TransDet_Exp[[#This Row],[+/-  (HR GL Detail)]],IF(#REF!&lt;&gt;"",#REF!,""))</f>
        <v>#REF!</v>
      </c>
      <c r="AC1838" s="250" t="str">
        <f t="shared" si="87"/>
        <v>https://financials.omni.fsu.edu/psp/sprdfi/EMPLOYEE/ERP/c/AUDIT_EXPENSE_FUNCTIONS.TE_EXP_SHEET_INQ.GBL?SHEET_ID=</v>
      </c>
      <c r="AD1838" s="250" t="str">
        <f t="shared" si="88"/>
        <v>&amp;PAGE=EX_SHEET_ENTRY</v>
      </c>
      <c r="AE1838" s="250" t="str">
        <f>IF(LEFT(tbl_TransDet_Exp[[#This Row],[Journal Id]],2)="EX",TEXT(tbl_TransDet_Exp[[#This Row],[Vch /Ex /PayId]],"0000000000"),"")</f>
        <v/>
      </c>
      <c r="AF1838" s="250" t="b">
        <f>IF(tbl_TransDet_Exp[[#This Row],[ER Lookup and Format]]&lt;&gt;"",CONCATENATE(tbl_TransDet_Exp[[#This Row],[https://financials.omni.fsu.edu/psp/sprdfi/EMPLOYEE/ERP/c/AUDIT_EXPENSE_FUNCTIONS.TE_EXP_SHEET_INQ.GBL?SHEET_ID=]],AE1838,tbl_TransDet_Exp[[#This Row],[&amp;PAGE=EX_SHEET_ENTRY]]))</f>
        <v>0</v>
      </c>
      <c r="AG1838" s="250" t="str">
        <f t="shared" si="89"/>
        <v>https://docmgmt.its.fsu.edu/NolijWeb/public/apiLoginCheck.jsp?redir=../documentviewer/%3FdocumentId%3D</v>
      </c>
      <c r="AH18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8" s="250" t="str">
        <f>tbl_TransDet_Exp[[#Headers],[&amp;TargetFrameName=None]]</f>
        <v>&amp;TargetFrameName=None</v>
      </c>
      <c r="AJ18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8" s="71"/>
      <c r="AN1838" s="22"/>
      <c r="AO1838" s="22"/>
      <c r="AP1838" s="208"/>
      <c r="AQ1838" s="42" t="e">
        <f>IF(tbl_TransDet_Exp[[#This Row],[Custom SR Type]]="",INDEX(SR_Lookup[Section Name],MATCH(tbl_TransDet_Exp[[#This Row],[Account]],SR_Lookup[Account],0)),tbl_TransDet_Exp[[#This Row],[Custom SR Type]])</f>
        <v>#N/A</v>
      </c>
      <c r="AR1838" s="42">
        <f>VALUE(CONCATENATE(C1838,TEXT(tbl_TransDet_Exp[[#This Row],[Pd]],"00")))</f>
        <v>0</v>
      </c>
      <c r="AS1838" s="42" t="str">
        <f>TEXT(tbl_TransDet_Exp[[#This Row],[Project Id]],"000000")</f>
        <v>000000</v>
      </c>
      <c r="AT1838" s="42" t="e">
        <f>INDEX(Table11[Description],MATCH(tbl_TransDet_Exp[[#This Row],[Account]],Table11[GL Account],0))</f>
        <v>#N/A</v>
      </c>
      <c r="AU18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39" spans="2:47">
      <c r="B1839" s="11"/>
      <c r="C1839" s="243"/>
      <c r="D1839" s="243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244"/>
      <c r="P1839" s="11"/>
      <c r="Q1839" s="245"/>
      <c r="R1839" s="11"/>
      <c r="S1839" s="11"/>
      <c r="T1839" s="11"/>
      <c r="U1839" s="11"/>
      <c r="V1839" s="11"/>
      <c r="W1839" s="11"/>
      <c r="X1839" s="11"/>
      <c r="Y1839" s="11"/>
      <c r="Z1839" s="246"/>
      <c r="AA18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39" s="250" t="e">
        <f>IF(tbl_TransDet_Exp[[#This Row],[+/-  (HR GL Detail)]]&lt;&gt;"",tbl_TransDet_Exp[[#This Row],[+/-  (HR GL Detail)]],IF(#REF!&lt;&gt;"",#REF!,""))</f>
        <v>#REF!</v>
      </c>
      <c r="AC1839" s="250" t="str">
        <f t="shared" si="87"/>
        <v>https://financials.omni.fsu.edu/psp/sprdfi/EMPLOYEE/ERP/c/AUDIT_EXPENSE_FUNCTIONS.TE_EXP_SHEET_INQ.GBL?SHEET_ID=</v>
      </c>
      <c r="AD1839" s="250" t="str">
        <f t="shared" si="88"/>
        <v>&amp;PAGE=EX_SHEET_ENTRY</v>
      </c>
      <c r="AE1839" s="250" t="str">
        <f>IF(LEFT(tbl_TransDet_Exp[[#This Row],[Journal Id]],2)="EX",TEXT(tbl_TransDet_Exp[[#This Row],[Vch /Ex /PayId]],"0000000000"),"")</f>
        <v/>
      </c>
      <c r="AF1839" s="250" t="b">
        <f>IF(tbl_TransDet_Exp[[#This Row],[ER Lookup and Format]]&lt;&gt;"",CONCATENATE(tbl_TransDet_Exp[[#This Row],[https://financials.omni.fsu.edu/psp/sprdfi/EMPLOYEE/ERP/c/AUDIT_EXPENSE_FUNCTIONS.TE_EXP_SHEET_INQ.GBL?SHEET_ID=]],AE1839,tbl_TransDet_Exp[[#This Row],[&amp;PAGE=EX_SHEET_ENTRY]]))</f>
        <v>0</v>
      </c>
      <c r="AG1839" s="250" t="str">
        <f t="shared" si="89"/>
        <v>https://docmgmt.its.fsu.edu/NolijWeb/public/apiLoginCheck.jsp?redir=../documentviewer/%3FdocumentId%3D</v>
      </c>
      <c r="AH18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39" s="250" t="str">
        <f>tbl_TransDet_Exp[[#Headers],[&amp;TargetFrameName=None]]</f>
        <v>&amp;TargetFrameName=None</v>
      </c>
      <c r="AJ18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39" s="71"/>
      <c r="AN1839" s="22"/>
      <c r="AO1839" s="22"/>
      <c r="AP1839" s="208"/>
      <c r="AQ1839" s="42" t="e">
        <f>IF(tbl_TransDet_Exp[[#This Row],[Custom SR Type]]="",INDEX(SR_Lookup[Section Name],MATCH(tbl_TransDet_Exp[[#This Row],[Account]],SR_Lookup[Account],0)),tbl_TransDet_Exp[[#This Row],[Custom SR Type]])</f>
        <v>#N/A</v>
      </c>
      <c r="AR1839" s="42">
        <f>VALUE(CONCATENATE(C1839,TEXT(tbl_TransDet_Exp[[#This Row],[Pd]],"00")))</f>
        <v>0</v>
      </c>
      <c r="AS1839" s="42" t="str">
        <f>TEXT(tbl_TransDet_Exp[[#This Row],[Project Id]],"000000")</f>
        <v>000000</v>
      </c>
      <c r="AT1839" s="42" t="e">
        <f>INDEX(Table11[Description],MATCH(tbl_TransDet_Exp[[#This Row],[Account]],Table11[GL Account],0))</f>
        <v>#N/A</v>
      </c>
      <c r="AU18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0" spans="2:47">
      <c r="B1840" s="11"/>
      <c r="C1840" s="243"/>
      <c r="D1840" s="243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244"/>
      <c r="P1840" s="11"/>
      <c r="Q1840" s="245"/>
      <c r="R1840" s="11"/>
      <c r="S1840" s="11"/>
      <c r="T1840" s="11"/>
      <c r="U1840" s="11"/>
      <c r="V1840" s="11"/>
      <c r="W1840" s="11"/>
      <c r="X1840" s="11"/>
      <c r="Y1840" s="11"/>
      <c r="Z1840" s="246"/>
      <c r="AA18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0" s="250" t="e">
        <f>IF(tbl_TransDet_Exp[[#This Row],[+/-  (HR GL Detail)]]&lt;&gt;"",tbl_TransDet_Exp[[#This Row],[+/-  (HR GL Detail)]],IF(#REF!&lt;&gt;"",#REF!,""))</f>
        <v>#REF!</v>
      </c>
      <c r="AC1840" s="250" t="str">
        <f t="shared" si="87"/>
        <v>https://financials.omni.fsu.edu/psp/sprdfi/EMPLOYEE/ERP/c/AUDIT_EXPENSE_FUNCTIONS.TE_EXP_SHEET_INQ.GBL?SHEET_ID=</v>
      </c>
      <c r="AD1840" s="250" t="str">
        <f t="shared" si="88"/>
        <v>&amp;PAGE=EX_SHEET_ENTRY</v>
      </c>
      <c r="AE1840" s="250" t="str">
        <f>IF(LEFT(tbl_TransDet_Exp[[#This Row],[Journal Id]],2)="EX",TEXT(tbl_TransDet_Exp[[#This Row],[Vch /Ex /PayId]],"0000000000"),"")</f>
        <v/>
      </c>
      <c r="AF1840" s="250" t="b">
        <f>IF(tbl_TransDet_Exp[[#This Row],[ER Lookup and Format]]&lt;&gt;"",CONCATENATE(tbl_TransDet_Exp[[#This Row],[https://financials.omni.fsu.edu/psp/sprdfi/EMPLOYEE/ERP/c/AUDIT_EXPENSE_FUNCTIONS.TE_EXP_SHEET_INQ.GBL?SHEET_ID=]],AE1840,tbl_TransDet_Exp[[#This Row],[&amp;PAGE=EX_SHEET_ENTRY]]))</f>
        <v>0</v>
      </c>
      <c r="AG1840" s="250" t="str">
        <f t="shared" si="89"/>
        <v>https://docmgmt.its.fsu.edu/NolijWeb/public/apiLoginCheck.jsp?redir=../documentviewer/%3FdocumentId%3D</v>
      </c>
      <c r="AH18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0" s="250" t="str">
        <f>tbl_TransDet_Exp[[#Headers],[&amp;TargetFrameName=None]]</f>
        <v>&amp;TargetFrameName=None</v>
      </c>
      <c r="AJ18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0" s="71"/>
      <c r="AN1840" s="22"/>
      <c r="AO1840" s="22"/>
      <c r="AP1840" s="208"/>
      <c r="AQ1840" s="42" t="e">
        <f>IF(tbl_TransDet_Exp[[#This Row],[Custom SR Type]]="",INDEX(SR_Lookup[Section Name],MATCH(tbl_TransDet_Exp[[#This Row],[Account]],SR_Lookup[Account],0)),tbl_TransDet_Exp[[#This Row],[Custom SR Type]])</f>
        <v>#N/A</v>
      </c>
      <c r="AR1840" s="42">
        <f>VALUE(CONCATENATE(C1840,TEXT(tbl_TransDet_Exp[[#This Row],[Pd]],"00")))</f>
        <v>0</v>
      </c>
      <c r="AS1840" s="42" t="str">
        <f>TEXT(tbl_TransDet_Exp[[#This Row],[Project Id]],"000000")</f>
        <v>000000</v>
      </c>
      <c r="AT1840" s="42" t="e">
        <f>INDEX(Table11[Description],MATCH(tbl_TransDet_Exp[[#This Row],[Account]],Table11[GL Account],0))</f>
        <v>#N/A</v>
      </c>
      <c r="AU18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1" spans="2:47">
      <c r="B1841" s="11"/>
      <c r="C1841" s="243"/>
      <c r="D1841" s="243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244"/>
      <c r="P1841" s="11"/>
      <c r="Q1841" s="245"/>
      <c r="R1841" s="11"/>
      <c r="S1841" s="11"/>
      <c r="T1841" s="11"/>
      <c r="U1841" s="11"/>
      <c r="V1841" s="11"/>
      <c r="W1841" s="11"/>
      <c r="X1841" s="11"/>
      <c r="Y1841" s="11"/>
      <c r="Z1841" s="246"/>
      <c r="AA18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1" s="250" t="e">
        <f>IF(tbl_TransDet_Exp[[#This Row],[+/-  (HR GL Detail)]]&lt;&gt;"",tbl_TransDet_Exp[[#This Row],[+/-  (HR GL Detail)]],IF(#REF!&lt;&gt;"",#REF!,""))</f>
        <v>#REF!</v>
      </c>
      <c r="AC1841" s="250" t="str">
        <f t="shared" si="87"/>
        <v>https://financials.omni.fsu.edu/psp/sprdfi/EMPLOYEE/ERP/c/AUDIT_EXPENSE_FUNCTIONS.TE_EXP_SHEET_INQ.GBL?SHEET_ID=</v>
      </c>
      <c r="AD1841" s="250" t="str">
        <f t="shared" si="88"/>
        <v>&amp;PAGE=EX_SHEET_ENTRY</v>
      </c>
      <c r="AE1841" s="250" t="str">
        <f>IF(LEFT(tbl_TransDet_Exp[[#This Row],[Journal Id]],2)="EX",TEXT(tbl_TransDet_Exp[[#This Row],[Vch /Ex /PayId]],"0000000000"),"")</f>
        <v/>
      </c>
      <c r="AF1841" s="250" t="b">
        <f>IF(tbl_TransDet_Exp[[#This Row],[ER Lookup and Format]]&lt;&gt;"",CONCATENATE(tbl_TransDet_Exp[[#This Row],[https://financials.omni.fsu.edu/psp/sprdfi/EMPLOYEE/ERP/c/AUDIT_EXPENSE_FUNCTIONS.TE_EXP_SHEET_INQ.GBL?SHEET_ID=]],AE1841,tbl_TransDet_Exp[[#This Row],[&amp;PAGE=EX_SHEET_ENTRY]]))</f>
        <v>0</v>
      </c>
      <c r="AG1841" s="250" t="str">
        <f t="shared" si="89"/>
        <v>https://docmgmt.its.fsu.edu/NolijWeb/public/apiLoginCheck.jsp?redir=../documentviewer/%3FdocumentId%3D</v>
      </c>
      <c r="AH18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1" s="250" t="str">
        <f>tbl_TransDet_Exp[[#Headers],[&amp;TargetFrameName=None]]</f>
        <v>&amp;TargetFrameName=None</v>
      </c>
      <c r="AJ18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1" s="71"/>
      <c r="AN1841" s="22"/>
      <c r="AO1841" s="22"/>
      <c r="AP1841" s="208"/>
      <c r="AQ1841" s="42" t="e">
        <f>IF(tbl_TransDet_Exp[[#This Row],[Custom SR Type]]="",INDEX(SR_Lookup[Section Name],MATCH(tbl_TransDet_Exp[[#This Row],[Account]],SR_Lookup[Account],0)),tbl_TransDet_Exp[[#This Row],[Custom SR Type]])</f>
        <v>#N/A</v>
      </c>
      <c r="AR1841" s="42">
        <f>VALUE(CONCATENATE(C1841,TEXT(tbl_TransDet_Exp[[#This Row],[Pd]],"00")))</f>
        <v>0</v>
      </c>
      <c r="AS1841" s="42" t="str">
        <f>TEXT(tbl_TransDet_Exp[[#This Row],[Project Id]],"000000")</f>
        <v>000000</v>
      </c>
      <c r="AT1841" s="42" t="e">
        <f>INDEX(Table11[Description],MATCH(tbl_TransDet_Exp[[#This Row],[Account]],Table11[GL Account],0))</f>
        <v>#N/A</v>
      </c>
      <c r="AU18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2" spans="2:47">
      <c r="B1842" s="11"/>
      <c r="C1842" s="243"/>
      <c r="D1842" s="243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244"/>
      <c r="P1842" s="11"/>
      <c r="Q1842" s="245"/>
      <c r="R1842" s="11"/>
      <c r="S1842" s="11"/>
      <c r="T1842" s="11"/>
      <c r="U1842" s="11"/>
      <c r="V1842" s="11"/>
      <c r="W1842" s="11"/>
      <c r="X1842" s="11"/>
      <c r="Y1842" s="11"/>
      <c r="Z1842" s="246"/>
      <c r="AA18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2" s="250" t="e">
        <f>IF(tbl_TransDet_Exp[[#This Row],[+/-  (HR GL Detail)]]&lt;&gt;"",tbl_TransDet_Exp[[#This Row],[+/-  (HR GL Detail)]],IF(#REF!&lt;&gt;"",#REF!,""))</f>
        <v>#REF!</v>
      </c>
      <c r="AC1842" s="250" t="str">
        <f t="shared" si="87"/>
        <v>https://financials.omni.fsu.edu/psp/sprdfi/EMPLOYEE/ERP/c/AUDIT_EXPENSE_FUNCTIONS.TE_EXP_SHEET_INQ.GBL?SHEET_ID=</v>
      </c>
      <c r="AD1842" s="250" t="str">
        <f t="shared" si="88"/>
        <v>&amp;PAGE=EX_SHEET_ENTRY</v>
      </c>
      <c r="AE1842" s="250" t="str">
        <f>IF(LEFT(tbl_TransDet_Exp[[#This Row],[Journal Id]],2)="EX",TEXT(tbl_TransDet_Exp[[#This Row],[Vch /Ex /PayId]],"0000000000"),"")</f>
        <v/>
      </c>
      <c r="AF1842" s="250" t="b">
        <f>IF(tbl_TransDet_Exp[[#This Row],[ER Lookup and Format]]&lt;&gt;"",CONCATENATE(tbl_TransDet_Exp[[#This Row],[https://financials.omni.fsu.edu/psp/sprdfi/EMPLOYEE/ERP/c/AUDIT_EXPENSE_FUNCTIONS.TE_EXP_SHEET_INQ.GBL?SHEET_ID=]],AE1842,tbl_TransDet_Exp[[#This Row],[&amp;PAGE=EX_SHEET_ENTRY]]))</f>
        <v>0</v>
      </c>
      <c r="AG1842" s="250" t="str">
        <f t="shared" si="89"/>
        <v>https://docmgmt.its.fsu.edu/NolijWeb/public/apiLoginCheck.jsp?redir=../documentviewer/%3FdocumentId%3D</v>
      </c>
      <c r="AH18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2" s="250" t="str">
        <f>tbl_TransDet_Exp[[#Headers],[&amp;TargetFrameName=None]]</f>
        <v>&amp;TargetFrameName=None</v>
      </c>
      <c r="AJ18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2" s="71"/>
      <c r="AN1842" s="22"/>
      <c r="AO1842" s="22"/>
      <c r="AP1842" s="208"/>
      <c r="AQ1842" s="42" t="e">
        <f>IF(tbl_TransDet_Exp[[#This Row],[Custom SR Type]]="",INDEX(SR_Lookup[Section Name],MATCH(tbl_TransDet_Exp[[#This Row],[Account]],SR_Lookup[Account],0)),tbl_TransDet_Exp[[#This Row],[Custom SR Type]])</f>
        <v>#N/A</v>
      </c>
      <c r="AR1842" s="42">
        <f>VALUE(CONCATENATE(C1842,TEXT(tbl_TransDet_Exp[[#This Row],[Pd]],"00")))</f>
        <v>0</v>
      </c>
      <c r="AS1842" s="42" t="str">
        <f>TEXT(tbl_TransDet_Exp[[#This Row],[Project Id]],"000000")</f>
        <v>000000</v>
      </c>
      <c r="AT1842" s="42" t="e">
        <f>INDEX(Table11[Description],MATCH(tbl_TransDet_Exp[[#This Row],[Account]],Table11[GL Account],0))</f>
        <v>#N/A</v>
      </c>
      <c r="AU18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3" spans="2:47">
      <c r="B1843" s="11"/>
      <c r="C1843" s="243"/>
      <c r="D1843" s="243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244"/>
      <c r="P1843" s="11"/>
      <c r="Q1843" s="245"/>
      <c r="R1843" s="11"/>
      <c r="S1843" s="11"/>
      <c r="T1843" s="11"/>
      <c r="U1843" s="11"/>
      <c r="V1843" s="11"/>
      <c r="W1843" s="11"/>
      <c r="X1843" s="11"/>
      <c r="Y1843" s="11"/>
      <c r="Z1843" s="246"/>
      <c r="AA18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3" s="250" t="e">
        <f>IF(tbl_TransDet_Exp[[#This Row],[+/-  (HR GL Detail)]]&lt;&gt;"",tbl_TransDet_Exp[[#This Row],[+/-  (HR GL Detail)]],IF(#REF!&lt;&gt;"",#REF!,""))</f>
        <v>#REF!</v>
      </c>
      <c r="AC1843" s="250" t="str">
        <f t="shared" si="87"/>
        <v>https://financials.omni.fsu.edu/psp/sprdfi/EMPLOYEE/ERP/c/AUDIT_EXPENSE_FUNCTIONS.TE_EXP_SHEET_INQ.GBL?SHEET_ID=</v>
      </c>
      <c r="AD1843" s="250" t="str">
        <f t="shared" si="88"/>
        <v>&amp;PAGE=EX_SHEET_ENTRY</v>
      </c>
      <c r="AE1843" s="250" t="str">
        <f>IF(LEFT(tbl_TransDet_Exp[[#This Row],[Journal Id]],2)="EX",TEXT(tbl_TransDet_Exp[[#This Row],[Vch /Ex /PayId]],"0000000000"),"")</f>
        <v/>
      </c>
      <c r="AF1843" s="250" t="b">
        <f>IF(tbl_TransDet_Exp[[#This Row],[ER Lookup and Format]]&lt;&gt;"",CONCATENATE(tbl_TransDet_Exp[[#This Row],[https://financials.omni.fsu.edu/psp/sprdfi/EMPLOYEE/ERP/c/AUDIT_EXPENSE_FUNCTIONS.TE_EXP_SHEET_INQ.GBL?SHEET_ID=]],AE1843,tbl_TransDet_Exp[[#This Row],[&amp;PAGE=EX_SHEET_ENTRY]]))</f>
        <v>0</v>
      </c>
      <c r="AG1843" s="250" t="str">
        <f t="shared" si="89"/>
        <v>https://docmgmt.its.fsu.edu/NolijWeb/public/apiLoginCheck.jsp?redir=../documentviewer/%3FdocumentId%3D</v>
      </c>
      <c r="AH18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3" s="250" t="str">
        <f>tbl_TransDet_Exp[[#Headers],[&amp;TargetFrameName=None]]</f>
        <v>&amp;TargetFrameName=None</v>
      </c>
      <c r="AJ18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3" s="71"/>
      <c r="AN1843" s="22"/>
      <c r="AO1843" s="22"/>
      <c r="AP1843" s="208"/>
      <c r="AQ1843" s="42" t="e">
        <f>IF(tbl_TransDet_Exp[[#This Row],[Custom SR Type]]="",INDEX(SR_Lookup[Section Name],MATCH(tbl_TransDet_Exp[[#This Row],[Account]],SR_Lookup[Account],0)),tbl_TransDet_Exp[[#This Row],[Custom SR Type]])</f>
        <v>#N/A</v>
      </c>
      <c r="AR1843" s="42">
        <f>VALUE(CONCATENATE(C1843,TEXT(tbl_TransDet_Exp[[#This Row],[Pd]],"00")))</f>
        <v>0</v>
      </c>
      <c r="AS1843" s="42" t="str">
        <f>TEXT(tbl_TransDet_Exp[[#This Row],[Project Id]],"000000")</f>
        <v>000000</v>
      </c>
      <c r="AT1843" s="42" t="e">
        <f>INDEX(Table11[Description],MATCH(tbl_TransDet_Exp[[#This Row],[Account]],Table11[GL Account],0))</f>
        <v>#N/A</v>
      </c>
      <c r="AU18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4" spans="2:47">
      <c r="B1844" s="11"/>
      <c r="C1844" s="243"/>
      <c r="D1844" s="243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244"/>
      <c r="P1844" s="11"/>
      <c r="Q1844" s="245"/>
      <c r="R1844" s="11"/>
      <c r="S1844" s="11"/>
      <c r="T1844" s="11"/>
      <c r="U1844" s="11"/>
      <c r="V1844" s="11"/>
      <c r="W1844" s="11"/>
      <c r="X1844" s="11"/>
      <c r="Y1844" s="11"/>
      <c r="Z1844" s="246"/>
      <c r="AA18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4" s="250" t="e">
        <f>IF(tbl_TransDet_Exp[[#This Row],[+/-  (HR GL Detail)]]&lt;&gt;"",tbl_TransDet_Exp[[#This Row],[+/-  (HR GL Detail)]],IF(#REF!&lt;&gt;"",#REF!,""))</f>
        <v>#REF!</v>
      </c>
      <c r="AC1844" s="250" t="str">
        <f t="shared" si="87"/>
        <v>https://financials.omni.fsu.edu/psp/sprdfi/EMPLOYEE/ERP/c/AUDIT_EXPENSE_FUNCTIONS.TE_EXP_SHEET_INQ.GBL?SHEET_ID=</v>
      </c>
      <c r="AD1844" s="250" t="str">
        <f t="shared" si="88"/>
        <v>&amp;PAGE=EX_SHEET_ENTRY</v>
      </c>
      <c r="AE1844" s="250" t="str">
        <f>IF(LEFT(tbl_TransDet_Exp[[#This Row],[Journal Id]],2)="EX",TEXT(tbl_TransDet_Exp[[#This Row],[Vch /Ex /PayId]],"0000000000"),"")</f>
        <v/>
      </c>
      <c r="AF1844" s="250" t="b">
        <f>IF(tbl_TransDet_Exp[[#This Row],[ER Lookup and Format]]&lt;&gt;"",CONCATENATE(tbl_TransDet_Exp[[#This Row],[https://financials.omni.fsu.edu/psp/sprdfi/EMPLOYEE/ERP/c/AUDIT_EXPENSE_FUNCTIONS.TE_EXP_SHEET_INQ.GBL?SHEET_ID=]],AE1844,tbl_TransDet_Exp[[#This Row],[&amp;PAGE=EX_SHEET_ENTRY]]))</f>
        <v>0</v>
      </c>
      <c r="AG1844" s="250" t="str">
        <f t="shared" si="89"/>
        <v>https://docmgmt.its.fsu.edu/NolijWeb/public/apiLoginCheck.jsp?redir=../documentviewer/%3FdocumentId%3D</v>
      </c>
      <c r="AH18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4" s="250" t="str">
        <f>tbl_TransDet_Exp[[#Headers],[&amp;TargetFrameName=None]]</f>
        <v>&amp;TargetFrameName=None</v>
      </c>
      <c r="AJ18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4" s="71"/>
      <c r="AN1844" s="22"/>
      <c r="AO1844" s="22"/>
      <c r="AP1844" s="208"/>
      <c r="AQ1844" s="42" t="e">
        <f>IF(tbl_TransDet_Exp[[#This Row],[Custom SR Type]]="",INDEX(SR_Lookup[Section Name],MATCH(tbl_TransDet_Exp[[#This Row],[Account]],SR_Lookup[Account],0)),tbl_TransDet_Exp[[#This Row],[Custom SR Type]])</f>
        <v>#N/A</v>
      </c>
      <c r="AR1844" s="42">
        <f>VALUE(CONCATENATE(C1844,TEXT(tbl_TransDet_Exp[[#This Row],[Pd]],"00")))</f>
        <v>0</v>
      </c>
      <c r="AS1844" s="42" t="str">
        <f>TEXT(tbl_TransDet_Exp[[#This Row],[Project Id]],"000000")</f>
        <v>000000</v>
      </c>
      <c r="AT1844" s="42" t="e">
        <f>INDEX(Table11[Description],MATCH(tbl_TransDet_Exp[[#This Row],[Account]],Table11[GL Account],0))</f>
        <v>#N/A</v>
      </c>
      <c r="AU18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5" spans="2:47">
      <c r="B1845" s="11"/>
      <c r="C1845" s="243"/>
      <c r="D1845" s="243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244"/>
      <c r="P1845" s="11"/>
      <c r="Q1845" s="245"/>
      <c r="R1845" s="11"/>
      <c r="S1845" s="11"/>
      <c r="T1845" s="11"/>
      <c r="U1845" s="11"/>
      <c r="V1845" s="11"/>
      <c r="W1845" s="11"/>
      <c r="X1845" s="11"/>
      <c r="Y1845" s="11"/>
      <c r="Z1845" s="246"/>
      <c r="AA18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5" s="250" t="e">
        <f>IF(tbl_TransDet_Exp[[#This Row],[+/-  (HR GL Detail)]]&lt;&gt;"",tbl_TransDet_Exp[[#This Row],[+/-  (HR GL Detail)]],IF(#REF!&lt;&gt;"",#REF!,""))</f>
        <v>#REF!</v>
      </c>
      <c r="AC1845" s="250" t="str">
        <f t="shared" si="87"/>
        <v>https://financials.omni.fsu.edu/psp/sprdfi/EMPLOYEE/ERP/c/AUDIT_EXPENSE_FUNCTIONS.TE_EXP_SHEET_INQ.GBL?SHEET_ID=</v>
      </c>
      <c r="AD1845" s="250" t="str">
        <f t="shared" si="88"/>
        <v>&amp;PAGE=EX_SHEET_ENTRY</v>
      </c>
      <c r="AE1845" s="250" t="str">
        <f>IF(LEFT(tbl_TransDet_Exp[[#This Row],[Journal Id]],2)="EX",TEXT(tbl_TransDet_Exp[[#This Row],[Vch /Ex /PayId]],"0000000000"),"")</f>
        <v/>
      </c>
      <c r="AF1845" s="250" t="b">
        <f>IF(tbl_TransDet_Exp[[#This Row],[ER Lookup and Format]]&lt;&gt;"",CONCATENATE(tbl_TransDet_Exp[[#This Row],[https://financials.omni.fsu.edu/psp/sprdfi/EMPLOYEE/ERP/c/AUDIT_EXPENSE_FUNCTIONS.TE_EXP_SHEET_INQ.GBL?SHEET_ID=]],AE1845,tbl_TransDet_Exp[[#This Row],[&amp;PAGE=EX_SHEET_ENTRY]]))</f>
        <v>0</v>
      </c>
      <c r="AG1845" s="250" t="str">
        <f t="shared" si="89"/>
        <v>https://docmgmt.its.fsu.edu/NolijWeb/public/apiLoginCheck.jsp?redir=../documentviewer/%3FdocumentId%3D</v>
      </c>
      <c r="AH18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5" s="250" t="str">
        <f>tbl_TransDet_Exp[[#Headers],[&amp;TargetFrameName=None]]</f>
        <v>&amp;TargetFrameName=None</v>
      </c>
      <c r="AJ18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5" s="71"/>
      <c r="AN1845" s="22"/>
      <c r="AO1845" s="22"/>
      <c r="AP1845" s="208"/>
      <c r="AQ1845" s="42" t="e">
        <f>IF(tbl_TransDet_Exp[[#This Row],[Custom SR Type]]="",INDEX(SR_Lookup[Section Name],MATCH(tbl_TransDet_Exp[[#This Row],[Account]],SR_Lookup[Account],0)),tbl_TransDet_Exp[[#This Row],[Custom SR Type]])</f>
        <v>#N/A</v>
      </c>
      <c r="AR1845" s="42">
        <f>VALUE(CONCATENATE(C1845,TEXT(tbl_TransDet_Exp[[#This Row],[Pd]],"00")))</f>
        <v>0</v>
      </c>
      <c r="AS1845" s="42" t="str">
        <f>TEXT(tbl_TransDet_Exp[[#This Row],[Project Id]],"000000")</f>
        <v>000000</v>
      </c>
      <c r="AT1845" s="42" t="e">
        <f>INDEX(Table11[Description],MATCH(tbl_TransDet_Exp[[#This Row],[Account]],Table11[GL Account],0))</f>
        <v>#N/A</v>
      </c>
      <c r="AU18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6" spans="2:47">
      <c r="B1846" s="11"/>
      <c r="C1846" s="243"/>
      <c r="D1846" s="243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244"/>
      <c r="P1846" s="11"/>
      <c r="Q1846" s="245"/>
      <c r="R1846" s="11"/>
      <c r="S1846" s="11"/>
      <c r="T1846" s="11"/>
      <c r="U1846" s="11"/>
      <c r="V1846" s="11"/>
      <c r="W1846" s="11"/>
      <c r="X1846" s="11"/>
      <c r="Y1846" s="11"/>
      <c r="Z1846" s="246"/>
      <c r="AA18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6" s="250" t="e">
        <f>IF(tbl_TransDet_Exp[[#This Row],[+/-  (HR GL Detail)]]&lt;&gt;"",tbl_TransDet_Exp[[#This Row],[+/-  (HR GL Detail)]],IF(#REF!&lt;&gt;"",#REF!,""))</f>
        <v>#REF!</v>
      </c>
      <c r="AC1846" s="250" t="str">
        <f t="shared" si="87"/>
        <v>https://financials.omni.fsu.edu/psp/sprdfi/EMPLOYEE/ERP/c/AUDIT_EXPENSE_FUNCTIONS.TE_EXP_SHEET_INQ.GBL?SHEET_ID=</v>
      </c>
      <c r="AD1846" s="250" t="str">
        <f t="shared" si="88"/>
        <v>&amp;PAGE=EX_SHEET_ENTRY</v>
      </c>
      <c r="AE1846" s="250" t="str">
        <f>IF(LEFT(tbl_TransDet_Exp[[#This Row],[Journal Id]],2)="EX",TEXT(tbl_TransDet_Exp[[#This Row],[Vch /Ex /PayId]],"0000000000"),"")</f>
        <v/>
      </c>
      <c r="AF1846" s="250" t="b">
        <f>IF(tbl_TransDet_Exp[[#This Row],[ER Lookup and Format]]&lt;&gt;"",CONCATENATE(tbl_TransDet_Exp[[#This Row],[https://financials.omni.fsu.edu/psp/sprdfi/EMPLOYEE/ERP/c/AUDIT_EXPENSE_FUNCTIONS.TE_EXP_SHEET_INQ.GBL?SHEET_ID=]],AE1846,tbl_TransDet_Exp[[#This Row],[&amp;PAGE=EX_SHEET_ENTRY]]))</f>
        <v>0</v>
      </c>
      <c r="AG1846" s="250" t="str">
        <f t="shared" si="89"/>
        <v>https://docmgmt.its.fsu.edu/NolijWeb/public/apiLoginCheck.jsp?redir=../documentviewer/%3FdocumentId%3D</v>
      </c>
      <c r="AH18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6" s="250" t="str">
        <f>tbl_TransDet_Exp[[#Headers],[&amp;TargetFrameName=None]]</f>
        <v>&amp;TargetFrameName=None</v>
      </c>
      <c r="AJ18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6" s="71"/>
      <c r="AN1846" s="22"/>
      <c r="AO1846" s="22"/>
      <c r="AP1846" s="208"/>
      <c r="AQ1846" s="42" t="e">
        <f>IF(tbl_TransDet_Exp[[#This Row],[Custom SR Type]]="",INDEX(SR_Lookup[Section Name],MATCH(tbl_TransDet_Exp[[#This Row],[Account]],SR_Lookup[Account],0)),tbl_TransDet_Exp[[#This Row],[Custom SR Type]])</f>
        <v>#N/A</v>
      </c>
      <c r="AR1846" s="42">
        <f>VALUE(CONCATENATE(C1846,TEXT(tbl_TransDet_Exp[[#This Row],[Pd]],"00")))</f>
        <v>0</v>
      </c>
      <c r="AS1846" s="42" t="str">
        <f>TEXT(tbl_TransDet_Exp[[#This Row],[Project Id]],"000000")</f>
        <v>000000</v>
      </c>
      <c r="AT1846" s="42" t="e">
        <f>INDEX(Table11[Description],MATCH(tbl_TransDet_Exp[[#This Row],[Account]],Table11[GL Account],0))</f>
        <v>#N/A</v>
      </c>
      <c r="AU18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7" spans="2:47">
      <c r="B1847" s="11"/>
      <c r="C1847" s="243"/>
      <c r="D1847" s="243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244"/>
      <c r="P1847" s="11"/>
      <c r="Q1847" s="245"/>
      <c r="R1847" s="11"/>
      <c r="S1847" s="11"/>
      <c r="T1847" s="11"/>
      <c r="U1847" s="11"/>
      <c r="V1847" s="11"/>
      <c r="W1847" s="11"/>
      <c r="X1847" s="11"/>
      <c r="Y1847" s="11"/>
      <c r="Z1847" s="246"/>
      <c r="AA18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7" s="250" t="e">
        <f>IF(tbl_TransDet_Exp[[#This Row],[+/-  (HR GL Detail)]]&lt;&gt;"",tbl_TransDet_Exp[[#This Row],[+/-  (HR GL Detail)]],IF(#REF!&lt;&gt;"",#REF!,""))</f>
        <v>#REF!</v>
      </c>
      <c r="AC1847" s="250" t="str">
        <f t="shared" si="87"/>
        <v>https://financials.omni.fsu.edu/psp/sprdfi/EMPLOYEE/ERP/c/AUDIT_EXPENSE_FUNCTIONS.TE_EXP_SHEET_INQ.GBL?SHEET_ID=</v>
      </c>
      <c r="AD1847" s="250" t="str">
        <f t="shared" si="88"/>
        <v>&amp;PAGE=EX_SHEET_ENTRY</v>
      </c>
      <c r="AE1847" s="250" t="str">
        <f>IF(LEFT(tbl_TransDet_Exp[[#This Row],[Journal Id]],2)="EX",TEXT(tbl_TransDet_Exp[[#This Row],[Vch /Ex /PayId]],"0000000000"),"")</f>
        <v/>
      </c>
      <c r="AF1847" s="250" t="b">
        <f>IF(tbl_TransDet_Exp[[#This Row],[ER Lookup and Format]]&lt;&gt;"",CONCATENATE(tbl_TransDet_Exp[[#This Row],[https://financials.omni.fsu.edu/psp/sprdfi/EMPLOYEE/ERP/c/AUDIT_EXPENSE_FUNCTIONS.TE_EXP_SHEET_INQ.GBL?SHEET_ID=]],AE1847,tbl_TransDet_Exp[[#This Row],[&amp;PAGE=EX_SHEET_ENTRY]]))</f>
        <v>0</v>
      </c>
      <c r="AG1847" s="250" t="str">
        <f t="shared" si="89"/>
        <v>https://docmgmt.its.fsu.edu/NolijWeb/public/apiLoginCheck.jsp?redir=../documentviewer/%3FdocumentId%3D</v>
      </c>
      <c r="AH18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7" s="250" t="str">
        <f>tbl_TransDet_Exp[[#Headers],[&amp;TargetFrameName=None]]</f>
        <v>&amp;TargetFrameName=None</v>
      </c>
      <c r="AJ18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7" s="71"/>
      <c r="AN1847" s="22"/>
      <c r="AO1847" s="22"/>
      <c r="AP1847" s="208"/>
      <c r="AQ1847" s="42" t="e">
        <f>IF(tbl_TransDet_Exp[[#This Row],[Custom SR Type]]="",INDEX(SR_Lookup[Section Name],MATCH(tbl_TransDet_Exp[[#This Row],[Account]],SR_Lookup[Account],0)),tbl_TransDet_Exp[[#This Row],[Custom SR Type]])</f>
        <v>#N/A</v>
      </c>
      <c r="AR1847" s="42">
        <f>VALUE(CONCATENATE(C1847,TEXT(tbl_TransDet_Exp[[#This Row],[Pd]],"00")))</f>
        <v>0</v>
      </c>
      <c r="AS1847" s="42" t="str">
        <f>TEXT(tbl_TransDet_Exp[[#This Row],[Project Id]],"000000")</f>
        <v>000000</v>
      </c>
      <c r="AT1847" s="42" t="e">
        <f>INDEX(Table11[Description],MATCH(tbl_TransDet_Exp[[#This Row],[Account]],Table11[GL Account],0))</f>
        <v>#N/A</v>
      </c>
      <c r="AU18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8" spans="2:47">
      <c r="B1848" s="11"/>
      <c r="C1848" s="243"/>
      <c r="D1848" s="243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244"/>
      <c r="P1848" s="11"/>
      <c r="Q1848" s="245"/>
      <c r="R1848" s="11"/>
      <c r="S1848" s="11"/>
      <c r="T1848" s="11"/>
      <c r="U1848" s="11"/>
      <c r="V1848" s="11"/>
      <c r="W1848" s="11"/>
      <c r="X1848" s="11"/>
      <c r="Y1848" s="11"/>
      <c r="Z1848" s="246"/>
      <c r="AA18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8" s="250" t="e">
        <f>IF(tbl_TransDet_Exp[[#This Row],[+/-  (HR GL Detail)]]&lt;&gt;"",tbl_TransDet_Exp[[#This Row],[+/-  (HR GL Detail)]],IF(#REF!&lt;&gt;"",#REF!,""))</f>
        <v>#REF!</v>
      </c>
      <c r="AC1848" s="250" t="str">
        <f t="shared" si="87"/>
        <v>https://financials.omni.fsu.edu/psp/sprdfi/EMPLOYEE/ERP/c/AUDIT_EXPENSE_FUNCTIONS.TE_EXP_SHEET_INQ.GBL?SHEET_ID=</v>
      </c>
      <c r="AD1848" s="250" t="str">
        <f t="shared" si="88"/>
        <v>&amp;PAGE=EX_SHEET_ENTRY</v>
      </c>
      <c r="AE1848" s="250" t="str">
        <f>IF(LEFT(tbl_TransDet_Exp[[#This Row],[Journal Id]],2)="EX",TEXT(tbl_TransDet_Exp[[#This Row],[Vch /Ex /PayId]],"0000000000"),"")</f>
        <v/>
      </c>
      <c r="AF1848" s="250" t="b">
        <f>IF(tbl_TransDet_Exp[[#This Row],[ER Lookup and Format]]&lt;&gt;"",CONCATENATE(tbl_TransDet_Exp[[#This Row],[https://financials.omni.fsu.edu/psp/sprdfi/EMPLOYEE/ERP/c/AUDIT_EXPENSE_FUNCTIONS.TE_EXP_SHEET_INQ.GBL?SHEET_ID=]],AE1848,tbl_TransDet_Exp[[#This Row],[&amp;PAGE=EX_SHEET_ENTRY]]))</f>
        <v>0</v>
      </c>
      <c r="AG1848" s="250" t="str">
        <f t="shared" si="89"/>
        <v>https://docmgmt.its.fsu.edu/NolijWeb/public/apiLoginCheck.jsp?redir=../documentviewer/%3FdocumentId%3D</v>
      </c>
      <c r="AH18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8" s="250" t="str">
        <f>tbl_TransDet_Exp[[#Headers],[&amp;TargetFrameName=None]]</f>
        <v>&amp;TargetFrameName=None</v>
      </c>
      <c r="AJ18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8" s="71"/>
      <c r="AN1848" s="22"/>
      <c r="AO1848" s="22"/>
      <c r="AP1848" s="208"/>
      <c r="AQ1848" s="42" t="e">
        <f>IF(tbl_TransDet_Exp[[#This Row],[Custom SR Type]]="",INDEX(SR_Lookup[Section Name],MATCH(tbl_TransDet_Exp[[#This Row],[Account]],SR_Lookup[Account],0)),tbl_TransDet_Exp[[#This Row],[Custom SR Type]])</f>
        <v>#N/A</v>
      </c>
      <c r="AR1848" s="42">
        <f>VALUE(CONCATENATE(C1848,TEXT(tbl_TransDet_Exp[[#This Row],[Pd]],"00")))</f>
        <v>0</v>
      </c>
      <c r="AS1848" s="42" t="str">
        <f>TEXT(tbl_TransDet_Exp[[#This Row],[Project Id]],"000000")</f>
        <v>000000</v>
      </c>
      <c r="AT1848" s="42" t="e">
        <f>INDEX(Table11[Description],MATCH(tbl_TransDet_Exp[[#This Row],[Account]],Table11[GL Account],0))</f>
        <v>#N/A</v>
      </c>
      <c r="AU18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49" spans="2:47">
      <c r="B1849" s="11"/>
      <c r="C1849" s="243"/>
      <c r="D1849" s="243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244"/>
      <c r="P1849" s="11"/>
      <c r="Q1849" s="245"/>
      <c r="R1849" s="11"/>
      <c r="S1849" s="11"/>
      <c r="T1849" s="11"/>
      <c r="U1849" s="11"/>
      <c r="V1849" s="11"/>
      <c r="W1849" s="11"/>
      <c r="X1849" s="11"/>
      <c r="Y1849" s="11"/>
      <c r="Z1849" s="246"/>
      <c r="AA18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49" s="250" t="e">
        <f>IF(tbl_TransDet_Exp[[#This Row],[+/-  (HR GL Detail)]]&lt;&gt;"",tbl_TransDet_Exp[[#This Row],[+/-  (HR GL Detail)]],IF(#REF!&lt;&gt;"",#REF!,""))</f>
        <v>#REF!</v>
      </c>
      <c r="AC1849" s="250" t="str">
        <f t="shared" si="87"/>
        <v>https://financials.omni.fsu.edu/psp/sprdfi/EMPLOYEE/ERP/c/AUDIT_EXPENSE_FUNCTIONS.TE_EXP_SHEET_INQ.GBL?SHEET_ID=</v>
      </c>
      <c r="AD1849" s="250" t="str">
        <f t="shared" si="88"/>
        <v>&amp;PAGE=EX_SHEET_ENTRY</v>
      </c>
      <c r="AE1849" s="250" t="str">
        <f>IF(LEFT(tbl_TransDet_Exp[[#This Row],[Journal Id]],2)="EX",TEXT(tbl_TransDet_Exp[[#This Row],[Vch /Ex /PayId]],"0000000000"),"")</f>
        <v/>
      </c>
      <c r="AF1849" s="250" t="b">
        <f>IF(tbl_TransDet_Exp[[#This Row],[ER Lookup and Format]]&lt;&gt;"",CONCATENATE(tbl_TransDet_Exp[[#This Row],[https://financials.omni.fsu.edu/psp/sprdfi/EMPLOYEE/ERP/c/AUDIT_EXPENSE_FUNCTIONS.TE_EXP_SHEET_INQ.GBL?SHEET_ID=]],AE1849,tbl_TransDet_Exp[[#This Row],[&amp;PAGE=EX_SHEET_ENTRY]]))</f>
        <v>0</v>
      </c>
      <c r="AG1849" s="250" t="str">
        <f t="shared" si="89"/>
        <v>https://docmgmt.its.fsu.edu/NolijWeb/public/apiLoginCheck.jsp?redir=../documentviewer/%3FdocumentId%3D</v>
      </c>
      <c r="AH18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49" s="250" t="str">
        <f>tbl_TransDet_Exp[[#Headers],[&amp;TargetFrameName=None]]</f>
        <v>&amp;TargetFrameName=None</v>
      </c>
      <c r="AJ18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49" s="71"/>
      <c r="AN1849" s="22"/>
      <c r="AO1849" s="22"/>
      <c r="AP1849" s="208"/>
      <c r="AQ1849" s="42" t="e">
        <f>IF(tbl_TransDet_Exp[[#This Row],[Custom SR Type]]="",INDEX(SR_Lookup[Section Name],MATCH(tbl_TransDet_Exp[[#This Row],[Account]],SR_Lookup[Account],0)),tbl_TransDet_Exp[[#This Row],[Custom SR Type]])</f>
        <v>#N/A</v>
      </c>
      <c r="AR1849" s="42">
        <f>VALUE(CONCATENATE(C1849,TEXT(tbl_TransDet_Exp[[#This Row],[Pd]],"00")))</f>
        <v>0</v>
      </c>
      <c r="AS1849" s="42" t="str">
        <f>TEXT(tbl_TransDet_Exp[[#This Row],[Project Id]],"000000")</f>
        <v>000000</v>
      </c>
      <c r="AT1849" s="42" t="e">
        <f>INDEX(Table11[Description],MATCH(tbl_TransDet_Exp[[#This Row],[Account]],Table11[GL Account],0))</f>
        <v>#N/A</v>
      </c>
      <c r="AU18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0" spans="2:47">
      <c r="B1850" s="11"/>
      <c r="C1850" s="243"/>
      <c r="D1850" s="243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244"/>
      <c r="P1850" s="11"/>
      <c r="Q1850" s="245"/>
      <c r="R1850" s="11"/>
      <c r="S1850" s="11"/>
      <c r="T1850" s="11"/>
      <c r="U1850" s="11"/>
      <c r="V1850" s="11"/>
      <c r="W1850" s="11"/>
      <c r="X1850" s="11"/>
      <c r="Y1850" s="11"/>
      <c r="Z1850" s="246"/>
      <c r="AA18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0" s="250" t="e">
        <f>IF(tbl_TransDet_Exp[[#This Row],[+/-  (HR GL Detail)]]&lt;&gt;"",tbl_TransDet_Exp[[#This Row],[+/-  (HR GL Detail)]],IF(#REF!&lt;&gt;"",#REF!,""))</f>
        <v>#REF!</v>
      </c>
      <c r="AC1850" s="250" t="str">
        <f t="shared" si="87"/>
        <v>https://financials.omni.fsu.edu/psp/sprdfi/EMPLOYEE/ERP/c/AUDIT_EXPENSE_FUNCTIONS.TE_EXP_SHEET_INQ.GBL?SHEET_ID=</v>
      </c>
      <c r="AD1850" s="250" t="str">
        <f t="shared" si="88"/>
        <v>&amp;PAGE=EX_SHEET_ENTRY</v>
      </c>
      <c r="AE1850" s="250" t="str">
        <f>IF(LEFT(tbl_TransDet_Exp[[#This Row],[Journal Id]],2)="EX",TEXT(tbl_TransDet_Exp[[#This Row],[Vch /Ex /PayId]],"0000000000"),"")</f>
        <v/>
      </c>
      <c r="AF1850" s="250" t="b">
        <f>IF(tbl_TransDet_Exp[[#This Row],[ER Lookup and Format]]&lt;&gt;"",CONCATENATE(tbl_TransDet_Exp[[#This Row],[https://financials.omni.fsu.edu/psp/sprdfi/EMPLOYEE/ERP/c/AUDIT_EXPENSE_FUNCTIONS.TE_EXP_SHEET_INQ.GBL?SHEET_ID=]],AE1850,tbl_TransDet_Exp[[#This Row],[&amp;PAGE=EX_SHEET_ENTRY]]))</f>
        <v>0</v>
      </c>
      <c r="AG1850" s="250" t="str">
        <f t="shared" si="89"/>
        <v>https://docmgmt.its.fsu.edu/NolijWeb/public/apiLoginCheck.jsp?redir=../documentviewer/%3FdocumentId%3D</v>
      </c>
      <c r="AH18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0" s="250" t="str">
        <f>tbl_TransDet_Exp[[#Headers],[&amp;TargetFrameName=None]]</f>
        <v>&amp;TargetFrameName=None</v>
      </c>
      <c r="AJ18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0" s="71"/>
      <c r="AN1850" s="22"/>
      <c r="AO1850" s="22"/>
      <c r="AP1850" s="208"/>
      <c r="AQ1850" s="42" t="e">
        <f>IF(tbl_TransDet_Exp[[#This Row],[Custom SR Type]]="",INDEX(SR_Lookup[Section Name],MATCH(tbl_TransDet_Exp[[#This Row],[Account]],SR_Lookup[Account],0)),tbl_TransDet_Exp[[#This Row],[Custom SR Type]])</f>
        <v>#N/A</v>
      </c>
      <c r="AR1850" s="42">
        <f>VALUE(CONCATENATE(C1850,TEXT(tbl_TransDet_Exp[[#This Row],[Pd]],"00")))</f>
        <v>0</v>
      </c>
      <c r="AS1850" s="42" t="str">
        <f>TEXT(tbl_TransDet_Exp[[#This Row],[Project Id]],"000000")</f>
        <v>000000</v>
      </c>
      <c r="AT1850" s="42" t="e">
        <f>INDEX(Table11[Description],MATCH(tbl_TransDet_Exp[[#This Row],[Account]],Table11[GL Account],0))</f>
        <v>#N/A</v>
      </c>
      <c r="AU18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1" spans="2:47">
      <c r="B1851" s="11"/>
      <c r="C1851" s="243"/>
      <c r="D1851" s="243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244"/>
      <c r="P1851" s="11"/>
      <c r="Q1851" s="245"/>
      <c r="R1851" s="11"/>
      <c r="S1851" s="11"/>
      <c r="T1851" s="11"/>
      <c r="U1851" s="11"/>
      <c r="V1851" s="11"/>
      <c r="W1851" s="11"/>
      <c r="X1851" s="11"/>
      <c r="Y1851" s="11"/>
      <c r="Z1851" s="246"/>
      <c r="AA18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1" s="250" t="e">
        <f>IF(tbl_TransDet_Exp[[#This Row],[+/-  (HR GL Detail)]]&lt;&gt;"",tbl_TransDet_Exp[[#This Row],[+/-  (HR GL Detail)]],IF(#REF!&lt;&gt;"",#REF!,""))</f>
        <v>#REF!</v>
      </c>
      <c r="AC1851" s="250" t="str">
        <f t="shared" si="87"/>
        <v>https://financials.omni.fsu.edu/psp/sprdfi/EMPLOYEE/ERP/c/AUDIT_EXPENSE_FUNCTIONS.TE_EXP_SHEET_INQ.GBL?SHEET_ID=</v>
      </c>
      <c r="AD1851" s="250" t="str">
        <f t="shared" si="88"/>
        <v>&amp;PAGE=EX_SHEET_ENTRY</v>
      </c>
      <c r="AE1851" s="250" t="str">
        <f>IF(LEFT(tbl_TransDet_Exp[[#This Row],[Journal Id]],2)="EX",TEXT(tbl_TransDet_Exp[[#This Row],[Vch /Ex /PayId]],"0000000000"),"")</f>
        <v/>
      </c>
      <c r="AF1851" s="250" t="b">
        <f>IF(tbl_TransDet_Exp[[#This Row],[ER Lookup and Format]]&lt;&gt;"",CONCATENATE(tbl_TransDet_Exp[[#This Row],[https://financials.omni.fsu.edu/psp/sprdfi/EMPLOYEE/ERP/c/AUDIT_EXPENSE_FUNCTIONS.TE_EXP_SHEET_INQ.GBL?SHEET_ID=]],AE1851,tbl_TransDet_Exp[[#This Row],[&amp;PAGE=EX_SHEET_ENTRY]]))</f>
        <v>0</v>
      </c>
      <c r="AG1851" s="250" t="str">
        <f t="shared" si="89"/>
        <v>https://docmgmt.its.fsu.edu/NolijWeb/public/apiLoginCheck.jsp?redir=../documentviewer/%3FdocumentId%3D</v>
      </c>
      <c r="AH18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1" s="250" t="str">
        <f>tbl_TransDet_Exp[[#Headers],[&amp;TargetFrameName=None]]</f>
        <v>&amp;TargetFrameName=None</v>
      </c>
      <c r="AJ18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1" s="71"/>
      <c r="AN1851" s="22"/>
      <c r="AO1851" s="22"/>
      <c r="AP1851" s="208"/>
      <c r="AQ1851" s="42" t="e">
        <f>IF(tbl_TransDet_Exp[[#This Row],[Custom SR Type]]="",INDEX(SR_Lookup[Section Name],MATCH(tbl_TransDet_Exp[[#This Row],[Account]],SR_Lookup[Account],0)),tbl_TransDet_Exp[[#This Row],[Custom SR Type]])</f>
        <v>#N/A</v>
      </c>
      <c r="AR1851" s="42">
        <f>VALUE(CONCATENATE(C1851,TEXT(tbl_TransDet_Exp[[#This Row],[Pd]],"00")))</f>
        <v>0</v>
      </c>
      <c r="AS1851" s="42" t="str">
        <f>TEXT(tbl_TransDet_Exp[[#This Row],[Project Id]],"000000")</f>
        <v>000000</v>
      </c>
      <c r="AT1851" s="42" t="e">
        <f>INDEX(Table11[Description],MATCH(tbl_TransDet_Exp[[#This Row],[Account]],Table11[GL Account],0))</f>
        <v>#N/A</v>
      </c>
      <c r="AU18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2" spans="2:47">
      <c r="B1852" s="11"/>
      <c r="C1852" s="243"/>
      <c r="D1852" s="243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244"/>
      <c r="P1852" s="11"/>
      <c r="Q1852" s="245"/>
      <c r="R1852" s="11"/>
      <c r="S1852" s="11"/>
      <c r="T1852" s="11"/>
      <c r="U1852" s="11"/>
      <c r="V1852" s="11"/>
      <c r="W1852" s="11"/>
      <c r="X1852" s="11"/>
      <c r="Y1852" s="11"/>
      <c r="Z1852" s="246"/>
      <c r="AA18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2" s="250" t="e">
        <f>IF(tbl_TransDet_Exp[[#This Row],[+/-  (HR GL Detail)]]&lt;&gt;"",tbl_TransDet_Exp[[#This Row],[+/-  (HR GL Detail)]],IF(#REF!&lt;&gt;"",#REF!,""))</f>
        <v>#REF!</v>
      </c>
      <c r="AC1852" s="250" t="str">
        <f t="shared" si="87"/>
        <v>https://financials.omni.fsu.edu/psp/sprdfi/EMPLOYEE/ERP/c/AUDIT_EXPENSE_FUNCTIONS.TE_EXP_SHEET_INQ.GBL?SHEET_ID=</v>
      </c>
      <c r="AD1852" s="250" t="str">
        <f t="shared" si="88"/>
        <v>&amp;PAGE=EX_SHEET_ENTRY</v>
      </c>
      <c r="AE1852" s="250" t="str">
        <f>IF(LEFT(tbl_TransDet_Exp[[#This Row],[Journal Id]],2)="EX",TEXT(tbl_TransDet_Exp[[#This Row],[Vch /Ex /PayId]],"0000000000"),"")</f>
        <v/>
      </c>
      <c r="AF1852" s="250" t="b">
        <f>IF(tbl_TransDet_Exp[[#This Row],[ER Lookup and Format]]&lt;&gt;"",CONCATENATE(tbl_TransDet_Exp[[#This Row],[https://financials.omni.fsu.edu/psp/sprdfi/EMPLOYEE/ERP/c/AUDIT_EXPENSE_FUNCTIONS.TE_EXP_SHEET_INQ.GBL?SHEET_ID=]],AE1852,tbl_TransDet_Exp[[#This Row],[&amp;PAGE=EX_SHEET_ENTRY]]))</f>
        <v>0</v>
      </c>
      <c r="AG1852" s="250" t="str">
        <f t="shared" si="89"/>
        <v>https://docmgmt.its.fsu.edu/NolijWeb/public/apiLoginCheck.jsp?redir=../documentviewer/%3FdocumentId%3D</v>
      </c>
      <c r="AH18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2" s="250" t="str">
        <f>tbl_TransDet_Exp[[#Headers],[&amp;TargetFrameName=None]]</f>
        <v>&amp;TargetFrameName=None</v>
      </c>
      <c r="AJ18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2" s="71"/>
      <c r="AN1852" s="22"/>
      <c r="AO1852" s="22"/>
      <c r="AP1852" s="208"/>
      <c r="AQ1852" s="42" t="e">
        <f>IF(tbl_TransDet_Exp[[#This Row],[Custom SR Type]]="",INDEX(SR_Lookup[Section Name],MATCH(tbl_TransDet_Exp[[#This Row],[Account]],SR_Lookup[Account],0)),tbl_TransDet_Exp[[#This Row],[Custom SR Type]])</f>
        <v>#N/A</v>
      </c>
      <c r="AR1852" s="42">
        <f>VALUE(CONCATENATE(C1852,TEXT(tbl_TransDet_Exp[[#This Row],[Pd]],"00")))</f>
        <v>0</v>
      </c>
      <c r="AS1852" s="42" t="str">
        <f>TEXT(tbl_TransDet_Exp[[#This Row],[Project Id]],"000000")</f>
        <v>000000</v>
      </c>
      <c r="AT1852" s="42" t="e">
        <f>INDEX(Table11[Description],MATCH(tbl_TransDet_Exp[[#This Row],[Account]],Table11[GL Account],0))</f>
        <v>#N/A</v>
      </c>
      <c r="AU18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3" spans="2:47">
      <c r="B1853" s="11"/>
      <c r="C1853" s="243"/>
      <c r="D1853" s="243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244"/>
      <c r="P1853" s="11"/>
      <c r="Q1853" s="245"/>
      <c r="R1853" s="11"/>
      <c r="S1853" s="11"/>
      <c r="T1853" s="11"/>
      <c r="U1853" s="11"/>
      <c r="V1853" s="11"/>
      <c r="W1853" s="11"/>
      <c r="X1853" s="11"/>
      <c r="Y1853" s="11"/>
      <c r="Z1853" s="246"/>
      <c r="AA18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3" s="250" t="e">
        <f>IF(tbl_TransDet_Exp[[#This Row],[+/-  (HR GL Detail)]]&lt;&gt;"",tbl_TransDet_Exp[[#This Row],[+/-  (HR GL Detail)]],IF(#REF!&lt;&gt;"",#REF!,""))</f>
        <v>#REF!</v>
      </c>
      <c r="AC1853" s="250" t="str">
        <f t="shared" si="87"/>
        <v>https://financials.omni.fsu.edu/psp/sprdfi/EMPLOYEE/ERP/c/AUDIT_EXPENSE_FUNCTIONS.TE_EXP_SHEET_INQ.GBL?SHEET_ID=</v>
      </c>
      <c r="AD1853" s="250" t="str">
        <f t="shared" si="88"/>
        <v>&amp;PAGE=EX_SHEET_ENTRY</v>
      </c>
      <c r="AE1853" s="250" t="str">
        <f>IF(LEFT(tbl_TransDet_Exp[[#This Row],[Journal Id]],2)="EX",TEXT(tbl_TransDet_Exp[[#This Row],[Vch /Ex /PayId]],"0000000000"),"")</f>
        <v/>
      </c>
      <c r="AF1853" s="250" t="b">
        <f>IF(tbl_TransDet_Exp[[#This Row],[ER Lookup and Format]]&lt;&gt;"",CONCATENATE(tbl_TransDet_Exp[[#This Row],[https://financials.omni.fsu.edu/psp/sprdfi/EMPLOYEE/ERP/c/AUDIT_EXPENSE_FUNCTIONS.TE_EXP_SHEET_INQ.GBL?SHEET_ID=]],AE1853,tbl_TransDet_Exp[[#This Row],[&amp;PAGE=EX_SHEET_ENTRY]]))</f>
        <v>0</v>
      </c>
      <c r="AG1853" s="250" t="str">
        <f t="shared" si="89"/>
        <v>https://docmgmt.its.fsu.edu/NolijWeb/public/apiLoginCheck.jsp?redir=../documentviewer/%3FdocumentId%3D</v>
      </c>
      <c r="AH18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3" s="250" t="str">
        <f>tbl_TransDet_Exp[[#Headers],[&amp;TargetFrameName=None]]</f>
        <v>&amp;TargetFrameName=None</v>
      </c>
      <c r="AJ18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3" s="71"/>
      <c r="AN1853" s="22"/>
      <c r="AO1853" s="22"/>
      <c r="AP1853" s="208"/>
      <c r="AQ1853" s="42" t="e">
        <f>IF(tbl_TransDet_Exp[[#This Row],[Custom SR Type]]="",INDEX(SR_Lookup[Section Name],MATCH(tbl_TransDet_Exp[[#This Row],[Account]],SR_Lookup[Account],0)),tbl_TransDet_Exp[[#This Row],[Custom SR Type]])</f>
        <v>#N/A</v>
      </c>
      <c r="AR1853" s="42">
        <f>VALUE(CONCATENATE(C1853,TEXT(tbl_TransDet_Exp[[#This Row],[Pd]],"00")))</f>
        <v>0</v>
      </c>
      <c r="AS1853" s="42" t="str">
        <f>TEXT(tbl_TransDet_Exp[[#This Row],[Project Id]],"000000")</f>
        <v>000000</v>
      </c>
      <c r="AT1853" s="42" t="e">
        <f>INDEX(Table11[Description],MATCH(tbl_TransDet_Exp[[#This Row],[Account]],Table11[GL Account],0))</f>
        <v>#N/A</v>
      </c>
      <c r="AU18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4" spans="2:47">
      <c r="B1854" s="11"/>
      <c r="C1854" s="243"/>
      <c r="D1854" s="243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244"/>
      <c r="P1854" s="11"/>
      <c r="Q1854" s="245"/>
      <c r="R1854" s="11"/>
      <c r="S1854" s="11"/>
      <c r="T1854" s="11"/>
      <c r="U1854" s="11"/>
      <c r="V1854" s="11"/>
      <c r="W1854" s="11"/>
      <c r="X1854" s="11"/>
      <c r="Y1854" s="11"/>
      <c r="Z1854" s="246"/>
      <c r="AA18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4" s="250" t="e">
        <f>IF(tbl_TransDet_Exp[[#This Row],[+/-  (HR GL Detail)]]&lt;&gt;"",tbl_TransDet_Exp[[#This Row],[+/-  (HR GL Detail)]],IF(#REF!&lt;&gt;"",#REF!,""))</f>
        <v>#REF!</v>
      </c>
      <c r="AC1854" s="250" t="str">
        <f t="shared" si="87"/>
        <v>https://financials.omni.fsu.edu/psp/sprdfi/EMPLOYEE/ERP/c/AUDIT_EXPENSE_FUNCTIONS.TE_EXP_SHEET_INQ.GBL?SHEET_ID=</v>
      </c>
      <c r="AD1854" s="250" t="str">
        <f t="shared" si="88"/>
        <v>&amp;PAGE=EX_SHEET_ENTRY</v>
      </c>
      <c r="AE1854" s="250" t="str">
        <f>IF(LEFT(tbl_TransDet_Exp[[#This Row],[Journal Id]],2)="EX",TEXT(tbl_TransDet_Exp[[#This Row],[Vch /Ex /PayId]],"0000000000"),"")</f>
        <v/>
      </c>
      <c r="AF1854" s="250" t="b">
        <f>IF(tbl_TransDet_Exp[[#This Row],[ER Lookup and Format]]&lt;&gt;"",CONCATENATE(tbl_TransDet_Exp[[#This Row],[https://financials.omni.fsu.edu/psp/sprdfi/EMPLOYEE/ERP/c/AUDIT_EXPENSE_FUNCTIONS.TE_EXP_SHEET_INQ.GBL?SHEET_ID=]],AE1854,tbl_TransDet_Exp[[#This Row],[&amp;PAGE=EX_SHEET_ENTRY]]))</f>
        <v>0</v>
      </c>
      <c r="AG1854" s="250" t="str">
        <f t="shared" si="89"/>
        <v>https://docmgmt.its.fsu.edu/NolijWeb/public/apiLoginCheck.jsp?redir=../documentviewer/%3FdocumentId%3D</v>
      </c>
      <c r="AH18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4" s="250" t="str">
        <f>tbl_TransDet_Exp[[#Headers],[&amp;TargetFrameName=None]]</f>
        <v>&amp;TargetFrameName=None</v>
      </c>
      <c r="AJ18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4" s="71"/>
      <c r="AN1854" s="22"/>
      <c r="AO1854" s="22"/>
      <c r="AP1854" s="208"/>
      <c r="AQ1854" s="42" t="e">
        <f>IF(tbl_TransDet_Exp[[#This Row],[Custom SR Type]]="",INDEX(SR_Lookup[Section Name],MATCH(tbl_TransDet_Exp[[#This Row],[Account]],SR_Lookup[Account],0)),tbl_TransDet_Exp[[#This Row],[Custom SR Type]])</f>
        <v>#N/A</v>
      </c>
      <c r="AR1854" s="42">
        <f>VALUE(CONCATENATE(C1854,TEXT(tbl_TransDet_Exp[[#This Row],[Pd]],"00")))</f>
        <v>0</v>
      </c>
      <c r="AS1854" s="42" t="str">
        <f>TEXT(tbl_TransDet_Exp[[#This Row],[Project Id]],"000000")</f>
        <v>000000</v>
      </c>
      <c r="AT1854" s="42" t="e">
        <f>INDEX(Table11[Description],MATCH(tbl_TransDet_Exp[[#This Row],[Account]],Table11[GL Account],0))</f>
        <v>#N/A</v>
      </c>
      <c r="AU18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5" spans="2:47">
      <c r="B1855" s="11"/>
      <c r="C1855" s="243"/>
      <c r="D1855" s="243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244"/>
      <c r="P1855" s="11"/>
      <c r="Q1855" s="245"/>
      <c r="R1855" s="11"/>
      <c r="S1855" s="11"/>
      <c r="T1855" s="11"/>
      <c r="U1855" s="11"/>
      <c r="V1855" s="11"/>
      <c r="W1855" s="11"/>
      <c r="X1855" s="11"/>
      <c r="Y1855" s="11"/>
      <c r="Z1855" s="246"/>
      <c r="AA18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5" s="250" t="e">
        <f>IF(tbl_TransDet_Exp[[#This Row],[+/-  (HR GL Detail)]]&lt;&gt;"",tbl_TransDet_Exp[[#This Row],[+/-  (HR GL Detail)]],IF(#REF!&lt;&gt;"",#REF!,""))</f>
        <v>#REF!</v>
      </c>
      <c r="AC1855" s="250" t="str">
        <f t="shared" si="87"/>
        <v>https://financials.omni.fsu.edu/psp/sprdfi/EMPLOYEE/ERP/c/AUDIT_EXPENSE_FUNCTIONS.TE_EXP_SHEET_INQ.GBL?SHEET_ID=</v>
      </c>
      <c r="AD1855" s="250" t="str">
        <f t="shared" si="88"/>
        <v>&amp;PAGE=EX_SHEET_ENTRY</v>
      </c>
      <c r="AE1855" s="250" t="str">
        <f>IF(LEFT(tbl_TransDet_Exp[[#This Row],[Journal Id]],2)="EX",TEXT(tbl_TransDet_Exp[[#This Row],[Vch /Ex /PayId]],"0000000000"),"")</f>
        <v/>
      </c>
      <c r="AF1855" s="250" t="b">
        <f>IF(tbl_TransDet_Exp[[#This Row],[ER Lookup and Format]]&lt;&gt;"",CONCATENATE(tbl_TransDet_Exp[[#This Row],[https://financials.omni.fsu.edu/psp/sprdfi/EMPLOYEE/ERP/c/AUDIT_EXPENSE_FUNCTIONS.TE_EXP_SHEET_INQ.GBL?SHEET_ID=]],AE1855,tbl_TransDet_Exp[[#This Row],[&amp;PAGE=EX_SHEET_ENTRY]]))</f>
        <v>0</v>
      </c>
      <c r="AG1855" s="250" t="str">
        <f t="shared" si="89"/>
        <v>https://docmgmt.its.fsu.edu/NolijWeb/public/apiLoginCheck.jsp?redir=../documentviewer/%3FdocumentId%3D</v>
      </c>
      <c r="AH18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5" s="250" t="str">
        <f>tbl_TransDet_Exp[[#Headers],[&amp;TargetFrameName=None]]</f>
        <v>&amp;TargetFrameName=None</v>
      </c>
      <c r="AJ18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5" s="71"/>
      <c r="AN1855" s="22"/>
      <c r="AO1855" s="22"/>
      <c r="AP1855" s="208"/>
      <c r="AQ1855" s="42" t="e">
        <f>IF(tbl_TransDet_Exp[[#This Row],[Custom SR Type]]="",INDEX(SR_Lookup[Section Name],MATCH(tbl_TransDet_Exp[[#This Row],[Account]],SR_Lookup[Account],0)),tbl_TransDet_Exp[[#This Row],[Custom SR Type]])</f>
        <v>#N/A</v>
      </c>
      <c r="AR1855" s="42">
        <f>VALUE(CONCATENATE(C1855,TEXT(tbl_TransDet_Exp[[#This Row],[Pd]],"00")))</f>
        <v>0</v>
      </c>
      <c r="AS1855" s="42" t="str">
        <f>TEXT(tbl_TransDet_Exp[[#This Row],[Project Id]],"000000")</f>
        <v>000000</v>
      </c>
      <c r="AT1855" s="42" t="e">
        <f>INDEX(Table11[Description],MATCH(tbl_TransDet_Exp[[#This Row],[Account]],Table11[GL Account],0))</f>
        <v>#N/A</v>
      </c>
      <c r="AU18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6" spans="2:47">
      <c r="B1856" s="11"/>
      <c r="C1856" s="243"/>
      <c r="D1856" s="243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244"/>
      <c r="P1856" s="11"/>
      <c r="Q1856" s="245"/>
      <c r="R1856" s="11"/>
      <c r="S1856" s="11"/>
      <c r="T1856" s="11"/>
      <c r="U1856" s="11"/>
      <c r="V1856" s="11"/>
      <c r="W1856" s="11"/>
      <c r="X1856" s="11"/>
      <c r="Y1856" s="11"/>
      <c r="Z1856" s="246"/>
      <c r="AA18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6" s="250" t="e">
        <f>IF(tbl_TransDet_Exp[[#This Row],[+/-  (HR GL Detail)]]&lt;&gt;"",tbl_TransDet_Exp[[#This Row],[+/-  (HR GL Detail)]],IF(#REF!&lt;&gt;"",#REF!,""))</f>
        <v>#REF!</v>
      </c>
      <c r="AC1856" s="250" t="str">
        <f t="shared" si="87"/>
        <v>https://financials.omni.fsu.edu/psp/sprdfi/EMPLOYEE/ERP/c/AUDIT_EXPENSE_FUNCTIONS.TE_EXP_SHEET_INQ.GBL?SHEET_ID=</v>
      </c>
      <c r="AD1856" s="250" t="str">
        <f t="shared" si="88"/>
        <v>&amp;PAGE=EX_SHEET_ENTRY</v>
      </c>
      <c r="AE1856" s="250" t="str">
        <f>IF(LEFT(tbl_TransDet_Exp[[#This Row],[Journal Id]],2)="EX",TEXT(tbl_TransDet_Exp[[#This Row],[Vch /Ex /PayId]],"0000000000"),"")</f>
        <v/>
      </c>
      <c r="AF1856" s="250" t="b">
        <f>IF(tbl_TransDet_Exp[[#This Row],[ER Lookup and Format]]&lt;&gt;"",CONCATENATE(tbl_TransDet_Exp[[#This Row],[https://financials.omni.fsu.edu/psp/sprdfi/EMPLOYEE/ERP/c/AUDIT_EXPENSE_FUNCTIONS.TE_EXP_SHEET_INQ.GBL?SHEET_ID=]],AE1856,tbl_TransDet_Exp[[#This Row],[&amp;PAGE=EX_SHEET_ENTRY]]))</f>
        <v>0</v>
      </c>
      <c r="AG1856" s="250" t="str">
        <f t="shared" si="89"/>
        <v>https://docmgmt.its.fsu.edu/NolijWeb/public/apiLoginCheck.jsp?redir=../documentviewer/%3FdocumentId%3D</v>
      </c>
      <c r="AH18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6" s="250" t="str">
        <f>tbl_TransDet_Exp[[#Headers],[&amp;TargetFrameName=None]]</f>
        <v>&amp;TargetFrameName=None</v>
      </c>
      <c r="AJ18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6" s="71"/>
      <c r="AN1856" s="22"/>
      <c r="AO1856" s="22"/>
      <c r="AP1856" s="208"/>
      <c r="AQ1856" s="42" t="e">
        <f>IF(tbl_TransDet_Exp[[#This Row],[Custom SR Type]]="",INDEX(SR_Lookup[Section Name],MATCH(tbl_TransDet_Exp[[#This Row],[Account]],SR_Lookup[Account],0)),tbl_TransDet_Exp[[#This Row],[Custom SR Type]])</f>
        <v>#N/A</v>
      </c>
      <c r="AR1856" s="42">
        <f>VALUE(CONCATENATE(C1856,TEXT(tbl_TransDet_Exp[[#This Row],[Pd]],"00")))</f>
        <v>0</v>
      </c>
      <c r="AS1856" s="42" t="str">
        <f>TEXT(tbl_TransDet_Exp[[#This Row],[Project Id]],"000000")</f>
        <v>000000</v>
      </c>
      <c r="AT1856" s="42" t="e">
        <f>INDEX(Table11[Description],MATCH(tbl_TransDet_Exp[[#This Row],[Account]],Table11[GL Account],0))</f>
        <v>#N/A</v>
      </c>
      <c r="AU18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7" spans="2:47">
      <c r="B1857" s="11"/>
      <c r="C1857" s="243"/>
      <c r="D1857" s="243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244"/>
      <c r="P1857" s="11"/>
      <c r="Q1857" s="245"/>
      <c r="R1857" s="11"/>
      <c r="S1857" s="11"/>
      <c r="T1857" s="11"/>
      <c r="U1857" s="11"/>
      <c r="V1857" s="11"/>
      <c r="W1857" s="11"/>
      <c r="X1857" s="11"/>
      <c r="Y1857" s="11"/>
      <c r="Z1857" s="246"/>
      <c r="AA18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7" s="250" t="e">
        <f>IF(tbl_TransDet_Exp[[#This Row],[+/-  (HR GL Detail)]]&lt;&gt;"",tbl_TransDet_Exp[[#This Row],[+/-  (HR GL Detail)]],IF(#REF!&lt;&gt;"",#REF!,""))</f>
        <v>#REF!</v>
      </c>
      <c r="AC1857" s="250" t="str">
        <f t="shared" si="87"/>
        <v>https://financials.omni.fsu.edu/psp/sprdfi/EMPLOYEE/ERP/c/AUDIT_EXPENSE_FUNCTIONS.TE_EXP_SHEET_INQ.GBL?SHEET_ID=</v>
      </c>
      <c r="AD1857" s="250" t="str">
        <f t="shared" si="88"/>
        <v>&amp;PAGE=EX_SHEET_ENTRY</v>
      </c>
      <c r="AE1857" s="250" t="str">
        <f>IF(LEFT(tbl_TransDet_Exp[[#This Row],[Journal Id]],2)="EX",TEXT(tbl_TransDet_Exp[[#This Row],[Vch /Ex /PayId]],"0000000000"),"")</f>
        <v/>
      </c>
      <c r="AF1857" s="250" t="b">
        <f>IF(tbl_TransDet_Exp[[#This Row],[ER Lookup and Format]]&lt;&gt;"",CONCATENATE(tbl_TransDet_Exp[[#This Row],[https://financials.omni.fsu.edu/psp/sprdfi/EMPLOYEE/ERP/c/AUDIT_EXPENSE_FUNCTIONS.TE_EXP_SHEET_INQ.GBL?SHEET_ID=]],AE1857,tbl_TransDet_Exp[[#This Row],[&amp;PAGE=EX_SHEET_ENTRY]]))</f>
        <v>0</v>
      </c>
      <c r="AG1857" s="250" t="str">
        <f t="shared" si="89"/>
        <v>https://docmgmt.its.fsu.edu/NolijWeb/public/apiLoginCheck.jsp?redir=../documentviewer/%3FdocumentId%3D</v>
      </c>
      <c r="AH18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7" s="250" t="str">
        <f>tbl_TransDet_Exp[[#Headers],[&amp;TargetFrameName=None]]</f>
        <v>&amp;TargetFrameName=None</v>
      </c>
      <c r="AJ18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7" s="71"/>
      <c r="AN1857" s="22"/>
      <c r="AO1857" s="22"/>
      <c r="AP1857" s="208"/>
      <c r="AQ1857" s="42" t="e">
        <f>IF(tbl_TransDet_Exp[[#This Row],[Custom SR Type]]="",INDEX(SR_Lookup[Section Name],MATCH(tbl_TransDet_Exp[[#This Row],[Account]],SR_Lookup[Account],0)),tbl_TransDet_Exp[[#This Row],[Custom SR Type]])</f>
        <v>#N/A</v>
      </c>
      <c r="AR1857" s="42">
        <f>VALUE(CONCATENATE(C1857,TEXT(tbl_TransDet_Exp[[#This Row],[Pd]],"00")))</f>
        <v>0</v>
      </c>
      <c r="AS1857" s="42" t="str">
        <f>TEXT(tbl_TransDet_Exp[[#This Row],[Project Id]],"000000")</f>
        <v>000000</v>
      </c>
      <c r="AT1857" s="42" t="e">
        <f>INDEX(Table11[Description],MATCH(tbl_TransDet_Exp[[#This Row],[Account]],Table11[GL Account],0))</f>
        <v>#N/A</v>
      </c>
      <c r="AU18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8" spans="2:47">
      <c r="B1858" s="11"/>
      <c r="C1858" s="243"/>
      <c r="D1858" s="243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244"/>
      <c r="P1858" s="11"/>
      <c r="Q1858" s="245"/>
      <c r="R1858" s="11"/>
      <c r="S1858" s="11"/>
      <c r="T1858" s="11"/>
      <c r="U1858" s="11"/>
      <c r="V1858" s="11"/>
      <c r="W1858" s="11"/>
      <c r="X1858" s="11"/>
      <c r="Y1858" s="11"/>
      <c r="Z1858" s="246"/>
      <c r="AA18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8" s="250" t="e">
        <f>IF(tbl_TransDet_Exp[[#This Row],[+/-  (HR GL Detail)]]&lt;&gt;"",tbl_TransDet_Exp[[#This Row],[+/-  (HR GL Detail)]],IF(#REF!&lt;&gt;"",#REF!,""))</f>
        <v>#REF!</v>
      </c>
      <c r="AC1858" s="250" t="str">
        <f t="shared" si="87"/>
        <v>https://financials.omni.fsu.edu/psp/sprdfi/EMPLOYEE/ERP/c/AUDIT_EXPENSE_FUNCTIONS.TE_EXP_SHEET_INQ.GBL?SHEET_ID=</v>
      </c>
      <c r="AD1858" s="250" t="str">
        <f t="shared" si="88"/>
        <v>&amp;PAGE=EX_SHEET_ENTRY</v>
      </c>
      <c r="AE1858" s="250" t="str">
        <f>IF(LEFT(tbl_TransDet_Exp[[#This Row],[Journal Id]],2)="EX",TEXT(tbl_TransDet_Exp[[#This Row],[Vch /Ex /PayId]],"0000000000"),"")</f>
        <v/>
      </c>
      <c r="AF1858" s="250" t="b">
        <f>IF(tbl_TransDet_Exp[[#This Row],[ER Lookup and Format]]&lt;&gt;"",CONCATENATE(tbl_TransDet_Exp[[#This Row],[https://financials.omni.fsu.edu/psp/sprdfi/EMPLOYEE/ERP/c/AUDIT_EXPENSE_FUNCTIONS.TE_EXP_SHEET_INQ.GBL?SHEET_ID=]],AE1858,tbl_TransDet_Exp[[#This Row],[&amp;PAGE=EX_SHEET_ENTRY]]))</f>
        <v>0</v>
      </c>
      <c r="AG1858" s="250" t="str">
        <f t="shared" si="89"/>
        <v>https://docmgmt.its.fsu.edu/NolijWeb/public/apiLoginCheck.jsp?redir=../documentviewer/%3FdocumentId%3D</v>
      </c>
      <c r="AH18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8" s="250" t="str">
        <f>tbl_TransDet_Exp[[#Headers],[&amp;TargetFrameName=None]]</f>
        <v>&amp;TargetFrameName=None</v>
      </c>
      <c r="AJ18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8" s="71"/>
      <c r="AN1858" s="22"/>
      <c r="AO1858" s="22"/>
      <c r="AP1858" s="208"/>
      <c r="AQ1858" s="42" t="e">
        <f>IF(tbl_TransDet_Exp[[#This Row],[Custom SR Type]]="",INDEX(SR_Lookup[Section Name],MATCH(tbl_TransDet_Exp[[#This Row],[Account]],SR_Lookup[Account],0)),tbl_TransDet_Exp[[#This Row],[Custom SR Type]])</f>
        <v>#N/A</v>
      </c>
      <c r="AR1858" s="42">
        <f>VALUE(CONCATENATE(C1858,TEXT(tbl_TransDet_Exp[[#This Row],[Pd]],"00")))</f>
        <v>0</v>
      </c>
      <c r="AS1858" s="42" t="str">
        <f>TEXT(tbl_TransDet_Exp[[#This Row],[Project Id]],"000000")</f>
        <v>000000</v>
      </c>
      <c r="AT1858" s="42" t="e">
        <f>INDEX(Table11[Description],MATCH(tbl_TransDet_Exp[[#This Row],[Account]],Table11[GL Account],0))</f>
        <v>#N/A</v>
      </c>
      <c r="AU18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59" spans="2:47">
      <c r="B1859" s="11"/>
      <c r="C1859" s="243"/>
      <c r="D1859" s="243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244"/>
      <c r="P1859" s="11"/>
      <c r="Q1859" s="245"/>
      <c r="R1859" s="11"/>
      <c r="S1859" s="11"/>
      <c r="T1859" s="11"/>
      <c r="U1859" s="11"/>
      <c r="V1859" s="11"/>
      <c r="W1859" s="11"/>
      <c r="X1859" s="11"/>
      <c r="Y1859" s="11"/>
      <c r="Z1859" s="246"/>
      <c r="AA18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59" s="250" t="e">
        <f>IF(tbl_TransDet_Exp[[#This Row],[+/-  (HR GL Detail)]]&lt;&gt;"",tbl_TransDet_Exp[[#This Row],[+/-  (HR GL Detail)]],IF(#REF!&lt;&gt;"",#REF!,""))</f>
        <v>#REF!</v>
      </c>
      <c r="AC1859" s="250" t="str">
        <f t="shared" si="87"/>
        <v>https://financials.omni.fsu.edu/psp/sprdfi/EMPLOYEE/ERP/c/AUDIT_EXPENSE_FUNCTIONS.TE_EXP_SHEET_INQ.GBL?SHEET_ID=</v>
      </c>
      <c r="AD1859" s="250" t="str">
        <f t="shared" si="88"/>
        <v>&amp;PAGE=EX_SHEET_ENTRY</v>
      </c>
      <c r="AE1859" s="250" t="str">
        <f>IF(LEFT(tbl_TransDet_Exp[[#This Row],[Journal Id]],2)="EX",TEXT(tbl_TransDet_Exp[[#This Row],[Vch /Ex /PayId]],"0000000000"),"")</f>
        <v/>
      </c>
      <c r="AF1859" s="250" t="b">
        <f>IF(tbl_TransDet_Exp[[#This Row],[ER Lookup and Format]]&lt;&gt;"",CONCATENATE(tbl_TransDet_Exp[[#This Row],[https://financials.omni.fsu.edu/psp/sprdfi/EMPLOYEE/ERP/c/AUDIT_EXPENSE_FUNCTIONS.TE_EXP_SHEET_INQ.GBL?SHEET_ID=]],AE1859,tbl_TransDet_Exp[[#This Row],[&amp;PAGE=EX_SHEET_ENTRY]]))</f>
        <v>0</v>
      </c>
      <c r="AG1859" s="250" t="str">
        <f t="shared" si="89"/>
        <v>https://docmgmt.its.fsu.edu/NolijWeb/public/apiLoginCheck.jsp?redir=../documentviewer/%3FdocumentId%3D</v>
      </c>
      <c r="AH18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59" s="250" t="str">
        <f>tbl_TransDet_Exp[[#Headers],[&amp;TargetFrameName=None]]</f>
        <v>&amp;TargetFrameName=None</v>
      </c>
      <c r="AJ18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59" s="71"/>
      <c r="AN1859" s="22"/>
      <c r="AO1859" s="22"/>
      <c r="AP1859" s="208"/>
      <c r="AQ1859" s="42" t="e">
        <f>IF(tbl_TransDet_Exp[[#This Row],[Custom SR Type]]="",INDEX(SR_Lookup[Section Name],MATCH(tbl_TransDet_Exp[[#This Row],[Account]],SR_Lookup[Account],0)),tbl_TransDet_Exp[[#This Row],[Custom SR Type]])</f>
        <v>#N/A</v>
      </c>
      <c r="AR1859" s="42">
        <f>VALUE(CONCATENATE(C1859,TEXT(tbl_TransDet_Exp[[#This Row],[Pd]],"00")))</f>
        <v>0</v>
      </c>
      <c r="AS1859" s="42" t="str">
        <f>TEXT(tbl_TransDet_Exp[[#This Row],[Project Id]],"000000")</f>
        <v>000000</v>
      </c>
      <c r="AT1859" s="42" t="e">
        <f>INDEX(Table11[Description],MATCH(tbl_TransDet_Exp[[#This Row],[Account]],Table11[GL Account],0))</f>
        <v>#N/A</v>
      </c>
      <c r="AU18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0" spans="2:47">
      <c r="B1860" s="11"/>
      <c r="C1860" s="243"/>
      <c r="D1860" s="243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244"/>
      <c r="P1860" s="11"/>
      <c r="Q1860" s="245"/>
      <c r="R1860" s="11"/>
      <c r="S1860" s="11"/>
      <c r="T1860" s="11"/>
      <c r="U1860" s="11"/>
      <c r="V1860" s="11"/>
      <c r="W1860" s="11"/>
      <c r="X1860" s="11"/>
      <c r="Y1860" s="11"/>
      <c r="Z1860" s="246"/>
      <c r="AA18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0" s="250" t="e">
        <f>IF(tbl_TransDet_Exp[[#This Row],[+/-  (HR GL Detail)]]&lt;&gt;"",tbl_TransDet_Exp[[#This Row],[+/-  (HR GL Detail)]],IF(#REF!&lt;&gt;"",#REF!,""))</f>
        <v>#REF!</v>
      </c>
      <c r="AC1860" s="250" t="str">
        <f t="shared" si="87"/>
        <v>https://financials.omni.fsu.edu/psp/sprdfi/EMPLOYEE/ERP/c/AUDIT_EXPENSE_FUNCTIONS.TE_EXP_SHEET_INQ.GBL?SHEET_ID=</v>
      </c>
      <c r="AD1860" s="250" t="str">
        <f t="shared" si="88"/>
        <v>&amp;PAGE=EX_SHEET_ENTRY</v>
      </c>
      <c r="AE1860" s="250" t="str">
        <f>IF(LEFT(tbl_TransDet_Exp[[#This Row],[Journal Id]],2)="EX",TEXT(tbl_TransDet_Exp[[#This Row],[Vch /Ex /PayId]],"0000000000"),"")</f>
        <v/>
      </c>
      <c r="AF1860" s="250" t="b">
        <f>IF(tbl_TransDet_Exp[[#This Row],[ER Lookup and Format]]&lt;&gt;"",CONCATENATE(tbl_TransDet_Exp[[#This Row],[https://financials.omni.fsu.edu/psp/sprdfi/EMPLOYEE/ERP/c/AUDIT_EXPENSE_FUNCTIONS.TE_EXP_SHEET_INQ.GBL?SHEET_ID=]],AE1860,tbl_TransDet_Exp[[#This Row],[&amp;PAGE=EX_SHEET_ENTRY]]))</f>
        <v>0</v>
      </c>
      <c r="AG1860" s="250" t="str">
        <f t="shared" si="89"/>
        <v>https://docmgmt.its.fsu.edu/NolijWeb/public/apiLoginCheck.jsp?redir=../documentviewer/%3FdocumentId%3D</v>
      </c>
      <c r="AH18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0" s="250" t="str">
        <f>tbl_TransDet_Exp[[#Headers],[&amp;TargetFrameName=None]]</f>
        <v>&amp;TargetFrameName=None</v>
      </c>
      <c r="AJ18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0" s="71"/>
      <c r="AN1860" s="22"/>
      <c r="AO1860" s="22"/>
      <c r="AP1860" s="208"/>
      <c r="AQ1860" s="42" t="e">
        <f>IF(tbl_TransDet_Exp[[#This Row],[Custom SR Type]]="",INDEX(SR_Lookup[Section Name],MATCH(tbl_TransDet_Exp[[#This Row],[Account]],SR_Lookup[Account],0)),tbl_TransDet_Exp[[#This Row],[Custom SR Type]])</f>
        <v>#N/A</v>
      </c>
      <c r="AR1860" s="42">
        <f>VALUE(CONCATENATE(C1860,TEXT(tbl_TransDet_Exp[[#This Row],[Pd]],"00")))</f>
        <v>0</v>
      </c>
      <c r="AS1860" s="42" t="str">
        <f>TEXT(tbl_TransDet_Exp[[#This Row],[Project Id]],"000000")</f>
        <v>000000</v>
      </c>
      <c r="AT1860" s="42" t="e">
        <f>INDEX(Table11[Description],MATCH(tbl_TransDet_Exp[[#This Row],[Account]],Table11[GL Account],0))</f>
        <v>#N/A</v>
      </c>
      <c r="AU18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1" spans="2:47">
      <c r="B1861" s="11"/>
      <c r="C1861" s="243"/>
      <c r="D1861" s="243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244"/>
      <c r="P1861" s="11"/>
      <c r="Q1861" s="245"/>
      <c r="R1861" s="11"/>
      <c r="S1861" s="11"/>
      <c r="T1861" s="11"/>
      <c r="U1861" s="11"/>
      <c r="V1861" s="11"/>
      <c r="W1861" s="11"/>
      <c r="X1861" s="11"/>
      <c r="Y1861" s="11"/>
      <c r="Z1861" s="246"/>
      <c r="AA18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1" s="250" t="e">
        <f>IF(tbl_TransDet_Exp[[#This Row],[+/-  (HR GL Detail)]]&lt;&gt;"",tbl_TransDet_Exp[[#This Row],[+/-  (HR GL Detail)]],IF(#REF!&lt;&gt;"",#REF!,""))</f>
        <v>#REF!</v>
      </c>
      <c r="AC1861" s="250" t="str">
        <f t="shared" si="87"/>
        <v>https://financials.omni.fsu.edu/psp/sprdfi/EMPLOYEE/ERP/c/AUDIT_EXPENSE_FUNCTIONS.TE_EXP_SHEET_INQ.GBL?SHEET_ID=</v>
      </c>
      <c r="AD1861" s="250" t="str">
        <f t="shared" si="88"/>
        <v>&amp;PAGE=EX_SHEET_ENTRY</v>
      </c>
      <c r="AE1861" s="250" t="str">
        <f>IF(LEFT(tbl_TransDet_Exp[[#This Row],[Journal Id]],2)="EX",TEXT(tbl_TransDet_Exp[[#This Row],[Vch /Ex /PayId]],"0000000000"),"")</f>
        <v/>
      </c>
      <c r="AF1861" s="250" t="b">
        <f>IF(tbl_TransDet_Exp[[#This Row],[ER Lookup and Format]]&lt;&gt;"",CONCATENATE(tbl_TransDet_Exp[[#This Row],[https://financials.omni.fsu.edu/psp/sprdfi/EMPLOYEE/ERP/c/AUDIT_EXPENSE_FUNCTIONS.TE_EXP_SHEET_INQ.GBL?SHEET_ID=]],AE1861,tbl_TransDet_Exp[[#This Row],[&amp;PAGE=EX_SHEET_ENTRY]]))</f>
        <v>0</v>
      </c>
      <c r="AG1861" s="250" t="str">
        <f t="shared" si="89"/>
        <v>https://docmgmt.its.fsu.edu/NolijWeb/public/apiLoginCheck.jsp?redir=../documentviewer/%3FdocumentId%3D</v>
      </c>
      <c r="AH18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1" s="250" t="str">
        <f>tbl_TransDet_Exp[[#Headers],[&amp;TargetFrameName=None]]</f>
        <v>&amp;TargetFrameName=None</v>
      </c>
      <c r="AJ18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1" s="71"/>
      <c r="AN1861" s="22"/>
      <c r="AO1861" s="22"/>
      <c r="AP1861" s="208"/>
      <c r="AQ1861" s="42" t="e">
        <f>IF(tbl_TransDet_Exp[[#This Row],[Custom SR Type]]="",INDEX(SR_Lookup[Section Name],MATCH(tbl_TransDet_Exp[[#This Row],[Account]],SR_Lookup[Account],0)),tbl_TransDet_Exp[[#This Row],[Custom SR Type]])</f>
        <v>#N/A</v>
      </c>
      <c r="AR1861" s="42">
        <f>VALUE(CONCATENATE(C1861,TEXT(tbl_TransDet_Exp[[#This Row],[Pd]],"00")))</f>
        <v>0</v>
      </c>
      <c r="AS1861" s="42" t="str">
        <f>TEXT(tbl_TransDet_Exp[[#This Row],[Project Id]],"000000")</f>
        <v>000000</v>
      </c>
      <c r="AT1861" s="42" t="e">
        <f>INDEX(Table11[Description],MATCH(tbl_TransDet_Exp[[#This Row],[Account]],Table11[GL Account],0))</f>
        <v>#N/A</v>
      </c>
      <c r="AU18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2" spans="2:47">
      <c r="B1862" s="11"/>
      <c r="C1862" s="243"/>
      <c r="D1862" s="243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244"/>
      <c r="P1862" s="11"/>
      <c r="Q1862" s="245"/>
      <c r="R1862" s="11"/>
      <c r="S1862" s="11"/>
      <c r="T1862" s="11"/>
      <c r="U1862" s="11"/>
      <c r="V1862" s="11"/>
      <c r="W1862" s="11"/>
      <c r="X1862" s="11"/>
      <c r="Y1862" s="11"/>
      <c r="Z1862" s="246"/>
      <c r="AA18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2" s="250" t="e">
        <f>IF(tbl_TransDet_Exp[[#This Row],[+/-  (HR GL Detail)]]&lt;&gt;"",tbl_TransDet_Exp[[#This Row],[+/-  (HR GL Detail)]],IF(#REF!&lt;&gt;"",#REF!,""))</f>
        <v>#REF!</v>
      </c>
      <c r="AC1862" s="250" t="str">
        <f t="shared" si="87"/>
        <v>https://financials.omni.fsu.edu/psp/sprdfi/EMPLOYEE/ERP/c/AUDIT_EXPENSE_FUNCTIONS.TE_EXP_SHEET_INQ.GBL?SHEET_ID=</v>
      </c>
      <c r="AD1862" s="250" t="str">
        <f t="shared" si="88"/>
        <v>&amp;PAGE=EX_SHEET_ENTRY</v>
      </c>
      <c r="AE1862" s="250" t="str">
        <f>IF(LEFT(tbl_TransDet_Exp[[#This Row],[Journal Id]],2)="EX",TEXT(tbl_TransDet_Exp[[#This Row],[Vch /Ex /PayId]],"0000000000"),"")</f>
        <v/>
      </c>
      <c r="AF1862" s="250" t="b">
        <f>IF(tbl_TransDet_Exp[[#This Row],[ER Lookup and Format]]&lt;&gt;"",CONCATENATE(tbl_TransDet_Exp[[#This Row],[https://financials.omni.fsu.edu/psp/sprdfi/EMPLOYEE/ERP/c/AUDIT_EXPENSE_FUNCTIONS.TE_EXP_SHEET_INQ.GBL?SHEET_ID=]],AE1862,tbl_TransDet_Exp[[#This Row],[&amp;PAGE=EX_SHEET_ENTRY]]))</f>
        <v>0</v>
      </c>
      <c r="AG1862" s="250" t="str">
        <f t="shared" si="89"/>
        <v>https://docmgmt.its.fsu.edu/NolijWeb/public/apiLoginCheck.jsp?redir=../documentviewer/%3FdocumentId%3D</v>
      </c>
      <c r="AH18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2" s="250" t="str">
        <f>tbl_TransDet_Exp[[#Headers],[&amp;TargetFrameName=None]]</f>
        <v>&amp;TargetFrameName=None</v>
      </c>
      <c r="AJ18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2" s="71"/>
      <c r="AN1862" s="22"/>
      <c r="AO1862" s="22"/>
      <c r="AP1862" s="208"/>
      <c r="AQ1862" s="42" t="e">
        <f>IF(tbl_TransDet_Exp[[#This Row],[Custom SR Type]]="",INDEX(SR_Lookup[Section Name],MATCH(tbl_TransDet_Exp[[#This Row],[Account]],SR_Lookup[Account],0)),tbl_TransDet_Exp[[#This Row],[Custom SR Type]])</f>
        <v>#N/A</v>
      </c>
      <c r="AR1862" s="42">
        <f>VALUE(CONCATENATE(C1862,TEXT(tbl_TransDet_Exp[[#This Row],[Pd]],"00")))</f>
        <v>0</v>
      </c>
      <c r="AS1862" s="42" t="str">
        <f>TEXT(tbl_TransDet_Exp[[#This Row],[Project Id]],"000000")</f>
        <v>000000</v>
      </c>
      <c r="AT1862" s="42" t="e">
        <f>INDEX(Table11[Description],MATCH(tbl_TransDet_Exp[[#This Row],[Account]],Table11[GL Account],0))</f>
        <v>#N/A</v>
      </c>
      <c r="AU18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3" spans="2:47">
      <c r="B1863" s="11"/>
      <c r="C1863" s="243"/>
      <c r="D1863" s="243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244"/>
      <c r="P1863" s="11"/>
      <c r="Q1863" s="245"/>
      <c r="R1863" s="11"/>
      <c r="S1863" s="11"/>
      <c r="T1863" s="11"/>
      <c r="U1863" s="11"/>
      <c r="V1863" s="11"/>
      <c r="W1863" s="11"/>
      <c r="X1863" s="11"/>
      <c r="Y1863" s="11"/>
      <c r="Z1863" s="246"/>
      <c r="AA18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3" s="250" t="e">
        <f>IF(tbl_TransDet_Exp[[#This Row],[+/-  (HR GL Detail)]]&lt;&gt;"",tbl_TransDet_Exp[[#This Row],[+/-  (HR GL Detail)]],IF(#REF!&lt;&gt;"",#REF!,""))</f>
        <v>#REF!</v>
      </c>
      <c r="AC1863" s="250" t="str">
        <f t="shared" si="87"/>
        <v>https://financials.omni.fsu.edu/psp/sprdfi/EMPLOYEE/ERP/c/AUDIT_EXPENSE_FUNCTIONS.TE_EXP_SHEET_INQ.GBL?SHEET_ID=</v>
      </c>
      <c r="AD1863" s="250" t="str">
        <f t="shared" si="88"/>
        <v>&amp;PAGE=EX_SHEET_ENTRY</v>
      </c>
      <c r="AE1863" s="250" t="str">
        <f>IF(LEFT(tbl_TransDet_Exp[[#This Row],[Journal Id]],2)="EX",TEXT(tbl_TransDet_Exp[[#This Row],[Vch /Ex /PayId]],"0000000000"),"")</f>
        <v/>
      </c>
      <c r="AF1863" s="250" t="b">
        <f>IF(tbl_TransDet_Exp[[#This Row],[ER Lookup and Format]]&lt;&gt;"",CONCATENATE(tbl_TransDet_Exp[[#This Row],[https://financials.omni.fsu.edu/psp/sprdfi/EMPLOYEE/ERP/c/AUDIT_EXPENSE_FUNCTIONS.TE_EXP_SHEET_INQ.GBL?SHEET_ID=]],AE1863,tbl_TransDet_Exp[[#This Row],[&amp;PAGE=EX_SHEET_ENTRY]]))</f>
        <v>0</v>
      </c>
      <c r="AG1863" s="250" t="str">
        <f t="shared" si="89"/>
        <v>https://docmgmt.its.fsu.edu/NolijWeb/public/apiLoginCheck.jsp?redir=../documentviewer/%3FdocumentId%3D</v>
      </c>
      <c r="AH18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3" s="250" t="str">
        <f>tbl_TransDet_Exp[[#Headers],[&amp;TargetFrameName=None]]</f>
        <v>&amp;TargetFrameName=None</v>
      </c>
      <c r="AJ18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3" s="71"/>
      <c r="AN1863" s="22"/>
      <c r="AO1863" s="22"/>
      <c r="AP1863" s="208"/>
      <c r="AQ1863" s="42" t="e">
        <f>IF(tbl_TransDet_Exp[[#This Row],[Custom SR Type]]="",INDEX(SR_Lookup[Section Name],MATCH(tbl_TransDet_Exp[[#This Row],[Account]],SR_Lookup[Account],0)),tbl_TransDet_Exp[[#This Row],[Custom SR Type]])</f>
        <v>#N/A</v>
      </c>
      <c r="AR1863" s="42">
        <f>VALUE(CONCATENATE(C1863,TEXT(tbl_TransDet_Exp[[#This Row],[Pd]],"00")))</f>
        <v>0</v>
      </c>
      <c r="AS1863" s="42" t="str">
        <f>TEXT(tbl_TransDet_Exp[[#This Row],[Project Id]],"000000")</f>
        <v>000000</v>
      </c>
      <c r="AT1863" s="42" t="e">
        <f>INDEX(Table11[Description],MATCH(tbl_TransDet_Exp[[#This Row],[Account]],Table11[GL Account],0))</f>
        <v>#N/A</v>
      </c>
      <c r="AU18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4" spans="2:47">
      <c r="B1864" s="11"/>
      <c r="C1864" s="243"/>
      <c r="D1864" s="243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244"/>
      <c r="P1864" s="11"/>
      <c r="Q1864" s="245"/>
      <c r="R1864" s="11"/>
      <c r="S1864" s="11"/>
      <c r="T1864" s="11"/>
      <c r="U1864" s="11"/>
      <c r="V1864" s="11"/>
      <c r="W1864" s="11"/>
      <c r="X1864" s="11"/>
      <c r="Y1864" s="11"/>
      <c r="Z1864" s="246"/>
      <c r="AA18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4" s="250" t="e">
        <f>IF(tbl_TransDet_Exp[[#This Row],[+/-  (HR GL Detail)]]&lt;&gt;"",tbl_TransDet_Exp[[#This Row],[+/-  (HR GL Detail)]],IF(#REF!&lt;&gt;"",#REF!,""))</f>
        <v>#REF!</v>
      </c>
      <c r="AC1864" s="250" t="str">
        <f t="shared" si="87"/>
        <v>https://financials.omni.fsu.edu/psp/sprdfi/EMPLOYEE/ERP/c/AUDIT_EXPENSE_FUNCTIONS.TE_EXP_SHEET_INQ.GBL?SHEET_ID=</v>
      </c>
      <c r="AD1864" s="250" t="str">
        <f t="shared" si="88"/>
        <v>&amp;PAGE=EX_SHEET_ENTRY</v>
      </c>
      <c r="AE1864" s="250" t="str">
        <f>IF(LEFT(tbl_TransDet_Exp[[#This Row],[Journal Id]],2)="EX",TEXT(tbl_TransDet_Exp[[#This Row],[Vch /Ex /PayId]],"0000000000"),"")</f>
        <v/>
      </c>
      <c r="AF1864" s="250" t="b">
        <f>IF(tbl_TransDet_Exp[[#This Row],[ER Lookup and Format]]&lt;&gt;"",CONCATENATE(tbl_TransDet_Exp[[#This Row],[https://financials.omni.fsu.edu/psp/sprdfi/EMPLOYEE/ERP/c/AUDIT_EXPENSE_FUNCTIONS.TE_EXP_SHEET_INQ.GBL?SHEET_ID=]],AE1864,tbl_TransDet_Exp[[#This Row],[&amp;PAGE=EX_SHEET_ENTRY]]))</f>
        <v>0</v>
      </c>
      <c r="AG1864" s="250" t="str">
        <f t="shared" si="89"/>
        <v>https://docmgmt.its.fsu.edu/NolijWeb/public/apiLoginCheck.jsp?redir=../documentviewer/%3FdocumentId%3D</v>
      </c>
      <c r="AH18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4" s="250" t="str">
        <f>tbl_TransDet_Exp[[#Headers],[&amp;TargetFrameName=None]]</f>
        <v>&amp;TargetFrameName=None</v>
      </c>
      <c r="AJ18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4" s="71"/>
      <c r="AN1864" s="22"/>
      <c r="AO1864" s="22"/>
      <c r="AP1864" s="208"/>
      <c r="AQ1864" s="42" t="e">
        <f>IF(tbl_TransDet_Exp[[#This Row],[Custom SR Type]]="",INDEX(SR_Lookup[Section Name],MATCH(tbl_TransDet_Exp[[#This Row],[Account]],SR_Lookup[Account],0)),tbl_TransDet_Exp[[#This Row],[Custom SR Type]])</f>
        <v>#N/A</v>
      </c>
      <c r="AR1864" s="42">
        <f>VALUE(CONCATENATE(C1864,TEXT(tbl_TransDet_Exp[[#This Row],[Pd]],"00")))</f>
        <v>0</v>
      </c>
      <c r="AS1864" s="42" t="str">
        <f>TEXT(tbl_TransDet_Exp[[#This Row],[Project Id]],"000000")</f>
        <v>000000</v>
      </c>
      <c r="AT1864" s="42" t="e">
        <f>INDEX(Table11[Description],MATCH(tbl_TransDet_Exp[[#This Row],[Account]],Table11[GL Account],0))</f>
        <v>#N/A</v>
      </c>
      <c r="AU18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5" spans="2:47">
      <c r="B1865" s="11"/>
      <c r="C1865" s="243"/>
      <c r="D1865" s="243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244"/>
      <c r="P1865" s="11"/>
      <c r="Q1865" s="245"/>
      <c r="R1865" s="11"/>
      <c r="S1865" s="11"/>
      <c r="T1865" s="11"/>
      <c r="U1865" s="11"/>
      <c r="V1865" s="11"/>
      <c r="W1865" s="11"/>
      <c r="X1865" s="11"/>
      <c r="Y1865" s="11"/>
      <c r="Z1865" s="246"/>
      <c r="AA18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5" s="250" t="e">
        <f>IF(tbl_TransDet_Exp[[#This Row],[+/-  (HR GL Detail)]]&lt;&gt;"",tbl_TransDet_Exp[[#This Row],[+/-  (HR GL Detail)]],IF(#REF!&lt;&gt;"",#REF!,""))</f>
        <v>#REF!</v>
      </c>
      <c r="AC1865" s="250" t="str">
        <f t="shared" si="87"/>
        <v>https://financials.omni.fsu.edu/psp/sprdfi/EMPLOYEE/ERP/c/AUDIT_EXPENSE_FUNCTIONS.TE_EXP_SHEET_INQ.GBL?SHEET_ID=</v>
      </c>
      <c r="AD1865" s="250" t="str">
        <f t="shared" si="88"/>
        <v>&amp;PAGE=EX_SHEET_ENTRY</v>
      </c>
      <c r="AE1865" s="250" t="str">
        <f>IF(LEFT(tbl_TransDet_Exp[[#This Row],[Journal Id]],2)="EX",TEXT(tbl_TransDet_Exp[[#This Row],[Vch /Ex /PayId]],"0000000000"),"")</f>
        <v/>
      </c>
      <c r="AF1865" s="250" t="b">
        <f>IF(tbl_TransDet_Exp[[#This Row],[ER Lookup and Format]]&lt;&gt;"",CONCATENATE(tbl_TransDet_Exp[[#This Row],[https://financials.omni.fsu.edu/psp/sprdfi/EMPLOYEE/ERP/c/AUDIT_EXPENSE_FUNCTIONS.TE_EXP_SHEET_INQ.GBL?SHEET_ID=]],AE1865,tbl_TransDet_Exp[[#This Row],[&amp;PAGE=EX_SHEET_ENTRY]]))</f>
        <v>0</v>
      </c>
      <c r="AG1865" s="250" t="str">
        <f t="shared" si="89"/>
        <v>https://docmgmt.its.fsu.edu/NolijWeb/public/apiLoginCheck.jsp?redir=../documentviewer/%3FdocumentId%3D</v>
      </c>
      <c r="AH18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5" s="250" t="str">
        <f>tbl_TransDet_Exp[[#Headers],[&amp;TargetFrameName=None]]</f>
        <v>&amp;TargetFrameName=None</v>
      </c>
      <c r="AJ18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5" s="71"/>
      <c r="AN1865" s="22"/>
      <c r="AO1865" s="22"/>
      <c r="AP1865" s="208"/>
      <c r="AQ1865" s="42" t="e">
        <f>IF(tbl_TransDet_Exp[[#This Row],[Custom SR Type]]="",INDEX(SR_Lookup[Section Name],MATCH(tbl_TransDet_Exp[[#This Row],[Account]],SR_Lookup[Account],0)),tbl_TransDet_Exp[[#This Row],[Custom SR Type]])</f>
        <v>#N/A</v>
      </c>
      <c r="AR1865" s="42">
        <f>VALUE(CONCATENATE(C1865,TEXT(tbl_TransDet_Exp[[#This Row],[Pd]],"00")))</f>
        <v>0</v>
      </c>
      <c r="AS1865" s="42" t="str">
        <f>TEXT(tbl_TransDet_Exp[[#This Row],[Project Id]],"000000")</f>
        <v>000000</v>
      </c>
      <c r="AT1865" s="42" t="e">
        <f>INDEX(Table11[Description],MATCH(tbl_TransDet_Exp[[#This Row],[Account]],Table11[GL Account],0))</f>
        <v>#N/A</v>
      </c>
      <c r="AU18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6" spans="2:47">
      <c r="B1866" s="11"/>
      <c r="C1866" s="243"/>
      <c r="D1866" s="243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244"/>
      <c r="P1866" s="11"/>
      <c r="Q1866" s="245"/>
      <c r="R1866" s="11"/>
      <c r="S1866" s="11"/>
      <c r="T1866" s="11"/>
      <c r="U1866" s="11"/>
      <c r="V1866" s="11"/>
      <c r="W1866" s="11"/>
      <c r="X1866" s="11"/>
      <c r="Y1866" s="11"/>
      <c r="Z1866" s="246"/>
      <c r="AA18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6" s="250" t="e">
        <f>IF(tbl_TransDet_Exp[[#This Row],[+/-  (HR GL Detail)]]&lt;&gt;"",tbl_TransDet_Exp[[#This Row],[+/-  (HR GL Detail)]],IF(#REF!&lt;&gt;"",#REF!,""))</f>
        <v>#REF!</v>
      </c>
      <c r="AC1866" s="250" t="str">
        <f t="shared" ref="AC1866:AC1929" si="90">$AC$2</f>
        <v>https://financials.omni.fsu.edu/psp/sprdfi/EMPLOYEE/ERP/c/AUDIT_EXPENSE_FUNCTIONS.TE_EXP_SHEET_INQ.GBL?SHEET_ID=</v>
      </c>
      <c r="AD1866" s="250" t="str">
        <f t="shared" ref="AD1866:AD1929" si="91">$AD$2</f>
        <v>&amp;PAGE=EX_SHEET_ENTRY</v>
      </c>
      <c r="AE1866" s="250" t="str">
        <f>IF(LEFT(tbl_TransDet_Exp[[#This Row],[Journal Id]],2)="EX",TEXT(tbl_TransDet_Exp[[#This Row],[Vch /Ex /PayId]],"0000000000"),"")</f>
        <v/>
      </c>
      <c r="AF1866" s="250" t="b">
        <f>IF(tbl_TransDet_Exp[[#This Row],[ER Lookup and Format]]&lt;&gt;"",CONCATENATE(tbl_TransDet_Exp[[#This Row],[https://financials.omni.fsu.edu/psp/sprdfi/EMPLOYEE/ERP/c/AUDIT_EXPENSE_FUNCTIONS.TE_EXP_SHEET_INQ.GBL?SHEET_ID=]],AE1866,tbl_TransDet_Exp[[#This Row],[&amp;PAGE=EX_SHEET_ENTRY]]))</f>
        <v>0</v>
      </c>
      <c r="AG1866" s="250" t="str">
        <f t="shared" ref="AG1866:AG1929" si="92">$AG$2</f>
        <v>https://docmgmt.its.fsu.edu/NolijWeb/public/apiLoginCheck.jsp?redir=../documentviewer/%3FdocumentId%3D</v>
      </c>
      <c r="AH18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6" s="250" t="str">
        <f>tbl_TransDet_Exp[[#Headers],[&amp;TargetFrameName=None]]</f>
        <v>&amp;TargetFrameName=None</v>
      </c>
      <c r="AJ18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6" s="71"/>
      <c r="AN1866" s="22"/>
      <c r="AO1866" s="22"/>
      <c r="AP1866" s="208"/>
      <c r="AQ1866" s="42" t="e">
        <f>IF(tbl_TransDet_Exp[[#This Row],[Custom SR Type]]="",INDEX(SR_Lookup[Section Name],MATCH(tbl_TransDet_Exp[[#This Row],[Account]],SR_Lookup[Account],0)),tbl_TransDet_Exp[[#This Row],[Custom SR Type]])</f>
        <v>#N/A</v>
      </c>
      <c r="AR1866" s="42">
        <f>VALUE(CONCATENATE(C1866,TEXT(tbl_TransDet_Exp[[#This Row],[Pd]],"00")))</f>
        <v>0</v>
      </c>
      <c r="AS1866" s="42" t="str">
        <f>TEXT(tbl_TransDet_Exp[[#This Row],[Project Id]],"000000")</f>
        <v>000000</v>
      </c>
      <c r="AT1866" s="42" t="e">
        <f>INDEX(Table11[Description],MATCH(tbl_TransDet_Exp[[#This Row],[Account]],Table11[GL Account],0))</f>
        <v>#N/A</v>
      </c>
      <c r="AU18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7" spans="2:47">
      <c r="B1867" s="11"/>
      <c r="C1867" s="243"/>
      <c r="D1867" s="243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244"/>
      <c r="P1867" s="11"/>
      <c r="Q1867" s="245"/>
      <c r="R1867" s="11"/>
      <c r="S1867" s="11"/>
      <c r="T1867" s="11"/>
      <c r="U1867" s="11"/>
      <c r="V1867" s="11"/>
      <c r="W1867" s="11"/>
      <c r="X1867" s="11"/>
      <c r="Y1867" s="11"/>
      <c r="Z1867" s="246"/>
      <c r="AA18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7" s="250" t="e">
        <f>IF(tbl_TransDet_Exp[[#This Row],[+/-  (HR GL Detail)]]&lt;&gt;"",tbl_TransDet_Exp[[#This Row],[+/-  (HR GL Detail)]],IF(#REF!&lt;&gt;"",#REF!,""))</f>
        <v>#REF!</v>
      </c>
      <c r="AC1867" s="250" t="str">
        <f t="shared" si="90"/>
        <v>https://financials.omni.fsu.edu/psp/sprdfi/EMPLOYEE/ERP/c/AUDIT_EXPENSE_FUNCTIONS.TE_EXP_SHEET_INQ.GBL?SHEET_ID=</v>
      </c>
      <c r="AD1867" s="250" t="str">
        <f t="shared" si="91"/>
        <v>&amp;PAGE=EX_SHEET_ENTRY</v>
      </c>
      <c r="AE1867" s="250" t="str">
        <f>IF(LEFT(tbl_TransDet_Exp[[#This Row],[Journal Id]],2)="EX",TEXT(tbl_TransDet_Exp[[#This Row],[Vch /Ex /PayId]],"0000000000"),"")</f>
        <v/>
      </c>
      <c r="AF1867" s="250" t="b">
        <f>IF(tbl_TransDet_Exp[[#This Row],[ER Lookup and Format]]&lt;&gt;"",CONCATENATE(tbl_TransDet_Exp[[#This Row],[https://financials.omni.fsu.edu/psp/sprdfi/EMPLOYEE/ERP/c/AUDIT_EXPENSE_FUNCTIONS.TE_EXP_SHEET_INQ.GBL?SHEET_ID=]],AE1867,tbl_TransDet_Exp[[#This Row],[&amp;PAGE=EX_SHEET_ENTRY]]))</f>
        <v>0</v>
      </c>
      <c r="AG1867" s="250" t="str">
        <f t="shared" si="92"/>
        <v>https://docmgmt.its.fsu.edu/NolijWeb/public/apiLoginCheck.jsp?redir=../documentviewer/%3FdocumentId%3D</v>
      </c>
      <c r="AH18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7" s="250" t="str">
        <f>tbl_TransDet_Exp[[#Headers],[&amp;TargetFrameName=None]]</f>
        <v>&amp;TargetFrameName=None</v>
      </c>
      <c r="AJ18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7" s="71"/>
      <c r="AN1867" s="22"/>
      <c r="AO1867" s="22"/>
      <c r="AP1867" s="208"/>
      <c r="AQ1867" s="42" t="e">
        <f>IF(tbl_TransDet_Exp[[#This Row],[Custom SR Type]]="",INDEX(SR_Lookup[Section Name],MATCH(tbl_TransDet_Exp[[#This Row],[Account]],SR_Lookup[Account],0)),tbl_TransDet_Exp[[#This Row],[Custom SR Type]])</f>
        <v>#N/A</v>
      </c>
      <c r="AR1867" s="42">
        <f>VALUE(CONCATENATE(C1867,TEXT(tbl_TransDet_Exp[[#This Row],[Pd]],"00")))</f>
        <v>0</v>
      </c>
      <c r="AS1867" s="42" t="str">
        <f>TEXT(tbl_TransDet_Exp[[#This Row],[Project Id]],"000000")</f>
        <v>000000</v>
      </c>
      <c r="AT1867" s="42" t="e">
        <f>INDEX(Table11[Description],MATCH(tbl_TransDet_Exp[[#This Row],[Account]],Table11[GL Account],0))</f>
        <v>#N/A</v>
      </c>
      <c r="AU18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8" spans="2:47">
      <c r="B1868" s="11"/>
      <c r="C1868" s="243"/>
      <c r="D1868" s="243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244"/>
      <c r="P1868" s="11"/>
      <c r="Q1868" s="245"/>
      <c r="R1868" s="11"/>
      <c r="S1868" s="11"/>
      <c r="T1868" s="11"/>
      <c r="U1868" s="11"/>
      <c r="V1868" s="11"/>
      <c r="W1868" s="11"/>
      <c r="X1868" s="11"/>
      <c r="Y1868" s="11"/>
      <c r="Z1868" s="246"/>
      <c r="AA18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8" s="250" t="e">
        <f>IF(tbl_TransDet_Exp[[#This Row],[+/-  (HR GL Detail)]]&lt;&gt;"",tbl_TransDet_Exp[[#This Row],[+/-  (HR GL Detail)]],IF(#REF!&lt;&gt;"",#REF!,""))</f>
        <v>#REF!</v>
      </c>
      <c r="AC1868" s="250" t="str">
        <f t="shared" si="90"/>
        <v>https://financials.omni.fsu.edu/psp/sprdfi/EMPLOYEE/ERP/c/AUDIT_EXPENSE_FUNCTIONS.TE_EXP_SHEET_INQ.GBL?SHEET_ID=</v>
      </c>
      <c r="AD1868" s="250" t="str">
        <f t="shared" si="91"/>
        <v>&amp;PAGE=EX_SHEET_ENTRY</v>
      </c>
      <c r="AE1868" s="250" t="str">
        <f>IF(LEFT(tbl_TransDet_Exp[[#This Row],[Journal Id]],2)="EX",TEXT(tbl_TransDet_Exp[[#This Row],[Vch /Ex /PayId]],"0000000000"),"")</f>
        <v/>
      </c>
      <c r="AF1868" s="250" t="b">
        <f>IF(tbl_TransDet_Exp[[#This Row],[ER Lookup and Format]]&lt;&gt;"",CONCATENATE(tbl_TransDet_Exp[[#This Row],[https://financials.omni.fsu.edu/psp/sprdfi/EMPLOYEE/ERP/c/AUDIT_EXPENSE_FUNCTIONS.TE_EXP_SHEET_INQ.GBL?SHEET_ID=]],AE1868,tbl_TransDet_Exp[[#This Row],[&amp;PAGE=EX_SHEET_ENTRY]]))</f>
        <v>0</v>
      </c>
      <c r="AG1868" s="250" t="str">
        <f t="shared" si="92"/>
        <v>https://docmgmt.its.fsu.edu/NolijWeb/public/apiLoginCheck.jsp?redir=../documentviewer/%3FdocumentId%3D</v>
      </c>
      <c r="AH18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8" s="250" t="str">
        <f>tbl_TransDet_Exp[[#Headers],[&amp;TargetFrameName=None]]</f>
        <v>&amp;TargetFrameName=None</v>
      </c>
      <c r="AJ18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8" s="71"/>
      <c r="AN1868" s="22"/>
      <c r="AO1868" s="22"/>
      <c r="AP1868" s="208"/>
      <c r="AQ1868" s="42" t="e">
        <f>IF(tbl_TransDet_Exp[[#This Row],[Custom SR Type]]="",INDEX(SR_Lookup[Section Name],MATCH(tbl_TransDet_Exp[[#This Row],[Account]],SR_Lookup[Account],0)),tbl_TransDet_Exp[[#This Row],[Custom SR Type]])</f>
        <v>#N/A</v>
      </c>
      <c r="AR1868" s="42">
        <f>VALUE(CONCATENATE(C1868,TEXT(tbl_TransDet_Exp[[#This Row],[Pd]],"00")))</f>
        <v>0</v>
      </c>
      <c r="AS1868" s="42" t="str">
        <f>TEXT(tbl_TransDet_Exp[[#This Row],[Project Id]],"000000")</f>
        <v>000000</v>
      </c>
      <c r="AT1868" s="42" t="e">
        <f>INDEX(Table11[Description],MATCH(tbl_TransDet_Exp[[#This Row],[Account]],Table11[GL Account],0))</f>
        <v>#N/A</v>
      </c>
      <c r="AU18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69" spans="2:47">
      <c r="B1869" s="11"/>
      <c r="C1869" s="243"/>
      <c r="D1869" s="243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244"/>
      <c r="P1869" s="11"/>
      <c r="Q1869" s="245"/>
      <c r="R1869" s="11"/>
      <c r="S1869" s="11"/>
      <c r="T1869" s="11"/>
      <c r="U1869" s="11"/>
      <c r="V1869" s="11"/>
      <c r="W1869" s="11"/>
      <c r="X1869" s="11"/>
      <c r="Y1869" s="11"/>
      <c r="Z1869" s="246"/>
      <c r="AA18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69" s="250" t="e">
        <f>IF(tbl_TransDet_Exp[[#This Row],[+/-  (HR GL Detail)]]&lt;&gt;"",tbl_TransDet_Exp[[#This Row],[+/-  (HR GL Detail)]],IF(#REF!&lt;&gt;"",#REF!,""))</f>
        <v>#REF!</v>
      </c>
      <c r="AC1869" s="250" t="str">
        <f t="shared" si="90"/>
        <v>https://financials.omni.fsu.edu/psp/sprdfi/EMPLOYEE/ERP/c/AUDIT_EXPENSE_FUNCTIONS.TE_EXP_SHEET_INQ.GBL?SHEET_ID=</v>
      </c>
      <c r="AD1869" s="250" t="str">
        <f t="shared" si="91"/>
        <v>&amp;PAGE=EX_SHEET_ENTRY</v>
      </c>
      <c r="AE1869" s="250" t="str">
        <f>IF(LEFT(tbl_TransDet_Exp[[#This Row],[Journal Id]],2)="EX",TEXT(tbl_TransDet_Exp[[#This Row],[Vch /Ex /PayId]],"0000000000"),"")</f>
        <v/>
      </c>
      <c r="AF1869" s="250" t="b">
        <f>IF(tbl_TransDet_Exp[[#This Row],[ER Lookup and Format]]&lt;&gt;"",CONCATENATE(tbl_TransDet_Exp[[#This Row],[https://financials.omni.fsu.edu/psp/sprdfi/EMPLOYEE/ERP/c/AUDIT_EXPENSE_FUNCTIONS.TE_EXP_SHEET_INQ.GBL?SHEET_ID=]],AE1869,tbl_TransDet_Exp[[#This Row],[&amp;PAGE=EX_SHEET_ENTRY]]))</f>
        <v>0</v>
      </c>
      <c r="AG1869" s="250" t="str">
        <f t="shared" si="92"/>
        <v>https://docmgmt.its.fsu.edu/NolijWeb/public/apiLoginCheck.jsp?redir=../documentviewer/%3FdocumentId%3D</v>
      </c>
      <c r="AH18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69" s="250" t="str">
        <f>tbl_TransDet_Exp[[#Headers],[&amp;TargetFrameName=None]]</f>
        <v>&amp;TargetFrameName=None</v>
      </c>
      <c r="AJ18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69" s="71"/>
      <c r="AN1869" s="22"/>
      <c r="AO1869" s="22"/>
      <c r="AP1869" s="208"/>
      <c r="AQ1869" s="42" t="e">
        <f>IF(tbl_TransDet_Exp[[#This Row],[Custom SR Type]]="",INDEX(SR_Lookup[Section Name],MATCH(tbl_TransDet_Exp[[#This Row],[Account]],SR_Lookup[Account],0)),tbl_TransDet_Exp[[#This Row],[Custom SR Type]])</f>
        <v>#N/A</v>
      </c>
      <c r="AR1869" s="42">
        <f>VALUE(CONCATENATE(C1869,TEXT(tbl_TransDet_Exp[[#This Row],[Pd]],"00")))</f>
        <v>0</v>
      </c>
      <c r="AS1869" s="42" t="str">
        <f>TEXT(tbl_TransDet_Exp[[#This Row],[Project Id]],"000000")</f>
        <v>000000</v>
      </c>
      <c r="AT1869" s="42" t="e">
        <f>INDEX(Table11[Description],MATCH(tbl_TransDet_Exp[[#This Row],[Account]],Table11[GL Account],0))</f>
        <v>#N/A</v>
      </c>
      <c r="AU18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0" spans="2:47">
      <c r="B1870" s="11"/>
      <c r="C1870" s="243"/>
      <c r="D1870" s="243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244"/>
      <c r="P1870" s="11"/>
      <c r="Q1870" s="245"/>
      <c r="R1870" s="11"/>
      <c r="S1870" s="11"/>
      <c r="T1870" s="11"/>
      <c r="U1870" s="11"/>
      <c r="V1870" s="11"/>
      <c r="W1870" s="11"/>
      <c r="X1870" s="11"/>
      <c r="Y1870" s="11"/>
      <c r="Z1870" s="246"/>
      <c r="AA18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0" s="250" t="e">
        <f>IF(tbl_TransDet_Exp[[#This Row],[+/-  (HR GL Detail)]]&lt;&gt;"",tbl_TransDet_Exp[[#This Row],[+/-  (HR GL Detail)]],IF(#REF!&lt;&gt;"",#REF!,""))</f>
        <v>#REF!</v>
      </c>
      <c r="AC1870" s="250" t="str">
        <f t="shared" si="90"/>
        <v>https://financials.omni.fsu.edu/psp/sprdfi/EMPLOYEE/ERP/c/AUDIT_EXPENSE_FUNCTIONS.TE_EXP_SHEET_INQ.GBL?SHEET_ID=</v>
      </c>
      <c r="AD1870" s="250" t="str">
        <f t="shared" si="91"/>
        <v>&amp;PAGE=EX_SHEET_ENTRY</v>
      </c>
      <c r="AE1870" s="250" t="str">
        <f>IF(LEFT(tbl_TransDet_Exp[[#This Row],[Journal Id]],2)="EX",TEXT(tbl_TransDet_Exp[[#This Row],[Vch /Ex /PayId]],"0000000000"),"")</f>
        <v/>
      </c>
      <c r="AF1870" s="250" t="b">
        <f>IF(tbl_TransDet_Exp[[#This Row],[ER Lookup and Format]]&lt;&gt;"",CONCATENATE(tbl_TransDet_Exp[[#This Row],[https://financials.omni.fsu.edu/psp/sprdfi/EMPLOYEE/ERP/c/AUDIT_EXPENSE_FUNCTIONS.TE_EXP_SHEET_INQ.GBL?SHEET_ID=]],AE1870,tbl_TransDet_Exp[[#This Row],[&amp;PAGE=EX_SHEET_ENTRY]]))</f>
        <v>0</v>
      </c>
      <c r="AG1870" s="250" t="str">
        <f t="shared" si="92"/>
        <v>https://docmgmt.its.fsu.edu/NolijWeb/public/apiLoginCheck.jsp?redir=../documentviewer/%3FdocumentId%3D</v>
      </c>
      <c r="AH18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0" s="250" t="str">
        <f>tbl_TransDet_Exp[[#Headers],[&amp;TargetFrameName=None]]</f>
        <v>&amp;TargetFrameName=None</v>
      </c>
      <c r="AJ18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0" s="71"/>
      <c r="AN1870" s="22"/>
      <c r="AO1870" s="22"/>
      <c r="AP1870" s="208"/>
      <c r="AQ1870" s="42" t="e">
        <f>IF(tbl_TransDet_Exp[[#This Row],[Custom SR Type]]="",INDEX(SR_Lookup[Section Name],MATCH(tbl_TransDet_Exp[[#This Row],[Account]],SR_Lookup[Account],0)),tbl_TransDet_Exp[[#This Row],[Custom SR Type]])</f>
        <v>#N/A</v>
      </c>
      <c r="AR1870" s="42">
        <f>VALUE(CONCATENATE(C1870,TEXT(tbl_TransDet_Exp[[#This Row],[Pd]],"00")))</f>
        <v>0</v>
      </c>
      <c r="AS1870" s="42" t="str">
        <f>TEXT(tbl_TransDet_Exp[[#This Row],[Project Id]],"000000")</f>
        <v>000000</v>
      </c>
      <c r="AT1870" s="42" t="e">
        <f>INDEX(Table11[Description],MATCH(tbl_TransDet_Exp[[#This Row],[Account]],Table11[GL Account],0))</f>
        <v>#N/A</v>
      </c>
      <c r="AU18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1" spans="2:47">
      <c r="B1871" s="11"/>
      <c r="C1871" s="243"/>
      <c r="D1871" s="243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244"/>
      <c r="P1871" s="11"/>
      <c r="Q1871" s="245"/>
      <c r="R1871" s="11"/>
      <c r="S1871" s="11"/>
      <c r="T1871" s="11"/>
      <c r="U1871" s="11"/>
      <c r="V1871" s="11"/>
      <c r="W1871" s="11"/>
      <c r="X1871" s="11"/>
      <c r="Y1871" s="11"/>
      <c r="Z1871" s="246"/>
      <c r="AA18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1" s="250" t="e">
        <f>IF(tbl_TransDet_Exp[[#This Row],[+/-  (HR GL Detail)]]&lt;&gt;"",tbl_TransDet_Exp[[#This Row],[+/-  (HR GL Detail)]],IF(#REF!&lt;&gt;"",#REF!,""))</f>
        <v>#REF!</v>
      </c>
      <c r="AC1871" s="250" t="str">
        <f t="shared" si="90"/>
        <v>https://financials.omni.fsu.edu/psp/sprdfi/EMPLOYEE/ERP/c/AUDIT_EXPENSE_FUNCTIONS.TE_EXP_SHEET_INQ.GBL?SHEET_ID=</v>
      </c>
      <c r="AD1871" s="250" t="str">
        <f t="shared" si="91"/>
        <v>&amp;PAGE=EX_SHEET_ENTRY</v>
      </c>
      <c r="AE1871" s="250" t="str">
        <f>IF(LEFT(tbl_TransDet_Exp[[#This Row],[Journal Id]],2)="EX",TEXT(tbl_TransDet_Exp[[#This Row],[Vch /Ex /PayId]],"0000000000"),"")</f>
        <v/>
      </c>
      <c r="AF1871" s="250" t="b">
        <f>IF(tbl_TransDet_Exp[[#This Row],[ER Lookup and Format]]&lt;&gt;"",CONCATENATE(tbl_TransDet_Exp[[#This Row],[https://financials.omni.fsu.edu/psp/sprdfi/EMPLOYEE/ERP/c/AUDIT_EXPENSE_FUNCTIONS.TE_EXP_SHEET_INQ.GBL?SHEET_ID=]],AE1871,tbl_TransDet_Exp[[#This Row],[&amp;PAGE=EX_SHEET_ENTRY]]))</f>
        <v>0</v>
      </c>
      <c r="AG1871" s="250" t="str">
        <f t="shared" si="92"/>
        <v>https://docmgmt.its.fsu.edu/NolijWeb/public/apiLoginCheck.jsp?redir=../documentviewer/%3FdocumentId%3D</v>
      </c>
      <c r="AH18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1" s="250" t="str">
        <f>tbl_TransDet_Exp[[#Headers],[&amp;TargetFrameName=None]]</f>
        <v>&amp;TargetFrameName=None</v>
      </c>
      <c r="AJ18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1" s="71"/>
      <c r="AN1871" s="22"/>
      <c r="AO1871" s="22"/>
      <c r="AP1871" s="208"/>
      <c r="AQ1871" s="42" t="e">
        <f>IF(tbl_TransDet_Exp[[#This Row],[Custom SR Type]]="",INDEX(SR_Lookup[Section Name],MATCH(tbl_TransDet_Exp[[#This Row],[Account]],SR_Lookup[Account],0)),tbl_TransDet_Exp[[#This Row],[Custom SR Type]])</f>
        <v>#N/A</v>
      </c>
      <c r="AR1871" s="42">
        <f>VALUE(CONCATENATE(C1871,TEXT(tbl_TransDet_Exp[[#This Row],[Pd]],"00")))</f>
        <v>0</v>
      </c>
      <c r="AS1871" s="42" t="str">
        <f>TEXT(tbl_TransDet_Exp[[#This Row],[Project Id]],"000000")</f>
        <v>000000</v>
      </c>
      <c r="AT1871" s="42" t="e">
        <f>INDEX(Table11[Description],MATCH(tbl_TransDet_Exp[[#This Row],[Account]],Table11[GL Account],0))</f>
        <v>#N/A</v>
      </c>
      <c r="AU18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2" spans="2:47">
      <c r="B1872" s="11"/>
      <c r="C1872" s="243"/>
      <c r="D1872" s="243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244"/>
      <c r="P1872" s="11"/>
      <c r="Q1872" s="245"/>
      <c r="R1872" s="11"/>
      <c r="S1872" s="11"/>
      <c r="T1872" s="11"/>
      <c r="U1872" s="11"/>
      <c r="V1872" s="11"/>
      <c r="W1872" s="11"/>
      <c r="X1872" s="11"/>
      <c r="Y1872" s="11"/>
      <c r="Z1872" s="246"/>
      <c r="AA18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2" s="250" t="e">
        <f>IF(tbl_TransDet_Exp[[#This Row],[+/-  (HR GL Detail)]]&lt;&gt;"",tbl_TransDet_Exp[[#This Row],[+/-  (HR GL Detail)]],IF(#REF!&lt;&gt;"",#REF!,""))</f>
        <v>#REF!</v>
      </c>
      <c r="AC1872" s="250" t="str">
        <f t="shared" si="90"/>
        <v>https://financials.omni.fsu.edu/psp/sprdfi/EMPLOYEE/ERP/c/AUDIT_EXPENSE_FUNCTIONS.TE_EXP_SHEET_INQ.GBL?SHEET_ID=</v>
      </c>
      <c r="AD1872" s="250" t="str">
        <f t="shared" si="91"/>
        <v>&amp;PAGE=EX_SHEET_ENTRY</v>
      </c>
      <c r="AE1872" s="250" t="str">
        <f>IF(LEFT(tbl_TransDet_Exp[[#This Row],[Journal Id]],2)="EX",TEXT(tbl_TransDet_Exp[[#This Row],[Vch /Ex /PayId]],"0000000000"),"")</f>
        <v/>
      </c>
      <c r="AF1872" s="250" t="b">
        <f>IF(tbl_TransDet_Exp[[#This Row],[ER Lookup and Format]]&lt;&gt;"",CONCATENATE(tbl_TransDet_Exp[[#This Row],[https://financials.omni.fsu.edu/psp/sprdfi/EMPLOYEE/ERP/c/AUDIT_EXPENSE_FUNCTIONS.TE_EXP_SHEET_INQ.GBL?SHEET_ID=]],AE1872,tbl_TransDet_Exp[[#This Row],[&amp;PAGE=EX_SHEET_ENTRY]]))</f>
        <v>0</v>
      </c>
      <c r="AG1872" s="250" t="str">
        <f t="shared" si="92"/>
        <v>https://docmgmt.its.fsu.edu/NolijWeb/public/apiLoginCheck.jsp?redir=../documentviewer/%3FdocumentId%3D</v>
      </c>
      <c r="AH18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2" s="250" t="str">
        <f>tbl_TransDet_Exp[[#Headers],[&amp;TargetFrameName=None]]</f>
        <v>&amp;TargetFrameName=None</v>
      </c>
      <c r="AJ18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2" s="71"/>
      <c r="AN1872" s="22"/>
      <c r="AO1872" s="22"/>
      <c r="AP1872" s="208"/>
      <c r="AQ1872" s="42" t="e">
        <f>IF(tbl_TransDet_Exp[[#This Row],[Custom SR Type]]="",INDEX(SR_Lookup[Section Name],MATCH(tbl_TransDet_Exp[[#This Row],[Account]],SR_Lookup[Account],0)),tbl_TransDet_Exp[[#This Row],[Custom SR Type]])</f>
        <v>#N/A</v>
      </c>
      <c r="AR1872" s="42">
        <f>VALUE(CONCATENATE(C1872,TEXT(tbl_TransDet_Exp[[#This Row],[Pd]],"00")))</f>
        <v>0</v>
      </c>
      <c r="AS1872" s="42" t="str">
        <f>TEXT(tbl_TransDet_Exp[[#This Row],[Project Id]],"000000")</f>
        <v>000000</v>
      </c>
      <c r="AT1872" s="42" t="e">
        <f>INDEX(Table11[Description],MATCH(tbl_TransDet_Exp[[#This Row],[Account]],Table11[GL Account],0))</f>
        <v>#N/A</v>
      </c>
      <c r="AU18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3" spans="2:47">
      <c r="B1873" s="11"/>
      <c r="C1873" s="243"/>
      <c r="D1873" s="243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244"/>
      <c r="P1873" s="11"/>
      <c r="Q1873" s="245"/>
      <c r="R1873" s="11"/>
      <c r="S1873" s="11"/>
      <c r="T1873" s="11"/>
      <c r="U1873" s="11"/>
      <c r="V1873" s="11"/>
      <c r="W1873" s="11"/>
      <c r="X1873" s="11"/>
      <c r="Y1873" s="11"/>
      <c r="Z1873" s="246"/>
      <c r="AA18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3" s="250" t="e">
        <f>IF(tbl_TransDet_Exp[[#This Row],[+/-  (HR GL Detail)]]&lt;&gt;"",tbl_TransDet_Exp[[#This Row],[+/-  (HR GL Detail)]],IF(#REF!&lt;&gt;"",#REF!,""))</f>
        <v>#REF!</v>
      </c>
      <c r="AC1873" s="250" t="str">
        <f t="shared" si="90"/>
        <v>https://financials.omni.fsu.edu/psp/sprdfi/EMPLOYEE/ERP/c/AUDIT_EXPENSE_FUNCTIONS.TE_EXP_SHEET_INQ.GBL?SHEET_ID=</v>
      </c>
      <c r="AD1873" s="250" t="str">
        <f t="shared" si="91"/>
        <v>&amp;PAGE=EX_SHEET_ENTRY</v>
      </c>
      <c r="AE1873" s="250" t="str">
        <f>IF(LEFT(tbl_TransDet_Exp[[#This Row],[Journal Id]],2)="EX",TEXT(tbl_TransDet_Exp[[#This Row],[Vch /Ex /PayId]],"0000000000"),"")</f>
        <v/>
      </c>
      <c r="AF1873" s="250" t="b">
        <f>IF(tbl_TransDet_Exp[[#This Row],[ER Lookup and Format]]&lt;&gt;"",CONCATENATE(tbl_TransDet_Exp[[#This Row],[https://financials.omni.fsu.edu/psp/sprdfi/EMPLOYEE/ERP/c/AUDIT_EXPENSE_FUNCTIONS.TE_EXP_SHEET_INQ.GBL?SHEET_ID=]],AE1873,tbl_TransDet_Exp[[#This Row],[&amp;PAGE=EX_SHEET_ENTRY]]))</f>
        <v>0</v>
      </c>
      <c r="AG1873" s="250" t="str">
        <f t="shared" si="92"/>
        <v>https://docmgmt.its.fsu.edu/NolijWeb/public/apiLoginCheck.jsp?redir=../documentviewer/%3FdocumentId%3D</v>
      </c>
      <c r="AH18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3" s="250" t="str">
        <f>tbl_TransDet_Exp[[#Headers],[&amp;TargetFrameName=None]]</f>
        <v>&amp;TargetFrameName=None</v>
      </c>
      <c r="AJ18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3" s="71"/>
      <c r="AN1873" s="22"/>
      <c r="AO1873" s="22"/>
      <c r="AP1873" s="208"/>
      <c r="AQ1873" s="42" t="e">
        <f>IF(tbl_TransDet_Exp[[#This Row],[Custom SR Type]]="",INDEX(SR_Lookup[Section Name],MATCH(tbl_TransDet_Exp[[#This Row],[Account]],SR_Lookup[Account],0)),tbl_TransDet_Exp[[#This Row],[Custom SR Type]])</f>
        <v>#N/A</v>
      </c>
      <c r="AR1873" s="42">
        <f>VALUE(CONCATENATE(C1873,TEXT(tbl_TransDet_Exp[[#This Row],[Pd]],"00")))</f>
        <v>0</v>
      </c>
      <c r="AS1873" s="42" t="str">
        <f>TEXT(tbl_TransDet_Exp[[#This Row],[Project Id]],"000000")</f>
        <v>000000</v>
      </c>
      <c r="AT1873" s="42" t="e">
        <f>INDEX(Table11[Description],MATCH(tbl_TransDet_Exp[[#This Row],[Account]],Table11[GL Account],0))</f>
        <v>#N/A</v>
      </c>
      <c r="AU18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4" spans="2:47">
      <c r="B1874" s="11"/>
      <c r="C1874" s="243"/>
      <c r="D1874" s="243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244"/>
      <c r="P1874" s="11"/>
      <c r="Q1874" s="245"/>
      <c r="R1874" s="11"/>
      <c r="S1874" s="11"/>
      <c r="T1874" s="11"/>
      <c r="U1874" s="11"/>
      <c r="V1874" s="11"/>
      <c r="W1874" s="11"/>
      <c r="X1874" s="11"/>
      <c r="Y1874" s="11"/>
      <c r="Z1874" s="246"/>
      <c r="AA18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4" s="250" t="e">
        <f>IF(tbl_TransDet_Exp[[#This Row],[+/-  (HR GL Detail)]]&lt;&gt;"",tbl_TransDet_Exp[[#This Row],[+/-  (HR GL Detail)]],IF(#REF!&lt;&gt;"",#REF!,""))</f>
        <v>#REF!</v>
      </c>
      <c r="AC1874" s="250" t="str">
        <f t="shared" si="90"/>
        <v>https://financials.omni.fsu.edu/psp/sprdfi/EMPLOYEE/ERP/c/AUDIT_EXPENSE_FUNCTIONS.TE_EXP_SHEET_INQ.GBL?SHEET_ID=</v>
      </c>
      <c r="AD1874" s="250" t="str">
        <f t="shared" si="91"/>
        <v>&amp;PAGE=EX_SHEET_ENTRY</v>
      </c>
      <c r="AE1874" s="250" t="str">
        <f>IF(LEFT(tbl_TransDet_Exp[[#This Row],[Journal Id]],2)="EX",TEXT(tbl_TransDet_Exp[[#This Row],[Vch /Ex /PayId]],"0000000000"),"")</f>
        <v/>
      </c>
      <c r="AF1874" s="250" t="b">
        <f>IF(tbl_TransDet_Exp[[#This Row],[ER Lookup and Format]]&lt;&gt;"",CONCATENATE(tbl_TransDet_Exp[[#This Row],[https://financials.omni.fsu.edu/psp/sprdfi/EMPLOYEE/ERP/c/AUDIT_EXPENSE_FUNCTIONS.TE_EXP_SHEET_INQ.GBL?SHEET_ID=]],AE1874,tbl_TransDet_Exp[[#This Row],[&amp;PAGE=EX_SHEET_ENTRY]]))</f>
        <v>0</v>
      </c>
      <c r="AG1874" s="250" t="str">
        <f t="shared" si="92"/>
        <v>https://docmgmt.its.fsu.edu/NolijWeb/public/apiLoginCheck.jsp?redir=../documentviewer/%3FdocumentId%3D</v>
      </c>
      <c r="AH18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4" s="250" t="str">
        <f>tbl_TransDet_Exp[[#Headers],[&amp;TargetFrameName=None]]</f>
        <v>&amp;TargetFrameName=None</v>
      </c>
      <c r="AJ18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4" s="71"/>
      <c r="AN1874" s="22"/>
      <c r="AO1874" s="22"/>
      <c r="AP1874" s="208"/>
      <c r="AQ1874" s="42" t="e">
        <f>IF(tbl_TransDet_Exp[[#This Row],[Custom SR Type]]="",INDEX(SR_Lookup[Section Name],MATCH(tbl_TransDet_Exp[[#This Row],[Account]],SR_Lookup[Account],0)),tbl_TransDet_Exp[[#This Row],[Custom SR Type]])</f>
        <v>#N/A</v>
      </c>
      <c r="AR1874" s="42">
        <f>VALUE(CONCATENATE(C1874,TEXT(tbl_TransDet_Exp[[#This Row],[Pd]],"00")))</f>
        <v>0</v>
      </c>
      <c r="AS1874" s="42" t="str">
        <f>TEXT(tbl_TransDet_Exp[[#This Row],[Project Id]],"000000")</f>
        <v>000000</v>
      </c>
      <c r="AT1874" s="42" t="e">
        <f>INDEX(Table11[Description],MATCH(tbl_TransDet_Exp[[#This Row],[Account]],Table11[GL Account],0))</f>
        <v>#N/A</v>
      </c>
      <c r="AU18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5" spans="2:47">
      <c r="B1875" s="11"/>
      <c r="C1875" s="243"/>
      <c r="D1875" s="243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244"/>
      <c r="P1875" s="11"/>
      <c r="Q1875" s="245"/>
      <c r="R1875" s="11"/>
      <c r="S1875" s="11"/>
      <c r="T1875" s="11"/>
      <c r="U1875" s="11"/>
      <c r="V1875" s="11"/>
      <c r="W1875" s="11"/>
      <c r="X1875" s="11"/>
      <c r="Y1875" s="11"/>
      <c r="Z1875" s="246"/>
      <c r="AA18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5" s="250" t="e">
        <f>IF(tbl_TransDet_Exp[[#This Row],[+/-  (HR GL Detail)]]&lt;&gt;"",tbl_TransDet_Exp[[#This Row],[+/-  (HR GL Detail)]],IF(#REF!&lt;&gt;"",#REF!,""))</f>
        <v>#REF!</v>
      </c>
      <c r="AC1875" s="250" t="str">
        <f t="shared" si="90"/>
        <v>https://financials.omni.fsu.edu/psp/sprdfi/EMPLOYEE/ERP/c/AUDIT_EXPENSE_FUNCTIONS.TE_EXP_SHEET_INQ.GBL?SHEET_ID=</v>
      </c>
      <c r="AD1875" s="250" t="str">
        <f t="shared" si="91"/>
        <v>&amp;PAGE=EX_SHEET_ENTRY</v>
      </c>
      <c r="AE1875" s="250" t="str">
        <f>IF(LEFT(tbl_TransDet_Exp[[#This Row],[Journal Id]],2)="EX",TEXT(tbl_TransDet_Exp[[#This Row],[Vch /Ex /PayId]],"0000000000"),"")</f>
        <v/>
      </c>
      <c r="AF1875" s="250" t="b">
        <f>IF(tbl_TransDet_Exp[[#This Row],[ER Lookup and Format]]&lt;&gt;"",CONCATENATE(tbl_TransDet_Exp[[#This Row],[https://financials.omni.fsu.edu/psp/sprdfi/EMPLOYEE/ERP/c/AUDIT_EXPENSE_FUNCTIONS.TE_EXP_SHEET_INQ.GBL?SHEET_ID=]],AE1875,tbl_TransDet_Exp[[#This Row],[&amp;PAGE=EX_SHEET_ENTRY]]))</f>
        <v>0</v>
      </c>
      <c r="AG1875" s="250" t="str">
        <f t="shared" si="92"/>
        <v>https://docmgmt.its.fsu.edu/NolijWeb/public/apiLoginCheck.jsp?redir=../documentviewer/%3FdocumentId%3D</v>
      </c>
      <c r="AH18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5" s="250" t="str">
        <f>tbl_TransDet_Exp[[#Headers],[&amp;TargetFrameName=None]]</f>
        <v>&amp;TargetFrameName=None</v>
      </c>
      <c r="AJ18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5" s="71"/>
      <c r="AN1875" s="22"/>
      <c r="AO1875" s="22"/>
      <c r="AP1875" s="208"/>
      <c r="AQ1875" s="42" t="e">
        <f>IF(tbl_TransDet_Exp[[#This Row],[Custom SR Type]]="",INDEX(SR_Lookup[Section Name],MATCH(tbl_TransDet_Exp[[#This Row],[Account]],SR_Lookup[Account],0)),tbl_TransDet_Exp[[#This Row],[Custom SR Type]])</f>
        <v>#N/A</v>
      </c>
      <c r="AR1875" s="42">
        <f>VALUE(CONCATENATE(C1875,TEXT(tbl_TransDet_Exp[[#This Row],[Pd]],"00")))</f>
        <v>0</v>
      </c>
      <c r="AS1875" s="42" t="str">
        <f>TEXT(tbl_TransDet_Exp[[#This Row],[Project Id]],"000000")</f>
        <v>000000</v>
      </c>
      <c r="AT1875" s="42" t="e">
        <f>INDEX(Table11[Description],MATCH(tbl_TransDet_Exp[[#This Row],[Account]],Table11[GL Account],0))</f>
        <v>#N/A</v>
      </c>
      <c r="AU18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6" spans="2:47">
      <c r="B1876" s="11"/>
      <c r="C1876" s="243"/>
      <c r="D1876" s="243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244"/>
      <c r="P1876" s="11"/>
      <c r="Q1876" s="245"/>
      <c r="R1876" s="11"/>
      <c r="S1876" s="11"/>
      <c r="T1876" s="11"/>
      <c r="U1876" s="11"/>
      <c r="V1876" s="11"/>
      <c r="W1876" s="11"/>
      <c r="X1876" s="11"/>
      <c r="Y1876" s="11"/>
      <c r="Z1876" s="246"/>
      <c r="AA18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6" s="250" t="e">
        <f>IF(tbl_TransDet_Exp[[#This Row],[+/-  (HR GL Detail)]]&lt;&gt;"",tbl_TransDet_Exp[[#This Row],[+/-  (HR GL Detail)]],IF(#REF!&lt;&gt;"",#REF!,""))</f>
        <v>#REF!</v>
      </c>
      <c r="AC1876" s="250" t="str">
        <f t="shared" si="90"/>
        <v>https://financials.omni.fsu.edu/psp/sprdfi/EMPLOYEE/ERP/c/AUDIT_EXPENSE_FUNCTIONS.TE_EXP_SHEET_INQ.GBL?SHEET_ID=</v>
      </c>
      <c r="AD1876" s="250" t="str">
        <f t="shared" si="91"/>
        <v>&amp;PAGE=EX_SHEET_ENTRY</v>
      </c>
      <c r="AE1876" s="250" t="str">
        <f>IF(LEFT(tbl_TransDet_Exp[[#This Row],[Journal Id]],2)="EX",TEXT(tbl_TransDet_Exp[[#This Row],[Vch /Ex /PayId]],"0000000000"),"")</f>
        <v/>
      </c>
      <c r="AF1876" s="250" t="b">
        <f>IF(tbl_TransDet_Exp[[#This Row],[ER Lookup and Format]]&lt;&gt;"",CONCATENATE(tbl_TransDet_Exp[[#This Row],[https://financials.omni.fsu.edu/psp/sprdfi/EMPLOYEE/ERP/c/AUDIT_EXPENSE_FUNCTIONS.TE_EXP_SHEET_INQ.GBL?SHEET_ID=]],AE1876,tbl_TransDet_Exp[[#This Row],[&amp;PAGE=EX_SHEET_ENTRY]]))</f>
        <v>0</v>
      </c>
      <c r="AG1876" s="250" t="str">
        <f t="shared" si="92"/>
        <v>https://docmgmt.its.fsu.edu/NolijWeb/public/apiLoginCheck.jsp?redir=../documentviewer/%3FdocumentId%3D</v>
      </c>
      <c r="AH18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6" s="250" t="str">
        <f>tbl_TransDet_Exp[[#Headers],[&amp;TargetFrameName=None]]</f>
        <v>&amp;TargetFrameName=None</v>
      </c>
      <c r="AJ18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6" s="71"/>
      <c r="AN1876" s="22"/>
      <c r="AO1876" s="22"/>
      <c r="AP1876" s="208"/>
      <c r="AQ1876" s="42" t="e">
        <f>IF(tbl_TransDet_Exp[[#This Row],[Custom SR Type]]="",INDEX(SR_Lookup[Section Name],MATCH(tbl_TransDet_Exp[[#This Row],[Account]],SR_Lookup[Account],0)),tbl_TransDet_Exp[[#This Row],[Custom SR Type]])</f>
        <v>#N/A</v>
      </c>
      <c r="AR1876" s="42">
        <f>VALUE(CONCATENATE(C1876,TEXT(tbl_TransDet_Exp[[#This Row],[Pd]],"00")))</f>
        <v>0</v>
      </c>
      <c r="AS1876" s="42" t="str">
        <f>TEXT(tbl_TransDet_Exp[[#This Row],[Project Id]],"000000")</f>
        <v>000000</v>
      </c>
      <c r="AT1876" s="42" t="e">
        <f>INDEX(Table11[Description],MATCH(tbl_TransDet_Exp[[#This Row],[Account]],Table11[GL Account],0))</f>
        <v>#N/A</v>
      </c>
      <c r="AU18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7" spans="2:47">
      <c r="B1877" s="11"/>
      <c r="C1877" s="243"/>
      <c r="D1877" s="243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244"/>
      <c r="P1877" s="11"/>
      <c r="Q1877" s="245"/>
      <c r="R1877" s="11"/>
      <c r="S1877" s="11"/>
      <c r="T1877" s="11"/>
      <c r="U1877" s="11"/>
      <c r="V1877" s="11"/>
      <c r="W1877" s="11"/>
      <c r="X1877" s="11"/>
      <c r="Y1877" s="11"/>
      <c r="Z1877" s="246"/>
      <c r="AA18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7" s="250" t="e">
        <f>IF(tbl_TransDet_Exp[[#This Row],[+/-  (HR GL Detail)]]&lt;&gt;"",tbl_TransDet_Exp[[#This Row],[+/-  (HR GL Detail)]],IF(#REF!&lt;&gt;"",#REF!,""))</f>
        <v>#REF!</v>
      </c>
      <c r="AC1877" s="250" t="str">
        <f t="shared" si="90"/>
        <v>https://financials.omni.fsu.edu/psp/sprdfi/EMPLOYEE/ERP/c/AUDIT_EXPENSE_FUNCTIONS.TE_EXP_SHEET_INQ.GBL?SHEET_ID=</v>
      </c>
      <c r="AD1877" s="250" t="str">
        <f t="shared" si="91"/>
        <v>&amp;PAGE=EX_SHEET_ENTRY</v>
      </c>
      <c r="AE1877" s="250" t="str">
        <f>IF(LEFT(tbl_TransDet_Exp[[#This Row],[Journal Id]],2)="EX",TEXT(tbl_TransDet_Exp[[#This Row],[Vch /Ex /PayId]],"0000000000"),"")</f>
        <v/>
      </c>
      <c r="AF1877" s="250" t="b">
        <f>IF(tbl_TransDet_Exp[[#This Row],[ER Lookup and Format]]&lt;&gt;"",CONCATENATE(tbl_TransDet_Exp[[#This Row],[https://financials.omni.fsu.edu/psp/sprdfi/EMPLOYEE/ERP/c/AUDIT_EXPENSE_FUNCTIONS.TE_EXP_SHEET_INQ.GBL?SHEET_ID=]],AE1877,tbl_TransDet_Exp[[#This Row],[&amp;PAGE=EX_SHEET_ENTRY]]))</f>
        <v>0</v>
      </c>
      <c r="AG1877" s="250" t="str">
        <f t="shared" si="92"/>
        <v>https://docmgmt.its.fsu.edu/NolijWeb/public/apiLoginCheck.jsp?redir=../documentviewer/%3FdocumentId%3D</v>
      </c>
      <c r="AH18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7" s="250" t="str">
        <f>tbl_TransDet_Exp[[#Headers],[&amp;TargetFrameName=None]]</f>
        <v>&amp;TargetFrameName=None</v>
      </c>
      <c r="AJ18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7" s="71"/>
      <c r="AN1877" s="22"/>
      <c r="AO1877" s="22"/>
      <c r="AP1877" s="208"/>
      <c r="AQ1877" s="42" t="e">
        <f>IF(tbl_TransDet_Exp[[#This Row],[Custom SR Type]]="",INDEX(SR_Lookup[Section Name],MATCH(tbl_TransDet_Exp[[#This Row],[Account]],SR_Lookup[Account],0)),tbl_TransDet_Exp[[#This Row],[Custom SR Type]])</f>
        <v>#N/A</v>
      </c>
      <c r="AR1877" s="42">
        <f>VALUE(CONCATENATE(C1877,TEXT(tbl_TransDet_Exp[[#This Row],[Pd]],"00")))</f>
        <v>0</v>
      </c>
      <c r="AS1877" s="42" t="str">
        <f>TEXT(tbl_TransDet_Exp[[#This Row],[Project Id]],"000000")</f>
        <v>000000</v>
      </c>
      <c r="AT1877" s="42" t="e">
        <f>INDEX(Table11[Description],MATCH(tbl_TransDet_Exp[[#This Row],[Account]],Table11[GL Account],0))</f>
        <v>#N/A</v>
      </c>
      <c r="AU18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8" spans="2:47">
      <c r="B1878" s="11"/>
      <c r="C1878" s="243"/>
      <c r="D1878" s="243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244"/>
      <c r="P1878" s="11"/>
      <c r="Q1878" s="245"/>
      <c r="R1878" s="11"/>
      <c r="S1878" s="11"/>
      <c r="T1878" s="11"/>
      <c r="U1878" s="11"/>
      <c r="V1878" s="11"/>
      <c r="W1878" s="11"/>
      <c r="X1878" s="11"/>
      <c r="Y1878" s="11"/>
      <c r="Z1878" s="246"/>
      <c r="AA18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8" s="250" t="e">
        <f>IF(tbl_TransDet_Exp[[#This Row],[+/-  (HR GL Detail)]]&lt;&gt;"",tbl_TransDet_Exp[[#This Row],[+/-  (HR GL Detail)]],IF(#REF!&lt;&gt;"",#REF!,""))</f>
        <v>#REF!</v>
      </c>
      <c r="AC1878" s="250" t="str">
        <f t="shared" si="90"/>
        <v>https://financials.omni.fsu.edu/psp/sprdfi/EMPLOYEE/ERP/c/AUDIT_EXPENSE_FUNCTIONS.TE_EXP_SHEET_INQ.GBL?SHEET_ID=</v>
      </c>
      <c r="AD1878" s="250" t="str">
        <f t="shared" si="91"/>
        <v>&amp;PAGE=EX_SHEET_ENTRY</v>
      </c>
      <c r="AE1878" s="250" t="str">
        <f>IF(LEFT(tbl_TransDet_Exp[[#This Row],[Journal Id]],2)="EX",TEXT(tbl_TransDet_Exp[[#This Row],[Vch /Ex /PayId]],"0000000000"),"")</f>
        <v/>
      </c>
      <c r="AF1878" s="250" t="b">
        <f>IF(tbl_TransDet_Exp[[#This Row],[ER Lookup and Format]]&lt;&gt;"",CONCATENATE(tbl_TransDet_Exp[[#This Row],[https://financials.omni.fsu.edu/psp/sprdfi/EMPLOYEE/ERP/c/AUDIT_EXPENSE_FUNCTIONS.TE_EXP_SHEET_INQ.GBL?SHEET_ID=]],AE1878,tbl_TransDet_Exp[[#This Row],[&amp;PAGE=EX_SHEET_ENTRY]]))</f>
        <v>0</v>
      </c>
      <c r="AG1878" s="250" t="str">
        <f t="shared" si="92"/>
        <v>https://docmgmt.its.fsu.edu/NolijWeb/public/apiLoginCheck.jsp?redir=../documentviewer/%3FdocumentId%3D</v>
      </c>
      <c r="AH18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8" s="250" t="str">
        <f>tbl_TransDet_Exp[[#Headers],[&amp;TargetFrameName=None]]</f>
        <v>&amp;TargetFrameName=None</v>
      </c>
      <c r="AJ18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8" s="71"/>
      <c r="AN1878" s="22"/>
      <c r="AO1878" s="22"/>
      <c r="AP1878" s="208"/>
      <c r="AQ1878" s="42" t="e">
        <f>IF(tbl_TransDet_Exp[[#This Row],[Custom SR Type]]="",INDEX(SR_Lookup[Section Name],MATCH(tbl_TransDet_Exp[[#This Row],[Account]],SR_Lookup[Account],0)),tbl_TransDet_Exp[[#This Row],[Custom SR Type]])</f>
        <v>#N/A</v>
      </c>
      <c r="AR1878" s="42">
        <f>VALUE(CONCATENATE(C1878,TEXT(tbl_TransDet_Exp[[#This Row],[Pd]],"00")))</f>
        <v>0</v>
      </c>
      <c r="AS1878" s="42" t="str">
        <f>TEXT(tbl_TransDet_Exp[[#This Row],[Project Id]],"000000")</f>
        <v>000000</v>
      </c>
      <c r="AT1878" s="42" t="e">
        <f>INDEX(Table11[Description],MATCH(tbl_TransDet_Exp[[#This Row],[Account]],Table11[GL Account],0))</f>
        <v>#N/A</v>
      </c>
      <c r="AU18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79" spans="2:47">
      <c r="B1879" s="11"/>
      <c r="C1879" s="243"/>
      <c r="D1879" s="243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244"/>
      <c r="P1879" s="11"/>
      <c r="Q1879" s="245"/>
      <c r="R1879" s="11"/>
      <c r="S1879" s="11"/>
      <c r="T1879" s="11"/>
      <c r="U1879" s="11"/>
      <c r="V1879" s="11"/>
      <c r="W1879" s="11"/>
      <c r="X1879" s="11"/>
      <c r="Y1879" s="11"/>
      <c r="Z1879" s="246"/>
      <c r="AA18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79" s="250" t="e">
        <f>IF(tbl_TransDet_Exp[[#This Row],[+/-  (HR GL Detail)]]&lt;&gt;"",tbl_TransDet_Exp[[#This Row],[+/-  (HR GL Detail)]],IF(#REF!&lt;&gt;"",#REF!,""))</f>
        <v>#REF!</v>
      </c>
      <c r="AC1879" s="250" t="str">
        <f t="shared" si="90"/>
        <v>https://financials.omni.fsu.edu/psp/sprdfi/EMPLOYEE/ERP/c/AUDIT_EXPENSE_FUNCTIONS.TE_EXP_SHEET_INQ.GBL?SHEET_ID=</v>
      </c>
      <c r="AD1879" s="250" t="str">
        <f t="shared" si="91"/>
        <v>&amp;PAGE=EX_SHEET_ENTRY</v>
      </c>
      <c r="AE1879" s="250" t="str">
        <f>IF(LEFT(tbl_TransDet_Exp[[#This Row],[Journal Id]],2)="EX",TEXT(tbl_TransDet_Exp[[#This Row],[Vch /Ex /PayId]],"0000000000"),"")</f>
        <v/>
      </c>
      <c r="AF1879" s="250" t="b">
        <f>IF(tbl_TransDet_Exp[[#This Row],[ER Lookup and Format]]&lt;&gt;"",CONCATENATE(tbl_TransDet_Exp[[#This Row],[https://financials.omni.fsu.edu/psp/sprdfi/EMPLOYEE/ERP/c/AUDIT_EXPENSE_FUNCTIONS.TE_EXP_SHEET_INQ.GBL?SHEET_ID=]],AE1879,tbl_TransDet_Exp[[#This Row],[&amp;PAGE=EX_SHEET_ENTRY]]))</f>
        <v>0</v>
      </c>
      <c r="AG1879" s="250" t="str">
        <f t="shared" si="92"/>
        <v>https://docmgmt.its.fsu.edu/NolijWeb/public/apiLoginCheck.jsp?redir=../documentviewer/%3FdocumentId%3D</v>
      </c>
      <c r="AH18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79" s="250" t="str">
        <f>tbl_TransDet_Exp[[#Headers],[&amp;TargetFrameName=None]]</f>
        <v>&amp;TargetFrameName=None</v>
      </c>
      <c r="AJ18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79" s="71"/>
      <c r="AN1879" s="22"/>
      <c r="AO1879" s="22"/>
      <c r="AP1879" s="208"/>
      <c r="AQ1879" s="42" t="e">
        <f>IF(tbl_TransDet_Exp[[#This Row],[Custom SR Type]]="",INDEX(SR_Lookup[Section Name],MATCH(tbl_TransDet_Exp[[#This Row],[Account]],SR_Lookup[Account],0)),tbl_TransDet_Exp[[#This Row],[Custom SR Type]])</f>
        <v>#N/A</v>
      </c>
      <c r="AR1879" s="42">
        <f>VALUE(CONCATENATE(C1879,TEXT(tbl_TransDet_Exp[[#This Row],[Pd]],"00")))</f>
        <v>0</v>
      </c>
      <c r="AS1879" s="42" t="str">
        <f>TEXT(tbl_TransDet_Exp[[#This Row],[Project Id]],"000000")</f>
        <v>000000</v>
      </c>
      <c r="AT1879" s="42" t="e">
        <f>INDEX(Table11[Description],MATCH(tbl_TransDet_Exp[[#This Row],[Account]],Table11[GL Account],0))</f>
        <v>#N/A</v>
      </c>
      <c r="AU18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0" spans="2:47">
      <c r="B1880" s="11"/>
      <c r="C1880" s="243"/>
      <c r="D1880" s="243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244"/>
      <c r="P1880" s="11"/>
      <c r="Q1880" s="245"/>
      <c r="R1880" s="11"/>
      <c r="S1880" s="11"/>
      <c r="T1880" s="11"/>
      <c r="U1880" s="11"/>
      <c r="V1880" s="11"/>
      <c r="W1880" s="11"/>
      <c r="X1880" s="11"/>
      <c r="Y1880" s="11"/>
      <c r="Z1880" s="246"/>
      <c r="AA18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0" s="250" t="e">
        <f>IF(tbl_TransDet_Exp[[#This Row],[+/-  (HR GL Detail)]]&lt;&gt;"",tbl_TransDet_Exp[[#This Row],[+/-  (HR GL Detail)]],IF(#REF!&lt;&gt;"",#REF!,""))</f>
        <v>#REF!</v>
      </c>
      <c r="AC1880" s="250" t="str">
        <f t="shared" si="90"/>
        <v>https://financials.omni.fsu.edu/psp/sprdfi/EMPLOYEE/ERP/c/AUDIT_EXPENSE_FUNCTIONS.TE_EXP_SHEET_INQ.GBL?SHEET_ID=</v>
      </c>
      <c r="AD1880" s="250" t="str">
        <f t="shared" si="91"/>
        <v>&amp;PAGE=EX_SHEET_ENTRY</v>
      </c>
      <c r="AE1880" s="250" t="str">
        <f>IF(LEFT(tbl_TransDet_Exp[[#This Row],[Journal Id]],2)="EX",TEXT(tbl_TransDet_Exp[[#This Row],[Vch /Ex /PayId]],"0000000000"),"")</f>
        <v/>
      </c>
      <c r="AF1880" s="250" t="b">
        <f>IF(tbl_TransDet_Exp[[#This Row],[ER Lookup and Format]]&lt;&gt;"",CONCATENATE(tbl_TransDet_Exp[[#This Row],[https://financials.omni.fsu.edu/psp/sprdfi/EMPLOYEE/ERP/c/AUDIT_EXPENSE_FUNCTIONS.TE_EXP_SHEET_INQ.GBL?SHEET_ID=]],AE1880,tbl_TransDet_Exp[[#This Row],[&amp;PAGE=EX_SHEET_ENTRY]]))</f>
        <v>0</v>
      </c>
      <c r="AG1880" s="250" t="str">
        <f t="shared" si="92"/>
        <v>https://docmgmt.its.fsu.edu/NolijWeb/public/apiLoginCheck.jsp?redir=../documentviewer/%3FdocumentId%3D</v>
      </c>
      <c r="AH18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0" s="250" t="str">
        <f>tbl_TransDet_Exp[[#Headers],[&amp;TargetFrameName=None]]</f>
        <v>&amp;TargetFrameName=None</v>
      </c>
      <c r="AJ18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0" s="71"/>
      <c r="AN1880" s="22"/>
      <c r="AO1880" s="22"/>
      <c r="AP1880" s="208"/>
      <c r="AQ1880" s="42" t="e">
        <f>IF(tbl_TransDet_Exp[[#This Row],[Custom SR Type]]="",INDEX(SR_Lookup[Section Name],MATCH(tbl_TransDet_Exp[[#This Row],[Account]],SR_Lookup[Account],0)),tbl_TransDet_Exp[[#This Row],[Custom SR Type]])</f>
        <v>#N/A</v>
      </c>
      <c r="AR1880" s="42">
        <f>VALUE(CONCATENATE(C1880,TEXT(tbl_TransDet_Exp[[#This Row],[Pd]],"00")))</f>
        <v>0</v>
      </c>
      <c r="AS1880" s="42" t="str">
        <f>TEXT(tbl_TransDet_Exp[[#This Row],[Project Id]],"000000")</f>
        <v>000000</v>
      </c>
      <c r="AT1880" s="42" t="e">
        <f>INDEX(Table11[Description],MATCH(tbl_TransDet_Exp[[#This Row],[Account]],Table11[GL Account],0))</f>
        <v>#N/A</v>
      </c>
      <c r="AU18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1" spans="2:47">
      <c r="B1881" s="11"/>
      <c r="C1881" s="243"/>
      <c r="D1881" s="243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244"/>
      <c r="P1881" s="11"/>
      <c r="Q1881" s="245"/>
      <c r="R1881" s="11"/>
      <c r="S1881" s="11"/>
      <c r="T1881" s="11"/>
      <c r="U1881" s="11"/>
      <c r="V1881" s="11"/>
      <c r="W1881" s="11"/>
      <c r="X1881" s="11"/>
      <c r="Y1881" s="11"/>
      <c r="Z1881" s="246"/>
      <c r="AA18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1" s="250" t="e">
        <f>IF(tbl_TransDet_Exp[[#This Row],[+/-  (HR GL Detail)]]&lt;&gt;"",tbl_TransDet_Exp[[#This Row],[+/-  (HR GL Detail)]],IF(#REF!&lt;&gt;"",#REF!,""))</f>
        <v>#REF!</v>
      </c>
      <c r="AC1881" s="250" t="str">
        <f t="shared" si="90"/>
        <v>https://financials.omni.fsu.edu/psp/sprdfi/EMPLOYEE/ERP/c/AUDIT_EXPENSE_FUNCTIONS.TE_EXP_SHEET_INQ.GBL?SHEET_ID=</v>
      </c>
      <c r="AD1881" s="250" t="str">
        <f t="shared" si="91"/>
        <v>&amp;PAGE=EX_SHEET_ENTRY</v>
      </c>
      <c r="AE1881" s="250" t="str">
        <f>IF(LEFT(tbl_TransDet_Exp[[#This Row],[Journal Id]],2)="EX",TEXT(tbl_TransDet_Exp[[#This Row],[Vch /Ex /PayId]],"0000000000"),"")</f>
        <v/>
      </c>
      <c r="AF1881" s="250" t="b">
        <f>IF(tbl_TransDet_Exp[[#This Row],[ER Lookup and Format]]&lt;&gt;"",CONCATENATE(tbl_TransDet_Exp[[#This Row],[https://financials.omni.fsu.edu/psp/sprdfi/EMPLOYEE/ERP/c/AUDIT_EXPENSE_FUNCTIONS.TE_EXP_SHEET_INQ.GBL?SHEET_ID=]],AE1881,tbl_TransDet_Exp[[#This Row],[&amp;PAGE=EX_SHEET_ENTRY]]))</f>
        <v>0</v>
      </c>
      <c r="AG1881" s="250" t="str">
        <f t="shared" si="92"/>
        <v>https://docmgmt.its.fsu.edu/NolijWeb/public/apiLoginCheck.jsp?redir=../documentviewer/%3FdocumentId%3D</v>
      </c>
      <c r="AH18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1" s="250" t="str">
        <f>tbl_TransDet_Exp[[#Headers],[&amp;TargetFrameName=None]]</f>
        <v>&amp;TargetFrameName=None</v>
      </c>
      <c r="AJ18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1" s="71"/>
      <c r="AN1881" s="22"/>
      <c r="AO1881" s="22"/>
      <c r="AP1881" s="208"/>
      <c r="AQ1881" s="42" t="e">
        <f>IF(tbl_TransDet_Exp[[#This Row],[Custom SR Type]]="",INDEX(SR_Lookup[Section Name],MATCH(tbl_TransDet_Exp[[#This Row],[Account]],SR_Lookup[Account],0)),tbl_TransDet_Exp[[#This Row],[Custom SR Type]])</f>
        <v>#N/A</v>
      </c>
      <c r="AR1881" s="42">
        <f>VALUE(CONCATENATE(C1881,TEXT(tbl_TransDet_Exp[[#This Row],[Pd]],"00")))</f>
        <v>0</v>
      </c>
      <c r="AS1881" s="42" t="str">
        <f>TEXT(tbl_TransDet_Exp[[#This Row],[Project Id]],"000000")</f>
        <v>000000</v>
      </c>
      <c r="AT1881" s="42" t="e">
        <f>INDEX(Table11[Description],MATCH(tbl_TransDet_Exp[[#This Row],[Account]],Table11[GL Account],0))</f>
        <v>#N/A</v>
      </c>
      <c r="AU18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2" spans="2:47">
      <c r="B1882" s="11"/>
      <c r="C1882" s="243"/>
      <c r="D1882" s="243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244"/>
      <c r="P1882" s="11"/>
      <c r="Q1882" s="245"/>
      <c r="R1882" s="11"/>
      <c r="S1882" s="11"/>
      <c r="T1882" s="11"/>
      <c r="U1882" s="11"/>
      <c r="V1882" s="11"/>
      <c r="W1882" s="11"/>
      <c r="X1882" s="11"/>
      <c r="Y1882" s="11"/>
      <c r="Z1882" s="246"/>
      <c r="AA18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2" s="250" t="e">
        <f>IF(tbl_TransDet_Exp[[#This Row],[+/-  (HR GL Detail)]]&lt;&gt;"",tbl_TransDet_Exp[[#This Row],[+/-  (HR GL Detail)]],IF(#REF!&lt;&gt;"",#REF!,""))</f>
        <v>#REF!</v>
      </c>
      <c r="AC1882" s="250" t="str">
        <f t="shared" si="90"/>
        <v>https://financials.omni.fsu.edu/psp/sprdfi/EMPLOYEE/ERP/c/AUDIT_EXPENSE_FUNCTIONS.TE_EXP_SHEET_INQ.GBL?SHEET_ID=</v>
      </c>
      <c r="AD1882" s="250" t="str">
        <f t="shared" si="91"/>
        <v>&amp;PAGE=EX_SHEET_ENTRY</v>
      </c>
      <c r="AE1882" s="250" t="str">
        <f>IF(LEFT(tbl_TransDet_Exp[[#This Row],[Journal Id]],2)="EX",TEXT(tbl_TransDet_Exp[[#This Row],[Vch /Ex /PayId]],"0000000000"),"")</f>
        <v/>
      </c>
      <c r="AF1882" s="250" t="b">
        <f>IF(tbl_TransDet_Exp[[#This Row],[ER Lookup and Format]]&lt;&gt;"",CONCATENATE(tbl_TransDet_Exp[[#This Row],[https://financials.omni.fsu.edu/psp/sprdfi/EMPLOYEE/ERP/c/AUDIT_EXPENSE_FUNCTIONS.TE_EXP_SHEET_INQ.GBL?SHEET_ID=]],AE1882,tbl_TransDet_Exp[[#This Row],[&amp;PAGE=EX_SHEET_ENTRY]]))</f>
        <v>0</v>
      </c>
      <c r="AG1882" s="250" t="str">
        <f t="shared" si="92"/>
        <v>https://docmgmt.its.fsu.edu/NolijWeb/public/apiLoginCheck.jsp?redir=../documentviewer/%3FdocumentId%3D</v>
      </c>
      <c r="AH18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2" s="250" t="str">
        <f>tbl_TransDet_Exp[[#Headers],[&amp;TargetFrameName=None]]</f>
        <v>&amp;TargetFrameName=None</v>
      </c>
      <c r="AJ18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2" s="71"/>
      <c r="AN1882" s="22"/>
      <c r="AO1882" s="22"/>
      <c r="AP1882" s="208"/>
      <c r="AQ1882" s="42" t="e">
        <f>IF(tbl_TransDet_Exp[[#This Row],[Custom SR Type]]="",INDEX(SR_Lookup[Section Name],MATCH(tbl_TransDet_Exp[[#This Row],[Account]],SR_Lookup[Account],0)),tbl_TransDet_Exp[[#This Row],[Custom SR Type]])</f>
        <v>#N/A</v>
      </c>
      <c r="AR1882" s="42">
        <f>VALUE(CONCATENATE(C1882,TEXT(tbl_TransDet_Exp[[#This Row],[Pd]],"00")))</f>
        <v>0</v>
      </c>
      <c r="AS1882" s="42" t="str">
        <f>TEXT(tbl_TransDet_Exp[[#This Row],[Project Id]],"000000")</f>
        <v>000000</v>
      </c>
      <c r="AT1882" s="42" t="e">
        <f>INDEX(Table11[Description],MATCH(tbl_TransDet_Exp[[#This Row],[Account]],Table11[GL Account],0))</f>
        <v>#N/A</v>
      </c>
      <c r="AU18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3" spans="2:47">
      <c r="B1883" s="11"/>
      <c r="C1883" s="243"/>
      <c r="D1883" s="243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244"/>
      <c r="P1883" s="11"/>
      <c r="Q1883" s="245"/>
      <c r="R1883" s="11"/>
      <c r="S1883" s="11"/>
      <c r="T1883" s="11"/>
      <c r="U1883" s="11"/>
      <c r="V1883" s="11"/>
      <c r="W1883" s="11"/>
      <c r="X1883" s="11"/>
      <c r="Y1883" s="11"/>
      <c r="Z1883" s="246"/>
      <c r="AA18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3" s="250" t="e">
        <f>IF(tbl_TransDet_Exp[[#This Row],[+/-  (HR GL Detail)]]&lt;&gt;"",tbl_TransDet_Exp[[#This Row],[+/-  (HR GL Detail)]],IF(#REF!&lt;&gt;"",#REF!,""))</f>
        <v>#REF!</v>
      </c>
      <c r="AC1883" s="250" t="str">
        <f t="shared" si="90"/>
        <v>https://financials.omni.fsu.edu/psp/sprdfi/EMPLOYEE/ERP/c/AUDIT_EXPENSE_FUNCTIONS.TE_EXP_SHEET_INQ.GBL?SHEET_ID=</v>
      </c>
      <c r="AD1883" s="250" t="str">
        <f t="shared" si="91"/>
        <v>&amp;PAGE=EX_SHEET_ENTRY</v>
      </c>
      <c r="AE1883" s="250" t="str">
        <f>IF(LEFT(tbl_TransDet_Exp[[#This Row],[Journal Id]],2)="EX",TEXT(tbl_TransDet_Exp[[#This Row],[Vch /Ex /PayId]],"0000000000"),"")</f>
        <v/>
      </c>
      <c r="AF1883" s="250" t="b">
        <f>IF(tbl_TransDet_Exp[[#This Row],[ER Lookup and Format]]&lt;&gt;"",CONCATENATE(tbl_TransDet_Exp[[#This Row],[https://financials.omni.fsu.edu/psp/sprdfi/EMPLOYEE/ERP/c/AUDIT_EXPENSE_FUNCTIONS.TE_EXP_SHEET_INQ.GBL?SHEET_ID=]],AE1883,tbl_TransDet_Exp[[#This Row],[&amp;PAGE=EX_SHEET_ENTRY]]))</f>
        <v>0</v>
      </c>
      <c r="AG1883" s="250" t="str">
        <f t="shared" si="92"/>
        <v>https://docmgmt.its.fsu.edu/NolijWeb/public/apiLoginCheck.jsp?redir=../documentviewer/%3FdocumentId%3D</v>
      </c>
      <c r="AH18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3" s="250" t="str">
        <f>tbl_TransDet_Exp[[#Headers],[&amp;TargetFrameName=None]]</f>
        <v>&amp;TargetFrameName=None</v>
      </c>
      <c r="AJ18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3" s="71"/>
      <c r="AN1883" s="22"/>
      <c r="AO1883" s="22"/>
      <c r="AP1883" s="208"/>
      <c r="AQ1883" s="42" t="e">
        <f>IF(tbl_TransDet_Exp[[#This Row],[Custom SR Type]]="",INDEX(SR_Lookup[Section Name],MATCH(tbl_TransDet_Exp[[#This Row],[Account]],SR_Lookup[Account],0)),tbl_TransDet_Exp[[#This Row],[Custom SR Type]])</f>
        <v>#N/A</v>
      </c>
      <c r="AR1883" s="42">
        <f>VALUE(CONCATENATE(C1883,TEXT(tbl_TransDet_Exp[[#This Row],[Pd]],"00")))</f>
        <v>0</v>
      </c>
      <c r="AS1883" s="42" t="str">
        <f>TEXT(tbl_TransDet_Exp[[#This Row],[Project Id]],"000000")</f>
        <v>000000</v>
      </c>
      <c r="AT1883" s="42" t="e">
        <f>INDEX(Table11[Description],MATCH(tbl_TransDet_Exp[[#This Row],[Account]],Table11[GL Account],0))</f>
        <v>#N/A</v>
      </c>
      <c r="AU18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4" spans="2:47">
      <c r="B1884" s="11"/>
      <c r="C1884" s="243"/>
      <c r="D1884" s="243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244"/>
      <c r="P1884" s="11"/>
      <c r="Q1884" s="245"/>
      <c r="R1884" s="11"/>
      <c r="S1884" s="11"/>
      <c r="T1884" s="11"/>
      <c r="U1884" s="11"/>
      <c r="V1884" s="11"/>
      <c r="W1884" s="11"/>
      <c r="X1884" s="11"/>
      <c r="Y1884" s="11"/>
      <c r="Z1884" s="246"/>
      <c r="AA18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4" s="250" t="e">
        <f>IF(tbl_TransDet_Exp[[#This Row],[+/-  (HR GL Detail)]]&lt;&gt;"",tbl_TransDet_Exp[[#This Row],[+/-  (HR GL Detail)]],IF(#REF!&lt;&gt;"",#REF!,""))</f>
        <v>#REF!</v>
      </c>
      <c r="AC1884" s="250" t="str">
        <f t="shared" si="90"/>
        <v>https://financials.omni.fsu.edu/psp/sprdfi/EMPLOYEE/ERP/c/AUDIT_EXPENSE_FUNCTIONS.TE_EXP_SHEET_INQ.GBL?SHEET_ID=</v>
      </c>
      <c r="AD1884" s="250" t="str">
        <f t="shared" si="91"/>
        <v>&amp;PAGE=EX_SHEET_ENTRY</v>
      </c>
      <c r="AE1884" s="250" t="str">
        <f>IF(LEFT(tbl_TransDet_Exp[[#This Row],[Journal Id]],2)="EX",TEXT(tbl_TransDet_Exp[[#This Row],[Vch /Ex /PayId]],"0000000000"),"")</f>
        <v/>
      </c>
      <c r="AF1884" s="250" t="b">
        <f>IF(tbl_TransDet_Exp[[#This Row],[ER Lookup and Format]]&lt;&gt;"",CONCATENATE(tbl_TransDet_Exp[[#This Row],[https://financials.omni.fsu.edu/psp/sprdfi/EMPLOYEE/ERP/c/AUDIT_EXPENSE_FUNCTIONS.TE_EXP_SHEET_INQ.GBL?SHEET_ID=]],AE1884,tbl_TransDet_Exp[[#This Row],[&amp;PAGE=EX_SHEET_ENTRY]]))</f>
        <v>0</v>
      </c>
      <c r="AG1884" s="250" t="str">
        <f t="shared" si="92"/>
        <v>https://docmgmt.its.fsu.edu/NolijWeb/public/apiLoginCheck.jsp?redir=../documentviewer/%3FdocumentId%3D</v>
      </c>
      <c r="AH18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4" s="250" t="str">
        <f>tbl_TransDet_Exp[[#Headers],[&amp;TargetFrameName=None]]</f>
        <v>&amp;TargetFrameName=None</v>
      </c>
      <c r="AJ18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4" s="71"/>
      <c r="AN1884" s="22"/>
      <c r="AO1884" s="22"/>
      <c r="AP1884" s="208"/>
      <c r="AQ1884" s="42" t="e">
        <f>IF(tbl_TransDet_Exp[[#This Row],[Custom SR Type]]="",INDEX(SR_Lookup[Section Name],MATCH(tbl_TransDet_Exp[[#This Row],[Account]],SR_Lookup[Account],0)),tbl_TransDet_Exp[[#This Row],[Custom SR Type]])</f>
        <v>#N/A</v>
      </c>
      <c r="AR1884" s="42">
        <f>VALUE(CONCATENATE(C1884,TEXT(tbl_TransDet_Exp[[#This Row],[Pd]],"00")))</f>
        <v>0</v>
      </c>
      <c r="AS1884" s="42" t="str">
        <f>TEXT(tbl_TransDet_Exp[[#This Row],[Project Id]],"000000")</f>
        <v>000000</v>
      </c>
      <c r="AT1884" s="42" t="e">
        <f>INDEX(Table11[Description],MATCH(tbl_TransDet_Exp[[#This Row],[Account]],Table11[GL Account],0))</f>
        <v>#N/A</v>
      </c>
      <c r="AU18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5" spans="2:47">
      <c r="B1885" s="11"/>
      <c r="C1885" s="243"/>
      <c r="D1885" s="243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244"/>
      <c r="P1885" s="11"/>
      <c r="Q1885" s="245"/>
      <c r="R1885" s="11"/>
      <c r="S1885" s="11"/>
      <c r="T1885" s="11"/>
      <c r="U1885" s="11"/>
      <c r="V1885" s="11"/>
      <c r="W1885" s="11"/>
      <c r="X1885" s="11"/>
      <c r="Y1885" s="11"/>
      <c r="Z1885" s="246"/>
      <c r="AA18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5" s="250" t="e">
        <f>IF(tbl_TransDet_Exp[[#This Row],[+/-  (HR GL Detail)]]&lt;&gt;"",tbl_TransDet_Exp[[#This Row],[+/-  (HR GL Detail)]],IF(#REF!&lt;&gt;"",#REF!,""))</f>
        <v>#REF!</v>
      </c>
      <c r="AC1885" s="250" t="str">
        <f t="shared" si="90"/>
        <v>https://financials.omni.fsu.edu/psp/sprdfi/EMPLOYEE/ERP/c/AUDIT_EXPENSE_FUNCTIONS.TE_EXP_SHEET_INQ.GBL?SHEET_ID=</v>
      </c>
      <c r="AD1885" s="250" t="str">
        <f t="shared" si="91"/>
        <v>&amp;PAGE=EX_SHEET_ENTRY</v>
      </c>
      <c r="AE1885" s="250" t="str">
        <f>IF(LEFT(tbl_TransDet_Exp[[#This Row],[Journal Id]],2)="EX",TEXT(tbl_TransDet_Exp[[#This Row],[Vch /Ex /PayId]],"0000000000"),"")</f>
        <v/>
      </c>
      <c r="AF1885" s="250" t="b">
        <f>IF(tbl_TransDet_Exp[[#This Row],[ER Lookup and Format]]&lt;&gt;"",CONCATENATE(tbl_TransDet_Exp[[#This Row],[https://financials.omni.fsu.edu/psp/sprdfi/EMPLOYEE/ERP/c/AUDIT_EXPENSE_FUNCTIONS.TE_EXP_SHEET_INQ.GBL?SHEET_ID=]],AE1885,tbl_TransDet_Exp[[#This Row],[&amp;PAGE=EX_SHEET_ENTRY]]))</f>
        <v>0</v>
      </c>
      <c r="AG1885" s="250" t="str">
        <f t="shared" si="92"/>
        <v>https://docmgmt.its.fsu.edu/NolijWeb/public/apiLoginCheck.jsp?redir=../documentviewer/%3FdocumentId%3D</v>
      </c>
      <c r="AH18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5" s="250" t="str">
        <f>tbl_TransDet_Exp[[#Headers],[&amp;TargetFrameName=None]]</f>
        <v>&amp;TargetFrameName=None</v>
      </c>
      <c r="AJ18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5" s="71"/>
      <c r="AN1885" s="22"/>
      <c r="AO1885" s="22"/>
      <c r="AP1885" s="208"/>
      <c r="AQ1885" s="42" t="e">
        <f>IF(tbl_TransDet_Exp[[#This Row],[Custom SR Type]]="",INDEX(SR_Lookup[Section Name],MATCH(tbl_TransDet_Exp[[#This Row],[Account]],SR_Lookup[Account],0)),tbl_TransDet_Exp[[#This Row],[Custom SR Type]])</f>
        <v>#N/A</v>
      </c>
      <c r="AR1885" s="42">
        <f>VALUE(CONCATENATE(C1885,TEXT(tbl_TransDet_Exp[[#This Row],[Pd]],"00")))</f>
        <v>0</v>
      </c>
      <c r="AS1885" s="42" t="str">
        <f>TEXT(tbl_TransDet_Exp[[#This Row],[Project Id]],"000000")</f>
        <v>000000</v>
      </c>
      <c r="AT1885" s="42" t="e">
        <f>INDEX(Table11[Description],MATCH(tbl_TransDet_Exp[[#This Row],[Account]],Table11[GL Account],0))</f>
        <v>#N/A</v>
      </c>
      <c r="AU18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6" spans="2:47">
      <c r="B1886" s="11"/>
      <c r="C1886" s="243"/>
      <c r="D1886" s="243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244"/>
      <c r="P1886" s="11"/>
      <c r="Q1886" s="245"/>
      <c r="R1886" s="11"/>
      <c r="S1886" s="11"/>
      <c r="T1886" s="11"/>
      <c r="U1886" s="11"/>
      <c r="V1886" s="11"/>
      <c r="W1886" s="11"/>
      <c r="X1886" s="11"/>
      <c r="Y1886" s="11"/>
      <c r="Z1886" s="246"/>
      <c r="AA18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6" s="250" t="e">
        <f>IF(tbl_TransDet_Exp[[#This Row],[+/-  (HR GL Detail)]]&lt;&gt;"",tbl_TransDet_Exp[[#This Row],[+/-  (HR GL Detail)]],IF(#REF!&lt;&gt;"",#REF!,""))</f>
        <v>#REF!</v>
      </c>
      <c r="AC1886" s="250" t="str">
        <f t="shared" si="90"/>
        <v>https://financials.omni.fsu.edu/psp/sprdfi/EMPLOYEE/ERP/c/AUDIT_EXPENSE_FUNCTIONS.TE_EXP_SHEET_INQ.GBL?SHEET_ID=</v>
      </c>
      <c r="AD1886" s="250" t="str">
        <f t="shared" si="91"/>
        <v>&amp;PAGE=EX_SHEET_ENTRY</v>
      </c>
      <c r="AE1886" s="250" t="str">
        <f>IF(LEFT(tbl_TransDet_Exp[[#This Row],[Journal Id]],2)="EX",TEXT(tbl_TransDet_Exp[[#This Row],[Vch /Ex /PayId]],"0000000000"),"")</f>
        <v/>
      </c>
      <c r="AF1886" s="250" t="b">
        <f>IF(tbl_TransDet_Exp[[#This Row],[ER Lookup and Format]]&lt;&gt;"",CONCATENATE(tbl_TransDet_Exp[[#This Row],[https://financials.omni.fsu.edu/psp/sprdfi/EMPLOYEE/ERP/c/AUDIT_EXPENSE_FUNCTIONS.TE_EXP_SHEET_INQ.GBL?SHEET_ID=]],AE1886,tbl_TransDet_Exp[[#This Row],[&amp;PAGE=EX_SHEET_ENTRY]]))</f>
        <v>0</v>
      </c>
      <c r="AG1886" s="250" t="str">
        <f t="shared" si="92"/>
        <v>https://docmgmt.its.fsu.edu/NolijWeb/public/apiLoginCheck.jsp?redir=../documentviewer/%3FdocumentId%3D</v>
      </c>
      <c r="AH18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6" s="250" t="str">
        <f>tbl_TransDet_Exp[[#Headers],[&amp;TargetFrameName=None]]</f>
        <v>&amp;TargetFrameName=None</v>
      </c>
      <c r="AJ18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6" s="71"/>
      <c r="AN1886" s="22"/>
      <c r="AO1886" s="22"/>
      <c r="AP1886" s="208"/>
      <c r="AQ1886" s="42" t="e">
        <f>IF(tbl_TransDet_Exp[[#This Row],[Custom SR Type]]="",INDEX(SR_Lookup[Section Name],MATCH(tbl_TransDet_Exp[[#This Row],[Account]],SR_Lookup[Account],0)),tbl_TransDet_Exp[[#This Row],[Custom SR Type]])</f>
        <v>#N/A</v>
      </c>
      <c r="AR1886" s="42">
        <f>VALUE(CONCATENATE(C1886,TEXT(tbl_TransDet_Exp[[#This Row],[Pd]],"00")))</f>
        <v>0</v>
      </c>
      <c r="AS1886" s="42" t="str">
        <f>TEXT(tbl_TransDet_Exp[[#This Row],[Project Id]],"000000")</f>
        <v>000000</v>
      </c>
      <c r="AT1886" s="42" t="e">
        <f>INDEX(Table11[Description],MATCH(tbl_TransDet_Exp[[#This Row],[Account]],Table11[GL Account],0))</f>
        <v>#N/A</v>
      </c>
      <c r="AU18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7" spans="2:47">
      <c r="B1887" s="11"/>
      <c r="C1887" s="243"/>
      <c r="D1887" s="243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244"/>
      <c r="P1887" s="11"/>
      <c r="Q1887" s="245"/>
      <c r="R1887" s="11"/>
      <c r="S1887" s="11"/>
      <c r="T1887" s="11"/>
      <c r="U1887" s="11"/>
      <c r="V1887" s="11"/>
      <c r="W1887" s="11"/>
      <c r="X1887" s="11"/>
      <c r="Y1887" s="11"/>
      <c r="Z1887" s="246"/>
      <c r="AA18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7" s="250" t="e">
        <f>IF(tbl_TransDet_Exp[[#This Row],[+/-  (HR GL Detail)]]&lt;&gt;"",tbl_TransDet_Exp[[#This Row],[+/-  (HR GL Detail)]],IF(#REF!&lt;&gt;"",#REF!,""))</f>
        <v>#REF!</v>
      </c>
      <c r="AC1887" s="250" t="str">
        <f t="shared" si="90"/>
        <v>https://financials.omni.fsu.edu/psp/sprdfi/EMPLOYEE/ERP/c/AUDIT_EXPENSE_FUNCTIONS.TE_EXP_SHEET_INQ.GBL?SHEET_ID=</v>
      </c>
      <c r="AD1887" s="250" t="str">
        <f t="shared" si="91"/>
        <v>&amp;PAGE=EX_SHEET_ENTRY</v>
      </c>
      <c r="AE1887" s="250" t="str">
        <f>IF(LEFT(tbl_TransDet_Exp[[#This Row],[Journal Id]],2)="EX",TEXT(tbl_TransDet_Exp[[#This Row],[Vch /Ex /PayId]],"0000000000"),"")</f>
        <v/>
      </c>
      <c r="AF1887" s="250" t="b">
        <f>IF(tbl_TransDet_Exp[[#This Row],[ER Lookup and Format]]&lt;&gt;"",CONCATENATE(tbl_TransDet_Exp[[#This Row],[https://financials.omni.fsu.edu/psp/sprdfi/EMPLOYEE/ERP/c/AUDIT_EXPENSE_FUNCTIONS.TE_EXP_SHEET_INQ.GBL?SHEET_ID=]],AE1887,tbl_TransDet_Exp[[#This Row],[&amp;PAGE=EX_SHEET_ENTRY]]))</f>
        <v>0</v>
      </c>
      <c r="AG1887" s="250" t="str">
        <f t="shared" si="92"/>
        <v>https://docmgmt.its.fsu.edu/NolijWeb/public/apiLoginCheck.jsp?redir=../documentviewer/%3FdocumentId%3D</v>
      </c>
      <c r="AH18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7" s="250" t="str">
        <f>tbl_TransDet_Exp[[#Headers],[&amp;TargetFrameName=None]]</f>
        <v>&amp;TargetFrameName=None</v>
      </c>
      <c r="AJ18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7" s="71"/>
      <c r="AN1887" s="22"/>
      <c r="AO1887" s="22"/>
      <c r="AP1887" s="208"/>
      <c r="AQ1887" s="42" t="e">
        <f>IF(tbl_TransDet_Exp[[#This Row],[Custom SR Type]]="",INDEX(SR_Lookup[Section Name],MATCH(tbl_TransDet_Exp[[#This Row],[Account]],SR_Lookup[Account],0)),tbl_TransDet_Exp[[#This Row],[Custom SR Type]])</f>
        <v>#N/A</v>
      </c>
      <c r="AR1887" s="42">
        <f>VALUE(CONCATENATE(C1887,TEXT(tbl_TransDet_Exp[[#This Row],[Pd]],"00")))</f>
        <v>0</v>
      </c>
      <c r="AS1887" s="42" t="str">
        <f>TEXT(tbl_TransDet_Exp[[#This Row],[Project Id]],"000000")</f>
        <v>000000</v>
      </c>
      <c r="AT1887" s="42" t="e">
        <f>INDEX(Table11[Description],MATCH(tbl_TransDet_Exp[[#This Row],[Account]],Table11[GL Account],0))</f>
        <v>#N/A</v>
      </c>
      <c r="AU18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8" spans="2:47">
      <c r="B1888" s="11"/>
      <c r="C1888" s="243"/>
      <c r="D1888" s="243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244"/>
      <c r="P1888" s="11"/>
      <c r="Q1888" s="245"/>
      <c r="R1888" s="11"/>
      <c r="S1888" s="11"/>
      <c r="T1888" s="11"/>
      <c r="U1888" s="11"/>
      <c r="V1888" s="11"/>
      <c r="W1888" s="11"/>
      <c r="X1888" s="11"/>
      <c r="Y1888" s="11"/>
      <c r="Z1888" s="246"/>
      <c r="AA18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8" s="250" t="e">
        <f>IF(tbl_TransDet_Exp[[#This Row],[+/-  (HR GL Detail)]]&lt;&gt;"",tbl_TransDet_Exp[[#This Row],[+/-  (HR GL Detail)]],IF(#REF!&lt;&gt;"",#REF!,""))</f>
        <v>#REF!</v>
      </c>
      <c r="AC1888" s="250" t="str">
        <f t="shared" si="90"/>
        <v>https://financials.omni.fsu.edu/psp/sprdfi/EMPLOYEE/ERP/c/AUDIT_EXPENSE_FUNCTIONS.TE_EXP_SHEET_INQ.GBL?SHEET_ID=</v>
      </c>
      <c r="AD1888" s="250" t="str">
        <f t="shared" si="91"/>
        <v>&amp;PAGE=EX_SHEET_ENTRY</v>
      </c>
      <c r="AE1888" s="250" t="str">
        <f>IF(LEFT(tbl_TransDet_Exp[[#This Row],[Journal Id]],2)="EX",TEXT(tbl_TransDet_Exp[[#This Row],[Vch /Ex /PayId]],"0000000000"),"")</f>
        <v/>
      </c>
      <c r="AF1888" s="250" t="b">
        <f>IF(tbl_TransDet_Exp[[#This Row],[ER Lookup and Format]]&lt;&gt;"",CONCATENATE(tbl_TransDet_Exp[[#This Row],[https://financials.omni.fsu.edu/psp/sprdfi/EMPLOYEE/ERP/c/AUDIT_EXPENSE_FUNCTIONS.TE_EXP_SHEET_INQ.GBL?SHEET_ID=]],AE1888,tbl_TransDet_Exp[[#This Row],[&amp;PAGE=EX_SHEET_ENTRY]]))</f>
        <v>0</v>
      </c>
      <c r="AG1888" s="250" t="str">
        <f t="shared" si="92"/>
        <v>https://docmgmt.its.fsu.edu/NolijWeb/public/apiLoginCheck.jsp?redir=../documentviewer/%3FdocumentId%3D</v>
      </c>
      <c r="AH18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8" s="250" t="str">
        <f>tbl_TransDet_Exp[[#Headers],[&amp;TargetFrameName=None]]</f>
        <v>&amp;TargetFrameName=None</v>
      </c>
      <c r="AJ18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8" s="71"/>
      <c r="AN1888" s="22"/>
      <c r="AO1888" s="22"/>
      <c r="AP1888" s="208"/>
      <c r="AQ1888" s="42" t="e">
        <f>IF(tbl_TransDet_Exp[[#This Row],[Custom SR Type]]="",INDEX(SR_Lookup[Section Name],MATCH(tbl_TransDet_Exp[[#This Row],[Account]],SR_Lookup[Account],0)),tbl_TransDet_Exp[[#This Row],[Custom SR Type]])</f>
        <v>#N/A</v>
      </c>
      <c r="AR1888" s="42">
        <f>VALUE(CONCATENATE(C1888,TEXT(tbl_TransDet_Exp[[#This Row],[Pd]],"00")))</f>
        <v>0</v>
      </c>
      <c r="AS1888" s="42" t="str">
        <f>TEXT(tbl_TransDet_Exp[[#This Row],[Project Id]],"000000")</f>
        <v>000000</v>
      </c>
      <c r="AT1888" s="42" t="e">
        <f>INDEX(Table11[Description],MATCH(tbl_TransDet_Exp[[#This Row],[Account]],Table11[GL Account],0))</f>
        <v>#N/A</v>
      </c>
      <c r="AU18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89" spans="2:47">
      <c r="B1889" s="11"/>
      <c r="C1889" s="243"/>
      <c r="D1889" s="243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244"/>
      <c r="P1889" s="11"/>
      <c r="Q1889" s="245"/>
      <c r="R1889" s="11"/>
      <c r="S1889" s="11"/>
      <c r="T1889" s="11"/>
      <c r="U1889" s="11"/>
      <c r="V1889" s="11"/>
      <c r="W1889" s="11"/>
      <c r="X1889" s="11"/>
      <c r="Y1889" s="11"/>
      <c r="Z1889" s="246"/>
      <c r="AA18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89" s="250" t="e">
        <f>IF(tbl_TransDet_Exp[[#This Row],[+/-  (HR GL Detail)]]&lt;&gt;"",tbl_TransDet_Exp[[#This Row],[+/-  (HR GL Detail)]],IF(#REF!&lt;&gt;"",#REF!,""))</f>
        <v>#REF!</v>
      </c>
      <c r="AC1889" s="250" t="str">
        <f t="shared" si="90"/>
        <v>https://financials.omni.fsu.edu/psp/sprdfi/EMPLOYEE/ERP/c/AUDIT_EXPENSE_FUNCTIONS.TE_EXP_SHEET_INQ.GBL?SHEET_ID=</v>
      </c>
      <c r="AD1889" s="250" t="str">
        <f t="shared" si="91"/>
        <v>&amp;PAGE=EX_SHEET_ENTRY</v>
      </c>
      <c r="AE1889" s="250" t="str">
        <f>IF(LEFT(tbl_TransDet_Exp[[#This Row],[Journal Id]],2)="EX",TEXT(tbl_TransDet_Exp[[#This Row],[Vch /Ex /PayId]],"0000000000"),"")</f>
        <v/>
      </c>
      <c r="AF1889" s="250" t="b">
        <f>IF(tbl_TransDet_Exp[[#This Row],[ER Lookup and Format]]&lt;&gt;"",CONCATENATE(tbl_TransDet_Exp[[#This Row],[https://financials.omni.fsu.edu/psp/sprdfi/EMPLOYEE/ERP/c/AUDIT_EXPENSE_FUNCTIONS.TE_EXP_SHEET_INQ.GBL?SHEET_ID=]],AE1889,tbl_TransDet_Exp[[#This Row],[&amp;PAGE=EX_SHEET_ENTRY]]))</f>
        <v>0</v>
      </c>
      <c r="AG1889" s="250" t="str">
        <f t="shared" si="92"/>
        <v>https://docmgmt.its.fsu.edu/NolijWeb/public/apiLoginCheck.jsp?redir=../documentviewer/%3FdocumentId%3D</v>
      </c>
      <c r="AH18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89" s="250" t="str">
        <f>tbl_TransDet_Exp[[#Headers],[&amp;TargetFrameName=None]]</f>
        <v>&amp;TargetFrameName=None</v>
      </c>
      <c r="AJ18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89" s="71"/>
      <c r="AN1889" s="22"/>
      <c r="AO1889" s="22"/>
      <c r="AP1889" s="208"/>
      <c r="AQ1889" s="42" t="e">
        <f>IF(tbl_TransDet_Exp[[#This Row],[Custom SR Type]]="",INDEX(SR_Lookup[Section Name],MATCH(tbl_TransDet_Exp[[#This Row],[Account]],SR_Lookup[Account],0)),tbl_TransDet_Exp[[#This Row],[Custom SR Type]])</f>
        <v>#N/A</v>
      </c>
      <c r="AR1889" s="42">
        <f>VALUE(CONCATENATE(C1889,TEXT(tbl_TransDet_Exp[[#This Row],[Pd]],"00")))</f>
        <v>0</v>
      </c>
      <c r="AS1889" s="42" t="str">
        <f>TEXT(tbl_TransDet_Exp[[#This Row],[Project Id]],"000000")</f>
        <v>000000</v>
      </c>
      <c r="AT1889" s="42" t="e">
        <f>INDEX(Table11[Description],MATCH(tbl_TransDet_Exp[[#This Row],[Account]],Table11[GL Account],0))</f>
        <v>#N/A</v>
      </c>
      <c r="AU18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0" spans="2:47">
      <c r="B1890" s="11"/>
      <c r="C1890" s="243"/>
      <c r="D1890" s="243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244"/>
      <c r="P1890" s="11"/>
      <c r="Q1890" s="245"/>
      <c r="R1890" s="11"/>
      <c r="S1890" s="11"/>
      <c r="T1890" s="11"/>
      <c r="U1890" s="11"/>
      <c r="V1890" s="11"/>
      <c r="W1890" s="11"/>
      <c r="X1890" s="11"/>
      <c r="Y1890" s="11"/>
      <c r="Z1890" s="246"/>
      <c r="AA18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0" s="250" t="e">
        <f>IF(tbl_TransDet_Exp[[#This Row],[+/-  (HR GL Detail)]]&lt;&gt;"",tbl_TransDet_Exp[[#This Row],[+/-  (HR GL Detail)]],IF(#REF!&lt;&gt;"",#REF!,""))</f>
        <v>#REF!</v>
      </c>
      <c r="AC1890" s="250" t="str">
        <f t="shared" si="90"/>
        <v>https://financials.omni.fsu.edu/psp/sprdfi/EMPLOYEE/ERP/c/AUDIT_EXPENSE_FUNCTIONS.TE_EXP_SHEET_INQ.GBL?SHEET_ID=</v>
      </c>
      <c r="AD1890" s="250" t="str">
        <f t="shared" si="91"/>
        <v>&amp;PAGE=EX_SHEET_ENTRY</v>
      </c>
      <c r="AE1890" s="250" t="str">
        <f>IF(LEFT(tbl_TransDet_Exp[[#This Row],[Journal Id]],2)="EX",TEXT(tbl_TransDet_Exp[[#This Row],[Vch /Ex /PayId]],"0000000000"),"")</f>
        <v/>
      </c>
      <c r="AF1890" s="250" t="b">
        <f>IF(tbl_TransDet_Exp[[#This Row],[ER Lookup and Format]]&lt;&gt;"",CONCATENATE(tbl_TransDet_Exp[[#This Row],[https://financials.omni.fsu.edu/psp/sprdfi/EMPLOYEE/ERP/c/AUDIT_EXPENSE_FUNCTIONS.TE_EXP_SHEET_INQ.GBL?SHEET_ID=]],AE1890,tbl_TransDet_Exp[[#This Row],[&amp;PAGE=EX_SHEET_ENTRY]]))</f>
        <v>0</v>
      </c>
      <c r="AG1890" s="250" t="str">
        <f t="shared" si="92"/>
        <v>https://docmgmt.its.fsu.edu/NolijWeb/public/apiLoginCheck.jsp?redir=../documentviewer/%3FdocumentId%3D</v>
      </c>
      <c r="AH18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0" s="250" t="str">
        <f>tbl_TransDet_Exp[[#Headers],[&amp;TargetFrameName=None]]</f>
        <v>&amp;TargetFrameName=None</v>
      </c>
      <c r="AJ18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0" s="71"/>
      <c r="AN1890" s="22"/>
      <c r="AO1890" s="22"/>
      <c r="AP1890" s="208"/>
      <c r="AQ1890" s="42" t="e">
        <f>IF(tbl_TransDet_Exp[[#This Row],[Custom SR Type]]="",INDEX(SR_Lookup[Section Name],MATCH(tbl_TransDet_Exp[[#This Row],[Account]],SR_Lookup[Account],0)),tbl_TransDet_Exp[[#This Row],[Custom SR Type]])</f>
        <v>#N/A</v>
      </c>
      <c r="AR1890" s="42">
        <f>VALUE(CONCATENATE(C1890,TEXT(tbl_TransDet_Exp[[#This Row],[Pd]],"00")))</f>
        <v>0</v>
      </c>
      <c r="AS1890" s="42" t="str">
        <f>TEXT(tbl_TransDet_Exp[[#This Row],[Project Id]],"000000")</f>
        <v>000000</v>
      </c>
      <c r="AT1890" s="42" t="e">
        <f>INDEX(Table11[Description],MATCH(tbl_TransDet_Exp[[#This Row],[Account]],Table11[GL Account],0))</f>
        <v>#N/A</v>
      </c>
      <c r="AU18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1" spans="2:47">
      <c r="B1891" s="11"/>
      <c r="C1891" s="243"/>
      <c r="D1891" s="243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244"/>
      <c r="P1891" s="11"/>
      <c r="Q1891" s="245"/>
      <c r="R1891" s="11"/>
      <c r="S1891" s="11"/>
      <c r="T1891" s="11"/>
      <c r="U1891" s="11"/>
      <c r="V1891" s="11"/>
      <c r="W1891" s="11"/>
      <c r="X1891" s="11"/>
      <c r="Y1891" s="11"/>
      <c r="Z1891" s="246"/>
      <c r="AA18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1" s="250" t="e">
        <f>IF(tbl_TransDet_Exp[[#This Row],[+/-  (HR GL Detail)]]&lt;&gt;"",tbl_TransDet_Exp[[#This Row],[+/-  (HR GL Detail)]],IF(#REF!&lt;&gt;"",#REF!,""))</f>
        <v>#REF!</v>
      </c>
      <c r="AC1891" s="250" t="str">
        <f t="shared" si="90"/>
        <v>https://financials.omni.fsu.edu/psp/sprdfi/EMPLOYEE/ERP/c/AUDIT_EXPENSE_FUNCTIONS.TE_EXP_SHEET_INQ.GBL?SHEET_ID=</v>
      </c>
      <c r="AD1891" s="250" t="str">
        <f t="shared" si="91"/>
        <v>&amp;PAGE=EX_SHEET_ENTRY</v>
      </c>
      <c r="AE1891" s="250" t="str">
        <f>IF(LEFT(tbl_TransDet_Exp[[#This Row],[Journal Id]],2)="EX",TEXT(tbl_TransDet_Exp[[#This Row],[Vch /Ex /PayId]],"0000000000"),"")</f>
        <v/>
      </c>
      <c r="AF1891" s="250" t="b">
        <f>IF(tbl_TransDet_Exp[[#This Row],[ER Lookup and Format]]&lt;&gt;"",CONCATENATE(tbl_TransDet_Exp[[#This Row],[https://financials.omni.fsu.edu/psp/sprdfi/EMPLOYEE/ERP/c/AUDIT_EXPENSE_FUNCTIONS.TE_EXP_SHEET_INQ.GBL?SHEET_ID=]],AE1891,tbl_TransDet_Exp[[#This Row],[&amp;PAGE=EX_SHEET_ENTRY]]))</f>
        <v>0</v>
      </c>
      <c r="AG1891" s="250" t="str">
        <f t="shared" si="92"/>
        <v>https://docmgmt.its.fsu.edu/NolijWeb/public/apiLoginCheck.jsp?redir=../documentviewer/%3FdocumentId%3D</v>
      </c>
      <c r="AH18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1" s="250" t="str">
        <f>tbl_TransDet_Exp[[#Headers],[&amp;TargetFrameName=None]]</f>
        <v>&amp;TargetFrameName=None</v>
      </c>
      <c r="AJ18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1" s="71"/>
      <c r="AN1891" s="22"/>
      <c r="AO1891" s="22"/>
      <c r="AP1891" s="208"/>
      <c r="AQ1891" s="42" t="e">
        <f>IF(tbl_TransDet_Exp[[#This Row],[Custom SR Type]]="",INDEX(SR_Lookup[Section Name],MATCH(tbl_TransDet_Exp[[#This Row],[Account]],SR_Lookup[Account],0)),tbl_TransDet_Exp[[#This Row],[Custom SR Type]])</f>
        <v>#N/A</v>
      </c>
      <c r="AR1891" s="42">
        <f>VALUE(CONCATENATE(C1891,TEXT(tbl_TransDet_Exp[[#This Row],[Pd]],"00")))</f>
        <v>0</v>
      </c>
      <c r="AS1891" s="42" t="str">
        <f>TEXT(tbl_TransDet_Exp[[#This Row],[Project Id]],"000000")</f>
        <v>000000</v>
      </c>
      <c r="AT1891" s="42" t="e">
        <f>INDEX(Table11[Description],MATCH(tbl_TransDet_Exp[[#This Row],[Account]],Table11[GL Account],0))</f>
        <v>#N/A</v>
      </c>
      <c r="AU18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2" spans="2:47">
      <c r="B1892" s="11"/>
      <c r="C1892" s="243"/>
      <c r="D1892" s="243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244"/>
      <c r="P1892" s="11"/>
      <c r="Q1892" s="245"/>
      <c r="R1892" s="11"/>
      <c r="S1892" s="11"/>
      <c r="T1892" s="11"/>
      <c r="U1892" s="11"/>
      <c r="V1892" s="11"/>
      <c r="W1892" s="11"/>
      <c r="X1892" s="11"/>
      <c r="Y1892" s="11"/>
      <c r="Z1892" s="246"/>
      <c r="AA18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2" s="250" t="e">
        <f>IF(tbl_TransDet_Exp[[#This Row],[+/-  (HR GL Detail)]]&lt;&gt;"",tbl_TransDet_Exp[[#This Row],[+/-  (HR GL Detail)]],IF(#REF!&lt;&gt;"",#REF!,""))</f>
        <v>#REF!</v>
      </c>
      <c r="AC1892" s="250" t="str">
        <f t="shared" si="90"/>
        <v>https://financials.omni.fsu.edu/psp/sprdfi/EMPLOYEE/ERP/c/AUDIT_EXPENSE_FUNCTIONS.TE_EXP_SHEET_INQ.GBL?SHEET_ID=</v>
      </c>
      <c r="AD1892" s="250" t="str">
        <f t="shared" si="91"/>
        <v>&amp;PAGE=EX_SHEET_ENTRY</v>
      </c>
      <c r="AE1892" s="250" t="str">
        <f>IF(LEFT(tbl_TransDet_Exp[[#This Row],[Journal Id]],2)="EX",TEXT(tbl_TransDet_Exp[[#This Row],[Vch /Ex /PayId]],"0000000000"),"")</f>
        <v/>
      </c>
      <c r="AF1892" s="250" t="b">
        <f>IF(tbl_TransDet_Exp[[#This Row],[ER Lookup and Format]]&lt;&gt;"",CONCATENATE(tbl_TransDet_Exp[[#This Row],[https://financials.omni.fsu.edu/psp/sprdfi/EMPLOYEE/ERP/c/AUDIT_EXPENSE_FUNCTIONS.TE_EXP_SHEET_INQ.GBL?SHEET_ID=]],AE1892,tbl_TransDet_Exp[[#This Row],[&amp;PAGE=EX_SHEET_ENTRY]]))</f>
        <v>0</v>
      </c>
      <c r="AG1892" s="250" t="str">
        <f t="shared" si="92"/>
        <v>https://docmgmt.its.fsu.edu/NolijWeb/public/apiLoginCheck.jsp?redir=../documentviewer/%3FdocumentId%3D</v>
      </c>
      <c r="AH18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2" s="250" t="str">
        <f>tbl_TransDet_Exp[[#Headers],[&amp;TargetFrameName=None]]</f>
        <v>&amp;TargetFrameName=None</v>
      </c>
      <c r="AJ18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2" s="71"/>
      <c r="AN1892" s="22"/>
      <c r="AO1892" s="22"/>
      <c r="AP1892" s="208"/>
      <c r="AQ1892" s="42" t="e">
        <f>IF(tbl_TransDet_Exp[[#This Row],[Custom SR Type]]="",INDEX(SR_Lookup[Section Name],MATCH(tbl_TransDet_Exp[[#This Row],[Account]],SR_Lookup[Account],0)),tbl_TransDet_Exp[[#This Row],[Custom SR Type]])</f>
        <v>#N/A</v>
      </c>
      <c r="AR1892" s="42">
        <f>VALUE(CONCATENATE(C1892,TEXT(tbl_TransDet_Exp[[#This Row],[Pd]],"00")))</f>
        <v>0</v>
      </c>
      <c r="AS1892" s="42" t="str">
        <f>TEXT(tbl_TransDet_Exp[[#This Row],[Project Id]],"000000")</f>
        <v>000000</v>
      </c>
      <c r="AT1892" s="42" t="e">
        <f>INDEX(Table11[Description],MATCH(tbl_TransDet_Exp[[#This Row],[Account]],Table11[GL Account],0))</f>
        <v>#N/A</v>
      </c>
      <c r="AU18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3" spans="2:47">
      <c r="B1893" s="11"/>
      <c r="C1893" s="243"/>
      <c r="D1893" s="243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244"/>
      <c r="P1893" s="11"/>
      <c r="Q1893" s="245"/>
      <c r="R1893" s="11"/>
      <c r="S1893" s="11"/>
      <c r="T1893" s="11"/>
      <c r="U1893" s="11"/>
      <c r="V1893" s="11"/>
      <c r="W1893" s="11"/>
      <c r="X1893" s="11"/>
      <c r="Y1893" s="11"/>
      <c r="Z1893" s="246"/>
      <c r="AA18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3" s="250" t="e">
        <f>IF(tbl_TransDet_Exp[[#This Row],[+/-  (HR GL Detail)]]&lt;&gt;"",tbl_TransDet_Exp[[#This Row],[+/-  (HR GL Detail)]],IF(#REF!&lt;&gt;"",#REF!,""))</f>
        <v>#REF!</v>
      </c>
      <c r="AC1893" s="250" t="str">
        <f t="shared" si="90"/>
        <v>https://financials.omni.fsu.edu/psp/sprdfi/EMPLOYEE/ERP/c/AUDIT_EXPENSE_FUNCTIONS.TE_EXP_SHEET_INQ.GBL?SHEET_ID=</v>
      </c>
      <c r="AD1893" s="250" t="str">
        <f t="shared" si="91"/>
        <v>&amp;PAGE=EX_SHEET_ENTRY</v>
      </c>
      <c r="AE1893" s="250" t="str">
        <f>IF(LEFT(tbl_TransDet_Exp[[#This Row],[Journal Id]],2)="EX",TEXT(tbl_TransDet_Exp[[#This Row],[Vch /Ex /PayId]],"0000000000"),"")</f>
        <v/>
      </c>
      <c r="AF1893" s="250" t="b">
        <f>IF(tbl_TransDet_Exp[[#This Row],[ER Lookup and Format]]&lt;&gt;"",CONCATENATE(tbl_TransDet_Exp[[#This Row],[https://financials.omni.fsu.edu/psp/sprdfi/EMPLOYEE/ERP/c/AUDIT_EXPENSE_FUNCTIONS.TE_EXP_SHEET_INQ.GBL?SHEET_ID=]],AE1893,tbl_TransDet_Exp[[#This Row],[&amp;PAGE=EX_SHEET_ENTRY]]))</f>
        <v>0</v>
      </c>
      <c r="AG1893" s="250" t="str">
        <f t="shared" si="92"/>
        <v>https://docmgmt.its.fsu.edu/NolijWeb/public/apiLoginCheck.jsp?redir=../documentviewer/%3FdocumentId%3D</v>
      </c>
      <c r="AH18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3" s="250" t="str">
        <f>tbl_TransDet_Exp[[#Headers],[&amp;TargetFrameName=None]]</f>
        <v>&amp;TargetFrameName=None</v>
      </c>
      <c r="AJ18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3" s="71"/>
      <c r="AN1893" s="22"/>
      <c r="AO1893" s="22"/>
      <c r="AP1893" s="208"/>
      <c r="AQ1893" s="42" t="e">
        <f>IF(tbl_TransDet_Exp[[#This Row],[Custom SR Type]]="",INDEX(SR_Lookup[Section Name],MATCH(tbl_TransDet_Exp[[#This Row],[Account]],SR_Lookup[Account],0)),tbl_TransDet_Exp[[#This Row],[Custom SR Type]])</f>
        <v>#N/A</v>
      </c>
      <c r="AR1893" s="42">
        <f>VALUE(CONCATENATE(C1893,TEXT(tbl_TransDet_Exp[[#This Row],[Pd]],"00")))</f>
        <v>0</v>
      </c>
      <c r="AS1893" s="42" t="str">
        <f>TEXT(tbl_TransDet_Exp[[#This Row],[Project Id]],"000000")</f>
        <v>000000</v>
      </c>
      <c r="AT1893" s="42" t="e">
        <f>INDEX(Table11[Description],MATCH(tbl_TransDet_Exp[[#This Row],[Account]],Table11[GL Account],0))</f>
        <v>#N/A</v>
      </c>
      <c r="AU18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4" spans="2:47">
      <c r="B1894" s="11"/>
      <c r="C1894" s="243"/>
      <c r="D1894" s="243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244"/>
      <c r="P1894" s="11"/>
      <c r="Q1894" s="245"/>
      <c r="R1894" s="11"/>
      <c r="S1894" s="11"/>
      <c r="T1894" s="11"/>
      <c r="U1894" s="11"/>
      <c r="V1894" s="11"/>
      <c r="W1894" s="11"/>
      <c r="X1894" s="11"/>
      <c r="Y1894" s="11"/>
      <c r="Z1894" s="246"/>
      <c r="AA18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4" s="250" t="e">
        <f>IF(tbl_TransDet_Exp[[#This Row],[+/-  (HR GL Detail)]]&lt;&gt;"",tbl_TransDet_Exp[[#This Row],[+/-  (HR GL Detail)]],IF(#REF!&lt;&gt;"",#REF!,""))</f>
        <v>#REF!</v>
      </c>
      <c r="AC1894" s="250" t="str">
        <f t="shared" si="90"/>
        <v>https://financials.omni.fsu.edu/psp/sprdfi/EMPLOYEE/ERP/c/AUDIT_EXPENSE_FUNCTIONS.TE_EXP_SHEET_INQ.GBL?SHEET_ID=</v>
      </c>
      <c r="AD1894" s="250" t="str">
        <f t="shared" si="91"/>
        <v>&amp;PAGE=EX_SHEET_ENTRY</v>
      </c>
      <c r="AE1894" s="250" t="str">
        <f>IF(LEFT(tbl_TransDet_Exp[[#This Row],[Journal Id]],2)="EX",TEXT(tbl_TransDet_Exp[[#This Row],[Vch /Ex /PayId]],"0000000000"),"")</f>
        <v/>
      </c>
      <c r="AF1894" s="250" t="b">
        <f>IF(tbl_TransDet_Exp[[#This Row],[ER Lookup and Format]]&lt;&gt;"",CONCATENATE(tbl_TransDet_Exp[[#This Row],[https://financials.omni.fsu.edu/psp/sprdfi/EMPLOYEE/ERP/c/AUDIT_EXPENSE_FUNCTIONS.TE_EXP_SHEET_INQ.GBL?SHEET_ID=]],AE1894,tbl_TransDet_Exp[[#This Row],[&amp;PAGE=EX_SHEET_ENTRY]]))</f>
        <v>0</v>
      </c>
      <c r="AG1894" s="250" t="str">
        <f t="shared" si="92"/>
        <v>https://docmgmt.its.fsu.edu/NolijWeb/public/apiLoginCheck.jsp?redir=../documentviewer/%3FdocumentId%3D</v>
      </c>
      <c r="AH18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4" s="250" t="str">
        <f>tbl_TransDet_Exp[[#Headers],[&amp;TargetFrameName=None]]</f>
        <v>&amp;TargetFrameName=None</v>
      </c>
      <c r="AJ18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4" s="71"/>
      <c r="AN1894" s="22"/>
      <c r="AO1894" s="22"/>
      <c r="AP1894" s="208"/>
      <c r="AQ1894" s="42" t="e">
        <f>IF(tbl_TransDet_Exp[[#This Row],[Custom SR Type]]="",INDEX(SR_Lookup[Section Name],MATCH(tbl_TransDet_Exp[[#This Row],[Account]],SR_Lookup[Account],0)),tbl_TransDet_Exp[[#This Row],[Custom SR Type]])</f>
        <v>#N/A</v>
      </c>
      <c r="AR1894" s="42">
        <f>VALUE(CONCATENATE(C1894,TEXT(tbl_TransDet_Exp[[#This Row],[Pd]],"00")))</f>
        <v>0</v>
      </c>
      <c r="AS1894" s="42" t="str">
        <f>TEXT(tbl_TransDet_Exp[[#This Row],[Project Id]],"000000")</f>
        <v>000000</v>
      </c>
      <c r="AT1894" s="42" t="e">
        <f>INDEX(Table11[Description],MATCH(tbl_TransDet_Exp[[#This Row],[Account]],Table11[GL Account],0))</f>
        <v>#N/A</v>
      </c>
      <c r="AU18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5" spans="2:47">
      <c r="B1895" s="11"/>
      <c r="C1895" s="243"/>
      <c r="D1895" s="243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244"/>
      <c r="P1895" s="11"/>
      <c r="Q1895" s="245"/>
      <c r="R1895" s="11"/>
      <c r="S1895" s="11"/>
      <c r="T1895" s="11"/>
      <c r="U1895" s="11"/>
      <c r="V1895" s="11"/>
      <c r="W1895" s="11"/>
      <c r="X1895" s="11"/>
      <c r="Y1895" s="11"/>
      <c r="Z1895" s="246"/>
      <c r="AA18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5" s="250" t="e">
        <f>IF(tbl_TransDet_Exp[[#This Row],[+/-  (HR GL Detail)]]&lt;&gt;"",tbl_TransDet_Exp[[#This Row],[+/-  (HR GL Detail)]],IF(#REF!&lt;&gt;"",#REF!,""))</f>
        <v>#REF!</v>
      </c>
      <c r="AC1895" s="250" t="str">
        <f t="shared" si="90"/>
        <v>https://financials.omni.fsu.edu/psp/sprdfi/EMPLOYEE/ERP/c/AUDIT_EXPENSE_FUNCTIONS.TE_EXP_SHEET_INQ.GBL?SHEET_ID=</v>
      </c>
      <c r="AD1895" s="250" t="str">
        <f t="shared" si="91"/>
        <v>&amp;PAGE=EX_SHEET_ENTRY</v>
      </c>
      <c r="AE1895" s="250" t="str">
        <f>IF(LEFT(tbl_TransDet_Exp[[#This Row],[Journal Id]],2)="EX",TEXT(tbl_TransDet_Exp[[#This Row],[Vch /Ex /PayId]],"0000000000"),"")</f>
        <v/>
      </c>
      <c r="AF1895" s="250" t="b">
        <f>IF(tbl_TransDet_Exp[[#This Row],[ER Lookup and Format]]&lt;&gt;"",CONCATENATE(tbl_TransDet_Exp[[#This Row],[https://financials.omni.fsu.edu/psp/sprdfi/EMPLOYEE/ERP/c/AUDIT_EXPENSE_FUNCTIONS.TE_EXP_SHEET_INQ.GBL?SHEET_ID=]],AE1895,tbl_TransDet_Exp[[#This Row],[&amp;PAGE=EX_SHEET_ENTRY]]))</f>
        <v>0</v>
      </c>
      <c r="AG1895" s="250" t="str">
        <f t="shared" si="92"/>
        <v>https://docmgmt.its.fsu.edu/NolijWeb/public/apiLoginCheck.jsp?redir=../documentviewer/%3FdocumentId%3D</v>
      </c>
      <c r="AH18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5" s="250" t="str">
        <f>tbl_TransDet_Exp[[#Headers],[&amp;TargetFrameName=None]]</f>
        <v>&amp;TargetFrameName=None</v>
      </c>
      <c r="AJ18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5" s="71"/>
      <c r="AN1895" s="22"/>
      <c r="AO1895" s="22"/>
      <c r="AP1895" s="208"/>
      <c r="AQ1895" s="42" t="e">
        <f>IF(tbl_TransDet_Exp[[#This Row],[Custom SR Type]]="",INDEX(SR_Lookup[Section Name],MATCH(tbl_TransDet_Exp[[#This Row],[Account]],SR_Lookup[Account],0)),tbl_TransDet_Exp[[#This Row],[Custom SR Type]])</f>
        <v>#N/A</v>
      </c>
      <c r="AR1895" s="42">
        <f>VALUE(CONCATENATE(C1895,TEXT(tbl_TransDet_Exp[[#This Row],[Pd]],"00")))</f>
        <v>0</v>
      </c>
      <c r="AS1895" s="42" t="str">
        <f>TEXT(tbl_TransDet_Exp[[#This Row],[Project Id]],"000000")</f>
        <v>000000</v>
      </c>
      <c r="AT1895" s="42" t="e">
        <f>INDEX(Table11[Description],MATCH(tbl_TransDet_Exp[[#This Row],[Account]],Table11[GL Account],0))</f>
        <v>#N/A</v>
      </c>
      <c r="AU18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6" spans="2:47">
      <c r="B1896" s="11"/>
      <c r="C1896" s="243"/>
      <c r="D1896" s="243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244"/>
      <c r="P1896" s="11"/>
      <c r="Q1896" s="245"/>
      <c r="R1896" s="11"/>
      <c r="S1896" s="11"/>
      <c r="T1896" s="11"/>
      <c r="U1896" s="11"/>
      <c r="V1896" s="11"/>
      <c r="W1896" s="11"/>
      <c r="X1896" s="11"/>
      <c r="Y1896" s="11"/>
      <c r="Z1896" s="246"/>
      <c r="AA18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6" s="250" t="e">
        <f>IF(tbl_TransDet_Exp[[#This Row],[+/-  (HR GL Detail)]]&lt;&gt;"",tbl_TransDet_Exp[[#This Row],[+/-  (HR GL Detail)]],IF(#REF!&lt;&gt;"",#REF!,""))</f>
        <v>#REF!</v>
      </c>
      <c r="AC1896" s="250" t="str">
        <f t="shared" si="90"/>
        <v>https://financials.omni.fsu.edu/psp/sprdfi/EMPLOYEE/ERP/c/AUDIT_EXPENSE_FUNCTIONS.TE_EXP_SHEET_INQ.GBL?SHEET_ID=</v>
      </c>
      <c r="AD1896" s="250" t="str">
        <f t="shared" si="91"/>
        <v>&amp;PAGE=EX_SHEET_ENTRY</v>
      </c>
      <c r="AE1896" s="250" t="str">
        <f>IF(LEFT(tbl_TransDet_Exp[[#This Row],[Journal Id]],2)="EX",TEXT(tbl_TransDet_Exp[[#This Row],[Vch /Ex /PayId]],"0000000000"),"")</f>
        <v/>
      </c>
      <c r="AF1896" s="250" t="b">
        <f>IF(tbl_TransDet_Exp[[#This Row],[ER Lookup and Format]]&lt;&gt;"",CONCATENATE(tbl_TransDet_Exp[[#This Row],[https://financials.omni.fsu.edu/psp/sprdfi/EMPLOYEE/ERP/c/AUDIT_EXPENSE_FUNCTIONS.TE_EXP_SHEET_INQ.GBL?SHEET_ID=]],AE1896,tbl_TransDet_Exp[[#This Row],[&amp;PAGE=EX_SHEET_ENTRY]]))</f>
        <v>0</v>
      </c>
      <c r="AG1896" s="250" t="str">
        <f t="shared" si="92"/>
        <v>https://docmgmt.its.fsu.edu/NolijWeb/public/apiLoginCheck.jsp?redir=../documentviewer/%3FdocumentId%3D</v>
      </c>
      <c r="AH18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6" s="250" t="str">
        <f>tbl_TransDet_Exp[[#Headers],[&amp;TargetFrameName=None]]</f>
        <v>&amp;TargetFrameName=None</v>
      </c>
      <c r="AJ18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6" s="71"/>
      <c r="AN1896" s="22"/>
      <c r="AO1896" s="22"/>
      <c r="AP1896" s="208"/>
      <c r="AQ1896" s="42" t="e">
        <f>IF(tbl_TransDet_Exp[[#This Row],[Custom SR Type]]="",INDEX(SR_Lookup[Section Name],MATCH(tbl_TransDet_Exp[[#This Row],[Account]],SR_Lookup[Account],0)),tbl_TransDet_Exp[[#This Row],[Custom SR Type]])</f>
        <v>#N/A</v>
      </c>
      <c r="AR1896" s="42">
        <f>VALUE(CONCATENATE(C1896,TEXT(tbl_TransDet_Exp[[#This Row],[Pd]],"00")))</f>
        <v>0</v>
      </c>
      <c r="AS1896" s="42" t="str">
        <f>TEXT(tbl_TransDet_Exp[[#This Row],[Project Id]],"000000")</f>
        <v>000000</v>
      </c>
      <c r="AT1896" s="42" t="e">
        <f>INDEX(Table11[Description],MATCH(tbl_TransDet_Exp[[#This Row],[Account]],Table11[GL Account],0))</f>
        <v>#N/A</v>
      </c>
      <c r="AU18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7" spans="2:47">
      <c r="B1897" s="11"/>
      <c r="C1897" s="243"/>
      <c r="D1897" s="243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244"/>
      <c r="P1897" s="11"/>
      <c r="Q1897" s="245"/>
      <c r="R1897" s="11"/>
      <c r="S1897" s="11"/>
      <c r="T1897" s="11"/>
      <c r="U1897" s="11"/>
      <c r="V1897" s="11"/>
      <c r="W1897" s="11"/>
      <c r="X1897" s="11"/>
      <c r="Y1897" s="11"/>
      <c r="Z1897" s="246"/>
      <c r="AA18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7" s="250" t="e">
        <f>IF(tbl_TransDet_Exp[[#This Row],[+/-  (HR GL Detail)]]&lt;&gt;"",tbl_TransDet_Exp[[#This Row],[+/-  (HR GL Detail)]],IF(#REF!&lt;&gt;"",#REF!,""))</f>
        <v>#REF!</v>
      </c>
      <c r="AC1897" s="250" t="str">
        <f t="shared" si="90"/>
        <v>https://financials.omni.fsu.edu/psp/sprdfi/EMPLOYEE/ERP/c/AUDIT_EXPENSE_FUNCTIONS.TE_EXP_SHEET_INQ.GBL?SHEET_ID=</v>
      </c>
      <c r="AD1897" s="250" t="str">
        <f t="shared" si="91"/>
        <v>&amp;PAGE=EX_SHEET_ENTRY</v>
      </c>
      <c r="AE1897" s="250" t="str">
        <f>IF(LEFT(tbl_TransDet_Exp[[#This Row],[Journal Id]],2)="EX",TEXT(tbl_TransDet_Exp[[#This Row],[Vch /Ex /PayId]],"0000000000"),"")</f>
        <v/>
      </c>
      <c r="AF1897" s="250" t="b">
        <f>IF(tbl_TransDet_Exp[[#This Row],[ER Lookup and Format]]&lt;&gt;"",CONCATENATE(tbl_TransDet_Exp[[#This Row],[https://financials.omni.fsu.edu/psp/sprdfi/EMPLOYEE/ERP/c/AUDIT_EXPENSE_FUNCTIONS.TE_EXP_SHEET_INQ.GBL?SHEET_ID=]],AE1897,tbl_TransDet_Exp[[#This Row],[&amp;PAGE=EX_SHEET_ENTRY]]))</f>
        <v>0</v>
      </c>
      <c r="AG1897" s="250" t="str">
        <f t="shared" si="92"/>
        <v>https://docmgmt.its.fsu.edu/NolijWeb/public/apiLoginCheck.jsp?redir=../documentviewer/%3FdocumentId%3D</v>
      </c>
      <c r="AH18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7" s="250" t="str">
        <f>tbl_TransDet_Exp[[#Headers],[&amp;TargetFrameName=None]]</f>
        <v>&amp;TargetFrameName=None</v>
      </c>
      <c r="AJ18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7" s="71"/>
      <c r="AN1897" s="22"/>
      <c r="AO1897" s="22"/>
      <c r="AP1897" s="208"/>
      <c r="AQ1897" s="42" t="e">
        <f>IF(tbl_TransDet_Exp[[#This Row],[Custom SR Type]]="",INDEX(SR_Lookup[Section Name],MATCH(tbl_TransDet_Exp[[#This Row],[Account]],SR_Lookup[Account],0)),tbl_TransDet_Exp[[#This Row],[Custom SR Type]])</f>
        <v>#N/A</v>
      </c>
      <c r="AR1897" s="42">
        <f>VALUE(CONCATENATE(C1897,TEXT(tbl_TransDet_Exp[[#This Row],[Pd]],"00")))</f>
        <v>0</v>
      </c>
      <c r="AS1897" s="42" t="str">
        <f>TEXT(tbl_TransDet_Exp[[#This Row],[Project Id]],"000000")</f>
        <v>000000</v>
      </c>
      <c r="AT1897" s="42" t="e">
        <f>INDEX(Table11[Description],MATCH(tbl_TransDet_Exp[[#This Row],[Account]],Table11[GL Account],0))</f>
        <v>#N/A</v>
      </c>
      <c r="AU18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8" spans="2:47">
      <c r="B1898" s="11"/>
      <c r="C1898" s="243"/>
      <c r="D1898" s="243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244"/>
      <c r="P1898" s="11"/>
      <c r="Q1898" s="245"/>
      <c r="R1898" s="11"/>
      <c r="S1898" s="11"/>
      <c r="T1898" s="11"/>
      <c r="U1898" s="11"/>
      <c r="V1898" s="11"/>
      <c r="W1898" s="11"/>
      <c r="X1898" s="11"/>
      <c r="Y1898" s="11"/>
      <c r="Z1898" s="246"/>
      <c r="AA18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8" s="250" t="e">
        <f>IF(tbl_TransDet_Exp[[#This Row],[+/-  (HR GL Detail)]]&lt;&gt;"",tbl_TransDet_Exp[[#This Row],[+/-  (HR GL Detail)]],IF(#REF!&lt;&gt;"",#REF!,""))</f>
        <v>#REF!</v>
      </c>
      <c r="AC1898" s="250" t="str">
        <f t="shared" si="90"/>
        <v>https://financials.omni.fsu.edu/psp/sprdfi/EMPLOYEE/ERP/c/AUDIT_EXPENSE_FUNCTIONS.TE_EXP_SHEET_INQ.GBL?SHEET_ID=</v>
      </c>
      <c r="AD1898" s="250" t="str">
        <f t="shared" si="91"/>
        <v>&amp;PAGE=EX_SHEET_ENTRY</v>
      </c>
      <c r="AE1898" s="250" t="str">
        <f>IF(LEFT(tbl_TransDet_Exp[[#This Row],[Journal Id]],2)="EX",TEXT(tbl_TransDet_Exp[[#This Row],[Vch /Ex /PayId]],"0000000000"),"")</f>
        <v/>
      </c>
      <c r="AF1898" s="250" t="b">
        <f>IF(tbl_TransDet_Exp[[#This Row],[ER Lookup and Format]]&lt;&gt;"",CONCATENATE(tbl_TransDet_Exp[[#This Row],[https://financials.omni.fsu.edu/psp/sprdfi/EMPLOYEE/ERP/c/AUDIT_EXPENSE_FUNCTIONS.TE_EXP_SHEET_INQ.GBL?SHEET_ID=]],AE1898,tbl_TransDet_Exp[[#This Row],[&amp;PAGE=EX_SHEET_ENTRY]]))</f>
        <v>0</v>
      </c>
      <c r="AG1898" s="250" t="str">
        <f t="shared" si="92"/>
        <v>https://docmgmt.its.fsu.edu/NolijWeb/public/apiLoginCheck.jsp?redir=../documentviewer/%3FdocumentId%3D</v>
      </c>
      <c r="AH18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8" s="250" t="str">
        <f>tbl_TransDet_Exp[[#Headers],[&amp;TargetFrameName=None]]</f>
        <v>&amp;TargetFrameName=None</v>
      </c>
      <c r="AJ18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8" s="71"/>
      <c r="AN1898" s="22"/>
      <c r="AO1898" s="22"/>
      <c r="AP1898" s="208"/>
      <c r="AQ1898" s="42" t="e">
        <f>IF(tbl_TransDet_Exp[[#This Row],[Custom SR Type]]="",INDEX(SR_Lookup[Section Name],MATCH(tbl_TransDet_Exp[[#This Row],[Account]],SR_Lookup[Account],0)),tbl_TransDet_Exp[[#This Row],[Custom SR Type]])</f>
        <v>#N/A</v>
      </c>
      <c r="AR1898" s="42">
        <f>VALUE(CONCATENATE(C1898,TEXT(tbl_TransDet_Exp[[#This Row],[Pd]],"00")))</f>
        <v>0</v>
      </c>
      <c r="AS1898" s="42" t="str">
        <f>TEXT(tbl_TransDet_Exp[[#This Row],[Project Id]],"000000")</f>
        <v>000000</v>
      </c>
      <c r="AT1898" s="42" t="e">
        <f>INDEX(Table11[Description],MATCH(tbl_TransDet_Exp[[#This Row],[Account]],Table11[GL Account],0))</f>
        <v>#N/A</v>
      </c>
      <c r="AU18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899" spans="2:47">
      <c r="B1899" s="11"/>
      <c r="C1899" s="243"/>
      <c r="D1899" s="243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244"/>
      <c r="P1899" s="11"/>
      <c r="Q1899" s="245"/>
      <c r="R1899" s="11"/>
      <c r="S1899" s="11"/>
      <c r="T1899" s="11"/>
      <c r="U1899" s="11"/>
      <c r="V1899" s="11"/>
      <c r="W1899" s="11"/>
      <c r="X1899" s="11"/>
      <c r="Y1899" s="11"/>
      <c r="Z1899" s="246"/>
      <c r="AA18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899" s="250" t="e">
        <f>IF(tbl_TransDet_Exp[[#This Row],[+/-  (HR GL Detail)]]&lt;&gt;"",tbl_TransDet_Exp[[#This Row],[+/-  (HR GL Detail)]],IF(#REF!&lt;&gt;"",#REF!,""))</f>
        <v>#REF!</v>
      </c>
      <c r="AC1899" s="250" t="str">
        <f t="shared" si="90"/>
        <v>https://financials.omni.fsu.edu/psp/sprdfi/EMPLOYEE/ERP/c/AUDIT_EXPENSE_FUNCTIONS.TE_EXP_SHEET_INQ.GBL?SHEET_ID=</v>
      </c>
      <c r="AD1899" s="250" t="str">
        <f t="shared" si="91"/>
        <v>&amp;PAGE=EX_SHEET_ENTRY</v>
      </c>
      <c r="AE1899" s="250" t="str">
        <f>IF(LEFT(tbl_TransDet_Exp[[#This Row],[Journal Id]],2)="EX",TEXT(tbl_TransDet_Exp[[#This Row],[Vch /Ex /PayId]],"0000000000"),"")</f>
        <v/>
      </c>
      <c r="AF1899" s="250" t="b">
        <f>IF(tbl_TransDet_Exp[[#This Row],[ER Lookup and Format]]&lt;&gt;"",CONCATENATE(tbl_TransDet_Exp[[#This Row],[https://financials.omni.fsu.edu/psp/sprdfi/EMPLOYEE/ERP/c/AUDIT_EXPENSE_FUNCTIONS.TE_EXP_SHEET_INQ.GBL?SHEET_ID=]],AE1899,tbl_TransDet_Exp[[#This Row],[&amp;PAGE=EX_SHEET_ENTRY]]))</f>
        <v>0</v>
      </c>
      <c r="AG1899" s="250" t="str">
        <f t="shared" si="92"/>
        <v>https://docmgmt.its.fsu.edu/NolijWeb/public/apiLoginCheck.jsp?redir=../documentviewer/%3FdocumentId%3D</v>
      </c>
      <c r="AH18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899" s="250" t="str">
        <f>tbl_TransDet_Exp[[#Headers],[&amp;TargetFrameName=None]]</f>
        <v>&amp;TargetFrameName=None</v>
      </c>
      <c r="AJ18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8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8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899" s="71"/>
      <c r="AN1899" s="22"/>
      <c r="AO1899" s="22"/>
      <c r="AP1899" s="208"/>
      <c r="AQ1899" s="42" t="e">
        <f>IF(tbl_TransDet_Exp[[#This Row],[Custom SR Type]]="",INDEX(SR_Lookup[Section Name],MATCH(tbl_TransDet_Exp[[#This Row],[Account]],SR_Lookup[Account],0)),tbl_TransDet_Exp[[#This Row],[Custom SR Type]])</f>
        <v>#N/A</v>
      </c>
      <c r="AR1899" s="42">
        <f>VALUE(CONCATENATE(C1899,TEXT(tbl_TransDet_Exp[[#This Row],[Pd]],"00")))</f>
        <v>0</v>
      </c>
      <c r="AS1899" s="42" t="str">
        <f>TEXT(tbl_TransDet_Exp[[#This Row],[Project Id]],"000000")</f>
        <v>000000</v>
      </c>
      <c r="AT1899" s="42" t="e">
        <f>INDEX(Table11[Description],MATCH(tbl_TransDet_Exp[[#This Row],[Account]],Table11[GL Account],0))</f>
        <v>#N/A</v>
      </c>
      <c r="AU18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0" spans="2:47">
      <c r="B1900" s="11"/>
      <c r="C1900" s="243"/>
      <c r="D1900" s="243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244"/>
      <c r="P1900" s="11"/>
      <c r="Q1900" s="245"/>
      <c r="R1900" s="11"/>
      <c r="S1900" s="11"/>
      <c r="T1900" s="11"/>
      <c r="U1900" s="11"/>
      <c r="V1900" s="11"/>
      <c r="W1900" s="11"/>
      <c r="X1900" s="11"/>
      <c r="Y1900" s="11"/>
      <c r="Z1900" s="246"/>
      <c r="AA19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0" s="250" t="e">
        <f>IF(tbl_TransDet_Exp[[#This Row],[+/-  (HR GL Detail)]]&lt;&gt;"",tbl_TransDet_Exp[[#This Row],[+/-  (HR GL Detail)]],IF(#REF!&lt;&gt;"",#REF!,""))</f>
        <v>#REF!</v>
      </c>
      <c r="AC1900" s="250" t="str">
        <f t="shared" si="90"/>
        <v>https://financials.omni.fsu.edu/psp/sprdfi/EMPLOYEE/ERP/c/AUDIT_EXPENSE_FUNCTIONS.TE_EXP_SHEET_INQ.GBL?SHEET_ID=</v>
      </c>
      <c r="AD1900" s="250" t="str">
        <f t="shared" si="91"/>
        <v>&amp;PAGE=EX_SHEET_ENTRY</v>
      </c>
      <c r="AE1900" s="250" t="str">
        <f>IF(LEFT(tbl_TransDet_Exp[[#This Row],[Journal Id]],2)="EX",TEXT(tbl_TransDet_Exp[[#This Row],[Vch /Ex /PayId]],"0000000000"),"")</f>
        <v/>
      </c>
      <c r="AF1900" s="250" t="b">
        <f>IF(tbl_TransDet_Exp[[#This Row],[ER Lookup and Format]]&lt;&gt;"",CONCATENATE(tbl_TransDet_Exp[[#This Row],[https://financials.omni.fsu.edu/psp/sprdfi/EMPLOYEE/ERP/c/AUDIT_EXPENSE_FUNCTIONS.TE_EXP_SHEET_INQ.GBL?SHEET_ID=]],AE1900,tbl_TransDet_Exp[[#This Row],[&amp;PAGE=EX_SHEET_ENTRY]]))</f>
        <v>0</v>
      </c>
      <c r="AG1900" s="250" t="str">
        <f t="shared" si="92"/>
        <v>https://docmgmt.its.fsu.edu/NolijWeb/public/apiLoginCheck.jsp?redir=../documentviewer/%3FdocumentId%3D</v>
      </c>
      <c r="AH19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0" s="250" t="str">
        <f>tbl_TransDet_Exp[[#Headers],[&amp;TargetFrameName=None]]</f>
        <v>&amp;TargetFrameName=None</v>
      </c>
      <c r="AJ19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0" s="71"/>
      <c r="AN1900" s="22"/>
      <c r="AO1900" s="22"/>
      <c r="AP1900" s="208"/>
      <c r="AQ1900" s="42" t="e">
        <f>IF(tbl_TransDet_Exp[[#This Row],[Custom SR Type]]="",INDEX(SR_Lookup[Section Name],MATCH(tbl_TransDet_Exp[[#This Row],[Account]],SR_Lookup[Account],0)),tbl_TransDet_Exp[[#This Row],[Custom SR Type]])</f>
        <v>#N/A</v>
      </c>
      <c r="AR1900" s="42">
        <f>VALUE(CONCATENATE(C1900,TEXT(tbl_TransDet_Exp[[#This Row],[Pd]],"00")))</f>
        <v>0</v>
      </c>
      <c r="AS1900" s="42" t="str">
        <f>TEXT(tbl_TransDet_Exp[[#This Row],[Project Id]],"000000")</f>
        <v>000000</v>
      </c>
      <c r="AT1900" s="42" t="e">
        <f>INDEX(Table11[Description],MATCH(tbl_TransDet_Exp[[#This Row],[Account]],Table11[GL Account],0))</f>
        <v>#N/A</v>
      </c>
      <c r="AU19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1" spans="2:47">
      <c r="B1901" s="11"/>
      <c r="C1901" s="243"/>
      <c r="D1901" s="243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244"/>
      <c r="P1901" s="11"/>
      <c r="Q1901" s="245"/>
      <c r="R1901" s="11"/>
      <c r="S1901" s="11"/>
      <c r="T1901" s="11"/>
      <c r="U1901" s="11"/>
      <c r="V1901" s="11"/>
      <c r="W1901" s="11"/>
      <c r="X1901" s="11"/>
      <c r="Y1901" s="11"/>
      <c r="Z1901" s="246"/>
      <c r="AA19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1" s="250" t="e">
        <f>IF(tbl_TransDet_Exp[[#This Row],[+/-  (HR GL Detail)]]&lt;&gt;"",tbl_TransDet_Exp[[#This Row],[+/-  (HR GL Detail)]],IF(#REF!&lt;&gt;"",#REF!,""))</f>
        <v>#REF!</v>
      </c>
      <c r="AC1901" s="250" t="str">
        <f t="shared" si="90"/>
        <v>https://financials.omni.fsu.edu/psp/sprdfi/EMPLOYEE/ERP/c/AUDIT_EXPENSE_FUNCTIONS.TE_EXP_SHEET_INQ.GBL?SHEET_ID=</v>
      </c>
      <c r="AD1901" s="250" t="str">
        <f t="shared" si="91"/>
        <v>&amp;PAGE=EX_SHEET_ENTRY</v>
      </c>
      <c r="AE1901" s="250" t="str">
        <f>IF(LEFT(tbl_TransDet_Exp[[#This Row],[Journal Id]],2)="EX",TEXT(tbl_TransDet_Exp[[#This Row],[Vch /Ex /PayId]],"0000000000"),"")</f>
        <v/>
      </c>
      <c r="AF1901" s="250" t="b">
        <f>IF(tbl_TransDet_Exp[[#This Row],[ER Lookup and Format]]&lt;&gt;"",CONCATENATE(tbl_TransDet_Exp[[#This Row],[https://financials.omni.fsu.edu/psp/sprdfi/EMPLOYEE/ERP/c/AUDIT_EXPENSE_FUNCTIONS.TE_EXP_SHEET_INQ.GBL?SHEET_ID=]],AE1901,tbl_TransDet_Exp[[#This Row],[&amp;PAGE=EX_SHEET_ENTRY]]))</f>
        <v>0</v>
      </c>
      <c r="AG1901" s="250" t="str">
        <f t="shared" si="92"/>
        <v>https://docmgmt.its.fsu.edu/NolijWeb/public/apiLoginCheck.jsp?redir=../documentviewer/%3FdocumentId%3D</v>
      </c>
      <c r="AH19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1" s="250" t="str">
        <f>tbl_TransDet_Exp[[#Headers],[&amp;TargetFrameName=None]]</f>
        <v>&amp;TargetFrameName=None</v>
      </c>
      <c r="AJ19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1" s="71"/>
      <c r="AN1901" s="22"/>
      <c r="AO1901" s="22"/>
      <c r="AP1901" s="208"/>
      <c r="AQ1901" s="42" t="e">
        <f>IF(tbl_TransDet_Exp[[#This Row],[Custom SR Type]]="",INDEX(SR_Lookup[Section Name],MATCH(tbl_TransDet_Exp[[#This Row],[Account]],SR_Lookup[Account],0)),tbl_TransDet_Exp[[#This Row],[Custom SR Type]])</f>
        <v>#N/A</v>
      </c>
      <c r="AR1901" s="42">
        <f>VALUE(CONCATENATE(C1901,TEXT(tbl_TransDet_Exp[[#This Row],[Pd]],"00")))</f>
        <v>0</v>
      </c>
      <c r="AS1901" s="42" t="str">
        <f>TEXT(tbl_TransDet_Exp[[#This Row],[Project Id]],"000000")</f>
        <v>000000</v>
      </c>
      <c r="AT1901" s="42" t="e">
        <f>INDEX(Table11[Description],MATCH(tbl_TransDet_Exp[[#This Row],[Account]],Table11[GL Account],0))</f>
        <v>#N/A</v>
      </c>
      <c r="AU19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2" spans="2:47">
      <c r="B1902" s="11"/>
      <c r="C1902" s="243"/>
      <c r="D1902" s="243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244"/>
      <c r="P1902" s="11"/>
      <c r="Q1902" s="245"/>
      <c r="R1902" s="11"/>
      <c r="S1902" s="11"/>
      <c r="T1902" s="11"/>
      <c r="U1902" s="11"/>
      <c r="V1902" s="11"/>
      <c r="W1902" s="11"/>
      <c r="X1902" s="11"/>
      <c r="Y1902" s="11"/>
      <c r="Z1902" s="246"/>
      <c r="AA19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2" s="250" t="e">
        <f>IF(tbl_TransDet_Exp[[#This Row],[+/-  (HR GL Detail)]]&lt;&gt;"",tbl_TransDet_Exp[[#This Row],[+/-  (HR GL Detail)]],IF(#REF!&lt;&gt;"",#REF!,""))</f>
        <v>#REF!</v>
      </c>
      <c r="AC1902" s="250" t="str">
        <f t="shared" si="90"/>
        <v>https://financials.omni.fsu.edu/psp/sprdfi/EMPLOYEE/ERP/c/AUDIT_EXPENSE_FUNCTIONS.TE_EXP_SHEET_INQ.GBL?SHEET_ID=</v>
      </c>
      <c r="AD1902" s="250" t="str">
        <f t="shared" si="91"/>
        <v>&amp;PAGE=EX_SHEET_ENTRY</v>
      </c>
      <c r="AE1902" s="250" t="str">
        <f>IF(LEFT(tbl_TransDet_Exp[[#This Row],[Journal Id]],2)="EX",TEXT(tbl_TransDet_Exp[[#This Row],[Vch /Ex /PayId]],"0000000000"),"")</f>
        <v/>
      </c>
      <c r="AF1902" s="250" t="b">
        <f>IF(tbl_TransDet_Exp[[#This Row],[ER Lookup and Format]]&lt;&gt;"",CONCATENATE(tbl_TransDet_Exp[[#This Row],[https://financials.omni.fsu.edu/psp/sprdfi/EMPLOYEE/ERP/c/AUDIT_EXPENSE_FUNCTIONS.TE_EXP_SHEET_INQ.GBL?SHEET_ID=]],AE1902,tbl_TransDet_Exp[[#This Row],[&amp;PAGE=EX_SHEET_ENTRY]]))</f>
        <v>0</v>
      </c>
      <c r="AG1902" s="250" t="str">
        <f t="shared" si="92"/>
        <v>https://docmgmt.its.fsu.edu/NolijWeb/public/apiLoginCheck.jsp?redir=../documentviewer/%3FdocumentId%3D</v>
      </c>
      <c r="AH19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2" s="250" t="str">
        <f>tbl_TransDet_Exp[[#Headers],[&amp;TargetFrameName=None]]</f>
        <v>&amp;TargetFrameName=None</v>
      </c>
      <c r="AJ19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2" s="71"/>
      <c r="AN1902" s="22"/>
      <c r="AO1902" s="22"/>
      <c r="AP1902" s="208"/>
      <c r="AQ1902" s="42" t="e">
        <f>IF(tbl_TransDet_Exp[[#This Row],[Custom SR Type]]="",INDEX(SR_Lookup[Section Name],MATCH(tbl_TransDet_Exp[[#This Row],[Account]],SR_Lookup[Account],0)),tbl_TransDet_Exp[[#This Row],[Custom SR Type]])</f>
        <v>#N/A</v>
      </c>
      <c r="AR1902" s="42">
        <f>VALUE(CONCATENATE(C1902,TEXT(tbl_TransDet_Exp[[#This Row],[Pd]],"00")))</f>
        <v>0</v>
      </c>
      <c r="AS1902" s="42" t="str">
        <f>TEXT(tbl_TransDet_Exp[[#This Row],[Project Id]],"000000")</f>
        <v>000000</v>
      </c>
      <c r="AT1902" s="42" t="e">
        <f>INDEX(Table11[Description],MATCH(tbl_TransDet_Exp[[#This Row],[Account]],Table11[GL Account],0))</f>
        <v>#N/A</v>
      </c>
      <c r="AU19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3" spans="2:47">
      <c r="B1903" s="11"/>
      <c r="C1903" s="243"/>
      <c r="D1903" s="243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244"/>
      <c r="P1903" s="11"/>
      <c r="Q1903" s="245"/>
      <c r="R1903" s="11"/>
      <c r="S1903" s="11"/>
      <c r="T1903" s="11"/>
      <c r="U1903" s="11"/>
      <c r="V1903" s="11"/>
      <c r="W1903" s="11"/>
      <c r="X1903" s="11"/>
      <c r="Y1903" s="11"/>
      <c r="Z1903" s="246"/>
      <c r="AA19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3" s="250" t="e">
        <f>IF(tbl_TransDet_Exp[[#This Row],[+/-  (HR GL Detail)]]&lt;&gt;"",tbl_TransDet_Exp[[#This Row],[+/-  (HR GL Detail)]],IF(#REF!&lt;&gt;"",#REF!,""))</f>
        <v>#REF!</v>
      </c>
      <c r="AC1903" s="250" t="str">
        <f t="shared" si="90"/>
        <v>https://financials.omni.fsu.edu/psp/sprdfi/EMPLOYEE/ERP/c/AUDIT_EXPENSE_FUNCTIONS.TE_EXP_SHEET_INQ.GBL?SHEET_ID=</v>
      </c>
      <c r="AD1903" s="250" t="str">
        <f t="shared" si="91"/>
        <v>&amp;PAGE=EX_SHEET_ENTRY</v>
      </c>
      <c r="AE1903" s="250" t="str">
        <f>IF(LEFT(tbl_TransDet_Exp[[#This Row],[Journal Id]],2)="EX",TEXT(tbl_TransDet_Exp[[#This Row],[Vch /Ex /PayId]],"0000000000"),"")</f>
        <v/>
      </c>
      <c r="AF1903" s="250" t="b">
        <f>IF(tbl_TransDet_Exp[[#This Row],[ER Lookup and Format]]&lt;&gt;"",CONCATENATE(tbl_TransDet_Exp[[#This Row],[https://financials.omni.fsu.edu/psp/sprdfi/EMPLOYEE/ERP/c/AUDIT_EXPENSE_FUNCTIONS.TE_EXP_SHEET_INQ.GBL?SHEET_ID=]],AE1903,tbl_TransDet_Exp[[#This Row],[&amp;PAGE=EX_SHEET_ENTRY]]))</f>
        <v>0</v>
      </c>
      <c r="AG1903" s="250" t="str">
        <f t="shared" si="92"/>
        <v>https://docmgmt.its.fsu.edu/NolijWeb/public/apiLoginCheck.jsp?redir=../documentviewer/%3FdocumentId%3D</v>
      </c>
      <c r="AH19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3" s="250" t="str">
        <f>tbl_TransDet_Exp[[#Headers],[&amp;TargetFrameName=None]]</f>
        <v>&amp;TargetFrameName=None</v>
      </c>
      <c r="AJ19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3" s="71"/>
      <c r="AN1903" s="22"/>
      <c r="AO1903" s="22"/>
      <c r="AP1903" s="208"/>
      <c r="AQ1903" s="42" t="e">
        <f>IF(tbl_TransDet_Exp[[#This Row],[Custom SR Type]]="",INDEX(SR_Lookup[Section Name],MATCH(tbl_TransDet_Exp[[#This Row],[Account]],SR_Lookup[Account],0)),tbl_TransDet_Exp[[#This Row],[Custom SR Type]])</f>
        <v>#N/A</v>
      </c>
      <c r="AR1903" s="42">
        <f>VALUE(CONCATENATE(C1903,TEXT(tbl_TransDet_Exp[[#This Row],[Pd]],"00")))</f>
        <v>0</v>
      </c>
      <c r="AS1903" s="42" t="str">
        <f>TEXT(tbl_TransDet_Exp[[#This Row],[Project Id]],"000000")</f>
        <v>000000</v>
      </c>
      <c r="AT1903" s="42" t="e">
        <f>INDEX(Table11[Description],MATCH(tbl_TransDet_Exp[[#This Row],[Account]],Table11[GL Account],0))</f>
        <v>#N/A</v>
      </c>
      <c r="AU19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4" spans="2:47">
      <c r="B1904" s="11"/>
      <c r="C1904" s="243"/>
      <c r="D1904" s="243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244"/>
      <c r="P1904" s="11"/>
      <c r="Q1904" s="245"/>
      <c r="R1904" s="11"/>
      <c r="S1904" s="11"/>
      <c r="T1904" s="11"/>
      <c r="U1904" s="11"/>
      <c r="V1904" s="11"/>
      <c r="W1904" s="11"/>
      <c r="X1904" s="11"/>
      <c r="Y1904" s="11"/>
      <c r="Z1904" s="246"/>
      <c r="AA19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4" s="250" t="e">
        <f>IF(tbl_TransDet_Exp[[#This Row],[+/-  (HR GL Detail)]]&lt;&gt;"",tbl_TransDet_Exp[[#This Row],[+/-  (HR GL Detail)]],IF(#REF!&lt;&gt;"",#REF!,""))</f>
        <v>#REF!</v>
      </c>
      <c r="AC1904" s="250" t="str">
        <f t="shared" si="90"/>
        <v>https://financials.omni.fsu.edu/psp/sprdfi/EMPLOYEE/ERP/c/AUDIT_EXPENSE_FUNCTIONS.TE_EXP_SHEET_INQ.GBL?SHEET_ID=</v>
      </c>
      <c r="AD1904" s="250" t="str">
        <f t="shared" si="91"/>
        <v>&amp;PAGE=EX_SHEET_ENTRY</v>
      </c>
      <c r="AE1904" s="250" t="str">
        <f>IF(LEFT(tbl_TransDet_Exp[[#This Row],[Journal Id]],2)="EX",TEXT(tbl_TransDet_Exp[[#This Row],[Vch /Ex /PayId]],"0000000000"),"")</f>
        <v/>
      </c>
      <c r="AF1904" s="250" t="b">
        <f>IF(tbl_TransDet_Exp[[#This Row],[ER Lookup and Format]]&lt;&gt;"",CONCATENATE(tbl_TransDet_Exp[[#This Row],[https://financials.omni.fsu.edu/psp/sprdfi/EMPLOYEE/ERP/c/AUDIT_EXPENSE_FUNCTIONS.TE_EXP_SHEET_INQ.GBL?SHEET_ID=]],AE1904,tbl_TransDet_Exp[[#This Row],[&amp;PAGE=EX_SHEET_ENTRY]]))</f>
        <v>0</v>
      </c>
      <c r="AG1904" s="250" t="str">
        <f t="shared" si="92"/>
        <v>https://docmgmt.its.fsu.edu/NolijWeb/public/apiLoginCheck.jsp?redir=../documentviewer/%3FdocumentId%3D</v>
      </c>
      <c r="AH19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4" s="250" t="str">
        <f>tbl_TransDet_Exp[[#Headers],[&amp;TargetFrameName=None]]</f>
        <v>&amp;TargetFrameName=None</v>
      </c>
      <c r="AJ19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4" s="71"/>
      <c r="AN1904" s="22"/>
      <c r="AO1904" s="22"/>
      <c r="AP1904" s="208"/>
      <c r="AQ1904" s="42" t="e">
        <f>IF(tbl_TransDet_Exp[[#This Row],[Custom SR Type]]="",INDEX(SR_Lookup[Section Name],MATCH(tbl_TransDet_Exp[[#This Row],[Account]],SR_Lookup[Account],0)),tbl_TransDet_Exp[[#This Row],[Custom SR Type]])</f>
        <v>#N/A</v>
      </c>
      <c r="AR1904" s="42">
        <f>VALUE(CONCATENATE(C1904,TEXT(tbl_TransDet_Exp[[#This Row],[Pd]],"00")))</f>
        <v>0</v>
      </c>
      <c r="AS1904" s="42" t="str">
        <f>TEXT(tbl_TransDet_Exp[[#This Row],[Project Id]],"000000")</f>
        <v>000000</v>
      </c>
      <c r="AT1904" s="42" t="e">
        <f>INDEX(Table11[Description],MATCH(tbl_TransDet_Exp[[#This Row],[Account]],Table11[GL Account],0))</f>
        <v>#N/A</v>
      </c>
      <c r="AU19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5" spans="2:47">
      <c r="B1905" s="11"/>
      <c r="C1905" s="243"/>
      <c r="D1905" s="243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244"/>
      <c r="P1905" s="11"/>
      <c r="Q1905" s="245"/>
      <c r="R1905" s="11"/>
      <c r="S1905" s="11"/>
      <c r="T1905" s="11"/>
      <c r="U1905" s="11"/>
      <c r="V1905" s="11"/>
      <c r="W1905" s="11"/>
      <c r="X1905" s="11"/>
      <c r="Y1905" s="11"/>
      <c r="Z1905" s="246"/>
      <c r="AA19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5" s="250" t="e">
        <f>IF(tbl_TransDet_Exp[[#This Row],[+/-  (HR GL Detail)]]&lt;&gt;"",tbl_TransDet_Exp[[#This Row],[+/-  (HR GL Detail)]],IF(#REF!&lt;&gt;"",#REF!,""))</f>
        <v>#REF!</v>
      </c>
      <c r="AC1905" s="250" t="str">
        <f t="shared" si="90"/>
        <v>https://financials.omni.fsu.edu/psp/sprdfi/EMPLOYEE/ERP/c/AUDIT_EXPENSE_FUNCTIONS.TE_EXP_SHEET_INQ.GBL?SHEET_ID=</v>
      </c>
      <c r="AD1905" s="250" t="str">
        <f t="shared" si="91"/>
        <v>&amp;PAGE=EX_SHEET_ENTRY</v>
      </c>
      <c r="AE1905" s="250" t="str">
        <f>IF(LEFT(tbl_TransDet_Exp[[#This Row],[Journal Id]],2)="EX",TEXT(tbl_TransDet_Exp[[#This Row],[Vch /Ex /PayId]],"0000000000"),"")</f>
        <v/>
      </c>
      <c r="AF1905" s="250" t="b">
        <f>IF(tbl_TransDet_Exp[[#This Row],[ER Lookup and Format]]&lt;&gt;"",CONCATENATE(tbl_TransDet_Exp[[#This Row],[https://financials.omni.fsu.edu/psp/sprdfi/EMPLOYEE/ERP/c/AUDIT_EXPENSE_FUNCTIONS.TE_EXP_SHEET_INQ.GBL?SHEET_ID=]],AE1905,tbl_TransDet_Exp[[#This Row],[&amp;PAGE=EX_SHEET_ENTRY]]))</f>
        <v>0</v>
      </c>
      <c r="AG1905" s="250" t="str">
        <f t="shared" si="92"/>
        <v>https://docmgmt.its.fsu.edu/NolijWeb/public/apiLoginCheck.jsp?redir=../documentviewer/%3FdocumentId%3D</v>
      </c>
      <c r="AH19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5" s="250" t="str">
        <f>tbl_TransDet_Exp[[#Headers],[&amp;TargetFrameName=None]]</f>
        <v>&amp;TargetFrameName=None</v>
      </c>
      <c r="AJ19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5" s="71"/>
      <c r="AN1905" s="22"/>
      <c r="AO1905" s="22"/>
      <c r="AP1905" s="208"/>
      <c r="AQ1905" s="42" t="e">
        <f>IF(tbl_TransDet_Exp[[#This Row],[Custom SR Type]]="",INDEX(SR_Lookup[Section Name],MATCH(tbl_TransDet_Exp[[#This Row],[Account]],SR_Lookup[Account],0)),tbl_TransDet_Exp[[#This Row],[Custom SR Type]])</f>
        <v>#N/A</v>
      </c>
      <c r="AR1905" s="42">
        <f>VALUE(CONCATENATE(C1905,TEXT(tbl_TransDet_Exp[[#This Row],[Pd]],"00")))</f>
        <v>0</v>
      </c>
      <c r="AS1905" s="42" t="str">
        <f>TEXT(tbl_TransDet_Exp[[#This Row],[Project Id]],"000000")</f>
        <v>000000</v>
      </c>
      <c r="AT1905" s="42" t="e">
        <f>INDEX(Table11[Description],MATCH(tbl_TransDet_Exp[[#This Row],[Account]],Table11[GL Account],0))</f>
        <v>#N/A</v>
      </c>
      <c r="AU19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6" spans="2:47">
      <c r="B1906" s="11"/>
      <c r="C1906" s="243"/>
      <c r="D1906" s="243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244"/>
      <c r="P1906" s="11"/>
      <c r="Q1906" s="245"/>
      <c r="R1906" s="11"/>
      <c r="S1906" s="11"/>
      <c r="T1906" s="11"/>
      <c r="U1906" s="11"/>
      <c r="V1906" s="11"/>
      <c r="W1906" s="11"/>
      <c r="X1906" s="11"/>
      <c r="Y1906" s="11"/>
      <c r="Z1906" s="246"/>
      <c r="AA19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6" s="250" t="e">
        <f>IF(tbl_TransDet_Exp[[#This Row],[+/-  (HR GL Detail)]]&lt;&gt;"",tbl_TransDet_Exp[[#This Row],[+/-  (HR GL Detail)]],IF(#REF!&lt;&gt;"",#REF!,""))</f>
        <v>#REF!</v>
      </c>
      <c r="AC1906" s="250" t="str">
        <f t="shared" si="90"/>
        <v>https://financials.omni.fsu.edu/psp/sprdfi/EMPLOYEE/ERP/c/AUDIT_EXPENSE_FUNCTIONS.TE_EXP_SHEET_INQ.GBL?SHEET_ID=</v>
      </c>
      <c r="AD1906" s="250" t="str">
        <f t="shared" si="91"/>
        <v>&amp;PAGE=EX_SHEET_ENTRY</v>
      </c>
      <c r="AE1906" s="250" t="str">
        <f>IF(LEFT(tbl_TransDet_Exp[[#This Row],[Journal Id]],2)="EX",TEXT(tbl_TransDet_Exp[[#This Row],[Vch /Ex /PayId]],"0000000000"),"")</f>
        <v/>
      </c>
      <c r="AF1906" s="250" t="b">
        <f>IF(tbl_TransDet_Exp[[#This Row],[ER Lookup and Format]]&lt;&gt;"",CONCATENATE(tbl_TransDet_Exp[[#This Row],[https://financials.omni.fsu.edu/psp/sprdfi/EMPLOYEE/ERP/c/AUDIT_EXPENSE_FUNCTIONS.TE_EXP_SHEET_INQ.GBL?SHEET_ID=]],AE1906,tbl_TransDet_Exp[[#This Row],[&amp;PAGE=EX_SHEET_ENTRY]]))</f>
        <v>0</v>
      </c>
      <c r="AG1906" s="250" t="str">
        <f t="shared" si="92"/>
        <v>https://docmgmt.its.fsu.edu/NolijWeb/public/apiLoginCheck.jsp?redir=../documentviewer/%3FdocumentId%3D</v>
      </c>
      <c r="AH19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6" s="250" t="str">
        <f>tbl_TransDet_Exp[[#Headers],[&amp;TargetFrameName=None]]</f>
        <v>&amp;TargetFrameName=None</v>
      </c>
      <c r="AJ19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6" s="71"/>
      <c r="AN1906" s="22"/>
      <c r="AO1906" s="22"/>
      <c r="AP1906" s="208"/>
      <c r="AQ1906" s="42" t="e">
        <f>IF(tbl_TransDet_Exp[[#This Row],[Custom SR Type]]="",INDEX(SR_Lookup[Section Name],MATCH(tbl_TransDet_Exp[[#This Row],[Account]],SR_Lookup[Account],0)),tbl_TransDet_Exp[[#This Row],[Custom SR Type]])</f>
        <v>#N/A</v>
      </c>
      <c r="AR1906" s="42">
        <f>VALUE(CONCATENATE(C1906,TEXT(tbl_TransDet_Exp[[#This Row],[Pd]],"00")))</f>
        <v>0</v>
      </c>
      <c r="AS1906" s="42" t="str">
        <f>TEXT(tbl_TransDet_Exp[[#This Row],[Project Id]],"000000")</f>
        <v>000000</v>
      </c>
      <c r="AT1906" s="42" t="e">
        <f>INDEX(Table11[Description],MATCH(tbl_TransDet_Exp[[#This Row],[Account]],Table11[GL Account],0))</f>
        <v>#N/A</v>
      </c>
      <c r="AU19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7" spans="2:47">
      <c r="B1907" s="11"/>
      <c r="C1907" s="243"/>
      <c r="D1907" s="243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244"/>
      <c r="P1907" s="11"/>
      <c r="Q1907" s="245"/>
      <c r="R1907" s="11"/>
      <c r="S1907" s="11"/>
      <c r="T1907" s="11"/>
      <c r="U1907" s="11"/>
      <c r="V1907" s="11"/>
      <c r="W1907" s="11"/>
      <c r="X1907" s="11"/>
      <c r="Y1907" s="11"/>
      <c r="Z1907" s="246"/>
      <c r="AA19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7" s="250" t="e">
        <f>IF(tbl_TransDet_Exp[[#This Row],[+/-  (HR GL Detail)]]&lt;&gt;"",tbl_TransDet_Exp[[#This Row],[+/-  (HR GL Detail)]],IF(#REF!&lt;&gt;"",#REF!,""))</f>
        <v>#REF!</v>
      </c>
      <c r="AC1907" s="250" t="str">
        <f t="shared" si="90"/>
        <v>https://financials.omni.fsu.edu/psp/sprdfi/EMPLOYEE/ERP/c/AUDIT_EXPENSE_FUNCTIONS.TE_EXP_SHEET_INQ.GBL?SHEET_ID=</v>
      </c>
      <c r="AD1907" s="250" t="str">
        <f t="shared" si="91"/>
        <v>&amp;PAGE=EX_SHEET_ENTRY</v>
      </c>
      <c r="AE1907" s="250" t="str">
        <f>IF(LEFT(tbl_TransDet_Exp[[#This Row],[Journal Id]],2)="EX",TEXT(tbl_TransDet_Exp[[#This Row],[Vch /Ex /PayId]],"0000000000"),"")</f>
        <v/>
      </c>
      <c r="AF1907" s="250" t="b">
        <f>IF(tbl_TransDet_Exp[[#This Row],[ER Lookup and Format]]&lt;&gt;"",CONCATENATE(tbl_TransDet_Exp[[#This Row],[https://financials.omni.fsu.edu/psp/sprdfi/EMPLOYEE/ERP/c/AUDIT_EXPENSE_FUNCTIONS.TE_EXP_SHEET_INQ.GBL?SHEET_ID=]],AE1907,tbl_TransDet_Exp[[#This Row],[&amp;PAGE=EX_SHEET_ENTRY]]))</f>
        <v>0</v>
      </c>
      <c r="AG1907" s="250" t="str">
        <f t="shared" si="92"/>
        <v>https://docmgmt.its.fsu.edu/NolijWeb/public/apiLoginCheck.jsp?redir=../documentviewer/%3FdocumentId%3D</v>
      </c>
      <c r="AH19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7" s="250" t="str">
        <f>tbl_TransDet_Exp[[#Headers],[&amp;TargetFrameName=None]]</f>
        <v>&amp;TargetFrameName=None</v>
      </c>
      <c r="AJ19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7" s="71"/>
      <c r="AN1907" s="22"/>
      <c r="AO1907" s="22"/>
      <c r="AP1907" s="208"/>
      <c r="AQ1907" s="42" t="e">
        <f>IF(tbl_TransDet_Exp[[#This Row],[Custom SR Type]]="",INDEX(SR_Lookup[Section Name],MATCH(tbl_TransDet_Exp[[#This Row],[Account]],SR_Lookup[Account],0)),tbl_TransDet_Exp[[#This Row],[Custom SR Type]])</f>
        <v>#N/A</v>
      </c>
      <c r="AR1907" s="42">
        <f>VALUE(CONCATENATE(C1907,TEXT(tbl_TransDet_Exp[[#This Row],[Pd]],"00")))</f>
        <v>0</v>
      </c>
      <c r="AS1907" s="42" t="str">
        <f>TEXT(tbl_TransDet_Exp[[#This Row],[Project Id]],"000000")</f>
        <v>000000</v>
      </c>
      <c r="AT1907" s="42" t="e">
        <f>INDEX(Table11[Description],MATCH(tbl_TransDet_Exp[[#This Row],[Account]],Table11[GL Account],0))</f>
        <v>#N/A</v>
      </c>
      <c r="AU19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8" spans="2:47">
      <c r="B1908" s="11"/>
      <c r="C1908" s="243"/>
      <c r="D1908" s="243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244"/>
      <c r="P1908" s="11"/>
      <c r="Q1908" s="245"/>
      <c r="R1908" s="11"/>
      <c r="S1908" s="11"/>
      <c r="T1908" s="11"/>
      <c r="U1908" s="11"/>
      <c r="V1908" s="11"/>
      <c r="W1908" s="11"/>
      <c r="X1908" s="11"/>
      <c r="Y1908" s="11"/>
      <c r="Z1908" s="246"/>
      <c r="AA19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8" s="250" t="e">
        <f>IF(tbl_TransDet_Exp[[#This Row],[+/-  (HR GL Detail)]]&lt;&gt;"",tbl_TransDet_Exp[[#This Row],[+/-  (HR GL Detail)]],IF(#REF!&lt;&gt;"",#REF!,""))</f>
        <v>#REF!</v>
      </c>
      <c r="AC1908" s="250" t="str">
        <f t="shared" si="90"/>
        <v>https://financials.omni.fsu.edu/psp/sprdfi/EMPLOYEE/ERP/c/AUDIT_EXPENSE_FUNCTIONS.TE_EXP_SHEET_INQ.GBL?SHEET_ID=</v>
      </c>
      <c r="AD1908" s="250" t="str">
        <f t="shared" si="91"/>
        <v>&amp;PAGE=EX_SHEET_ENTRY</v>
      </c>
      <c r="AE1908" s="250" t="str">
        <f>IF(LEFT(tbl_TransDet_Exp[[#This Row],[Journal Id]],2)="EX",TEXT(tbl_TransDet_Exp[[#This Row],[Vch /Ex /PayId]],"0000000000"),"")</f>
        <v/>
      </c>
      <c r="AF1908" s="250" t="b">
        <f>IF(tbl_TransDet_Exp[[#This Row],[ER Lookup and Format]]&lt;&gt;"",CONCATENATE(tbl_TransDet_Exp[[#This Row],[https://financials.omni.fsu.edu/psp/sprdfi/EMPLOYEE/ERP/c/AUDIT_EXPENSE_FUNCTIONS.TE_EXP_SHEET_INQ.GBL?SHEET_ID=]],AE1908,tbl_TransDet_Exp[[#This Row],[&amp;PAGE=EX_SHEET_ENTRY]]))</f>
        <v>0</v>
      </c>
      <c r="AG1908" s="250" t="str">
        <f t="shared" si="92"/>
        <v>https://docmgmt.its.fsu.edu/NolijWeb/public/apiLoginCheck.jsp?redir=../documentviewer/%3FdocumentId%3D</v>
      </c>
      <c r="AH19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8" s="250" t="str">
        <f>tbl_TransDet_Exp[[#Headers],[&amp;TargetFrameName=None]]</f>
        <v>&amp;TargetFrameName=None</v>
      </c>
      <c r="AJ19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8" s="71"/>
      <c r="AN1908" s="22"/>
      <c r="AO1908" s="22"/>
      <c r="AP1908" s="208"/>
      <c r="AQ1908" s="42" t="e">
        <f>IF(tbl_TransDet_Exp[[#This Row],[Custom SR Type]]="",INDEX(SR_Lookup[Section Name],MATCH(tbl_TransDet_Exp[[#This Row],[Account]],SR_Lookup[Account],0)),tbl_TransDet_Exp[[#This Row],[Custom SR Type]])</f>
        <v>#N/A</v>
      </c>
      <c r="AR1908" s="42">
        <f>VALUE(CONCATENATE(C1908,TEXT(tbl_TransDet_Exp[[#This Row],[Pd]],"00")))</f>
        <v>0</v>
      </c>
      <c r="AS1908" s="42" t="str">
        <f>TEXT(tbl_TransDet_Exp[[#This Row],[Project Id]],"000000")</f>
        <v>000000</v>
      </c>
      <c r="AT1908" s="42" t="e">
        <f>INDEX(Table11[Description],MATCH(tbl_TransDet_Exp[[#This Row],[Account]],Table11[GL Account],0))</f>
        <v>#N/A</v>
      </c>
      <c r="AU19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09" spans="2:47">
      <c r="B1909" s="11"/>
      <c r="C1909" s="243"/>
      <c r="D1909" s="243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244"/>
      <c r="P1909" s="11"/>
      <c r="Q1909" s="245"/>
      <c r="R1909" s="11"/>
      <c r="S1909" s="11"/>
      <c r="T1909" s="11"/>
      <c r="U1909" s="11"/>
      <c r="V1909" s="11"/>
      <c r="W1909" s="11"/>
      <c r="X1909" s="11"/>
      <c r="Y1909" s="11"/>
      <c r="Z1909" s="246"/>
      <c r="AA19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09" s="250" t="e">
        <f>IF(tbl_TransDet_Exp[[#This Row],[+/-  (HR GL Detail)]]&lt;&gt;"",tbl_TransDet_Exp[[#This Row],[+/-  (HR GL Detail)]],IF(#REF!&lt;&gt;"",#REF!,""))</f>
        <v>#REF!</v>
      </c>
      <c r="AC1909" s="250" t="str">
        <f t="shared" si="90"/>
        <v>https://financials.omni.fsu.edu/psp/sprdfi/EMPLOYEE/ERP/c/AUDIT_EXPENSE_FUNCTIONS.TE_EXP_SHEET_INQ.GBL?SHEET_ID=</v>
      </c>
      <c r="AD1909" s="250" t="str">
        <f t="shared" si="91"/>
        <v>&amp;PAGE=EX_SHEET_ENTRY</v>
      </c>
      <c r="AE1909" s="250" t="str">
        <f>IF(LEFT(tbl_TransDet_Exp[[#This Row],[Journal Id]],2)="EX",TEXT(tbl_TransDet_Exp[[#This Row],[Vch /Ex /PayId]],"0000000000"),"")</f>
        <v/>
      </c>
      <c r="AF1909" s="250" t="b">
        <f>IF(tbl_TransDet_Exp[[#This Row],[ER Lookup and Format]]&lt;&gt;"",CONCATENATE(tbl_TransDet_Exp[[#This Row],[https://financials.omni.fsu.edu/psp/sprdfi/EMPLOYEE/ERP/c/AUDIT_EXPENSE_FUNCTIONS.TE_EXP_SHEET_INQ.GBL?SHEET_ID=]],AE1909,tbl_TransDet_Exp[[#This Row],[&amp;PAGE=EX_SHEET_ENTRY]]))</f>
        <v>0</v>
      </c>
      <c r="AG1909" s="250" t="str">
        <f t="shared" si="92"/>
        <v>https://docmgmt.its.fsu.edu/NolijWeb/public/apiLoginCheck.jsp?redir=../documentviewer/%3FdocumentId%3D</v>
      </c>
      <c r="AH19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09" s="250" t="str">
        <f>tbl_TransDet_Exp[[#Headers],[&amp;TargetFrameName=None]]</f>
        <v>&amp;TargetFrameName=None</v>
      </c>
      <c r="AJ19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09" s="71"/>
      <c r="AN1909" s="22"/>
      <c r="AO1909" s="22"/>
      <c r="AP1909" s="208"/>
      <c r="AQ1909" s="42" t="e">
        <f>IF(tbl_TransDet_Exp[[#This Row],[Custom SR Type]]="",INDEX(SR_Lookup[Section Name],MATCH(tbl_TransDet_Exp[[#This Row],[Account]],SR_Lookup[Account],0)),tbl_TransDet_Exp[[#This Row],[Custom SR Type]])</f>
        <v>#N/A</v>
      </c>
      <c r="AR1909" s="42">
        <f>VALUE(CONCATENATE(C1909,TEXT(tbl_TransDet_Exp[[#This Row],[Pd]],"00")))</f>
        <v>0</v>
      </c>
      <c r="AS1909" s="42" t="str">
        <f>TEXT(tbl_TransDet_Exp[[#This Row],[Project Id]],"000000")</f>
        <v>000000</v>
      </c>
      <c r="AT1909" s="42" t="e">
        <f>INDEX(Table11[Description],MATCH(tbl_TransDet_Exp[[#This Row],[Account]],Table11[GL Account],0))</f>
        <v>#N/A</v>
      </c>
      <c r="AU19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0" spans="2:47">
      <c r="B1910" s="11"/>
      <c r="C1910" s="243"/>
      <c r="D1910" s="243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244"/>
      <c r="P1910" s="11"/>
      <c r="Q1910" s="245"/>
      <c r="R1910" s="11"/>
      <c r="S1910" s="11"/>
      <c r="T1910" s="11"/>
      <c r="U1910" s="11"/>
      <c r="V1910" s="11"/>
      <c r="W1910" s="11"/>
      <c r="X1910" s="11"/>
      <c r="Y1910" s="11"/>
      <c r="Z1910" s="246"/>
      <c r="AA19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0" s="250" t="e">
        <f>IF(tbl_TransDet_Exp[[#This Row],[+/-  (HR GL Detail)]]&lt;&gt;"",tbl_TransDet_Exp[[#This Row],[+/-  (HR GL Detail)]],IF(#REF!&lt;&gt;"",#REF!,""))</f>
        <v>#REF!</v>
      </c>
      <c r="AC1910" s="250" t="str">
        <f t="shared" si="90"/>
        <v>https://financials.omni.fsu.edu/psp/sprdfi/EMPLOYEE/ERP/c/AUDIT_EXPENSE_FUNCTIONS.TE_EXP_SHEET_INQ.GBL?SHEET_ID=</v>
      </c>
      <c r="AD1910" s="250" t="str">
        <f t="shared" si="91"/>
        <v>&amp;PAGE=EX_SHEET_ENTRY</v>
      </c>
      <c r="AE1910" s="250" t="str">
        <f>IF(LEFT(tbl_TransDet_Exp[[#This Row],[Journal Id]],2)="EX",TEXT(tbl_TransDet_Exp[[#This Row],[Vch /Ex /PayId]],"0000000000"),"")</f>
        <v/>
      </c>
      <c r="AF1910" s="250" t="b">
        <f>IF(tbl_TransDet_Exp[[#This Row],[ER Lookup and Format]]&lt;&gt;"",CONCATENATE(tbl_TransDet_Exp[[#This Row],[https://financials.omni.fsu.edu/psp/sprdfi/EMPLOYEE/ERP/c/AUDIT_EXPENSE_FUNCTIONS.TE_EXP_SHEET_INQ.GBL?SHEET_ID=]],AE1910,tbl_TransDet_Exp[[#This Row],[&amp;PAGE=EX_SHEET_ENTRY]]))</f>
        <v>0</v>
      </c>
      <c r="AG1910" s="250" t="str">
        <f t="shared" si="92"/>
        <v>https://docmgmt.its.fsu.edu/NolijWeb/public/apiLoginCheck.jsp?redir=../documentviewer/%3FdocumentId%3D</v>
      </c>
      <c r="AH19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0" s="250" t="str">
        <f>tbl_TransDet_Exp[[#Headers],[&amp;TargetFrameName=None]]</f>
        <v>&amp;TargetFrameName=None</v>
      </c>
      <c r="AJ19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0" s="71"/>
      <c r="AN1910" s="22"/>
      <c r="AO1910" s="22"/>
      <c r="AP1910" s="208"/>
      <c r="AQ1910" s="42" t="e">
        <f>IF(tbl_TransDet_Exp[[#This Row],[Custom SR Type]]="",INDEX(SR_Lookup[Section Name],MATCH(tbl_TransDet_Exp[[#This Row],[Account]],SR_Lookup[Account],0)),tbl_TransDet_Exp[[#This Row],[Custom SR Type]])</f>
        <v>#N/A</v>
      </c>
      <c r="AR1910" s="42">
        <f>VALUE(CONCATENATE(C1910,TEXT(tbl_TransDet_Exp[[#This Row],[Pd]],"00")))</f>
        <v>0</v>
      </c>
      <c r="AS1910" s="42" t="str">
        <f>TEXT(tbl_TransDet_Exp[[#This Row],[Project Id]],"000000")</f>
        <v>000000</v>
      </c>
      <c r="AT1910" s="42" t="e">
        <f>INDEX(Table11[Description],MATCH(tbl_TransDet_Exp[[#This Row],[Account]],Table11[GL Account],0))</f>
        <v>#N/A</v>
      </c>
      <c r="AU19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1" spans="2:47">
      <c r="B1911" s="11"/>
      <c r="C1911" s="243"/>
      <c r="D1911" s="243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244"/>
      <c r="P1911" s="11"/>
      <c r="Q1911" s="245"/>
      <c r="R1911" s="11"/>
      <c r="S1911" s="11"/>
      <c r="T1911" s="11"/>
      <c r="U1911" s="11"/>
      <c r="V1911" s="11"/>
      <c r="W1911" s="11"/>
      <c r="X1911" s="11"/>
      <c r="Y1911" s="11"/>
      <c r="Z1911" s="246"/>
      <c r="AA19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1" s="250" t="e">
        <f>IF(tbl_TransDet_Exp[[#This Row],[+/-  (HR GL Detail)]]&lt;&gt;"",tbl_TransDet_Exp[[#This Row],[+/-  (HR GL Detail)]],IF(#REF!&lt;&gt;"",#REF!,""))</f>
        <v>#REF!</v>
      </c>
      <c r="AC1911" s="250" t="str">
        <f t="shared" si="90"/>
        <v>https://financials.omni.fsu.edu/psp/sprdfi/EMPLOYEE/ERP/c/AUDIT_EXPENSE_FUNCTIONS.TE_EXP_SHEET_INQ.GBL?SHEET_ID=</v>
      </c>
      <c r="AD1911" s="250" t="str">
        <f t="shared" si="91"/>
        <v>&amp;PAGE=EX_SHEET_ENTRY</v>
      </c>
      <c r="AE1911" s="250" t="str">
        <f>IF(LEFT(tbl_TransDet_Exp[[#This Row],[Journal Id]],2)="EX",TEXT(tbl_TransDet_Exp[[#This Row],[Vch /Ex /PayId]],"0000000000"),"")</f>
        <v/>
      </c>
      <c r="AF1911" s="250" t="b">
        <f>IF(tbl_TransDet_Exp[[#This Row],[ER Lookup and Format]]&lt;&gt;"",CONCATENATE(tbl_TransDet_Exp[[#This Row],[https://financials.omni.fsu.edu/psp/sprdfi/EMPLOYEE/ERP/c/AUDIT_EXPENSE_FUNCTIONS.TE_EXP_SHEET_INQ.GBL?SHEET_ID=]],AE1911,tbl_TransDet_Exp[[#This Row],[&amp;PAGE=EX_SHEET_ENTRY]]))</f>
        <v>0</v>
      </c>
      <c r="AG1911" s="250" t="str">
        <f t="shared" si="92"/>
        <v>https://docmgmt.its.fsu.edu/NolijWeb/public/apiLoginCheck.jsp?redir=../documentviewer/%3FdocumentId%3D</v>
      </c>
      <c r="AH19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1" s="250" t="str">
        <f>tbl_TransDet_Exp[[#Headers],[&amp;TargetFrameName=None]]</f>
        <v>&amp;TargetFrameName=None</v>
      </c>
      <c r="AJ19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1" s="71"/>
      <c r="AN1911" s="22"/>
      <c r="AO1911" s="22"/>
      <c r="AP1911" s="208"/>
      <c r="AQ1911" s="42" t="e">
        <f>IF(tbl_TransDet_Exp[[#This Row],[Custom SR Type]]="",INDEX(SR_Lookup[Section Name],MATCH(tbl_TransDet_Exp[[#This Row],[Account]],SR_Lookup[Account],0)),tbl_TransDet_Exp[[#This Row],[Custom SR Type]])</f>
        <v>#N/A</v>
      </c>
      <c r="AR1911" s="42">
        <f>VALUE(CONCATENATE(C1911,TEXT(tbl_TransDet_Exp[[#This Row],[Pd]],"00")))</f>
        <v>0</v>
      </c>
      <c r="AS1911" s="42" t="str">
        <f>TEXT(tbl_TransDet_Exp[[#This Row],[Project Id]],"000000")</f>
        <v>000000</v>
      </c>
      <c r="AT1911" s="42" t="e">
        <f>INDEX(Table11[Description],MATCH(tbl_TransDet_Exp[[#This Row],[Account]],Table11[GL Account],0))</f>
        <v>#N/A</v>
      </c>
      <c r="AU19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2" spans="2:47">
      <c r="B1912" s="11"/>
      <c r="C1912" s="243"/>
      <c r="D1912" s="243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244"/>
      <c r="P1912" s="11"/>
      <c r="Q1912" s="245"/>
      <c r="R1912" s="11"/>
      <c r="S1912" s="11"/>
      <c r="T1912" s="11"/>
      <c r="U1912" s="11"/>
      <c r="V1912" s="11"/>
      <c r="W1912" s="11"/>
      <c r="X1912" s="11"/>
      <c r="Y1912" s="11"/>
      <c r="Z1912" s="246"/>
      <c r="AA19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2" s="250" t="e">
        <f>IF(tbl_TransDet_Exp[[#This Row],[+/-  (HR GL Detail)]]&lt;&gt;"",tbl_TransDet_Exp[[#This Row],[+/-  (HR GL Detail)]],IF(#REF!&lt;&gt;"",#REF!,""))</f>
        <v>#REF!</v>
      </c>
      <c r="AC1912" s="250" t="str">
        <f t="shared" si="90"/>
        <v>https://financials.omni.fsu.edu/psp/sprdfi/EMPLOYEE/ERP/c/AUDIT_EXPENSE_FUNCTIONS.TE_EXP_SHEET_INQ.GBL?SHEET_ID=</v>
      </c>
      <c r="AD1912" s="250" t="str">
        <f t="shared" si="91"/>
        <v>&amp;PAGE=EX_SHEET_ENTRY</v>
      </c>
      <c r="AE1912" s="250" t="str">
        <f>IF(LEFT(tbl_TransDet_Exp[[#This Row],[Journal Id]],2)="EX",TEXT(tbl_TransDet_Exp[[#This Row],[Vch /Ex /PayId]],"0000000000"),"")</f>
        <v/>
      </c>
      <c r="AF1912" s="250" t="b">
        <f>IF(tbl_TransDet_Exp[[#This Row],[ER Lookup and Format]]&lt;&gt;"",CONCATENATE(tbl_TransDet_Exp[[#This Row],[https://financials.omni.fsu.edu/psp/sprdfi/EMPLOYEE/ERP/c/AUDIT_EXPENSE_FUNCTIONS.TE_EXP_SHEET_INQ.GBL?SHEET_ID=]],AE1912,tbl_TransDet_Exp[[#This Row],[&amp;PAGE=EX_SHEET_ENTRY]]))</f>
        <v>0</v>
      </c>
      <c r="AG1912" s="250" t="str">
        <f t="shared" si="92"/>
        <v>https://docmgmt.its.fsu.edu/NolijWeb/public/apiLoginCheck.jsp?redir=../documentviewer/%3FdocumentId%3D</v>
      </c>
      <c r="AH19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2" s="250" t="str">
        <f>tbl_TransDet_Exp[[#Headers],[&amp;TargetFrameName=None]]</f>
        <v>&amp;TargetFrameName=None</v>
      </c>
      <c r="AJ19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2" s="71"/>
      <c r="AN1912" s="22"/>
      <c r="AO1912" s="22"/>
      <c r="AP1912" s="208"/>
      <c r="AQ1912" s="42" t="e">
        <f>IF(tbl_TransDet_Exp[[#This Row],[Custom SR Type]]="",INDEX(SR_Lookup[Section Name],MATCH(tbl_TransDet_Exp[[#This Row],[Account]],SR_Lookup[Account],0)),tbl_TransDet_Exp[[#This Row],[Custom SR Type]])</f>
        <v>#N/A</v>
      </c>
      <c r="AR1912" s="42">
        <f>VALUE(CONCATENATE(C1912,TEXT(tbl_TransDet_Exp[[#This Row],[Pd]],"00")))</f>
        <v>0</v>
      </c>
      <c r="AS1912" s="42" t="str">
        <f>TEXT(tbl_TransDet_Exp[[#This Row],[Project Id]],"000000")</f>
        <v>000000</v>
      </c>
      <c r="AT1912" s="42" t="e">
        <f>INDEX(Table11[Description],MATCH(tbl_TransDet_Exp[[#This Row],[Account]],Table11[GL Account],0))</f>
        <v>#N/A</v>
      </c>
      <c r="AU19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3" spans="2:47">
      <c r="B1913" s="11"/>
      <c r="C1913" s="243"/>
      <c r="D1913" s="243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244"/>
      <c r="P1913" s="11"/>
      <c r="Q1913" s="245"/>
      <c r="R1913" s="11"/>
      <c r="S1913" s="11"/>
      <c r="T1913" s="11"/>
      <c r="U1913" s="11"/>
      <c r="V1913" s="11"/>
      <c r="W1913" s="11"/>
      <c r="X1913" s="11"/>
      <c r="Y1913" s="11"/>
      <c r="Z1913" s="246"/>
      <c r="AA19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3" s="250" t="e">
        <f>IF(tbl_TransDet_Exp[[#This Row],[+/-  (HR GL Detail)]]&lt;&gt;"",tbl_TransDet_Exp[[#This Row],[+/-  (HR GL Detail)]],IF(#REF!&lt;&gt;"",#REF!,""))</f>
        <v>#REF!</v>
      </c>
      <c r="AC1913" s="250" t="str">
        <f t="shared" si="90"/>
        <v>https://financials.omni.fsu.edu/psp/sprdfi/EMPLOYEE/ERP/c/AUDIT_EXPENSE_FUNCTIONS.TE_EXP_SHEET_INQ.GBL?SHEET_ID=</v>
      </c>
      <c r="AD1913" s="250" t="str">
        <f t="shared" si="91"/>
        <v>&amp;PAGE=EX_SHEET_ENTRY</v>
      </c>
      <c r="AE1913" s="250" t="str">
        <f>IF(LEFT(tbl_TransDet_Exp[[#This Row],[Journal Id]],2)="EX",TEXT(tbl_TransDet_Exp[[#This Row],[Vch /Ex /PayId]],"0000000000"),"")</f>
        <v/>
      </c>
      <c r="AF1913" s="250" t="b">
        <f>IF(tbl_TransDet_Exp[[#This Row],[ER Lookup and Format]]&lt;&gt;"",CONCATENATE(tbl_TransDet_Exp[[#This Row],[https://financials.omni.fsu.edu/psp/sprdfi/EMPLOYEE/ERP/c/AUDIT_EXPENSE_FUNCTIONS.TE_EXP_SHEET_INQ.GBL?SHEET_ID=]],AE1913,tbl_TransDet_Exp[[#This Row],[&amp;PAGE=EX_SHEET_ENTRY]]))</f>
        <v>0</v>
      </c>
      <c r="AG1913" s="250" t="str">
        <f t="shared" si="92"/>
        <v>https://docmgmt.its.fsu.edu/NolijWeb/public/apiLoginCheck.jsp?redir=../documentviewer/%3FdocumentId%3D</v>
      </c>
      <c r="AH19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3" s="250" t="str">
        <f>tbl_TransDet_Exp[[#Headers],[&amp;TargetFrameName=None]]</f>
        <v>&amp;TargetFrameName=None</v>
      </c>
      <c r="AJ19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3" s="71"/>
      <c r="AN1913" s="22"/>
      <c r="AO1913" s="22"/>
      <c r="AP1913" s="208"/>
      <c r="AQ1913" s="42" t="e">
        <f>IF(tbl_TransDet_Exp[[#This Row],[Custom SR Type]]="",INDEX(SR_Lookup[Section Name],MATCH(tbl_TransDet_Exp[[#This Row],[Account]],SR_Lookup[Account],0)),tbl_TransDet_Exp[[#This Row],[Custom SR Type]])</f>
        <v>#N/A</v>
      </c>
      <c r="AR1913" s="42">
        <f>VALUE(CONCATENATE(C1913,TEXT(tbl_TransDet_Exp[[#This Row],[Pd]],"00")))</f>
        <v>0</v>
      </c>
      <c r="AS1913" s="42" t="str">
        <f>TEXT(tbl_TransDet_Exp[[#This Row],[Project Id]],"000000")</f>
        <v>000000</v>
      </c>
      <c r="AT1913" s="42" t="e">
        <f>INDEX(Table11[Description],MATCH(tbl_TransDet_Exp[[#This Row],[Account]],Table11[GL Account],0))</f>
        <v>#N/A</v>
      </c>
      <c r="AU19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4" spans="2:47">
      <c r="B1914" s="11"/>
      <c r="C1914" s="243"/>
      <c r="D1914" s="243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244"/>
      <c r="P1914" s="11"/>
      <c r="Q1914" s="245"/>
      <c r="R1914" s="11"/>
      <c r="S1914" s="11"/>
      <c r="T1914" s="11"/>
      <c r="U1914" s="11"/>
      <c r="V1914" s="11"/>
      <c r="W1914" s="11"/>
      <c r="X1914" s="11"/>
      <c r="Y1914" s="11"/>
      <c r="Z1914" s="246"/>
      <c r="AA19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4" s="250" t="e">
        <f>IF(tbl_TransDet_Exp[[#This Row],[+/-  (HR GL Detail)]]&lt;&gt;"",tbl_TransDet_Exp[[#This Row],[+/-  (HR GL Detail)]],IF(#REF!&lt;&gt;"",#REF!,""))</f>
        <v>#REF!</v>
      </c>
      <c r="AC1914" s="250" t="str">
        <f t="shared" si="90"/>
        <v>https://financials.omni.fsu.edu/psp/sprdfi/EMPLOYEE/ERP/c/AUDIT_EXPENSE_FUNCTIONS.TE_EXP_SHEET_INQ.GBL?SHEET_ID=</v>
      </c>
      <c r="AD1914" s="250" t="str">
        <f t="shared" si="91"/>
        <v>&amp;PAGE=EX_SHEET_ENTRY</v>
      </c>
      <c r="AE1914" s="250" t="str">
        <f>IF(LEFT(tbl_TransDet_Exp[[#This Row],[Journal Id]],2)="EX",TEXT(tbl_TransDet_Exp[[#This Row],[Vch /Ex /PayId]],"0000000000"),"")</f>
        <v/>
      </c>
      <c r="AF1914" s="250" t="b">
        <f>IF(tbl_TransDet_Exp[[#This Row],[ER Lookup and Format]]&lt;&gt;"",CONCATENATE(tbl_TransDet_Exp[[#This Row],[https://financials.omni.fsu.edu/psp/sprdfi/EMPLOYEE/ERP/c/AUDIT_EXPENSE_FUNCTIONS.TE_EXP_SHEET_INQ.GBL?SHEET_ID=]],AE1914,tbl_TransDet_Exp[[#This Row],[&amp;PAGE=EX_SHEET_ENTRY]]))</f>
        <v>0</v>
      </c>
      <c r="AG1914" s="250" t="str">
        <f t="shared" si="92"/>
        <v>https://docmgmt.its.fsu.edu/NolijWeb/public/apiLoginCheck.jsp?redir=../documentviewer/%3FdocumentId%3D</v>
      </c>
      <c r="AH19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4" s="250" t="str">
        <f>tbl_TransDet_Exp[[#Headers],[&amp;TargetFrameName=None]]</f>
        <v>&amp;TargetFrameName=None</v>
      </c>
      <c r="AJ19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4" s="71"/>
      <c r="AN1914" s="22"/>
      <c r="AO1914" s="22"/>
      <c r="AP1914" s="208"/>
      <c r="AQ1914" s="42" t="e">
        <f>IF(tbl_TransDet_Exp[[#This Row],[Custom SR Type]]="",INDEX(SR_Lookup[Section Name],MATCH(tbl_TransDet_Exp[[#This Row],[Account]],SR_Lookup[Account],0)),tbl_TransDet_Exp[[#This Row],[Custom SR Type]])</f>
        <v>#N/A</v>
      </c>
      <c r="AR1914" s="42">
        <f>VALUE(CONCATENATE(C1914,TEXT(tbl_TransDet_Exp[[#This Row],[Pd]],"00")))</f>
        <v>0</v>
      </c>
      <c r="AS1914" s="42" t="str">
        <f>TEXT(tbl_TransDet_Exp[[#This Row],[Project Id]],"000000")</f>
        <v>000000</v>
      </c>
      <c r="AT1914" s="42" t="e">
        <f>INDEX(Table11[Description],MATCH(tbl_TransDet_Exp[[#This Row],[Account]],Table11[GL Account],0))</f>
        <v>#N/A</v>
      </c>
      <c r="AU19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5" spans="2:47">
      <c r="B1915" s="11"/>
      <c r="C1915" s="243"/>
      <c r="D1915" s="243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244"/>
      <c r="P1915" s="11"/>
      <c r="Q1915" s="245"/>
      <c r="R1915" s="11"/>
      <c r="S1915" s="11"/>
      <c r="T1915" s="11"/>
      <c r="U1915" s="11"/>
      <c r="V1915" s="11"/>
      <c r="W1915" s="11"/>
      <c r="X1915" s="11"/>
      <c r="Y1915" s="11"/>
      <c r="Z1915" s="246"/>
      <c r="AA19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5" s="250" t="e">
        <f>IF(tbl_TransDet_Exp[[#This Row],[+/-  (HR GL Detail)]]&lt;&gt;"",tbl_TransDet_Exp[[#This Row],[+/-  (HR GL Detail)]],IF(#REF!&lt;&gt;"",#REF!,""))</f>
        <v>#REF!</v>
      </c>
      <c r="AC1915" s="250" t="str">
        <f t="shared" si="90"/>
        <v>https://financials.omni.fsu.edu/psp/sprdfi/EMPLOYEE/ERP/c/AUDIT_EXPENSE_FUNCTIONS.TE_EXP_SHEET_INQ.GBL?SHEET_ID=</v>
      </c>
      <c r="AD1915" s="250" t="str">
        <f t="shared" si="91"/>
        <v>&amp;PAGE=EX_SHEET_ENTRY</v>
      </c>
      <c r="AE1915" s="250" t="str">
        <f>IF(LEFT(tbl_TransDet_Exp[[#This Row],[Journal Id]],2)="EX",TEXT(tbl_TransDet_Exp[[#This Row],[Vch /Ex /PayId]],"0000000000"),"")</f>
        <v/>
      </c>
      <c r="AF1915" s="250" t="b">
        <f>IF(tbl_TransDet_Exp[[#This Row],[ER Lookup and Format]]&lt;&gt;"",CONCATENATE(tbl_TransDet_Exp[[#This Row],[https://financials.omni.fsu.edu/psp/sprdfi/EMPLOYEE/ERP/c/AUDIT_EXPENSE_FUNCTIONS.TE_EXP_SHEET_INQ.GBL?SHEET_ID=]],AE1915,tbl_TransDet_Exp[[#This Row],[&amp;PAGE=EX_SHEET_ENTRY]]))</f>
        <v>0</v>
      </c>
      <c r="AG1915" s="250" t="str">
        <f t="shared" si="92"/>
        <v>https://docmgmt.its.fsu.edu/NolijWeb/public/apiLoginCheck.jsp?redir=../documentviewer/%3FdocumentId%3D</v>
      </c>
      <c r="AH19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5" s="250" t="str">
        <f>tbl_TransDet_Exp[[#Headers],[&amp;TargetFrameName=None]]</f>
        <v>&amp;TargetFrameName=None</v>
      </c>
      <c r="AJ19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5" s="71"/>
      <c r="AN1915" s="22"/>
      <c r="AO1915" s="22"/>
      <c r="AP1915" s="208"/>
      <c r="AQ1915" s="42" t="e">
        <f>IF(tbl_TransDet_Exp[[#This Row],[Custom SR Type]]="",INDEX(SR_Lookup[Section Name],MATCH(tbl_TransDet_Exp[[#This Row],[Account]],SR_Lookup[Account],0)),tbl_TransDet_Exp[[#This Row],[Custom SR Type]])</f>
        <v>#N/A</v>
      </c>
      <c r="AR1915" s="42">
        <f>VALUE(CONCATENATE(C1915,TEXT(tbl_TransDet_Exp[[#This Row],[Pd]],"00")))</f>
        <v>0</v>
      </c>
      <c r="AS1915" s="42" t="str">
        <f>TEXT(tbl_TransDet_Exp[[#This Row],[Project Id]],"000000")</f>
        <v>000000</v>
      </c>
      <c r="AT1915" s="42" t="e">
        <f>INDEX(Table11[Description],MATCH(tbl_TransDet_Exp[[#This Row],[Account]],Table11[GL Account],0))</f>
        <v>#N/A</v>
      </c>
      <c r="AU19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6" spans="2:47">
      <c r="B1916" s="11"/>
      <c r="C1916" s="243"/>
      <c r="D1916" s="243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244"/>
      <c r="P1916" s="11"/>
      <c r="Q1916" s="245"/>
      <c r="R1916" s="11"/>
      <c r="S1916" s="11"/>
      <c r="T1916" s="11"/>
      <c r="U1916" s="11"/>
      <c r="V1916" s="11"/>
      <c r="W1916" s="11"/>
      <c r="X1916" s="11"/>
      <c r="Y1916" s="11"/>
      <c r="Z1916" s="246"/>
      <c r="AA19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6" s="250" t="e">
        <f>IF(tbl_TransDet_Exp[[#This Row],[+/-  (HR GL Detail)]]&lt;&gt;"",tbl_TransDet_Exp[[#This Row],[+/-  (HR GL Detail)]],IF(#REF!&lt;&gt;"",#REF!,""))</f>
        <v>#REF!</v>
      </c>
      <c r="AC1916" s="250" t="str">
        <f t="shared" si="90"/>
        <v>https://financials.omni.fsu.edu/psp/sprdfi/EMPLOYEE/ERP/c/AUDIT_EXPENSE_FUNCTIONS.TE_EXP_SHEET_INQ.GBL?SHEET_ID=</v>
      </c>
      <c r="AD1916" s="250" t="str">
        <f t="shared" si="91"/>
        <v>&amp;PAGE=EX_SHEET_ENTRY</v>
      </c>
      <c r="AE1916" s="250" t="str">
        <f>IF(LEFT(tbl_TransDet_Exp[[#This Row],[Journal Id]],2)="EX",TEXT(tbl_TransDet_Exp[[#This Row],[Vch /Ex /PayId]],"0000000000"),"")</f>
        <v/>
      </c>
      <c r="AF1916" s="250" t="b">
        <f>IF(tbl_TransDet_Exp[[#This Row],[ER Lookup and Format]]&lt;&gt;"",CONCATENATE(tbl_TransDet_Exp[[#This Row],[https://financials.omni.fsu.edu/psp/sprdfi/EMPLOYEE/ERP/c/AUDIT_EXPENSE_FUNCTIONS.TE_EXP_SHEET_INQ.GBL?SHEET_ID=]],AE1916,tbl_TransDet_Exp[[#This Row],[&amp;PAGE=EX_SHEET_ENTRY]]))</f>
        <v>0</v>
      </c>
      <c r="AG1916" s="250" t="str">
        <f t="shared" si="92"/>
        <v>https://docmgmt.its.fsu.edu/NolijWeb/public/apiLoginCheck.jsp?redir=../documentviewer/%3FdocumentId%3D</v>
      </c>
      <c r="AH19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6" s="250" t="str">
        <f>tbl_TransDet_Exp[[#Headers],[&amp;TargetFrameName=None]]</f>
        <v>&amp;TargetFrameName=None</v>
      </c>
      <c r="AJ19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6" s="71"/>
      <c r="AN1916" s="22"/>
      <c r="AO1916" s="22"/>
      <c r="AP1916" s="208"/>
      <c r="AQ1916" s="42" t="e">
        <f>IF(tbl_TransDet_Exp[[#This Row],[Custom SR Type]]="",INDEX(SR_Lookup[Section Name],MATCH(tbl_TransDet_Exp[[#This Row],[Account]],SR_Lookup[Account],0)),tbl_TransDet_Exp[[#This Row],[Custom SR Type]])</f>
        <v>#N/A</v>
      </c>
      <c r="AR1916" s="42">
        <f>VALUE(CONCATENATE(C1916,TEXT(tbl_TransDet_Exp[[#This Row],[Pd]],"00")))</f>
        <v>0</v>
      </c>
      <c r="AS1916" s="42" t="str">
        <f>TEXT(tbl_TransDet_Exp[[#This Row],[Project Id]],"000000")</f>
        <v>000000</v>
      </c>
      <c r="AT1916" s="42" t="e">
        <f>INDEX(Table11[Description],MATCH(tbl_TransDet_Exp[[#This Row],[Account]],Table11[GL Account],0))</f>
        <v>#N/A</v>
      </c>
      <c r="AU19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7" spans="2:47">
      <c r="B1917" s="11"/>
      <c r="C1917" s="243"/>
      <c r="D1917" s="243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244"/>
      <c r="P1917" s="11"/>
      <c r="Q1917" s="245"/>
      <c r="R1917" s="11"/>
      <c r="S1917" s="11"/>
      <c r="T1917" s="11"/>
      <c r="U1917" s="11"/>
      <c r="V1917" s="11"/>
      <c r="W1917" s="11"/>
      <c r="X1917" s="11"/>
      <c r="Y1917" s="11"/>
      <c r="Z1917" s="246"/>
      <c r="AA19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7" s="250" t="e">
        <f>IF(tbl_TransDet_Exp[[#This Row],[+/-  (HR GL Detail)]]&lt;&gt;"",tbl_TransDet_Exp[[#This Row],[+/-  (HR GL Detail)]],IF(#REF!&lt;&gt;"",#REF!,""))</f>
        <v>#REF!</v>
      </c>
      <c r="AC1917" s="250" t="str">
        <f t="shared" si="90"/>
        <v>https://financials.omni.fsu.edu/psp/sprdfi/EMPLOYEE/ERP/c/AUDIT_EXPENSE_FUNCTIONS.TE_EXP_SHEET_INQ.GBL?SHEET_ID=</v>
      </c>
      <c r="AD1917" s="250" t="str">
        <f t="shared" si="91"/>
        <v>&amp;PAGE=EX_SHEET_ENTRY</v>
      </c>
      <c r="AE1917" s="250" t="str">
        <f>IF(LEFT(tbl_TransDet_Exp[[#This Row],[Journal Id]],2)="EX",TEXT(tbl_TransDet_Exp[[#This Row],[Vch /Ex /PayId]],"0000000000"),"")</f>
        <v/>
      </c>
      <c r="AF1917" s="250" t="b">
        <f>IF(tbl_TransDet_Exp[[#This Row],[ER Lookup and Format]]&lt;&gt;"",CONCATENATE(tbl_TransDet_Exp[[#This Row],[https://financials.omni.fsu.edu/psp/sprdfi/EMPLOYEE/ERP/c/AUDIT_EXPENSE_FUNCTIONS.TE_EXP_SHEET_INQ.GBL?SHEET_ID=]],AE1917,tbl_TransDet_Exp[[#This Row],[&amp;PAGE=EX_SHEET_ENTRY]]))</f>
        <v>0</v>
      </c>
      <c r="AG1917" s="250" t="str">
        <f t="shared" si="92"/>
        <v>https://docmgmt.its.fsu.edu/NolijWeb/public/apiLoginCheck.jsp?redir=../documentviewer/%3FdocumentId%3D</v>
      </c>
      <c r="AH19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7" s="250" t="str">
        <f>tbl_TransDet_Exp[[#Headers],[&amp;TargetFrameName=None]]</f>
        <v>&amp;TargetFrameName=None</v>
      </c>
      <c r="AJ19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7" s="71"/>
      <c r="AN1917" s="22"/>
      <c r="AO1917" s="22"/>
      <c r="AP1917" s="208"/>
      <c r="AQ1917" s="42" t="e">
        <f>IF(tbl_TransDet_Exp[[#This Row],[Custom SR Type]]="",INDEX(SR_Lookup[Section Name],MATCH(tbl_TransDet_Exp[[#This Row],[Account]],SR_Lookup[Account],0)),tbl_TransDet_Exp[[#This Row],[Custom SR Type]])</f>
        <v>#N/A</v>
      </c>
      <c r="AR1917" s="42">
        <f>VALUE(CONCATENATE(C1917,TEXT(tbl_TransDet_Exp[[#This Row],[Pd]],"00")))</f>
        <v>0</v>
      </c>
      <c r="AS1917" s="42" t="str">
        <f>TEXT(tbl_TransDet_Exp[[#This Row],[Project Id]],"000000")</f>
        <v>000000</v>
      </c>
      <c r="AT1917" s="42" t="e">
        <f>INDEX(Table11[Description],MATCH(tbl_TransDet_Exp[[#This Row],[Account]],Table11[GL Account],0))</f>
        <v>#N/A</v>
      </c>
      <c r="AU19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8" spans="2:47">
      <c r="B1918" s="11"/>
      <c r="C1918" s="243"/>
      <c r="D1918" s="243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244"/>
      <c r="P1918" s="11"/>
      <c r="Q1918" s="245"/>
      <c r="R1918" s="11"/>
      <c r="S1918" s="11"/>
      <c r="T1918" s="11"/>
      <c r="U1918" s="11"/>
      <c r="V1918" s="11"/>
      <c r="W1918" s="11"/>
      <c r="X1918" s="11"/>
      <c r="Y1918" s="11"/>
      <c r="Z1918" s="246"/>
      <c r="AA19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8" s="250" t="e">
        <f>IF(tbl_TransDet_Exp[[#This Row],[+/-  (HR GL Detail)]]&lt;&gt;"",tbl_TransDet_Exp[[#This Row],[+/-  (HR GL Detail)]],IF(#REF!&lt;&gt;"",#REF!,""))</f>
        <v>#REF!</v>
      </c>
      <c r="AC1918" s="250" t="str">
        <f t="shared" si="90"/>
        <v>https://financials.omni.fsu.edu/psp/sprdfi/EMPLOYEE/ERP/c/AUDIT_EXPENSE_FUNCTIONS.TE_EXP_SHEET_INQ.GBL?SHEET_ID=</v>
      </c>
      <c r="AD1918" s="250" t="str">
        <f t="shared" si="91"/>
        <v>&amp;PAGE=EX_SHEET_ENTRY</v>
      </c>
      <c r="AE1918" s="250" t="str">
        <f>IF(LEFT(tbl_TransDet_Exp[[#This Row],[Journal Id]],2)="EX",TEXT(tbl_TransDet_Exp[[#This Row],[Vch /Ex /PayId]],"0000000000"),"")</f>
        <v/>
      </c>
      <c r="AF1918" s="250" t="b">
        <f>IF(tbl_TransDet_Exp[[#This Row],[ER Lookup and Format]]&lt;&gt;"",CONCATENATE(tbl_TransDet_Exp[[#This Row],[https://financials.omni.fsu.edu/psp/sprdfi/EMPLOYEE/ERP/c/AUDIT_EXPENSE_FUNCTIONS.TE_EXP_SHEET_INQ.GBL?SHEET_ID=]],AE1918,tbl_TransDet_Exp[[#This Row],[&amp;PAGE=EX_SHEET_ENTRY]]))</f>
        <v>0</v>
      </c>
      <c r="AG1918" s="250" t="str">
        <f t="shared" si="92"/>
        <v>https://docmgmt.its.fsu.edu/NolijWeb/public/apiLoginCheck.jsp?redir=../documentviewer/%3FdocumentId%3D</v>
      </c>
      <c r="AH19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8" s="250" t="str">
        <f>tbl_TransDet_Exp[[#Headers],[&amp;TargetFrameName=None]]</f>
        <v>&amp;TargetFrameName=None</v>
      </c>
      <c r="AJ19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8" s="71"/>
      <c r="AN1918" s="22"/>
      <c r="AO1918" s="22"/>
      <c r="AP1918" s="208"/>
      <c r="AQ1918" s="42" t="e">
        <f>IF(tbl_TransDet_Exp[[#This Row],[Custom SR Type]]="",INDEX(SR_Lookup[Section Name],MATCH(tbl_TransDet_Exp[[#This Row],[Account]],SR_Lookup[Account],0)),tbl_TransDet_Exp[[#This Row],[Custom SR Type]])</f>
        <v>#N/A</v>
      </c>
      <c r="AR1918" s="42">
        <f>VALUE(CONCATENATE(C1918,TEXT(tbl_TransDet_Exp[[#This Row],[Pd]],"00")))</f>
        <v>0</v>
      </c>
      <c r="AS1918" s="42" t="str">
        <f>TEXT(tbl_TransDet_Exp[[#This Row],[Project Id]],"000000")</f>
        <v>000000</v>
      </c>
      <c r="AT1918" s="42" t="e">
        <f>INDEX(Table11[Description],MATCH(tbl_TransDet_Exp[[#This Row],[Account]],Table11[GL Account],0))</f>
        <v>#N/A</v>
      </c>
      <c r="AU19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19" spans="2:47">
      <c r="B1919" s="11"/>
      <c r="C1919" s="243"/>
      <c r="D1919" s="243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244"/>
      <c r="P1919" s="11"/>
      <c r="Q1919" s="245"/>
      <c r="R1919" s="11"/>
      <c r="S1919" s="11"/>
      <c r="T1919" s="11"/>
      <c r="U1919" s="11"/>
      <c r="V1919" s="11"/>
      <c r="W1919" s="11"/>
      <c r="X1919" s="11"/>
      <c r="Y1919" s="11"/>
      <c r="Z1919" s="246"/>
      <c r="AA19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19" s="250" t="e">
        <f>IF(tbl_TransDet_Exp[[#This Row],[+/-  (HR GL Detail)]]&lt;&gt;"",tbl_TransDet_Exp[[#This Row],[+/-  (HR GL Detail)]],IF(#REF!&lt;&gt;"",#REF!,""))</f>
        <v>#REF!</v>
      </c>
      <c r="AC1919" s="250" t="str">
        <f t="shared" si="90"/>
        <v>https://financials.omni.fsu.edu/psp/sprdfi/EMPLOYEE/ERP/c/AUDIT_EXPENSE_FUNCTIONS.TE_EXP_SHEET_INQ.GBL?SHEET_ID=</v>
      </c>
      <c r="AD1919" s="250" t="str">
        <f t="shared" si="91"/>
        <v>&amp;PAGE=EX_SHEET_ENTRY</v>
      </c>
      <c r="AE1919" s="250" t="str">
        <f>IF(LEFT(tbl_TransDet_Exp[[#This Row],[Journal Id]],2)="EX",TEXT(tbl_TransDet_Exp[[#This Row],[Vch /Ex /PayId]],"0000000000"),"")</f>
        <v/>
      </c>
      <c r="AF1919" s="250" t="b">
        <f>IF(tbl_TransDet_Exp[[#This Row],[ER Lookup and Format]]&lt;&gt;"",CONCATENATE(tbl_TransDet_Exp[[#This Row],[https://financials.omni.fsu.edu/psp/sprdfi/EMPLOYEE/ERP/c/AUDIT_EXPENSE_FUNCTIONS.TE_EXP_SHEET_INQ.GBL?SHEET_ID=]],AE1919,tbl_TransDet_Exp[[#This Row],[&amp;PAGE=EX_SHEET_ENTRY]]))</f>
        <v>0</v>
      </c>
      <c r="AG1919" s="250" t="str">
        <f t="shared" si="92"/>
        <v>https://docmgmt.its.fsu.edu/NolijWeb/public/apiLoginCheck.jsp?redir=../documentviewer/%3FdocumentId%3D</v>
      </c>
      <c r="AH19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19" s="250" t="str">
        <f>tbl_TransDet_Exp[[#Headers],[&amp;TargetFrameName=None]]</f>
        <v>&amp;TargetFrameName=None</v>
      </c>
      <c r="AJ19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19" s="71"/>
      <c r="AN1919" s="22"/>
      <c r="AO1919" s="22"/>
      <c r="AP1919" s="208"/>
      <c r="AQ1919" s="42" t="e">
        <f>IF(tbl_TransDet_Exp[[#This Row],[Custom SR Type]]="",INDEX(SR_Lookup[Section Name],MATCH(tbl_TransDet_Exp[[#This Row],[Account]],SR_Lookup[Account],0)),tbl_TransDet_Exp[[#This Row],[Custom SR Type]])</f>
        <v>#N/A</v>
      </c>
      <c r="AR1919" s="42">
        <f>VALUE(CONCATENATE(C1919,TEXT(tbl_TransDet_Exp[[#This Row],[Pd]],"00")))</f>
        <v>0</v>
      </c>
      <c r="AS1919" s="42" t="str">
        <f>TEXT(tbl_TransDet_Exp[[#This Row],[Project Id]],"000000")</f>
        <v>000000</v>
      </c>
      <c r="AT1919" s="42" t="e">
        <f>INDEX(Table11[Description],MATCH(tbl_TransDet_Exp[[#This Row],[Account]],Table11[GL Account],0))</f>
        <v>#N/A</v>
      </c>
      <c r="AU19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0" spans="2:47">
      <c r="B1920" s="11"/>
      <c r="C1920" s="243"/>
      <c r="D1920" s="243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244"/>
      <c r="P1920" s="11"/>
      <c r="Q1920" s="245"/>
      <c r="R1920" s="11"/>
      <c r="S1920" s="11"/>
      <c r="T1920" s="11"/>
      <c r="U1920" s="11"/>
      <c r="V1920" s="11"/>
      <c r="W1920" s="11"/>
      <c r="X1920" s="11"/>
      <c r="Y1920" s="11"/>
      <c r="Z1920" s="246"/>
      <c r="AA19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0" s="250" t="e">
        <f>IF(tbl_TransDet_Exp[[#This Row],[+/-  (HR GL Detail)]]&lt;&gt;"",tbl_TransDet_Exp[[#This Row],[+/-  (HR GL Detail)]],IF(#REF!&lt;&gt;"",#REF!,""))</f>
        <v>#REF!</v>
      </c>
      <c r="AC1920" s="250" t="str">
        <f t="shared" si="90"/>
        <v>https://financials.omni.fsu.edu/psp/sprdfi/EMPLOYEE/ERP/c/AUDIT_EXPENSE_FUNCTIONS.TE_EXP_SHEET_INQ.GBL?SHEET_ID=</v>
      </c>
      <c r="AD1920" s="250" t="str">
        <f t="shared" si="91"/>
        <v>&amp;PAGE=EX_SHEET_ENTRY</v>
      </c>
      <c r="AE1920" s="250" t="str">
        <f>IF(LEFT(tbl_TransDet_Exp[[#This Row],[Journal Id]],2)="EX",TEXT(tbl_TransDet_Exp[[#This Row],[Vch /Ex /PayId]],"0000000000"),"")</f>
        <v/>
      </c>
      <c r="AF1920" s="250" t="b">
        <f>IF(tbl_TransDet_Exp[[#This Row],[ER Lookup and Format]]&lt;&gt;"",CONCATENATE(tbl_TransDet_Exp[[#This Row],[https://financials.omni.fsu.edu/psp/sprdfi/EMPLOYEE/ERP/c/AUDIT_EXPENSE_FUNCTIONS.TE_EXP_SHEET_INQ.GBL?SHEET_ID=]],AE1920,tbl_TransDet_Exp[[#This Row],[&amp;PAGE=EX_SHEET_ENTRY]]))</f>
        <v>0</v>
      </c>
      <c r="AG1920" s="250" t="str">
        <f t="shared" si="92"/>
        <v>https://docmgmt.its.fsu.edu/NolijWeb/public/apiLoginCheck.jsp?redir=../documentviewer/%3FdocumentId%3D</v>
      </c>
      <c r="AH19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0" s="250" t="str">
        <f>tbl_TransDet_Exp[[#Headers],[&amp;TargetFrameName=None]]</f>
        <v>&amp;TargetFrameName=None</v>
      </c>
      <c r="AJ19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0" s="71"/>
      <c r="AN1920" s="22"/>
      <c r="AO1920" s="22"/>
      <c r="AP1920" s="208"/>
      <c r="AQ1920" s="42" t="e">
        <f>IF(tbl_TransDet_Exp[[#This Row],[Custom SR Type]]="",INDEX(SR_Lookup[Section Name],MATCH(tbl_TransDet_Exp[[#This Row],[Account]],SR_Lookup[Account],0)),tbl_TransDet_Exp[[#This Row],[Custom SR Type]])</f>
        <v>#N/A</v>
      </c>
      <c r="AR1920" s="42">
        <f>VALUE(CONCATENATE(C1920,TEXT(tbl_TransDet_Exp[[#This Row],[Pd]],"00")))</f>
        <v>0</v>
      </c>
      <c r="AS1920" s="42" t="str">
        <f>TEXT(tbl_TransDet_Exp[[#This Row],[Project Id]],"000000")</f>
        <v>000000</v>
      </c>
      <c r="AT1920" s="42" t="e">
        <f>INDEX(Table11[Description],MATCH(tbl_TransDet_Exp[[#This Row],[Account]],Table11[GL Account],0))</f>
        <v>#N/A</v>
      </c>
      <c r="AU19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1" spans="2:47">
      <c r="B1921" s="11"/>
      <c r="C1921" s="243"/>
      <c r="D1921" s="243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244"/>
      <c r="P1921" s="11"/>
      <c r="Q1921" s="245"/>
      <c r="R1921" s="11"/>
      <c r="S1921" s="11"/>
      <c r="T1921" s="11"/>
      <c r="U1921" s="11"/>
      <c r="V1921" s="11"/>
      <c r="W1921" s="11"/>
      <c r="X1921" s="11"/>
      <c r="Y1921" s="11"/>
      <c r="Z1921" s="246"/>
      <c r="AA19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1" s="250" t="e">
        <f>IF(tbl_TransDet_Exp[[#This Row],[+/-  (HR GL Detail)]]&lt;&gt;"",tbl_TransDet_Exp[[#This Row],[+/-  (HR GL Detail)]],IF(#REF!&lt;&gt;"",#REF!,""))</f>
        <v>#REF!</v>
      </c>
      <c r="AC1921" s="250" t="str">
        <f t="shared" si="90"/>
        <v>https://financials.omni.fsu.edu/psp/sprdfi/EMPLOYEE/ERP/c/AUDIT_EXPENSE_FUNCTIONS.TE_EXP_SHEET_INQ.GBL?SHEET_ID=</v>
      </c>
      <c r="AD1921" s="250" t="str">
        <f t="shared" si="91"/>
        <v>&amp;PAGE=EX_SHEET_ENTRY</v>
      </c>
      <c r="AE1921" s="250" t="str">
        <f>IF(LEFT(tbl_TransDet_Exp[[#This Row],[Journal Id]],2)="EX",TEXT(tbl_TransDet_Exp[[#This Row],[Vch /Ex /PayId]],"0000000000"),"")</f>
        <v/>
      </c>
      <c r="AF1921" s="250" t="b">
        <f>IF(tbl_TransDet_Exp[[#This Row],[ER Lookup and Format]]&lt;&gt;"",CONCATENATE(tbl_TransDet_Exp[[#This Row],[https://financials.omni.fsu.edu/psp/sprdfi/EMPLOYEE/ERP/c/AUDIT_EXPENSE_FUNCTIONS.TE_EXP_SHEET_INQ.GBL?SHEET_ID=]],AE1921,tbl_TransDet_Exp[[#This Row],[&amp;PAGE=EX_SHEET_ENTRY]]))</f>
        <v>0</v>
      </c>
      <c r="AG1921" s="250" t="str">
        <f t="shared" si="92"/>
        <v>https://docmgmt.its.fsu.edu/NolijWeb/public/apiLoginCheck.jsp?redir=../documentviewer/%3FdocumentId%3D</v>
      </c>
      <c r="AH19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1" s="250" t="str">
        <f>tbl_TransDet_Exp[[#Headers],[&amp;TargetFrameName=None]]</f>
        <v>&amp;TargetFrameName=None</v>
      </c>
      <c r="AJ19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1" s="71"/>
      <c r="AN1921" s="22"/>
      <c r="AO1921" s="22"/>
      <c r="AP1921" s="208"/>
      <c r="AQ1921" s="42" t="e">
        <f>IF(tbl_TransDet_Exp[[#This Row],[Custom SR Type]]="",INDEX(SR_Lookup[Section Name],MATCH(tbl_TransDet_Exp[[#This Row],[Account]],SR_Lookup[Account],0)),tbl_TransDet_Exp[[#This Row],[Custom SR Type]])</f>
        <v>#N/A</v>
      </c>
      <c r="AR1921" s="42">
        <f>VALUE(CONCATENATE(C1921,TEXT(tbl_TransDet_Exp[[#This Row],[Pd]],"00")))</f>
        <v>0</v>
      </c>
      <c r="AS1921" s="42" t="str">
        <f>TEXT(tbl_TransDet_Exp[[#This Row],[Project Id]],"000000")</f>
        <v>000000</v>
      </c>
      <c r="AT1921" s="42" t="e">
        <f>INDEX(Table11[Description],MATCH(tbl_TransDet_Exp[[#This Row],[Account]],Table11[GL Account],0))</f>
        <v>#N/A</v>
      </c>
      <c r="AU19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2" spans="2:47">
      <c r="B1922" s="11"/>
      <c r="C1922" s="243"/>
      <c r="D1922" s="243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244"/>
      <c r="P1922" s="11"/>
      <c r="Q1922" s="245"/>
      <c r="R1922" s="11"/>
      <c r="S1922" s="11"/>
      <c r="T1922" s="11"/>
      <c r="U1922" s="11"/>
      <c r="V1922" s="11"/>
      <c r="W1922" s="11"/>
      <c r="X1922" s="11"/>
      <c r="Y1922" s="11"/>
      <c r="Z1922" s="246"/>
      <c r="AA19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2" s="250" t="e">
        <f>IF(tbl_TransDet_Exp[[#This Row],[+/-  (HR GL Detail)]]&lt;&gt;"",tbl_TransDet_Exp[[#This Row],[+/-  (HR GL Detail)]],IF(#REF!&lt;&gt;"",#REF!,""))</f>
        <v>#REF!</v>
      </c>
      <c r="AC1922" s="250" t="str">
        <f t="shared" si="90"/>
        <v>https://financials.omni.fsu.edu/psp/sprdfi/EMPLOYEE/ERP/c/AUDIT_EXPENSE_FUNCTIONS.TE_EXP_SHEET_INQ.GBL?SHEET_ID=</v>
      </c>
      <c r="AD1922" s="250" t="str">
        <f t="shared" si="91"/>
        <v>&amp;PAGE=EX_SHEET_ENTRY</v>
      </c>
      <c r="AE1922" s="250" t="str">
        <f>IF(LEFT(tbl_TransDet_Exp[[#This Row],[Journal Id]],2)="EX",TEXT(tbl_TransDet_Exp[[#This Row],[Vch /Ex /PayId]],"0000000000"),"")</f>
        <v/>
      </c>
      <c r="AF1922" s="250" t="b">
        <f>IF(tbl_TransDet_Exp[[#This Row],[ER Lookup and Format]]&lt;&gt;"",CONCATENATE(tbl_TransDet_Exp[[#This Row],[https://financials.omni.fsu.edu/psp/sprdfi/EMPLOYEE/ERP/c/AUDIT_EXPENSE_FUNCTIONS.TE_EXP_SHEET_INQ.GBL?SHEET_ID=]],AE1922,tbl_TransDet_Exp[[#This Row],[&amp;PAGE=EX_SHEET_ENTRY]]))</f>
        <v>0</v>
      </c>
      <c r="AG1922" s="250" t="str">
        <f t="shared" si="92"/>
        <v>https://docmgmt.its.fsu.edu/NolijWeb/public/apiLoginCheck.jsp?redir=../documentviewer/%3FdocumentId%3D</v>
      </c>
      <c r="AH19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2" s="250" t="str">
        <f>tbl_TransDet_Exp[[#Headers],[&amp;TargetFrameName=None]]</f>
        <v>&amp;TargetFrameName=None</v>
      </c>
      <c r="AJ19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2" s="71"/>
      <c r="AN1922" s="22"/>
      <c r="AO1922" s="22"/>
      <c r="AP1922" s="208"/>
      <c r="AQ1922" s="42" t="e">
        <f>IF(tbl_TransDet_Exp[[#This Row],[Custom SR Type]]="",INDEX(SR_Lookup[Section Name],MATCH(tbl_TransDet_Exp[[#This Row],[Account]],SR_Lookup[Account],0)),tbl_TransDet_Exp[[#This Row],[Custom SR Type]])</f>
        <v>#N/A</v>
      </c>
      <c r="AR1922" s="42">
        <f>VALUE(CONCATENATE(C1922,TEXT(tbl_TransDet_Exp[[#This Row],[Pd]],"00")))</f>
        <v>0</v>
      </c>
      <c r="AS1922" s="42" t="str">
        <f>TEXT(tbl_TransDet_Exp[[#This Row],[Project Id]],"000000")</f>
        <v>000000</v>
      </c>
      <c r="AT1922" s="42" t="e">
        <f>INDEX(Table11[Description],MATCH(tbl_TransDet_Exp[[#This Row],[Account]],Table11[GL Account],0))</f>
        <v>#N/A</v>
      </c>
      <c r="AU19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3" spans="2:47">
      <c r="B1923" s="11"/>
      <c r="C1923" s="243"/>
      <c r="D1923" s="243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244"/>
      <c r="P1923" s="11"/>
      <c r="Q1923" s="245"/>
      <c r="R1923" s="11"/>
      <c r="S1923" s="11"/>
      <c r="T1923" s="11"/>
      <c r="U1923" s="11"/>
      <c r="V1923" s="11"/>
      <c r="W1923" s="11"/>
      <c r="X1923" s="11"/>
      <c r="Y1923" s="11"/>
      <c r="Z1923" s="246"/>
      <c r="AA19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3" s="250" t="e">
        <f>IF(tbl_TransDet_Exp[[#This Row],[+/-  (HR GL Detail)]]&lt;&gt;"",tbl_TransDet_Exp[[#This Row],[+/-  (HR GL Detail)]],IF(#REF!&lt;&gt;"",#REF!,""))</f>
        <v>#REF!</v>
      </c>
      <c r="AC1923" s="250" t="str">
        <f t="shared" si="90"/>
        <v>https://financials.omni.fsu.edu/psp/sprdfi/EMPLOYEE/ERP/c/AUDIT_EXPENSE_FUNCTIONS.TE_EXP_SHEET_INQ.GBL?SHEET_ID=</v>
      </c>
      <c r="AD1923" s="250" t="str">
        <f t="shared" si="91"/>
        <v>&amp;PAGE=EX_SHEET_ENTRY</v>
      </c>
      <c r="AE1923" s="250" t="str">
        <f>IF(LEFT(tbl_TransDet_Exp[[#This Row],[Journal Id]],2)="EX",TEXT(tbl_TransDet_Exp[[#This Row],[Vch /Ex /PayId]],"0000000000"),"")</f>
        <v/>
      </c>
      <c r="AF1923" s="250" t="b">
        <f>IF(tbl_TransDet_Exp[[#This Row],[ER Lookup and Format]]&lt;&gt;"",CONCATENATE(tbl_TransDet_Exp[[#This Row],[https://financials.omni.fsu.edu/psp/sprdfi/EMPLOYEE/ERP/c/AUDIT_EXPENSE_FUNCTIONS.TE_EXP_SHEET_INQ.GBL?SHEET_ID=]],AE1923,tbl_TransDet_Exp[[#This Row],[&amp;PAGE=EX_SHEET_ENTRY]]))</f>
        <v>0</v>
      </c>
      <c r="AG1923" s="250" t="str">
        <f t="shared" si="92"/>
        <v>https://docmgmt.its.fsu.edu/NolijWeb/public/apiLoginCheck.jsp?redir=../documentviewer/%3FdocumentId%3D</v>
      </c>
      <c r="AH19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3" s="250" t="str">
        <f>tbl_TransDet_Exp[[#Headers],[&amp;TargetFrameName=None]]</f>
        <v>&amp;TargetFrameName=None</v>
      </c>
      <c r="AJ19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3" s="71"/>
      <c r="AN1923" s="22"/>
      <c r="AO1923" s="22"/>
      <c r="AP1923" s="208"/>
      <c r="AQ1923" s="42" t="e">
        <f>IF(tbl_TransDet_Exp[[#This Row],[Custom SR Type]]="",INDEX(SR_Lookup[Section Name],MATCH(tbl_TransDet_Exp[[#This Row],[Account]],SR_Lookup[Account],0)),tbl_TransDet_Exp[[#This Row],[Custom SR Type]])</f>
        <v>#N/A</v>
      </c>
      <c r="AR1923" s="42">
        <f>VALUE(CONCATENATE(C1923,TEXT(tbl_TransDet_Exp[[#This Row],[Pd]],"00")))</f>
        <v>0</v>
      </c>
      <c r="AS1923" s="42" t="str">
        <f>TEXT(tbl_TransDet_Exp[[#This Row],[Project Id]],"000000")</f>
        <v>000000</v>
      </c>
      <c r="AT1923" s="42" t="e">
        <f>INDEX(Table11[Description],MATCH(tbl_TransDet_Exp[[#This Row],[Account]],Table11[GL Account],0))</f>
        <v>#N/A</v>
      </c>
      <c r="AU19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4" spans="2:47">
      <c r="B1924" s="11"/>
      <c r="C1924" s="243"/>
      <c r="D1924" s="243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244"/>
      <c r="P1924" s="11"/>
      <c r="Q1924" s="245"/>
      <c r="R1924" s="11"/>
      <c r="S1924" s="11"/>
      <c r="T1924" s="11"/>
      <c r="U1924" s="11"/>
      <c r="V1924" s="11"/>
      <c r="W1924" s="11"/>
      <c r="X1924" s="11"/>
      <c r="Y1924" s="11"/>
      <c r="Z1924" s="246"/>
      <c r="AA19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4" s="250" t="e">
        <f>IF(tbl_TransDet_Exp[[#This Row],[+/-  (HR GL Detail)]]&lt;&gt;"",tbl_TransDet_Exp[[#This Row],[+/-  (HR GL Detail)]],IF(#REF!&lt;&gt;"",#REF!,""))</f>
        <v>#REF!</v>
      </c>
      <c r="AC1924" s="250" t="str">
        <f t="shared" si="90"/>
        <v>https://financials.omni.fsu.edu/psp/sprdfi/EMPLOYEE/ERP/c/AUDIT_EXPENSE_FUNCTIONS.TE_EXP_SHEET_INQ.GBL?SHEET_ID=</v>
      </c>
      <c r="AD1924" s="250" t="str">
        <f t="shared" si="91"/>
        <v>&amp;PAGE=EX_SHEET_ENTRY</v>
      </c>
      <c r="AE1924" s="250" t="str">
        <f>IF(LEFT(tbl_TransDet_Exp[[#This Row],[Journal Id]],2)="EX",TEXT(tbl_TransDet_Exp[[#This Row],[Vch /Ex /PayId]],"0000000000"),"")</f>
        <v/>
      </c>
      <c r="AF1924" s="250" t="b">
        <f>IF(tbl_TransDet_Exp[[#This Row],[ER Lookup and Format]]&lt;&gt;"",CONCATENATE(tbl_TransDet_Exp[[#This Row],[https://financials.omni.fsu.edu/psp/sprdfi/EMPLOYEE/ERP/c/AUDIT_EXPENSE_FUNCTIONS.TE_EXP_SHEET_INQ.GBL?SHEET_ID=]],AE1924,tbl_TransDet_Exp[[#This Row],[&amp;PAGE=EX_SHEET_ENTRY]]))</f>
        <v>0</v>
      </c>
      <c r="AG1924" s="250" t="str">
        <f t="shared" si="92"/>
        <v>https://docmgmt.its.fsu.edu/NolijWeb/public/apiLoginCheck.jsp?redir=../documentviewer/%3FdocumentId%3D</v>
      </c>
      <c r="AH19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4" s="250" t="str">
        <f>tbl_TransDet_Exp[[#Headers],[&amp;TargetFrameName=None]]</f>
        <v>&amp;TargetFrameName=None</v>
      </c>
      <c r="AJ19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4" s="71"/>
      <c r="AN1924" s="22"/>
      <c r="AO1924" s="22"/>
      <c r="AP1924" s="208"/>
      <c r="AQ1924" s="42" t="e">
        <f>IF(tbl_TransDet_Exp[[#This Row],[Custom SR Type]]="",INDEX(SR_Lookup[Section Name],MATCH(tbl_TransDet_Exp[[#This Row],[Account]],SR_Lookup[Account],0)),tbl_TransDet_Exp[[#This Row],[Custom SR Type]])</f>
        <v>#N/A</v>
      </c>
      <c r="AR1924" s="42">
        <f>VALUE(CONCATENATE(C1924,TEXT(tbl_TransDet_Exp[[#This Row],[Pd]],"00")))</f>
        <v>0</v>
      </c>
      <c r="AS1924" s="42" t="str">
        <f>TEXT(tbl_TransDet_Exp[[#This Row],[Project Id]],"000000")</f>
        <v>000000</v>
      </c>
      <c r="AT1924" s="42" t="e">
        <f>INDEX(Table11[Description],MATCH(tbl_TransDet_Exp[[#This Row],[Account]],Table11[GL Account],0))</f>
        <v>#N/A</v>
      </c>
      <c r="AU19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5" spans="2:47">
      <c r="B1925" s="11"/>
      <c r="C1925" s="243"/>
      <c r="D1925" s="243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244"/>
      <c r="P1925" s="11"/>
      <c r="Q1925" s="245"/>
      <c r="R1925" s="11"/>
      <c r="S1925" s="11"/>
      <c r="T1925" s="11"/>
      <c r="U1925" s="11"/>
      <c r="V1925" s="11"/>
      <c r="W1925" s="11"/>
      <c r="X1925" s="11"/>
      <c r="Y1925" s="11"/>
      <c r="Z1925" s="246"/>
      <c r="AA19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5" s="250" t="e">
        <f>IF(tbl_TransDet_Exp[[#This Row],[+/-  (HR GL Detail)]]&lt;&gt;"",tbl_TransDet_Exp[[#This Row],[+/-  (HR GL Detail)]],IF(#REF!&lt;&gt;"",#REF!,""))</f>
        <v>#REF!</v>
      </c>
      <c r="AC1925" s="250" t="str">
        <f t="shared" si="90"/>
        <v>https://financials.omni.fsu.edu/psp/sprdfi/EMPLOYEE/ERP/c/AUDIT_EXPENSE_FUNCTIONS.TE_EXP_SHEET_INQ.GBL?SHEET_ID=</v>
      </c>
      <c r="AD1925" s="250" t="str">
        <f t="shared" si="91"/>
        <v>&amp;PAGE=EX_SHEET_ENTRY</v>
      </c>
      <c r="AE1925" s="250" t="str">
        <f>IF(LEFT(tbl_TransDet_Exp[[#This Row],[Journal Id]],2)="EX",TEXT(tbl_TransDet_Exp[[#This Row],[Vch /Ex /PayId]],"0000000000"),"")</f>
        <v/>
      </c>
      <c r="AF1925" s="250" t="b">
        <f>IF(tbl_TransDet_Exp[[#This Row],[ER Lookup and Format]]&lt;&gt;"",CONCATENATE(tbl_TransDet_Exp[[#This Row],[https://financials.omni.fsu.edu/psp/sprdfi/EMPLOYEE/ERP/c/AUDIT_EXPENSE_FUNCTIONS.TE_EXP_SHEET_INQ.GBL?SHEET_ID=]],AE1925,tbl_TransDet_Exp[[#This Row],[&amp;PAGE=EX_SHEET_ENTRY]]))</f>
        <v>0</v>
      </c>
      <c r="AG1925" s="250" t="str">
        <f t="shared" si="92"/>
        <v>https://docmgmt.its.fsu.edu/NolijWeb/public/apiLoginCheck.jsp?redir=../documentviewer/%3FdocumentId%3D</v>
      </c>
      <c r="AH19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5" s="250" t="str">
        <f>tbl_TransDet_Exp[[#Headers],[&amp;TargetFrameName=None]]</f>
        <v>&amp;TargetFrameName=None</v>
      </c>
      <c r="AJ19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5" s="71"/>
      <c r="AN1925" s="22"/>
      <c r="AO1925" s="22"/>
      <c r="AP1925" s="208"/>
      <c r="AQ1925" s="42" t="e">
        <f>IF(tbl_TransDet_Exp[[#This Row],[Custom SR Type]]="",INDEX(SR_Lookup[Section Name],MATCH(tbl_TransDet_Exp[[#This Row],[Account]],SR_Lookup[Account],0)),tbl_TransDet_Exp[[#This Row],[Custom SR Type]])</f>
        <v>#N/A</v>
      </c>
      <c r="AR1925" s="42">
        <f>VALUE(CONCATENATE(C1925,TEXT(tbl_TransDet_Exp[[#This Row],[Pd]],"00")))</f>
        <v>0</v>
      </c>
      <c r="AS1925" s="42" t="str">
        <f>TEXT(tbl_TransDet_Exp[[#This Row],[Project Id]],"000000")</f>
        <v>000000</v>
      </c>
      <c r="AT1925" s="42" t="e">
        <f>INDEX(Table11[Description],MATCH(tbl_TransDet_Exp[[#This Row],[Account]],Table11[GL Account],0))</f>
        <v>#N/A</v>
      </c>
      <c r="AU19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6" spans="2:47">
      <c r="B1926" s="11"/>
      <c r="C1926" s="243"/>
      <c r="D1926" s="243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244"/>
      <c r="P1926" s="11"/>
      <c r="Q1926" s="245"/>
      <c r="R1926" s="11"/>
      <c r="S1926" s="11"/>
      <c r="T1926" s="11"/>
      <c r="U1926" s="11"/>
      <c r="V1926" s="11"/>
      <c r="W1926" s="11"/>
      <c r="X1926" s="11"/>
      <c r="Y1926" s="11"/>
      <c r="Z1926" s="246"/>
      <c r="AA19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6" s="250" t="e">
        <f>IF(tbl_TransDet_Exp[[#This Row],[+/-  (HR GL Detail)]]&lt;&gt;"",tbl_TransDet_Exp[[#This Row],[+/-  (HR GL Detail)]],IF(#REF!&lt;&gt;"",#REF!,""))</f>
        <v>#REF!</v>
      </c>
      <c r="AC1926" s="250" t="str">
        <f t="shared" si="90"/>
        <v>https://financials.omni.fsu.edu/psp/sprdfi/EMPLOYEE/ERP/c/AUDIT_EXPENSE_FUNCTIONS.TE_EXP_SHEET_INQ.GBL?SHEET_ID=</v>
      </c>
      <c r="AD1926" s="250" t="str">
        <f t="shared" si="91"/>
        <v>&amp;PAGE=EX_SHEET_ENTRY</v>
      </c>
      <c r="AE1926" s="250" t="str">
        <f>IF(LEFT(tbl_TransDet_Exp[[#This Row],[Journal Id]],2)="EX",TEXT(tbl_TransDet_Exp[[#This Row],[Vch /Ex /PayId]],"0000000000"),"")</f>
        <v/>
      </c>
      <c r="AF1926" s="250" t="b">
        <f>IF(tbl_TransDet_Exp[[#This Row],[ER Lookup and Format]]&lt;&gt;"",CONCATENATE(tbl_TransDet_Exp[[#This Row],[https://financials.omni.fsu.edu/psp/sprdfi/EMPLOYEE/ERP/c/AUDIT_EXPENSE_FUNCTIONS.TE_EXP_SHEET_INQ.GBL?SHEET_ID=]],AE1926,tbl_TransDet_Exp[[#This Row],[&amp;PAGE=EX_SHEET_ENTRY]]))</f>
        <v>0</v>
      </c>
      <c r="AG1926" s="250" t="str">
        <f t="shared" si="92"/>
        <v>https://docmgmt.its.fsu.edu/NolijWeb/public/apiLoginCheck.jsp?redir=../documentviewer/%3FdocumentId%3D</v>
      </c>
      <c r="AH19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6" s="250" t="str">
        <f>tbl_TransDet_Exp[[#Headers],[&amp;TargetFrameName=None]]</f>
        <v>&amp;TargetFrameName=None</v>
      </c>
      <c r="AJ19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6" s="71"/>
      <c r="AN1926" s="22"/>
      <c r="AO1926" s="22"/>
      <c r="AP1926" s="208"/>
      <c r="AQ1926" s="42" t="e">
        <f>IF(tbl_TransDet_Exp[[#This Row],[Custom SR Type]]="",INDEX(SR_Lookup[Section Name],MATCH(tbl_TransDet_Exp[[#This Row],[Account]],SR_Lookup[Account],0)),tbl_TransDet_Exp[[#This Row],[Custom SR Type]])</f>
        <v>#N/A</v>
      </c>
      <c r="AR1926" s="42">
        <f>VALUE(CONCATENATE(C1926,TEXT(tbl_TransDet_Exp[[#This Row],[Pd]],"00")))</f>
        <v>0</v>
      </c>
      <c r="AS1926" s="42" t="str">
        <f>TEXT(tbl_TransDet_Exp[[#This Row],[Project Id]],"000000")</f>
        <v>000000</v>
      </c>
      <c r="AT1926" s="42" t="e">
        <f>INDEX(Table11[Description],MATCH(tbl_TransDet_Exp[[#This Row],[Account]],Table11[GL Account],0))</f>
        <v>#N/A</v>
      </c>
      <c r="AU19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7" spans="2:47">
      <c r="B1927" s="11"/>
      <c r="C1927" s="243"/>
      <c r="D1927" s="243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244"/>
      <c r="P1927" s="11"/>
      <c r="Q1927" s="245"/>
      <c r="R1927" s="11"/>
      <c r="S1927" s="11"/>
      <c r="T1927" s="11"/>
      <c r="U1927" s="11"/>
      <c r="V1927" s="11"/>
      <c r="W1927" s="11"/>
      <c r="X1927" s="11"/>
      <c r="Y1927" s="11"/>
      <c r="Z1927" s="246"/>
      <c r="AA19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7" s="250" t="e">
        <f>IF(tbl_TransDet_Exp[[#This Row],[+/-  (HR GL Detail)]]&lt;&gt;"",tbl_TransDet_Exp[[#This Row],[+/-  (HR GL Detail)]],IF(#REF!&lt;&gt;"",#REF!,""))</f>
        <v>#REF!</v>
      </c>
      <c r="AC1927" s="250" t="str">
        <f t="shared" si="90"/>
        <v>https://financials.omni.fsu.edu/psp/sprdfi/EMPLOYEE/ERP/c/AUDIT_EXPENSE_FUNCTIONS.TE_EXP_SHEET_INQ.GBL?SHEET_ID=</v>
      </c>
      <c r="AD1927" s="250" t="str">
        <f t="shared" si="91"/>
        <v>&amp;PAGE=EX_SHEET_ENTRY</v>
      </c>
      <c r="AE1927" s="250" t="str">
        <f>IF(LEFT(tbl_TransDet_Exp[[#This Row],[Journal Id]],2)="EX",TEXT(tbl_TransDet_Exp[[#This Row],[Vch /Ex /PayId]],"0000000000"),"")</f>
        <v/>
      </c>
      <c r="AF1927" s="250" t="b">
        <f>IF(tbl_TransDet_Exp[[#This Row],[ER Lookup and Format]]&lt;&gt;"",CONCATENATE(tbl_TransDet_Exp[[#This Row],[https://financials.omni.fsu.edu/psp/sprdfi/EMPLOYEE/ERP/c/AUDIT_EXPENSE_FUNCTIONS.TE_EXP_SHEET_INQ.GBL?SHEET_ID=]],AE1927,tbl_TransDet_Exp[[#This Row],[&amp;PAGE=EX_SHEET_ENTRY]]))</f>
        <v>0</v>
      </c>
      <c r="AG1927" s="250" t="str">
        <f t="shared" si="92"/>
        <v>https://docmgmt.its.fsu.edu/NolijWeb/public/apiLoginCheck.jsp?redir=../documentviewer/%3FdocumentId%3D</v>
      </c>
      <c r="AH19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7" s="250" t="str">
        <f>tbl_TransDet_Exp[[#Headers],[&amp;TargetFrameName=None]]</f>
        <v>&amp;TargetFrameName=None</v>
      </c>
      <c r="AJ19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7" s="71"/>
      <c r="AN1927" s="22"/>
      <c r="AO1927" s="22"/>
      <c r="AP1927" s="208"/>
      <c r="AQ1927" s="42" t="e">
        <f>IF(tbl_TransDet_Exp[[#This Row],[Custom SR Type]]="",INDEX(SR_Lookup[Section Name],MATCH(tbl_TransDet_Exp[[#This Row],[Account]],SR_Lookup[Account],0)),tbl_TransDet_Exp[[#This Row],[Custom SR Type]])</f>
        <v>#N/A</v>
      </c>
      <c r="AR1927" s="42">
        <f>VALUE(CONCATENATE(C1927,TEXT(tbl_TransDet_Exp[[#This Row],[Pd]],"00")))</f>
        <v>0</v>
      </c>
      <c r="AS1927" s="42" t="str">
        <f>TEXT(tbl_TransDet_Exp[[#This Row],[Project Id]],"000000")</f>
        <v>000000</v>
      </c>
      <c r="AT1927" s="42" t="e">
        <f>INDEX(Table11[Description],MATCH(tbl_TransDet_Exp[[#This Row],[Account]],Table11[GL Account],0))</f>
        <v>#N/A</v>
      </c>
      <c r="AU19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8" spans="2:47">
      <c r="B1928" s="11"/>
      <c r="C1928" s="243"/>
      <c r="D1928" s="243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244"/>
      <c r="P1928" s="11"/>
      <c r="Q1928" s="245"/>
      <c r="R1928" s="11"/>
      <c r="S1928" s="11"/>
      <c r="T1928" s="11"/>
      <c r="U1928" s="11"/>
      <c r="V1928" s="11"/>
      <c r="W1928" s="11"/>
      <c r="X1928" s="11"/>
      <c r="Y1928" s="11"/>
      <c r="Z1928" s="246"/>
      <c r="AA19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8" s="250" t="e">
        <f>IF(tbl_TransDet_Exp[[#This Row],[+/-  (HR GL Detail)]]&lt;&gt;"",tbl_TransDet_Exp[[#This Row],[+/-  (HR GL Detail)]],IF(#REF!&lt;&gt;"",#REF!,""))</f>
        <v>#REF!</v>
      </c>
      <c r="AC1928" s="250" t="str">
        <f t="shared" si="90"/>
        <v>https://financials.omni.fsu.edu/psp/sprdfi/EMPLOYEE/ERP/c/AUDIT_EXPENSE_FUNCTIONS.TE_EXP_SHEET_INQ.GBL?SHEET_ID=</v>
      </c>
      <c r="AD1928" s="250" t="str">
        <f t="shared" si="91"/>
        <v>&amp;PAGE=EX_SHEET_ENTRY</v>
      </c>
      <c r="AE1928" s="250" t="str">
        <f>IF(LEFT(tbl_TransDet_Exp[[#This Row],[Journal Id]],2)="EX",TEXT(tbl_TransDet_Exp[[#This Row],[Vch /Ex /PayId]],"0000000000"),"")</f>
        <v/>
      </c>
      <c r="AF1928" s="250" t="b">
        <f>IF(tbl_TransDet_Exp[[#This Row],[ER Lookup and Format]]&lt;&gt;"",CONCATENATE(tbl_TransDet_Exp[[#This Row],[https://financials.omni.fsu.edu/psp/sprdfi/EMPLOYEE/ERP/c/AUDIT_EXPENSE_FUNCTIONS.TE_EXP_SHEET_INQ.GBL?SHEET_ID=]],AE1928,tbl_TransDet_Exp[[#This Row],[&amp;PAGE=EX_SHEET_ENTRY]]))</f>
        <v>0</v>
      </c>
      <c r="AG1928" s="250" t="str">
        <f t="shared" si="92"/>
        <v>https://docmgmt.its.fsu.edu/NolijWeb/public/apiLoginCheck.jsp?redir=../documentviewer/%3FdocumentId%3D</v>
      </c>
      <c r="AH19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8" s="250" t="str">
        <f>tbl_TransDet_Exp[[#Headers],[&amp;TargetFrameName=None]]</f>
        <v>&amp;TargetFrameName=None</v>
      </c>
      <c r="AJ19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8" s="71"/>
      <c r="AN1928" s="22"/>
      <c r="AO1928" s="22"/>
      <c r="AP1928" s="208"/>
      <c r="AQ1928" s="42" t="e">
        <f>IF(tbl_TransDet_Exp[[#This Row],[Custom SR Type]]="",INDEX(SR_Lookup[Section Name],MATCH(tbl_TransDet_Exp[[#This Row],[Account]],SR_Lookup[Account],0)),tbl_TransDet_Exp[[#This Row],[Custom SR Type]])</f>
        <v>#N/A</v>
      </c>
      <c r="AR1928" s="42">
        <f>VALUE(CONCATENATE(C1928,TEXT(tbl_TransDet_Exp[[#This Row],[Pd]],"00")))</f>
        <v>0</v>
      </c>
      <c r="AS1928" s="42" t="str">
        <f>TEXT(tbl_TransDet_Exp[[#This Row],[Project Id]],"000000")</f>
        <v>000000</v>
      </c>
      <c r="AT1928" s="42" t="e">
        <f>INDEX(Table11[Description],MATCH(tbl_TransDet_Exp[[#This Row],[Account]],Table11[GL Account],0))</f>
        <v>#N/A</v>
      </c>
      <c r="AU19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29" spans="2:47">
      <c r="B1929" s="11"/>
      <c r="C1929" s="243"/>
      <c r="D1929" s="243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244"/>
      <c r="P1929" s="11"/>
      <c r="Q1929" s="245"/>
      <c r="R1929" s="11"/>
      <c r="S1929" s="11"/>
      <c r="T1929" s="11"/>
      <c r="U1929" s="11"/>
      <c r="V1929" s="11"/>
      <c r="W1929" s="11"/>
      <c r="X1929" s="11"/>
      <c r="Y1929" s="11"/>
      <c r="Z1929" s="246"/>
      <c r="AA19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29" s="250" t="e">
        <f>IF(tbl_TransDet_Exp[[#This Row],[+/-  (HR GL Detail)]]&lt;&gt;"",tbl_TransDet_Exp[[#This Row],[+/-  (HR GL Detail)]],IF(#REF!&lt;&gt;"",#REF!,""))</f>
        <v>#REF!</v>
      </c>
      <c r="AC1929" s="250" t="str">
        <f t="shared" si="90"/>
        <v>https://financials.omni.fsu.edu/psp/sprdfi/EMPLOYEE/ERP/c/AUDIT_EXPENSE_FUNCTIONS.TE_EXP_SHEET_INQ.GBL?SHEET_ID=</v>
      </c>
      <c r="AD1929" s="250" t="str">
        <f t="shared" si="91"/>
        <v>&amp;PAGE=EX_SHEET_ENTRY</v>
      </c>
      <c r="AE1929" s="250" t="str">
        <f>IF(LEFT(tbl_TransDet_Exp[[#This Row],[Journal Id]],2)="EX",TEXT(tbl_TransDet_Exp[[#This Row],[Vch /Ex /PayId]],"0000000000"),"")</f>
        <v/>
      </c>
      <c r="AF1929" s="250" t="b">
        <f>IF(tbl_TransDet_Exp[[#This Row],[ER Lookup and Format]]&lt;&gt;"",CONCATENATE(tbl_TransDet_Exp[[#This Row],[https://financials.omni.fsu.edu/psp/sprdfi/EMPLOYEE/ERP/c/AUDIT_EXPENSE_FUNCTIONS.TE_EXP_SHEET_INQ.GBL?SHEET_ID=]],AE1929,tbl_TransDet_Exp[[#This Row],[&amp;PAGE=EX_SHEET_ENTRY]]))</f>
        <v>0</v>
      </c>
      <c r="AG1929" s="250" t="str">
        <f t="shared" si="92"/>
        <v>https://docmgmt.its.fsu.edu/NolijWeb/public/apiLoginCheck.jsp?redir=../documentviewer/%3FdocumentId%3D</v>
      </c>
      <c r="AH19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29" s="250" t="str">
        <f>tbl_TransDet_Exp[[#Headers],[&amp;TargetFrameName=None]]</f>
        <v>&amp;TargetFrameName=None</v>
      </c>
      <c r="AJ19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29" s="71"/>
      <c r="AN1929" s="22"/>
      <c r="AO1929" s="22"/>
      <c r="AP1929" s="208"/>
      <c r="AQ1929" s="42" t="e">
        <f>IF(tbl_TransDet_Exp[[#This Row],[Custom SR Type]]="",INDEX(SR_Lookup[Section Name],MATCH(tbl_TransDet_Exp[[#This Row],[Account]],SR_Lookup[Account],0)),tbl_TransDet_Exp[[#This Row],[Custom SR Type]])</f>
        <v>#N/A</v>
      </c>
      <c r="AR1929" s="42">
        <f>VALUE(CONCATENATE(C1929,TEXT(tbl_TransDet_Exp[[#This Row],[Pd]],"00")))</f>
        <v>0</v>
      </c>
      <c r="AS1929" s="42" t="str">
        <f>TEXT(tbl_TransDet_Exp[[#This Row],[Project Id]],"000000")</f>
        <v>000000</v>
      </c>
      <c r="AT1929" s="42" t="e">
        <f>INDEX(Table11[Description],MATCH(tbl_TransDet_Exp[[#This Row],[Account]],Table11[GL Account],0))</f>
        <v>#N/A</v>
      </c>
      <c r="AU19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0" spans="2:47">
      <c r="B1930" s="11"/>
      <c r="C1930" s="243"/>
      <c r="D1930" s="243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244"/>
      <c r="P1930" s="11"/>
      <c r="Q1930" s="245"/>
      <c r="R1930" s="11"/>
      <c r="S1930" s="11"/>
      <c r="T1930" s="11"/>
      <c r="U1930" s="11"/>
      <c r="V1930" s="11"/>
      <c r="W1930" s="11"/>
      <c r="X1930" s="11"/>
      <c r="Y1930" s="11"/>
      <c r="Z1930" s="246"/>
      <c r="AA19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0" s="250" t="e">
        <f>IF(tbl_TransDet_Exp[[#This Row],[+/-  (HR GL Detail)]]&lt;&gt;"",tbl_TransDet_Exp[[#This Row],[+/-  (HR GL Detail)]],IF(#REF!&lt;&gt;"",#REF!,""))</f>
        <v>#REF!</v>
      </c>
      <c r="AC1930" s="250" t="str">
        <f t="shared" ref="AC1930:AC1993" si="93">$AC$2</f>
        <v>https://financials.omni.fsu.edu/psp/sprdfi/EMPLOYEE/ERP/c/AUDIT_EXPENSE_FUNCTIONS.TE_EXP_SHEET_INQ.GBL?SHEET_ID=</v>
      </c>
      <c r="AD1930" s="250" t="str">
        <f t="shared" ref="AD1930:AD1993" si="94">$AD$2</f>
        <v>&amp;PAGE=EX_SHEET_ENTRY</v>
      </c>
      <c r="AE1930" s="250" t="str">
        <f>IF(LEFT(tbl_TransDet_Exp[[#This Row],[Journal Id]],2)="EX",TEXT(tbl_TransDet_Exp[[#This Row],[Vch /Ex /PayId]],"0000000000"),"")</f>
        <v/>
      </c>
      <c r="AF1930" s="250" t="b">
        <f>IF(tbl_TransDet_Exp[[#This Row],[ER Lookup and Format]]&lt;&gt;"",CONCATENATE(tbl_TransDet_Exp[[#This Row],[https://financials.omni.fsu.edu/psp/sprdfi/EMPLOYEE/ERP/c/AUDIT_EXPENSE_FUNCTIONS.TE_EXP_SHEET_INQ.GBL?SHEET_ID=]],AE1930,tbl_TransDet_Exp[[#This Row],[&amp;PAGE=EX_SHEET_ENTRY]]))</f>
        <v>0</v>
      </c>
      <c r="AG1930" s="250" t="str">
        <f t="shared" ref="AG1930:AG1993" si="95">$AG$2</f>
        <v>https://docmgmt.its.fsu.edu/NolijWeb/public/apiLoginCheck.jsp?redir=../documentviewer/%3FdocumentId%3D</v>
      </c>
      <c r="AH19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0" s="250" t="str">
        <f>tbl_TransDet_Exp[[#Headers],[&amp;TargetFrameName=None]]</f>
        <v>&amp;TargetFrameName=None</v>
      </c>
      <c r="AJ19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0" s="71"/>
      <c r="AN1930" s="22"/>
      <c r="AO1930" s="22"/>
      <c r="AP1930" s="208"/>
      <c r="AQ1930" s="42" t="e">
        <f>IF(tbl_TransDet_Exp[[#This Row],[Custom SR Type]]="",INDEX(SR_Lookup[Section Name],MATCH(tbl_TransDet_Exp[[#This Row],[Account]],SR_Lookup[Account],0)),tbl_TransDet_Exp[[#This Row],[Custom SR Type]])</f>
        <v>#N/A</v>
      </c>
      <c r="AR1930" s="42">
        <f>VALUE(CONCATENATE(C1930,TEXT(tbl_TransDet_Exp[[#This Row],[Pd]],"00")))</f>
        <v>0</v>
      </c>
      <c r="AS1930" s="42" t="str">
        <f>TEXT(tbl_TransDet_Exp[[#This Row],[Project Id]],"000000")</f>
        <v>000000</v>
      </c>
      <c r="AT1930" s="42" t="e">
        <f>INDEX(Table11[Description],MATCH(tbl_TransDet_Exp[[#This Row],[Account]],Table11[GL Account],0))</f>
        <v>#N/A</v>
      </c>
      <c r="AU19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1" spans="2:47">
      <c r="B1931" s="11"/>
      <c r="C1931" s="243"/>
      <c r="D1931" s="243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244"/>
      <c r="P1931" s="11"/>
      <c r="Q1931" s="245"/>
      <c r="R1931" s="11"/>
      <c r="S1931" s="11"/>
      <c r="T1931" s="11"/>
      <c r="U1931" s="11"/>
      <c r="V1931" s="11"/>
      <c r="W1931" s="11"/>
      <c r="X1931" s="11"/>
      <c r="Y1931" s="11"/>
      <c r="Z1931" s="246"/>
      <c r="AA19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1" s="250" t="e">
        <f>IF(tbl_TransDet_Exp[[#This Row],[+/-  (HR GL Detail)]]&lt;&gt;"",tbl_TransDet_Exp[[#This Row],[+/-  (HR GL Detail)]],IF(#REF!&lt;&gt;"",#REF!,""))</f>
        <v>#REF!</v>
      </c>
      <c r="AC1931" s="250" t="str">
        <f t="shared" si="93"/>
        <v>https://financials.omni.fsu.edu/psp/sprdfi/EMPLOYEE/ERP/c/AUDIT_EXPENSE_FUNCTIONS.TE_EXP_SHEET_INQ.GBL?SHEET_ID=</v>
      </c>
      <c r="AD1931" s="250" t="str">
        <f t="shared" si="94"/>
        <v>&amp;PAGE=EX_SHEET_ENTRY</v>
      </c>
      <c r="AE1931" s="250" t="str">
        <f>IF(LEFT(tbl_TransDet_Exp[[#This Row],[Journal Id]],2)="EX",TEXT(tbl_TransDet_Exp[[#This Row],[Vch /Ex /PayId]],"0000000000"),"")</f>
        <v/>
      </c>
      <c r="AF1931" s="250" t="b">
        <f>IF(tbl_TransDet_Exp[[#This Row],[ER Lookup and Format]]&lt;&gt;"",CONCATENATE(tbl_TransDet_Exp[[#This Row],[https://financials.omni.fsu.edu/psp/sprdfi/EMPLOYEE/ERP/c/AUDIT_EXPENSE_FUNCTIONS.TE_EXP_SHEET_INQ.GBL?SHEET_ID=]],AE1931,tbl_TransDet_Exp[[#This Row],[&amp;PAGE=EX_SHEET_ENTRY]]))</f>
        <v>0</v>
      </c>
      <c r="AG1931" s="250" t="str">
        <f t="shared" si="95"/>
        <v>https://docmgmt.its.fsu.edu/NolijWeb/public/apiLoginCheck.jsp?redir=../documentviewer/%3FdocumentId%3D</v>
      </c>
      <c r="AH19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1" s="250" t="str">
        <f>tbl_TransDet_Exp[[#Headers],[&amp;TargetFrameName=None]]</f>
        <v>&amp;TargetFrameName=None</v>
      </c>
      <c r="AJ19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1" s="71"/>
      <c r="AN1931" s="22"/>
      <c r="AO1931" s="22"/>
      <c r="AP1931" s="208"/>
      <c r="AQ1931" s="42" t="e">
        <f>IF(tbl_TransDet_Exp[[#This Row],[Custom SR Type]]="",INDEX(SR_Lookup[Section Name],MATCH(tbl_TransDet_Exp[[#This Row],[Account]],SR_Lookup[Account],0)),tbl_TransDet_Exp[[#This Row],[Custom SR Type]])</f>
        <v>#N/A</v>
      </c>
      <c r="AR1931" s="42">
        <f>VALUE(CONCATENATE(C1931,TEXT(tbl_TransDet_Exp[[#This Row],[Pd]],"00")))</f>
        <v>0</v>
      </c>
      <c r="AS1931" s="42" t="str">
        <f>TEXT(tbl_TransDet_Exp[[#This Row],[Project Id]],"000000")</f>
        <v>000000</v>
      </c>
      <c r="AT1931" s="42" t="e">
        <f>INDEX(Table11[Description],MATCH(tbl_TransDet_Exp[[#This Row],[Account]],Table11[GL Account],0))</f>
        <v>#N/A</v>
      </c>
      <c r="AU19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2" spans="2:47">
      <c r="B1932" s="11"/>
      <c r="C1932" s="243"/>
      <c r="D1932" s="243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244"/>
      <c r="P1932" s="11"/>
      <c r="Q1932" s="245"/>
      <c r="R1932" s="11"/>
      <c r="S1932" s="11"/>
      <c r="T1932" s="11"/>
      <c r="U1932" s="11"/>
      <c r="V1932" s="11"/>
      <c r="W1932" s="11"/>
      <c r="X1932" s="11"/>
      <c r="Y1932" s="11"/>
      <c r="Z1932" s="246"/>
      <c r="AA19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2" s="250" t="e">
        <f>IF(tbl_TransDet_Exp[[#This Row],[+/-  (HR GL Detail)]]&lt;&gt;"",tbl_TransDet_Exp[[#This Row],[+/-  (HR GL Detail)]],IF(#REF!&lt;&gt;"",#REF!,""))</f>
        <v>#REF!</v>
      </c>
      <c r="AC1932" s="250" t="str">
        <f t="shared" si="93"/>
        <v>https://financials.omni.fsu.edu/psp/sprdfi/EMPLOYEE/ERP/c/AUDIT_EXPENSE_FUNCTIONS.TE_EXP_SHEET_INQ.GBL?SHEET_ID=</v>
      </c>
      <c r="AD1932" s="250" t="str">
        <f t="shared" si="94"/>
        <v>&amp;PAGE=EX_SHEET_ENTRY</v>
      </c>
      <c r="AE1932" s="250" t="str">
        <f>IF(LEFT(tbl_TransDet_Exp[[#This Row],[Journal Id]],2)="EX",TEXT(tbl_TransDet_Exp[[#This Row],[Vch /Ex /PayId]],"0000000000"),"")</f>
        <v/>
      </c>
      <c r="AF1932" s="250" t="b">
        <f>IF(tbl_TransDet_Exp[[#This Row],[ER Lookup and Format]]&lt;&gt;"",CONCATENATE(tbl_TransDet_Exp[[#This Row],[https://financials.omni.fsu.edu/psp/sprdfi/EMPLOYEE/ERP/c/AUDIT_EXPENSE_FUNCTIONS.TE_EXP_SHEET_INQ.GBL?SHEET_ID=]],AE1932,tbl_TransDet_Exp[[#This Row],[&amp;PAGE=EX_SHEET_ENTRY]]))</f>
        <v>0</v>
      </c>
      <c r="AG1932" s="250" t="str">
        <f t="shared" si="95"/>
        <v>https://docmgmt.its.fsu.edu/NolijWeb/public/apiLoginCheck.jsp?redir=../documentviewer/%3FdocumentId%3D</v>
      </c>
      <c r="AH19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2" s="250" t="str">
        <f>tbl_TransDet_Exp[[#Headers],[&amp;TargetFrameName=None]]</f>
        <v>&amp;TargetFrameName=None</v>
      </c>
      <c r="AJ19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2" s="71"/>
      <c r="AN1932" s="22"/>
      <c r="AO1932" s="22"/>
      <c r="AP1932" s="208"/>
      <c r="AQ1932" s="42" t="e">
        <f>IF(tbl_TransDet_Exp[[#This Row],[Custom SR Type]]="",INDEX(SR_Lookup[Section Name],MATCH(tbl_TransDet_Exp[[#This Row],[Account]],SR_Lookup[Account],0)),tbl_TransDet_Exp[[#This Row],[Custom SR Type]])</f>
        <v>#N/A</v>
      </c>
      <c r="AR1932" s="42">
        <f>VALUE(CONCATENATE(C1932,TEXT(tbl_TransDet_Exp[[#This Row],[Pd]],"00")))</f>
        <v>0</v>
      </c>
      <c r="AS1932" s="42" t="str">
        <f>TEXT(tbl_TransDet_Exp[[#This Row],[Project Id]],"000000")</f>
        <v>000000</v>
      </c>
      <c r="AT1932" s="42" t="e">
        <f>INDEX(Table11[Description],MATCH(tbl_TransDet_Exp[[#This Row],[Account]],Table11[GL Account],0))</f>
        <v>#N/A</v>
      </c>
      <c r="AU19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3" spans="2:47">
      <c r="B1933" s="11"/>
      <c r="C1933" s="243"/>
      <c r="D1933" s="243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244"/>
      <c r="P1933" s="11"/>
      <c r="Q1933" s="245"/>
      <c r="R1933" s="11"/>
      <c r="S1933" s="11"/>
      <c r="T1933" s="11"/>
      <c r="U1933" s="11"/>
      <c r="V1933" s="11"/>
      <c r="W1933" s="11"/>
      <c r="X1933" s="11"/>
      <c r="Y1933" s="11"/>
      <c r="Z1933" s="246"/>
      <c r="AA19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3" s="250" t="e">
        <f>IF(tbl_TransDet_Exp[[#This Row],[+/-  (HR GL Detail)]]&lt;&gt;"",tbl_TransDet_Exp[[#This Row],[+/-  (HR GL Detail)]],IF(#REF!&lt;&gt;"",#REF!,""))</f>
        <v>#REF!</v>
      </c>
      <c r="AC1933" s="250" t="str">
        <f t="shared" si="93"/>
        <v>https://financials.omni.fsu.edu/psp/sprdfi/EMPLOYEE/ERP/c/AUDIT_EXPENSE_FUNCTIONS.TE_EXP_SHEET_INQ.GBL?SHEET_ID=</v>
      </c>
      <c r="AD1933" s="250" t="str">
        <f t="shared" si="94"/>
        <v>&amp;PAGE=EX_SHEET_ENTRY</v>
      </c>
      <c r="AE1933" s="250" t="str">
        <f>IF(LEFT(tbl_TransDet_Exp[[#This Row],[Journal Id]],2)="EX",TEXT(tbl_TransDet_Exp[[#This Row],[Vch /Ex /PayId]],"0000000000"),"")</f>
        <v/>
      </c>
      <c r="AF1933" s="250" t="b">
        <f>IF(tbl_TransDet_Exp[[#This Row],[ER Lookup and Format]]&lt;&gt;"",CONCATENATE(tbl_TransDet_Exp[[#This Row],[https://financials.omni.fsu.edu/psp/sprdfi/EMPLOYEE/ERP/c/AUDIT_EXPENSE_FUNCTIONS.TE_EXP_SHEET_INQ.GBL?SHEET_ID=]],AE1933,tbl_TransDet_Exp[[#This Row],[&amp;PAGE=EX_SHEET_ENTRY]]))</f>
        <v>0</v>
      </c>
      <c r="AG1933" s="250" t="str">
        <f t="shared" si="95"/>
        <v>https://docmgmt.its.fsu.edu/NolijWeb/public/apiLoginCheck.jsp?redir=../documentviewer/%3FdocumentId%3D</v>
      </c>
      <c r="AH19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3" s="250" t="str">
        <f>tbl_TransDet_Exp[[#Headers],[&amp;TargetFrameName=None]]</f>
        <v>&amp;TargetFrameName=None</v>
      </c>
      <c r="AJ19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3" s="71"/>
      <c r="AN1933" s="22"/>
      <c r="AO1933" s="22"/>
      <c r="AP1933" s="208"/>
      <c r="AQ1933" s="42" t="e">
        <f>IF(tbl_TransDet_Exp[[#This Row],[Custom SR Type]]="",INDEX(SR_Lookup[Section Name],MATCH(tbl_TransDet_Exp[[#This Row],[Account]],SR_Lookup[Account],0)),tbl_TransDet_Exp[[#This Row],[Custom SR Type]])</f>
        <v>#N/A</v>
      </c>
      <c r="AR1933" s="42">
        <f>VALUE(CONCATENATE(C1933,TEXT(tbl_TransDet_Exp[[#This Row],[Pd]],"00")))</f>
        <v>0</v>
      </c>
      <c r="AS1933" s="42" t="str">
        <f>TEXT(tbl_TransDet_Exp[[#This Row],[Project Id]],"000000")</f>
        <v>000000</v>
      </c>
      <c r="AT1933" s="42" t="e">
        <f>INDEX(Table11[Description],MATCH(tbl_TransDet_Exp[[#This Row],[Account]],Table11[GL Account],0))</f>
        <v>#N/A</v>
      </c>
      <c r="AU19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4" spans="2:47">
      <c r="B1934" s="11"/>
      <c r="C1934" s="243"/>
      <c r="D1934" s="243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244"/>
      <c r="P1934" s="11"/>
      <c r="Q1934" s="245"/>
      <c r="R1934" s="11"/>
      <c r="S1934" s="11"/>
      <c r="T1934" s="11"/>
      <c r="U1934" s="11"/>
      <c r="V1934" s="11"/>
      <c r="W1934" s="11"/>
      <c r="X1934" s="11"/>
      <c r="Y1934" s="11"/>
      <c r="Z1934" s="246"/>
      <c r="AA19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4" s="250" t="e">
        <f>IF(tbl_TransDet_Exp[[#This Row],[+/-  (HR GL Detail)]]&lt;&gt;"",tbl_TransDet_Exp[[#This Row],[+/-  (HR GL Detail)]],IF(#REF!&lt;&gt;"",#REF!,""))</f>
        <v>#REF!</v>
      </c>
      <c r="AC1934" s="250" t="str">
        <f t="shared" si="93"/>
        <v>https://financials.omni.fsu.edu/psp/sprdfi/EMPLOYEE/ERP/c/AUDIT_EXPENSE_FUNCTIONS.TE_EXP_SHEET_INQ.GBL?SHEET_ID=</v>
      </c>
      <c r="AD1934" s="250" t="str">
        <f t="shared" si="94"/>
        <v>&amp;PAGE=EX_SHEET_ENTRY</v>
      </c>
      <c r="AE1934" s="250" t="str">
        <f>IF(LEFT(tbl_TransDet_Exp[[#This Row],[Journal Id]],2)="EX",TEXT(tbl_TransDet_Exp[[#This Row],[Vch /Ex /PayId]],"0000000000"),"")</f>
        <v/>
      </c>
      <c r="AF1934" s="250" t="b">
        <f>IF(tbl_TransDet_Exp[[#This Row],[ER Lookup and Format]]&lt;&gt;"",CONCATENATE(tbl_TransDet_Exp[[#This Row],[https://financials.omni.fsu.edu/psp/sprdfi/EMPLOYEE/ERP/c/AUDIT_EXPENSE_FUNCTIONS.TE_EXP_SHEET_INQ.GBL?SHEET_ID=]],AE1934,tbl_TransDet_Exp[[#This Row],[&amp;PAGE=EX_SHEET_ENTRY]]))</f>
        <v>0</v>
      </c>
      <c r="AG1934" s="250" t="str">
        <f t="shared" si="95"/>
        <v>https://docmgmt.its.fsu.edu/NolijWeb/public/apiLoginCheck.jsp?redir=../documentviewer/%3FdocumentId%3D</v>
      </c>
      <c r="AH19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4" s="250" t="str">
        <f>tbl_TransDet_Exp[[#Headers],[&amp;TargetFrameName=None]]</f>
        <v>&amp;TargetFrameName=None</v>
      </c>
      <c r="AJ19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4" s="71"/>
      <c r="AN1934" s="22"/>
      <c r="AO1934" s="22"/>
      <c r="AP1934" s="208"/>
      <c r="AQ1934" s="42" t="e">
        <f>IF(tbl_TransDet_Exp[[#This Row],[Custom SR Type]]="",INDEX(SR_Lookup[Section Name],MATCH(tbl_TransDet_Exp[[#This Row],[Account]],SR_Lookup[Account],0)),tbl_TransDet_Exp[[#This Row],[Custom SR Type]])</f>
        <v>#N/A</v>
      </c>
      <c r="AR1934" s="42">
        <f>VALUE(CONCATENATE(C1934,TEXT(tbl_TransDet_Exp[[#This Row],[Pd]],"00")))</f>
        <v>0</v>
      </c>
      <c r="AS1934" s="42" t="str">
        <f>TEXT(tbl_TransDet_Exp[[#This Row],[Project Id]],"000000")</f>
        <v>000000</v>
      </c>
      <c r="AT1934" s="42" t="e">
        <f>INDEX(Table11[Description],MATCH(tbl_TransDet_Exp[[#This Row],[Account]],Table11[GL Account],0))</f>
        <v>#N/A</v>
      </c>
      <c r="AU19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5" spans="2:47">
      <c r="B1935" s="11"/>
      <c r="C1935" s="243"/>
      <c r="D1935" s="243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244"/>
      <c r="P1935" s="11"/>
      <c r="Q1935" s="245"/>
      <c r="R1935" s="11"/>
      <c r="S1935" s="11"/>
      <c r="T1935" s="11"/>
      <c r="U1935" s="11"/>
      <c r="V1935" s="11"/>
      <c r="W1935" s="11"/>
      <c r="X1935" s="11"/>
      <c r="Y1935" s="11"/>
      <c r="Z1935" s="246"/>
      <c r="AA19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5" s="250" t="e">
        <f>IF(tbl_TransDet_Exp[[#This Row],[+/-  (HR GL Detail)]]&lt;&gt;"",tbl_TransDet_Exp[[#This Row],[+/-  (HR GL Detail)]],IF(#REF!&lt;&gt;"",#REF!,""))</f>
        <v>#REF!</v>
      </c>
      <c r="AC1935" s="250" t="str">
        <f t="shared" si="93"/>
        <v>https://financials.omni.fsu.edu/psp/sprdfi/EMPLOYEE/ERP/c/AUDIT_EXPENSE_FUNCTIONS.TE_EXP_SHEET_INQ.GBL?SHEET_ID=</v>
      </c>
      <c r="AD1935" s="250" t="str">
        <f t="shared" si="94"/>
        <v>&amp;PAGE=EX_SHEET_ENTRY</v>
      </c>
      <c r="AE1935" s="250" t="str">
        <f>IF(LEFT(tbl_TransDet_Exp[[#This Row],[Journal Id]],2)="EX",TEXT(tbl_TransDet_Exp[[#This Row],[Vch /Ex /PayId]],"0000000000"),"")</f>
        <v/>
      </c>
      <c r="AF1935" s="250" t="b">
        <f>IF(tbl_TransDet_Exp[[#This Row],[ER Lookup and Format]]&lt;&gt;"",CONCATENATE(tbl_TransDet_Exp[[#This Row],[https://financials.omni.fsu.edu/psp/sprdfi/EMPLOYEE/ERP/c/AUDIT_EXPENSE_FUNCTIONS.TE_EXP_SHEET_INQ.GBL?SHEET_ID=]],AE1935,tbl_TransDet_Exp[[#This Row],[&amp;PAGE=EX_SHEET_ENTRY]]))</f>
        <v>0</v>
      </c>
      <c r="AG1935" s="250" t="str">
        <f t="shared" si="95"/>
        <v>https://docmgmt.its.fsu.edu/NolijWeb/public/apiLoginCheck.jsp?redir=../documentviewer/%3FdocumentId%3D</v>
      </c>
      <c r="AH19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5" s="250" t="str">
        <f>tbl_TransDet_Exp[[#Headers],[&amp;TargetFrameName=None]]</f>
        <v>&amp;TargetFrameName=None</v>
      </c>
      <c r="AJ19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5" s="71"/>
      <c r="AN1935" s="22"/>
      <c r="AO1935" s="22"/>
      <c r="AP1935" s="208"/>
      <c r="AQ1935" s="42" t="e">
        <f>IF(tbl_TransDet_Exp[[#This Row],[Custom SR Type]]="",INDEX(SR_Lookup[Section Name],MATCH(tbl_TransDet_Exp[[#This Row],[Account]],SR_Lookup[Account],0)),tbl_TransDet_Exp[[#This Row],[Custom SR Type]])</f>
        <v>#N/A</v>
      </c>
      <c r="AR1935" s="42">
        <f>VALUE(CONCATENATE(C1935,TEXT(tbl_TransDet_Exp[[#This Row],[Pd]],"00")))</f>
        <v>0</v>
      </c>
      <c r="AS1935" s="42" t="str">
        <f>TEXT(tbl_TransDet_Exp[[#This Row],[Project Id]],"000000")</f>
        <v>000000</v>
      </c>
      <c r="AT1935" s="42" t="e">
        <f>INDEX(Table11[Description],MATCH(tbl_TransDet_Exp[[#This Row],[Account]],Table11[GL Account],0))</f>
        <v>#N/A</v>
      </c>
      <c r="AU19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6" spans="2:47">
      <c r="B1936" s="11"/>
      <c r="C1936" s="243"/>
      <c r="D1936" s="243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244"/>
      <c r="P1936" s="11"/>
      <c r="Q1936" s="245"/>
      <c r="R1936" s="11"/>
      <c r="S1936" s="11"/>
      <c r="T1936" s="11"/>
      <c r="U1936" s="11"/>
      <c r="V1936" s="11"/>
      <c r="W1936" s="11"/>
      <c r="X1936" s="11"/>
      <c r="Y1936" s="11"/>
      <c r="Z1936" s="246"/>
      <c r="AA19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6" s="250" t="e">
        <f>IF(tbl_TransDet_Exp[[#This Row],[+/-  (HR GL Detail)]]&lt;&gt;"",tbl_TransDet_Exp[[#This Row],[+/-  (HR GL Detail)]],IF(#REF!&lt;&gt;"",#REF!,""))</f>
        <v>#REF!</v>
      </c>
      <c r="AC1936" s="250" t="str">
        <f t="shared" si="93"/>
        <v>https://financials.omni.fsu.edu/psp/sprdfi/EMPLOYEE/ERP/c/AUDIT_EXPENSE_FUNCTIONS.TE_EXP_SHEET_INQ.GBL?SHEET_ID=</v>
      </c>
      <c r="AD1936" s="250" t="str">
        <f t="shared" si="94"/>
        <v>&amp;PAGE=EX_SHEET_ENTRY</v>
      </c>
      <c r="AE1936" s="250" t="str">
        <f>IF(LEFT(tbl_TransDet_Exp[[#This Row],[Journal Id]],2)="EX",TEXT(tbl_TransDet_Exp[[#This Row],[Vch /Ex /PayId]],"0000000000"),"")</f>
        <v/>
      </c>
      <c r="AF1936" s="250" t="b">
        <f>IF(tbl_TransDet_Exp[[#This Row],[ER Lookup and Format]]&lt;&gt;"",CONCATENATE(tbl_TransDet_Exp[[#This Row],[https://financials.omni.fsu.edu/psp/sprdfi/EMPLOYEE/ERP/c/AUDIT_EXPENSE_FUNCTIONS.TE_EXP_SHEET_INQ.GBL?SHEET_ID=]],AE1936,tbl_TransDet_Exp[[#This Row],[&amp;PAGE=EX_SHEET_ENTRY]]))</f>
        <v>0</v>
      </c>
      <c r="AG1936" s="250" t="str">
        <f t="shared" si="95"/>
        <v>https://docmgmt.its.fsu.edu/NolijWeb/public/apiLoginCheck.jsp?redir=../documentviewer/%3FdocumentId%3D</v>
      </c>
      <c r="AH19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6" s="250" t="str">
        <f>tbl_TransDet_Exp[[#Headers],[&amp;TargetFrameName=None]]</f>
        <v>&amp;TargetFrameName=None</v>
      </c>
      <c r="AJ19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6" s="71"/>
      <c r="AN1936" s="22"/>
      <c r="AO1936" s="22"/>
      <c r="AP1936" s="208"/>
      <c r="AQ1936" s="42" t="e">
        <f>IF(tbl_TransDet_Exp[[#This Row],[Custom SR Type]]="",INDEX(SR_Lookup[Section Name],MATCH(tbl_TransDet_Exp[[#This Row],[Account]],SR_Lookup[Account],0)),tbl_TransDet_Exp[[#This Row],[Custom SR Type]])</f>
        <v>#N/A</v>
      </c>
      <c r="AR1936" s="42">
        <f>VALUE(CONCATENATE(C1936,TEXT(tbl_TransDet_Exp[[#This Row],[Pd]],"00")))</f>
        <v>0</v>
      </c>
      <c r="AS1936" s="42" t="str">
        <f>TEXT(tbl_TransDet_Exp[[#This Row],[Project Id]],"000000")</f>
        <v>000000</v>
      </c>
      <c r="AT1936" s="42" t="e">
        <f>INDEX(Table11[Description],MATCH(tbl_TransDet_Exp[[#This Row],[Account]],Table11[GL Account],0))</f>
        <v>#N/A</v>
      </c>
      <c r="AU19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7" spans="2:47">
      <c r="B1937" s="11"/>
      <c r="C1937" s="243"/>
      <c r="D1937" s="243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244"/>
      <c r="P1937" s="11"/>
      <c r="Q1937" s="245"/>
      <c r="R1937" s="11"/>
      <c r="S1937" s="11"/>
      <c r="T1937" s="11"/>
      <c r="U1937" s="11"/>
      <c r="V1937" s="11"/>
      <c r="W1937" s="11"/>
      <c r="X1937" s="11"/>
      <c r="Y1937" s="11"/>
      <c r="Z1937" s="246"/>
      <c r="AA19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7" s="250" t="e">
        <f>IF(tbl_TransDet_Exp[[#This Row],[+/-  (HR GL Detail)]]&lt;&gt;"",tbl_TransDet_Exp[[#This Row],[+/-  (HR GL Detail)]],IF(#REF!&lt;&gt;"",#REF!,""))</f>
        <v>#REF!</v>
      </c>
      <c r="AC1937" s="250" t="str">
        <f t="shared" si="93"/>
        <v>https://financials.omni.fsu.edu/psp/sprdfi/EMPLOYEE/ERP/c/AUDIT_EXPENSE_FUNCTIONS.TE_EXP_SHEET_INQ.GBL?SHEET_ID=</v>
      </c>
      <c r="AD1937" s="250" t="str">
        <f t="shared" si="94"/>
        <v>&amp;PAGE=EX_SHEET_ENTRY</v>
      </c>
      <c r="AE1937" s="250" t="str">
        <f>IF(LEFT(tbl_TransDet_Exp[[#This Row],[Journal Id]],2)="EX",TEXT(tbl_TransDet_Exp[[#This Row],[Vch /Ex /PayId]],"0000000000"),"")</f>
        <v/>
      </c>
      <c r="AF1937" s="250" t="b">
        <f>IF(tbl_TransDet_Exp[[#This Row],[ER Lookup and Format]]&lt;&gt;"",CONCATENATE(tbl_TransDet_Exp[[#This Row],[https://financials.omni.fsu.edu/psp/sprdfi/EMPLOYEE/ERP/c/AUDIT_EXPENSE_FUNCTIONS.TE_EXP_SHEET_INQ.GBL?SHEET_ID=]],AE1937,tbl_TransDet_Exp[[#This Row],[&amp;PAGE=EX_SHEET_ENTRY]]))</f>
        <v>0</v>
      </c>
      <c r="AG1937" s="250" t="str">
        <f t="shared" si="95"/>
        <v>https://docmgmt.its.fsu.edu/NolijWeb/public/apiLoginCheck.jsp?redir=../documentviewer/%3FdocumentId%3D</v>
      </c>
      <c r="AH19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7" s="250" t="str">
        <f>tbl_TransDet_Exp[[#Headers],[&amp;TargetFrameName=None]]</f>
        <v>&amp;TargetFrameName=None</v>
      </c>
      <c r="AJ19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7" s="71"/>
      <c r="AN1937" s="22"/>
      <c r="AO1937" s="22"/>
      <c r="AP1937" s="208"/>
      <c r="AQ1937" s="42" t="e">
        <f>IF(tbl_TransDet_Exp[[#This Row],[Custom SR Type]]="",INDEX(SR_Lookup[Section Name],MATCH(tbl_TransDet_Exp[[#This Row],[Account]],SR_Lookup[Account],0)),tbl_TransDet_Exp[[#This Row],[Custom SR Type]])</f>
        <v>#N/A</v>
      </c>
      <c r="AR1937" s="42">
        <f>VALUE(CONCATENATE(C1937,TEXT(tbl_TransDet_Exp[[#This Row],[Pd]],"00")))</f>
        <v>0</v>
      </c>
      <c r="AS1937" s="42" t="str">
        <f>TEXT(tbl_TransDet_Exp[[#This Row],[Project Id]],"000000")</f>
        <v>000000</v>
      </c>
      <c r="AT1937" s="42" t="e">
        <f>INDEX(Table11[Description],MATCH(tbl_TransDet_Exp[[#This Row],[Account]],Table11[GL Account],0))</f>
        <v>#N/A</v>
      </c>
      <c r="AU19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8" spans="2:47">
      <c r="B1938" s="11"/>
      <c r="C1938" s="243"/>
      <c r="D1938" s="243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244"/>
      <c r="P1938" s="11"/>
      <c r="Q1938" s="245"/>
      <c r="R1938" s="11"/>
      <c r="S1938" s="11"/>
      <c r="T1938" s="11"/>
      <c r="U1938" s="11"/>
      <c r="V1938" s="11"/>
      <c r="W1938" s="11"/>
      <c r="X1938" s="11"/>
      <c r="Y1938" s="11"/>
      <c r="Z1938" s="246"/>
      <c r="AA19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8" s="250" t="e">
        <f>IF(tbl_TransDet_Exp[[#This Row],[+/-  (HR GL Detail)]]&lt;&gt;"",tbl_TransDet_Exp[[#This Row],[+/-  (HR GL Detail)]],IF(#REF!&lt;&gt;"",#REF!,""))</f>
        <v>#REF!</v>
      </c>
      <c r="AC1938" s="250" t="str">
        <f t="shared" si="93"/>
        <v>https://financials.omni.fsu.edu/psp/sprdfi/EMPLOYEE/ERP/c/AUDIT_EXPENSE_FUNCTIONS.TE_EXP_SHEET_INQ.GBL?SHEET_ID=</v>
      </c>
      <c r="AD1938" s="250" t="str">
        <f t="shared" si="94"/>
        <v>&amp;PAGE=EX_SHEET_ENTRY</v>
      </c>
      <c r="AE1938" s="250" t="str">
        <f>IF(LEFT(tbl_TransDet_Exp[[#This Row],[Journal Id]],2)="EX",TEXT(tbl_TransDet_Exp[[#This Row],[Vch /Ex /PayId]],"0000000000"),"")</f>
        <v/>
      </c>
      <c r="AF1938" s="250" t="b">
        <f>IF(tbl_TransDet_Exp[[#This Row],[ER Lookup and Format]]&lt;&gt;"",CONCATENATE(tbl_TransDet_Exp[[#This Row],[https://financials.omni.fsu.edu/psp/sprdfi/EMPLOYEE/ERP/c/AUDIT_EXPENSE_FUNCTIONS.TE_EXP_SHEET_INQ.GBL?SHEET_ID=]],AE1938,tbl_TransDet_Exp[[#This Row],[&amp;PAGE=EX_SHEET_ENTRY]]))</f>
        <v>0</v>
      </c>
      <c r="AG1938" s="250" t="str">
        <f t="shared" si="95"/>
        <v>https://docmgmt.its.fsu.edu/NolijWeb/public/apiLoginCheck.jsp?redir=../documentviewer/%3FdocumentId%3D</v>
      </c>
      <c r="AH19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8" s="250" t="str">
        <f>tbl_TransDet_Exp[[#Headers],[&amp;TargetFrameName=None]]</f>
        <v>&amp;TargetFrameName=None</v>
      </c>
      <c r="AJ19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8" s="71"/>
      <c r="AN1938" s="22"/>
      <c r="AO1938" s="22"/>
      <c r="AP1938" s="208"/>
      <c r="AQ1938" s="42" t="e">
        <f>IF(tbl_TransDet_Exp[[#This Row],[Custom SR Type]]="",INDEX(SR_Lookup[Section Name],MATCH(tbl_TransDet_Exp[[#This Row],[Account]],SR_Lookup[Account],0)),tbl_TransDet_Exp[[#This Row],[Custom SR Type]])</f>
        <v>#N/A</v>
      </c>
      <c r="AR1938" s="42">
        <f>VALUE(CONCATENATE(C1938,TEXT(tbl_TransDet_Exp[[#This Row],[Pd]],"00")))</f>
        <v>0</v>
      </c>
      <c r="AS1938" s="42" t="str">
        <f>TEXT(tbl_TransDet_Exp[[#This Row],[Project Id]],"000000")</f>
        <v>000000</v>
      </c>
      <c r="AT1938" s="42" t="e">
        <f>INDEX(Table11[Description],MATCH(tbl_TransDet_Exp[[#This Row],[Account]],Table11[GL Account],0))</f>
        <v>#N/A</v>
      </c>
      <c r="AU19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39" spans="2:47">
      <c r="B1939" s="11"/>
      <c r="C1939" s="243"/>
      <c r="D1939" s="243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244"/>
      <c r="P1939" s="11"/>
      <c r="Q1939" s="245"/>
      <c r="R1939" s="11"/>
      <c r="S1939" s="11"/>
      <c r="T1939" s="11"/>
      <c r="U1939" s="11"/>
      <c r="V1939" s="11"/>
      <c r="W1939" s="11"/>
      <c r="X1939" s="11"/>
      <c r="Y1939" s="11"/>
      <c r="Z1939" s="246"/>
      <c r="AA19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39" s="250" t="e">
        <f>IF(tbl_TransDet_Exp[[#This Row],[+/-  (HR GL Detail)]]&lt;&gt;"",tbl_TransDet_Exp[[#This Row],[+/-  (HR GL Detail)]],IF(#REF!&lt;&gt;"",#REF!,""))</f>
        <v>#REF!</v>
      </c>
      <c r="AC1939" s="250" t="str">
        <f t="shared" si="93"/>
        <v>https://financials.omni.fsu.edu/psp/sprdfi/EMPLOYEE/ERP/c/AUDIT_EXPENSE_FUNCTIONS.TE_EXP_SHEET_INQ.GBL?SHEET_ID=</v>
      </c>
      <c r="AD1939" s="250" t="str">
        <f t="shared" si="94"/>
        <v>&amp;PAGE=EX_SHEET_ENTRY</v>
      </c>
      <c r="AE1939" s="250" t="str">
        <f>IF(LEFT(tbl_TransDet_Exp[[#This Row],[Journal Id]],2)="EX",TEXT(tbl_TransDet_Exp[[#This Row],[Vch /Ex /PayId]],"0000000000"),"")</f>
        <v/>
      </c>
      <c r="AF1939" s="250" t="b">
        <f>IF(tbl_TransDet_Exp[[#This Row],[ER Lookup and Format]]&lt;&gt;"",CONCATENATE(tbl_TransDet_Exp[[#This Row],[https://financials.omni.fsu.edu/psp/sprdfi/EMPLOYEE/ERP/c/AUDIT_EXPENSE_FUNCTIONS.TE_EXP_SHEET_INQ.GBL?SHEET_ID=]],AE1939,tbl_TransDet_Exp[[#This Row],[&amp;PAGE=EX_SHEET_ENTRY]]))</f>
        <v>0</v>
      </c>
      <c r="AG1939" s="250" t="str">
        <f t="shared" si="95"/>
        <v>https://docmgmt.its.fsu.edu/NolijWeb/public/apiLoginCheck.jsp?redir=../documentviewer/%3FdocumentId%3D</v>
      </c>
      <c r="AH19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39" s="250" t="str">
        <f>tbl_TransDet_Exp[[#Headers],[&amp;TargetFrameName=None]]</f>
        <v>&amp;TargetFrameName=None</v>
      </c>
      <c r="AJ19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39" s="71"/>
      <c r="AN1939" s="22"/>
      <c r="AO1939" s="22"/>
      <c r="AP1939" s="208"/>
      <c r="AQ1939" s="42" t="e">
        <f>IF(tbl_TransDet_Exp[[#This Row],[Custom SR Type]]="",INDEX(SR_Lookup[Section Name],MATCH(tbl_TransDet_Exp[[#This Row],[Account]],SR_Lookup[Account],0)),tbl_TransDet_Exp[[#This Row],[Custom SR Type]])</f>
        <v>#N/A</v>
      </c>
      <c r="AR1939" s="42">
        <f>VALUE(CONCATENATE(C1939,TEXT(tbl_TransDet_Exp[[#This Row],[Pd]],"00")))</f>
        <v>0</v>
      </c>
      <c r="AS1939" s="42" t="str">
        <f>TEXT(tbl_TransDet_Exp[[#This Row],[Project Id]],"000000")</f>
        <v>000000</v>
      </c>
      <c r="AT1939" s="42" t="e">
        <f>INDEX(Table11[Description],MATCH(tbl_TransDet_Exp[[#This Row],[Account]],Table11[GL Account],0))</f>
        <v>#N/A</v>
      </c>
      <c r="AU19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0" spans="2:47">
      <c r="B1940" s="11"/>
      <c r="C1940" s="243"/>
      <c r="D1940" s="243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244"/>
      <c r="P1940" s="11"/>
      <c r="Q1940" s="245"/>
      <c r="R1940" s="11"/>
      <c r="S1940" s="11"/>
      <c r="T1940" s="11"/>
      <c r="U1940" s="11"/>
      <c r="V1940" s="11"/>
      <c r="W1940" s="11"/>
      <c r="X1940" s="11"/>
      <c r="Y1940" s="11"/>
      <c r="Z1940" s="246"/>
      <c r="AA19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0" s="250" t="e">
        <f>IF(tbl_TransDet_Exp[[#This Row],[+/-  (HR GL Detail)]]&lt;&gt;"",tbl_TransDet_Exp[[#This Row],[+/-  (HR GL Detail)]],IF(#REF!&lt;&gt;"",#REF!,""))</f>
        <v>#REF!</v>
      </c>
      <c r="AC1940" s="250" t="str">
        <f t="shared" si="93"/>
        <v>https://financials.omni.fsu.edu/psp/sprdfi/EMPLOYEE/ERP/c/AUDIT_EXPENSE_FUNCTIONS.TE_EXP_SHEET_INQ.GBL?SHEET_ID=</v>
      </c>
      <c r="AD1940" s="250" t="str">
        <f t="shared" si="94"/>
        <v>&amp;PAGE=EX_SHEET_ENTRY</v>
      </c>
      <c r="AE1940" s="250" t="str">
        <f>IF(LEFT(tbl_TransDet_Exp[[#This Row],[Journal Id]],2)="EX",TEXT(tbl_TransDet_Exp[[#This Row],[Vch /Ex /PayId]],"0000000000"),"")</f>
        <v/>
      </c>
      <c r="AF1940" s="250" t="b">
        <f>IF(tbl_TransDet_Exp[[#This Row],[ER Lookup and Format]]&lt;&gt;"",CONCATENATE(tbl_TransDet_Exp[[#This Row],[https://financials.omni.fsu.edu/psp/sprdfi/EMPLOYEE/ERP/c/AUDIT_EXPENSE_FUNCTIONS.TE_EXP_SHEET_INQ.GBL?SHEET_ID=]],AE1940,tbl_TransDet_Exp[[#This Row],[&amp;PAGE=EX_SHEET_ENTRY]]))</f>
        <v>0</v>
      </c>
      <c r="AG1940" s="250" t="str">
        <f t="shared" si="95"/>
        <v>https://docmgmt.its.fsu.edu/NolijWeb/public/apiLoginCheck.jsp?redir=../documentviewer/%3FdocumentId%3D</v>
      </c>
      <c r="AH19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0" s="250" t="str">
        <f>tbl_TransDet_Exp[[#Headers],[&amp;TargetFrameName=None]]</f>
        <v>&amp;TargetFrameName=None</v>
      </c>
      <c r="AJ19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0" s="71"/>
      <c r="AN1940" s="22"/>
      <c r="AO1940" s="22"/>
      <c r="AP1940" s="208"/>
      <c r="AQ1940" s="42" t="e">
        <f>IF(tbl_TransDet_Exp[[#This Row],[Custom SR Type]]="",INDEX(SR_Lookup[Section Name],MATCH(tbl_TransDet_Exp[[#This Row],[Account]],SR_Lookup[Account],0)),tbl_TransDet_Exp[[#This Row],[Custom SR Type]])</f>
        <v>#N/A</v>
      </c>
      <c r="AR1940" s="42">
        <f>VALUE(CONCATENATE(C1940,TEXT(tbl_TransDet_Exp[[#This Row],[Pd]],"00")))</f>
        <v>0</v>
      </c>
      <c r="AS1940" s="42" t="str">
        <f>TEXT(tbl_TransDet_Exp[[#This Row],[Project Id]],"000000")</f>
        <v>000000</v>
      </c>
      <c r="AT1940" s="42" t="e">
        <f>INDEX(Table11[Description],MATCH(tbl_TransDet_Exp[[#This Row],[Account]],Table11[GL Account],0))</f>
        <v>#N/A</v>
      </c>
      <c r="AU19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1" spans="2:47">
      <c r="B1941" s="11"/>
      <c r="C1941" s="243"/>
      <c r="D1941" s="243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244"/>
      <c r="P1941" s="11"/>
      <c r="Q1941" s="245"/>
      <c r="R1941" s="11"/>
      <c r="S1941" s="11"/>
      <c r="T1941" s="11"/>
      <c r="U1941" s="11"/>
      <c r="V1941" s="11"/>
      <c r="W1941" s="11"/>
      <c r="X1941" s="11"/>
      <c r="Y1941" s="11"/>
      <c r="Z1941" s="246"/>
      <c r="AA19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1" s="250" t="e">
        <f>IF(tbl_TransDet_Exp[[#This Row],[+/-  (HR GL Detail)]]&lt;&gt;"",tbl_TransDet_Exp[[#This Row],[+/-  (HR GL Detail)]],IF(#REF!&lt;&gt;"",#REF!,""))</f>
        <v>#REF!</v>
      </c>
      <c r="AC1941" s="250" t="str">
        <f t="shared" si="93"/>
        <v>https://financials.omni.fsu.edu/psp/sprdfi/EMPLOYEE/ERP/c/AUDIT_EXPENSE_FUNCTIONS.TE_EXP_SHEET_INQ.GBL?SHEET_ID=</v>
      </c>
      <c r="AD1941" s="250" t="str">
        <f t="shared" si="94"/>
        <v>&amp;PAGE=EX_SHEET_ENTRY</v>
      </c>
      <c r="AE1941" s="250" t="str">
        <f>IF(LEFT(tbl_TransDet_Exp[[#This Row],[Journal Id]],2)="EX",TEXT(tbl_TransDet_Exp[[#This Row],[Vch /Ex /PayId]],"0000000000"),"")</f>
        <v/>
      </c>
      <c r="AF1941" s="250" t="b">
        <f>IF(tbl_TransDet_Exp[[#This Row],[ER Lookup and Format]]&lt;&gt;"",CONCATENATE(tbl_TransDet_Exp[[#This Row],[https://financials.omni.fsu.edu/psp/sprdfi/EMPLOYEE/ERP/c/AUDIT_EXPENSE_FUNCTIONS.TE_EXP_SHEET_INQ.GBL?SHEET_ID=]],AE1941,tbl_TransDet_Exp[[#This Row],[&amp;PAGE=EX_SHEET_ENTRY]]))</f>
        <v>0</v>
      </c>
      <c r="AG1941" s="250" t="str">
        <f t="shared" si="95"/>
        <v>https://docmgmt.its.fsu.edu/NolijWeb/public/apiLoginCheck.jsp?redir=../documentviewer/%3FdocumentId%3D</v>
      </c>
      <c r="AH19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1" s="250" t="str">
        <f>tbl_TransDet_Exp[[#Headers],[&amp;TargetFrameName=None]]</f>
        <v>&amp;TargetFrameName=None</v>
      </c>
      <c r="AJ19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1" s="71"/>
      <c r="AN1941" s="22"/>
      <c r="AO1941" s="22"/>
      <c r="AP1941" s="208"/>
      <c r="AQ1941" s="42" t="e">
        <f>IF(tbl_TransDet_Exp[[#This Row],[Custom SR Type]]="",INDEX(SR_Lookup[Section Name],MATCH(tbl_TransDet_Exp[[#This Row],[Account]],SR_Lookup[Account],0)),tbl_TransDet_Exp[[#This Row],[Custom SR Type]])</f>
        <v>#N/A</v>
      </c>
      <c r="AR1941" s="42">
        <f>VALUE(CONCATENATE(C1941,TEXT(tbl_TransDet_Exp[[#This Row],[Pd]],"00")))</f>
        <v>0</v>
      </c>
      <c r="AS1941" s="42" t="str">
        <f>TEXT(tbl_TransDet_Exp[[#This Row],[Project Id]],"000000")</f>
        <v>000000</v>
      </c>
      <c r="AT1941" s="42" t="e">
        <f>INDEX(Table11[Description],MATCH(tbl_TransDet_Exp[[#This Row],[Account]],Table11[GL Account],0))</f>
        <v>#N/A</v>
      </c>
      <c r="AU19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2" spans="2:47">
      <c r="B1942" s="11"/>
      <c r="C1942" s="243"/>
      <c r="D1942" s="243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244"/>
      <c r="P1942" s="11"/>
      <c r="Q1942" s="245"/>
      <c r="R1942" s="11"/>
      <c r="S1942" s="11"/>
      <c r="T1942" s="11"/>
      <c r="U1942" s="11"/>
      <c r="V1942" s="11"/>
      <c r="W1942" s="11"/>
      <c r="X1942" s="11"/>
      <c r="Y1942" s="11"/>
      <c r="Z1942" s="246"/>
      <c r="AA19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2" s="250" t="e">
        <f>IF(tbl_TransDet_Exp[[#This Row],[+/-  (HR GL Detail)]]&lt;&gt;"",tbl_TransDet_Exp[[#This Row],[+/-  (HR GL Detail)]],IF(#REF!&lt;&gt;"",#REF!,""))</f>
        <v>#REF!</v>
      </c>
      <c r="AC1942" s="250" t="str">
        <f t="shared" si="93"/>
        <v>https://financials.omni.fsu.edu/psp/sprdfi/EMPLOYEE/ERP/c/AUDIT_EXPENSE_FUNCTIONS.TE_EXP_SHEET_INQ.GBL?SHEET_ID=</v>
      </c>
      <c r="AD1942" s="250" t="str">
        <f t="shared" si="94"/>
        <v>&amp;PAGE=EX_SHEET_ENTRY</v>
      </c>
      <c r="AE1942" s="250" t="str">
        <f>IF(LEFT(tbl_TransDet_Exp[[#This Row],[Journal Id]],2)="EX",TEXT(tbl_TransDet_Exp[[#This Row],[Vch /Ex /PayId]],"0000000000"),"")</f>
        <v/>
      </c>
      <c r="AF1942" s="250" t="b">
        <f>IF(tbl_TransDet_Exp[[#This Row],[ER Lookup and Format]]&lt;&gt;"",CONCATENATE(tbl_TransDet_Exp[[#This Row],[https://financials.omni.fsu.edu/psp/sprdfi/EMPLOYEE/ERP/c/AUDIT_EXPENSE_FUNCTIONS.TE_EXP_SHEET_INQ.GBL?SHEET_ID=]],AE1942,tbl_TransDet_Exp[[#This Row],[&amp;PAGE=EX_SHEET_ENTRY]]))</f>
        <v>0</v>
      </c>
      <c r="AG1942" s="250" t="str">
        <f t="shared" si="95"/>
        <v>https://docmgmt.its.fsu.edu/NolijWeb/public/apiLoginCheck.jsp?redir=../documentviewer/%3FdocumentId%3D</v>
      </c>
      <c r="AH19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2" s="250" t="str">
        <f>tbl_TransDet_Exp[[#Headers],[&amp;TargetFrameName=None]]</f>
        <v>&amp;TargetFrameName=None</v>
      </c>
      <c r="AJ19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2" s="71"/>
      <c r="AN1942" s="22"/>
      <c r="AO1942" s="22"/>
      <c r="AP1942" s="208"/>
      <c r="AQ1942" s="42" t="e">
        <f>IF(tbl_TransDet_Exp[[#This Row],[Custom SR Type]]="",INDEX(SR_Lookup[Section Name],MATCH(tbl_TransDet_Exp[[#This Row],[Account]],SR_Lookup[Account],0)),tbl_TransDet_Exp[[#This Row],[Custom SR Type]])</f>
        <v>#N/A</v>
      </c>
      <c r="AR1942" s="42">
        <f>VALUE(CONCATENATE(C1942,TEXT(tbl_TransDet_Exp[[#This Row],[Pd]],"00")))</f>
        <v>0</v>
      </c>
      <c r="AS1942" s="42" t="str">
        <f>TEXT(tbl_TransDet_Exp[[#This Row],[Project Id]],"000000")</f>
        <v>000000</v>
      </c>
      <c r="AT1942" s="42" t="e">
        <f>INDEX(Table11[Description],MATCH(tbl_TransDet_Exp[[#This Row],[Account]],Table11[GL Account],0))</f>
        <v>#N/A</v>
      </c>
      <c r="AU19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3" spans="2:47">
      <c r="B1943" s="11"/>
      <c r="C1943" s="243"/>
      <c r="D1943" s="243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244"/>
      <c r="P1943" s="11"/>
      <c r="Q1943" s="245"/>
      <c r="R1943" s="11"/>
      <c r="S1943" s="11"/>
      <c r="T1943" s="11"/>
      <c r="U1943" s="11"/>
      <c r="V1943" s="11"/>
      <c r="W1943" s="11"/>
      <c r="X1943" s="11"/>
      <c r="Y1943" s="11"/>
      <c r="Z1943" s="246"/>
      <c r="AA19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3" s="250" t="e">
        <f>IF(tbl_TransDet_Exp[[#This Row],[+/-  (HR GL Detail)]]&lt;&gt;"",tbl_TransDet_Exp[[#This Row],[+/-  (HR GL Detail)]],IF(#REF!&lt;&gt;"",#REF!,""))</f>
        <v>#REF!</v>
      </c>
      <c r="AC1943" s="250" t="str">
        <f t="shared" si="93"/>
        <v>https://financials.omni.fsu.edu/psp/sprdfi/EMPLOYEE/ERP/c/AUDIT_EXPENSE_FUNCTIONS.TE_EXP_SHEET_INQ.GBL?SHEET_ID=</v>
      </c>
      <c r="AD1943" s="250" t="str">
        <f t="shared" si="94"/>
        <v>&amp;PAGE=EX_SHEET_ENTRY</v>
      </c>
      <c r="AE1943" s="250" t="str">
        <f>IF(LEFT(tbl_TransDet_Exp[[#This Row],[Journal Id]],2)="EX",TEXT(tbl_TransDet_Exp[[#This Row],[Vch /Ex /PayId]],"0000000000"),"")</f>
        <v/>
      </c>
      <c r="AF1943" s="250" t="b">
        <f>IF(tbl_TransDet_Exp[[#This Row],[ER Lookup and Format]]&lt;&gt;"",CONCATENATE(tbl_TransDet_Exp[[#This Row],[https://financials.omni.fsu.edu/psp/sprdfi/EMPLOYEE/ERP/c/AUDIT_EXPENSE_FUNCTIONS.TE_EXP_SHEET_INQ.GBL?SHEET_ID=]],AE1943,tbl_TransDet_Exp[[#This Row],[&amp;PAGE=EX_SHEET_ENTRY]]))</f>
        <v>0</v>
      </c>
      <c r="AG1943" s="250" t="str">
        <f t="shared" si="95"/>
        <v>https://docmgmt.its.fsu.edu/NolijWeb/public/apiLoginCheck.jsp?redir=../documentviewer/%3FdocumentId%3D</v>
      </c>
      <c r="AH19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3" s="250" t="str">
        <f>tbl_TransDet_Exp[[#Headers],[&amp;TargetFrameName=None]]</f>
        <v>&amp;TargetFrameName=None</v>
      </c>
      <c r="AJ19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3" s="71"/>
      <c r="AN1943" s="22"/>
      <c r="AO1943" s="22"/>
      <c r="AP1943" s="208"/>
      <c r="AQ1943" s="42" t="e">
        <f>IF(tbl_TransDet_Exp[[#This Row],[Custom SR Type]]="",INDEX(SR_Lookup[Section Name],MATCH(tbl_TransDet_Exp[[#This Row],[Account]],SR_Lookup[Account],0)),tbl_TransDet_Exp[[#This Row],[Custom SR Type]])</f>
        <v>#N/A</v>
      </c>
      <c r="AR1943" s="42">
        <f>VALUE(CONCATENATE(C1943,TEXT(tbl_TransDet_Exp[[#This Row],[Pd]],"00")))</f>
        <v>0</v>
      </c>
      <c r="AS1943" s="42" t="str">
        <f>TEXT(tbl_TransDet_Exp[[#This Row],[Project Id]],"000000")</f>
        <v>000000</v>
      </c>
      <c r="AT1943" s="42" t="e">
        <f>INDEX(Table11[Description],MATCH(tbl_TransDet_Exp[[#This Row],[Account]],Table11[GL Account],0))</f>
        <v>#N/A</v>
      </c>
      <c r="AU19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4" spans="2:47">
      <c r="B1944" s="11"/>
      <c r="C1944" s="243"/>
      <c r="D1944" s="243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244"/>
      <c r="P1944" s="11"/>
      <c r="Q1944" s="245"/>
      <c r="R1944" s="11"/>
      <c r="S1944" s="11"/>
      <c r="T1944" s="11"/>
      <c r="U1944" s="11"/>
      <c r="V1944" s="11"/>
      <c r="W1944" s="11"/>
      <c r="X1944" s="11"/>
      <c r="Y1944" s="11"/>
      <c r="Z1944" s="246"/>
      <c r="AA19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4" s="250" t="e">
        <f>IF(tbl_TransDet_Exp[[#This Row],[+/-  (HR GL Detail)]]&lt;&gt;"",tbl_TransDet_Exp[[#This Row],[+/-  (HR GL Detail)]],IF(#REF!&lt;&gt;"",#REF!,""))</f>
        <v>#REF!</v>
      </c>
      <c r="AC1944" s="250" t="str">
        <f t="shared" si="93"/>
        <v>https://financials.omni.fsu.edu/psp/sprdfi/EMPLOYEE/ERP/c/AUDIT_EXPENSE_FUNCTIONS.TE_EXP_SHEET_INQ.GBL?SHEET_ID=</v>
      </c>
      <c r="AD1944" s="250" t="str">
        <f t="shared" si="94"/>
        <v>&amp;PAGE=EX_SHEET_ENTRY</v>
      </c>
      <c r="AE1944" s="250" t="str">
        <f>IF(LEFT(tbl_TransDet_Exp[[#This Row],[Journal Id]],2)="EX",TEXT(tbl_TransDet_Exp[[#This Row],[Vch /Ex /PayId]],"0000000000"),"")</f>
        <v/>
      </c>
      <c r="AF1944" s="250" t="b">
        <f>IF(tbl_TransDet_Exp[[#This Row],[ER Lookup and Format]]&lt;&gt;"",CONCATENATE(tbl_TransDet_Exp[[#This Row],[https://financials.omni.fsu.edu/psp/sprdfi/EMPLOYEE/ERP/c/AUDIT_EXPENSE_FUNCTIONS.TE_EXP_SHEET_INQ.GBL?SHEET_ID=]],AE1944,tbl_TransDet_Exp[[#This Row],[&amp;PAGE=EX_SHEET_ENTRY]]))</f>
        <v>0</v>
      </c>
      <c r="AG1944" s="250" t="str">
        <f t="shared" si="95"/>
        <v>https://docmgmt.its.fsu.edu/NolijWeb/public/apiLoginCheck.jsp?redir=../documentviewer/%3FdocumentId%3D</v>
      </c>
      <c r="AH19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4" s="250" t="str">
        <f>tbl_TransDet_Exp[[#Headers],[&amp;TargetFrameName=None]]</f>
        <v>&amp;TargetFrameName=None</v>
      </c>
      <c r="AJ19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4" s="71"/>
      <c r="AN1944" s="22"/>
      <c r="AO1944" s="22"/>
      <c r="AP1944" s="208"/>
      <c r="AQ1944" s="42" t="e">
        <f>IF(tbl_TransDet_Exp[[#This Row],[Custom SR Type]]="",INDEX(SR_Lookup[Section Name],MATCH(tbl_TransDet_Exp[[#This Row],[Account]],SR_Lookup[Account],0)),tbl_TransDet_Exp[[#This Row],[Custom SR Type]])</f>
        <v>#N/A</v>
      </c>
      <c r="AR1944" s="42">
        <f>VALUE(CONCATENATE(C1944,TEXT(tbl_TransDet_Exp[[#This Row],[Pd]],"00")))</f>
        <v>0</v>
      </c>
      <c r="AS1944" s="42" t="str">
        <f>TEXT(tbl_TransDet_Exp[[#This Row],[Project Id]],"000000")</f>
        <v>000000</v>
      </c>
      <c r="AT1944" s="42" t="e">
        <f>INDEX(Table11[Description],MATCH(tbl_TransDet_Exp[[#This Row],[Account]],Table11[GL Account],0))</f>
        <v>#N/A</v>
      </c>
      <c r="AU19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5" spans="2:47">
      <c r="B1945" s="11"/>
      <c r="C1945" s="243"/>
      <c r="D1945" s="243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244"/>
      <c r="P1945" s="11"/>
      <c r="Q1945" s="245"/>
      <c r="R1945" s="11"/>
      <c r="S1945" s="11"/>
      <c r="T1945" s="11"/>
      <c r="U1945" s="11"/>
      <c r="V1945" s="11"/>
      <c r="W1945" s="11"/>
      <c r="X1945" s="11"/>
      <c r="Y1945" s="11"/>
      <c r="Z1945" s="246"/>
      <c r="AA19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5" s="250" t="e">
        <f>IF(tbl_TransDet_Exp[[#This Row],[+/-  (HR GL Detail)]]&lt;&gt;"",tbl_TransDet_Exp[[#This Row],[+/-  (HR GL Detail)]],IF(#REF!&lt;&gt;"",#REF!,""))</f>
        <v>#REF!</v>
      </c>
      <c r="AC1945" s="250" t="str">
        <f t="shared" si="93"/>
        <v>https://financials.omni.fsu.edu/psp/sprdfi/EMPLOYEE/ERP/c/AUDIT_EXPENSE_FUNCTIONS.TE_EXP_SHEET_INQ.GBL?SHEET_ID=</v>
      </c>
      <c r="AD1945" s="250" t="str">
        <f t="shared" si="94"/>
        <v>&amp;PAGE=EX_SHEET_ENTRY</v>
      </c>
      <c r="AE1945" s="250" t="str">
        <f>IF(LEFT(tbl_TransDet_Exp[[#This Row],[Journal Id]],2)="EX",TEXT(tbl_TransDet_Exp[[#This Row],[Vch /Ex /PayId]],"0000000000"),"")</f>
        <v/>
      </c>
      <c r="AF1945" s="250" t="b">
        <f>IF(tbl_TransDet_Exp[[#This Row],[ER Lookup and Format]]&lt;&gt;"",CONCATENATE(tbl_TransDet_Exp[[#This Row],[https://financials.omni.fsu.edu/psp/sprdfi/EMPLOYEE/ERP/c/AUDIT_EXPENSE_FUNCTIONS.TE_EXP_SHEET_INQ.GBL?SHEET_ID=]],AE1945,tbl_TransDet_Exp[[#This Row],[&amp;PAGE=EX_SHEET_ENTRY]]))</f>
        <v>0</v>
      </c>
      <c r="AG1945" s="250" t="str">
        <f t="shared" si="95"/>
        <v>https://docmgmt.its.fsu.edu/NolijWeb/public/apiLoginCheck.jsp?redir=../documentviewer/%3FdocumentId%3D</v>
      </c>
      <c r="AH19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5" s="250" t="str">
        <f>tbl_TransDet_Exp[[#Headers],[&amp;TargetFrameName=None]]</f>
        <v>&amp;TargetFrameName=None</v>
      </c>
      <c r="AJ19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5" s="71"/>
      <c r="AN1945" s="22"/>
      <c r="AO1945" s="22"/>
      <c r="AP1945" s="208"/>
      <c r="AQ1945" s="42" t="e">
        <f>IF(tbl_TransDet_Exp[[#This Row],[Custom SR Type]]="",INDEX(SR_Lookup[Section Name],MATCH(tbl_TransDet_Exp[[#This Row],[Account]],SR_Lookup[Account],0)),tbl_TransDet_Exp[[#This Row],[Custom SR Type]])</f>
        <v>#N/A</v>
      </c>
      <c r="AR1945" s="42">
        <f>VALUE(CONCATENATE(C1945,TEXT(tbl_TransDet_Exp[[#This Row],[Pd]],"00")))</f>
        <v>0</v>
      </c>
      <c r="AS1945" s="42" t="str">
        <f>TEXT(tbl_TransDet_Exp[[#This Row],[Project Id]],"000000")</f>
        <v>000000</v>
      </c>
      <c r="AT1945" s="42" t="e">
        <f>INDEX(Table11[Description],MATCH(tbl_TransDet_Exp[[#This Row],[Account]],Table11[GL Account],0))</f>
        <v>#N/A</v>
      </c>
      <c r="AU19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6" spans="2:47">
      <c r="B1946" s="11"/>
      <c r="C1946" s="243"/>
      <c r="D1946" s="243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244"/>
      <c r="P1946" s="11"/>
      <c r="Q1946" s="245"/>
      <c r="R1946" s="11"/>
      <c r="S1946" s="11"/>
      <c r="T1946" s="11"/>
      <c r="U1946" s="11"/>
      <c r="V1946" s="11"/>
      <c r="W1946" s="11"/>
      <c r="X1946" s="11"/>
      <c r="Y1946" s="11"/>
      <c r="Z1946" s="246"/>
      <c r="AA19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6" s="250" t="e">
        <f>IF(tbl_TransDet_Exp[[#This Row],[+/-  (HR GL Detail)]]&lt;&gt;"",tbl_TransDet_Exp[[#This Row],[+/-  (HR GL Detail)]],IF(#REF!&lt;&gt;"",#REF!,""))</f>
        <v>#REF!</v>
      </c>
      <c r="AC1946" s="250" t="str">
        <f t="shared" si="93"/>
        <v>https://financials.omni.fsu.edu/psp/sprdfi/EMPLOYEE/ERP/c/AUDIT_EXPENSE_FUNCTIONS.TE_EXP_SHEET_INQ.GBL?SHEET_ID=</v>
      </c>
      <c r="AD1946" s="250" t="str">
        <f t="shared" si="94"/>
        <v>&amp;PAGE=EX_SHEET_ENTRY</v>
      </c>
      <c r="AE1946" s="250" t="str">
        <f>IF(LEFT(tbl_TransDet_Exp[[#This Row],[Journal Id]],2)="EX",TEXT(tbl_TransDet_Exp[[#This Row],[Vch /Ex /PayId]],"0000000000"),"")</f>
        <v/>
      </c>
      <c r="AF1946" s="250" t="b">
        <f>IF(tbl_TransDet_Exp[[#This Row],[ER Lookup and Format]]&lt;&gt;"",CONCATENATE(tbl_TransDet_Exp[[#This Row],[https://financials.omni.fsu.edu/psp/sprdfi/EMPLOYEE/ERP/c/AUDIT_EXPENSE_FUNCTIONS.TE_EXP_SHEET_INQ.GBL?SHEET_ID=]],AE1946,tbl_TransDet_Exp[[#This Row],[&amp;PAGE=EX_SHEET_ENTRY]]))</f>
        <v>0</v>
      </c>
      <c r="AG1946" s="250" t="str">
        <f t="shared" si="95"/>
        <v>https://docmgmt.its.fsu.edu/NolijWeb/public/apiLoginCheck.jsp?redir=../documentviewer/%3FdocumentId%3D</v>
      </c>
      <c r="AH19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6" s="250" t="str">
        <f>tbl_TransDet_Exp[[#Headers],[&amp;TargetFrameName=None]]</f>
        <v>&amp;TargetFrameName=None</v>
      </c>
      <c r="AJ19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6" s="71"/>
      <c r="AN1946" s="22"/>
      <c r="AO1946" s="22"/>
      <c r="AP1946" s="208"/>
      <c r="AQ1946" s="42" t="e">
        <f>IF(tbl_TransDet_Exp[[#This Row],[Custom SR Type]]="",INDEX(SR_Lookup[Section Name],MATCH(tbl_TransDet_Exp[[#This Row],[Account]],SR_Lookup[Account],0)),tbl_TransDet_Exp[[#This Row],[Custom SR Type]])</f>
        <v>#N/A</v>
      </c>
      <c r="AR1946" s="42">
        <f>VALUE(CONCATENATE(C1946,TEXT(tbl_TransDet_Exp[[#This Row],[Pd]],"00")))</f>
        <v>0</v>
      </c>
      <c r="AS1946" s="42" t="str">
        <f>TEXT(tbl_TransDet_Exp[[#This Row],[Project Id]],"000000")</f>
        <v>000000</v>
      </c>
      <c r="AT1946" s="42" t="e">
        <f>INDEX(Table11[Description],MATCH(tbl_TransDet_Exp[[#This Row],[Account]],Table11[GL Account],0))</f>
        <v>#N/A</v>
      </c>
      <c r="AU19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7" spans="2:47">
      <c r="B1947" s="11"/>
      <c r="C1947" s="243"/>
      <c r="D1947" s="243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244"/>
      <c r="P1947" s="11"/>
      <c r="Q1947" s="245"/>
      <c r="R1947" s="11"/>
      <c r="S1947" s="11"/>
      <c r="T1947" s="11"/>
      <c r="U1947" s="11"/>
      <c r="V1947" s="11"/>
      <c r="W1947" s="11"/>
      <c r="X1947" s="11"/>
      <c r="Y1947" s="11"/>
      <c r="Z1947" s="246"/>
      <c r="AA19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7" s="250" t="e">
        <f>IF(tbl_TransDet_Exp[[#This Row],[+/-  (HR GL Detail)]]&lt;&gt;"",tbl_TransDet_Exp[[#This Row],[+/-  (HR GL Detail)]],IF(#REF!&lt;&gt;"",#REF!,""))</f>
        <v>#REF!</v>
      </c>
      <c r="AC1947" s="250" t="str">
        <f t="shared" si="93"/>
        <v>https://financials.omni.fsu.edu/psp/sprdfi/EMPLOYEE/ERP/c/AUDIT_EXPENSE_FUNCTIONS.TE_EXP_SHEET_INQ.GBL?SHEET_ID=</v>
      </c>
      <c r="AD1947" s="250" t="str">
        <f t="shared" si="94"/>
        <v>&amp;PAGE=EX_SHEET_ENTRY</v>
      </c>
      <c r="AE1947" s="250" t="str">
        <f>IF(LEFT(tbl_TransDet_Exp[[#This Row],[Journal Id]],2)="EX",TEXT(tbl_TransDet_Exp[[#This Row],[Vch /Ex /PayId]],"0000000000"),"")</f>
        <v/>
      </c>
      <c r="AF1947" s="250" t="b">
        <f>IF(tbl_TransDet_Exp[[#This Row],[ER Lookup and Format]]&lt;&gt;"",CONCATENATE(tbl_TransDet_Exp[[#This Row],[https://financials.omni.fsu.edu/psp/sprdfi/EMPLOYEE/ERP/c/AUDIT_EXPENSE_FUNCTIONS.TE_EXP_SHEET_INQ.GBL?SHEET_ID=]],AE1947,tbl_TransDet_Exp[[#This Row],[&amp;PAGE=EX_SHEET_ENTRY]]))</f>
        <v>0</v>
      </c>
      <c r="AG1947" s="250" t="str">
        <f t="shared" si="95"/>
        <v>https://docmgmt.its.fsu.edu/NolijWeb/public/apiLoginCheck.jsp?redir=../documentviewer/%3FdocumentId%3D</v>
      </c>
      <c r="AH19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7" s="250" t="str">
        <f>tbl_TransDet_Exp[[#Headers],[&amp;TargetFrameName=None]]</f>
        <v>&amp;TargetFrameName=None</v>
      </c>
      <c r="AJ19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7" s="71"/>
      <c r="AN1947" s="22"/>
      <c r="AO1947" s="22"/>
      <c r="AP1947" s="208"/>
      <c r="AQ1947" s="42" t="e">
        <f>IF(tbl_TransDet_Exp[[#This Row],[Custom SR Type]]="",INDEX(SR_Lookup[Section Name],MATCH(tbl_TransDet_Exp[[#This Row],[Account]],SR_Lookup[Account],0)),tbl_TransDet_Exp[[#This Row],[Custom SR Type]])</f>
        <v>#N/A</v>
      </c>
      <c r="AR1947" s="42">
        <f>VALUE(CONCATENATE(C1947,TEXT(tbl_TransDet_Exp[[#This Row],[Pd]],"00")))</f>
        <v>0</v>
      </c>
      <c r="AS1947" s="42" t="str">
        <f>TEXT(tbl_TransDet_Exp[[#This Row],[Project Id]],"000000")</f>
        <v>000000</v>
      </c>
      <c r="AT1947" s="42" t="e">
        <f>INDEX(Table11[Description],MATCH(tbl_TransDet_Exp[[#This Row],[Account]],Table11[GL Account],0))</f>
        <v>#N/A</v>
      </c>
      <c r="AU19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8" spans="2:47">
      <c r="B1948" s="11"/>
      <c r="C1948" s="243"/>
      <c r="D1948" s="243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244"/>
      <c r="P1948" s="11"/>
      <c r="Q1948" s="245"/>
      <c r="R1948" s="11"/>
      <c r="S1948" s="11"/>
      <c r="T1948" s="11"/>
      <c r="U1948" s="11"/>
      <c r="V1948" s="11"/>
      <c r="W1948" s="11"/>
      <c r="X1948" s="11"/>
      <c r="Y1948" s="11"/>
      <c r="Z1948" s="246"/>
      <c r="AA19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8" s="250" t="e">
        <f>IF(tbl_TransDet_Exp[[#This Row],[+/-  (HR GL Detail)]]&lt;&gt;"",tbl_TransDet_Exp[[#This Row],[+/-  (HR GL Detail)]],IF(#REF!&lt;&gt;"",#REF!,""))</f>
        <v>#REF!</v>
      </c>
      <c r="AC1948" s="250" t="str">
        <f t="shared" si="93"/>
        <v>https://financials.omni.fsu.edu/psp/sprdfi/EMPLOYEE/ERP/c/AUDIT_EXPENSE_FUNCTIONS.TE_EXP_SHEET_INQ.GBL?SHEET_ID=</v>
      </c>
      <c r="AD1948" s="250" t="str">
        <f t="shared" si="94"/>
        <v>&amp;PAGE=EX_SHEET_ENTRY</v>
      </c>
      <c r="AE1948" s="250" t="str">
        <f>IF(LEFT(tbl_TransDet_Exp[[#This Row],[Journal Id]],2)="EX",TEXT(tbl_TransDet_Exp[[#This Row],[Vch /Ex /PayId]],"0000000000"),"")</f>
        <v/>
      </c>
      <c r="AF1948" s="250" t="b">
        <f>IF(tbl_TransDet_Exp[[#This Row],[ER Lookup and Format]]&lt;&gt;"",CONCATENATE(tbl_TransDet_Exp[[#This Row],[https://financials.omni.fsu.edu/psp/sprdfi/EMPLOYEE/ERP/c/AUDIT_EXPENSE_FUNCTIONS.TE_EXP_SHEET_INQ.GBL?SHEET_ID=]],AE1948,tbl_TransDet_Exp[[#This Row],[&amp;PAGE=EX_SHEET_ENTRY]]))</f>
        <v>0</v>
      </c>
      <c r="AG1948" s="250" t="str">
        <f t="shared" si="95"/>
        <v>https://docmgmt.its.fsu.edu/NolijWeb/public/apiLoginCheck.jsp?redir=../documentviewer/%3FdocumentId%3D</v>
      </c>
      <c r="AH19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8" s="250" t="str">
        <f>tbl_TransDet_Exp[[#Headers],[&amp;TargetFrameName=None]]</f>
        <v>&amp;TargetFrameName=None</v>
      </c>
      <c r="AJ19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8" s="71"/>
      <c r="AN1948" s="22"/>
      <c r="AO1948" s="22"/>
      <c r="AP1948" s="208"/>
      <c r="AQ1948" s="42" t="e">
        <f>IF(tbl_TransDet_Exp[[#This Row],[Custom SR Type]]="",INDEX(SR_Lookup[Section Name],MATCH(tbl_TransDet_Exp[[#This Row],[Account]],SR_Lookup[Account],0)),tbl_TransDet_Exp[[#This Row],[Custom SR Type]])</f>
        <v>#N/A</v>
      </c>
      <c r="AR1948" s="42">
        <f>VALUE(CONCATENATE(C1948,TEXT(tbl_TransDet_Exp[[#This Row],[Pd]],"00")))</f>
        <v>0</v>
      </c>
      <c r="AS1948" s="42" t="str">
        <f>TEXT(tbl_TransDet_Exp[[#This Row],[Project Id]],"000000")</f>
        <v>000000</v>
      </c>
      <c r="AT1948" s="42" t="e">
        <f>INDEX(Table11[Description],MATCH(tbl_TransDet_Exp[[#This Row],[Account]],Table11[GL Account],0))</f>
        <v>#N/A</v>
      </c>
      <c r="AU19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49" spans="2:47">
      <c r="B1949" s="11"/>
      <c r="C1949" s="243"/>
      <c r="D1949" s="243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244"/>
      <c r="P1949" s="11"/>
      <c r="Q1949" s="245"/>
      <c r="R1949" s="11"/>
      <c r="S1949" s="11"/>
      <c r="T1949" s="11"/>
      <c r="U1949" s="11"/>
      <c r="V1949" s="11"/>
      <c r="W1949" s="11"/>
      <c r="X1949" s="11"/>
      <c r="Y1949" s="11"/>
      <c r="Z1949" s="246"/>
      <c r="AA19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49" s="250" t="e">
        <f>IF(tbl_TransDet_Exp[[#This Row],[+/-  (HR GL Detail)]]&lt;&gt;"",tbl_TransDet_Exp[[#This Row],[+/-  (HR GL Detail)]],IF(#REF!&lt;&gt;"",#REF!,""))</f>
        <v>#REF!</v>
      </c>
      <c r="AC1949" s="250" t="str">
        <f t="shared" si="93"/>
        <v>https://financials.omni.fsu.edu/psp/sprdfi/EMPLOYEE/ERP/c/AUDIT_EXPENSE_FUNCTIONS.TE_EXP_SHEET_INQ.GBL?SHEET_ID=</v>
      </c>
      <c r="AD1949" s="250" t="str">
        <f t="shared" si="94"/>
        <v>&amp;PAGE=EX_SHEET_ENTRY</v>
      </c>
      <c r="AE1949" s="250" t="str">
        <f>IF(LEFT(tbl_TransDet_Exp[[#This Row],[Journal Id]],2)="EX",TEXT(tbl_TransDet_Exp[[#This Row],[Vch /Ex /PayId]],"0000000000"),"")</f>
        <v/>
      </c>
      <c r="AF1949" s="250" t="b">
        <f>IF(tbl_TransDet_Exp[[#This Row],[ER Lookup and Format]]&lt;&gt;"",CONCATENATE(tbl_TransDet_Exp[[#This Row],[https://financials.omni.fsu.edu/psp/sprdfi/EMPLOYEE/ERP/c/AUDIT_EXPENSE_FUNCTIONS.TE_EXP_SHEET_INQ.GBL?SHEET_ID=]],AE1949,tbl_TransDet_Exp[[#This Row],[&amp;PAGE=EX_SHEET_ENTRY]]))</f>
        <v>0</v>
      </c>
      <c r="AG1949" s="250" t="str">
        <f t="shared" si="95"/>
        <v>https://docmgmt.its.fsu.edu/NolijWeb/public/apiLoginCheck.jsp?redir=../documentviewer/%3FdocumentId%3D</v>
      </c>
      <c r="AH19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49" s="250" t="str">
        <f>tbl_TransDet_Exp[[#Headers],[&amp;TargetFrameName=None]]</f>
        <v>&amp;TargetFrameName=None</v>
      </c>
      <c r="AJ19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49" s="71"/>
      <c r="AN1949" s="22"/>
      <c r="AO1949" s="22"/>
      <c r="AP1949" s="208"/>
      <c r="AQ1949" s="42" t="e">
        <f>IF(tbl_TransDet_Exp[[#This Row],[Custom SR Type]]="",INDEX(SR_Lookup[Section Name],MATCH(tbl_TransDet_Exp[[#This Row],[Account]],SR_Lookup[Account],0)),tbl_TransDet_Exp[[#This Row],[Custom SR Type]])</f>
        <v>#N/A</v>
      </c>
      <c r="AR1949" s="42">
        <f>VALUE(CONCATENATE(C1949,TEXT(tbl_TransDet_Exp[[#This Row],[Pd]],"00")))</f>
        <v>0</v>
      </c>
      <c r="AS1949" s="42" t="str">
        <f>TEXT(tbl_TransDet_Exp[[#This Row],[Project Id]],"000000")</f>
        <v>000000</v>
      </c>
      <c r="AT1949" s="42" t="e">
        <f>INDEX(Table11[Description],MATCH(tbl_TransDet_Exp[[#This Row],[Account]],Table11[GL Account],0))</f>
        <v>#N/A</v>
      </c>
      <c r="AU19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0" spans="2:47">
      <c r="B1950" s="11"/>
      <c r="C1950" s="243"/>
      <c r="D1950" s="243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244"/>
      <c r="P1950" s="11"/>
      <c r="Q1950" s="245"/>
      <c r="R1950" s="11"/>
      <c r="S1950" s="11"/>
      <c r="T1950" s="11"/>
      <c r="U1950" s="11"/>
      <c r="V1950" s="11"/>
      <c r="W1950" s="11"/>
      <c r="X1950" s="11"/>
      <c r="Y1950" s="11"/>
      <c r="Z1950" s="246"/>
      <c r="AA19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0" s="250" t="e">
        <f>IF(tbl_TransDet_Exp[[#This Row],[+/-  (HR GL Detail)]]&lt;&gt;"",tbl_TransDet_Exp[[#This Row],[+/-  (HR GL Detail)]],IF(#REF!&lt;&gt;"",#REF!,""))</f>
        <v>#REF!</v>
      </c>
      <c r="AC1950" s="250" t="str">
        <f t="shared" si="93"/>
        <v>https://financials.omni.fsu.edu/psp/sprdfi/EMPLOYEE/ERP/c/AUDIT_EXPENSE_FUNCTIONS.TE_EXP_SHEET_INQ.GBL?SHEET_ID=</v>
      </c>
      <c r="AD1950" s="250" t="str">
        <f t="shared" si="94"/>
        <v>&amp;PAGE=EX_SHEET_ENTRY</v>
      </c>
      <c r="AE1950" s="250" t="str">
        <f>IF(LEFT(tbl_TransDet_Exp[[#This Row],[Journal Id]],2)="EX",TEXT(tbl_TransDet_Exp[[#This Row],[Vch /Ex /PayId]],"0000000000"),"")</f>
        <v/>
      </c>
      <c r="AF1950" s="250" t="b">
        <f>IF(tbl_TransDet_Exp[[#This Row],[ER Lookup and Format]]&lt;&gt;"",CONCATENATE(tbl_TransDet_Exp[[#This Row],[https://financials.omni.fsu.edu/psp/sprdfi/EMPLOYEE/ERP/c/AUDIT_EXPENSE_FUNCTIONS.TE_EXP_SHEET_INQ.GBL?SHEET_ID=]],AE1950,tbl_TransDet_Exp[[#This Row],[&amp;PAGE=EX_SHEET_ENTRY]]))</f>
        <v>0</v>
      </c>
      <c r="AG1950" s="250" t="str">
        <f t="shared" si="95"/>
        <v>https://docmgmt.its.fsu.edu/NolijWeb/public/apiLoginCheck.jsp?redir=../documentviewer/%3FdocumentId%3D</v>
      </c>
      <c r="AH19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0" s="250" t="str">
        <f>tbl_TransDet_Exp[[#Headers],[&amp;TargetFrameName=None]]</f>
        <v>&amp;TargetFrameName=None</v>
      </c>
      <c r="AJ19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0" s="71"/>
      <c r="AN1950" s="22"/>
      <c r="AO1950" s="22"/>
      <c r="AP1950" s="208"/>
      <c r="AQ1950" s="42" t="e">
        <f>IF(tbl_TransDet_Exp[[#This Row],[Custom SR Type]]="",INDEX(SR_Lookup[Section Name],MATCH(tbl_TransDet_Exp[[#This Row],[Account]],SR_Lookup[Account],0)),tbl_TransDet_Exp[[#This Row],[Custom SR Type]])</f>
        <v>#N/A</v>
      </c>
      <c r="AR1950" s="42">
        <f>VALUE(CONCATENATE(C1950,TEXT(tbl_TransDet_Exp[[#This Row],[Pd]],"00")))</f>
        <v>0</v>
      </c>
      <c r="AS1950" s="42" t="str">
        <f>TEXT(tbl_TransDet_Exp[[#This Row],[Project Id]],"000000")</f>
        <v>000000</v>
      </c>
      <c r="AT1950" s="42" t="e">
        <f>INDEX(Table11[Description],MATCH(tbl_TransDet_Exp[[#This Row],[Account]],Table11[GL Account],0))</f>
        <v>#N/A</v>
      </c>
      <c r="AU19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1" spans="2:47">
      <c r="B1951" s="11"/>
      <c r="C1951" s="243"/>
      <c r="D1951" s="243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244"/>
      <c r="P1951" s="11"/>
      <c r="Q1951" s="245"/>
      <c r="R1951" s="11"/>
      <c r="S1951" s="11"/>
      <c r="T1951" s="11"/>
      <c r="U1951" s="11"/>
      <c r="V1951" s="11"/>
      <c r="W1951" s="11"/>
      <c r="X1951" s="11"/>
      <c r="Y1951" s="11"/>
      <c r="Z1951" s="246"/>
      <c r="AA19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1" s="250" t="e">
        <f>IF(tbl_TransDet_Exp[[#This Row],[+/-  (HR GL Detail)]]&lt;&gt;"",tbl_TransDet_Exp[[#This Row],[+/-  (HR GL Detail)]],IF(#REF!&lt;&gt;"",#REF!,""))</f>
        <v>#REF!</v>
      </c>
      <c r="AC1951" s="250" t="str">
        <f t="shared" si="93"/>
        <v>https://financials.omni.fsu.edu/psp/sprdfi/EMPLOYEE/ERP/c/AUDIT_EXPENSE_FUNCTIONS.TE_EXP_SHEET_INQ.GBL?SHEET_ID=</v>
      </c>
      <c r="AD1951" s="250" t="str">
        <f t="shared" si="94"/>
        <v>&amp;PAGE=EX_SHEET_ENTRY</v>
      </c>
      <c r="AE1951" s="250" t="str">
        <f>IF(LEFT(tbl_TransDet_Exp[[#This Row],[Journal Id]],2)="EX",TEXT(tbl_TransDet_Exp[[#This Row],[Vch /Ex /PayId]],"0000000000"),"")</f>
        <v/>
      </c>
      <c r="AF1951" s="250" t="b">
        <f>IF(tbl_TransDet_Exp[[#This Row],[ER Lookup and Format]]&lt;&gt;"",CONCATENATE(tbl_TransDet_Exp[[#This Row],[https://financials.omni.fsu.edu/psp/sprdfi/EMPLOYEE/ERP/c/AUDIT_EXPENSE_FUNCTIONS.TE_EXP_SHEET_INQ.GBL?SHEET_ID=]],AE1951,tbl_TransDet_Exp[[#This Row],[&amp;PAGE=EX_SHEET_ENTRY]]))</f>
        <v>0</v>
      </c>
      <c r="AG1951" s="250" t="str">
        <f t="shared" si="95"/>
        <v>https://docmgmt.its.fsu.edu/NolijWeb/public/apiLoginCheck.jsp?redir=../documentviewer/%3FdocumentId%3D</v>
      </c>
      <c r="AH19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1" s="250" t="str">
        <f>tbl_TransDet_Exp[[#Headers],[&amp;TargetFrameName=None]]</f>
        <v>&amp;TargetFrameName=None</v>
      </c>
      <c r="AJ19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1" s="71"/>
      <c r="AN1951" s="22"/>
      <c r="AO1951" s="22"/>
      <c r="AP1951" s="208"/>
      <c r="AQ1951" s="42" t="e">
        <f>IF(tbl_TransDet_Exp[[#This Row],[Custom SR Type]]="",INDEX(SR_Lookup[Section Name],MATCH(tbl_TransDet_Exp[[#This Row],[Account]],SR_Lookup[Account],0)),tbl_TransDet_Exp[[#This Row],[Custom SR Type]])</f>
        <v>#N/A</v>
      </c>
      <c r="AR1951" s="42">
        <f>VALUE(CONCATENATE(C1951,TEXT(tbl_TransDet_Exp[[#This Row],[Pd]],"00")))</f>
        <v>0</v>
      </c>
      <c r="AS1951" s="42" t="str">
        <f>TEXT(tbl_TransDet_Exp[[#This Row],[Project Id]],"000000")</f>
        <v>000000</v>
      </c>
      <c r="AT1951" s="42" t="e">
        <f>INDEX(Table11[Description],MATCH(tbl_TransDet_Exp[[#This Row],[Account]],Table11[GL Account],0))</f>
        <v>#N/A</v>
      </c>
      <c r="AU19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2" spans="2:47">
      <c r="B1952" s="11"/>
      <c r="C1952" s="243"/>
      <c r="D1952" s="243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244"/>
      <c r="P1952" s="11"/>
      <c r="Q1952" s="245"/>
      <c r="R1952" s="11"/>
      <c r="S1952" s="11"/>
      <c r="T1952" s="11"/>
      <c r="U1952" s="11"/>
      <c r="V1952" s="11"/>
      <c r="W1952" s="11"/>
      <c r="X1952" s="11"/>
      <c r="Y1952" s="11"/>
      <c r="Z1952" s="246"/>
      <c r="AA19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2" s="250" t="e">
        <f>IF(tbl_TransDet_Exp[[#This Row],[+/-  (HR GL Detail)]]&lt;&gt;"",tbl_TransDet_Exp[[#This Row],[+/-  (HR GL Detail)]],IF(#REF!&lt;&gt;"",#REF!,""))</f>
        <v>#REF!</v>
      </c>
      <c r="AC1952" s="250" t="str">
        <f t="shared" si="93"/>
        <v>https://financials.omni.fsu.edu/psp/sprdfi/EMPLOYEE/ERP/c/AUDIT_EXPENSE_FUNCTIONS.TE_EXP_SHEET_INQ.GBL?SHEET_ID=</v>
      </c>
      <c r="AD1952" s="250" t="str">
        <f t="shared" si="94"/>
        <v>&amp;PAGE=EX_SHEET_ENTRY</v>
      </c>
      <c r="AE1952" s="250" t="str">
        <f>IF(LEFT(tbl_TransDet_Exp[[#This Row],[Journal Id]],2)="EX",TEXT(tbl_TransDet_Exp[[#This Row],[Vch /Ex /PayId]],"0000000000"),"")</f>
        <v/>
      </c>
      <c r="AF1952" s="250" t="b">
        <f>IF(tbl_TransDet_Exp[[#This Row],[ER Lookup and Format]]&lt;&gt;"",CONCATENATE(tbl_TransDet_Exp[[#This Row],[https://financials.omni.fsu.edu/psp/sprdfi/EMPLOYEE/ERP/c/AUDIT_EXPENSE_FUNCTIONS.TE_EXP_SHEET_INQ.GBL?SHEET_ID=]],AE1952,tbl_TransDet_Exp[[#This Row],[&amp;PAGE=EX_SHEET_ENTRY]]))</f>
        <v>0</v>
      </c>
      <c r="AG1952" s="250" t="str">
        <f t="shared" si="95"/>
        <v>https://docmgmt.its.fsu.edu/NolijWeb/public/apiLoginCheck.jsp?redir=../documentviewer/%3FdocumentId%3D</v>
      </c>
      <c r="AH19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2" s="250" t="str">
        <f>tbl_TransDet_Exp[[#Headers],[&amp;TargetFrameName=None]]</f>
        <v>&amp;TargetFrameName=None</v>
      </c>
      <c r="AJ19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2" s="71"/>
      <c r="AN1952" s="22"/>
      <c r="AO1952" s="22"/>
      <c r="AP1952" s="208"/>
      <c r="AQ1952" s="42" t="e">
        <f>IF(tbl_TransDet_Exp[[#This Row],[Custom SR Type]]="",INDEX(SR_Lookup[Section Name],MATCH(tbl_TransDet_Exp[[#This Row],[Account]],SR_Lookup[Account],0)),tbl_TransDet_Exp[[#This Row],[Custom SR Type]])</f>
        <v>#N/A</v>
      </c>
      <c r="AR1952" s="42">
        <f>VALUE(CONCATENATE(C1952,TEXT(tbl_TransDet_Exp[[#This Row],[Pd]],"00")))</f>
        <v>0</v>
      </c>
      <c r="AS1952" s="42" t="str">
        <f>TEXT(tbl_TransDet_Exp[[#This Row],[Project Id]],"000000")</f>
        <v>000000</v>
      </c>
      <c r="AT1952" s="42" t="e">
        <f>INDEX(Table11[Description],MATCH(tbl_TransDet_Exp[[#This Row],[Account]],Table11[GL Account],0))</f>
        <v>#N/A</v>
      </c>
      <c r="AU19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3" spans="2:47">
      <c r="B1953" s="11"/>
      <c r="C1953" s="243"/>
      <c r="D1953" s="243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244"/>
      <c r="P1953" s="11"/>
      <c r="Q1953" s="245"/>
      <c r="R1953" s="11"/>
      <c r="S1953" s="11"/>
      <c r="T1953" s="11"/>
      <c r="U1953" s="11"/>
      <c r="V1953" s="11"/>
      <c r="W1953" s="11"/>
      <c r="X1953" s="11"/>
      <c r="Y1953" s="11"/>
      <c r="Z1953" s="246"/>
      <c r="AA19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3" s="250" t="e">
        <f>IF(tbl_TransDet_Exp[[#This Row],[+/-  (HR GL Detail)]]&lt;&gt;"",tbl_TransDet_Exp[[#This Row],[+/-  (HR GL Detail)]],IF(#REF!&lt;&gt;"",#REF!,""))</f>
        <v>#REF!</v>
      </c>
      <c r="AC1953" s="250" t="str">
        <f t="shared" si="93"/>
        <v>https://financials.omni.fsu.edu/psp/sprdfi/EMPLOYEE/ERP/c/AUDIT_EXPENSE_FUNCTIONS.TE_EXP_SHEET_INQ.GBL?SHEET_ID=</v>
      </c>
      <c r="AD1953" s="250" t="str">
        <f t="shared" si="94"/>
        <v>&amp;PAGE=EX_SHEET_ENTRY</v>
      </c>
      <c r="AE1953" s="250" t="str">
        <f>IF(LEFT(tbl_TransDet_Exp[[#This Row],[Journal Id]],2)="EX",TEXT(tbl_TransDet_Exp[[#This Row],[Vch /Ex /PayId]],"0000000000"),"")</f>
        <v/>
      </c>
      <c r="AF1953" s="250" t="b">
        <f>IF(tbl_TransDet_Exp[[#This Row],[ER Lookup and Format]]&lt;&gt;"",CONCATENATE(tbl_TransDet_Exp[[#This Row],[https://financials.omni.fsu.edu/psp/sprdfi/EMPLOYEE/ERP/c/AUDIT_EXPENSE_FUNCTIONS.TE_EXP_SHEET_INQ.GBL?SHEET_ID=]],AE1953,tbl_TransDet_Exp[[#This Row],[&amp;PAGE=EX_SHEET_ENTRY]]))</f>
        <v>0</v>
      </c>
      <c r="AG1953" s="250" t="str">
        <f t="shared" si="95"/>
        <v>https://docmgmt.its.fsu.edu/NolijWeb/public/apiLoginCheck.jsp?redir=../documentviewer/%3FdocumentId%3D</v>
      </c>
      <c r="AH19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3" s="250" t="str">
        <f>tbl_TransDet_Exp[[#Headers],[&amp;TargetFrameName=None]]</f>
        <v>&amp;TargetFrameName=None</v>
      </c>
      <c r="AJ19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3" s="71"/>
      <c r="AN1953" s="22"/>
      <c r="AO1953" s="22"/>
      <c r="AP1953" s="208"/>
      <c r="AQ1953" s="42" t="e">
        <f>IF(tbl_TransDet_Exp[[#This Row],[Custom SR Type]]="",INDEX(SR_Lookup[Section Name],MATCH(tbl_TransDet_Exp[[#This Row],[Account]],SR_Lookup[Account],0)),tbl_TransDet_Exp[[#This Row],[Custom SR Type]])</f>
        <v>#N/A</v>
      </c>
      <c r="AR1953" s="42">
        <f>VALUE(CONCATENATE(C1953,TEXT(tbl_TransDet_Exp[[#This Row],[Pd]],"00")))</f>
        <v>0</v>
      </c>
      <c r="AS1953" s="42" t="str">
        <f>TEXT(tbl_TransDet_Exp[[#This Row],[Project Id]],"000000")</f>
        <v>000000</v>
      </c>
      <c r="AT1953" s="42" t="e">
        <f>INDEX(Table11[Description],MATCH(tbl_TransDet_Exp[[#This Row],[Account]],Table11[GL Account],0))</f>
        <v>#N/A</v>
      </c>
      <c r="AU19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4" spans="2:47">
      <c r="B1954" s="11"/>
      <c r="C1954" s="243"/>
      <c r="D1954" s="243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244"/>
      <c r="P1954" s="11"/>
      <c r="Q1954" s="245"/>
      <c r="R1954" s="11"/>
      <c r="S1954" s="11"/>
      <c r="T1954" s="11"/>
      <c r="U1954" s="11"/>
      <c r="V1954" s="11"/>
      <c r="W1954" s="11"/>
      <c r="X1954" s="11"/>
      <c r="Y1954" s="11"/>
      <c r="Z1954" s="246"/>
      <c r="AA19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4" s="250" t="e">
        <f>IF(tbl_TransDet_Exp[[#This Row],[+/-  (HR GL Detail)]]&lt;&gt;"",tbl_TransDet_Exp[[#This Row],[+/-  (HR GL Detail)]],IF(#REF!&lt;&gt;"",#REF!,""))</f>
        <v>#REF!</v>
      </c>
      <c r="AC1954" s="250" t="str">
        <f t="shared" si="93"/>
        <v>https://financials.omni.fsu.edu/psp/sprdfi/EMPLOYEE/ERP/c/AUDIT_EXPENSE_FUNCTIONS.TE_EXP_SHEET_INQ.GBL?SHEET_ID=</v>
      </c>
      <c r="AD1954" s="250" t="str">
        <f t="shared" si="94"/>
        <v>&amp;PAGE=EX_SHEET_ENTRY</v>
      </c>
      <c r="AE1954" s="250" t="str">
        <f>IF(LEFT(tbl_TransDet_Exp[[#This Row],[Journal Id]],2)="EX",TEXT(tbl_TransDet_Exp[[#This Row],[Vch /Ex /PayId]],"0000000000"),"")</f>
        <v/>
      </c>
      <c r="AF1954" s="250" t="b">
        <f>IF(tbl_TransDet_Exp[[#This Row],[ER Lookup and Format]]&lt;&gt;"",CONCATENATE(tbl_TransDet_Exp[[#This Row],[https://financials.omni.fsu.edu/psp/sprdfi/EMPLOYEE/ERP/c/AUDIT_EXPENSE_FUNCTIONS.TE_EXP_SHEET_INQ.GBL?SHEET_ID=]],AE1954,tbl_TransDet_Exp[[#This Row],[&amp;PAGE=EX_SHEET_ENTRY]]))</f>
        <v>0</v>
      </c>
      <c r="AG1954" s="250" t="str">
        <f t="shared" si="95"/>
        <v>https://docmgmt.its.fsu.edu/NolijWeb/public/apiLoginCheck.jsp?redir=../documentviewer/%3FdocumentId%3D</v>
      </c>
      <c r="AH19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4" s="250" t="str">
        <f>tbl_TransDet_Exp[[#Headers],[&amp;TargetFrameName=None]]</f>
        <v>&amp;TargetFrameName=None</v>
      </c>
      <c r="AJ19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4" s="71"/>
      <c r="AN1954" s="22"/>
      <c r="AO1954" s="22"/>
      <c r="AP1954" s="208"/>
      <c r="AQ1954" s="42" t="e">
        <f>IF(tbl_TransDet_Exp[[#This Row],[Custom SR Type]]="",INDEX(SR_Lookup[Section Name],MATCH(tbl_TransDet_Exp[[#This Row],[Account]],SR_Lookup[Account],0)),tbl_TransDet_Exp[[#This Row],[Custom SR Type]])</f>
        <v>#N/A</v>
      </c>
      <c r="AR1954" s="42">
        <f>VALUE(CONCATENATE(C1954,TEXT(tbl_TransDet_Exp[[#This Row],[Pd]],"00")))</f>
        <v>0</v>
      </c>
      <c r="AS1954" s="42" t="str">
        <f>TEXT(tbl_TransDet_Exp[[#This Row],[Project Id]],"000000")</f>
        <v>000000</v>
      </c>
      <c r="AT1954" s="42" t="e">
        <f>INDEX(Table11[Description],MATCH(tbl_TransDet_Exp[[#This Row],[Account]],Table11[GL Account],0))</f>
        <v>#N/A</v>
      </c>
      <c r="AU19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5" spans="2:47">
      <c r="B1955" s="11"/>
      <c r="C1955" s="243"/>
      <c r="D1955" s="243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244"/>
      <c r="P1955" s="11"/>
      <c r="Q1955" s="245"/>
      <c r="R1955" s="11"/>
      <c r="S1955" s="11"/>
      <c r="T1955" s="11"/>
      <c r="U1955" s="11"/>
      <c r="V1955" s="11"/>
      <c r="W1955" s="11"/>
      <c r="X1955" s="11"/>
      <c r="Y1955" s="11"/>
      <c r="Z1955" s="246"/>
      <c r="AA19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5" s="250" t="e">
        <f>IF(tbl_TransDet_Exp[[#This Row],[+/-  (HR GL Detail)]]&lt;&gt;"",tbl_TransDet_Exp[[#This Row],[+/-  (HR GL Detail)]],IF(#REF!&lt;&gt;"",#REF!,""))</f>
        <v>#REF!</v>
      </c>
      <c r="AC1955" s="250" t="str">
        <f t="shared" si="93"/>
        <v>https://financials.omni.fsu.edu/psp/sprdfi/EMPLOYEE/ERP/c/AUDIT_EXPENSE_FUNCTIONS.TE_EXP_SHEET_INQ.GBL?SHEET_ID=</v>
      </c>
      <c r="AD1955" s="250" t="str">
        <f t="shared" si="94"/>
        <v>&amp;PAGE=EX_SHEET_ENTRY</v>
      </c>
      <c r="AE1955" s="250" t="str">
        <f>IF(LEFT(tbl_TransDet_Exp[[#This Row],[Journal Id]],2)="EX",TEXT(tbl_TransDet_Exp[[#This Row],[Vch /Ex /PayId]],"0000000000"),"")</f>
        <v/>
      </c>
      <c r="AF1955" s="250" t="b">
        <f>IF(tbl_TransDet_Exp[[#This Row],[ER Lookup and Format]]&lt;&gt;"",CONCATENATE(tbl_TransDet_Exp[[#This Row],[https://financials.omni.fsu.edu/psp/sprdfi/EMPLOYEE/ERP/c/AUDIT_EXPENSE_FUNCTIONS.TE_EXP_SHEET_INQ.GBL?SHEET_ID=]],AE1955,tbl_TransDet_Exp[[#This Row],[&amp;PAGE=EX_SHEET_ENTRY]]))</f>
        <v>0</v>
      </c>
      <c r="AG1955" s="250" t="str">
        <f t="shared" si="95"/>
        <v>https://docmgmt.its.fsu.edu/NolijWeb/public/apiLoginCheck.jsp?redir=../documentviewer/%3FdocumentId%3D</v>
      </c>
      <c r="AH19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5" s="250" t="str">
        <f>tbl_TransDet_Exp[[#Headers],[&amp;TargetFrameName=None]]</f>
        <v>&amp;TargetFrameName=None</v>
      </c>
      <c r="AJ19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5" s="71"/>
      <c r="AN1955" s="22"/>
      <c r="AO1955" s="22"/>
      <c r="AP1955" s="208"/>
      <c r="AQ1955" s="42" t="e">
        <f>IF(tbl_TransDet_Exp[[#This Row],[Custom SR Type]]="",INDEX(SR_Lookup[Section Name],MATCH(tbl_TransDet_Exp[[#This Row],[Account]],SR_Lookup[Account],0)),tbl_TransDet_Exp[[#This Row],[Custom SR Type]])</f>
        <v>#N/A</v>
      </c>
      <c r="AR1955" s="42">
        <f>VALUE(CONCATENATE(C1955,TEXT(tbl_TransDet_Exp[[#This Row],[Pd]],"00")))</f>
        <v>0</v>
      </c>
      <c r="AS1955" s="42" t="str">
        <f>TEXT(tbl_TransDet_Exp[[#This Row],[Project Id]],"000000")</f>
        <v>000000</v>
      </c>
      <c r="AT1955" s="42" t="e">
        <f>INDEX(Table11[Description],MATCH(tbl_TransDet_Exp[[#This Row],[Account]],Table11[GL Account],0))</f>
        <v>#N/A</v>
      </c>
      <c r="AU19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6" spans="2:47">
      <c r="B1956" s="11"/>
      <c r="C1956" s="243"/>
      <c r="D1956" s="243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244"/>
      <c r="P1956" s="11"/>
      <c r="Q1956" s="245"/>
      <c r="R1956" s="11"/>
      <c r="S1956" s="11"/>
      <c r="T1956" s="11"/>
      <c r="U1956" s="11"/>
      <c r="V1956" s="11"/>
      <c r="W1956" s="11"/>
      <c r="X1956" s="11"/>
      <c r="Y1956" s="11"/>
      <c r="Z1956" s="246"/>
      <c r="AA19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6" s="250" t="e">
        <f>IF(tbl_TransDet_Exp[[#This Row],[+/-  (HR GL Detail)]]&lt;&gt;"",tbl_TransDet_Exp[[#This Row],[+/-  (HR GL Detail)]],IF(#REF!&lt;&gt;"",#REF!,""))</f>
        <v>#REF!</v>
      </c>
      <c r="AC1956" s="250" t="str">
        <f t="shared" si="93"/>
        <v>https://financials.omni.fsu.edu/psp/sprdfi/EMPLOYEE/ERP/c/AUDIT_EXPENSE_FUNCTIONS.TE_EXP_SHEET_INQ.GBL?SHEET_ID=</v>
      </c>
      <c r="AD1956" s="250" t="str">
        <f t="shared" si="94"/>
        <v>&amp;PAGE=EX_SHEET_ENTRY</v>
      </c>
      <c r="AE1956" s="250" t="str">
        <f>IF(LEFT(tbl_TransDet_Exp[[#This Row],[Journal Id]],2)="EX",TEXT(tbl_TransDet_Exp[[#This Row],[Vch /Ex /PayId]],"0000000000"),"")</f>
        <v/>
      </c>
      <c r="AF1956" s="250" t="b">
        <f>IF(tbl_TransDet_Exp[[#This Row],[ER Lookup and Format]]&lt;&gt;"",CONCATENATE(tbl_TransDet_Exp[[#This Row],[https://financials.omni.fsu.edu/psp/sprdfi/EMPLOYEE/ERP/c/AUDIT_EXPENSE_FUNCTIONS.TE_EXP_SHEET_INQ.GBL?SHEET_ID=]],AE1956,tbl_TransDet_Exp[[#This Row],[&amp;PAGE=EX_SHEET_ENTRY]]))</f>
        <v>0</v>
      </c>
      <c r="AG1956" s="250" t="str">
        <f t="shared" si="95"/>
        <v>https://docmgmt.its.fsu.edu/NolijWeb/public/apiLoginCheck.jsp?redir=../documentviewer/%3FdocumentId%3D</v>
      </c>
      <c r="AH19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6" s="250" t="str">
        <f>tbl_TransDet_Exp[[#Headers],[&amp;TargetFrameName=None]]</f>
        <v>&amp;TargetFrameName=None</v>
      </c>
      <c r="AJ19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6" s="71"/>
      <c r="AN1956" s="22"/>
      <c r="AO1956" s="22"/>
      <c r="AP1956" s="208"/>
      <c r="AQ1956" s="42" t="e">
        <f>IF(tbl_TransDet_Exp[[#This Row],[Custom SR Type]]="",INDEX(SR_Lookup[Section Name],MATCH(tbl_TransDet_Exp[[#This Row],[Account]],SR_Lookup[Account],0)),tbl_TransDet_Exp[[#This Row],[Custom SR Type]])</f>
        <v>#N/A</v>
      </c>
      <c r="AR1956" s="42">
        <f>VALUE(CONCATENATE(C1956,TEXT(tbl_TransDet_Exp[[#This Row],[Pd]],"00")))</f>
        <v>0</v>
      </c>
      <c r="AS1956" s="42" t="str">
        <f>TEXT(tbl_TransDet_Exp[[#This Row],[Project Id]],"000000")</f>
        <v>000000</v>
      </c>
      <c r="AT1956" s="42" t="e">
        <f>INDEX(Table11[Description],MATCH(tbl_TransDet_Exp[[#This Row],[Account]],Table11[GL Account],0))</f>
        <v>#N/A</v>
      </c>
      <c r="AU19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7" spans="2:47">
      <c r="B1957" s="11"/>
      <c r="C1957" s="243"/>
      <c r="D1957" s="243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244"/>
      <c r="P1957" s="11"/>
      <c r="Q1957" s="245"/>
      <c r="R1957" s="11"/>
      <c r="S1957" s="11"/>
      <c r="T1957" s="11"/>
      <c r="U1957" s="11"/>
      <c r="V1957" s="11"/>
      <c r="W1957" s="11"/>
      <c r="X1957" s="11"/>
      <c r="Y1957" s="11"/>
      <c r="Z1957" s="246"/>
      <c r="AA19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7" s="250" t="e">
        <f>IF(tbl_TransDet_Exp[[#This Row],[+/-  (HR GL Detail)]]&lt;&gt;"",tbl_TransDet_Exp[[#This Row],[+/-  (HR GL Detail)]],IF(#REF!&lt;&gt;"",#REF!,""))</f>
        <v>#REF!</v>
      </c>
      <c r="AC1957" s="250" t="str">
        <f t="shared" si="93"/>
        <v>https://financials.omni.fsu.edu/psp/sprdfi/EMPLOYEE/ERP/c/AUDIT_EXPENSE_FUNCTIONS.TE_EXP_SHEET_INQ.GBL?SHEET_ID=</v>
      </c>
      <c r="AD1957" s="250" t="str">
        <f t="shared" si="94"/>
        <v>&amp;PAGE=EX_SHEET_ENTRY</v>
      </c>
      <c r="AE1957" s="250" t="str">
        <f>IF(LEFT(tbl_TransDet_Exp[[#This Row],[Journal Id]],2)="EX",TEXT(tbl_TransDet_Exp[[#This Row],[Vch /Ex /PayId]],"0000000000"),"")</f>
        <v/>
      </c>
      <c r="AF1957" s="250" t="b">
        <f>IF(tbl_TransDet_Exp[[#This Row],[ER Lookup and Format]]&lt;&gt;"",CONCATENATE(tbl_TransDet_Exp[[#This Row],[https://financials.omni.fsu.edu/psp/sprdfi/EMPLOYEE/ERP/c/AUDIT_EXPENSE_FUNCTIONS.TE_EXP_SHEET_INQ.GBL?SHEET_ID=]],AE1957,tbl_TransDet_Exp[[#This Row],[&amp;PAGE=EX_SHEET_ENTRY]]))</f>
        <v>0</v>
      </c>
      <c r="AG1957" s="250" t="str">
        <f t="shared" si="95"/>
        <v>https://docmgmt.its.fsu.edu/NolijWeb/public/apiLoginCheck.jsp?redir=../documentviewer/%3FdocumentId%3D</v>
      </c>
      <c r="AH19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7" s="250" t="str">
        <f>tbl_TransDet_Exp[[#Headers],[&amp;TargetFrameName=None]]</f>
        <v>&amp;TargetFrameName=None</v>
      </c>
      <c r="AJ19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7" s="71"/>
      <c r="AN1957" s="22"/>
      <c r="AO1957" s="22"/>
      <c r="AP1957" s="208"/>
      <c r="AQ1957" s="42" t="e">
        <f>IF(tbl_TransDet_Exp[[#This Row],[Custom SR Type]]="",INDEX(SR_Lookup[Section Name],MATCH(tbl_TransDet_Exp[[#This Row],[Account]],SR_Lookup[Account],0)),tbl_TransDet_Exp[[#This Row],[Custom SR Type]])</f>
        <v>#N/A</v>
      </c>
      <c r="AR1957" s="42">
        <f>VALUE(CONCATENATE(C1957,TEXT(tbl_TransDet_Exp[[#This Row],[Pd]],"00")))</f>
        <v>0</v>
      </c>
      <c r="AS1957" s="42" t="str">
        <f>TEXT(tbl_TransDet_Exp[[#This Row],[Project Id]],"000000")</f>
        <v>000000</v>
      </c>
      <c r="AT1957" s="42" t="e">
        <f>INDEX(Table11[Description],MATCH(tbl_TransDet_Exp[[#This Row],[Account]],Table11[GL Account],0))</f>
        <v>#N/A</v>
      </c>
      <c r="AU19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8" spans="2:47">
      <c r="B1958" s="11"/>
      <c r="C1958" s="243"/>
      <c r="D1958" s="243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244"/>
      <c r="P1958" s="11"/>
      <c r="Q1958" s="245"/>
      <c r="R1958" s="11"/>
      <c r="S1958" s="11"/>
      <c r="T1958" s="11"/>
      <c r="U1958" s="11"/>
      <c r="V1958" s="11"/>
      <c r="W1958" s="11"/>
      <c r="X1958" s="11"/>
      <c r="Y1958" s="11"/>
      <c r="Z1958" s="246"/>
      <c r="AA19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8" s="250" t="e">
        <f>IF(tbl_TransDet_Exp[[#This Row],[+/-  (HR GL Detail)]]&lt;&gt;"",tbl_TransDet_Exp[[#This Row],[+/-  (HR GL Detail)]],IF(#REF!&lt;&gt;"",#REF!,""))</f>
        <v>#REF!</v>
      </c>
      <c r="AC1958" s="250" t="str">
        <f t="shared" si="93"/>
        <v>https://financials.omni.fsu.edu/psp/sprdfi/EMPLOYEE/ERP/c/AUDIT_EXPENSE_FUNCTIONS.TE_EXP_SHEET_INQ.GBL?SHEET_ID=</v>
      </c>
      <c r="AD1958" s="250" t="str">
        <f t="shared" si="94"/>
        <v>&amp;PAGE=EX_SHEET_ENTRY</v>
      </c>
      <c r="AE1958" s="250" t="str">
        <f>IF(LEFT(tbl_TransDet_Exp[[#This Row],[Journal Id]],2)="EX",TEXT(tbl_TransDet_Exp[[#This Row],[Vch /Ex /PayId]],"0000000000"),"")</f>
        <v/>
      </c>
      <c r="AF1958" s="250" t="b">
        <f>IF(tbl_TransDet_Exp[[#This Row],[ER Lookup and Format]]&lt;&gt;"",CONCATENATE(tbl_TransDet_Exp[[#This Row],[https://financials.omni.fsu.edu/psp/sprdfi/EMPLOYEE/ERP/c/AUDIT_EXPENSE_FUNCTIONS.TE_EXP_SHEET_INQ.GBL?SHEET_ID=]],AE1958,tbl_TransDet_Exp[[#This Row],[&amp;PAGE=EX_SHEET_ENTRY]]))</f>
        <v>0</v>
      </c>
      <c r="AG1958" s="250" t="str">
        <f t="shared" si="95"/>
        <v>https://docmgmt.its.fsu.edu/NolijWeb/public/apiLoginCheck.jsp?redir=../documentviewer/%3FdocumentId%3D</v>
      </c>
      <c r="AH19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8" s="250" t="str">
        <f>tbl_TransDet_Exp[[#Headers],[&amp;TargetFrameName=None]]</f>
        <v>&amp;TargetFrameName=None</v>
      </c>
      <c r="AJ19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8" s="71"/>
      <c r="AN1958" s="22"/>
      <c r="AO1958" s="22"/>
      <c r="AP1958" s="208"/>
      <c r="AQ1958" s="42" t="e">
        <f>IF(tbl_TransDet_Exp[[#This Row],[Custom SR Type]]="",INDEX(SR_Lookup[Section Name],MATCH(tbl_TransDet_Exp[[#This Row],[Account]],SR_Lookup[Account],0)),tbl_TransDet_Exp[[#This Row],[Custom SR Type]])</f>
        <v>#N/A</v>
      </c>
      <c r="AR1958" s="42">
        <f>VALUE(CONCATENATE(C1958,TEXT(tbl_TransDet_Exp[[#This Row],[Pd]],"00")))</f>
        <v>0</v>
      </c>
      <c r="AS1958" s="42" t="str">
        <f>TEXT(tbl_TransDet_Exp[[#This Row],[Project Id]],"000000")</f>
        <v>000000</v>
      </c>
      <c r="AT1958" s="42" t="e">
        <f>INDEX(Table11[Description],MATCH(tbl_TransDet_Exp[[#This Row],[Account]],Table11[GL Account],0))</f>
        <v>#N/A</v>
      </c>
      <c r="AU19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59" spans="2:47">
      <c r="B1959" s="11"/>
      <c r="C1959" s="243"/>
      <c r="D1959" s="243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244"/>
      <c r="P1959" s="11"/>
      <c r="Q1959" s="245"/>
      <c r="R1959" s="11"/>
      <c r="S1959" s="11"/>
      <c r="T1959" s="11"/>
      <c r="U1959" s="11"/>
      <c r="V1959" s="11"/>
      <c r="W1959" s="11"/>
      <c r="X1959" s="11"/>
      <c r="Y1959" s="11"/>
      <c r="Z1959" s="246"/>
      <c r="AA19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59" s="250" t="e">
        <f>IF(tbl_TransDet_Exp[[#This Row],[+/-  (HR GL Detail)]]&lt;&gt;"",tbl_TransDet_Exp[[#This Row],[+/-  (HR GL Detail)]],IF(#REF!&lt;&gt;"",#REF!,""))</f>
        <v>#REF!</v>
      </c>
      <c r="AC1959" s="250" t="str">
        <f t="shared" si="93"/>
        <v>https://financials.omni.fsu.edu/psp/sprdfi/EMPLOYEE/ERP/c/AUDIT_EXPENSE_FUNCTIONS.TE_EXP_SHEET_INQ.GBL?SHEET_ID=</v>
      </c>
      <c r="AD1959" s="250" t="str">
        <f t="shared" si="94"/>
        <v>&amp;PAGE=EX_SHEET_ENTRY</v>
      </c>
      <c r="AE1959" s="250" t="str">
        <f>IF(LEFT(tbl_TransDet_Exp[[#This Row],[Journal Id]],2)="EX",TEXT(tbl_TransDet_Exp[[#This Row],[Vch /Ex /PayId]],"0000000000"),"")</f>
        <v/>
      </c>
      <c r="AF1959" s="250" t="b">
        <f>IF(tbl_TransDet_Exp[[#This Row],[ER Lookup and Format]]&lt;&gt;"",CONCATENATE(tbl_TransDet_Exp[[#This Row],[https://financials.omni.fsu.edu/psp/sprdfi/EMPLOYEE/ERP/c/AUDIT_EXPENSE_FUNCTIONS.TE_EXP_SHEET_INQ.GBL?SHEET_ID=]],AE1959,tbl_TransDet_Exp[[#This Row],[&amp;PAGE=EX_SHEET_ENTRY]]))</f>
        <v>0</v>
      </c>
      <c r="AG1959" s="250" t="str">
        <f t="shared" si="95"/>
        <v>https://docmgmt.its.fsu.edu/NolijWeb/public/apiLoginCheck.jsp?redir=../documentviewer/%3FdocumentId%3D</v>
      </c>
      <c r="AH19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59" s="250" t="str">
        <f>tbl_TransDet_Exp[[#Headers],[&amp;TargetFrameName=None]]</f>
        <v>&amp;TargetFrameName=None</v>
      </c>
      <c r="AJ19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59" s="71"/>
      <c r="AN1959" s="22"/>
      <c r="AO1959" s="22"/>
      <c r="AP1959" s="208"/>
      <c r="AQ1959" s="42" t="e">
        <f>IF(tbl_TransDet_Exp[[#This Row],[Custom SR Type]]="",INDEX(SR_Lookup[Section Name],MATCH(tbl_TransDet_Exp[[#This Row],[Account]],SR_Lookup[Account],0)),tbl_TransDet_Exp[[#This Row],[Custom SR Type]])</f>
        <v>#N/A</v>
      </c>
      <c r="AR1959" s="42">
        <f>VALUE(CONCATENATE(C1959,TEXT(tbl_TransDet_Exp[[#This Row],[Pd]],"00")))</f>
        <v>0</v>
      </c>
      <c r="AS1959" s="42" t="str">
        <f>TEXT(tbl_TransDet_Exp[[#This Row],[Project Id]],"000000")</f>
        <v>000000</v>
      </c>
      <c r="AT1959" s="42" t="e">
        <f>INDEX(Table11[Description],MATCH(tbl_TransDet_Exp[[#This Row],[Account]],Table11[GL Account],0))</f>
        <v>#N/A</v>
      </c>
      <c r="AU19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0" spans="2:47">
      <c r="B1960" s="11"/>
      <c r="C1960" s="243"/>
      <c r="D1960" s="243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244"/>
      <c r="P1960" s="11"/>
      <c r="Q1960" s="245"/>
      <c r="R1960" s="11"/>
      <c r="S1960" s="11"/>
      <c r="T1960" s="11"/>
      <c r="U1960" s="11"/>
      <c r="V1960" s="11"/>
      <c r="W1960" s="11"/>
      <c r="X1960" s="11"/>
      <c r="Y1960" s="11"/>
      <c r="Z1960" s="246"/>
      <c r="AA19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0" s="250" t="e">
        <f>IF(tbl_TransDet_Exp[[#This Row],[+/-  (HR GL Detail)]]&lt;&gt;"",tbl_TransDet_Exp[[#This Row],[+/-  (HR GL Detail)]],IF(#REF!&lt;&gt;"",#REF!,""))</f>
        <v>#REF!</v>
      </c>
      <c r="AC1960" s="250" t="str">
        <f t="shared" si="93"/>
        <v>https://financials.omni.fsu.edu/psp/sprdfi/EMPLOYEE/ERP/c/AUDIT_EXPENSE_FUNCTIONS.TE_EXP_SHEET_INQ.GBL?SHEET_ID=</v>
      </c>
      <c r="AD1960" s="250" t="str">
        <f t="shared" si="94"/>
        <v>&amp;PAGE=EX_SHEET_ENTRY</v>
      </c>
      <c r="AE1960" s="250" t="str">
        <f>IF(LEFT(tbl_TransDet_Exp[[#This Row],[Journal Id]],2)="EX",TEXT(tbl_TransDet_Exp[[#This Row],[Vch /Ex /PayId]],"0000000000"),"")</f>
        <v/>
      </c>
      <c r="AF1960" s="250" t="b">
        <f>IF(tbl_TransDet_Exp[[#This Row],[ER Lookup and Format]]&lt;&gt;"",CONCATENATE(tbl_TransDet_Exp[[#This Row],[https://financials.omni.fsu.edu/psp/sprdfi/EMPLOYEE/ERP/c/AUDIT_EXPENSE_FUNCTIONS.TE_EXP_SHEET_INQ.GBL?SHEET_ID=]],AE1960,tbl_TransDet_Exp[[#This Row],[&amp;PAGE=EX_SHEET_ENTRY]]))</f>
        <v>0</v>
      </c>
      <c r="AG1960" s="250" t="str">
        <f t="shared" si="95"/>
        <v>https://docmgmt.its.fsu.edu/NolijWeb/public/apiLoginCheck.jsp?redir=../documentviewer/%3FdocumentId%3D</v>
      </c>
      <c r="AH19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0" s="250" t="str">
        <f>tbl_TransDet_Exp[[#Headers],[&amp;TargetFrameName=None]]</f>
        <v>&amp;TargetFrameName=None</v>
      </c>
      <c r="AJ19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0" s="71"/>
      <c r="AN1960" s="22"/>
      <c r="AO1960" s="22"/>
      <c r="AP1960" s="208"/>
      <c r="AQ1960" s="42" t="e">
        <f>IF(tbl_TransDet_Exp[[#This Row],[Custom SR Type]]="",INDEX(SR_Lookup[Section Name],MATCH(tbl_TransDet_Exp[[#This Row],[Account]],SR_Lookup[Account],0)),tbl_TransDet_Exp[[#This Row],[Custom SR Type]])</f>
        <v>#N/A</v>
      </c>
      <c r="AR1960" s="42">
        <f>VALUE(CONCATENATE(C1960,TEXT(tbl_TransDet_Exp[[#This Row],[Pd]],"00")))</f>
        <v>0</v>
      </c>
      <c r="AS1960" s="42" t="str">
        <f>TEXT(tbl_TransDet_Exp[[#This Row],[Project Id]],"000000")</f>
        <v>000000</v>
      </c>
      <c r="AT1960" s="42" t="e">
        <f>INDEX(Table11[Description],MATCH(tbl_TransDet_Exp[[#This Row],[Account]],Table11[GL Account],0))</f>
        <v>#N/A</v>
      </c>
      <c r="AU19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1" spans="2:47">
      <c r="B1961" s="11"/>
      <c r="C1961" s="243"/>
      <c r="D1961" s="243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244"/>
      <c r="P1961" s="11"/>
      <c r="Q1961" s="245"/>
      <c r="R1961" s="11"/>
      <c r="S1961" s="11"/>
      <c r="T1961" s="11"/>
      <c r="U1961" s="11"/>
      <c r="V1961" s="11"/>
      <c r="W1961" s="11"/>
      <c r="X1961" s="11"/>
      <c r="Y1961" s="11"/>
      <c r="Z1961" s="246"/>
      <c r="AA19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1" s="250" t="e">
        <f>IF(tbl_TransDet_Exp[[#This Row],[+/-  (HR GL Detail)]]&lt;&gt;"",tbl_TransDet_Exp[[#This Row],[+/-  (HR GL Detail)]],IF(#REF!&lt;&gt;"",#REF!,""))</f>
        <v>#REF!</v>
      </c>
      <c r="AC1961" s="250" t="str">
        <f t="shared" si="93"/>
        <v>https://financials.omni.fsu.edu/psp/sprdfi/EMPLOYEE/ERP/c/AUDIT_EXPENSE_FUNCTIONS.TE_EXP_SHEET_INQ.GBL?SHEET_ID=</v>
      </c>
      <c r="AD1961" s="250" t="str">
        <f t="shared" si="94"/>
        <v>&amp;PAGE=EX_SHEET_ENTRY</v>
      </c>
      <c r="AE1961" s="250" t="str">
        <f>IF(LEFT(tbl_TransDet_Exp[[#This Row],[Journal Id]],2)="EX",TEXT(tbl_TransDet_Exp[[#This Row],[Vch /Ex /PayId]],"0000000000"),"")</f>
        <v/>
      </c>
      <c r="AF1961" s="250" t="b">
        <f>IF(tbl_TransDet_Exp[[#This Row],[ER Lookup and Format]]&lt;&gt;"",CONCATENATE(tbl_TransDet_Exp[[#This Row],[https://financials.omni.fsu.edu/psp/sprdfi/EMPLOYEE/ERP/c/AUDIT_EXPENSE_FUNCTIONS.TE_EXP_SHEET_INQ.GBL?SHEET_ID=]],AE1961,tbl_TransDet_Exp[[#This Row],[&amp;PAGE=EX_SHEET_ENTRY]]))</f>
        <v>0</v>
      </c>
      <c r="AG1961" s="250" t="str">
        <f t="shared" si="95"/>
        <v>https://docmgmt.its.fsu.edu/NolijWeb/public/apiLoginCheck.jsp?redir=../documentviewer/%3FdocumentId%3D</v>
      </c>
      <c r="AH19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1" s="250" t="str">
        <f>tbl_TransDet_Exp[[#Headers],[&amp;TargetFrameName=None]]</f>
        <v>&amp;TargetFrameName=None</v>
      </c>
      <c r="AJ19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1" s="71"/>
      <c r="AN1961" s="22"/>
      <c r="AO1961" s="22"/>
      <c r="AP1961" s="208"/>
      <c r="AQ1961" s="42" t="e">
        <f>IF(tbl_TransDet_Exp[[#This Row],[Custom SR Type]]="",INDEX(SR_Lookup[Section Name],MATCH(tbl_TransDet_Exp[[#This Row],[Account]],SR_Lookup[Account],0)),tbl_TransDet_Exp[[#This Row],[Custom SR Type]])</f>
        <v>#N/A</v>
      </c>
      <c r="AR1961" s="42">
        <f>VALUE(CONCATENATE(C1961,TEXT(tbl_TransDet_Exp[[#This Row],[Pd]],"00")))</f>
        <v>0</v>
      </c>
      <c r="AS1961" s="42" t="str">
        <f>TEXT(tbl_TransDet_Exp[[#This Row],[Project Id]],"000000")</f>
        <v>000000</v>
      </c>
      <c r="AT1961" s="42" t="e">
        <f>INDEX(Table11[Description],MATCH(tbl_TransDet_Exp[[#This Row],[Account]],Table11[GL Account],0))</f>
        <v>#N/A</v>
      </c>
      <c r="AU19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2" spans="2:47">
      <c r="B1962" s="11"/>
      <c r="C1962" s="243"/>
      <c r="D1962" s="243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244"/>
      <c r="P1962" s="11"/>
      <c r="Q1962" s="245"/>
      <c r="R1962" s="11"/>
      <c r="S1962" s="11"/>
      <c r="T1962" s="11"/>
      <c r="U1962" s="11"/>
      <c r="V1962" s="11"/>
      <c r="W1962" s="11"/>
      <c r="X1962" s="11"/>
      <c r="Y1962" s="11"/>
      <c r="Z1962" s="246"/>
      <c r="AA19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2" s="250" t="e">
        <f>IF(tbl_TransDet_Exp[[#This Row],[+/-  (HR GL Detail)]]&lt;&gt;"",tbl_TransDet_Exp[[#This Row],[+/-  (HR GL Detail)]],IF(#REF!&lt;&gt;"",#REF!,""))</f>
        <v>#REF!</v>
      </c>
      <c r="AC1962" s="250" t="str">
        <f t="shared" si="93"/>
        <v>https://financials.omni.fsu.edu/psp/sprdfi/EMPLOYEE/ERP/c/AUDIT_EXPENSE_FUNCTIONS.TE_EXP_SHEET_INQ.GBL?SHEET_ID=</v>
      </c>
      <c r="AD1962" s="250" t="str">
        <f t="shared" si="94"/>
        <v>&amp;PAGE=EX_SHEET_ENTRY</v>
      </c>
      <c r="AE1962" s="250" t="str">
        <f>IF(LEFT(tbl_TransDet_Exp[[#This Row],[Journal Id]],2)="EX",TEXT(tbl_TransDet_Exp[[#This Row],[Vch /Ex /PayId]],"0000000000"),"")</f>
        <v/>
      </c>
      <c r="AF1962" s="250" t="b">
        <f>IF(tbl_TransDet_Exp[[#This Row],[ER Lookup and Format]]&lt;&gt;"",CONCATENATE(tbl_TransDet_Exp[[#This Row],[https://financials.omni.fsu.edu/psp/sprdfi/EMPLOYEE/ERP/c/AUDIT_EXPENSE_FUNCTIONS.TE_EXP_SHEET_INQ.GBL?SHEET_ID=]],AE1962,tbl_TransDet_Exp[[#This Row],[&amp;PAGE=EX_SHEET_ENTRY]]))</f>
        <v>0</v>
      </c>
      <c r="AG1962" s="250" t="str">
        <f t="shared" si="95"/>
        <v>https://docmgmt.its.fsu.edu/NolijWeb/public/apiLoginCheck.jsp?redir=../documentviewer/%3FdocumentId%3D</v>
      </c>
      <c r="AH19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2" s="250" t="str">
        <f>tbl_TransDet_Exp[[#Headers],[&amp;TargetFrameName=None]]</f>
        <v>&amp;TargetFrameName=None</v>
      </c>
      <c r="AJ19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2" s="71"/>
      <c r="AN1962" s="22"/>
      <c r="AO1962" s="22"/>
      <c r="AP1962" s="208"/>
      <c r="AQ1962" s="42" t="e">
        <f>IF(tbl_TransDet_Exp[[#This Row],[Custom SR Type]]="",INDEX(SR_Lookup[Section Name],MATCH(tbl_TransDet_Exp[[#This Row],[Account]],SR_Lookup[Account],0)),tbl_TransDet_Exp[[#This Row],[Custom SR Type]])</f>
        <v>#N/A</v>
      </c>
      <c r="AR1962" s="42">
        <f>VALUE(CONCATENATE(C1962,TEXT(tbl_TransDet_Exp[[#This Row],[Pd]],"00")))</f>
        <v>0</v>
      </c>
      <c r="AS1962" s="42" t="str">
        <f>TEXT(tbl_TransDet_Exp[[#This Row],[Project Id]],"000000")</f>
        <v>000000</v>
      </c>
      <c r="AT1962" s="42" t="e">
        <f>INDEX(Table11[Description],MATCH(tbl_TransDet_Exp[[#This Row],[Account]],Table11[GL Account],0))</f>
        <v>#N/A</v>
      </c>
      <c r="AU19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3" spans="2:47">
      <c r="B1963" s="11"/>
      <c r="C1963" s="243"/>
      <c r="D1963" s="243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244"/>
      <c r="P1963" s="11"/>
      <c r="Q1963" s="245"/>
      <c r="R1963" s="11"/>
      <c r="S1963" s="11"/>
      <c r="T1963" s="11"/>
      <c r="U1963" s="11"/>
      <c r="V1963" s="11"/>
      <c r="W1963" s="11"/>
      <c r="X1963" s="11"/>
      <c r="Y1963" s="11"/>
      <c r="Z1963" s="246"/>
      <c r="AA19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3" s="250" t="e">
        <f>IF(tbl_TransDet_Exp[[#This Row],[+/-  (HR GL Detail)]]&lt;&gt;"",tbl_TransDet_Exp[[#This Row],[+/-  (HR GL Detail)]],IF(#REF!&lt;&gt;"",#REF!,""))</f>
        <v>#REF!</v>
      </c>
      <c r="AC1963" s="250" t="str">
        <f t="shared" si="93"/>
        <v>https://financials.omni.fsu.edu/psp/sprdfi/EMPLOYEE/ERP/c/AUDIT_EXPENSE_FUNCTIONS.TE_EXP_SHEET_INQ.GBL?SHEET_ID=</v>
      </c>
      <c r="AD1963" s="250" t="str">
        <f t="shared" si="94"/>
        <v>&amp;PAGE=EX_SHEET_ENTRY</v>
      </c>
      <c r="AE1963" s="250" t="str">
        <f>IF(LEFT(tbl_TransDet_Exp[[#This Row],[Journal Id]],2)="EX",TEXT(tbl_TransDet_Exp[[#This Row],[Vch /Ex /PayId]],"0000000000"),"")</f>
        <v/>
      </c>
      <c r="AF1963" s="250" t="b">
        <f>IF(tbl_TransDet_Exp[[#This Row],[ER Lookup and Format]]&lt;&gt;"",CONCATENATE(tbl_TransDet_Exp[[#This Row],[https://financials.omni.fsu.edu/psp/sprdfi/EMPLOYEE/ERP/c/AUDIT_EXPENSE_FUNCTIONS.TE_EXP_SHEET_INQ.GBL?SHEET_ID=]],AE1963,tbl_TransDet_Exp[[#This Row],[&amp;PAGE=EX_SHEET_ENTRY]]))</f>
        <v>0</v>
      </c>
      <c r="AG1963" s="250" t="str">
        <f t="shared" si="95"/>
        <v>https://docmgmt.its.fsu.edu/NolijWeb/public/apiLoginCheck.jsp?redir=../documentviewer/%3FdocumentId%3D</v>
      </c>
      <c r="AH19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3" s="250" t="str">
        <f>tbl_TransDet_Exp[[#Headers],[&amp;TargetFrameName=None]]</f>
        <v>&amp;TargetFrameName=None</v>
      </c>
      <c r="AJ19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3" s="71"/>
      <c r="AN1963" s="22"/>
      <c r="AO1963" s="22"/>
      <c r="AP1963" s="208"/>
      <c r="AQ1963" s="42" t="e">
        <f>IF(tbl_TransDet_Exp[[#This Row],[Custom SR Type]]="",INDEX(SR_Lookup[Section Name],MATCH(tbl_TransDet_Exp[[#This Row],[Account]],SR_Lookup[Account],0)),tbl_TransDet_Exp[[#This Row],[Custom SR Type]])</f>
        <v>#N/A</v>
      </c>
      <c r="AR1963" s="42">
        <f>VALUE(CONCATENATE(C1963,TEXT(tbl_TransDet_Exp[[#This Row],[Pd]],"00")))</f>
        <v>0</v>
      </c>
      <c r="AS1963" s="42" t="str">
        <f>TEXT(tbl_TransDet_Exp[[#This Row],[Project Id]],"000000")</f>
        <v>000000</v>
      </c>
      <c r="AT1963" s="42" t="e">
        <f>INDEX(Table11[Description],MATCH(tbl_TransDet_Exp[[#This Row],[Account]],Table11[GL Account],0))</f>
        <v>#N/A</v>
      </c>
      <c r="AU19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4" spans="2:47">
      <c r="B1964" s="11"/>
      <c r="C1964" s="243"/>
      <c r="D1964" s="243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244"/>
      <c r="P1964" s="11"/>
      <c r="Q1964" s="245"/>
      <c r="R1964" s="11"/>
      <c r="S1964" s="11"/>
      <c r="T1964" s="11"/>
      <c r="U1964" s="11"/>
      <c r="V1964" s="11"/>
      <c r="W1964" s="11"/>
      <c r="X1964" s="11"/>
      <c r="Y1964" s="11"/>
      <c r="Z1964" s="246"/>
      <c r="AA19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4" s="250" t="e">
        <f>IF(tbl_TransDet_Exp[[#This Row],[+/-  (HR GL Detail)]]&lt;&gt;"",tbl_TransDet_Exp[[#This Row],[+/-  (HR GL Detail)]],IF(#REF!&lt;&gt;"",#REF!,""))</f>
        <v>#REF!</v>
      </c>
      <c r="AC1964" s="250" t="str">
        <f t="shared" si="93"/>
        <v>https://financials.omni.fsu.edu/psp/sprdfi/EMPLOYEE/ERP/c/AUDIT_EXPENSE_FUNCTIONS.TE_EXP_SHEET_INQ.GBL?SHEET_ID=</v>
      </c>
      <c r="AD1964" s="250" t="str">
        <f t="shared" si="94"/>
        <v>&amp;PAGE=EX_SHEET_ENTRY</v>
      </c>
      <c r="AE1964" s="250" t="str">
        <f>IF(LEFT(tbl_TransDet_Exp[[#This Row],[Journal Id]],2)="EX",TEXT(tbl_TransDet_Exp[[#This Row],[Vch /Ex /PayId]],"0000000000"),"")</f>
        <v/>
      </c>
      <c r="AF1964" s="250" t="b">
        <f>IF(tbl_TransDet_Exp[[#This Row],[ER Lookup and Format]]&lt;&gt;"",CONCATENATE(tbl_TransDet_Exp[[#This Row],[https://financials.omni.fsu.edu/psp/sprdfi/EMPLOYEE/ERP/c/AUDIT_EXPENSE_FUNCTIONS.TE_EXP_SHEET_INQ.GBL?SHEET_ID=]],AE1964,tbl_TransDet_Exp[[#This Row],[&amp;PAGE=EX_SHEET_ENTRY]]))</f>
        <v>0</v>
      </c>
      <c r="AG1964" s="250" t="str">
        <f t="shared" si="95"/>
        <v>https://docmgmt.its.fsu.edu/NolijWeb/public/apiLoginCheck.jsp?redir=../documentviewer/%3FdocumentId%3D</v>
      </c>
      <c r="AH19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4" s="250" t="str">
        <f>tbl_TransDet_Exp[[#Headers],[&amp;TargetFrameName=None]]</f>
        <v>&amp;TargetFrameName=None</v>
      </c>
      <c r="AJ19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4" s="71"/>
      <c r="AN1964" s="22"/>
      <c r="AO1964" s="22"/>
      <c r="AP1964" s="208"/>
      <c r="AQ1964" s="42" t="e">
        <f>IF(tbl_TransDet_Exp[[#This Row],[Custom SR Type]]="",INDEX(SR_Lookup[Section Name],MATCH(tbl_TransDet_Exp[[#This Row],[Account]],SR_Lookup[Account],0)),tbl_TransDet_Exp[[#This Row],[Custom SR Type]])</f>
        <v>#N/A</v>
      </c>
      <c r="AR1964" s="42">
        <f>VALUE(CONCATENATE(C1964,TEXT(tbl_TransDet_Exp[[#This Row],[Pd]],"00")))</f>
        <v>0</v>
      </c>
      <c r="AS1964" s="42" t="str">
        <f>TEXT(tbl_TransDet_Exp[[#This Row],[Project Id]],"000000")</f>
        <v>000000</v>
      </c>
      <c r="AT1964" s="42" t="e">
        <f>INDEX(Table11[Description],MATCH(tbl_TransDet_Exp[[#This Row],[Account]],Table11[GL Account],0))</f>
        <v>#N/A</v>
      </c>
      <c r="AU19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5" spans="2:47">
      <c r="B1965" s="11"/>
      <c r="C1965" s="243"/>
      <c r="D1965" s="243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244"/>
      <c r="P1965" s="11"/>
      <c r="Q1965" s="245"/>
      <c r="R1965" s="11"/>
      <c r="S1965" s="11"/>
      <c r="T1965" s="11"/>
      <c r="U1965" s="11"/>
      <c r="V1965" s="11"/>
      <c r="W1965" s="11"/>
      <c r="X1965" s="11"/>
      <c r="Y1965" s="11"/>
      <c r="Z1965" s="246"/>
      <c r="AA19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5" s="250" t="e">
        <f>IF(tbl_TransDet_Exp[[#This Row],[+/-  (HR GL Detail)]]&lt;&gt;"",tbl_TransDet_Exp[[#This Row],[+/-  (HR GL Detail)]],IF(#REF!&lt;&gt;"",#REF!,""))</f>
        <v>#REF!</v>
      </c>
      <c r="AC1965" s="250" t="str">
        <f t="shared" si="93"/>
        <v>https://financials.omni.fsu.edu/psp/sprdfi/EMPLOYEE/ERP/c/AUDIT_EXPENSE_FUNCTIONS.TE_EXP_SHEET_INQ.GBL?SHEET_ID=</v>
      </c>
      <c r="AD1965" s="250" t="str">
        <f t="shared" si="94"/>
        <v>&amp;PAGE=EX_SHEET_ENTRY</v>
      </c>
      <c r="AE1965" s="250" t="str">
        <f>IF(LEFT(tbl_TransDet_Exp[[#This Row],[Journal Id]],2)="EX",TEXT(tbl_TransDet_Exp[[#This Row],[Vch /Ex /PayId]],"0000000000"),"")</f>
        <v/>
      </c>
      <c r="AF1965" s="250" t="b">
        <f>IF(tbl_TransDet_Exp[[#This Row],[ER Lookup and Format]]&lt;&gt;"",CONCATENATE(tbl_TransDet_Exp[[#This Row],[https://financials.omni.fsu.edu/psp/sprdfi/EMPLOYEE/ERP/c/AUDIT_EXPENSE_FUNCTIONS.TE_EXP_SHEET_INQ.GBL?SHEET_ID=]],AE1965,tbl_TransDet_Exp[[#This Row],[&amp;PAGE=EX_SHEET_ENTRY]]))</f>
        <v>0</v>
      </c>
      <c r="AG1965" s="250" t="str">
        <f t="shared" si="95"/>
        <v>https://docmgmt.its.fsu.edu/NolijWeb/public/apiLoginCheck.jsp?redir=../documentviewer/%3FdocumentId%3D</v>
      </c>
      <c r="AH19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5" s="250" t="str">
        <f>tbl_TransDet_Exp[[#Headers],[&amp;TargetFrameName=None]]</f>
        <v>&amp;TargetFrameName=None</v>
      </c>
      <c r="AJ19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5" s="71"/>
      <c r="AN1965" s="22"/>
      <c r="AO1965" s="22"/>
      <c r="AP1965" s="208"/>
      <c r="AQ1965" s="42" t="e">
        <f>IF(tbl_TransDet_Exp[[#This Row],[Custom SR Type]]="",INDEX(SR_Lookup[Section Name],MATCH(tbl_TransDet_Exp[[#This Row],[Account]],SR_Lookup[Account],0)),tbl_TransDet_Exp[[#This Row],[Custom SR Type]])</f>
        <v>#N/A</v>
      </c>
      <c r="AR1965" s="42">
        <f>VALUE(CONCATENATE(C1965,TEXT(tbl_TransDet_Exp[[#This Row],[Pd]],"00")))</f>
        <v>0</v>
      </c>
      <c r="AS1965" s="42" t="str">
        <f>TEXT(tbl_TransDet_Exp[[#This Row],[Project Id]],"000000")</f>
        <v>000000</v>
      </c>
      <c r="AT1965" s="42" t="e">
        <f>INDEX(Table11[Description],MATCH(tbl_TransDet_Exp[[#This Row],[Account]],Table11[GL Account],0))</f>
        <v>#N/A</v>
      </c>
      <c r="AU19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6" spans="2:47">
      <c r="B1966" s="11"/>
      <c r="C1966" s="243"/>
      <c r="D1966" s="243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244"/>
      <c r="P1966" s="11"/>
      <c r="Q1966" s="245"/>
      <c r="R1966" s="11"/>
      <c r="S1966" s="11"/>
      <c r="T1966" s="11"/>
      <c r="U1966" s="11"/>
      <c r="V1966" s="11"/>
      <c r="W1966" s="11"/>
      <c r="X1966" s="11"/>
      <c r="Y1966" s="11"/>
      <c r="Z1966" s="246"/>
      <c r="AA19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6" s="250" t="e">
        <f>IF(tbl_TransDet_Exp[[#This Row],[+/-  (HR GL Detail)]]&lt;&gt;"",tbl_TransDet_Exp[[#This Row],[+/-  (HR GL Detail)]],IF(#REF!&lt;&gt;"",#REF!,""))</f>
        <v>#REF!</v>
      </c>
      <c r="AC1966" s="250" t="str">
        <f t="shared" si="93"/>
        <v>https://financials.omni.fsu.edu/psp/sprdfi/EMPLOYEE/ERP/c/AUDIT_EXPENSE_FUNCTIONS.TE_EXP_SHEET_INQ.GBL?SHEET_ID=</v>
      </c>
      <c r="AD1966" s="250" t="str">
        <f t="shared" si="94"/>
        <v>&amp;PAGE=EX_SHEET_ENTRY</v>
      </c>
      <c r="AE1966" s="250" t="str">
        <f>IF(LEFT(tbl_TransDet_Exp[[#This Row],[Journal Id]],2)="EX",TEXT(tbl_TransDet_Exp[[#This Row],[Vch /Ex /PayId]],"0000000000"),"")</f>
        <v/>
      </c>
      <c r="AF1966" s="250" t="b">
        <f>IF(tbl_TransDet_Exp[[#This Row],[ER Lookup and Format]]&lt;&gt;"",CONCATENATE(tbl_TransDet_Exp[[#This Row],[https://financials.omni.fsu.edu/psp/sprdfi/EMPLOYEE/ERP/c/AUDIT_EXPENSE_FUNCTIONS.TE_EXP_SHEET_INQ.GBL?SHEET_ID=]],AE1966,tbl_TransDet_Exp[[#This Row],[&amp;PAGE=EX_SHEET_ENTRY]]))</f>
        <v>0</v>
      </c>
      <c r="AG1966" s="250" t="str">
        <f t="shared" si="95"/>
        <v>https://docmgmt.its.fsu.edu/NolijWeb/public/apiLoginCheck.jsp?redir=../documentviewer/%3FdocumentId%3D</v>
      </c>
      <c r="AH19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6" s="250" t="str">
        <f>tbl_TransDet_Exp[[#Headers],[&amp;TargetFrameName=None]]</f>
        <v>&amp;TargetFrameName=None</v>
      </c>
      <c r="AJ19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6" s="71"/>
      <c r="AN1966" s="22"/>
      <c r="AO1966" s="22"/>
      <c r="AP1966" s="208"/>
      <c r="AQ1966" s="42" t="e">
        <f>IF(tbl_TransDet_Exp[[#This Row],[Custom SR Type]]="",INDEX(SR_Lookup[Section Name],MATCH(tbl_TransDet_Exp[[#This Row],[Account]],SR_Lookup[Account],0)),tbl_TransDet_Exp[[#This Row],[Custom SR Type]])</f>
        <v>#N/A</v>
      </c>
      <c r="AR1966" s="42">
        <f>VALUE(CONCATENATE(C1966,TEXT(tbl_TransDet_Exp[[#This Row],[Pd]],"00")))</f>
        <v>0</v>
      </c>
      <c r="AS1966" s="42" t="str">
        <f>TEXT(tbl_TransDet_Exp[[#This Row],[Project Id]],"000000")</f>
        <v>000000</v>
      </c>
      <c r="AT1966" s="42" t="e">
        <f>INDEX(Table11[Description],MATCH(tbl_TransDet_Exp[[#This Row],[Account]],Table11[GL Account],0))</f>
        <v>#N/A</v>
      </c>
      <c r="AU19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7" spans="2:47">
      <c r="B1967" s="11"/>
      <c r="C1967" s="243"/>
      <c r="D1967" s="243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244"/>
      <c r="P1967" s="11"/>
      <c r="Q1967" s="245"/>
      <c r="R1967" s="11"/>
      <c r="S1967" s="11"/>
      <c r="T1967" s="11"/>
      <c r="U1967" s="11"/>
      <c r="V1967" s="11"/>
      <c r="W1967" s="11"/>
      <c r="X1967" s="11"/>
      <c r="Y1967" s="11"/>
      <c r="Z1967" s="246"/>
      <c r="AA19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7" s="250" t="e">
        <f>IF(tbl_TransDet_Exp[[#This Row],[+/-  (HR GL Detail)]]&lt;&gt;"",tbl_TransDet_Exp[[#This Row],[+/-  (HR GL Detail)]],IF(#REF!&lt;&gt;"",#REF!,""))</f>
        <v>#REF!</v>
      </c>
      <c r="AC1967" s="250" t="str">
        <f t="shared" si="93"/>
        <v>https://financials.omni.fsu.edu/psp/sprdfi/EMPLOYEE/ERP/c/AUDIT_EXPENSE_FUNCTIONS.TE_EXP_SHEET_INQ.GBL?SHEET_ID=</v>
      </c>
      <c r="AD1967" s="250" t="str">
        <f t="shared" si="94"/>
        <v>&amp;PAGE=EX_SHEET_ENTRY</v>
      </c>
      <c r="AE1967" s="250" t="str">
        <f>IF(LEFT(tbl_TransDet_Exp[[#This Row],[Journal Id]],2)="EX",TEXT(tbl_TransDet_Exp[[#This Row],[Vch /Ex /PayId]],"0000000000"),"")</f>
        <v/>
      </c>
      <c r="AF1967" s="250" t="b">
        <f>IF(tbl_TransDet_Exp[[#This Row],[ER Lookup and Format]]&lt;&gt;"",CONCATENATE(tbl_TransDet_Exp[[#This Row],[https://financials.omni.fsu.edu/psp/sprdfi/EMPLOYEE/ERP/c/AUDIT_EXPENSE_FUNCTIONS.TE_EXP_SHEET_INQ.GBL?SHEET_ID=]],AE1967,tbl_TransDet_Exp[[#This Row],[&amp;PAGE=EX_SHEET_ENTRY]]))</f>
        <v>0</v>
      </c>
      <c r="AG1967" s="250" t="str">
        <f t="shared" si="95"/>
        <v>https://docmgmt.its.fsu.edu/NolijWeb/public/apiLoginCheck.jsp?redir=../documentviewer/%3FdocumentId%3D</v>
      </c>
      <c r="AH19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7" s="250" t="str">
        <f>tbl_TransDet_Exp[[#Headers],[&amp;TargetFrameName=None]]</f>
        <v>&amp;TargetFrameName=None</v>
      </c>
      <c r="AJ19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7" s="71"/>
      <c r="AN1967" s="22"/>
      <c r="AO1967" s="22"/>
      <c r="AP1967" s="208"/>
      <c r="AQ1967" s="42" t="e">
        <f>IF(tbl_TransDet_Exp[[#This Row],[Custom SR Type]]="",INDEX(SR_Lookup[Section Name],MATCH(tbl_TransDet_Exp[[#This Row],[Account]],SR_Lookup[Account],0)),tbl_TransDet_Exp[[#This Row],[Custom SR Type]])</f>
        <v>#N/A</v>
      </c>
      <c r="AR1967" s="42">
        <f>VALUE(CONCATENATE(C1967,TEXT(tbl_TransDet_Exp[[#This Row],[Pd]],"00")))</f>
        <v>0</v>
      </c>
      <c r="AS1967" s="42" t="str">
        <f>TEXT(tbl_TransDet_Exp[[#This Row],[Project Id]],"000000")</f>
        <v>000000</v>
      </c>
      <c r="AT1967" s="42" t="e">
        <f>INDEX(Table11[Description],MATCH(tbl_TransDet_Exp[[#This Row],[Account]],Table11[GL Account],0))</f>
        <v>#N/A</v>
      </c>
      <c r="AU19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8" spans="2:47">
      <c r="B1968" s="11"/>
      <c r="C1968" s="243"/>
      <c r="D1968" s="243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244"/>
      <c r="P1968" s="11"/>
      <c r="Q1968" s="245"/>
      <c r="R1968" s="11"/>
      <c r="S1968" s="11"/>
      <c r="T1968" s="11"/>
      <c r="U1968" s="11"/>
      <c r="V1968" s="11"/>
      <c r="W1968" s="11"/>
      <c r="X1968" s="11"/>
      <c r="Y1968" s="11"/>
      <c r="Z1968" s="246"/>
      <c r="AA19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8" s="250" t="e">
        <f>IF(tbl_TransDet_Exp[[#This Row],[+/-  (HR GL Detail)]]&lt;&gt;"",tbl_TransDet_Exp[[#This Row],[+/-  (HR GL Detail)]],IF(#REF!&lt;&gt;"",#REF!,""))</f>
        <v>#REF!</v>
      </c>
      <c r="AC1968" s="250" t="str">
        <f t="shared" si="93"/>
        <v>https://financials.omni.fsu.edu/psp/sprdfi/EMPLOYEE/ERP/c/AUDIT_EXPENSE_FUNCTIONS.TE_EXP_SHEET_INQ.GBL?SHEET_ID=</v>
      </c>
      <c r="AD1968" s="250" t="str">
        <f t="shared" si="94"/>
        <v>&amp;PAGE=EX_SHEET_ENTRY</v>
      </c>
      <c r="AE1968" s="250" t="str">
        <f>IF(LEFT(tbl_TransDet_Exp[[#This Row],[Journal Id]],2)="EX",TEXT(tbl_TransDet_Exp[[#This Row],[Vch /Ex /PayId]],"0000000000"),"")</f>
        <v/>
      </c>
      <c r="AF1968" s="250" t="b">
        <f>IF(tbl_TransDet_Exp[[#This Row],[ER Lookup and Format]]&lt;&gt;"",CONCATENATE(tbl_TransDet_Exp[[#This Row],[https://financials.omni.fsu.edu/psp/sprdfi/EMPLOYEE/ERP/c/AUDIT_EXPENSE_FUNCTIONS.TE_EXP_SHEET_INQ.GBL?SHEET_ID=]],AE1968,tbl_TransDet_Exp[[#This Row],[&amp;PAGE=EX_SHEET_ENTRY]]))</f>
        <v>0</v>
      </c>
      <c r="AG1968" s="250" t="str">
        <f t="shared" si="95"/>
        <v>https://docmgmt.its.fsu.edu/NolijWeb/public/apiLoginCheck.jsp?redir=../documentviewer/%3FdocumentId%3D</v>
      </c>
      <c r="AH19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8" s="250" t="str">
        <f>tbl_TransDet_Exp[[#Headers],[&amp;TargetFrameName=None]]</f>
        <v>&amp;TargetFrameName=None</v>
      </c>
      <c r="AJ19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8" s="71"/>
      <c r="AN1968" s="22"/>
      <c r="AO1968" s="22"/>
      <c r="AP1968" s="208"/>
      <c r="AQ1968" s="42" t="e">
        <f>IF(tbl_TransDet_Exp[[#This Row],[Custom SR Type]]="",INDEX(SR_Lookup[Section Name],MATCH(tbl_TransDet_Exp[[#This Row],[Account]],SR_Lookup[Account],0)),tbl_TransDet_Exp[[#This Row],[Custom SR Type]])</f>
        <v>#N/A</v>
      </c>
      <c r="AR1968" s="42">
        <f>VALUE(CONCATENATE(C1968,TEXT(tbl_TransDet_Exp[[#This Row],[Pd]],"00")))</f>
        <v>0</v>
      </c>
      <c r="AS1968" s="42" t="str">
        <f>TEXT(tbl_TransDet_Exp[[#This Row],[Project Id]],"000000")</f>
        <v>000000</v>
      </c>
      <c r="AT1968" s="42" t="e">
        <f>INDEX(Table11[Description],MATCH(tbl_TransDet_Exp[[#This Row],[Account]],Table11[GL Account],0))</f>
        <v>#N/A</v>
      </c>
      <c r="AU19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69" spans="2:47">
      <c r="B1969" s="11"/>
      <c r="C1969" s="243"/>
      <c r="D1969" s="243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244"/>
      <c r="P1969" s="11"/>
      <c r="Q1969" s="245"/>
      <c r="R1969" s="11"/>
      <c r="S1969" s="11"/>
      <c r="T1969" s="11"/>
      <c r="U1969" s="11"/>
      <c r="V1969" s="11"/>
      <c r="W1969" s="11"/>
      <c r="X1969" s="11"/>
      <c r="Y1969" s="11"/>
      <c r="Z1969" s="246"/>
      <c r="AA19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69" s="250" t="e">
        <f>IF(tbl_TransDet_Exp[[#This Row],[+/-  (HR GL Detail)]]&lt;&gt;"",tbl_TransDet_Exp[[#This Row],[+/-  (HR GL Detail)]],IF(#REF!&lt;&gt;"",#REF!,""))</f>
        <v>#REF!</v>
      </c>
      <c r="AC1969" s="250" t="str">
        <f t="shared" si="93"/>
        <v>https://financials.omni.fsu.edu/psp/sprdfi/EMPLOYEE/ERP/c/AUDIT_EXPENSE_FUNCTIONS.TE_EXP_SHEET_INQ.GBL?SHEET_ID=</v>
      </c>
      <c r="AD1969" s="250" t="str">
        <f t="shared" si="94"/>
        <v>&amp;PAGE=EX_SHEET_ENTRY</v>
      </c>
      <c r="AE1969" s="250" t="str">
        <f>IF(LEFT(tbl_TransDet_Exp[[#This Row],[Journal Id]],2)="EX",TEXT(tbl_TransDet_Exp[[#This Row],[Vch /Ex /PayId]],"0000000000"),"")</f>
        <v/>
      </c>
      <c r="AF1969" s="250" t="b">
        <f>IF(tbl_TransDet_Exp[[#This Row],[ER Lookup and Format]]&lt;&gt;"",CONCATENATE(tbl_TransDet_Exp[[#This Row],[https://financials.omni.fsu.edu/psp/sprdfi/EMPLOYEE/ERP/c/AUDIT_EXPENSE_FUNCTIONS.TE_EXP_SHEET_INQ.GBL?SHEET_ID=]],AE1969,tbl_TransDet_Exp[[#This Row],[&amp;PAGE=EX_SHEET_ENTRY]]))</f>
        <v>0</v>
      </c>
      <c r="AG1969" s="250" t="str">
        <f t="shared" si="95"/>
        <v>https://docmgmt.its.fsu.edu/NolijWeb/public/apiLoginCheck.jsp?redir=../documentviewer/%3FdocumentId%3D</v>
      </c>
      <c r="AH19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69" s="250" t="str">
        <f>tbl_TransDet_Exp[[#Headers],[&amp;TargetFrameName=None]]</f>
        <v>&amp;TargetFrameName=None</v>
      </c>
      <c r="AJ19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69" s="71"/>
      <c r="AN1969" s="22"/>
      <c r="AO1969" s="22"/>
      <c r="AP1969" s="208"/>
      <c r="AQ1969" s="42" t="e">
        <f>IF(tbl_TransDet_Exp[[#This Row],[Custom SR Type]]="",INDEX(SR_Lookup[Section Name],MATCH(tbl_TransDet_Exp[[#This Row],[Account]],SR_Lookup[Account],0)),tbl_TransDet_Exp[[#This Row],[Custom SR Type]])</f>
        <v>#N/A</v>
      </c>
      <c r="AR1969" s="42">
        <f>VALUE(CONCATENATE(C1969,TEXT(tbl_TransDet_Exp[[#This Row],[Pd]],"00")))</f>
        <v>0</v>
      </c>
      <c r="AS1969" s="42" t="str">
        <f>TEXT(tbl_TransDet_Exp[[#This Row],[Project Id]],"000000")</f>
        <v>000000</v>
      </c>
      <c r="AT1969" s="42" t="e">
        <f>INDEX(Table11[Description],MATCH(tbl_TransDet_Exp[[#This Row],[Account]],Table11[GL Account],0))</f>
        <v>#N/A</v>
      </c>
      <c r="AU19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0" spans="2:47">
      <c r="B1970" s="11"/>
      <c r="C1970" s="243"/>
      <c r="D1970" s="243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244"/>
      <c r="P1970" s="11"/>
      <c r="Q1970" s="245"/>
      <c r="R1970" s="11"/>
      <c r="S1970" s="11"/>
      <c r="T1970" s="11"/>
      <c r="U1970" s="11"/>
      <c r="V1970" s="11"/>
      <c r="W1970" s="11"/>
      <c r="X1970" s="11"/>
      <c r="Y1970" s="11"/>
      <c r="Z1970" s="246"/>
      <c r="AA19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0" s="250" t="e">
        <f>IF(tbl_TransDet_Exp[[#This Row],[+/-  (HR GL Detail)]]&lt;&gt;"",tbl_TransDet_Exp[[#This Row],[+/-  (HR GL Detail)]],IF(#REF!&lt;&gt;"",#REF!,""))</f>
        <v>#REF!</v>
      </c>
      <c r="AC1970" s="250" t="str">
        <f t="shared" si="93"/>
        <v>https://financials.omni.fsu.edu/psp/sprdfi/EMPLOYEE/ERP/c/AUDIT_EXPENSE_FUNCTIONS.TE_EXP_SHEET_INQ.GBL?SHEET_ID=</v>
      </c>
      <c r="AD1970" s="250" t="str">
        <f t="shared" si="94"/>
        <v>&amp;PAGE=EX_SHEET_ENTRY</v>
      </c>
      <c r="AE1970" s="250" t="str">
        <f>IF(LEFT(tbl_TransDet_Exp[[#This Row],[Journal Id]],2)="EX",TEXT(tbl_TransDet_Exp[[#This Row],[Vch /Ex /PayId]],"0000000000"),"")</f>
        <v/>
      </c>
      <c r="AF1970" s="250" t="b">
        <f>IF(tbl_TransDet_Exp[[#This Row],[ER Lookup and Format]]&lt;&gt;"",CONCATENATE(tbl_TransDet_Exp[[#This Row],[https://financials.omni.fsu.edu/psp/sprdfi/EMPLOYEE/ERP/c/AUDIT_EXPENSE_FUNCTIONS.TE_EXP_SHEET_INQ.GBL?SHEET_ID=]],AE1970,tbl_TransDet_Exp[[#This Row],[&amp;PAGE=EX_SHEET_ENTRY]]))</f>
        <v>0</v>
      </c>
      <c r="AG1970" s="250" t="str">
        <f t="shared" si="95"/>
        <v>https://docmgmt.its.fsu.edu/NolijWeb/public/apiLoginCheck.jsp?redir=../documentviewer/%3FdocumentId%3D</v>
      </c>
      <c r="AH19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0" s="250" t="str">
        <f>tbl_TransDet_Exp[[#Headers],[&amp;TargetFrameName=None]]</f>
        <v>&amp;TargetFrameName=None</v>
      </c>
      <c r="AJ19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0" s="71"/>
      <c r="AN1970" s="22"/>
      <c r="AO1970" s="22"/>
      <c r="AP1970" s="208"/>
      <c r="AQ1970" s="42" t="e">
        <f>IF(tbl_TransDet_Exp[[#This Row],[Custom SR Type]]="",INDEX(SR_Lookup[Section Name],MATCH(tbl_TransDet_Exp[[#This Row],[Account]],SR_Lookup[Account],0)),tbl_TransDet_Exp[[#This Row],[Custom SR Type]])</f>
        <v>#N/A</v>
      </c>
      <c r="AR1970" s="42">
        <f>VALUE(CONCATENATE(C1970,TEXT(tbl_TransDet_Exp[[#This Row],[Pd]],"00")))</f>
        <v>0</v>
      </c>
      <c r="AS1970" s="42" t="str">
        <f>TEXT(tbl_TransDet_Exp[[#This Row],[Project Id]],"000000")</f>
        <v>000000</v>
      </c>
      <c r="AT1970" s="42" t="e">
        <f>INDEX(Table11[Description],MATCH(tbl_TransDet_Exp[[#This Row],[Account]],Table11[GL Account],0))</f>
        <v>#N/A</v>
      </c>
      <c r="AU19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1" spans="2:47">
      <c r="B1971" s="11"/>
      <c r="C1971" s="243"/>
      <c r="D1971" s="243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244"/>
      <c r="P1971" s="11"/>
      <c r="Q1971" s="245"/>
      <c r="R1971" s="11"/>
      <c r="S1971" s="11"/>
      <c r="T1971" s="11"/>
      <c r="U1971" s="11"/>
      <c r="V1971" s="11"/>
      <c r="W1971" s="11"/>
      <c r="X1971" s="11"/>
      <c r="Y1971" s="11"/>
      <c r="Z1971" s="246"/>
      <c r="AA19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1" s="250" t="e">
        <f>IF(tbl_TransDet_Exp[[#This Row],[+/-  (HR GL Detail)]]&lt;&gt;"",tbl_TransDet_Exp[[#This Row],[+/-  (HR GL Detail)]],IF(#REF!&lt;&gt;"",#REF!,""))</f>
        <v>#REF!</v>
      </c>
      <c r="AC1971" s="250" t="str">
        <f t="shared" si="93"/>
        <v>https://financials.omni.fsu.edu/psp/sprdfi/EMPLOYEE/ERP/c/AUDIT_EXPENSE_FUNCTIONS.TE_EXP_SHEET_INQ.GBL?SHEET_ID=</v>
      </c>
      <c r="AD1971" s="250" t="str">
        <f t="shared" si="94"/>
        <v>&amp;PAGE=EX_SHEET_ENTRY</v>
      </c>
      <c r="AE1971" s="250" t="str">
        <f>IF(LEFT(tbl_TransDet_Exp[[#This Row],[Journal Id]],2)="EX",TEXT(tbl_TransDet_Exp[[#This Row],[Vch /Ex /PayId]],"0000000000"),"")</f>
        <v/>
      </c>
      <c r="AF1971" s="250" t="b">
        <f>IF(tbl_TransDet_Exp[[#This Row],[ER Lookup and Format]]&lt;&gt;"",CONCATENATE(tbl_TransDet_Exp[[#This Row],[https://financials.omni.fsu.edu/psp/sprdfi/EMPLOYEE/ERP/c/AUDIT_EXPENSE_FUNCTIONS.TE_EXP_SHEET_INQ.GBL?SHEET_ID=]],AE1971,tbl_TransDet_Exp[[#This Row],[&amp;PAGE=EX_SHEET_ENTRY]]))</f>
        <v>0</v>
      </c>
      <c r="AG1971" s="250" t="str">
        <f t="shared" si="95"/>
        <v>https://docmgmt.its.fsu.edu/NolijWeb/public/apiLoginCheck.jsp?redir=../documentviewer/%3FdocumentId%3D</v>
      </c>
      <c r="AH19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1" s="250" t="str">
        <f>tbl_TransDet_Exp[[#Headers],[&amp;TargetFrameName=None]]</f>
        <v>&amp;TargetFrameName=None</v>
      </c>
      <c r="AJ19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1" s="71"/>
      <c r="AN1971" s="22"/>
      <c r="AO1971" s="22"/>
      <c r="AP1971" s="208"/>
      <c r="AQ1971" s="42" t="e">
        <f>IF(tbl_TransDet_Exp[[#This Row],[Custom SR Type]]="",INDEX(SR_Lookup[Section Name],MATCH(tbl_TransDet_Exp[[#This Row],[Account]],SR_Lookup[Account],0)),tbl_TransDet_Exp[[#This Row],[Custom SR Type]])</f>
        <v>#N/A</v>
      </c>
      <c r="AR1971" s="42">
        <f>VALUE(CONCATENATE(C1971,TEXT(tbl_TransDet_Exp[[#This Row],[Pd]],"00")))</f>
        <v>0</v>
      </c>
      <c r="AS1971" s="42" t="str">
        <f>TEXT(tbl_TransDet_Exp[[#This Row],[Project Id]],"000000")</f>
        <v>000000</v>
      </c>
      <c r="AT1971" s="42" t="e">
        <f>INDEX(Table11[Description],MATCH(tbl_TransDet_Exp[[#This Row],[Account]],Table11[GL Account],0))</f>
        <v>#N/A</v>
      </c>
      <c r="AU19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2" spans="2:47">
      <c r="B1972" s="11"/>
      <c r="C1972" s="243"/>
      <c r="D1972" s="243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244"/>
      <c r="P1972" s="11"/>
      <c r="Q1972" s="245"/>
      <c r="R1972" s="11"/>
      <c r="S1972" s="11"/>
      <c r="T1972" s="11"/>
      <c r="U1972" s="11"/>
      <c r="V1972" s="11"/>
      <c r="W1972" s="11"/>
      <c r="X1972" s="11"/>
      <c r="Y1972" s="11"/>
      <c r="Z1972" s="246"/>
      <c r="AA19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2" s="250" t="e">
        <f>IF(tbl_TransDet_Exp[[#This Row],[+/-  (HR GL Detail)]]&lt;&gt;"",tbl_TransDet_Exp[[#This Row],[+/-  (HR GL Detail)]],IF(#REF!&lt;&gt;"",#REF!,""))</f>
        <v>#REF!</v>
      </c>
      <c r="AC1972" s="250" t="str">
        <f t="shared" si="93"/>
        <v>https://financials.omni.fsu.edu/psp/sprdfi/EMPLOYEE/ERP/c/AUDIT_EXPENSE_FUNCTIONS.TE_EXP_SHEET_INQ.GBL?SHEET_ID=</v>
      </c>
      <c r="AD1972" s="250" t="str">
        <f t="shared" si="94"/>
        <v>&amp;PAGE=EX_SHEET_ENTRY</v>
      </c>
      <c r="AE1972" s="250" t="str">
        <f>IF(LEFT(tbl_TransDet_Exp[[#This Row],[Journal Id]],2)="EX",TEXT(tbl_TransDet_Exp[[#This Row],[Vch /Ex /PayId]],"0000000000"),"")</f>
        <v/>
      </c>
      <c r="AF1972" s="250" t="b">
        <f>IF(tbl_TransDet_Exp[[#This Row],[ER Lookup and Format]]&lt;&gt;"",CONCATENATE(tbl_TransDet_Exp[[#This Row],[https://financials.omni.fsu.edu/psp/sprdfi/EMPLOYEE/ERP/c/AUDIT_EXPENSE_FUNCTIONS.TE_EXP_SHEET_INQ.GBL?SHEET_ID=]],AE1972,tbl_TransDet_Exp[[#This Row],[&amp;PAGE=EX_SHEET_ENTRY]]))</f>
        <v>0</v>
      </c>
      <c r="AG1972" s="250" t="str">
        <f t="shared" si="95"/>
        <v>https://docmgmt.its.fsu.edu/NolijWeb/public/apiLoginCheck.jsp?redir=../documentviewer/%3FdocumentId%3D</v>
      </c>
      <c r="AH19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2" s="250" t="str">
        <f>tbl_TransDet_Exp[[#Headers],[&amp;TargetFrameName=None]]</f>
        <v>&amp;TargetFrameName=None</v>
      </c>
      <c r="AJ19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2" s="71"/>
      <c r="AN1972" s="22"/>
      <c r="AO1972" s="22"/>
      <c r="AP1972" s="208"/>
      <c r="AQ1972" s="42" t="e">
        <f>IF(tbl_TransDet_Exp[[#This Row],[Custom SR Type]]="",INDEX(SR_Lookup[Section Name],MATCH(tbl_TransDet_Exp[[#This Row],[Account]],SR_Lookup[Account],0)),tbl_TransDet_Exp[[#This Row],[Custom SR Type]])</f>
        <v>#N/A</v>
      </c>
      <c r="AR1972" s="42">
        <f>VALUE(CONCATENATE(C1972,TEXT(tbl_TransDet_Exp[[#This Row],[Pd]],"00")))</f>
        <v>0</v>
      </c>
      <c r="AS1972" s="42" t="str">
        <f>TEXT(tbl_TransDet_Exp[[#This Row],[Project Id]],"000000")</f>
        <v>000000</v>
      </c>
      <c r="AT1972" s="42" t="e">
        <f>INDEX(Table11[Description],MATCH(tbl_TransDet_Exp[[#This Row],[Account]],Table11[GL Account],0))</f>
        <v>#N/A</v>
      </c>
      <c r="AU19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3" spans="2:47">
      <c r="B1973" s="11"/>
      <c r="C1973" s="243"/>
      <c r="D1973" s="243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244"/>
      <c r="P1973" s="11"/>
      <c r="Q1973" s="245"/>
      <c r="R1973" s="11"/>
      <c r="S1973" s="11"/>
      <c r="T1973" s="11"/>
      <c r="U1973" s="11"/>
      <c r="V1973" s="11"/>
      <c r="W1973" s="11"/>
      <c r="X1973" s="11"/>
      <c r="Y1973" s="11"/>
      <c r="Z1973" s="246"/>
      <c r="AA19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3" s="250" t="e">
        <f>IF(tbl_TransDet_Exp[[#This Row],[+/-  (HR GL Detail)]]&lt;&gt;"",tbl_TransDet_Exp[[#This Row],[+/-  (HR GL Detail)]],IF(#REF!&lt;&gt;"",#REF!,""))</f>
        <v>#REF!</v>
      </c>
      <c r="AC1973" s="250" t="str">
        <f t="shared" si="93"/>
        <v>https://financials.omni.fsu.edu/psp/sprdfi/EMPLOYEE/ERP/c/AUDIT_EXPENSE_FUNCTIONS.TE_EXP_SHEET_INQ.GBL?SHEET_ID=</v>
      </c>
      <c r="AD1973" s="250" t="str">
        <f t="shared" si="94"/>
        <v>&amp;PAGE=EX_SHEET_ENTRY</v>
      </c>
      <c r="AE1973" s="250" t="str">
        <f>IF(LEFT(tbl_TransDet_Exp[[#This Row],[Journal Id]],2)="EX",TEXT(tbl_TransDet_Exp[[#This Row],[Vch /Ex /PayId]],"0000000000"),"")</f>
        <v/>
      </c>
      <c r="AF1973" s="250" t="b">
        <f>IF(tbl_TransDet_Exp[[#This Row],[ER Lookup and Format]]&lt;&gt;"",CONCATENATE(tbl_TransDet_Exp[[#This Row],[https://financials.omni.fsu.edu/psp/sprdfi/EMPLOYEE/ERP/c/AUDIT_EXPENSE_FUNCTIONS.TE_EXP_SHEET_INQ.GBL?SHEET_ID=]],AE1973,tbl_TransDet_Exp[[#This Row],[&amp;PAGE=EX_SHEET_ENTRY]]))</f>
        <v>0</v>
      </c>
      <c r="AG1973" s="250" t="str">
        <f t="shared" si="95"/>
        <v>https://docmgmt.its.fsu.edu/NolijWeb/public/apiLoginCheck.jsp?redir=../documentviewer/%3FdocumentId%3D</v>
      </c>
      <c r="AH19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3" s="250" t="str">
        <f>tbl_TransDet_Exp[[#Headers],[&amp;TargetFrameName=None]]</f>
        <v>&amp;TargetFrameName=None</v>
      </c>
      <c r="AJ19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3" s="71"/>
      <c r="AN1973" s="22"/>
      <c r="AO1973" s="22"/>
      <c r="AP1973" s="208"/>
      <c r="AQ1973" s="42" t="e">
        <f>IF(tbl_TransDet_Exp[[#This Row],[Custom SR Type]]="",INDEX(SR_Lookup[Section Name],MATCH(tbl_TransDet_Exp[[#This Row],[Account]],SR_Lookup[Account],0)),tbl_TransDet_Exp[[#This Row],[Custom SR Type]])</f>
        <v>#N/A</v>
      </c>
      <c r="AR1973" s="42">
        <f>VALUE(CONCATENATE(C1973,TEXT(tbl_TransDet_Exp[[#This Row],[Pd]],"00")))</f>
        <v>0</v>
      </c>
      <c r="AS1973" s="42" t="str">
        <f>TEXT(tbl_TransDet_Exp[[#This Row],[Project Id]],"000000")</f>
        <v>000000</v>
      </c>
      <c r="AT1973" s="42" t="e">
        <f>INDEX(Table11[Description],MATCH(tbl_TransDet_Exp[[#This Row],[Account]],Table11[GL Account],0))</f>
        <v>#N/A</v>
      </c>
      <c r="AU19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4" spans="2:47">
      <c r="B1974" s="11"/>
      <c r="C1974" s="243"/>
      <c r="D1974" s="243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244"/>
      <c r="P1974" s="11"/>
      <c r="Q1974" s="245"/>
      <c r="R1974" s="11"/>
      <c r="S1974" s="11"/>
      <c r="T1974" s="11"/>
      <c r="U1974" s="11"/>
      <c r="V1974" s="11"/>
      <c r="W1974" s="11"/>
      <c r="X1974" s="11"/>
      <c r="Y1974" s="11"/>
      <c r="Z1974" s="246"/>
      <c r="AA19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4" s="250" t="e">
        <f>IF(tbl_TransDet_Exp[[#This Row],[+/-  (HR GL Detail)]]&lt;&gt;"",tbl_TransDet_Exp[[#This Row],[+/-  (HR GL Detail)]],IF(#REF!&lt;&gt;"",#REF!,""))</f>
        <v>#REF!</v>
      </c>
      <c r="AC1974" s="250" t="str">
        <f t="shared" si="93"/>
        <v>https://financials.omni.fsu.edu/psp/sprdfi/EMPLOYEE/ERP/c/AUDIT_EXPENSE_FUNCTIONS.TE_EXP_SHEET_INQ.GBL?SHEET_ID=</v>
      </c>
      <c r="AD1974" s="250" t="str">
        <f t="shared" si="94"/>
        <v>&amp;PAGE=EX_SHEET_ENTRY</v>
      </c>
      <c r="AE1974" s="250" t="str">
        <f>IF(LEFT(tbl_TransDet_Exp[[#This Row],[Journal Id]],2)="EX",TEXT(tbl_TransDet_Exp[[#This Row],[Vch /Ex /PayId]],"0000000000"),"")</f>
        <v/>
      </c>
      <c r="AF1974" s="250" t="b">
        <f>IF(tbl_TransDet_Exp[[#This Row],[ER Lookup and Format]]&lt;&gt;"",CONCATENATE(tbl_TransDet_Exp[[#This Row],[https://financials.omni.fsu.edu/psp/sprdfi/EMPLOYEE/ERP/c/AUDIT_EXPENSE_FUNCTIONS.TE_EXP_SHEET_INQ.GBL?SHEET_ID=]],AE1974,tbl_TransDet_Exp[[#This Row],[&amp;PAGE=EX_SHEET_ENTRY]]))</f>
        <v>0</v>
      </c>
      <c r="AG1974" s="250" t="str">
        <f t="shared" si="95"/>
        <v>https://docmgmt.its.fsu.edu/NolijWeb/public/apiLoginCheck.jsp?redir=../documentviewer/%3FdocumentId%3D</v>
      </c>
      <c r="AH19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4" s="250" t="str">
        <f>tbl_TransDet_Exp[[#Headers],[&amp;TargetFrameName=None]]</f>
        <v>&amp;TargetFrameName=None</v>
      </c>
      <c r="AJ19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4" s="71"/>
      <c r="AN1974" s="22"/>
      <c r="AO1974" s="22"/>
      <c r="AP1974" s="208"/>
      <c r="AQ1974" s="42" t="e">
        <f>IF(tbl_TransDet_Exp[[#This Row],[Custom SR Type]]="",INDEX(SR_Lookup[Section Name],MATCH(tbl_TransDet_Exp[[#This Row],[Account]],SR_Lookup[Account],0)),tbl_TransDet_Exp[[#This Row],[Custom SR Type]])</f>
        <v>#N/A</v>
      </c>
      <c r="AR1974" s="42">
        <f>VALUE(CONCATENATE(C1974,TEXT(tbl_TransDet_Exp[[#This Row],[Pd]],"00")))</f>
        <v>0</v>
      </c>
      <c r="AS1974" s="42" t="str">
        <f>TEXT(tbl_TransDet_Exp[[#This Row],[Project Id]],"000000")</f>
        <v>000000</v>
      </c>
      <c r="AT1974" s="42" t="e">
        <f>INDEX(Table11[Description],MATCH(tbl_TransDet_Exp[[#This Row],[Account]],Table11[GL Account],0))</f>
        <v>#N/A</v>
      </c>
      <c r="AU19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5" spans="2:47">
      <c r="B1975" s="11"/>
      <c r="C1975" s="243"/>
      <c r="D1975" s="243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244"/>
      <c r="P1975" s="11"/>
      <c r="Q1975" s="245"/>
      <c r="R1975" s="11"/>
      <c r="S1975" s="11"/>
      <c r="T1975" s="11"/>
      <c r="U1975" s="11"/>
      <c r="V1975" s="11"/>
      <c r="W1975" s="11"/>
      <c r="X1975" s="11"/>
      <c r="Y1975" s="11"/>
      <c r="Z1975" s="246"/>
      <c r="AA19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5" s="250" t="e">
        <f>IF(tbl_TransDet_Exp[[#This Row],[+/-  (HR GL Detail)]]&lt;&gt;"",tbl_TransDet_Exp[[#This Row],[+/-  (HR GL Detail)]],IF(#REF!&lt;&gt;"",#REF!,""))</f>
        <v>#REF!</v>
      </c>
      <c r="AC1975" s="250" t="str">
        <f t="shared" si="93"/>
        <v>https://financials.omni.fsu.edu/psp/sprdfi/EMPLOYEE/ERP/c/AUDIT_EXPENSE_FUNCTIONS.TE_EXP_SHEET_INQ.GBL?SHEET_ID=</v>
      </c>
      <c r="AD1975" s="250" t="str">
        <f t="shared" si="94"/>
        <v>&amp;PAGE=EX_SHEET_ENTRY</v>
      </c>
      <c r="AE1975" s="250" t="str">
        <f>IF(LEFT(tbl_TransDet_Exp[[#This Row],[Journal Id]],2)="EX",TEXT(tbl_TransDet_Exp[[#This Row],[Vch /Ex /PayId]],"0000000000"),"")</f>
        <v/>
      </c>
      <c r="AF1975" s="250" t="b">
        <f>IF(tbl_TransDet_Exp[[#This Row],[ER Lookup and Format]]&lt;&gt;"",CONCATENATE(tbl_TransDet_Exp[[#This Row],[https://financials.omni.fsu.edu/psp/sprdfi/EMPLOYEE/ERP/c/AUDIT_EXPENSE_FUNCTIONS.TE_EXP_SHEET_INQ.GBL?SHEET_ID=]],AE1975,tbl_TransDet_Exp[[#This Row],[&amp;PAGE=EX_SHEET_ENTRY]]))</f>
        <v>0</v>
      </c>
      <c r="AG1975" s="250" t="str">
        <f t="shared" si="95"/>
        <v>https://docmgmt.its.fsu.edu/NolijWeb/public/apiLoginCheck.jsp?redir=../documentviewer/%3FdocumentId%3D</v>
      </c>
      <c r="AH19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5" s="250" t="str">
        <f>tbl_TransDet_Exp[[#Headers],[&amp;TargetFrameName=None]]</f>
        <v>&amp;TargetFrameName=None</v>
      </c>
      <c r="AJ19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5" s="71"/>
      <c r="AN1975" s="22"/>
      <c r="AO1975" s="22"/>
      <c r="AP1975" s="208"/>
      <c r="AQ1975" s="42" t="e">
        <f>IF(tbl_TransDet_Exp[[#This Row],[Custom SR Type]]="",INDEX(SR_Lookup[Section Name],MATCH(tbl_TransDet_Exp[[#This Row],[Account]],SR_Lookup[Account],0)),tbl_TransDet_Exp[[#This Row],[Custom SR Type]])</f>
        <v>#N/A</v>
      </c>
      <c r="AR1975" s="42">
        <f>VALUE(CONCATENATE(C1975,TEXT(tbl_TransDet_Exp[[#This Row],[Pd]],"00")))</f>
        <v>0</v>
      </c>
      <c r="AS1975" s="42" t="str">
        <f>TEXT(tbl_TransDet_Exp[[#This Row],[Project Id]],"000000")</f>
        <v>000000</v>
      </c>
      <c r="AT1975" s="42" t="e">
        <f>INDEX(Table11[Description],MATCH(tbl_TransDet_Exp[[#This Row],[Account]],Table11[GL Account],0))</f>
        <v>#N/A</v>
      </c>
      <c r="AU19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6" spans="2:47">
      <c r="B1976" s="11"/>
      <c r="C1976" s="243"/>
      <c r="D1976" s="243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244"/>
      <c r="P1976" s="11"/>
      <c r="Q1976" s="245"/>
      <c r="R1976" s="11"/>
      <c r="S1976" s="11"/>
      <c r="T1976" s="11"/>
      <c r="U1976" s="11"/>
      <c r="V1976" s="11"/>
      <c r="W1976" s="11"/>
      <c r="X1976" s="11"/>
      <c r="Y1976" s="11"/>
      <c r="Z1976" s="246"/>
      <c r="AA19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6" s="250" t="e">
        <f>IF(tbl_TransDet_Exp[[#This Row],[+/-  (HR GL Detail)]]&lt;&gt;"",tbl_TransDet_Exp[[#This Row],[+/-  (HR GL Detail)]],IF(#REF!&lt;&gt;"",#REF!,""))</f>
        <v>#REF!</v>
      </c>
      <c r="AC1976" s="250" t="str">
        <f t="shared" si="93"/>
        <v>https://financials.omni.fsu.edu/psp/sprdfi/EMPLOYEE/ERP/c/AUDIT_EXPENSE_FUNCTIONS.TE_EXP_SHEET_INQ.GBL?SHEET_ID=</v>
      </c>
      <c r="AD1976" s="250" t="str">
        <f t="shared" si="94"/>
        <v>&amp;PAGE=EX_SHEET_ENTRY</v>
      </c>
      <c r="AE1976" s="250" t="str">
        <f>IF(LEFT(tbl_TransDet_Exp[[#This Row],[Journal Id]],2)="EX",TEXT(tbl_TransDet_Exp[[#This Row],[Vch /Ex /PayId]],"0000000000"),"")</f>
        <v/>
      </c>
      <c r="AF1976" s="250" t="b">
        <f>IF(tbl_TransDet_Exp[[#This Row],[ER Lookup and Format]]&lt;&gt;"",CONCATENATE(tbl_TransDet_Exp[[#This Row],[https://financials.omni.fsu.edu/psp/sprdfi/EMPLOYEE/ERP/c/AUDIT_EXPENSE_FUNCTIONS.TE_EXP_SHEET_INQ.GBL?SHEET_ID=]],AE1976,tbl_TransDet_Exp[[#This Row],[&amp;PAGE=EX_SHEET_ENTRY]]))</f>
        <v>0</v>
      </c>
      <c r="AG1976" s="250" t="str">
        <f t="shared" si="95"/>
        <v>https://docmgmt.its.fsu.edu/NolijWeb/public/apiLoginCheck.jsp?redir=../documentviewer/%3FdocumentId%3D</v>
      </c>
      <c r="AH19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6" s="250" t="str">
        <f>tbl_TransDet_Exp[[#Headers],[&amp;TargetFrameName=None]]</f>
        <v>&amp;TargetFrameName=None</v>
      </c>
      <c r="AJ19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6" s="71"/>
      <c r="AN1976" s="22"/>
      <c r="AO1976" s="22"/>
      <c r="AP1976" s="208"/>
      <c r="AQ1976" s="42" t="e">
        <f>IF(tbl_TransDet_Exp[[#This Row],[Custom SR Type]]="",INDEX(SR_Lookup[Section Name],MATCH(tbl_TransDet_Exp[[#This Row],[Account]],SR_Lookup[Account],0)),tbl_TransDet_Exp[[#This Row],[Custom SR Type]])</f>
        <v>#N/A</v>
      </c>
      <c r="AR1976" s="42">
        <f>VALUE(CONCATENATE(C1976,TEXT(tbl_TransDet_Exp[[#This Row],[Pd]],"00")))</f>
        <v>0</v>
      </c>
      <c r="AS1976" s="42" t="str">
        <f>TEXT(tbl_TransDet_Exp[[#This Row],[Project Id]],"000000")</f>
        <v>000000</v>
      </c>
      <c r="AT1976" s="42" t="e">
        <f>INDEX(Table11[Description],MATCH(tbl_TransDet_Exp[[#This Row],[Account]],Table11[GL Account],0))</f>
        <v>#N/A</v>
      </c>
      <c r="AU19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7" spans="2:47">
      <c r="B1977" s="11"/>
      <c r="C1977" s="243"/>
      <c r="D1977" s="243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244"/>
      <c r="P1977" s="11"/>
      <c r="Q1977" s="245"/>
      <c r="R1977" s="11"/>
      <c r="S1977" s="11"/>
      <c r="T1977" s="11"/>
      <c r="U1977" s="11"/>
      <c r="V1977" s="11"/>
      <c r="W1977" s="11"/>
      <c r="X1977" s="11"/>
      <c r="Y1977" s="11"/>
      <c r="Z1977" s="246"/>
      <c r="AA19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7" s="250" t="e">
        <f>IF(tbl_TransDet_Exp[[#This Row],[+/-  (HR GL Detail)]]&lt;&gt;"",tbl_TransDet_Exp[[#This Row],[+/-  (HR GL Detail)]],IF(#REF!&lt;&gt;"",#REF!,""))</f>
        <v>#REF!</v>
      </c>
      <c r="AC1977" s="250" t="str">
        <f t="shared" si="93"/>
        <v>https://financials.omni.fsu.edu/psp/sprdfi/EMPLOYEE/ERP/c/AUDIT_EXPENSE_FUNCTIONS.TE_EXP_SHEET_INQ.GBL?SHEET_ID=</v>
      </c>
      <c r="AD1977" s="250" t="str">
        <f t="shared" si="94"/>
        <v>&amp;PAGE=EX_SHEET_ENTRY</v>
      </c>
      <c r="AE1977" s="250" t="str">
        <f>IF(LEFT(tbl_TransDet_Exp[[#This Row],[Journal Id]],2)="EX",TEXT(tbl_TransDet_Exp[[#This Row],[Vch /Ex /PayId]],"0000000000"),"")</f>
        <v/>
      </c>
      <c r="AF1977" s="250" t="b">
        <f>IF(tbl_TransDet_Exp[[#This Row],[ER Lookup and Format]]&lt;&gt;"",CONCATENATE(tbl_TransDet_Exp[[#This Row],[https://financials.omni.fsu.edu/psp/sprdfi/EMPLOYEE/ERP/c/AUDIT_EXPENSE_FUNCTIONS.TE_EXP_SHEET_INQ.GBL?SHEET_ID=]],AE1977,tbl_TransDet_Exp[[#This Row],[&amp;PAGE=EX_SHEET_ENTRY]]))</f>
        <v>0</v>
      </c>
      <c r="AG1977" s="250" t="str">
        <f t="shared" si="95"/>
        <v>https://docmgmt.its.fsu.edu/NolijWeb/public/apiLoginCheck.jsp?redir=../documentviewer/%3FdocumentId%3D</v>
      </c>
      <c r="AH19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7" s="250" t="str">
        <f>tbl_TransDet_Exp[[#Headers],[&amp;TargetFrameName=None]]</f>
        <v>&amp;TargetFrameName=None</v>
      </c>
      <c r="AJ19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7" s="71"/>
      <c r="AN1977" s="22"/>
      <c r="AO1977" s="22"/>
      <c r="AP1977" s="208"/>
      <c r="AQ1977" s="42" t="e">
        <f>IF(tbl_TransDet_Exp[[#This Row],[Custom SR Type]]="",INDEX(SR_Lookup[Section Name],MATCH(tbl_TransDet_Exp[[#This Row],[Account]],SR_Lookup[Account],0)),tbl_TransDet_Exp[[#This Row],[Custom SR Type]])</f>
        <v>#N/A</v>
      </c>
      <c r="AR1977" s="42">
        <f>VALUE(CONCATENATE(C1977,TEXT(tbl_TransDet_Exp[[#This Row],[Pd]],"00")))</f>
        <v>0</v>
      </c>
      <c r="AS1977" s="42" t="str">
        <f>TEXT(tbl_TransDet_Exp[[#This Row],[Project Id]],"000000")</f>
        <v>000000</v>
      </c>
      <c r="AT1977" s="42" t="e">
        <f>INDEX(Table11[Description],MATCH(tbl_TransDet_Exp[[#This Row],[Account]],Table11[GL Account],0))</f>
        <v>#N/A</v>
      </c>
      <c r="AU19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8" spans="2:47">
      <c r="B1978" s="11"/>
      <c r="C1978" s="243"/>
      <c r="D1978" s="243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244"/>
      <c r="P1978" s="11"/>
      <c r="Q1978" s="245"/>
      <c r="R1978" s="11"/>
      <c r="S1978" s="11"/>
      <c r="T1978" s="11"/>
      <c r="U1978" s="11"/>
      <c r="V1978" s="11"/>
      <c r="W1978" s="11"/>
      <c r="X1978" s="11"/>
      <c r="Y1978" s="11"/>
      <c r="Z1978" s="246"/>
      <c r="AA19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8" s="250" t="e">
        <f>IF(tbl_TransDet_Exp[[#This Row],[+/-  (HR GL Detail)]]&lt;&gt;"",tbl_TransDet_Exp[[#This Row],[+/-  (HR GL Detail)]],IF(#REF!&lt;&gt;"",#REF!,""))</f>
        <v>#REF!</v>
      </c>
      <c r="AC1978" s="250" t="str">
        <f t="shared" si="93"/>
        <v>https://financials.omni.fsu.edu/psp/sprdfi/EMPLOYEE/ERP/c/AUDIT_EXPENSE_FUNCTIONS.TE_EXP_SHEET_INQ.GBL?SHEET_ID=</v>
      </c>
      <c r="AD1978" s="250" t="str">
        <f t="shared" si="94"/>
        <v>&amp;PAGE=EX_SHEET_ENTRY</v>
      </c>
      <c r="AE1978" s="250" t="str">
        <f>IF(LEFT(tbl_TransDet_Exp[[#This Row],[Journal Id]],2)="EX",TEXT(tbl_TransDet_Exp[[#This Row],[Vch /Ex /PayId]],"0000000000"),"")</f>
        <v/>
      </c>
      <c r="AF1978" s="250" t="b">
        <f>IF(tbl_TransDet_Exp[[#This Row],[ER Lookup and Format]]&lt;&gt;"",CONCATENATE(tbl_TransDet_Exp[[#This Row],[https://financials.omni.fsu.edu/psp/sprdfi/EMPLOYEE/ERP/c/AUDIT_EXPENSE_FUNCTIONS.TE_EXP_SHEET_INQ.GBL?SHEET_ID=]],AE1978,tbl_TransDet_Exp[[#This Row],[&amp;PAGE=EX_SHEET_ENTRY]]))</f>
        <v>0</v>
      </c>
      <c r="AG1978" s="250" t="str">
        <f t="shared" si="95"/>
        <v>https://docmgmt.its.fsu.edu/NolijWeb/public/apiLoginCheck.jsp?redir=../documentviewer/%3FdocumentId%3D</v>
      </c>
      <c r="AH19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8" s="250" t="str">
        <f>tbl_TransDet_Exp[[#Headers],[&amp;TargetFrameName=None]]</f>
        <v>&amp;TargetFrameName=None</v>
      </c>
      <c r="AJ19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8" s="71"/>
      <c r="AN1978" s="22"/>
      <c r="AO1978" s="22"/>
      <c r="AP1978" s="208"/>
      <c r="AQ1978" s="42" t="e">
        <f>IF(tbl_TransDet_Exp[[#This Row],[Custom SR Type]]="",INDEX(SR_Lookup[Section Name],MATCH(tbl_TransDet_Exp[[#This Row],[Account]],SR_Lookup[Account],0)),tbl_TransDet_Exp[[#This Row],[Custom SR Type]])</f>
        <v>#N/A</v>
      </c>
      <c r="AR1978" s="42">
        <f>VALUE(CONCATENATE(C1978,TEXT(tbl_TransDet_Exp[[#This Row],[Pd]],"00")))</f>
        <v>0</v>
      </c>
      <c r="AS1978" s="42" t="str">
        <f>TEXT(tbl_TransDet_Exp[[#This Row],[Project Id]],"000000")</f>
        <v>000000</v>
      </c>
      <c r="AT1978" s="42" t="e">
        <f>INDEX(Table11[Description],MATCH(tbl_TransDet_Exp[[#This Row],[Account]],Table11[GL Account],0))</f>
        <v>#N/A</v>
      </c>
      <c r="AU19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79" spans="2:47">
      <c r="B1979" s="11"/>
      <c r="C1979" s="243"/>
      <c r="D1979" s="243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244"/>
      <c r="P1979" s="11"/>
      <c r="Q1979" s="245"/>
      <c r="R1979" s="11"/>
      <c r="S1979" s="11"/>
      <c r="T1979" s="11"/>
      <c r="U1979" s="11"/>
      <c r="V1979" s="11"/>
      <c r="W1979" s="11"/>
      <c r="X1979" s="11"/>
      <c r="Y1979" s="11"/>
      <c r="Z1979" s="246"/>
      <c r="AA19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79" s="250" t="e">
        <f>IF(tbl_TransDet_Exp[[#This Row],[+/-  (HR GL Detail)]]&lt;&gt;"",tbl_TransDet_Exp[[#This Row],[+/-  (HR GL Detail)]],IF(#REF!&lt;&gt;"",#REF!,""))</f>
        <v>#REF!</v>
      </c>
      <c r="AC1979" s="250" t="str">
        <f t="shared" si="93"/>
        <v>https://financials.omni.fsu.edu/psp/sprdfi/EMPLOYEE/ERP/c/AUDIT_EXPENSE_FUNCTIONS.TE_EXP_SHEET_INQ.GBL?SHEET_ID=</v>
      </c>
      <c r="AD1979" s="250" t="str">
        <f t="shared" si="94"/>
        <v>&amp;PAGE=EX_SHEET_ENTRY</v>
      </c>
      <c r="AE1979" s="250" t="str">
        <f>IF(LEFT(tbl_TransDet_Exp[[#This Row],[Journal Id]],2)="EX",TEXT(tbl_TransDet_Exp[[#This Row],[Vch /Ex /PayId]],"0000000000"),"")</f>
        <v/>
      </c>
      <c r="AF1979" s="250" t="b">
        <f>IF(tbl_TransDet_Exp[[#This Row],[ER Lookup and Format]]&lt;&gt;"",CONCATENATE(tbl_TransDet_Exp[[#This Row],[https://financials.omni.fsu.edu/psp/sprdfi/EMPLOYEE/ERP/c/AUDIT_EXPENSE_FUNCTIONS.TE_EXP_SHEET_INQ.GBL?SHEET_ID=]],AE1979,tbl_TransDet_Exp[[#This Row],[&amp;PAGE=EX_SHEET_ENTRY]]))</f>
        <v>0</v>
      </c>
      <c r="AG1979" s="250" t="str">
        <f t="shared" si="95"/>
        <v>https://docmgmt.its.fsu.edu/NolijWeb/public/apiLoginCheck.jsp?redir=../documentviewer/%3FdocumentId%3D</v>
      </c>
      <c r="AH19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79" s="250" t="str">
        <f>tbl_TransDet_Exp[[#Headers],[&amp;TargetFrameName=None]]</f>
        <v>&amp;TargetFrameName=None</v>
      </c>
      <c r="AJ19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79" s="71"/>
      <c r="AN1979" s="22"/>
      <c r="AO1979" s="22"/>
      <c r="AP1979" s="208"/>
      <c r="AQ1979" s="42" t="e">
        <f>IF(tbl_TransDet_Exp[[#This Row],[Custom SR Type]]="",INDEX(SR_Lookup[Section Name],MATCH(tbl_TransDet_Exp[[#This Row],[Account]],SR_Lookup[Account],0)),tbl_TransDet_Exp[[#This Row],[Custom SR Type]])</f>
        <v>#N/A</v>
      </c>
      <c r="AR1979" s="42">
        <f>VALUE(CONCATENATE(C1979,TEXT(tbl_TransDet_Exp[[#This Row],[Pd]],"00")))</f>
        <v>0</v>
      </c>
      <c r="AS1979" s="42" t="str">
        <f>TEXT(tbl_TransDet_Exp[[#This Row],[Project Id]],"000000")</f>
        <v>000000</v>
      </c>
      <c r="AT1979" s="42" t="e">
        <f>INDEX(Table11[Description],MATCH(tbl_TransDet_Exp[[#This Row],[Account]],Table11[GL Account],0))</f>
        <v>#N/A</v>
      </c>
      <c r="AU19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0" spans="2:47">
      <c r="B1980" s="11"/>
      <c r="C1980" s="243"/>
      <c r="D1980" s="243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244"/>
      <c r="P1980" s="11"/>
      <c r="Q1980" s="245"/>
      <c r="R1980" s="11"/>
      <c r="S1980" s="11"/>
      <c r="T1980" s="11"/>
      <c r="U1980" s="11"/>
      <c r="V1980" s="11"/>
      <c r="W1980" s="11"/>
      <c r="X1980" s="11"/>
      <c r="Y1980" s="11"/>
      <c r="Z1980" s="246"/>
      <c r="AA19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0" s="250" t="e">
        <f>IF(tbl_TransDet_Exp[[#This Row],[+/-  (HR GL Detail)]]&lt;&gt;"",tbl_TransDet_Exp[[#This Row],[+/-  (HR GL Detail)]],IF(#REF!&lt;&gt;"",#REF!,""))</f>
        <v>#REF!</v>
      </c>
      <c r="AC1980" s="250" t="str">
        <f t="shared" si="93"/>
        <v>https://financials.omni.fsu.edu/psp/sprdfi/EMPLOYEE/ERP/c/AUDIT_EXPENSE_FUNCTIONS.TE_EXP_SHEET_INQ.GBL?SHEET_ID=</v>
      </c>
      <c r="AD1980" s="250" t="str">
        <f t="shared" si="94"/>
        <v>&amp;PAGE=EX_SHEET_ENTRY</v>
      </c>
      <c r="AE1980" s="250" t="str">
        <f>IF(LEFT(tbl_TransDet_Exp[[#This Row],[Journal Id]],2)="EX",TEXT(tbl_TransDet_Exp[[#This Row],[Vch /Ex /PayId]],"0000000000"),"")</f>
        <v/>
      </c>
      <c r="AF1980" s="250" t="b">
        <f>IF(tbl_TransDet_Exp[[#This Row],[ER Lookup and Format]]&lt;&gt;"",CONCATENATE(tbl_TransDet_Exp[[#This Row],[https://financials.omni.fsu.edu/psp/sprdfi/EMPLOYEE/ERP/c/AUDIT_EXPENSE_FUNCTIONS.TE_EXP_SHEET_INQ.GBL?SHEET_ID=]],AE1980,tbl_TransDet_Exp[[#This Row],[&amp;PAGE=EX_SHEET_ENTRY]]))</f>
        <v>0</v>
      </c>
      <c r="AG1980" s="250" t="str">
        <f t="shared" si="95"/>
        <v>https://docmgmt.its.fsu.edu/NolijWeb/public/apiLoginCheck.jsp?redir=../documentviewer/%3FdocumentId%3D</v>
      </c>
      <c r="AH19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0" s="250" t="str">
        <f>tbl_TransDet_Exp[[#Headers],[&amp;TargetFrameName=None]]</f>
        <v>&amp;TargetFrameName=None</v>
      </c>
      <c r="AJ19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0" s="71"/>
      <c r="AN1980" s="22"/>
      <c r="AO1980" s="22"/>
      <c r="AP1980" s="208"/>
      <c r="AQ1980" s="42" t="e">
        <f>IF(tbl_TransDet_Exp[[#This Row],[Custom SR Type]]="",INDEX(SR_Lookup[Section Name],MATCH(tbl_TransDet_Exp[[#This Row],[Account]],SR_Lookup[Account],0)),tbl_TransDet_Exp[[#This Row],[Custom SR Type]])</f>
        <v>#N/A</v>
      </c>
      <c r="AR1980" s="42">
        <f>VALUE(CONCATENATE(C1980,TEXT(tbl_TransDet_Exp[[#This Row],[Pd]],"00")))</f>
        <v>0</v>
      </c>
      <c r="AS1980" s="42" t="str">
        <f>TEXT(tbl_TransDet_Exp[[#This Row],[Project Id]],"000000")</f>
        <v>000000</v>
      </c>
      <c r="AT1980" s="42" t="e">
        <f>INDEX(Table11[Description],MATCH(tbl_TransDet_Exp[[#This Row],[Account]],Table11[GL Account],0))</f>
        <v>#N/A</v>
      </c>
      <c r="AU19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1" spans="2:47">
      <c r="B1981" s="11"/>
      <c r="C1981" s="243"/>
      <c r="D1981" s="243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244"/>
      <c r="P1981" s="11"/>
      <c r="Q1981" s="245"/>
      <c r="R1981" s="11"/>
      <c r="S1981" s="11"/>
      <c r="T1981" s="11"/>
      <c r="U1981" s="11"/>
      <c r="V1981" s="11"/>
      <c r="W1981" s="11"/>
      <c r="X1981" s="11"/>
      <c r="Y1981" s="11"/>
      <c r="Z1981" s="246"/>
      <c r="AA19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1" s="250" t="e">
        <f>IF(tbl_TransDet_Exp[[#This Row],[+/-  (HR GL Detail)]]&lt;&gt;"",tbl_TransDet_Exp[[#This Row],[+/-  (HR GL Detail)]],IF(#REF!&lt;&gt;"",#REF!,""))</f>
        <v>#REF!</v>
      </c>
      <c r="AC1981" s="250" t="str">
        <f t="shared" si="93"/>
        <v>https://financials.omni.fsu.edu/psp/sprdfi/EMPLOYEE/ERP/c/AUDIT_EXPENSE_FUNCTIONS.TE_EXP_SHEET_INQ.GBL?SHEET_ID=</v>
      </c>
      <c r="AD1981" s="250" t="str">
        <f t="shared" si="94"/>
        <v>&amp;PAGE=EX_SHEET_ENTRY</v>
      </c>
      <c r="AE1981" s="250" t="str">
        <f>IF(LEFT(tbl_TransDet_Exp[[#This Row],[Journal Id]],2)="EX",TEXT(tbl_TransDet_Exp[[#This Row],[Vch /Ex /PayId]],"0000000000"),"")</f>
        <v/>
      </c>
      <c r="AF1981" s="250" t="b">
        <f>IF(tbl_TransDet_Exp[[#This Row],[ER Lookup and Format]]&lt;&gt;"",CONCATENATE(tbl_TransDet_Exp[[#This Row],[https://financials.omni.fsu.edu/psp/sprdfi/EMPLOYEE/ERP/c/AUDIT_EXPENSE_FUNCTIONS.TE_EXP_SHEET_INQ.GBL?SHEET_ID=]],AE1981,tbl_TransDet_Exp[[#This Row],[&amp;PAGE=EX_SHEET_ENTRY]]))</f>
        <v>0</v>
      </c>
      <c r="AG1981" s="250" t="str">
        <f t="shared" si="95"/>
        <v>https://docmgmt.its.fsu.edu/NolijWeb/public/apiLoginCheck.jsp?redir=../documentviewer/%3FdocumentId%3D</v>
      </c>
      <c r="AH19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1" s="250" t="str">
        <f>tbl_TransDet_Exp[[#Headers],[&amp;TargetFrameName=None]]</f>
        <v>&amp;TargetFrameName=None</v>
      </c>
      <c r="AJ19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1" s="71"/>
      <c r="AN1981" s="22"/>
      <c r="AO1981" s="22"/>
      <c r="AP1981" s="208"/>
      <c r="AQ1981" s="42" t="e">
        <f>IF(tbl_TransDet_Exp[[#This Row],[Custom SR Type]]="",INDEX(SR_Lookup[Section Name],MATCH(tbl_TransDet_Exp[[#This Row],[Account]],SR_Lookup[Account],0)),tbl_TransDet_Exp[[#This Row],[Custom SR Type]])</f>
        <v>#N/A</v>
      </c>
      <c r="AR1981" s="42">
        <f>VALUE(CONCATENATE(C1981,TEXT(tbl_TransDet_Exp[[#This Row],[Pd]],"00")))</f>
        <v>0</v>
      </c>
      <c r="AS1981" s="42" t="str">
        <f>TEXT(tbl_TransDet_Exp[[#This Row],[Project Id]],"000000")</f>
        <v>000000</v>
      </c>
      <c r="AT1981" s="42" t="e">
        <f>INDEX(Table11[Description],MATCH(tbl_TransDet_Exp[[#This Row],[Account]],Table11[GL Account],0))</f>
        <v>#N/A</v>
      </c>
      <c r="AU19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2" spans="2:47">
      <c r="B1982" s="11"/>
      <c r="C1982" s="243"/>
      <c r="D1982" s="243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244"/>
      <c r="P1982" s="11"/>
      <c r="Q1982" s="245"/>
      <c r="R1982" s="11"/>
      <c r="S1982" s="11"/>
      <c r="T1982" s="11"/>
      <c r="U1982" s="11"/>
      <c r="V1982" s="11"/>
      <c r="W1982" s="11"/>
      <c r="X1982" s="11"/>
      <c r="Y1982" s="11"/>
      <c r="Z1982" s="246"/>
      <c r="AA19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2" s="250" t="e">
        <f>IF(tbl_TransDet_Exp[[#This Row],[+/-  (HR GL Detail)]]&lt;&gt;"",tbl_TransDet_Exp[[#This Row],[+/-  (HR GL Detail)]],IF(#REF!&lt;&gt;"",#REF!,""))</f>
        <v>#REF!</v>
      </c>
      <c r="AC1982" s="250" t="str">
        <f t="shared" si="93"/>
        <v>https://financials.omni.fsu.edu/psp/sprdfi/EMPLOYEE/ERP/c/AUDIT_EXPENSE_FUNCTIONS.TE_EXP_SHEET_INQ.GBL?SHEET_ID=</v>
      </c>
      <c r="AD1982" s="250" t="str">
        <f t="shared" si="94"/>
        <v>&amp;PAGE=EX_SHEET_ENTRY</v>
      </c>
      <c r="AE1982" s="250" t="str">
        <f>IF(LEFT(tbl_TransDet_Exp[[#This Row],[Journal Id]],2)="EX",TEXT(tbl_TransDet_Exp[[#This Row],[Vch /Ex /PayId]],"0000000000"),"")</f>
        <v/>
      </c>
      <c r="AF1982" s="250" t="b">
        <f>IF(tbl_TransDet_Exp[[#This Row],[ER Lookup and Format]]&lt;&gt;"",CONCATENATE(tbl_TransDet_Exp[[#This Row],[https://financials.omni.fsu.edu/psp/sprdfi/EMPLOYEE/ERP/c/AUDIT_EXPENSE_FUNCTIONS.TE_EXP_SHEET_INQ.GBL?SHEET_ID=]],AE1982,tbl_TransDet_Exp[[#This Row],[&amp;PAGE=EX_SHEET_ENTRY]]))</f>
        <v>0</v>
      </c>
      <c r="AG1982" s="250" t="str">
        <f t="shared" si="95"/>
        <v>https://docmgmt.its.fsu.edu/NolijWeb/public/apiLoginCheck.jsp?redir=../documentviewer/%3FdocumentId%3D</v>
      </c>
      <c r="AH19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2" s="250" t="str">
        <f>tbl_TransDet_Exp[[#Headers],[&amp;TargetFrameName=None]]</f>
        <v>&amp;TargetFrameName=None</v>
      </c>
      <c r="AJ19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2" s="71"/>
      <c r="AN1982" s="22"/>
      <c r="AO1982" s="22"/>
      <c r="AP1982" s="208"/>
      <c r="AQ1982" s="42" t="e">
        <f>IF(tbl_TransDet_Exp[[#This Row],[Custom SR Type]]="",INDEX(SR_Lookup[Section Name],MATCH(tbl_TransDet_Exp[[#This Row],[Account]],SR_Lookup[Account],0)),tbl_TransDet_Exp[[#This Row],[Custom SR Type]])</f>
        <v>#N/A</v>
      </c>
      <c r="AR1982" s="42">
        <f>VALUE(CONCATENATE(C1982,TEXT(tbl_TransDet_Exp[[#This Row],[Pd]],"00")))</f>
        <v>0</v>
      </c>
      <c r="AS1982" s="42" t="str">
        <f>TEXT(tbl_TransDet_Exp[[#This Row],[Project Id]],"000000")</f>
        <v>000000</v>
      </c>
      <c r="AT1982" s="42" t="e">
        <f>INDEX(Table11[Description],MATCH(tbl_TransDet_Exp[[#This Row],[Account]],Table11[GL Account],0))</f>
        <v>#N/A</v>
      </c>
      <c r="AU19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3" spans="2:47">
      <c r="B1983" s="11"/>
      <c r="C1983" s="243"/>
      <c r="D1983" s="243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244"/>
      <c r="P1983" s="11"/>
      <c r="Q1983" s="245"/>
      <c r="R1983" s="11"/>
      <c r="S1983" s="11"/>
      <c r="T1983" s="11"/>
      <c r="U1983" s="11"/>
      <c r="V1983" s="11"/>
      <c r="W1983" s="11"/>
      <c r="X1983" s="11"/>
      <c r="Y1983" s="11"/>
      <c r="Z1983" s="246"/>
      <c r="AA19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3" s="250" t="e">
        <f>IF(tbl_TransDet_Exp[[#This Row],[+/-  (HR GL Detail)]]&lt;&gt;"",tbl_TransDet_Exp[[#This Row],[+/-  (HR GL Detail)]],IF(#REF!&lt;&gt;"",#REF!,""))</f>
        <v>#REF!</v>
      </c>
      <c r="AC1983" s="250" t="str">
        <f t="shared" si="93"/>
        <v>https://financials.omni.fsu.edu/psp/sprdfi/EMPLOYEE/ERP/c/AUDIT_EXPENSE_FUNCTIONS.TE_EXP_SHEET_INQ.GBL?SHEET_ID=</v>
      </c>
      <c r="AD1983" s="250" t="str">
        <f t="shared" si="94"/>
        <v>&amp;PAGE=EX_SHEET_ENTRY</v>
      </c>
      <c r="AE1983" s="250" t="str">
        <f>IF(LEFT(tbl_TransDet_Exp[[#This Row],[Journal Id]],2)="EX",TEXT(tbl_TransDet_Exp[[#This Row],[Vch /Ex /PayId]],"0000000000"),"")</f>
        <v/>
      </c>
      <c r="AF1983" s="250" t="b">
        <f>IF(tbl_TransDet_Exp[[#This Row],[ER Lookup and Format]]&lt;&gt;"",CONCATENATE(tbl_TransDet_Exp[[#This Row],[https://financials.omni.fsu.edu/psp/sprdfi/EMPLOYEE/ERP/c/AUDIT_EXPENSE_FUNCTIONS.TE_EXP_SHEET_INQ.GBL?SHEET_ID=]],AE1983,tbl_TransDet_Exp[[#This Row],[&amp;PAGE=EX_SHEET_ENTRY]]))</f>
        <v>0</v>
      </c>
      <c r="AG1983" s="250" t="str">
        <f t="shared" si="95"/>
        <v>https://docmgmt.its.fsu.edu/NolijWeb/public/apiLoginCheck.jsp?redir=../documentviewer/%3FdocumentId%3D</v>
      </c>
      <c r="AH19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3" s="250" t="str">
        <f>tbl_TransDet_Exp[[#Headers],[&amp;TargetFrameName=None]]</f>
        <v>&amp;TargetFrameName=None</v>
      </c>
      <c r="AJ19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3" s="71"/>
      <c r="AN1983" s="22"/>
      <c r="AO1983" s="22"/>
      <c r="AP1983" s="208"/>
      <c r="AQ1983" s="42" t="e">
        <f>IF(tbl_TransDet_Exp[[#This Row],[Custom SR Type]]="",INDEX(SR_Lookup[Section Name],MATCH(tbl_TransDet_Exp[[#This Row],[Account]],SR_Lookup[Account],0)),tbl_TransDet_Exp[[#This Row],[Custom SR Type]])</f>
        <v>#N/A</v>
      </c>
      <c r="AR1983" s="42">
        <f>VALUE(CONCATENATE(C1983,TEXT(tbl_TransDet_Exp[[#This Row],[Pd]],"00")))</f>
        <v>0</v>
      </c>
      <c r="AS1983" s="42" t="str">
        <f>TEXT(tbl_TransDet_Exp[[#This Row],[Project Id]],"000000")</f>
        <v>000000</v>
      </c>
      <c r="AT1983" s="42" t="e">
        <f>INDEX(Table11[Description],MATCH(tbl_TransDet_Exp[[#This Row],[Account]],Table11[GL Account],0))</f>
        <v>#N/A</v>
      </c>
      <c r="AU19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4" spans="2:47">
      <c r="B1984" s="11"/>
      <c r="C1984" s="243"/>
      <c r="D1984" s="243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244"/>
      <c r="P1984" s="11"/>
      <c r="Q1984" s="245"/>
      <c r="R1984" s="11"/>
      <c r="S1984" s="11"/>
      <c r="T1984" s="11"/>
      <c r="U1984" s="11"/>
      <c r="V1984" s="11"/>
      <c r="W1984" s="11"/>
      <c r="X1984" s="11"/>
      <c r="Y1984" s="11"/>
      <c r="Z1984" s="246"/>
      <c r="AA19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4" s="250" t="e">
        <f>IF(tbl_TransDet_Exp[[#This Row],[+/-  (HR GL Detail)]]&lt;&gt;"",tbl_TransDet_Exp[[#This Row],[+/-  (HR GL Detail)]],IF(#REF!&lt;&gt;"",#REF!,""))</f>
        <v>#REF!</v>
      </c>
      <c r="AC1984" s="250" t="str">
        <f t="shared" si="93"/>
        <v>https://financials.omni.fsu.edu/psp/sprdfi/EMPLOYEE/ERP/c/AUDIT_EXPENSE_FUNCTIONS.TE_EXP_SHEET_INQ.GBL?SHEET_ID=</v>
      </c>
      <c r="AD1984" s="250" t="str">
        <f t="shared" si="94"/>
        <v>&amp;PAGE=EX_SHEET_ENTRY</v>
      </c>
      <c r="AE1984" s="250" t="str">
        <f>IF(LEFT(tbl_TransDet_Exp[[#This Row],[Journal Id]],2)="EX",TEXT(tbl_TransDet_Exp[[#This Row],[Vch /Ex /PayId]],"0000000000"),"")</f>
        <v/>
      </c>
      <c r="AF1984" s="250" t="b">
        <f>IF(tbl_TransDet_Exp[[#This Row],[ER Lookup and Format]]&lt;&gt;"",CONCATENATE(tbl_TransDet_Exp[[#This Row],[https://financials.omni.fsu.edu/psp/sprdfi/EMPLOYEE/ERP/c/AUDIT_EXPENSE_FUNCTIONS.TE_EXP_SHEET_INQ.GBL?SHEET_ID=]],AE1984,tbl_TransDet_Exp[[#This Row],[&amp;PAGE=EX_SHEET_ENTRY]]))</f>
        <v>0</v>
      </c>
      <c r="AG1984" s="250" t="str">
        <f t="shared" si="95"/>
        <v>https://docmgmt.its.fsu.edu/NolijWeb/public/apiLoginCheck.jsp?redir=../documentviewer/%3FdocumentId%3D</v>
      </c>
      <c r="AH19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4" s="250" t="str">
        <f>tbl_TransDet_Exp[[#Headers],[&amp;TargetFrameName=None]]</f>
        <v>&amp;TargetFrameName=None</v>
      </c>
      <c r="AJ19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4" s="71"/>
      <c r="AN1984" s="22"/>
      <c r="AO1984" s="22"/>
      <c r="AP1984" s="208"/>
      <c r="AQ1984" s="42" t="e">
        <f>IF(tbl_TransDet_Exp[[#This Row],[Custom SR Type]]="",INDEX(SR_Lookup[Section Name],MATCH(tbl_TransDet_Exp[[#This Row],[Account]],SR_Lookup[Account],0)),tbl_TransDet_Exp[[#This Row],[Custom SR Type]])</f>
        <v>#N/A</v>
      </c>
      <c r="AR1984" s="42">
        <f>VALUE(CONCATENATE(C1984,TEXT(tbl_TransDet_Exp[[#This Row],[Pd]],"00")))</f>
        <v>0</v>
      </c>
      <c r="AS1984" s="42" t="str">
        <f>TEXT(tbl_TransDet_Exp[[#This Row],[Project Id]],"000000")</f>
        <v>000000</v>
      </c>
      <c r="AT1984" s="42" t="e">
        <f>INDEX(Table11[Description],MATCH(tbl_TransDet_Exp[[#This Row],[Account]],Table11[GL Account],0))</f>
        <v>#N/A</v>
      </c>
      <c r="AU19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5" spans="2:47">
      <c r="B1985" s="11"/>
      <c r="C1985" s="243"/>
      <c r="D1985" s="243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244"/>
      <c r="P1985" s="11"/>
      <c r="Q1985" s="245"/>
      <c r="R1985" s="11"/>
      <c r="S1985" s="11"/>
      <c r="T1985" s="11"/>
      <c r="U1985" s="11"/>
      <c r="V1985" s="11"/>
      <c r="W1985" s="11"/>
      <c r="X1985" s="11"/>
      <c r="Y1985" s="11"/>
      <c r="Z1985" s="246"/>
      <c r="AA19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5" s="250" t="e">
        <f>IF(tbl_TransDet_Exp[[#This Row],[+/-  (HR GL Detail)]]&lt;&gt;"",tbl_TransDet_Exp[[#This Row],[+/-  (HR GL Detail)]],IF(#REF!&lt;&gt;"",#REF!,""))</f>
        <v>#REF!</v>
      </c>
      <c r="AC1985" s="250" t="str">
        <f t="shared" si="93"/>
        <v>https://financials.omni.fsu.edu/psp/sprdfi/EMPLOYEE/ERP/c/AUDIT_EXPENSE_FUNCTIONS.TE_EXP_SHEET_INQ.GBL?SHEET_ID=</v>
      </c>
      <c r="AD1985" s="250" t="str">
        <f t="shared" si="94"/>
        <v>&amp;PAGE=EX_SHEET_ENTRY</v>
      </c>
      <c r="AE1985" s="250" t="str">
        <f>IF(LEFT(tbl_TransDet_Exp[[#This Row],[Journal Id]],2)="EX",TEXT(tbl_TransDet_Exp[[#This Row],[Vch /Ex /PayId]],"0000000000"),"")</f>
        <v/>
      </c>
      <c r="AF1985" s="250" t="b">
        <f>IF(tbl_TransDet_Exp[[#This Row],[ER Lookup and Format]]&lt;&gt;"",CONCATENATE(tbl_TransDet_Exp[[#This Row],[https://financials.omni.fsu.edu/psp/sprdfi/EMPLOYEE/ERP/c/AUDIT_EXPENSE_FUNCTIONS.TE_EXP_SHEET_INQ.GBL?SHEET_ID=]],AE1985,tbl_TransDet_Exp[[#This Row],[&amp;PAGE=EX_SHEET_ENTRY]]))</f>
        <v>0</v>
      </c>
      <c r="AG1985" s="250" t="str">
        <f t="shared" si="95"/>
        <v>https://docmgmt.its.fsu.edu/NolijWeb/public/apiLoginCheck.jsp?redir=../documentviewer/%3FdocumentId%3D</v>
      </c>
      <c r="AH19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5" s="250" t="str">
        <f>tbl_TransDet_Exp[[#Headers],[&amp;TargetFrameName=None]]</f>
        <v>&amp;TargetFrameName=None</v>
      </c>
      <c r="AJ19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5" s="71"/>
      <c r="AN1985" s="22"/>
      <c r="AO1985" s="22"/>
      <c r="AP1985" s="208"/>
      <c r="AQ1985" s="42" t="e">
        <f>IF(tbl_TransDet_Exp[[#This Row],[Custom SR Type]]="",INDEX(SR_Lookup[Section Name],MATCH(tbl_TransDet_Exp[[#This Row],[Account]],SR_Lookup[Account],0)),tbl_TransDet_Exp[[#This Row],[Custom SR Type]])</f>
        <v>#N/A</v>
      </c>
      <c r="AR1985" s="42">
        <f>VALUE(CONCATENATE(C1985,TEXT(tbl_TransDet_Exp[[#This Row],[Pd]],"00")))</f>
        <v>0</v>
      </c>
      <c r="AS1985" s="42" t="str">
        <f>TEXT(tbl_TransDet_Exp[[#This Row],[Project Id]],"000000")</f>
        <v>000000</v>
      </c>
      <c r="AT1985" s="42" t="e">
        <f>INDEX(Table11[Description],MATCH(tbl_TransDet_Exp[[#This Row],[Account]],Table11[GL Account],0))</f>
        <v>#N/A</v>
      </c>
      <c r="AU19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6" spans="2:47">
      <c r="B1986" s="11"/>
      <c r="C1986" s="243"/>
      <c r="D1986" s="243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244"/>
      <c r="P1986" s="11"/>
      <c r="Q1986" s="245"/>
      <c r="R1986" s="11"/>
      <c r="S1986" s="11"/>
      <c r="T1986" s="11"/>
      <c r="U1986" s="11"/>
      <c r="V1986" s="11"/>
      <c r="W1986" s="11"/>
      <c r="X1986" s="11"/>
      <c r="Y1986" s="11"/>
      <c r="Z1986" s="246"/>
      <c r="AA19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6" s="250" t="e">
        <f>IF(tbl_TransDet_Exp[[#This Row],[+/-  (HR GL Detail)]]&lt;&gt;"",tbl_TransDet_Exp[[#This Row],[+/-  (HR GL Detail)]],IF(#REF!&lt;&gt;"",#REF!,""))</f>
        <v>#REF!</v>
      </c>
      <c r="AC1986" s="250" t="str">
        <f t="shared" si="93"/>
        <v>https://financials.omni.fsu.edu/psp/sprdfi/EMPLOYEE/ERP/c/AUDIT_EXPENSE_FUNCTIONS.TE_EXP_SHEET_INQ.GBL?SHEET_ID=</v>
      </c>
      <c r="AD1986" s="250" t="str">
        <f t="shared" si="94"/>
        <v>&amp;PAGE=EX_SHEET_ENTRY</v>
      </c>
      <c r="AE1986" s="250" t="str">
        <f>IF(LEFT(tbl_TransDet_Exp[[#This Row],[Journal Id]],2)="EX",TEXT(tbl_TransDet_Exp[[#This Row],[Vch /Ex /PayId]],"0000000000"),"")</f>
        <v/>
      </c>
      <c r="AF1986" s="250" t="b">
        <f>IF(tbl_TransDet_Exp[[#This Row],[ER Lookup and Format]]&lt;&gt;"",CONCATENATE(tbl_TransDet_Exp[[#This Row],[https://financials.omni.fsu.edu/psp/sprdfi/EMPLOYEE/ERP/c/AUDIT_EXPENSE_FUNCTIONS.TE_EXP_SHEET_INQ.GBL?SHEET_ID=]],AE1986,tbl_TransDet_Exp[[#This Row],[&amp;PAGE=EX_SHEET_ENTRY]]))</f>
        <v>0</v>
      </c>
      <c r="AG1986" s="250" t="str">
        <f t="shared" si="95"/>
        <v>https://docmgmt.its.fsu.edu/NolijWeb/public/apiLoginCheck.jsp?redir=../documentviewer/%3FdocumentId%3D</v>
      </c>
      <c r="AH19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6" s="250" t="str">
        <f>tbl_TransDet_Exp[[#Headers],[&amp;TargetFrameName=None]]</f>
        <v>&amp;TargetFrameName=None</v>
      </c>
      <c r="AJ19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6" s="71"/>
      <c r="AN1986" s="22"/>
      <c r="AO1986" s="22"/>
      <c r="AP1986" s="208"/>
      <c r="AQ1986" s="42" t="e">
        <f>IF(tbl_TransDet_Exp[[#This Row],[Custom SR Type]]="",INDEX(SR_Lookup[Section Name],MATCH(tbl_TransDet_Exp[[#This Row],[Account]],SR_Lookup[Account],0)),tbl_TransDet_Exp[[#This Row],[Custom SR Type]])</f>
        <v>#N/A</v>
      </c>
      <c r="AR1986" s="42">
        <f>VALUE(CONCATENATE(C1986,TEXT(tbl_TransDet_Exp[[#This Row],[Pd]],"00")))</f>
        <v>0</v>
      </c>
      <c r="AS1986" s="42" t="str">
        <f>TEXT(tbl_TransDet_Exp[[#This Row],[Project Id]],"000000")</f>
        <v>000000</v>
      </c>
      <c r="AT1986" s="42" t="e">
        <f>INDEX(Table11[Description],MATCH(tbl_TransDet_Exp[[#This Row],[Account]],Table11[GL Account],0))</f>
        <v>#N/A</v>
      </c>
      <c r="AU19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7" spans="2:47">
      <c r="B1987" s="11"/>
      <c r="C1987" s="243"/>
      <c r="D1987" s="243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244"/>
      <c r="P1987" s="11"/>
      <c r="Q1987" s="245"/>
      <c r="R1987" s="11"/>
      <c r="S1987" s="11"/>
      <c r="T1987" s="11"/>
      <c r="U1987" s="11"/>
      <c r="V1987" s="11"/>
      <c r="W1987" s="11"/>
      <c r="X1987" s="11"/>
      <c r="Y1987" s="11"/>
      <c r="Z1987" s="246"/>
      <c r="AA19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7" s="250" t="e">
        <f>IF(tbl_TransDet_Exp[[#This Row],[+/-  (HR GL Detail)]]&lt;&gt;"",tbl_TransDet_Exp[[#This Row],[+/-  (HR GL Detail)]],IF(#REF!&lt;&gt;"",#REF!,""))</f>
        <v>#REF!</v>
      </c>
      <c r="AC1987" s="250" t="str">
        <f t="shared" si="93"/>
        <v>https://financials.omni.fsu.edu/psp/sprdfi/EMPLOYEE/ERP/c/AUDIT_EXPENSE_FUNCTIONS.TE_EXP_SHEET_INQ.GBL?SHEET_ID=</v>
      </c>
      <c r="AD1987" s="250" t="str">
        <f t="shared" si="94"/>
        <v>&amp;PAGE=EX_SHEET_ENTRY</v>
      </c>
      <c r="AE1987" s="250" t="str">
        <f>IF(LEFT(tbl_TransDet_Exp[[#This Row],[Journal Id]],2)="EX",TEXT(tbl_TransDet_Exp[[#This Row],[Vch /Ex /PayId]],"0000000000"),"")</f>
        <v/>
      </c>
      <c r="AF1987" s="250" t="b">
        <f>IF(tbl_TransDet_Exp[[#This Row],[ER Lookup and Format]]&lt;&gt;"",CONCATENATE(tbl_TransDet_Exp[[#This Row],[https://financials.omni.fsu.edu/psp/sprdfi/EMPLOYEE/ERP/c/AUDIT_EXPENSE_FUNCTIONS.TE_EXP_SHEET_INQ.GBL?SHEET_ID=]],AE1987,tbl_TransDet_Exp[[#This Row],[&amp;PAGE=EX_SHEET_ENTRY]]))</f>
        <v>0</v>
      </c>
      <c r="AG1987" s="250" t="str">
        <f t="shared" si="95"/>
        <v>https://docmgmt.its.fsu.edu/NolijWeb/public/apiLoginCheck.jsp?redir=../documentviewer/%3FdocumentId%3D</v>
      </c>
      <c r="AH19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7" s="250" t="str">
        <f>tbl_TransDet_Exp[[#Headers],[&amp;TargetFrameName=None]]</f>
        <v>&amp;TargetFrameName=None</v>
      </c>
      <c r="AJ19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7" s="71"/>
      <c r="AN1987" s="22"/>
      <c r="AO1987" s="22"/>
      <c r="AP1987" s="208"/>
      <c r="AQ1987" s="42" t="e">
        <f>IF(tbl_TransDet_Exp[[#This Row],[Custom SR Type]]="",INDEX(SR_Lookup[Section Name],MATCH(tbl_TransDet_Exp[[#This Row],[Account]],SR_Lookup[Account],0)),tbl_TransDet_Exp[[#This Row],[Custom SR Type]])</f>
        <v>#N/A</v>
      </c>
      <c r="AR1987" s="42">
        <f>VALUE(CONCATENATE(C1987,TEXT(tbl_TransDet_Exp[[#This Row],[Pd]],"00")))</f>
        <v>0</v>
      </c>
      <c r="AS1987" s="42" t="str">
        <f>TEXT(tbl_TransDet_Exp[[#This Row],[Project Id]],"000000")</f>
        <v>000000</v>
      </c>
      <c r="AT1987" s="42" t="e">
        <f>INDEX(Table11[Description],MATCH(tbl_TransDet_Exp[[#This Row],[Account]],Table11[GL Account],0))</f>
        <v>#N/A</v>
      </c>
      <c r="AU19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8" spans="2:47">
      <c r="B1988" s="11"/>
      <c r="C1988" s="243"/>
      <c r="D1988" s="243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244"/>
      <c r="P1988" s="11"/>
      <c r="Q1988" s="245"/>
      <c r="R1988" s="11"/>
      <c r="S1988" s="11"/>
      <c r="T1988" s="11"/>
      <c r="U1988" s="11"/>
      <c r="V1988" s="11"/>
      <c r="W1988" s="11"/>
      <c r="X1988" s="11"/>
      <c r="Y1988" s="11"/>
      <c r="Z1988" s="246"/>
      <c r="AA19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8" s="250" t="e">
        <f>IF(tbl_TransDet_Exp[[#This Row],[+/-  (HR GL Detail)]]&lt;&gt;"",tbl_TransDet_Exp[[#This Row],[+/-  (HR GL Detail)]],IF(#REF!&lt;&gt;"",#REF!,""))</f>
        <v>#REF!</v>
      </c>
      <c r="AC1988" s="250" t="str">
        <f t="shared" si="93"/>
        <v>https://financials.omni.fsu.edu/psp/sprdfi/EMPLOYEE/ERP/c/AUDIT_EXPENSE_FUNCTIONS.TE_EXP_SHEET_INQ.GBL?SHEET_ID=</v>
      </c>
      <c r="AD1988" s="250" t="str">
        <f t="shared" si="94"/>
        <v>&amp;PAGE=EX_SHEET_ENTRY</v>
      </c>
      <c r="AE1988" s="250" t="str">
        <f>IF(LEFT(tbl_TransDet_Exp[[#This Row],[Journal Id]],2)="EX",TEXT(tbl_TransDet_Exp[[#This Row],[Vch /Ex /PayId]],"0000000000"),"")</f>
        <v/>
      </c>
      <c r="AF1988" s="250" t="b">
        <f>IF(tbl_TransDet_Exp[[#This Row],[ER Lookup and Format]]&lt;&gt;"",CONCATENATE(tbl_TransDet_Exp[[#This Row],[https://financials.omni.fsu.edu/psp/sprdfi/EMPLOYEE/ERP/c/AUDIT_EXPENSE_FUNCTIONS.TE_EXP_SHEET_INQ.GBL?SHEET_ID=]],AE1988,tbl_TransDet_Exp[[#This Row],[&amp;PAGE=EX_SHEET_ENTRY]]))</f>
        <v>0</v>
      </c>
      <c r="AG1988" s="250" t="str">
        <f t="shared" si="95"/>
        <v>https://docmgmt.its.fsu.edu/NolijWeb/public/apiLoginCheck.jsp?redir=../documentviewer/%3FdocumentId%3D</v>
      </c>
      <c r="AH19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8" s="250" t="str">
        <f>tbl_TransDet_Exp[[#Headers],[&amp;TargetFrameName=None]]</f>
        <v>&amp;TargetFrameName=None</v>
      </c>
      <c r="AJ19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8" s="71"/>
      <c r="AN1988" s="22"/>
      <c r="AO1988" s="22"/>
      <c r="AP1988" s="208"/>
      <c r="AQ1988" s="42" t="e">
        <f>IF(tbl_TransDet_Exp[[#This Row],[Custom SR Type]]="",INDEX(SR_Lookup[Section Name],MATCH(tbl_TransDet_Exp[[#This Row],[Account]],SR_Lookup[Account],0)),tbl_TransDet_Exp[[#This Row],[Custom SR Type]])</f>
        <v>#N/A</v>
      </c>
      <c r="AR1988" s="42">
        <f>VALUE(CONCATENATE(C1988,TEXT(tbl_TransDet_Exp[[#This Row],[Pd]],"00")))</f>
        <v>0</v>
      </c>
      <c r="AS1988" s="42" t="str">
        <f>TEXT(tbl_TransDet_Exp[[#This Row],[Project Id]],"000000")</f>
        <v>000000</v>
      </c>
      <c r="AT1988" s="42" t="e">
        <f>INDEX(Table11[Description],MATCH(tbl_TransDet_Exp[[#This Row],[Account]],Table11[GL Account],0))</f>
        <v>#N/A</v>
      </c>
      <c r="AU19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89" spans="2:47">
      <c r="B1989" s="11"/>
      <c r="C1989" s="243"/>
      <c r="D1989" s="243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244"/>
      <c r="P1989" s="11"/>
      <c r="Q1989" s="245"/>
      <c r="R1989" s="11"/>
      <c r="S1989" s="11"/>
      <c r="T1989" s="11"/>
      <c r="U1989" s="11"/>
      <c r="V1989" s="11"/>
      <c r="W1989" s="11"/>
      <c r="X1989" s="11"/>
      <c r="Y1989" s="11"/>
      <c r="Z1989" s="246"/>
      <c r="AA19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89" s="250" t="e">
        <f>IF(tbl_TransDet_Exp[[#This Row],[+/-  (HR GL Detail)]]&lt;&gt;"",tbl_TransDet_Exp[[#This Row],[+/-  (HR GL Detail)]],IF(#REF!&lt;&gt;"",#REF!,""))</f>
        <v>#REF!</v>
      </c>
      <c r="AC1989" s="250" t="str">
        <f t="shared" si="93"/>
        <v>https://financials.omni.fsu.edu/psp/sprdfi/EMPLOYEE/ERP/c/AUDIT_EXPENSE_FUNCTIONS.TE_EXP_SHEET_INQ.GBL?SHEET_ID=</v>
      </c>
      <c r="AD1989" s="250" t="str">
        <f t="shared" si="94"/>
        <v>&amp;PAGE=EX_SHEET_ENTRY</v>
      </c>
      <c r="AE1989" s="250" t="str">
        <f>IF(LEFT(tbl_TransDet_Exp[[#This Row],[Journal Id]],2)="EX",TEXT(tbl_TransDet_Exp[[#This Row],[Vch /Ex /PayId]],"0000000000"),"")</f>
        <v/>
      </c>
      <c r="AF1989" s="250" t="b">
        <f>IF(tbl_TransDet_Exp[[#This Row],[ER Lookup and Format]]&lt;&gt;"",CONCATENATE(tbl_TransDet_Exp[[#This Row],[https://financials.omni.fsu.edu/psp/sprdfi/EMPLOYEE/ERP/c/AUDIT_EXPENSE_FUNCTIONS.TE_EXP_SHEET_INQ.GBL?SHEET_ID=]],AE1989,tbl_TransDet_Exp[[#This Row],[&amp;PAGE=EX_SHEET_ENTRY]]))</f>
        <v>0</v>
      </c>
      <c r="AG1989" s="250" t="str">
        <f t="shared" si="95"/>
        <v>https://docmgmt.its.fsu.edu/NolijWeb/public/apiLoginCheck.jsp?redir=../documentviewer/%3FdocumentId%3D</v>
      </c>
      <c r="AH19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89" s="250" t="str">
        <f>tbl_TransDet_Exp[[#Headers],[&amp;TargetFrameName=None]]</f>
        <v>&amp;TargetFrameName=None</v>
      </c>
      <c r="AJ19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89" s="71"/>
      <c r="AN1989" s="22"/>
      <c r="AO1989" s="22"/>
      <c r="AP1989" s="208"/>
      <c r="AQ1989" s="42" t="e">
        <f>IF(tbl_TransDet_Exp[[#This Row],[Custom SR Type]]="",INDEX(SR_Lookup[Section Name],MATCH(tbl_TransDet_Exp[[#This Row],[Account]],SR_Lookup[Account],0)),tbl_TransDet_Exp[[#This Row],[Custom SR Type]])</f>
        <v>#N/A</v>
      </c>
      <c r="AR1989" s="42">
        <f>VALUE(CONCATENATE(C1989,TEXT(tbl_TransDet_Exp[[#This Row],[Pd]],"00")))</f>
        <v>0</v>
      </c>
      <c r="AS1989" s="42" t="str">
        <f>TEXT(tbl_TransDet_Exp[[#This Row],[Project Id]],"000000")</f>
        <v>000000</v>
      </c>
      <c r="AT1989" s="42" t="e">
        <f>INDEX(Table11[Description],MATCH(tbl_TransDet_Exp[[#This Row],[Account]],Table11[GL Account],0))</f>
        <v>#N/A</v>
      </c>
      <c r="AU19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0" spans="2:47">
      <c r="B1990" s="11"/>
      <c r="C1990" s="243"/>
      <c r="D1990" s="243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244"/>
      <c r="P1990" s="11"/>
      <c r="Q1990" s="245"/>
      <c r="R1990" s="11"/>
      <c r="S1990" s="11"/>
      <c r="T1990" s="11"/>
      <c r="U1990" s="11"/>
      <c r="V1990" s="11"/>
      <c r="W1990" s="11"/>
      <c r="X1990" s="11"/>
      <c r="Y1990" s="11"/>
      <c r="Z1990" s="246"/>
      <c r="AA19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0" s="250" t="e">
        <f>IF(tbl_TransDet_Exp[[#This Row],[+/-  (HR GL Detail)]]&lt;&gt;"",tbl_TransDet_Exp[[#This Row],[+/-  (HR GL Detail)]],IF(#REF!&lt;&gt;"",#REF!,""))</f>
        <v>#REF!</v>
      </c>
      <c r="AC1990" s="250" t="str">
        <f t="shared" si="93"/>
        <v>https://financials.omni.fsu.edu/psp/sprdfi/EMPLOYEE/ERP/c/AUDIT_EXPENSE_FUNCTIONS.TE_EXP_SHEET_INQ.GBL?SHEET_ID=</v>
      </c>
      <c r="AD1990" s="250" t="str">
        <f t="shared" si="94"/>
        <v>&amp;PAGE=EX_SHEET_ENTRY</v>
      </c>
      <c r="AE1990" s="250" t="str">
        <f>IF(LEFT(tbl_TransDet_Exp[[#This Row],[Journal Id]],2)="EX",TEXT(tbl_TransDet_Exp[[#This Row],[Vch /Ex /PayId]],"0000000000"),"")</f>
        <v/>
      </c>
      <c r="AF1990" s="250" t="b">
        <f>IF(tbl_TransDet_Exp[[#This Row],[ER Lookup and Format]]&lt;&gt;"",CONCATENATE(tbl_TransDet_Exp[[#This Row],[https://financials.omni.fsu.edu/psp/sprdfi/EMPLOYEE/ERP/c/AUDIT_EXPENSE_FUNCTIONS.TE_EXP_SHEET_INQ.GBL?SHEET_ID=]],AE1990,tbl_TransDet_Exp[[#This Row],[&amp;PAGE=EX_SHEET_ENTRY]]))</f>
        <v>0</v>
      </c>
      <c r="AG1990" s="250" t="str">
        <f t="shared" si="95"/>
        <v>https://docmgmt.its.fsu.edu/NolijWeb/public/apiLoginCheck.jsp?redir=../documentviewer/%3FdocumentId%3D</v>
      </c>
      <c r="AH19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0" s="250" t="str">
        <f>tbl_TransDet_Exp[[#Headers],[&amp;TargetFrameName=None]]</f>
        <v>&amp;TargetFrameName=None</v>
      </c>
      <c r="AJ19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0" s="71"/>
      <c r="AN1990" s="22"/>
      <c r="AO1990" s="22"/>
      <c r="AP1990" s="208"/>
      <c r="AQ1990" s="42" t="e">
        <f>IF(tbl_TransDet_Exp[[#This Row],[Custom SR Type]]="",INDEX(SR_Lookup[Section Name],MATCH(tbl_TransDet_Exp[[#This Row],[Account]],SR_Lookup[Account],0)),tbl_TransDet_Exp[[#This Row],[Custom SR Type]])</f>
        <v>#N/A</v>
      </c>
      <c r="AR1990" s="42">
        <f>VALUE(CONCATENATE(C1990,TEXT(tbl_TransDet_Exp[[#This Row],[Pd]],"00")))</f>
        <v>0</v>
      </c>
      <c r="AS1990" s="42" t="str">
        <f>TEXT(tbl_TransDet_Exp[[#This Row],[Project Id]],"000000")</f>
        <v>000000</v>
      </c>
      <c r="AT1990" s="42" t="e">
        <f>INDEX(Table11[Description],MATCH(tbl_TransDet_Exp[[#This Row],[Account]],Table11[GL Account],0))</f>
        <v>#N/A</v>
      </c>
      <c r="AU19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1" spans="2:47">
      <c r="B1991" s="11"/>
      <c r="C1991" s="243"/>
      <c r="D1991" s="243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244"/>
      <c r="P1991" s="11"/>
      <c r="Q1991" s="245"/>
      <c r="R1991" s="11"/>
      <c r="S1991" s="11"/>
      <c r="T1991" s="11"/>
      <c r="U1991" s="11"/>
      <c r="V1991" s="11"/>
      <c r="W1991" s="11"/>
      <c r="X1991" s="11"/>
      <c r="Y1991" s="11"/>
      <c r="Z1991" s="246"/>
      <c r="AA19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1" s="250" t="e">
        <f>IF(tbl_TransDet_Exp[[#This Row],[+/-  (HR GL Detail)]]&lt;&gt;"",tbl_TransDet_Exp[[#This Row],[+/-  (HR GL Detail)]],IF(#REF!&lt;&gt;"",#REF!,""))</f>
        <v>#REF!</v>
      </c>
      <c r="AC1991" s="250" t="str">
        <f t="shared" si="93"/>
        <v>https://financials.omni.fsu.edu/psp/sprdfi/EMPLOYEE/ERP/c/AUDIT_EXPENSE_FUNCTIONS.TE_EXP_SHEET_INQ.GBL?SHEET_ID=</v>
      </c>
      <c r="AD1991" s="250" t="str">
        <f t="shared" si="94"/>
        <v>&amp;PAGE=EX_SHEET_ENTRY</v>
      </c>
      <c r="AE1991" s="250" t="str">
        <f>IF(LEFT(tbl_TransDet_Exp[[#This Row],[Journal Id]],2)="EX",TEXT(tbl_TransDet_Exp[[#This Row],[Vch /Ex /PayId]],"0000000000"),"")</f>
        <v/>
      </c>
      <c r="AF1991" s="250" t="b">
        <f>IF(tbl_TransDet_Exp[[#This Row],[ER Lookup and Format]]&lt;&gt;"",CONCATENATE(tbl_TransDet_Exp[[#This Row],[https://financials.omni.fsu.edu/psp/sprdfi/EMPLOYEE/ERP/c/AUDIT_EXPENSE_FUNCTIONS.TE_EXP_SHEET_INQ.GBL?SHEET_ID=]],AE1991,tbl_TransDet_Exp[[#This Row],[&amp;PAGE=EX_SHEET_ENTRY]]))</f>
        <v>0</v>
      </c>
      <c r="AG1991" s="250" t="str">
        <f t="shared" si="95"/>
        <v>https://docmgmt.its.fsu.edu/NolijWeb/public/apiLoginCheck.jsp?redir=../documentviewer/%3FdocumentId%3D</v>
      </c>
      <c r="AH19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1" s="250" t="str">
        <f>tbl_TransDet_Exp[[#Headers],[&amp;TargetFrameName=None]]</f>
        <v>&amp;TargetFrameName=None</v>
      </c>
      <c r="AJ19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1" s="71"/>
      <c r="AN1991" s="22"/>
      <c r="AO1991" s="22"/>
      <c r="AP1991" s="208"/>
      <c r="AQ1991" s="42" t="e">
        <f>IF(tbl_TransDet_Exp[[#This Row],[Custom SR Type]]="",INDEX(SR_Lookup[Section Name],MATCH(tbl_TransDet_Exp[[#This Row],[Account]],SR_Lookup[Account],0)),tbl_TransDet_Exp[[#This Row],[Custom SR Type]])</f>
        <v>#N/A</v>
      </c>
      <c r="AR1991" s="42">
        <f>VALUE(CONCATENATE(C1991,TEXT(tbl_TransDet_Exp[[#This Row],[Pd]],"00")))</f>
        <v>0</v>
      </c>
      <c r="AS1991" s="42" t="str">
        <f>TEXT(tbl_TransDet_Exp[[#This Row],[Project Id]],"000000")</f>
        <v>000000</v>
      </c>
      <c r="AT1991" s="42" t="e">
        <f>INDEX(Table11[Description],MATCH(tbl_TransDet_Exp[[#This Row],[Account]],Table11[GL Account],0))</f>
        <v>#N/A</v>
      </c>
      <c r="AU19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2" spans="2:47">
      <c r="B1992" s="11"/>
      <c r="C1992" s="243"/>
      <c r="D1992" s="243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244"/>
      <c r="P1992" s="11"/>
      <c r="Q1992" s="245"/>
      <c r="R1992" s="11"/>
      <c r="S1992" s="11"/>
      <c r="T1992" s="11"/>
      <c r="U1992" s="11"/>
      <c r="V1992" s="11"/>
      <c r="W1992" s="11"/>
      <c r="X1992" s="11"/>
      <c r="Y1992" s="11"/>
      <c r="Z1992" s="246"/>
      <c r="AA19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2" s="250" t="e">
        <f>IF(tbl_TransDet_Exp[[#This Row],[+/-  (HR GL Detail)]]&lt;&gt;"",tbl_TransDet_Exp[[#This Row],[+/-  (HR GL Detail)]],IF(#REF!&lt;&gt;"",#REF!,""))</f>
        <v>#REF!</v>
      </c>
      <c r="AC1992" s="250" t="str">
        <f t="shared" si="93"/>
        <v>https://financials.omni.fsu.edu/psp/sprdfi/EMPLOYEE/ERP/c/AUDIT_EXPENSE_FUNCTIONS.TE_EXP_SHEET_INQ.GBL?SHEET_ID=</v>
      </c>
      <c r="AD1992" s="250" t="str">
        <f t="shared" si="94"/>
        <v>&amp;PAGE=EX_SHEET_ENTRY</v>
      </c>
      <c r="AE1992" s="250" t="str">
        <f>IF(LEFT(tbl_TransDet_Exp[[#This Row],[Journal Id]],2)="EX",TEXT(tbl_TransDet_Exp[[#This Row],[Vch /Ex /PayId]],"0000000000"),"")</f>
        <v/>
      </c>
      <c r="AF1992" s="250" t="b">
        <f>IF(tbl_TransDet_Exp[[#This Row],[ER Lookup and Format]]&lt;&gt;"",CONCATENATE(tbl_TransDet_Exp[[#This Row],[https://financials.omni.fsu.edu/psp/sprdfi/EMPLOYEE/ERP/c/AUDIT_EXPENSE_FUNCTIONS.TE_EXP_SHEET_INQ.GBL?SHEET_ID=]],AE1992,tbl_TransDet_Exp[[#This Row],[&amp;PAGE=EX_SHEET_ENTRY]]))</f>
        <v>0</v>
      </c>
      <c r="AG1992" s="250" t="str">
        <f t="shared" si="95"/>
        <v>https://docmgmt.its.fsu.edu/NolijWeb/public/apiLoginCheck.jsp?redir=../documentviewer/%3FdocumentId%3D</v>
      </c>
      <c r="AH19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2" s="250" t="str">
        <f>tbl_TransDet_Exp[[#Headers],[&amp;TargetFrameName=None]]</f>
        <v>&amp;TargetFrameName=None</v>
      </c>
      <c r="AJ19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2" s="71"/>
      <c r="AN1992" s="22"/>
      <c r="AO1992" s="22"/>
      <c r="AP1992" s="208"/>
      <c r="AQ1992" s="42" t="e">
        <f>IF(tbl_TransDet_Exp[[#This Row],[Custom SR Type]]="",INDEX(SR_Lookup[Section Name],MATCH(tbl_TransDet_Exp[[#This Row],[Account]],SR_Lookup[Account],0)),tbl_TransDet_Exp[[#This Row],[Custom SR Type]])</f>
        <v>#N/A</v>
      </c>
      <c r="AR1992" s="42">
        <f>VALUE(CONCATENATE(C1992,TEXT(tbl_TransDet_Exp[[#This Row],[Pd]],"00")))</f>
        <v>0</v>
      </c>
      <c r="AS1992" s="42" t="str">
        <f>TEXT(tbl_TransDet_Exp[[#This Row],[Project Id]],"000000")</f>
        <v>000000</v>
      </c>
      <c r="AT1992" s="42" t="e">
        <f>INDEX(Table11[Description],MATCH(tbl_TransDet_Exp[[#This Row],[Account]],Table11[GL Account],0))</f>
        <v>#N/A</v>
      </c>
      <c r="AU19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3" spans="2:47">
      <c r="B1993" s="11"/>
      <c r="C1993" s="243"/>
      <c r="D1993" s="243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244"/>
      <c r="P1993" s="11"/>
      <c r="Q1993" s="245"/>
      <c r="R1993" s="11"/>
      <c r="S1993" s="11"/>
      <c r="T1993" s="11"/>
      <c r="U1993" s="11"/>
      <c r="V1993" s="11"/>
      <c r="W1993" s="11"/>
      <c r="X1993" s="11"/>
      <c r="Y1993" s="11"/>
      <c r="Z1993" s="246"/>
      <c r="AA19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3" s="250" t="e">
        <f>IF(tbl_TransDet_Exp[[#This Row],[+/-  (HR GL Detail)]]&lt;&gt;"",tbl_TransDet_Exp[[#This Row],[+/-  (HR GL Detail)]],IF(#REF!&lt;&gt;"",#REF!,""))</f>
        <v>#REF!</v>
      </c>
      <c r="AC1993" s="250" t="str">
        <f t="shared" si="93"/>
        <v>https://financials.omni.fsu.edu/psp/sprdfi/EMPLOYEE/ERP/c/AUDIT_EXPENSE_FUNCTIONS.TE_EXP_SHEET_INQ.GBL?SHEET_ID=</v>
      </c>
      <c r="AD1993" s="250" t="str">
        <f t="shared" si="94"/>
        <v>&amp;PAGE=EX_SHEET_ENTRY</v>
      </c>
      <c r="AE1993" s="250" t="str">
        <f>IF(LEFT(tbl_TransDet_Exp[[#This Row],[Journal Id]],2)="EX",TEXT(tbl_TransDet_Exp[[#This Row],[Vch /Ex /PayId]],"0000000000"),"")</f>
        <v/>
      </c>
      <c r="AF1993" s="250" t="b">
        <f>IF(tbl_TransDet_Exp[[#This Row],[ER Lookup and Format]]&lt;&gt;"",CONCATENATE(tbl_TransDet_Exp[[#This Row],[https://financials.omni.fsu.edu/psp/sprdfi/EMPLOYEE/ERP/c/AUDIT_EXPENSE_FUNCTIONS.TE_EXP_SHEET_INQ.GBL?SHEET_ID=]],AE1993,tbl_TransDet_Exp[[#This Row],[&amp;PAGE=EX_SHEET_ENTRY]]))</f>
        <v>0</v>
      </c>
      <c r="AG1993" s="250" t="str">
        <f t="shared" si="95"/>
        <v>https://docmgmt.its.fsu.edu/NolijWeb/public/apiLoginCheck.jsp?redir=../documentviewer/%3FdocumentId%3D</v>
      </c>
      <c r="AH19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3" s="250" t="str">
        <f>tbl_TransDet_Exp[[#Headers],[&amp;TargetFrameName=None]]</f>
        <v>&amp;TargetFrameName=None</v>
      </c>
      <c r="AJ19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3" s="71"/>
      <c r="AN1993" s="22"/>
      <c r="AO1993" s="22"/>
      <c r="AP1993" s="208"/>
      <c r="AQ1993" s="42" t="e">
        <f>IF(tbl_TransDet_Exp[[#This Row],[Custom SR Type]]="",INDEX(SR_Lookup[Section Name],MATCH(tbl_TransDet_Exp[[#This Row],[Account]],SR_Lookup[Account],0)),tbl_TransDet_Exp[[#This Row],[Custom SR Type]])</f>
        <v>#N/A</v>
      </c>
      <c r="AR1993" s="42">
        <f>VALUE(CONCATENATE(C1993,TEXT(tbl_TransDet_Exp[[#This Row],[Pd]],"00")))</f>
        <v>0</v>
      </c>
      <c r="AS1993" s="42" t="str">
        <f>TEXT(tbl_TransDet_Exp[[#This Row],[Project Id]],"000000")</f>
        <v>000000</v>
      </c>
      <c r="AT1993" s="42" t="e">
        <f>INDEX(Table11[Description],MATCH(tbl_TransDet_Exp[[#This Row],[Account]],Table11[GL Account],0))</f>
        <v>#N/A</v>
      </c>
      <c r="AU19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4" spans="2:47">
      <c r="B1994" s="11"/>
      <c r="C1994" s="243"/>
      <c r="D1994" s="243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244"/>
      <c r="P1994" s="11"/>
      <c r="Q1994" s="245"/>
      <c r="R1994" s="11"/>
      <c r="S1994" s="11"/>
      <c r="T1994" s="11"/>
      <c r="U1994" s="11"/>
      <c r="V1994" s="11"/>
      <c r="W1994" s="11"/>
      <c r="X1994" s="11"/>
      <c r="Y1994" s="11"/>
      <c r="Z1994" s="246"/>
      <c r="AA19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4" s="250" t="e">
        <f>IF(tbl_TransDet_Exp[[#This Row],[+/-  (HR GL Detail)]]&lt;&gt;"",tbl_TransDet_Exp[[#This Row],[+/-  (HR GL Detail)]],IF(#REF!&lt;&gt;"",#REF!,""))</f>
        <v>#REF!</v>
      </c>
      <c r="AC1994" s="250" t="str">
        <f t="shared" ref="AC1994:AC2057" si="96">$AC$2</f>
        <v>https://financials.omni.fsu.edu/psp/sprdfi/EMPLOYEE/ERP/c/AUDIT_EXPENSE_FUNCTIONS.TE_EXP_SHEET_INQ.GBL?SHEET_ID=</v>
      </c>
      <c r="AD1994" s="250" t="str">
        <f t="shared" ref="AD1994:AD2057" si="97">$AD$2</f>
        <v>&amp;PAGE=EX_SHEET_ENTRY</v>
      </c>
      <c r="AE1994" s="250" t="str">
        <f>IF(LEFT(tbl_TransDet_Exp[[#This Row],[Journal Id]],2)="EX",TEXT(tbl_TransDet_Exp[[#This Row],[Vch /Ex /PayId]],"0000000000"),"")</f>
        <v/>
      </c>
      <c r="AF1994" s="250" t="b">
        <f>IF(tbl_TransDet_Exp[[#This Row],[ER Lookup and Format]]&lt;&gt;"",CONCATENATE(tbl_TransDet_Exp[[#This Row],[https://financials.omni.fsu.edu/psp/sprdfi/EMPLOYEE/ERP/c/AUDIT_EXPENSE_FUNCTIONS.TE_EXP_SHEET_INQ.GBL?SHEET_ID=]],AE1994,tbl_TransDet_Exp[[#This Row],[&amp;PAGE=EX_SHEET_ENTRY]]))</f>
        <v>0</v>
      </c>
      <c r="AG1994" s="250" t="str">
        <f t="shared" ref="AG1994:AG2057" si="98">$AG$2</f>
        <v>https://docmgmt.its.fsu.edu/NolijWeb/public/apiLoginCheck.jsp?redir=../documentviewer/%3FdocumentId%3D</v>
      </c>
      <c r="AH19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4" s="250" t="str">
        <f>tbl_TransDet_Exp[[#Headers],[&amp;TargetFrameName=None]]</f>
        <v>&amp;TargetFrameName=None</v>
      </c>
      <c r="AJ19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4" s="71"/>
      <c r="AN1994" s="22"/>
      <c r="AO1994" s="22"/>
      <c r="AP1994" s="208"/>
      <c r="AQ1994" s="42" t="e">
        <f>IF(tbl_TransDet_Exp[[#This Row],[Custom SR Type]]="",INDEX(SR_Lookup[Section Name],MATCH(tbl_TransDet_Exp[[#This Row],[Account]],SR_Lookup[Account],0)),tbl_TransDet_Exp[[#This Row],[Custom SR Type]])</f>
        <v>#N/A</v>
      </c>
      <c r="AR1994" s="42">
        <f>VALUE(CONCATENATE(C1994,TEXT(tbl_TransDet_Exp[[#This Row],[Pd]],"00")))</f>
        <v>0</v>
      </c>
      <c r="AS1994" s="42" t="str">
        <f>TEXT(tbl_TransDet_Exp[[#This Row],[Project Id]],"000000")</f>
        <v>000000</v>
      </c>
      <c r="AT1994" s="42" t="e">
        <f>INDEX(Table11[Description],MATCH(tbl_TransDet_Exp[[#This Row],[Account]],Table11[GL Account],0))</f>
        <v>#N/A</v>
      </c>
      <c r="AU19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5" spans="2:47">
      <c r="B1995" s="11"/>
      <c r="C1995" s="243"/>
      <c r="D1995" s="243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244"/>
      <c r="P1995" s="11"/>
      <c r="Q1995" s="245"/>
      <c r="R1995" s="11"/>
      <c r="S1995" s="11"/>
      <c r="T1995" s="11"/>
      <c r="U1995" s="11"/>
      <c r="V1995" s="11"/>
      <c r="W1995" s="11"/>
      <c r="X1995" s="11"/>
      <c r="Y1995" s="11"/>
      <c r="Z1995" s="246"/>
      <c r="AA19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5" s="250" t="e">
        <f>IF(tbl_TransDet_Exp[[#This Row],[+/-  (HR GL Detail)]]&lt;&gt;"",tbl_TransDet_Exp[[#This Row],[+/-  (HR GL Detail)]],IF(#REF!&lt;&gt;"",#REF!,""))</f>
        <v>#REF!</v>
      </c>
      <c r="AC1995" s="250" t="str">
        <f t="shared" si="96"/>
        <v>https://financials.omni.fsu.edu/psp/sprdfi/EMPLOYEE/ERP/c/AUDIT_EXPENSE_FUNCTIONS.TE_EXP_SHEET_INQ.GBL?SHEET_ID=</v>
      </c>
      <c r="AD1995" s="250" t="str">
        <f t="shared" si="97"/>
        <v>&amp;PAGE=EX_SHEET_ENTRY</v>
      </c>
      <c r="AE1995" s="250" t="str">
        <f>IF(LEFT(tbl_TransDet_Exp[[#This Row],[Journal Id]],2)="EX",TEXT(tbl_TransDet_Exp[[#This Row],[Vch /Ex /PayId]],"0000000000"),"")</f>
        <v/>
      </c>
      <c r="AF1995" s="250" t="b">
        <f>IF(tbl_TransDet_Exp[[#This Row],[ER Lookup and Format]]&lt;&gt;"",CONCATENATE(tbl_TransDet_Exp[[#This Row],[https://financials.omni.fsu.edu/psp/sprdfi/EMPLOYEE/ERP/c/AUDIT_EXPENSE_FUNCTIONS.TE_EXP_SHEET_INQ.GBL?SHEET_ID=]],AE1995,tbl_TransDet_Exp[[#This Row],[&amp;PAGE=EX_SHEET_ENTRY]]))</f>
        <v>0</v>
      </c>
      <c r="AG1995" s="250" t="str">
        <f t="shared" si="98"/>
        <v>https://docmgmt.its.fsu.edu/NolijWeb/public/apiLoginCheck.jsp?redir=../documentviewer/%3FdocumentId%3D</v>
      </c>
      <c r="AH19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5" s="250" t="str">
        <f>tbl_TransDet_Exp[[#Headers],[&amp;TargetFrameName=None]]</f>
        <v>&amp;TargetFrameName=None</v>
      </c>
      <c r="AJ19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5" s="71"/>
      <c r="AN1995" s="22"/>
      <c r="AO1995" s="22"/>
      <c r="AP1995" s="208"/>
      <c r="AQ1995" s="42" t="e">
        <f>IF(tbl_TransDet_Exp[[#This Row],[Custom SR Type]]="",INDEX(SR_Lookup[Section Name],MATCH(tbl_TransDet_Exp[[#This Row],[Account]],SR_Lookup[Account],0)),tbl_TransDet_Exp[[#This Row],[Custom SR Type]])</f>
        <v>#N/A</v>
      </c>
      <c r="AR1995" s="42">
        <f>VALUE(CONCATENATE(C1995,TEXT(tbl_TransDet_Exp[[#This Row],[Pd]],"00")))</f>
        <v>0</v>
      </c>
      <c r="AS1995" s="42" t="str">
        <f>TEXT(tbl_TransDet_Exp[[#This Row],[Project Id]],"000000")</f>
        <v>000000</v>
      </c>
      <c r="AT1995" s="42" t="e">
        <f>INDEX(Table11[Description],MATCH(tbl_TransDet_Exp[[#This Row],[Account]],Table11[GL Account],0))</f>
        <v>#N/A</v>
      </c>
      <c r="AU19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6" spans="2:47">
      <c r="B1996" s="11"/>
      <c r="C1996" s="243"/>
      <c r="D1996" s="243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244"/>
      <c r="P1996" s="11"/>
      <c r="Q1996" s="245"/>
      <c r="R1996" s="11"/>
      <c r="S1996" s="11"/>
      <c r="T1996" s="11"/>
      <c r="U1996" s="11"/>
      <c r="V1996" s="11"/>
      <c r="W1996" s="11"/>
      <c r="X1996" s="11"/>
      <c r="Y1996" s="11"/>
      <c r="Z1996" s="246"/>
      <c r="AA19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6" s="250" t="e">
        <f>IF(tbl_TransDet_Exp[[#This Row],[+/-  (HR GL Detail)]]&lt;&gt;"",tbl_TransDet_Exp[[#This Row],[+/-  (HR GL Detail)]],IF(#REF!&lt;&gt;"",#REF!,""))</f>
        <v>#REF!</v>
      </c>
      <c r="AC1996" s="250" t="str">
        <f t="shared" si="96"/>
        <v>https://financials.omni.fsu.edu/psp/sprdfi/EMPLOYEE/ERP/c/AUDIT_EXPENSE_FUNCTIONS.TE_EXP_SHEET_INQ.GBL?SHEET_ID=</v>
      </c>
      <c r="AD1996" s="250" t="str">
        <f t="shared" si="97"/>
        <v>&amp;PAGE=EX_SHEET_ENTRY</v>
      </c>
      <c r="AE1996" s="250" t="str">
        <f>IF(LEFT(tbl_TransDet_Exp[[#This Row],[Journal Id]],2)="EX",TEXT(tbl_TransDet_Exp[[#This Row],[Vch /Ex /PayId]],"0000000000"),"")</f>
        <v/>
      </c>
      <c r="AF1996" s="250" t="b">
        <f>IF(tbl_TransDet_Exp[[#This Row],[ER Lookup and Format]]&lt;&gt;"",CONCATENATE(tbl_TransDet_Exp[[#This Row],[https://financials.omni.fsu.edu/psp/sprdfi/EMPLOYEE/ERP/c/AUDIT_EXPENSE_FUNCTIONS.TE_EXP_SHEET_INQ.GBL?SHEET_ID=]],AE1996,tbl_TransDet_Exp[[#This Row],[&amp;PAGE=EX_SHEET_ENTRY]]))</f>
        <v>0</v>
      </c>
      <c r="AG1996" s="250" t="str">
        <f t="shared" si="98"/>
        <v>https://docmgmt.its.fsu.edu/NolijWeb/public/apiLoginCheck.jsp?redir=../documentviewer/%3FdocumentId%3D</v>
      </c>
      <c r="AH19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6" s="250" t="str">
        <f>tbl_TransDet_Exp[[#Headers],[&amp;TargetFrameName=None]]</f>
        <v>&amp;TargetFrameName=None</v>
      </c>
      <c r="AJ19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6" s="71"/>
      <c r="AN1996" s="22"/>
      <c r="AO1996" s="22"/>
      <c r="AP1996" s="208"/>
      <c r="AQ1996" s="42" t="e">
        <f>IF(tbl_TransDet_Exp[[#This Row],[Custom SR Type]]="",INDEX(SR_Lookup[Section Name],MATCH(tbl_TransDet_Exp[[#This Row],[Account]],SR_Lookup[Account],0)),tbl_TransDet_Exp[[#This Row],[Custom SR Type]])</f>
        <v>#N/A</v>
      </c>
      <c r="AR1996" s="42">
        <f>VALUE(CONCATENATE(C1996,TEXT(tbl_TransDet_Exp[[#This Row],[Pd]],"00")))</f>
        <v>0</v>
      </c>
      <c r="AS1996" s="42" t="str">
        <f>TEXT(tbl_TransDet_Exp[[#This Row],[Project Id]],"000000")</f>
        <v>000000</v>
      </c>
      <c r="AT1996" s="42" t="e">
        <f>INDEX(Table11[Description],MATCH(tbl_TransDet_Exp[[#This Row],[Account]],Table11[GL Account],0))</f>
        <v>#N/A</v>
      </c>
      <c r="AU19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7" spans="2:47">
      <c r="B1997" s="11"/>
      <c r="C1997" s="243"/>
      <c r="D1997" s="243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244"/>
      <c r="P1997" s="11"/>
      <c r="Q1997" s="245"/>
      <c r="R1997" s="11"/>
      <c r="S1997" s="11"/>
      <c r="T1997" s="11"/>
      <c r="U1997" s="11"/>
      <c r="V1997" s="11"/>
      <c r="W1997" s="11"/>
      <c r="X1997" s="11"/>
      <c r="Y1997" s="11"/>
      <c r="Z1997" s="246"/>
      <c r="AA19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7" s="250" t="e">
        <f>IF(tbl_TransDet_Exp[[#This Row],[+/-  (HR GL Detail)]]&lt;&gt;"",tbl_TransDet_Exp[[#This Row],[+/-  (HR GL Detail)]],IF(#REF!&lt;&gt;"",#REF!,""))</f>
        <v>#REF!</v>
      </c>
      <c r="AC1997" s="250" t="str">
        <f t="shared" si="96"/>
        <v>https://financials.omni.fsu.edu/psp/sprdfi/EMPLOYEE/ERP/c/AUDIT_EXPENSE_FUNCTIONS.TE_EXP_SHEET_INQ.GBL?SHEET_ID=</v>
      </c>
      <c r="AD1997" s="250" t="str">
        <f t="shared" si="97"/>
        <v>&amp;PAGE=EX_SHEET_ENTRY</v>
      </c>
      <c r="AE1997" s="250" t="str">
        <f>IF(LEFT(tbl_TransDet_Exp[[#This Row],[Journal Id]],2)="EX",TEXT(tbl_TransDet_Exp[[#This Row],[Vch /Ex /PayId]],"0000000000"),"")</f>
        <v/>
      </c>
      <c r="AF1997" s="250" t="b">
        <f>IF(tbl_TransDet_Exp[[#This Row],[ER Lookup and Format]]&lt;&gt;"",CONCATENATE(tbl_TransDet_Exp[[#This Row],[https://financials.omni.fsu.edu/psp/sprdfi/EMPLOYEE/ERP/c/AUDIT_EXPENSE_FUNCTIONS.TE_EXP_SHEET_INQ.GBL?SHEET_ID=]],AE1997,tbl_TransDet_Exp[[#This Row],[&amp;PAGE=EX_SHEET_ENTRY]]))</f>
        <v>0</v>
      </c>
      <c r="AG1997" s="250" t="str">
        <f t="shared" si="98"/>
        <v>https://docmgmt.its.fsu.edu/NolijWeb/public/apiLoginCheck.jsp?redir=../documentviewer/%3FdocumentId%3D</v>
      </c>
      <c r="AH19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7" s="250" t="str">
        <f>tbl_TransDet_Exp[[#Headers],[&amp;TargetFrameName=None]]</f>
        <v>&amp;TargetFrameName=None</v>
      </c>
      <c r="AJ19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7" s="71"/>
      <c r="AN1997" s="22"/>
      <c r="AO1997" s="22"/>
      <c r="AP1997" s="208"/>
      <c r="AQ1997" s="42" t="e">
        <f>IF(tbl_TransDet_Exp[[#This Row],[Custom SR Type]]="",INDEX(SR_Lookup[Section Name],MATCH(tbl_TransDet_Exp[[#This Row],[Account]],SR_Lookup[Account],0)),tbl_TransDet_Exp[[#This Row],[Custom SR Type]])</f>
        <v>#N/A</v>
      </c>
      <c r="AR1997" s="42">
        <f>VALUE(CONCATENATE(C1997,TEXT(tbl_TransDet_Exp[[#This Row],[Pd]],"00")))</f>
        <v>0</v>
      </c>
      <c r="AS1997" s="42" t="str">
        <f>TEXT(tbl_TransDet_Exp[[#This Row],[Project Id]],"000000")</f>
        <v>000000</v>
      </c>
      <c r="AT1997" s="42" t="e">
        <f>INDEX(Table11[Description],MATCH(tbl_TransDet_Exp[[#This Row],[Account]],Table11[GL Account],0))</f>
        <v>#N/A</v>
      </c>
      <c r="AU19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8" spans="2:47">
      <c r="B1998" s="11"/>
      <c r="C1998" s="243"/>
      <c r="D1998" s="243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244"/>
      <c r="P1998" s="11"/>
      <c r="Q1998" s="245"/>
      <c r="R1998" s="11"/>
      <c r="S1998" s="11"/>
      <c r="T1998" s="11"/>
      <c r="U1998" s="11"/>
      <c r="V1998" s="11"/>
      <c r="W1998" s="11"/>
      <c r="X1998" s="11"/>
      <c r="Y1998" s="11"/>
      <c r="Z1998" s="246"/>
      <c r="AA19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8" s="250" t="e">
        <f>IF(tbl_TransDet_Exp[[#This Row],[+/-  (HR GL Detail)]]&lt;&gt;"",tbl_TransDet_Exp[[#This Row],[+/-  (HR GL Detail)]],IF(#REF!&lt;&gt;"",#REF!,""))</f>
        <v>#REF!</v>
      </c>
      <c r="AC1998" s="250" t="str">
        <f t="shared" si="96"/>
        <v>https://financials.omni.fsu.edu/psp/sprdfi/EMPLOYEE/ERP/c/AUDIT_EXPENSE_FUNCTIONS.TE_EXP_SHEET_INQ.GBL?SHEET_ID=</v>
      </c>
      <c r="AD1998" s="250" t="str">
        <f t="shared" si="97"/>
        <v>&amp;PAGE=EX_SHEET_ENTRY</v>
      </c>
      <c r="AE1998" s="250" t="str">
        <f>IF(LEFT(tbl_TransDet_Exp[[#This Row],[Journal Id]],2)="EX",TEXT(tbl_TransDet_Exp[[#This Row],[Vch /Ex /PayId]],"0000000000"),"")</f>
        <v/>
      </c>
      <c r="AF1998" s="250" t="b">
        <f>IF(tbl_TransDet_Exp[[#This Row],[ER Lookup and Format]]&lt;&gt;"",CONCATENATE(tbl_TransDet_Exp[[#This Row],[https://financials.omni.fsu.edu/psp/sprdfi/EMPLOYEE/ERP/c/AUDIT_EXPENSE_FUNCTIONS.TE_EXP_SHEET_INQ.GBL?SHEET_ID=]],AE1998,tbl_TransDet_Exp[[#This Row],[&amp;PAGE=EX_SHEET_ENTRY]]))</f>
        <v>0</v>
      </c>
      <c r="AG1998" s="250" t="str">
        <f t="shared" si="98"/>
        <v>https://docmgmt.its.fsu.edu/NolijWeb/public/apiLoginCheck.jsp?redir=../documentviewer/%3FdocumentId%3D</v>
      </c>
      <c r="AH19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8" s="250" t="str">
        <f>tbl_TransDet_Exp[[#Headers],[&amp;TargetFrameName=None]]</f>
        <v>&amp;TargetFrameName=None</v>
      </c>
      <c r="AJ19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8" s="71"/>
      <c r="AN1998" s="22"/>
      <c r="AO1998" s="22"/>
      <c r="AP1998" s="208"/>
      <c r="AQ1998" s="42" t="e">
        <f>IF(tbl_TransDet_Exp[[#This Row],[Custom SR Type]]="",INDEX(SR_Lookup[Section Name],MATCH(tbl_TransDet_Exp[[#This Row],[Account]],SR_Lookup[Account],0)),tbl_TransDet_Exp[[#This Row],[Custom SR Type]])</f>
        <v>#N/A</v>
      </c>
      <c r="AR1998" s="42">
        <f>VALUE(CONCATENATE(C1998,TEXT(tbl_TransDet_Exp[[#This Row],[Pd]],"00")))</f>
        <v>0</v>
      </c>
      <c r="AS1998" s="42" t="str">
        <f>TEXT(tbl_TransDet_Exp[[#This Row],[Project Id]],"000000")</f>
        <v>000000</v>
      </c>
      <c r="AT1998" s="42" t="e">
        <f>INDEX(Table11[Description],MATCH(tbl_TransDet_Exp[[#This Row],[Account]],Table11[GL Account],0))</f>
        <v>#N/A</v>
      </c>
      <c r="AU19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1999" spans="2:47">
      <c r="B1999" s="11"/>
      <c r="C1999" s="243"/>
      <c r="D1999" s="243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244"/>
      <c r="P1999" s="11"/>
      <c r="Q1999" s="245"/>
      <c r="R1999" s="11"/>
      <c r="S1999" s="11"/>
      <c r="T1999" s="11"/>
      <c r="U1999" s="11"/>
      <c r="V1999" s="11"/>
      <c r="W1999" s="11"/>
      <c r="X1999" s="11"/>
      <c r="Y1999" s="11"/>
      <c r="Z1999" s="246"/>
      <c r="AA19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1999" s="250" t="e">
        <f>IF(tbl_TransDet_Exp[[#This Row],[+/-  (HR GL Detail)]]&lt;&gt;"",tbl_TransDet_Exp[[#This Row],[+/-  (HR GL Detail)]],IF(#REF!&lt;&gt;"",#REF!,""))</f>
        <v>#REF!</v>
      </c>
      <c r="AC1999" s="250" t="str">
        <f t="shared" si="96"/>
        <v>https://financials.omni.fsu.edu/psp/sprdfi/EMPLOYEE/ERP/c/AUDIT_EXPENSE_FUNCTIONS.TE_EXP_SHEET_INQ.GBL?SHEET_ID=</v>
      </c>
      <c r="AD1999" s="250" t="str">
        <f t="shared" si="97"/>
        <v>&amp;PAGE=EX_SHEET_ENTRY</v>
      </c>
      <c r="AE1999" s="250" t="str">
        <f>IF(LEFT(tbl_TransDet_Exp[[#This Row],[Journal Id]],2)="EX",TEXT(tbl_TransDet_Exp[[#This Row],[Vch /Ex /PayId]],"0000000000"),"")</f>
        <v/>
      </c>
      <c r="AF1999" s="250" t="b">
        <f>IF(tbl_TransDet_Exp[[#This Row],[ER Lookup and Format]]&lt;&gt;"",CONCATENATE(tbl_TransDet_Exp[[#This Row],[https://financials.omni.fsu.edu/psp/sprdfi/EMPLOYEE/ERP/c/AUDIT_EXPENSE_FUNCTIONS.TE_EXP_SHEET_INQ.GBL?SHEET_ID=]],AE1999,tbl_TransDet_Exp[[#This Row],[&amp;PAGE=EX_SHEET_ENTRY]]))</f>
        <v>0</v>
      </c>
      <c r="AG1999" s="250" t="str">
        <f t="shared" si="98"/>
        <v>https://docmgmt.its.fsu.edu/NolijWeb/public/apiLoginCheck.jsp?redir=../documentviewer/%3FdocumentId%3D</v>
      </c>
      <c r="AH19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1999" s="250" t="str">
        <f>tbl_TransDet_Exp[[#Headers],[&amp;TargetFrameName=None]]</f>
        <v>&amp;TargetFrameName=None</v>
      </c>
      <c r="AJ19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19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19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1999" s="71"/>
      <c r="AN1999" s="22"/>
      <c r="AO1999" s="22"/>
      <c r="AP1999" s="208"/>
      <c r="AQ1999" s="42" t="e">
        <f>IF(tbl_TransDet_Exp[[#This Row],[Custom SR Type]]="",INDEX(SR_Lookup[Section Name],MATCH(tbl_TransDet_Exp[[#This Row],[Account]],SR_Lookup[Account],0)),tbl_TransDet_Exp[[#This Row],[Custom SR Type]])</f>
        <v>#N/A</v>
      </c>
      <c r="AR1999" s="42">
        <f>VALUE(CONCATENATE(C1999,TEXT(tbl_TransDet_Exp[[#This Row],[Pd]],"00")))</f>
        <v>0</v>
      </c>
      <c r="AS1999" s="42" t="str">
        <f>TEXT(tbl_TransDet_Exp[[#This Row],[Project Id]],"000000")</f>
        <v>000000</v>
      </c>
      <c r="AT1999" s="42" t="e">
        <f>INDEX(Table11[Description],MATCH(tbl_TransDet_Exp[[#This Row],[Account]],Table11[GL Account],0))</f>
        <v>#N/A</v>
      </c>
      <c r="AU19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0" spans="2:47">
      <c r="B2000" s="11"/>
      <c r="C2000" s="243"/>
      <c r="D2000" s="243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244"/>
      <c r="P2000" s="11"/>
      <c r="Q2000" s="245"/>
      <c r="R2000" s="11"/>
      <c r="S2000" s="11"/>
      <c r="T2000" s="11"/>
      <c r="U2000" s="11"/>
      <c r="V2000" s="11"/>
      <c r="W2000" s="11"/>
      <c r="X2000" s="11"/>
      <c r="Y2000" s="11"/>
      <c r="Z2000" s="246"/>
      <c r="AA20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0" s="250" t="e">
        <f>IF(tbl_TransDet_Exp[[#This Row],[+/-  (HR GL Detail)]]&lt;&gt;"",tbl_TransDet_Exp[[#This Row],[+/-  (HR GL Detail)]],IF(#REF!&lt;&gt;"",#REF!,""))</f>
        <v>#REF!</v>
      </c>
      <c r="AC2000" s="250" t="str">
        <f t="shared" si="96"/>
        <v>https://financials.omni.fsu.edu/psp/sprdfi/EMPLOYEE/ERP/c/AUDIT_EXPENSE_FUNCTIONS.TE_EXP_SHEET_INQ.GBL?SHEET_ID=</v>
      </c>
      <c r="AD2000" s="250" t="str">
        <f t="shared" si="97"/>
        <v>&amp;PAGE=EX_SHEET_ENTRY</v>
      </c>
      <c r="AE2000" s="250" t="str">
        <f>IF(LEFT(tbl_TransDet_Exp[[#This Row],[Journal Id]],2)="EX",TEXT(tbl_TransDet_Exp[[#This Row],[Vch /Ex /PayId]],"0000000000"),"")</f>
        <v/>
      </c>
      <c r="AF2000" s="250" t="b">
        <f>IF(tbl_TransDet_Exp[[#This Row],[ER Lookup and Format]]&lt;&gt;"",CONCATENATE(tbl_TransDet_Exp[[#This Row],[https://financials.omni.fsu.edu/psp/sprdfi/EMPLOYEE/ERP/c/AUDIT_EXPENSE_FUNCTIONS.TE_EXP_SHEET_INQ.GBL?SHEET_ID=]],AE2000,tbl_TransDet_Exp[[#This Row],[&amp;PAGE=EX_SHEET_ENTRY]]))</f>
        <v>0</v>
      </c>
      <c r="AG2000" s="250" t="str">
        <f t="shared" si="98"/>
        <v>https://docmgmt.its.fsu.edu/NolijWeb/public/apiLoginCheck.jsp?redir=../documentviewer/%3FdocumentId%3D</v>
      </c>
      <c r="AH20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0" s="250" t="str">
        <f>tbl_TransDet_Exp[[#Headers],[&amp;TargetFrameName=None]]</f>
        <v>&amp;TargetFrameName=None</v>
      </c>
      <c r="AJ20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0" s="71"/>
      <c r="AN2000" s="22"/>
      <c r="AO2000" s="22"/>
      <c r="AP2000" s="208"/>
      <c r="AQ2000" s="42" t="e">
        <f>IF(tbl_TransDet_Exp[[#This Row],[Custom SR Type]]="",INDEX(SR_Lookup[Section Name],MATCH(tbl_TransDet_Exp[[#This Row],[Account]],SR_Lookup[Account],0)),tbl_TransDet_Exp[[#This Row],[Custom SR Type]])</f>
        <v>#N/A</v>
      </c>
      <c r="AR2000" s="42">
        <f>VALUE(CONCATENATE(C2000,TEXT(tbl_TransDet_Exp[[#This Row],[Pd]],"00")))</f>
        <v>0</v>
      </c>
      <c r="AS2000" s="42" t="str">
        <f>TEXT(tbl_TransDet_Exp[[#This Row],[Project Id]],"000000")</f>
        <v>000000</v>
      </c>
      <c r="AT2000" s="42" t="e">
        <f>INDEX(Table11[Description],MATCH(tbl_TransDet_Exp[[#This Row],[Account]],Table11[GL Account],0))</f>
        <v>#N/A</v>
      </c>
      <c r="AU20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1" spans="2:47">
      <c r="B2001" s="11"/>
      <c r="C2001" s="243"/>
      <c r="D2001" s="243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244"/>
      <c r="P2001" s="11"/>
      <c r="Q2001" s="245"/>
      <c r="R2001" s="11"/>
      <c r="S2001" s="11"/>
      <c r="T2001" s="11"/>
      <c r="U2001" s="11"/>
      <c r="V2001" s="11"/>
      <c r="W2001" s="11"/>
      <c r="X2001" s="11"/>
      <c r="Y2001" s="11"/>
      <c r="Z2001" s="246"/>
      <c r="AA20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1" s="250" t="e">
        <f>IF(tbl_TransDet_Exp[[#This Row],[+/-  (HR GL Detail)]]&lt;&gt;"",tbl_TransDet_Exp[[#This Row],[+/-  (HR GL Detail)]],IF(#REF!&lt;&gt;"",#REF!,""))</f>
        <v>#REF!</v>
      </c>
      <c r="AC2001" s="250" t="str">
        <f t="shared" si="96"/>
        <v>https://financials.omni.fsu.edu/psp/sprdfi/EMPLOYEE/ERP/c/AUDIT_EXPENSE_FUNCTIONS.TE_EXP_SHEET_INQ.GBL?SHEET_ID=</v>
      </c>
      <c r="AD2001" s="250" t="str">
        <f t="shared" si="97"/>
        <v>&amp;PAGE=EX_SHEET_ENTRY</v>
      </c>
      <c r="AE2001" s="250" t="str">
        <f>IF(LEFT(tbl_TransDet_Exp[[#This Row],[Journal Id]],2)="EX",TEXT(tbl_TransDet_Exp[[#This Row],[Vch /Ex /PayId]],"0000000000"),"")</f>
        <v/>
      </c>
      <c r="AF2001" s="250" t="b">
        <f>IF(tbl_TransDet_Exp[[#This Row],[ER Lookup and Format]]&lt;&gt;"",CONCATENATE(tbl_TransDet_Exp[[#This Row],[https://financials.omni.fsu.edu/psp/sprdfi/EMPLOYEE/ERP/c/AUDIT_EXPENSE_FUNCTIONS.TE_EXP_SHEET_INQ.GBL?SHEET_ID=]],AE2001,tbl_TransDet_Exp[[#This Row],[&amp;PAGE=EX_SHEET_ENTRY]]))</f>
        <v>0</v>
      </c>
      <c r="AG2001" s="250" t="str">
        <f t="shared" si="98"/>
        <v>https://docmgmt.its.fsu.edu/NolijWeb/public/apiLoginCheck.jsp?redir=../documentviewer/%3FdocumentId%3D</v>
      </c>
      <c r="AH20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1" s="250" t="str">
        <f>tbl_TransDet_Exp[[#Headers],[&amp;TargetFrameName=None]]</f>
        <v>&amp;TargetFrameName=None</v>
      </c>
      <c r="AJ20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1" s="71"/>
      <c r="AN2001" s="22"/>
      <c r="AO2001" s="22"/>
      <c r="AP2001" s="208"/>
      <c r="AQ2001" s="42" t="e">
        <f>IF(tbl_TransDet_Exp[[#This Row],[Custom SR Type]]="",INDEX(SR_Lookup[Section Name],MATCH(tbl_TransDet_Exp[[#This Row],[Account]],SR_Lookup[Account],0)),tbl_TransDet_Exp[[#This Row],[Custom SR Type]])</f>
        <v>#N/A</v>
      </c>
      <c r="AR2001" s="42">
        <f>VALUE(CONCATENATE(C2001,TEXT(tbl_TransDet_Exp[[#This Row],[Pd]],"00")))</f>
        <v>0</v>
      </c>
      <c r="AS2001" s="42" t="str">
        <f>TEXT(tbl_TransDet_Exp[[#This Row],[Project Id]],"000000")</f>
        <v>000000</v>
      </c>
      <c r="AT2001" s="42" t="e">
        <f>INDEX(Table11[Description],MATCH(tbl_TransDet_Exp[[#This Row],[Account]],Table11[GL Account],0))</f>
        <v>#N/A</v>
      </c>
      <c r="AU20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2" spans="2:47">
      <c r="B2002" s="11"/>
      <c r="C2002" s="243"/>
      <c r="D2002" s="243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244"/>
      <c r="P2002" s="11"/>
      <c r="Q2002" s="245"/>
      <c r="R2002" s="11"/>
      <c r="S2002" s="11"/>
      <c r="T2002" s="11"/>
      <c r="U2002" s="11"/>
      <c r="V2002" s="11"/>
      <c r="W2002" s="11"/>
      <c r="X2002" s="11"/>
      <c r="Y2002" s="11"/>
      <c r="Z2002" s="246"/>
      <c r="AA20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2" s="250" t="e">
        <f>IF(tbl_TransDet_Exp[[#This Row],[+/-  (HR GL Detail)]]&lt;&gt;"",tbl_TransDet_Exp[[#This Row],[+/-  (HR GL Detail)]],IF(#REF!&lt;&gt;"",#REF!,""))</f>
        <v>#REF!</v>
      </c>
      <c r="AC2002" s="250" t="str">
        <f t="shared" si="96"/>
        <v>https://financials.omni.fsu.edu/psp/sprdfi/EMPLOYEE/ERP/c/AUDIT_EXPENSE_FUNCTIONS.TE_EXP_SHEET_INQ.GBL?SHEET_ID=</v>
      </c>
      <c r="AD2002" s="250" t="str">
        <f t="shared" si="97"/>
        <v>&amp;PAGE=EX_SHEET_ENTRY</v>
      </c>
      <c r="AE2002" s="250" t="str">
        <f>IF(LEFT(tbl_TransDet_Exp[[#This Row],[Journal Id]],2)="EX",TEXT(tbl_TransDet_Exp[[#This Row],[Vch /Ex /PayId]],"0000000000"),"")</f>
        <v/>
      </c>
      <c r="AF2002" s="250" t="b">
        <f>IF(tbl_TransDet_Exp[[#This Row],[ER Lookup and Format]]&lt;&gt;"",CONCATENATE(tbl_TransDet_Exp[[#This Row],[https://financials.omni.fsu.edu/psp/sprdfi/EMPLOYEE/ERP/c/AUDIT_EXPENSE_FUNCTIONS.TE_EXP_SHEET_INQ.GBL?SHEET_ID=]],AE2002,tbl_TransDet_Exp[[#This Row],[&amp;PAGE=EX_SHEET_ENTRY]]))</f>
        <v>0</v>
      </c>
      <c r="AG2002" s="250" t="str">
        <f t="shared" si="98"/>
        <v>https://docmgmt.its.fsu.edu/NolijWeb/public/apiLoginCheck.jsp?redir=../documentviewer/%3FdocumentId%3D</v>
      </c>
      <c r="AH20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2" s="250" t="str">
        <f>tbl_TransDet_Exp[[#Headers],[&amp;TargetFrameName=None]]</f>
        <v>&amp;TargetFrameName=None</v>
      </c>
      <c r="AJ20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2" s="71"/>
      <c r="AN2002" s="22"/>
      <c r="AO2002" s="22"/>
      <c r="AP2002" s="208"/>
      <c r="AQ2002" s="42" t="e">
        <f>IF(tbl_TransDet_Exp[[#This Row],[Custom SR Type]]="",INDEX(SR_Lookup[Section Name],MATCH(tbl_TransDet_Exp[[#This Row],[Account]],SR_Lookup[Account],0)),tbl_TransDet_Exp[[#This Row],[Custom SR Type]])</f>
        <v>#N/A</v>
      </c>
      <c r="AR2002" s="42">
        <f>VALUE(CONCATENATE(C2002,TEXT(tbl_TransDet_Exp[[#This Row],[Pd]],"00")))</f>
        <v>0</v>
      </c>
      <c r="AS2002" s="42" t="str">
        <f>TEXT(tbl_TransDet_Exp[[#This Row],[Project Id]],"000000")</f>
        <v>000000</v>
      </c>
      <c r="AT2002" s="42" t="e">
        <f>INDEX(Table11[Description],MATCH(tbl_TransDet_Exp[[#This Row],[Account]],Table11[GL Account],0))</f>
        <v>#N/A</v>
      </c>
      <c r="AU20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3" spans="2:47">
      <c r="B2003" s="11"/>
      <c r="C2003" s="243"/>
      <c r="D2003" s="243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244"/>
      <c r="P2003" s="11"/>
      <c r="Q2003" s="245"/>
      <c r="R2003" s="11"/>
      <c r="S2003" s="11"/>
      <c r="T2003" s="11"/>
      <c r="U2003" s="11"/>
      <c r="V2003" s="11"/>
      <c r="W2003" s="11"/>
      <c r="X2003" s="11"/>
      <c r="Y2003" s="11"/>
      <c r="Z2003" s="246"/>
      <c r="AA20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3" s="250" t="e">
        <f>IF(tbl_TransDet_Exp[[#This Row],[+/-  (HR GL Detail)]]&lt;&gt;"",tbl_TransDet_Exp[[#This Row],[+/-  (HR GL Detail)]],IF(#REF!&lt;&gt;"",#REF!,""))</f>
        <v>#REF!</v>
      </c>
      <c r="AC2003" s="250" t="str">
        <f t="shared" si="96"/>
        <v>https://financials.omni.fsu.edu/psp/sprdfi/EMPLOYEE/ERP/c/AUDIT_EXPENSE_FUNCTIONS.TE_EXP_SHEET_INQ.GBL?SHEET_ID=</v>
      </c>
      <c r="AD2003" s="250" t="str">
        <f t="shared" si="97"/>
        <v>&amp;PAGE=EX_SHEET_ENTRY</v>
      </c>
      <c r="AE2003" s="250" t="str">
        <f>IF(LEFT(tbl_TransDet_Exp[[#This Row],[Journal Id]],2)="EX",TEXT(tbl_TransDet_Exp[[#This Row],[Vch /Ex /PayId]],"0000000000"),"")</f>
        <v/>
      </c>
      <c r="AF2003" s="250" t="b">
        <f>IF(tbl_TransDet_Exp[[#This Row],[ER Lookup and Format]]&lt;&gt;"",CONCATENATE(tbl_TransDet_Exp[[#This Row],[https://financials.omni.fsu.edu/psp/sprdfi/EMPLOYEE/ERP/c/AUDIT_EXPENSE_FUNCTIONS.TE_EXP_SHEET_INQ.GBL?SHEET_ID=]],AE2003,tbl_TransDet_Exp[[#This Row],[&amp;PAGE=EX_SHEET_ENTRY]]))</f>
        <v>0</v>
      </c>
      <c r="AG2003" s="250" t="str">
        <f t="shared" si="98"/>
        <v>https://docmgmt.its.fsu.edu/NolijWeb/public/apiLoginCheck.jsp?redir=../documentviewer/%3FdocumentId%3D</v>
      </c>
      <c r="AH20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3" s="250" t="str">
        <f>tbl_TransDet_Exp[[#Headers],[&amp;TargetFrameName=None]]</f>
        <v>&amp;TargetFrameName=None</v>
      </c>
      <c r="AJ20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3" s="71"/>
      <c r="AN2003" s="22"/>
      <c r="AO2003" s="22"/>
      <c r="AP2003" s="208"/>
      <c r="AQ2003" s="42" t="e">
        <f>IF(tbl_TransDet_Exp[[#This Row],[Custom SR Type]]="",INDEX(SR_Lookup[Section Name],MATCH(tbl_TransDet_Exp[[#This Row],[Account]],SR_Lookup[Account],0)),tbl_TransDet_Exp[[#This Row],[Custom SR Type]])</f>
        <v>#N/A</v>
      </c>
      <c r="AR2003" s="42">
        <f>VALUE(CONCATENATE(C2003,TEXT(tbl_TransDet_Exp[[#This Row],[Pd]],"00")))</f>
        <v>0</v>
      </c>
      <c r="AS2003" s="42" t="str">
        <f>TEXT(tbl_TransDet_Exp[[#This Row],[Project Id]],"000000")</f>
        <v>000000</v>
      </c>
      <c r="AT2003" s="42" t="e">
        <f>INDEX(Table11[Description],MATCH(tbl_TransDet_Exp[[#This Row],[Account]],Table11[GL Account],0))</f>
        <v>#N/A</v>
      </c>
      <c r="AU20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4" spans="2:47">
      <c r="B2004" s="11"/>
      <c r="C2004" s="243"/>
      <c r="D2004" s="243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244"/>
      <c r="P2004" s="11"/>
      <c r="Q2004" s="245"/>
      <c r="R2004" s="11"/>
      <c r="S2004" s="11"/>
      <c r="T2004" s="11"/>
      <c r="U2004" s="11"/>
      <c r="V2004" s="11"/>
      <c r="W2004" s="11"/>
      <c r="X2004" s="11"/>
      <c r="Y2004" s="11"/>
      <c r="Z2004" s="246"/>
      <c r="AA20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4" s="250" t="e">
        <f>IF(tbl_TransDet_Exp[[#This Row],[+/-  (HR GL Detail)]]&lt;&gt;"",tbl_TransDet_Exp[[#This Row],[+/-  (HR GL Detail)]],IF(#REF!&lt;&gt;"",#REF!,""))</f>
        <v>#REF!</v>
      </c>
      <c r="AC2004" s="250" t="str">
        <f t="shared" si="96"/>
        <v>https://financials.omni.fsu.edu/psp/sprdfi/EMPLOYEE/ERP/c/AUDIT_EXPENSE_FUNCTIONS.TE_EXP_SHEET_INQ.GBL?SHEET_ID=</v>
      </c>
      <c r="AD2004" s="250" t="str">
        <f t="shared" si="97"/>
        <v>&amp;PAGE=EX_SHEET_ENTRY</v>
      </c>
      <c r="AE2004" s="250" t="str">
        <f>IF(LEFT(tbl_TransDet_Exp[[#This Row],[Journal Id]],2)="EX",TEXT(tbl_TransDet_Exp[[#This Row],[Vch /Ex /PayId]],"0000000000"),"")</f>
        <v/>
      </c>
      <c r="AF2004" s="250" t="b">
        <f>IF(tbl_TransDet_Exp[[#This Row],[ER Lookup and Format]]&lt;&gt;"",CONCATENATE(tbl_TransDet_Exp[[#This Row],[https://financials.omni.fsu.edu/psp/sprdfi/EMPLOYEE/ERP/c/AUDIT_EXPENSE_FUNCTIONS.TE_EXP_SHEET_INQ.GBL?SHEET_ID=]],AE2004,tbl_TransDet_Exp[[#This Row],[&amp;PAGE=EX_SHEET_ENTRY]]))</f>
        <v>0</v>
      </c>
      <c r="AG2004" s="250" t="str">
        <f t="shared" si="98"/>
        <v>https://docmgmt.its.fsu.edu/NolijWeb/public/apiLoginCheck.jsp?redir=../documentviewer/%3FdocumentId%3D</v>
      </c>
      <c r="AH20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4" s="250" t="str">
        <f>tbl_TransDet_Exp[[#Headers],[&amp;TargetFrameName=None]]</f>
        <v>&amp;TargetFrameName=None</v>
      </c>
      <c r="AJ20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4" s="71"/>
      <c r="AN2004" s="22"/>
      <c r="AO2004" s="22"/>
      <c r="AP2004" s="208"/>
      <c r="AQ2004" s="42" t="e">
        <f>IF(tbl_TransDet_Exp[[#This Row],[Custom SR Type]]="",INDEX(SR_Lookup[Section Name],MATCH(tbl_TransDet_Exp[[#This Row],[Account]],SR_Lookup[Account],0)),tbl_TransDet_Exp[[#This Row],[Custom SR Type]])</f>
        <v>#N/A</v>
      </c>
      <c r="AR2004" s="42">
        <f>VALUE(CONCATENATE(C2004,TEXT(tbl_TransDet_Exp[[#This Row],[Pd]],"00")))</f>
        <v>0</v>
      </c>
      <c r="AS2004" s="42" t="str">
        <f>TEXT(tbl_TransDet_Exp[[#This Row],[Project Id]],"000000")</f>
        <v>000000</v>
      </c>
      <c r="AT2004" s="42" t="e">
        <f>INDEX(Table11[Description],MATCH(tbl_TransDet_Exp[[#This Row],[Account]],Table11[GL Account],0))</f>
        <v>#N/A</v>
      </c>
      <c r="AU20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5" spans="2:47">
      <c r="B2005" s="11"/>
      <c r="C2005" s="243"/>
      <c r="D2005" s="243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244"/>
      <c r="P2005" s="11"/>
      <c r="Q2005" s="245"/>
      <c r="R2005" s="11"/>
      <c r="S2005" s="11"/>
      <c r="T2005" s="11"/>
      <c r="U2005" s="11"/>
      <c r="V2005" s="11"/>
      <c r="W2005" s="11"/>
      <c r="X2005" s="11"/>
      <c r="Y2005" s="11"/>
      <c r="Z2005" s="246"/>
      <c r="AA20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5" s="250" t="e">
        <f>IF(tbl_TransDet_Exp[[#This Row],[+/-  (HR GL Detail)]]&lt;&gt;"",tbl_TransDet_Exp[[#This Row],[+/-  (HR GL Detail)]],IF(#REF!&lt;&gt;"",#REF!,""))</f>
        <v>#REF!</v>
      </c>
      <c r="AC2005" s="250" t="str">
        <f t="shared" si="96"/>
        <v>https://financials.omni.fsu.edu/psp/sprdfi/EMPLOYEE/ERP/c/AUDIT_EXPENSE_FUNCTIONS.TE_EXP_SHEET_INQ.GBL?SHEET_ID=</v>
      </c>
      <c r="AD2005" s="250" t="str">
        <f t="shared" si="97"/>
        <v>&amp;PAGE=EX_SHEET_ENTRY</v>
      </c>
      <c r="AE2005" s="250" t="str">
        <f>IF(LEFT(tbl_TransDet_Exp[[#This Row],[Journal Id]],2)="EX",TEXT(tbl_TransDet_Exp[[#This Row],[Vch /Ex /PayId]],"0000000000"),"")</f>
        <v/>
      </c>
      <c r="AF2005" s="250" t="b">
        <f>IF(tbl_TransDet_Exp[[#This Row],[ER Lookup and Format]]&lt;&gt;"",CONCATENATE(tbl_TransDet_Exp[[#This Row],[https://financials.omni.fsu.edu/psp/sprdfi/EMPLOYEE/ERP/c/AUDIT_EXPENSE_FUNCTIONS.TE_EXP_SHEET_INQ.GBL?SHEET_ID=]],AE2005,tbl_TransDet_Exp[[#This Row],[&amp;PAGE=EX_SHEET_ENTRY]]))</f>
        <v>0</v>
      </c>
      <c r="AG2005" s="250" t="str">
        <f t="shared" si="98"/>
        <v>https://docmgmt.its.fsu.edu/NolijWeb/public/apiLoginCheck.jsp?redir=../documentviewer/%3FdocumentId%3D</v>
      </c>
      <c r="AH20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5" s="250" t="str">
        <f>tbl_TransDet_Exp[[#Headers],[&amp;TargetFrameName=None]]</f>
        <v>&amp;TargetFrameName=None</v>
      </c>
      <c r="AJ20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5" s="71"/>
      <c r="AN2005" s="22"/>
      <c r="AO2005" s="22"/>
      <c r="AP2005" s="208"/>
      <c r="AQ2005" s="42" t="e">
        <f>IF(tbl_TransDet_Exp[[#This Row],[Custom SR Type]]="",INDEX(SR_Lookup[Section Name],MATCH(tbl_TransDet_Exp[[#This Row],[Account]],SR_Lookup[Account],0)),tbl_TransDet_Exp[[#This Row],[Custom SR Type]])</f>
        <v>#N/A</v>
      </c>
      <c r="AR2005" s="42">
        <f>VALUE(CONCATENATE(C2005,TEXT(tbl_TransDet_Exp[[#This Row],[Pd]],"00")))</f>
        <v>0</v>
      </c>
      <c r="AS2005" s="42" t="str">
        <f>TEXT(tbl_TransDet_Exp[[#This Row],[Project Id]],"000000")</f>
        <v>000000</v>
      </c>
      <c r="AT2005" s="42" t="e">
        <f>INDEX(Table11[Description],MATCH(tbl_TransDet_Exp[[#This Row],[Account]],Table11[GL Account],0))</f>
        <v>#N/A</v>
      </c>
      <c r="AU20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6" spans="2:47">
      <c r="B2006" s="11"/>
      <c r="C2006" s="243"/>
      <c r="D2006" s="243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244"/>
      <c r="P2006" s="11"/>
      <c r="Q2006" s="245"/>
      <c r="R2006" s="11"/>
      <c r="S2006" s="11"/>
      <c r="T2006" s="11"/>
      <c r="U2006" s="11"/>
      <c r="V2006" s="11"/>
      <c r="W2006" s="11"/>
      <c r="X2006" s="11"/>
      <c r="Y2006" s="11"/>
      <c r="Z2006" s="246"/>
      <c r="AA20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6" s="250" t="e">
        <f>IF(tbl_TransDet_Exp[[#This Row],[+/-  (HR GL Detail)]]&lt;&gt;"",tbl_TransDet_Exp[[#This Row],[+/-  (HR GL Detail)]],IF(#REF!&lt;&gt;"",#REF!,""))</f>
        <v>#REF!</v>
      </c>
      <c r="AC2006" s="250" t="str">
        <f t="shared" si="96"/>
        <v>https://financials.omni.fsu.edu/psp/sprdfi/EMPLOYEE/ERP/c/AUDIT_EXPENSE_FUNCTIONS.TE_EXP_SHEET_INQ.GBL?SHEET_ID=</v>
      </c>
      <c r="AD2006" s="250" t="str">
        <f t="shared" si="97"/>
        <v>&amp;PAGE=EX_SHEET_ENTRY</v>
      </c>
      <c r="AE2006" s="250" t="str">
        <f>IF(LEFT(tbl_TransDet_Exp[[#This Row],[Journal Id]],2)="EX",TEXT(tbl_TransDet_Exp[[#This Row],[Vch /Ex /PayId]],"0000000000"),"")</f>
        <v/>
      </c>
      <c r="AF2006" s="250" t="b">
        <f>IF(tbl_TransDet_Exp[[#This Row],[ER Lookup and Format]]&lt;&gt;"",CONCATENATE(tbl_TransDet_Exp[[#This Row],[https://financials.omni.fsu.edu/psp/sprdfi/EMPLOYEE/ERP/c/AUDIT_EXPENSE_FUNCTIONS.TE_EXP_SHEET_INQ.GBL?SHEET_ID=]],AE2006,tbl_TransDet_Exp[[#This Row],[&amp;PAGE=EX_SHEET_ENTRY]]))</f>
        <v>0</v>
      </c>
      <c r="AG2006" s="250" t="str">
        <f t="shared" si="98"/>
        <v>https://docmgmt.its.fsu.edu/NolijWeb/public/apiLoginCheck.jsp?redir=../documentviewer/%3FdocumentId%3D</v>
      </c>
      <c r="AH20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6" s="250" t="str">
        <f>tbl_TransDet_Exp[[#Headers],[&amp;TargetFrameName=None]]</f>
        <v>&amp;TargetFrameName=None</v>
      </c>
      <c r="AJ20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6" s="71"/>
      <c r="AN2006" s="22"/>
      <c r="AO2006" s="22"/>
      <c r="AP2006" s="208"/>
      <c r="AQ2006" s="42" t="e">
        <f>IF(tbl_TransDet_Exp[[#This Row],[Custom SR Type]]="",INDEX(SR_Lookup[Section Name],MATCH(tbl_TransDet_Exp[[#This Row],[Account]],SR_Lookup[Account],0)),tbl_TransDet_Exp[[#This Row],[Custom SR Type]])</f>
        <v>#N/A</v>
      </c>
      <c r="AR2006" s="42">
        <f>VALUE(CONCATENATE(C2006,TEXT(tbl_TransDet_Exp[[#This Row],[Pd]],"00")))</f>
        <v>0</v>
      </c>
      <c r="AS2006" s="42" t="str">
        <f>TEXT(tbl_TransDet_Exp[[#This Row],[Project Id]],"000000")</f>
        <v>000000</v>
      </c>
      <c r="AT2006" s="42" t="e">
        <f>INDEX(Table11[Description],MATCH(tbl_TransDet_Exp[[#This Row],[Account]],Table11[GL Account],0))</f>
        <v>#N/A</v>
      </c>
      <c r="AU20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7" spans="2:47">
      <c r="B2007" s="11"/>
      <c r="C2007" s="243"/>
      <c r="D2007" s="243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244"/>
      <c r="P2007" s="11"/>
      <c r="Q2007" s="245"/>
      <c r="R2007" s="11"/>
      <c r="S2007" s="11"/>
      <c r="T2007" s="11"/>
      <c r="U2007" s="11"/>
      <c r="V2007" s="11"/>
      <c r="W2007" s="11"/>
      <c r="X2007" s="11"/>
      <c r="Y2007" s="11"/>
      <c r="Z2007" s="246"/>
      <c r="AA20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7" s="250" t="e">
        <f>IF(tbl_TransDet_Exp[[#This Row],[+/-  (HR GL Detail)]]&lt;&gt;"",tbl_TransDet_Exp[[#This Row],[+/-  (HR GL Detail)]],IF(#REF!&lt;&gt;"",#REF!,""))</f>
        <v>#REF!</v>
      </c>
      <c r="AC2007" s="250" t="str">
        <f t="shared" si="96"/>
        <v>https://financials.omni.fsu.edu/psp/sprdfi/EMPLOYEE/ERP/c/AUDIT_EXPENSE_FUNCTIONS.TE_EXP_SHEET_INQ.GBL?SHEET_ID=</v>
      </c>
      <c r="AD2007" s="250" t="str">
        <f t="shared" si="97"/>
        <v>&amp;PAGE=EX_SHEET_ENTRY</v>
      </c>
      <c r="AE2007" s="250" t="str">
        <f>IF(LEFT(tbl_TransDet_Exp[[#This Row],[Journal Id]],2)="EX",TEXT(tbl_TransDet_Exp[[#This Row],[Vch /Ex /PayId]],"0000000000"),"")</f>
        <v/>
      </c>
      <c r="AF2007" s="250" t="b">
        <f>IF(tbl_TransDet_Exp[[#This Row],[ER Lookup and Format]]&lt;&gt;"",CONCATENATE(tbl_TransDet_Exp[[#This Row],[https://financials.omni.fsu.edu/psp/sprdfi/EMPLOYEE/ERP/c/AUDIT_EXPENSE_FUNCTIONS.TE_EXP_SHEET_INQ.GBL?SHEET_ID=]],AE2007,tbl_TransDet_Exp[[#This Row],[&amp;PAGE=EX_SHEET_ENTRY]]))</f>
        <v>0</v>
      </c>
      <c r="AG2007" s="250" t="str">
        <f t="shared" si="98"/>
        <v>https://docmgmt.its.fsu.edu/NolijWeb/public/apiLoginCheck.jsp?redir=../documentviewer/%3FdocumentId%3D</v>
      </c>
      <c r="AH20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7" s="250" t="str">
        <f>tbl_TransDet_Exp[[#Headers],[&amp;TargetFrameName=None]]</f>
        <v>&amp;TargetFrameName=None</v>
      </c>
      <c r="AJ20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7" s="71"/>
      <c r="AN2007" s="22"/>
      <c r="AO2007" s="22"/>
      <c r="AP2007" s="208"/>
      <c r="AQ2007" s="42" t="e">
        <f>IF(tbl_TransDet_Exp[[#This Row],[Custom SR Type]]="",INDEX(SR_Lookup[Section Name],MATCH(tbl_TransDet_Exp[[#This Row],[Account]],SR_Lookup[Account],0)),tbl_TransDet_Exp[[#This Row],[Custom SR Type]])</f>
        <v>#N/A</v>
      </c>
      <c r="AR2007" s="42">
        <f>VALUE(CONCATENATE(C2007,TEXT(tbl_TransDet_Exp[[#This Row],[Pd]],"00")))</f>
        <v>0</v>
      </c>
      <c r="AS2007" s="42" t="str">
        <f>TEXT(tbl_TransDet_Exp[[#This Row],[Project Id]],"000000")</f>
        <v>000000</v>
      </c>
      <c r="AT2007" s="42" t="e">
        <f>INDEX(Table11[Description],MATCH(tbl_TransDet_Exp[[#This Row],[Account]],Table11[GL Account],0))</f>
        <v>#N/A</v>
      </c>
      <c r="AU20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8" spans="2:47">
      <c r="B2008" s="11"/>
      <c r="C2008" s="243"/>
      <c r="D2008" s="243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244"/>
      <c r="P2008" s="11"/>
      <c r="Q2008" s="245"/>
      <c r="R2008" s="11"/>
      <c r="S2008" s="11"/>
      <c r="T2008" s="11"/>
      <c r="U2008" s="11"/>
      <c r="V2008" s="11"/>
      <c r="W2008" s="11"/>
      <c r="X2008" s="11"/>
      <c r="Y2008" s="11"/>
      <c r="Z2008" s="246"/>
      <c r="AA20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8" s="250" t="e">
        <f>IF(tbl_TransDet_Exp[[#This Row],[+/-  (HR GL Detail)]]&lt;&gt;"",tbl_TransDet_Exp[[#This Row],[+/-  (HR GL Detail)]],IF(#REF!&lt;&gt;"",#REF!,""))</f>
        <v>#REF!</v>
      </c>
      <c r="AC2008" s="250" t="str">
        <f t="shared" si="96"/>
        <v>https://financials.omni.fsu.edu/psp/sprdfi/EMPLOYEE/ERP/c/AUDIT_EXPENSE_FUNCTIONS.TE_EXP_SHEET_INQ.GBL?SHEET_ID=</v>
      </c>
      <c r="AD2008" s="250" t="str">
        <f t="shared" si="97"/>
        <v>&amp;PAGE=EX_SHEET_ENTRY</v>
      </c>
      <c r="AE2008" s="250" t="str">
        <f>IF(LEFT(tbl_TransDet_Exp[[#This Row],[Journal Id]],2)="EX",TEXT(tbl_TransDet_Exp[[#This Row],[Vch /Ex /PayId]],"0000000000"),"")</f>
        <v/>
      </c>
      <c r="AF2008" s="250" t="b">
        <f>IF(tbl_TransDet_Exp[[#This Row],[ER Lookup and Format]]&lt;&gt;"",CONCATENATE(tbl_TransDet_Exp[[#This Row],[https://financials.omni.fsu.edu/psp/sprdfi/EMPLOYEE/ERP/c/AUDIT_EXPENSE_FUNCTIONS.TE_EXP_SHEET_INQ.GBL?SHEET_ID=]],AE2008,tbl_TransDet_Exp[[#This Row],[&amp;PAGE=EX_SHEET_ENTRY]]))</f>
        <v>0</v>
      </c>
      <c r="AG2008" s="250" t="str">
        <f t="shared" si="98"/>
        <v>https://docmgmt.its.fsu.edu/NolijWeb/public/apiLoginCheck.jsp?redir=../documentviewer/%3FdocumentId%3D</v>
      </c>
      <c r="AH20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8" s="250" t="str">
        <f>tbl_TransDet_Exp[[#Headers],[&amp;TargetFrameName=None]]</f>
        <v>&amp;TargetFrameName=None</v>
      </c>
      <c r="AJ20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8" s="71"/>
      <c r="AN2008" s="22"/>
      <c r="AO2008" s="22"/>
      <c r="AP2008" s="208"/>
      <c r="AQ2008" s="42" t="e">
        <f>IF(tbl_TransDet_Exp[[#This Row],[Custom SR Type]]="",INDEX(SR_Lookup[Section Name],MATCH(tbl_TransDet_Exp[[#This Row],[Account]],SR_Lookup[Account],0)),tbl_TransDet_Exp[[#This Row],[Custom SR Type]])</f>
        <v>#N/A</v>
      </c>
      <c r="AR2008" s="42">
        <f>VALUE(CONCATENATE(C2008,TEXT(tbl_TransDet_Exp[[#This Row],[Pd]],"00")))</f>
        <v>0</v>
      </c>
      <c r="AS2008" s="42" t="str">
        <f>TEXT(tbl_TransDet_Exp[[#This Row],[Project Id]],"000000")</f>
        <v>000000</v>
      </c>
      <c r="AT2008" s="42" t="e">
        <f>INDEX(Table11[Description],MATCH(tbl_TransDet_Exp[[#This Row],[Account]],Table11[GL Account],0))</f>
        <v>#N/A</v>
      </c>
      <c r="AU20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09" spans="2:47">
      <c r="B2009" s="11"/>
      <c r="C2009" s="243"/>
      <c r="D2009" s="243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244"/>
      <c r="P2009" s="11"/>
      <c r="Q2009" s="245"/>
      <c r="R2009" s="11"/>
      <c r="S2009" s="11"/>
      <c r="T2009" s="11"/>
      <c r="U2009" s="11"/>
      <c r="V2009" s="11"/>
      <c r="W2009" s="11"/>
      <c r="X2009" s="11"/>
      <c r="Y2009" s="11"/>
      <c r="Z2009" s="246"/>
      <c r="AA20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09" s="250" t="e">
        <f>IF(tbl_TransDet_Exp[[#This Row],[+/-  (HR GL Detail)]]&lt;&gt;"",tbl_TransDet_Exp[[#This Row],[+/-  (HR GL Detail)]],IF(#REF!&lt;&gt;"",#REF!,""))</f>
        <v>#REF!</v>
      </c>
      <c r="AC2009" s="250" t="str">
        <f t="shared" si="96"/>
        <v>https://financials.omni.fsu.edu/psp/sprdfi/EMPLOYEE/ERP/c/AUDIT_EXPENSE_FUNCTIONS.TE_EXP_SHEET_INQ.GBL?SHEET_ID=</v>
      </c>
      <c r="AD2009" s="250" t="str">
        <f t="shared" si="97"/>
        <v>&amp;PAGE=EX_SHEET_ENTRY</v>
      </c>
      <c r="AE2009" s="250" t="str">
        <f>IF(LEFT(tbl_TransDet_Exp[[#This Row],[Journal Id]],2)="EX",TEXT(tbl_TransDet_Exp[[#This Row],[Vch /Ex /PayId]],"0000000000"),"")</f>
        <v/>
      </c>
      <c r="AF2009" s="250" t="b">
        <f>IF(tbl_TransDet_Exp[[#This Row],[ER Lookup and Format]]&lt;&gt;"",CONCATENATE(tbl_TransDet_Exp[[#This Row],[https://financials.omni.fsu.edu/psp/sprdfi/EMPLOYEE/ERP/c/AUDIT_EXPENSE_FUNCTIONS.TE_EXP_SHEET_INQ.GBL?SHEET_ID=]],AE2009,tbl_TransDet_Exp[[#This Row],[&amp;PAGE=EX_SHEET_ENTRY]]))</f>
        <v>0</v>
      </c>
      <c r="AG2009" s="250" t="str">
        <f t="shared" si="98"/>
        <v>https://docmgmt.its.fsu.edu/NolijWeb/public/apiLoginCheck.jsp?redir=../documentviewer/%3FdocumentId%3D</v>
      </c>
      <c r="AH20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09" s="250" t="str">
        <f>tbl_TransDet_Exp[[#Headers],[&amp;TargetFrameName=None]]</f>
        <v>&amp;TargetFrameName=None</v>
      </c>
      <c r="AJ20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09" s="71"/>
      <c r="AN2009" s="22"/>
      <c r="AO2009" s="22"/>
      <c r="AP2009" s="208"/>
      <c r="AQ2009" s="42" t="e">
        <f>IF(tbl_TransDet_Exp[[#This Row],[Custom SR Type]]="",INDEX(SR_Lookup[Section Name],MATCH(tbl_TransDet_Exp[[#This Row],[Account]],SR_Lookup[Account],0)),tbl_TransDet_Exp[[#This Row],[Custom SR Type]])</f>
        <v>#N/A</v>
      </c>
      <c r="AR2009" s="42">
        <f>VALUE(CONCATENATE(C2009,TEXT(tbl_TransDet_Exp[[#This Row],[Pd]],"00")))</f>
        <v>0</v>
      </c>
      <c r="AS2009" s="42" t="str">
        <f>TEXT(tbl_TransDet_Exp[[#This Row],[Project Id]],"000000")</f>
        <v>000000</v>
      </c>
      <c r="AT2009" s="42" t="e">
        <f>INDEX(Table11[Description],MATCH(tbl_TransDet_Exp[[#This Row],[Account]],Table11[GL Account],0))</f>
        <v>#N/A</v>
      </c>
      <c r="AU20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0" spans="2:47">
      <c r="B2010" s="11"/>
      <c r="C2010" s="243"/>
      <c r="D2010" s="243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244"/>
      <c r="P2010" s="11"/>
      <c r="Q2010" s="245"/>
      <c r="R2010" s="11"/>
      <c r="S2010" s="11"/>
      <c r="T2010" s="11"/>
      <c r="U2010" s="11"/>
      <c r="V2010" s="11"/>
      <c r="W2010" s="11"/>
      <c r="X2010" s="11"/>
      <c r="Y2010" s="11"/>
      <c r="Z2010" s="246"/>
      <c r="AA20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0" s="250" t="e">
        <f>IF(tbl_TransDet_Exp[[#This Row],[+/-  (HR GL Detail)]]&lt;&gt;"",tbl_TransDet_Exp[[#This Row],[+/-  (HR GL Detail)]],IF(#REF!&lt;&gt;"",#REF!,""))</f>
        <v>#REF!</v>
      </c>
      <c r="AC2010" s="250" t="str">
        <f t="shared" si="96"/>
        <v>https://financials.omni.fsu.edu/psp/sprdfi/EMPLOYEE/ERP/c/AUDIT_EXPENSE_FUNCTIONS.TE_EXP_SHEET_INQ.GBL?SHEET_ID=</v>
      </c>
      <c r="AD2010" s="250" t="str">
        <f t="shared" si="97"/>
        <v>&amp;PAGE=EX_SHEET_ENTRY</v>
      </c>
      <c r="AE2010" s="250" t="str">
        <f>IF(LEFT(tbl_TransDet_Exp[[#This Row],[Journal Id]],2)="EX",TEXT(tbl_TransDet_Exp[[#This Row],[Vch /Ex /PayId]],"0000000000"),"")</f>
        <v/>
      </c>
      <c r="AF2010" s="250" t="b">
        <f>IF(tbl_TransDet_Exp[[#This Row],[ER Lookup and Format]]&lt;&gt;"",CONCATENATE(tbl_TransDet_Exp[[#This Row],[https://financials.omni.fsu.edu/psp/sprdfi/EMPLOYEE/ERP/c/AUDIT_EXPENSE_FUNCTIONS.TE_EXP_SHEET_INQ.GBL?SHEET_ID=]],AE2010,tbl_TransDet_Exp[[#This Row],[&amp;PAGE=EX_SHEET_ENTRY]]))</f>
        <v>0</v>
      </c>
      <c r="AG2010" s="250" t="str">
        <f t="shared" si="98"/>
        <v>https://docmgmt.its.fsu.edu/NolijWeb/public/apiLoginCheck.jsp?redir=../documentviewer/%3FdocumentId%3D</v>
      </c>
      <c r="AH20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0" s="250" t="str">
        <f>tbl_TransDet_Exp[[#Headers],[&amp;TargetFrameName=None]]</f>
        <v>&amp;TargetFrameName=None</v>
      </c>
      <c r="AJ20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0" s="71"/>
      <c r="AN2010" s="22"/>
      <c r="AO2010" s="22"/>
      <c r="AP2010" s="208"/>
      <c r="AQ2010" s="42" t="e">
        <f>IF(tbl_TransDet_Exp[[#This Row],[Custom SR Type]]="",INDEX(SR_Lookup[Section Name],MATCH(tbl_TransDet_Exp[[#This Row],[Account]],SR_Lookup[Account],0)),tbl_TransDet_Exp[[#This Row],[Custom SR Type]])</f>
        <v>#N/A</v>
      </c>
      <c r="AR2010" s="42">
        <f>VALUE(CONCATENATE(C2010,TEXT(tbl_TransDet_Exp[[#This Row],[Pd]],"00")))</f>
        <v>0</v>
      </c>
      <c r="AS2010" s="42" t="str">
        <f>TEXT(tbl_TransDet_Exp[[#This Row],[Project Id]],"000000")</f>
        <v>000000</v>
      </c>
      <c r="AT2010" s="42" t="e">
        <f>INDEX(Table11[Description],MATCH(tbl_TransDet_Exp[[#This Row],[Account]],Table11[GL Account],0))</f>
        <v>#N/A</v>
      </c>
      <c r="AU20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1" spans="2:47">
      <c r="B2011" s="11"/>
      <c r="C2011" s="243"/>
      <c r="D2011" s="243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244"/>
      <c r="P2011" s="11"/>
      <c r="Q2011" s="245"/>
      <c r="R2011" s="11"/>
      <c r="S2011" s="11"/>
      <c r="T2011" s="11"/>
      <c r="U2011" s="11"/>
      <c r="V2011" s="11"/>
      <c r="W2011" s="11"/>
      <c r="X2011" s="11"/>
      <c r="Y2011" s="11"/>
      <c r="Z2011" s="246"/>
      <c r="AA20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1" s="250" t="e">
        <f>IF(tbl_TransDet_Exp[[#This Row],[+/-  (HR GL Detail)]]&lt;&gt;"",tbl_TransDet_Exp[[#This Row],[+/-  (HR GL Detail)]],IF(#REF!&lt;&gt;"",#REF!,""))</f>
        <v>#REF!</v>
      </c>
      <c r="AC2011" s="250" t="str">
        <f t="shared" si="96"/>
        <v>https://financials.omni.fsu.edu/psp/sprdfi/EMPLOYEE/ERP/c/AUDIT_EXPENSE_FUNCTIONS.TE_EXP_SHEET_INQ.GBL?SHEET_ID=</v>
      </c>
      <c r="AD2011" s="250" t="str">
        <f t="shared" si="97"/>
        <v>&amp;PAGE=EX_SHEET_ENTRY</v>
      </c>
      <c r="AE2011" s="250" t="str">
        <f>IF(LEFT(tbl_TransDet_Exp[[#This Row],[Journal Id]],2)="EX",TEXT(tbl_TransDet_Exp[[#This Row],[Vch /Ex /PayId]],"0000000000"),"")</f>
        <v/>
      </c>
      <c r="AF2011" s="250" t="b">
        <f>IF(tbl_TransDet_Exp[[#This Row],[ER Lookup and Format]]&lt;&gt;"",CONCATENATE(tbl_TransDet_Exp[[#This Row],[https://financials.omni.fsu.edu/psp/sprdfi/EMPLOYEE/ERP/c/AUDIT_EXPENSE_FUNCTIONS.TE_EXP_SHEET_INQ.GBL?SHEET_ID=]],AE2011,tbl_TransDet_Exp[[#This Row],[&amp;PAGE=EX_SHEET_ENTRY]]))</f>
        <v>0</v>
      </c>
      <c r="AG2011" s="250" t="str">
        <f t="shared" si="98"/>
        <v>https://docmgmt.its.fsu.edu/NolijWeb/public/apiLoginCheck.jsp?redir=../documentviewer/%3FdocumentId%3D</v>
      </c>
      <c r="AH20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1" s="250" t="str">
        <f>tbl_TransDet_Exp[[#Headers],[&amp;TargetFrameName=None]]</f>
        <v>&amp;TargetFrameName=None</v>
      </c>
      <c r="AJ20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1" s="71"/>
      <c r="AN2011" s="22"/>
      <c r="AO2011" s="22"/>
      <c r="AP2011" s="208"/>
      <c r="AQ2011" s="42" t="e">
        <f>IF(tbl_TransDet_Exp[[#This Row],[Custom SR Type]]="",INDEX(SR_Lookup[Section Name],MATCH(tbl_TransDet_Exp[[#This Row],[Account]],SR_Lookup[Account],0)),tbl_TransDet_Exp[[#This Row],[Custom SR Type]])</f>
        <v>#N/A</v>
      </c>
      <c r="AR2011" s="42">
        <f>VALUE(CONCATENATE(C2011,TEXT(tbl_TransDet_Exp[[#This Row],[Pd]],"00")))</f>
        <v>0</v>
      </c>
      <c r="AS2011" s="42" t="str">
        <f>TEXT(tbl_TransDet_Exp[[#This Row],[Project Id]],"000000")</f>
        <v>000000</v>
      </c>
      <c r="AT2011" s="42" t="e">
        <f>INDEX(Table11[Description],MATCH(tbl_TransDet_Exp[[#This Row],[Account]],Table11[GL Account],0))</f>
        <v>#N/A</v>
      </c>
      <c r="AU20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2" spans="2:47">
      <c r="B2012" s="11"/>
      <c r="C2012" s="243"/>
      <c r="D2012" s="243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244"/>
      <c r="P2012" s="11"/>
      <c r="Q2012" s="245"/>
      <c r="R2012" s="11"/>
      <c r="S2012" s="11"/>
      <c r="T2012" s="11"/>
      <c r="U2012" s="11"/>
      <c r="V2012" s="11"/>
      <c r="W2012" s="11"/>
      <c r="X2012" s="11"/>
      <c r="Y2012" s="11"/>
      <c r="Z2012" s="246"/>
      <c r="AA20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2" s="250" t="e">
        <f>IF(tbl_TransDet_Exp[[#This Row],[+/-  (HR GL Detail)]]&lt;&gt;"",tbl_TransDet_Exp[[#This Row],[+/-  (HR GL Detail)]],IF(#REF!&lt;&gt;"",#REF!,""))</f>
        <v>#REF!</v>
      </c>
      <c r="AC2012" s="250" t="str">
        <f t="shared" si="96"/>
        <v>https://financials.omni.fsu.edu/psp/sprdfi/EMPLOYEE/ERP/c/AUDIT_EXPENSE_FUNCTIONS.TE_EXP_SHEET_INQ.GBL?SHEET_ID=</v>
      </c>
      <c r="AD2012" s="250" t="str">
        <f t="shared" si="97"/>
        <v>&amp;PAGE=EX_SHEET_ENTRY</v>
      </c>
      <c r="AE2012" s="250" t="str">
        <f>IF(LEFT(tbl_TransDet_Exp[[#This Row],[Journal Id]],2)="EX",TEXT(tbl_TransDet_Exp[[#This Row],[Vch /Ex /PayId]],"0000000000"),"")</f>
        <v/>
      </c>
      <c r="AF2012" s="250" t="b">
        <f>IF(tbl_TransDet_Exp[[#This Row],[ER Lookup and Format]]&lt;&gt;"",CONCATENATE(tbl_TransDet_Exp[[#This Row],[https://financials.omni.fsu.edu/psp/sprdfi/EMPLOYEE/ERP/c/AUDIT_EXPENSE_FUNCTIONS.TE_EXP_SHEET_INQ.GBL?SHEET_ID=]],AE2012,tbl_TransDet_Exp[[#This Row],[&amp;PAGE=EX_SHEET_ENTRY]]))</f>
        <v>0</v>
      </c>
      <c r="AG2012" s="250" t="str">
        <f t="shared" si="98"/>
        <v>https://docmgmt.its.fsu.edu/NolijWeb/public/apiLoginCheck.jsp?redir=../documentviewer/%3FdocumentId%3D</v>
      </c>
      <c r="AH20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2" s="250" t="str">
        <f>tbl_TransDet_Exp[[#Headers],[&amp;TargetFrameName=None]]</f>
        <v>&amp;TargetFrameName=None</v>
      </c>
      <c r="AJ20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2" s="71"/>
      <c r="AN2012" s="22"/>
      <c r="AO2012" s="22"/>
      <c r="AP2012" s="208"/>
      <c r="AQ2012" s="42" t="e">
        <f>IF(tbl_TransDet_Exp[[#This Row],[Custom SR Type]]="",INDEX(SR_Lookup[Section Name],MATCH(tbl_TransDet_Exp[[#This Row],[Account]],SR_Lookup[Account],0)),tbl_TransDet_Exp[[#This Row],[Custom SR Type]])</f>
        <v>#N/A</v>
      </c>
      <c r="AR2012" s="42">
        <f>VALUE(CONCATENATE(C2012,TEXT(tbl_TransDet_Exp[[#This Row],[Pd]],"00")))</f>
        <v>0</v>
      </c>
      <c r="AS2012" s="42" t="str">
        <f>TEXT(tbl_TransDet_Exp[[#This Row],[Project Id]],"000000")</f>
        <v>000000</v>
      </c>
      <c r="AT2012" s="42" t="e">
        <f>INDEX(Table11[Description],MATCH(tbl_TransDet_Exp[[#This Row],[Account]],Table11[GL Account],0))</f>
        <v>#N/A</v>
      </c>
      <c r="AU20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3" spans="2:47">
      <c r="B2013" s="11"/>
      <c r="C2013" s="243"/>
      <c r="D2013" s="243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244"/>
      <c r="P2013" s="11"/>
      <c r="Q2013" s="245"/>
      <c r="R2013" s="11"/>
      <c r="S2013" s="11"/>
      <c r="T2013" s="11"/>
      <c r="U2013" s="11"/>
      <c r="V2013" s="11"/>
      <c r="W2013" s="11"/>
      <c r="X2013" s="11"/>
      <c r="Y2013" s="11"/>
      <c r="Z2013" s="246"/>
      <c r="AA20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3" s="250" t="e">
        <f>IF(tbl_TransDet_Exp[[#This Row],[+/-  (HR GL Detail)]]&lt;&gt;"",tbl_TransDet_Exp[[#This Row],[+/-  (HR GL Detail)]],IF(#REF!&lt;&gt;"",#REF!,""))</f>
        <v>#REF!</v>
      </c>
      <c r="AC2013" s="250" t="str">
        <f t="shared" si="96"/>
        <v>https://financials.omni.fsu.edu/psp/sprdfi/EMPLOYEE/ERP/c/AUDIT_EXPENSE_FUNCTIONS.TE_EXP_SHEET_INQ.GBL?SHEET_ID=</v>
      </c>
      <c r="AD2013" s="250" t="str">
        <f t="shared" si="97"/>
        <v>&amp;PAGE=EX_SHEET_ENTRY</v>
      </c>
      <c r="AE2013" s="250" t="str">
        <f>IF(LEFT(tbl_TransDet_Exp[[#This Row],[Journal Id]],2)="EX",TEXT(tbl_TransDet_Exp[[#This Row],[Vch /Ex /PayId]],"0000000000"),"")</f>
        <v/>
      </c>
      <c r="AF2013" s="250" t="b">
        <f>IF(tbl_TransDet_Exp[[#This Row],[ER Lookup and Format]]&lt;&gt;"",CONCATENATE(tbl_TransDet_Exp[[#This Row],[https://financials.omni.fsu.edu/psp/sprdfi/EMPLOYEE/ERP/c/AUDIT_EXPENSE_FUNCTIONS.TE_EXP_SHEET_INQ.GBL?SHEET_ID=]],AE2013,tbl_TransDet_Exp[[#This Row],[&amp;PAGE=EX_SHEET_ENTRY]]))</f>
        <v>0</v>
      </c>
      <c r="AG2013" s="250" t="str">
        <f t="shared" si="98"/>
        <v>https://docmgmt.its.fsu.edu/NolijWeb/public/apiLoginCheck.jsp?redir=../documentviewer/%3FdocumentId%3D</v>
      </c>
      <c r="AH20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3" s="250" t="str">
        <f>tbl_TransDet_Exp[[#Headers],[&amp;TargetFrameName=None]]</f>
        <v>&amp;TargetFrameName=None</v>
      </c>
      <c r="AJ20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3" s="71"/>
      <c r="AN2013" s="22"/>
      <c r="AO2013" s="22"/>
      <c r="AP2013" s="208"/>
      <c r="AQ2013" s="42" t="e">
        <f>IF(tbl_TransDet_Exp[[#This Row],[Custom SR Type]]="",INDEX(SR_Lookup[Section Name],MATCH(tbl_TransDet_Exp[[#This Row],[Account]],SR_Lookup[Account],0)),tbl_TransDet_Exp[[#This Row],[Custom SR Type]])</f>
        <v>#N/A</v>
      </c>
      <c r="AR2013" s="42">
        <f>VALUE(CONCATENATE(C2013,TEXT(tbl_TransDet_Exp[[#This Row],[Pd]],"00")))</f>
        <v>0</v>
      </c>
      <c r="AS2013" s="42" t="str">
        <f>TEXT(tbl_TransDet_Exp[[#This Row],[Project Id]],"000000")</f>
        <v>000000</v>
      </c>
      <c r="AT2013" s="42" t="e">
        <f>INDEX(Table11[Description],MATCH(tbl_TransDet_Exp[[#This Row],[Account]],Table11[GL Account],0))</f>
        <v>#N/A</v>
      </c>
      <c r="AU20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4" spans="2:47">
      <c r="B2014" s="11"/>
      <c r="C2014" s="243"/>
      <c r="D2014" s="243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244"/>
      <c r="P2014" s="11"/>
      <c r="Q2014" s="245"/>
      <c r="R2014" s="11"/>
      <c r="S2014" s="11"/>
      <c r="T2014" s="11"/>
      <c r="U2014" s="11"/>
      <c r="V2014" s="11"/>
      <c r="W2014" s="11"/>
      <c r="X2014" s="11"/>
      <c r="Y2014" s="11"/>
      <c r="Z2014" s="246"/>
      <c r="AA20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4" s="250" t="e">
        <f>IF(tbl_TransDet_Exp[[#This Row],[+/-  (HR GL Detail)]]&lt;&gt;"",tbl_TransDet_Exp[[#This Row],[+/-  (HR GL Detail)]],IF(#REF!&lt;&gt;"",#REF!,""))</f>
        <v>#REF!</v>
      </c>
      <c r="AC2014" s="250" t="str">
        <f t="shared" si="96"/>
        <v>https://financials.omni.fsu.edu/psp/sprdfi/EMPLOYEE/ERP/c/AUDIT_EXPENSE_FUNCTIONS.TE_EXP_SHEET_INQ.GBL?SHEET_ID=</v>
      </c>
      <c r="AD2014" s="250" t="str">
        <f t="shared" si="97"/>
        <v>&amp;PAGE=EX_SHEET_ENTRY</v>
      </c>
      <c r="AE2014" s="250" t="str">
        <f>IF(LEFT(tbl_TransDet_Exp[[#This Row],[Journal Id]],2)="EX",TEXT(tbl_TransDet_Exp[[#This Row],[Vch /Ex /PayId]],"0000000000"),"")</f>
        <v/>
      </c>
      <c r="AF2014" s="250" t="b">
        <f>IF(tbl_TransDet_Exp[[#This Row],[ER Lookup and Format]]&lt;&gt;"",CONCATENATE(tbl_TransDet_Exp[[#This Row],[https://financials.omni.fsu.edu/psp/sprdfi/EMPLOYEE/ERP/c/AUDIT_EXPENSE_FUNCTIONS.TE_EXP_SHEET_INQ.GBL?SHEET_ID=]],AE2014,tbl_TransDet_Exp[[#This Row],[&amp;PAGE=EX_SHEET_ENTRY]]))</f>
        <v>0</v>
      </c>
      <c r="AG2014" s="250" t="str">
        <f t="shared" si="98"/>
        <v>https://docmgmt.its.fsu.edu/NolijWeb/public/apiLoginCheck.jsp?redir=../documentviewer/%3FdocumentId%3D</v>
      </c>
      <c r="AH20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4" s="250" t="str">
        <f>tbl_TransDet_Exp[[#Headers],[&amp;TargetFrameName=None]]</f>
        <v>&amp;TargetFrameName=None</v>
      </c>
      <c r="AJ20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4" s="71"/>
      <c r="AN2014" s="22"/>
      <c r="AO2014" s="22"/>
      <c r="AP2014" s="208"/>
      <c r="AQ2014" s="42" t="e">
        <f>IF(tbl_TransDet_Exp[[#This Row],[Custom SR Type]]="",INDEX(SR_Lookup[Section Name],MATCH(tbl_TransDet_Exp[[#This Row],[Account]],SR_Lookup[Account],0)),tbl_TransDet_Exp[[#This Row],[Custom SR Type]])</f>
        <v>#N/A</v>
      </c>
      <c r="AR2014" s="42">
        <f>VALUE(CONCATENATE(C2014,TEXT(tbl_TransDet_Exp[[#This Row],[Pd]],"00")))</f>
        <v>0</v>
      </c>
      <c r="AS2014" s="42" t="str">
        <f>TEXT(tbl_TransDet_Exp[[#This Row],[Project Id]],"000000")</f>
        <v>000000</v>
      </c>
      <c r="AT2014" s="42" t="e">
        <f>INDEX(Table11[Description],MATCH(tbl_TransDet_Exp[[#This Row],[Account]],Table11[GL Account],0))</f>
        <v>#N/A</v>
      </c>
      <c r="AU20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5" spans="2:47">
      <c r="B2015" s="11"/>
      <c r="C2015" s="243"/>
      <c r="D2015" s="243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244"/>
      <c r="P2015" s="11"/>
      <c r="Q2015" s="245"/>
      <c r="R2015" s="11"/>
      <c r="S2015" s="11"/>
      <c r="T2015" s="11"/>
      <c r="U2015" s="11"/>
      <c r="V2015" s="11"/>
      <c r="W2015" s="11"/>
      <c r="X2015" s="11"/>
      <c r="Y2015" s="11"/>
      <c r="Z2015" s="246"/>
      <c r="AA20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5" s="250" t="e">
        <f>IF(tbl_TransDet_Exp[[#This Row],[+/-  (HR GL Detail)]]&lt;&gt;"",tbl_TransDet_Exp[[#This Row],[+/-  (HR GL Detail)]],IF(#REF!&lt;&gt;"",#REF!,""))</f>
        <v>#REF!</v>
      </c>
      <c r="AC2015" s="250" t="str">
        <f t="shared" si="96"/>
        <v>https://financials.omni.fsu.edu/psp/sprdfi/EMPLOYEE/ERP/c/AUDIT_EXPENSE_FUNCTIONS.TE_EXP_SHEET_INQ.GBL?SHEET_ID=</v>
      </c>
      <c r="AD2015" s="250" t="str">
        <f t="shared" si="97"/>
        <v>&amp;PAGE=EX_SHEET_ENTRY</v>
      </c>
      <c r="AE2015" s="250" t="str">
        <f>IF(LEFT(tbl_TransDet_Exp[[#This Row],[Journal Id]],2)="EX",TEXT(tbl_TransDet_Exp[[#This Row],[Vch /Ex /PayId]],"0000000000"),"")</f>
        <v/>
      </c>
      <c r="AF2015" s="250" t="b">
        <f>IF(tbl_TransDet_Exp[[#This Row],[ER Lookup and Format]]&lt;&gt;"",CONCATENATE(tbl_TransDet_Exp[[#This Row],[https://financials.omni.fsu.edu/psp/sprdfi/EMPLOYEE/ERP/c/AUDIT_EXPENSE_FUNCTIONS.TE_EXP_SHEET_INQ.GBL?SHEET_ID=]],AE2015,tbl_TransDet_Exp[[#This Row],[&amp;PAGE=EX_SHEET_ENTRY]]))</f>
        <v>0</v>
      </c>
      <c r="AG2015" s="250" t="str">
        <f t="shared" si="98"/>
        <v>https://docmgmt.its.fsu.edu/NolijWeb/public/apiLoginCheck.jsp?redir=../documentviewer/%3FdocumentId%3D</v>
      </c>
      <c r="AH20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5" s="250" t="str">
        <f>tbl_TransDet_Exp[[#Headers],[&amp;TargetFrameName=None]]</f>
        <v>&amp;TargetFrameName=None</v>
      </c>
      <c r="AJ20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5" s="71"/>
      <c r="AN2015" s="22"/>
      <c r="AO2015" s="22"/>
      <c r="AP2015" s="208"/>
      <c r="AQ2015" s="42" t="e">
        <f>IF(tbl_TransDet_Exp[[#This Row],[Custom SR Type]]="",INDEX(SR_Lookup[Section Name],MATCH(tbl_TransDet_Exp[[#This Row],[Account]],SR_Lookup[Account],0)),tbl_TransDet_Exp[[#This Row],[Custom SR Type]])</f>
        <v>#N/A</v>
      </c>
      <c r="AR2015" s="42">
        <f>VALUE(CONCATENATE(C2015,TEXT(tbl_TransDet_Exp[[#This Row],[Pd]],"00")))</f>
        <v>0</v>
      </c>
      <c r="AS2015" s="42" t="str">
        <f>TEXT(tbl_TransDet_Exp[[#This Row],[Project Id]],"000000")</f>
        <v>000000</v>
      </c>
      <c r="AT2015" s="42" t="e">
        <f>INDEX(Table11[Description],MATCH(tbl_TransDet_Exp[[#This Row],[Account]],Table11[GL Account],0))</f>
        <v>#N/A</v>
      </c>
      <c r="AU20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6" spans="2:47">
      <c r="B2016" s="11"/>
      <c r="C2016" s="243"/>
      <c r="D2016" s="243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244"/>
      <c r="P2016" s="11"/>
      <c r="Q2016" s="245"/>
      <c r="R2016" s="11"/>
      <c r="S2016" s="11"/>
      <c r="T2016" s="11"/>
      <c r="U2016" s="11"/>
      <c r="V2016" s="11"/>
      <c r="W2016" s="11"/>
      <c r="X2016" s="11"/>
      <c r="Y2016" s="11"/>
      <c r="Z2016" s="246"/>
      <c r="AA20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6" s="250" t="e">
        <f>IF(tbl_TransDet_Exp[[#This Row],[+/-  (HR GL Detail)]]&lt;&gt;"",tbl_TransDet_Exp[[#This Row],[+/-  (HR GL Detail)]],IF(#REF!&lt;&gt;"",#REF!,""))</f>
        <v>#REF!</v>
      </c>
      <c r="AC2016" s="250" t="str">
        <f t="shared" si="96"/>
        <v>https://financials.omni.fsu.edu/psp/sprdfi/EMPLOYEE/ERP/c/AUDIT_EXPENSE_FUNCTIONS.TE_EXP_SHEET_INQ.GBL?SHEET_ID=</v>
      </c>
      <c r="AD2016" s="250" t="str">
        <f t="shared" si="97"/>
        <v>&amp;PAGE=EX_SHEET_ENTRY</v>
      </c>
      <c r="AE2016" s="250" t="str">
        <f>IF(LEFT(tbl_TransDet_Exp[[#This Row],[Journal Id]],2)="EX",TEXT(tbl_TransDet_Exp[[#This Row],[Vch /Ex /PayId]],"0000000000"),"")</f>
        <v/>
      </c>
      <c r="AF2016" s="250" t="b">
        <f>IF(tbl_TransDet_Exp[[#This Row],[ER Lookup and Format]]&lt;&gt;"",CONCATENATE(tbl_TransDet_Exp[[#This Row],[https://financials.omni.fsu.edu/psp/sprdfi/EMPLOYEE/ERP/c/AUDIT_EXPENSE_FUNCTIONS.TE_EXP_SHEET_INQ.GBL?SHEET_ID=]],AE2016,tbl_TransDet_Exp[[#This Row],[&amp;PAGE=EX_SHEET_ENTRY]]))</f>
        <v>0</v>
      </c>
      <c r="AG2016" s="250" t="str">
        <f t="shared" si="98"/>
        <v>https://docmgmt.its.fsu.edu/NolijWeb/public/apiLoginCheck.jsp?redir=../documentviewer/%3FdocumentId%3D</v>
      </c>
      <c r="AH20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6" s="250" t="str">
        <f>tbl_TransDet_Exp[[#Headers],[&amp;TargetFrameName=None]]</f>
        <v>&amp;TargetFrameName=None</v>
      </c>
      <c r="AJ20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6" s="71"/>
      <c r="AN2016" s="22"/>
      <c r="AO2016" s="22"/>
      <c r="AP2016" s="208"/>
      <c r="AQ2016" s="42" t="e">
        <f>IF(tbl_TransDet_Exp[[#This Row],[Custom SR Type]]="",INDEX(SR_Lookup[Section Name],MATCH(tbl_TransDet_Exp[[#This Row],[Account]],SR_Lookup[Account],0)),tbl_TransDet_Exp[[#This Row],[Custom SR Type]])</f>
        <v>#N/A</v>
      </c>
      <c r="AR2016" s="42">
        <f>VALUE(CONCATENATE(C2016,TEXT(tbl_TransDet_Exp[[#This Row],[Pd]],"00")))</f>
        <v>0</v>
      </c>
      <c r="AS2016" s="42" t="str">
        <f>TEXT(tbl_TransDet_Exp[[#This Row],[Project Id]],"000000")</f>
        <v>000000</v>
      </c>
      <c r="AT2016" s="42" t="e">
        <f>INDEX(Table11[Description],MATCH(tbl_TransDet_Exp[[#This Row],[Account]],Table11[GL Account],0))</f>
        <v>#N/A</v>
      </c>
      <c r="AU20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7" spans="2:47">
      <c r="B2017" s="11"/>
      <c r="C2017" s="243"/>
      <c r="D2017" s="243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244"/>
      <c r="P2017" s="11"/>
      <c r="Q2017" s="245"/>
      <c r="R2017" s="11"/>
      <c r="S2017" s="11"/>
      <c r="T2017" s="11"/>
      <c r="U2017" s="11"/>
      <c r="V2017" s="11"/>
      <c r="W2017" s="11"/>
      <c r="X2017" s="11"/>
      <c r="Y2017" s="11"/>
      <c r="Z2017" s="246"/>
      <c r="AA20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7" s="250" t="e">
        <f>IF(tbl_TransDet_Exp[[#This Row],[+/-  (HR GL Detail)]]&lt;&gt;"",tbl_TransDet_Exp[[#This Row],[+/-  (HR GL Detail)]],IF(#REF!&lt;&gt;"",#REF!,""))</f>
        <v>#REF!</v>
      </c>
      <c r="AC2017" s="250" t="str">
        <f t="shared" si="96"/>
        <v>https://financials.omni.fsu.edu/psp/sprdfi/EMPLOYEE/ERP/c/AUDIT_EXPENSE_FUNCTIONS.TE_EXP_SHEET_INQ.GBL?SHEET_ID=</v>
      </c>
      <c r="AD2017" s="250" t="str">
        <f t="shared" si="97"/>
        <v>&amp;PAGE=EX_SHEET_ENTRY</v>
      </c>
      <c r="AE2017" s="250" t="str">
        <f>IF(LEFT(tbl_TransDet_Exp[[#This Row],[Journal Id]],2)="EX",TEXT(tbl_TransDet_Exp[[#This Row],[Vch /Ex /PayId]],"0000000000"),"")</f>
        <v/>
      </c>
      <c r="AF2017" s="250" t="b">
        <f>IF(tbl_TransDet_Exp[[#This Row],[ER Lookup and Format]]&lt;&gt;"",CONCATENATE(tbl_TransDet_Exp[[#This Row],[https://financials.omni.fsu.edu/psp/sprdfi/EMPLOYEE/ERP/c/AUDIT_EXPENSE_FUNCTIONS.TE_EXP_SHEET_INQ.GBL?SHEET_ID=]],AE2017,tbl_TransDet_Exp[[#This Row],[&amp;PAGE=EX_SHEET_ENTRY]]))</f>
        <v>0</v>
      </c>
      <c r="AG2017" s="250" t="str">
        <f t="shared" si="98"/>
        <v>https://docmgmt.its.fsu.edu/NolijWeb/public/apiLoginCheck.jsp?redir=../documentviewer/%3FdocumentId%3D</v>
      </c>
      <c r="AH20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7" s="250" t="str">
        <f>tbl_TransDet_Exp[[#Headers],[&amp;TargetFrameName=None]]</f>
        <v>&amp;TargetFrameName=None</v>
      </c>
      <c r="AJ20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7" s="71"/>
      <c r="AN2017" s="22"/>
      <c r="AO2017" s="22"/>
      <c r="AP2017" s="208"/>
      <c r="AQ2017" s="42" t="e">
        <f>IF(tbl_TransDet_Exp[[#This Row],[Custom SR Type]]="",INDEX(SR_Lookup[Section Name],MATCH(tbl_TransDet_Exp[[#This Row],[Account]],SR_Lookup[Account],0)),tbl_TransDet_Exp[[#This Row],[Custom SR Type]])</f>
        <v>#N/A</v>
      </c>
      <c r="AR2017" s="42">
        <f>VALUE(CONCATENATE(C2017,TEXT(tbl_TransDet_Exp[[#This Row],[Pd]],"00")))</f>
        <v>0</v>
      </c>
      <c r="AS2017" s="42" t="str">
        <f>TEXT(tbl_TransDet_Exp[[#This Row],[Project Id]],"000000")</f>
        <v>000000</v>
      </c>
      <c r="AT2017" s="42" t="e">
        <f>INDEX(Table11[Description],MATCH(tbl_TransDet_Exp[[#This Row],[Account]],Table11[GL Account],0))</f>
        <v>#N/A</v>
      </c>
      <c r="AU20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8" spans="2:47">
      <c r="B2018" s="11"/>
      <c r="C2018" s="243"/>
      <c r="D2018" s="243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244"/>
      <c r="P2018" s="11"/>
      <c r="Q2018" s="245"/>
      <c r="R2018" s="11"/>
      <c r="S2018" s="11"/>
      <c r="T2018" s="11"/>
      <c r="U2018" s="11"/>
      <c r="V2018" s="11"/>
      <c r="W2018" s="11"/>
      <c r="X2018" s="11"/>
      <c r="Y2018" s="11"/>
      <c r="Z2018" s="246"/>
      <c r="AA20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8" s="250" t="e">
        <f>IF(tbl_TransDet_Exp[[#This Row],[+/-  (HR GL Detail)]]&lt;&gt;"",tbl_TransDet_Exp[[#This Row],[+/-  (HR GL Detail)]],IF(#REF!&lt;&gt;"",#REF!,""))</f>
        <v>#REF!</v>
      </c>
      <c r="AC2018" s="250" t="str">
        <f t="shared" si="96"/>
        <v>https://financials.omni.fsu.edu/psp/sprdfi/EMPLOYEE/ERP/c/AUDIT_EXPENSE_FUNCTIONS.TE_EXP_SHEET_INQ.GBL?SHEET_ID=</v>
      </c>
      <c r="AD2018" s="250" t="str">
        <f t="shared" si="97"/>
        <v>&amp;PAGE=EX_SHEET_ENTRY</v>
      </c>
      <c r="AE2018" s="250" t="str">
        <f>IF(LEFT(tbl_TransDet_Exp[[#This Row],[Journal Id]],2)="EX",TEXT(tbl_TransDet_Exp[[#This Row],[Vch /Ex /PayId]],"0000000000"),"")</f>
        <v/>
      </c>
      <c r="AF2018" s="250" t="b">
        <f>IF(tbl_TransDet_Exp[[#This Row],[ER Lookup and Format]]&lt;&gt;"",CONCATENATE(tbl_TransDet_Exp[[#This Row],[https://financials.omni.fsu.edu/psp/sprdfi/EMPLOYEE/ERP/c/AUDIT_EXPENSE_FUNCTIONS.TE_EXP_SHEET_INQ.GBL?SHEET_ID=]],AE2018,tbl_TransDet_Exp[[#This Row],[&amp;PAGE=EX_SHEET_ENTRY]]))</f>
        <v>0</v>
      </c>
      <c r="AG2018" s="250" t="str">
        <f t="shared" si="98"/>
        <v>https://docmgmt.its.fsu.edu/NolijWeb/public/apiLoginCheck.jsp?redir=../documentviewer/%3FdocumentId%3D</v>
      </c>
      <c r="AH20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8" s="250" t="str">
        <f>tbl_TransDet_Exp[[#Headers],[&amp;TargetFrameName=None]]</f>
        <v>&amp;TargetFrameName=None</v>
      </c>
      <c r="AJ20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8" s="71"/>
      <c r="AN2018" s="22"/>
      <c r="AO2018" s="22"/>
      <c r="AP2018" s="208"/>
      <c r="AQ2018" s="42" t="e">
        <f>IF(tbl_TransDet_Exp[[#This Row],[Custom SR Type]]="",INDEX(SR_Lookup[Section Name],MATCH(tbl_TransDet_Exp[[#This Row],[Account]],SR_Lookup[Account],0)),tbl_TransDet_Exp[[#This Row],[Custom SR Type]])</f>
        <v>#N/A</v>
      </c>
      <c r="AR2018" s="42">
        <f>VALUE(CONCATENATE(C2018,TEXT(tbl_TransDet_Exp[[#This Row],[Pd]],"00")))</f>
        <v>0</v>
      </c>
      <c r="AS2018" s="42" t="str">
        <f>TEXT(tbl_TransDet_Exp[[#This Row],[Project Id]],"000000")</f>
        <v>000000</v>
      </c>
      <c r="AT2018" s="42" t="e">
        <f>INDEX(Table11[Description],MATCH(tbl_TransDet_Exp[[#This Row],[Account]],Table11[GL Account],0))</f>
        <v>#N/A</v>
      </c>
      <c r="AU20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19" spans="2:47">
      <c r="B2019" s="11"/>
      <c r="C2019" s="243"/>
      <c r="D2019" s="243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244"/>
      <c r="P2019" s="11"/>
      <c r="Q2019" s="245"/>
      <c r="R2019" s="11"/>
      <c r="S2019" s="11"/>
      <c r="T2019" s="11"/>
      <c r="U2019" s="11"/>
      <c r="V2019" s="11"/>
      <c r="W2019" s="11"/>
      <c r="X2019" s="11"/>
      <c r="Y2019" s="11"/>
      <c r="Z2019" s="246"/>
      <c r="AA20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19" s="250" t="e">
        <f>IF(tbl_TransDet_Exp[[#This Row],[+/-  (HR GL Detail)]]&lt;&gt;"",tbl_TransDet_Exp[[#This Row],[+/-  (HR GL Detail)]],IF(#REF!&lt;&gt;"",#REF!,""))</f>
        <v>#REF!</v>
      </c>
      <c r="AC2019" s="250" t="str">
        <f t="shared" si="96"/>
        <v>https://financials.omni.fsu.edu/psp/sprdfi/EMPLOYEE/ERP/c/AUDIT_EXPENSE_FUNCTIONS.TE_EXP_SHEET_INQ.GBL?SHEET_ID=</v>
      </c>
      <c r="AD2019" s="250" t="str">
        <f t="shared" si="97"/>
        <v>&amp;PAGE=EX_SHEET_ENTRY</v>
      </c>
      <c r="AE2019" s="250" t="str">
        <f>IF(LEFT(tbl_TransDet_Exp[[#This Row],[Journal Id]],2)="EX",TEXT(tbl_TransDet_Exp[[#This Row],[Vch /Ex /PayId]],"0000000000"),"")</f>
        <v/>
      </c>
      <c r="AF2019" s="250" t="b">
        <f>IF(tbl_TransDet_Exp[[#This Row],[ER Lookup and Format]]&lt;&gt;"",CONCATENATE(tbl_TransDet_Exp[[#This Row],[https://financials.omni.fsu.edu/psp/sprdfi/EMPLOYEE/ERP/c/AUDIT_EXPENSE_FUNCTIONS.TE_EXP_SHEET_INQ.GBL?SHEET_ID=]],AE2019,tbl_TransDet_Exp[[#This Row],[&amp;PAGE=EX_SHEET_ENTRY]]))</f>
        <v>0</v>
      </c>
      <c r="AG2019" s="250" t="str">
        <f t="shared" si="98"/>
        <v>https://docmgmt.its.fsu.edu/NolijWeb/public/apiLoginCheck.jsp?redir=../documentviewer/%3FdocumentId%3D</v>
      </c>
      <c r="AH20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19" s="250" t="str">
        <f>tbl_TransDet_Exp[[#Headers],[&amp;TargetFrameName=None]]</f>
        <v>&amp;TargetFrameName=None</v>
      </c>
      <c r="AJ20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19" s="71"/>
      <c r="AN2019" s="22"/>
      <c r="AO2019" s="22"/>
      <c r="AP2019" s="208"/>
      <c r="AQ2019" s="42" t="e">
        <f>IF(tbl_TransDet_Exp[[#This Row],[Custom SR Type]]="",INDEX(SR_Lookup[Section Name],MATCH(tbl_TransDet_Exp[[#This Row],[Account]],SR_Lookup[Account],0)),tbl_TransDet_Exp[[#This Row],[Custom SR Type]])</f>
        <v>#N/A</v>
      </c>
      <c r="AR2019" s="42">
        <f>VALUE(CONCATENATE(C2019,TEXT(tbl_TransDet_Exp[[#This Row],[Pd]],"00")))</f>
        <v>0</v>
      </c>
      <c r="AS2019" s="42" t="str">
        <f>TEXT(tbl_TransDet_Exp[[#This Row],[Project Id]],"000000")</f>
        <v>000000</v>
      </c>
      <c r="AT2019" s="42" t="e">
        <f>INDEX(Table11[Description],MATCH(tbl_TransDet_Exp[[#This Row],[Account]],Table11[GL Account],0))</f>
        <v>#N/A</v>
      </c>
      <c r="AU20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0" spans="2:47">
      <c r="B2020" s="11"/>
      <c r="C2020" s="243"/>
      <c r="D2020" s="243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244"/>
      <c r="P2020" s="11"/>
      <c r="Q2020" s="245"/>
      <c r="R2020" s="11"/>
      <c r="S2020" s="11"/>
      <c r="T2020" s="11"/>
      <c r="U2020" s="11"/>
      <c r="V2020" s="11"/>
      <c r="W2020" s="11"/>
      <c r="X2020" s="11"/>
      <c r="Y2020" s="11"/>
      <c r="Z2020" s="246"/>
      <c r="AA20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0" s="250" t="e">
        <f>IF(tbl_TransDet_Exp[[#This Row],[+/-  (HR GL Detail)]]&lt;&gt;"",tbl_TransDet_Exp[[#This Row],[+/-  (HR GL Detail)]],IF(#REF!&lt;&gt;"",#REF!,""))</f>
        <v>#REF!</v>
      </c>
      <c r="AC2020" s="250" t="str">
        <f t="shared" si="96"/>
        <v>https://financials.omni.fsu.edu/psp/sprdfi/EMPLOYEE/ERP/c/AUDIT_EXPENSE_FUNCTIONS.TE_EXP_SHEET_INQ.GBL?SHEET_ID=</v>
      </c>
      <c r="AD2020" s="250" t="str">
        <f t="shared" si="97"/>
        <v>&amp;PAGE=EX_SHEET_ENTRY</v>
      </c>
      <c r="AE2020" s="250" t="str">
        <f>IF(LEFT(tbl_TransDet_Exp[[#This Row],[Journal Id]],2)="EX",TEXT(tbl_TransDet_Exp[[#This Row],[Vch /Ex /PayId]],"0000000000"),"")</f>
        <v/>
      </c>
      <c r="AF2020" s="250" t="b">
        <f>IF(tbl_TransDet_Exp[[#This Row],[ER Lookup and Format]]&lt;&gt;"",CONCATENATE(tbl_TransDet_Exp[[#This Row],[https://financials.omni.fsu.edu/psp/sprdfi/EMPLOYEE/ERP/c/AUDIT_EXPENSE_FUNCTIONS.TE_EXP_SHEET_INQ.GBL?SHEET_ID=]],AE2020,tbl_TransDet_Exp[[#This Row],[&amp;PAGE=EX_SHEET_ENTRY]]))</f>
        <v>0</v>
      </c>
      <c r="AG2020" s="250" t="str">
        <f t="shared" si="98"/>
        <v>https://docmgmt.its.fsu.edu/NolijWeb/public/apiLoginCheck.jsp?redir=../documentviewer/%3FdocumentId%3D</v>
      </c>
      <c r="AH20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0" s="250" t="str">
        <f>tbl_TransDet_Exp[[#Headers],[&amp;TargetFrameName=None]]</f>
        <v>&amp;TargetFrameName=None</v>
      </c>
      <c r="AJ20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0" s="71"/>
      <c r="AN2020" s="22"/>
      <c r="AO2020" s="22"/>
      <c r="AP2020" s="208"/>
      <c r="AQ2020" s="42" t="e">
        <f>IF(tbl_TransDet_Exp[[#This Row],[Custom SR Type]]="",INDEX(SR_Lookup[Section Name],MATCH(tbl_TransDet_Exp[[#This Row],[Account]],SR_Lookup[Account],0)),tbl_TransDet_Exp[[#This Row],[Custom SR Type]])</f>
        <v>#N/A</v>
      </c>
      <c r="AR2020" s="42">
        <f>VALUE(CONCATENATE(C2020,TEXT(tbl_TransDet_Exp[[#This Row],[Pd]],"00")))</f>
        <v>0</v>
      </c>
      <c r="AS2020" s="42" t="str">
        <f>TEXT(tbl_TransDet_Exp[[#This Row],[Project Id]],"000000")</f>
        <v>000000</v>
      </c>
      <c r="AT2020" s="42" t="e">
        <f>INDEX(Table11[Description],MATCH(tbl_TransDet_Exp[[#This Row],[Account]],Table11[GL Account],0))</f>
        <v>#N/A</v>
      </c>
      <c r="AU20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1" spans="2:47">
      <c r="B2021" s="11"/>
      <c r="C2021" s="243"/>
      <c r="D2021" s="243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244"/>
      <c r="P2021" s="11"/>
      <c r="Q2021" s="245"/>
      <c r="R2021" s="11"/>
      <c r="S2021" s="11"/>
      <c r="T2021" s="11"/>
      <c r="U2021" s="11"/>
      <c r="V2021" s="11"/>
      <c r="W2021" s="11"/>
      <c r="X2021" s="11"/>
      <c r="Y2021" s="11"/>
      <c r="Z2021" s="246"/>
      <c r="AA20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1" s="250" t="e">
        <f>IF(tbl_TransDet_Exp[[#This Row],[+/-  (HR GL Detail)]]&lt;&gt;"",tbl_TransDet_Exp[[#This Row],[+/-  (HR GL Detail)]],IF(#REF!&lt;&gt;"",#REF!,""))</f>
        <v>#REF!</v>
      </c>
      <c r="AC2021" s="250" t="str">
        <f t="shared" si="96"/>
        <v>https://financials.omni.fsu.edu/psp/sprdfi/EMPLOYEE/ERP/c/AUDIT_EXPENSE_FUNCTIONS.TE_EXP_SHEET_INQ.GBL?SHEET_ID=</v>
      </c>
      <c r="AD2021" s="250" t="str">
        <f t="shared" si="97"/>
        <v>&amp;PAGE=EX_SHEET_ENTRY</v>
      </c>
      <c r="AE2021" s="250" t="str">
        <f>IF(LEFT(tbl_TransDet_Exp[[#This Row],[Journal Id]],2)="EX",TEXT(tbl_TransDet_Exp[[#This Row],[Vch /Ex /PayId]],"0000000000"),"")</f>
        <v/>
      </c>
      <c r="AF2021" s="250" t="b">
        <f>IF(tbl_TransDet_Exp[[#This Row],[ER Lookup and Format]]&lt;&gt;"",CONCATENATE(tbl_TransDet_Exp[[#This Row],[https://financials.omni.fsu.edu/psp/sprdfi/EMPLOYEE/ERP/c/AUDIT_EXPENSE_FUNCTIONS.TE_EXP_SHEET_INQ.GBL?SHEET_ID=]],AE2021,tbl_TransDet_Exp[[#This Row],[&amp;PAGE=EX_SHEET_ENTRY]]))</f>
        <v>0</v>
      </c>
      <c r="AG2021" s="250" t="str">
        <f t="shared" si="98"/>
        <v>https://docmgmt.its.fsu.edu/NolijWeb/public/apiLoginCheck.jsp?redir=../documentviewer/%3FdocumentId%3D</v>
      </c>
      <c r="AH20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1" s="250" t="str">
        <f>tbl_TransDet_Exp[[#Headers],[&amp;TargetFrameName=None]]</f>
        <v>&amp;TargetFrameName=None</v>
      </c>
      <c r="AJ20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1" s="71"/>
      <c r="AN2021" s="22"/>
      <c r="AO2021" s="22"/>
      <c r="AP2021" s="208"/>
      <c r="AQ2021" s="42" t="e">
        <f>IF(tbl_TransDet_Exp[[#This Row],[Custom SR Type]]="",INDEX(SR_Lookup[Section Name],MATCH(tbl_TransDet_Exp[[#This Row],[Account]],SR_Lookup[Account],0)),tbl_TransDet_Exp[[#This Row],[Custom SR Type]])</f>
        <v>#N/A</v>
      </c>
      <c r="AR2021" s="42">
        <f>VALUE(CONCATENATE(C2021,TEXT(tbl_TransDet_Exp[[#This Row],[Pd]],"00")))</f>
        <v>0</v>
      </c>
      <c r="AS2021" s="42" t="str">
        <f>TEXT(tbl_TransDet_Exp[[#This Row],[Project Id]],"000000")</f>
        <v>000000</v>
      </c>
      <c r="AT2021" s="42" t="e">
        <f>INDEX(Table11[Description],MATCH(tbl_TransDet_Exp[[#This Row],[Account]],Table11[GL Account],0))</f>
        <v>#N/A</v>
      </c>
      <c r="AU20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2" spans="2:47">
      <c r="B2022" s="11"/>
      <c r="C2022" s="243"/>
      <c r="D2022" s="243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244"/>
      <c r="P2022" s="11"/>
      <c r="Q2022" s="245"/>
      <c r="R2022" s="11"/>
      <c r="S2022" s="11"/>
      <c r="T2022" s="11"/>
      <c r="U2022" s="11"/>
      <c r="V2022" s="11"/>
      <c r="W2022" s="11"/>
      <c r="X2022" s="11"/>
      <c r="Y2022" s="11"/>
      <c r="Z2022" s="246"/>
      <c r="AA20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2" s="250" t="e">
        <f>IF(tbl_TransDet_Exp[[#This Row],[+/-  (HR GL Detail)]]&lt;&gt;"",tbl_TransDet_Exp[[#This Row],[+/-  (HR GL Detail)]],IF(#REF!&lt;&gt;"",#REF!,""))</f>
        <v>#REF!</v>
      </c>
      <c r="AC2022" s="250" t="str">
        <f t="shared" si="96"/>
        <v>https://financials.omni.fsu.edu/psp/sprdfi/EMPLOYEE/ERP/c/AUDIT_EXPENSE_FUNCTIONS.TE_EXP_SHEET_INQ.GBL?SHEET_ID=</v>
      </c>
      <c r="AD2022" s="250" t="str">
        <f t="shared" si="97"/>
        <v>&amp;PAGE=EX_SHEET_ENTRY</v>
      </c>
      <c r="AE2022" s="250" t="str">
        <f>IF(LEFT(tbl_TransDet_Exp[[#This Row],[Journal Id]],2)="EX",TEXT(tbl_TransDet_Exp[[#This Row],[Vch /Ex /PayId]],"0000000000"),"")</f>
        <v/>
      </c>
      <c r="AF2022" s="250" t="b">
        <f>IF(tbl_TransDet_Exp[[#This Row],[ER Lookup and Format]]&lt;&gt;"",CONCATENATE(tbl_TransDet_Exp[[#This Row],[https://financials.omni.fsu.edu/psp/sprdfi/EMPLOYEE/ERP/c/AUDIT_EXPENSE_FUNCTIONS.TE_EXP_SHEET_INQ.GBL?SHEET_ID=]],AE2022,tbl_TransDet_Exp[[#This Row],[&amp;PAGE=EX_SHEET_ENTRY]]))</f>
        <v>0</v>
      </c>
      <c r="AG2022" s="250" t="str">
        <f t="shared" si="98"/>
        <v>https://docmgmt.its.fsu.edu/NolijWeb/public/apiLoginCheck.jsp?redir=../documentviewer/%3FdocumentId%3D</v>
      </c>
      <c r="AH20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2" s="250" t="str">
        <f>tbl_TransDet_Exp[[#Headers],[&amp;TargetFrameName=None]]</f>
        <v>&amp;TargetFrameName=None</v>
      </c>
      <c r="AJ20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2" s="71"/>
      <c r="AN2022" s="22"/>
      <c r="AO2022" s="22"/>
      <c r="AP2022" s="208"/>
      <c r="AQ2022" s="42" t="e">
        <f>IF(tbl_TransDet_Exp[[#This Row],[Custom SR Type]]="",INDEX(SR_Lookup[Section Name],MATCH(tbl_TransDet_Exp[[#This Row],[Account]],SR_Lookup[Account],0)),tbl_TransDet_Exp[[#This Row],[Custom SR Type]])</f>
        <v>#N/A</v>
      </c>
      <c r="AR2022" s="42">
        <f>VALUE(CONCATENATE(C2022,TEXT(tbl_TransDet_Exp[[#This Row],[Pd]],"00")))</f>
        <v>0</v>
      </c>
      <c r="AS2022" s="42" t="str">
        <f>TEXT(tbl_TransDet_Exp[[#This Row],[Project Id]],"000000")</f>
        <v>000000</v>
      </c>
      <c r="AT2022" s="42" t="e">
        <f>INDEX(Table11[Description],MATCH(tbl_TransDet_Exp[[#This Row],[Account]],Table11[GL Account],0))</f>
        <v>#N/A</v>
      </c>
      <c r="AU20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3" spans="2:47">
      <c r="B2023" s="11"/>
      <c r="C2023" s="243"/>
      <c r="D2023" s="243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244"/>
      <c r="P2023" s="11"/>
      <c r="Q2023" s="245"/>
      <c r="R2023" s="11"/>
      <c r="S2023" s="11"/>
      <c r="T2023" s="11"/>
      <c r="U2023" s="11"/>
      <c r="V2023" s="11"/>
      <c r="W2023" s="11"/>
      <c r="X2023" s="11"/>
      <c r="Y2023" s="11"/>
      <c r="Z2023" s="246"/>
      <c r="AA20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3" s="250" t="e">
        <f>IF(tbl_TransDet_Exp[[#This Row],[+/-  (HR GL Detail)]]&lt;&gt;"",tbl_TransDet_Exp[[#This Row],[+/-  (HR GL Detail)]],IF(#REF!&lt;&gt;"",#REF!,""))</f>
        <v>#REF!</v>
      </c>
      <c r="AC2023" s="250" t="str">
        <f t="shared" si="96"/>
        <v>https://financials.omni.fsu.edu/psp/sprdfi/EMPLOYEE/ERP/c/AUDIT_EXPENSE_FUNCTIONS.TE_EXP_SHEET_INQ.GBL?SHEET_ID=</v>
      </c>
      <c r="AD2023" s="250" t="str">
        <f t="shared" si="97"/>
        <v>&amp;PAGE=EX_SHEET_ENTRY</v>
      </c>
      <c r="AE2023" s="250" t="str">
        <f>IF(LEFT(tbl_TransDet_Exp[[#This Row],[Journal Id]],2)="EX",TEXT(tbl_TransDet_Exp[[#This Row],[Vch /Ex /PayId]],"0000000000"),"")</f>
        <v/>
      </c>
      <c r="AF2023" s="250" t="b">
        <f>IF(tbl_TransDet_Exp[[#This Row],[ER Lookup and Format]]&lt;&gt;"",CONCATENATE(tbl_TransDet_Exp[[#This Row],[https://financials.omni.fsu.edu/psp/sprdfi/EMPLOYEE/ERP/c/AUDIT_EXPENSE_FUNCTIONS.TE_EXP_SHEET_INQ.GBL?SHEET_ID=]],AE2023,tbl_TransDet_Exp[[#This Row],[&amp;PAGE=EX_SHEET_ENTRY]]))</f>
        <v>0</v>
      </c>
      <c r="AG2023" s="250" t="str">
        <f t="shared" si="98"/>
        <v>https://docmgmt.its.fsu.edu/NolijWeb/public/apiLoginCheck.jsp?redir=../documentviewer/%3FdocumentId%3D</v>
      </c>
      <c r="AH20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3" s="250" t="str">
        <f>tbl_TransDet_Exp[[#Headers],[&amp;TargetFrameName=None]]</f>
        <v>&amp;TargetFrameName=None</v>
      </c>
      <c r="AJ20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3" s="71"/>
      <c r="AN2023" s="22"/>
      <c r="AO2023" s="22"/>
      <c r="AP2023" s="208"/>
      <c r="AQ2023" s="42" t="e">
        <f>IF(tbl_TransDet_Exp[[#This Row],[Custom SR Type]]="",INDEX(SR_Lookup[Section Name],MATCH(tbl_TransDet_Exp[[#This Row],[Account]],SR_Lookup[Account],0)),tbl_TransDet_Exp[[#This Row],[Custom SR Type]])</f>
        <v>#N/A</v>
      </c>
      <c r="AR2023" s="42">
        <f>VALUE(CONCATENATE(C2023,TEXT(tbl_TransDet_Exp[[#This Row],[Pd]],"00")))</f>
        <v>0</v>
      </c>
      <c r="AS2023" s="42" t="str">
        <f>TEXT(tbl_TransDet_Exp[[#This Row],[Project Id]],"000000")</f>
        <v>000000</v>
      </c>
      <c r="AT2023" s="42" t="e">
        <f>INDEX(Table11[Description],MATCH(tbl_TransDet_Exp[[#This Row],[Account]],Table11[GL Account],0))</f>
        <v>#N/A</v>
      </c>
      <c r="AU20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4" spans="2:47">
      <c r="B2024" s="11"/>
      <c r="C2024" s="243"/>
      <c r="D2024" s="243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244"/>
      <c r="P2024" s="11"/>
      <c r="Q2024" s="245"/>
      <c r="R2024" s="11"/>
      <c r="S2024" s="11"/>
      <c r="T2024" s="11"/>
      <c r="U2024" s="11"/>
      <c r="V2024" s="11"/>
      <c r="W2024" s="11"/>
      <c r="X2024" s="11"/>
      <c r="Y2024" s="11"/>
      <c r="Z2024" s="246"/>
      <c r="AA20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4" s="250" t="e">
        <f>IF(tbl_TransDet_Exp[[#This Row],[+/-  (HR GL Detail)]]&lt;&gt;"",tbl_TransDet_Exp[[#This Row],[+/-  (HR GL Detail)]],IF(#REF!&lt;&gt;"",#REF!,""))</f>
        <v>#REF!</v>
      </c>
      <c r="AC2024" s="250" t="str">
        <f t="shared" si="96"/>
        <v>https://financials.omni.fsu.edu/psp/sprdfi/EMPLOYEE/ERP/c/AUDIT_EXPENSE_FUNCTIONS.TE_EXP_SHEET_INQ.GBL?SHEET_ID=</v>
      </c>
      <c r="AD2024" s="250" t="str">
        <f t="shared" si="97"/>
        <v>&amp;PAGE=EX_SHEET_ENTRY</v>
      </c>
      <c r="AE2024" s="250" t="str">
        <f>IF(LEFT(tbl_TransDet_Exp[[#This Row],[Journal Id]],2)="EX",TEXT(tbl_TransDet_Exp[[#This Row],[Vch /Ex /PayId]],"0000000000"),"")</f>
        <v/>
      </c>
      <c r="AF2024" s="250" t="b">
        <f>IF(tbl_TransDet_Exp[[#This Row],[ER Lookup and Format]]&lt;&gt;"",CONCATENATE(tbl_TransDet_Exp[[#This Row],[https://financials.omni.fsu.edu/psp/sprdfi/EMPLOYEE/ERP/c/AUDIT_EXPENSE_FUNCTIONS.TE_EXP_SHEET_INQ.GBL?SHEET_ID=]],AE2024,tbl_TransDet_Exp[[#This Row],[&amp;PAGE=EX_SHEET_ENTRY]]))</f>
        <v>0</v>
      </c>
      <c r="AG2024" s="250" t="str">
        <f t="shared" si="98"/>
        <v>https://docmgmt.its.fsu.edu/NolijWeb/public/apiLoginCheck.jsp?redir=../documentviewer/%3FdocumentId%3D</v>
      </c>
      <c r="AH20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4" s="250" t="str">
        <f>tbl_TransDet_Exp[[#Headers],[&amp;TargetFrameName=None]]</f>
        <v>&amp;TargetFrameName=None</v>
      </c>
      <c r="AJ20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4" s="71"/>
      <c r="AN2024" s="22"/>
      <c r="AO2024" s="22"/>
      <c r="AP2024" s="208"/>
      <c r="AQ2024" s="42" t="e">
        <f>IF(tbl_TransDet_Exp[[#This Row],[Custom SR Type]]="",INDEX(SR_Lookup[Section Name],MATCH(tbl_TransDet_Exp[[#This Row],[Account]],SR_Lookup[Account],0)),tbl_TransDet_Exp[[#This Row],[Custom SR Type]])</f>
        <v>#N/A</v>
      </c>
      <c r="AR2024" s="42">
        <f>VALUE(CONCATENATE(C2024,TEXT(tbl_TransDet_Exp[[#This Row],[Pd]],"00")))</f>
        <v>0</v>
      </c>
      <c r="AS2024" s="42" t="str">
        <f>TEXT(tbl_TransDet_Exp[[#This Row],[Project Id]],"000000")</f>
        <v>000000</v>
      </c>
      <c r="AT2024" s="42" t="e">
        <f>INDEX(Table11[Description],MATCH(tbl_TransDet_Exp[[#This Row],[Account]],Table11[GL Account],0))</f>
        <v>#N/A</v>
      </c>
      <c r="AU20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5" spans="2:47">
      <c r="B2025" s="11"/>
      <c r="C2025" s="243"/>
      <c r="D2025" s="243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244"/>
      <c r="P2025" s="11"/>
      <c r="Q2025" s="245"/>
      <c r="R2025" s="11"/>
      <c r="S2025" s="11"/>
      <c r="T2025" s="11"/>
      <c r="U2025" s="11"/>
      <c r="V2025" s="11"/>
      <c r="W2025" s="11"/>
      <c r="X2025" s="11"/>
      <c r="Y2025" s="11"/>
      <c r="Z2025" s="246"/>
      <c r="AA20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5" s="250" t="e">
        <f>IF(tbl_TransDet_Exp[[#This Row],[+/-  (HR GL Detail)]]&lt;&gt;"",tbl_TransDet_Exp[[#This Row],[+/-  (HR GL Detail)]],IF(#REF!&lt;&gt;"",#REF!,""))</f>
        <v>#REF!</v>
      </c>
      <c r="AC2025" s="250" t="str">
        <f t="shared" si="96"/>
        <v>https://financials.omni.fsu.edu/psp/sprdfi/EMPLOYEE/ERP/c/AUDIT_EXPENSE_FUNCTIONS.TE_EXP_SHEET_INQ.GBL?SHEET_ID=</v>
      </c>
      <c r="AD2025" s="250" t="str">
        <f t="shared" si="97"/>
        <v>&amp;PAGE=EX_SHEET_ENTRY</v>
      </c>
      <c r="AE2025" s="250" t="str">
        <f>IF(LEFT(tbl_TransDet_Exp[[#This Row],[Journal Id]],2)="EX",TEXT(tbl_TransDet_Exp[[#This Row],[Vch /Ex /PayId]],"0000000000"),"")</f>
        <v/>
      </c>
      <c r="AF2025" s="250" t="b">
        <f>IF(tbl_TransDet_Exp[[#This Row],[ER Lookup and Format]]&lt;&gt;"",CONCATENATE(tbl_TransDet_Exp[[#This Row],[https://financials.omni.fsu.edu/psp/sprdfi/EMPLOYEE/ERP/c/AUDIT_EXPENSE_FUNCTIONS.TE_EXP_SHEET_INQ.GBL?SHEET_ID=]],AE2025,tbl_TransDet_Exp[[#This Row],[&amp;PAGE=EX_SHEET_ENTRY]]))</f>
        <v>0</v>
      </c>
      <c r="AG2025" s="250" t="str">
        <f t="shared" si="98"/>
        <v>https://docmgmt.its.fsu.edu/NolijWeb/public/apiLoginCheck.jsp?redir=../documentviewer/%3FdocumentId%3D</v>
      </c>
      <c r="AH20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5" s="250" t="str">
        <f>tbl_TransDet_Exp[[#Headers],[&amp;TargetFrameName=None]]</f>
        <v>&amp;TargetFrameName=None</v>
      </c>
      <c r="AJ20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5" s="71"/>
      <c r="AN2025" s="22"/>
      <c r="AO2025" s="22"/>
      <c r="AP2025" s="208"/>
      <c r="AQ2025" s="42" t="e">
        <f>IF(tbl_TransDet_Exp[[#This Row],[Custom SR Type]]="",INDEX(SR_Lookup[Section Name],MATCH(tbl_TransDet_Exp[[#This Row],[Account]],SR_Lookup[Account],0)),tbl_TransDet_Exp[[#This Row],[Custom SR Type]])</f>
        <v>#N/A</v>
      </c>
      <c r="AR2025" s="42">
        <f>VALUE(CONCATENATE(C2025,TEXT(tbl_TransDet_Exp[[#This Row],[Pd]],"00")))</f>
        <v>0</v>
      </c>
      <c r="AS2025" s="42" t="str">
        <f>TEXT(tbl_TransDet_Exp[[#This Row],[Project Id]],"000000")</f>
        <v>000000</v>
      </c>
      <c r="AT2025" s="42" t="e">
        <f>INDEX(Table11[Description],MATCH(tbl_TransDet_Exp[[#This Row],[Account]],Table11[GL Account],0))</f>
        <v>#N/A</v>
      </c>
      <c r="AU20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6" spans="2:47">
      <c r="B2026" s="11"/>
      <c r="C2026" s="243"/>
      <c r="D2026" s="243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244"/>
      <c r="P2026" s="11"/>
      <c r="Q2026" s="245"/>
      <c r="R2026" s="11"/>
      <c r="S2026" s="11"/>
      <c r="T2026" s="11"/>
      <c r="U2026" s="11"/>
      <c r="V2026" s="11"/>
      <c r="W2026" s="11"/>
      <c r="X2026" s="11"/>
      <c r="Y2026" s="11"/>
      <c r="Z2026" s="246"/>
      <c r="AA20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6" s="250" t="e">
        <f>IF(tbl_TransDet_Exp[[#This Row],[+/-  (HR GL Detail)]]&lt;&gt;"",tbl_TransDet_Exp[[#This Row],[+/-  (HR GL Detail)]],IF(#REF!&lt;&gt;"",#REF!,""))</f>
        <v>#REF!</v>
      </c>
      <c r="AC2026" s="250" t="str">
        <f t="shared" si="96"/>
        <v>https://financials.omni.fsu.edu/psp/sprdfi/EMPLOYEE/ERP/c/AUDIT_EXPENSE_FUNCTIONS.TE_EXP_SHEET_INQ.GBL?SHEET_ID=</v>
      </c>
      <c r="AD2026" s="250" t="str">
        <f t="shared" si="97"/>
        <v>&amp;PAGE=EX_SHEET_ENTRY</v>
      </c>
      <c r="AE2026" s="250" t="str">
        <f>IF(LEFT(tbl_TransDet_Exp[[#This Row],[Journal Id]],2)="EX",TEXT(tbl_TransDet_Exp[[#This Row],[Vch /Ex /PayId]],"0000000000"),"")</f>
        <v/>
      </c>
      <c r="AF2026" s="250" t="b">
        <f>IF(tbl_TransDet_Exp[[#This Row],[ER Lookup and Format]]&lt;&gt;"",CONCATENATE(tbl_TransDet_Exp[[#This Row],[https://financials.omni.fsu.edu/psp/sprdfi/EMPLOYEE/ERP/c/AUDIT_EXPENSE_FUNCTIONS.TE_EXP_SHEET_INQ.GBL?SHEET_ID=]],AE2026,tbl_TransDet_Exp[[#This Row],[&amp;PAGE=EX_SHEET_ENTRY]]))</f>
        <v>0</v>
      </c>
      <c r="AG2026" s="250" t="str">
        <f t="shared" si="98"/>
        <v>https://docmgmt.its.fsu.edu/NolijWeb/public/apiLoginCheck.jsp?redir=../documentviewer/%3FdocumentId%3D</v>
      </c>
      <c r="AH20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6" s="250" t="str">
        <f>tbl_TransDet_Exp[[#Headers],[&amp;TargetFrameName=None]]</f>
        <v>&amp;TargetFrameName=None</v>
      </c>
      <c r="AJ20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6" s="71"/>
      <c r="AN2026" s="22"/>
      <c r="AO2026" s="22"/>
      <c r="AP2026" s="208"/>
      <c r="AQ2026" s="42" t="e">
        <f>IF(tbl_TransDet_Exp[[#This Row],[Custom SR Type]]="",INDEX(SR_Lookup[Section Name],MATCH(tbl_TransDet_Exp[[#This Row],[Account]],SR_Lookup[Account],0)),tbl_TransDet_Exp[[#This Row],[Custom SR Type]])</f>
        <v>#N/A</v>
      </c>
      <c r="AR2026" s="42">
        <f>VALUE(CONCATENATE(C2026,TEXT(tbl_TransDet_Exp[[#This Row],[Pd]],"00")))</f>
        <v>0</v>
      </c>
      <c r="AS2026" s="42" t="str">
        <f>TEXT(tbl_TransDet_Exp[[#This Row],[Project Id]],"000000")</f>
        <v>000000</v>
      </c>
      <c r="AT2026" s="42" t="e">
        <f>INDEX(Table11[Description],MATCH(tbl_TransDet_Exp[[#This Row],[Account]],Table11[GL Account],0))</f>
        <v>#N/A</v>
      </c>
      <c r="AU20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7" spans="2:47">
      <c r="B2027" s="11"/>
      <c r="C2027" s="243"/>
      <c r="D2027" s="243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244"/>
      <c r="P2027" s="11"/>
      <c r="Q2027" s="245"/>
      <c r="R2027" s="11"/>
      <c r="S2027" s="11"/>
      <c r="T2027" s="11"/>
      <c r="U2027" s="11"/>
      <c r="V2027" s="11"/>
      <c r="W2027" s="11"/>
      <c r="X2027" s="11"/>
      <c r="Y2027" s="11"/>
      <c r="Z2027" s="246"/>
      <c r="AA20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7" s="250" t="e">
        <f>IF(tbl_TransDet_Exp[[#This Row],[+/-  (HR GL Detail)]]&lt;&gt;"",tbl_TransDet_Exp[[#This Row],[+/-  (HR GL Detail)]],IF(#REF!&lt;&gt;"",#REF!,""))</f>
        <v>#REF!</v>
      </c>
      <c r="AC2027" s="250" t="str">
        <f t="shared" si="96"/>
        <v>https://financials.omni.fsu.edu/psp/sprdfi/EMPLOYEE/ERP/c/AUDIT_EXPENSE_FUNCTIONS.TE_EXP_SHEET_INQ.GBL?SHEET_ID=</v>
      </c>
      <c r="AD2027" s="250" t="str">
        <f t="shared" si="97"/>
        <v>&amp;PAGE=EX_SHEET_ENTRY</v>
      </c>
      <c r="AE2027" s="250" t="str">
        <f>IF(LEFT(tbl_TransDet_Exp[[#This Row],[Journal Id]],2)="EX",TEXT(tbl_TransDet_Exp[[#This Row],[Vch /Ex /PayId]],"0000000000"),"")</f>
        <v/>
      </c>
      <c r="AF2027" s="250" t="b">
        <f>IF(tbl_TransDet_Exp[[#This Row],[ER Lookup and Format]]&lt;&gt;"",CONCATENATE(tbl_TransDet_Exp[[#This Row],[https://financials.omni.fsu.edu/psp/sprdfi/EMPLOYEE/ERP/c/AUDIT_EXPENSE_FUNCTIONS.TE_EXP_SHEET_INQ.GBL?SHEET_ID=]],AE2027,tbl_TransDet_Exp[[#This Row],[&amp;PAGE=EX_SHEET_ENTRY]]))</f>
        <v>0</v>
      </c>
      <c r="AG2027" s="250" t="str">
        <f t="shared" si="98"/>
        <v>https://docmgmt.its.fsu.edu/NolijWeb/public/apiLoginCheck.jsp?redir=../documentviewer/%3FdocumentId%3D</v>
      </c>
      <c r="AH20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7" s="250" t="str">
        <f>tbl_TransDet_Exp[[#Headers],[&amp;TargetFrameName=None]]</f>
        <v>&amp;TargetFrameName=None</v>
      </c>
      <c r="AJ20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7" s="71"/>
      <c r="AN2027" s="22"/>
      <c r="AO2027" s="22"/>
      <c r="AP2027" s="208"/>
      <c r="AQ2027" s="42" t="e">
        <f>IF(tbl_TransDet_Exp[[#This Row],[Custom SR Type]]="",INDEX(SR_Lookup[Section Name],MATCH(tbl_TransDet_Exp[[#This Row],[Account]],SR_Lookup[Account],0)),tbl_TransDet_Exp[[#This Row],[Custom SR Type]])</f>
        <v>#N/A</v>
      </c>
      <c r="AR2027" s="42">
        <f>VALUE(CONCATENATE(C2027,TEXT(tbl_TransDet_Exp[[#This Row],[Pd]],"00")))</f>
        <v>0</v>
      </c>
      <c r="AS2027" s="42" t="str">
        <f>TEXT(tbl_TransDet_Exp[[#This Row],[Project Id]],"000000")</f>
        <v>000000</v>
      </c>
      <c r="AT2027" s="42" t="e">
        <f>INDEX(Table11[Description],MATCH(tbl_TransDet_Exp[[#This Row],[Account]],Table11[GL Account],0))</f>
        <v>#N/A</v>
      </c>
      <c r="AU20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8" spans="2:47">
      <c r="B2028" s="11"/>
      <c r="C2028" s="243"/>
      <c r="D2028" s="243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244"/>
      <c r="P2028" s="11"/>
      <c r="Q2028" s="245"/>
      <c r="R2028" s="11"/>
      <c r="S2028" s="11"/>
      <c r="T2028" s="11"/>
      <c r="U2028" s="11"/>
      <c r="V2028" s="11"/>
      <c r="W2028" s="11"/>
      <c r="X2028" s="11"/>
      <c r="Y2028" s="11"/>
      <c r="Z2028" s="246"/>
      <c r="AA20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8" s="250" t="e">
        <f>IF(tbl_TransDet_Exp[[#This Row],[+/-  (HR GL Detail)]]&lt;&gt;"",tbl_TransDet_Exp[[#This Row],[+/-  (HR GL Detail)]],IF(#REF!&lt;&gt;"",#REF!,""))</f>
        <v>#REF!</v>
      </c>
      <c r="AC2028" s="250" t="str">
        <f t="shared" si="96"/>
        <v>https://financials.omni.fsu.edu/psp/sprdfi/EMPLOYEE/ERP/c/AUDIT_EXPENSE_FUNCTIONS.TE_EXP_SHEET_INQ.GBL?SHEET_ID=</v>
      </c>
      <c r="AD2028" s="250" t="str">
        <f t="shared" si="97"/>
        <v>&amp;PAGE=EX_SHEET_ENTRY</v>
      </c>
      <c r="AE2028" s="250" t="str">
        <f>IF(LEFT(tbl_TransDet_Exp[[#This Row],[Journal Id]],2)="EX",TEXT(tbl_TransDet_Exp[[#This Row],[Vch /Ex /PayId]],"0000000000"),"")</f>
        <v/>
      </c>
      <c r="AF2028" s="250" t="b">
        <f>IF(tbl_TransDet_Exp[[#This Row],[ER Lookup and Format]]&lt;&gt;"",CONCATENATE(tbl_TransDet_Exp[[#This Row],[https://financials.omni.fsu.edu/psp/sprdfi/EMPLOYEE/ERP/c/AUDIT_EXPENSE_FUNCTIONS.TE_EXP_SHEET_INQ.GBL?SHEET_ID=]],AE2028,tbl_TransDet_Exp[[#This Row],[&amp;PAGE=EX_SHEET_ENTRY]]))</f>
        <v>0</v>
      </c>
      <c r="AG2028" s="250" t="str">
        <f t="shared" si="98"/>
        <v>https://docmgmt.its.fsu.edu/NolijWeb/public/apiLoginCheck.jsp?redir=../documentviewer/%3FdocumentId%3D</v>
      </c>
      <c r="AH20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8" s="250" t="str">
        <f>tbl_TransDet_Exp[[#Headers],[&amp;TargetFrameName=None]]</f>
        <v>&amp;TargetFrameName=None</v>
      </c>
      <c r="AJ20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8" s="71"/>
      <c r="AN2028" s="22"/>
      <c r="AO2028" s="22"/>
      <c r="AP2028" s="208"/>
      <c r="AQ2028" s="42" t="e">
        <f>IF(tbl_TransDet_Exp[[#This Row],[Custom SR Type]]="",INDEX(SR_Lookup[Section Name],MATCH(tbl_TransDet_Exp[[#This Row],[Account]],SR_Lookup[Account],0)),tbl_TransDet_Exp[[#This Row],[Custom SR Type]])</f>
        <v>#N/A</v>
      </c>
      <c r="AR2028" s="42">
        <f>VALUE(CONCATENATE(C2028,TEXT(tbl_TransDet_Exp[[#This Row],[Pd]],"00")))</f>
        <v>0</v>
      </c>
      <c r="AS2028" s="42" t="str">
        <f>TEXT(tbl_TransDet_Exp[[#This Row],[Project Id]],"000000")</f>
        <v>000000</v>
      </c>
      <c r="AT2028" s="42" t="e">
        <f>INDEX(Table11[Description],MATCH(tbl_TransDet_Exp[[#This Row],[Account]],Table11[GL Account],0))</f>
        <v>#N/A</v>
      </c>
      <c r="AU20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29" spans="2:47">
      <c r="B2029" s="11"/>
      <c r="C2029" s="243"/>
      <c r="D2029" s="243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244"/>
      <c r="P2029" s="11"/>
      <c r="Q2029" s="245"/>
      <c r="R2029" s="11"/>
      <c r="S2029" s="11"/>
      <c r="T2029" s="11"/>
      <c r="U2029" s="11"/>
      <c r="V2029" s="11"/>
      <c r="W2029" s="11"/>
      <c r="X2029" s="11"/>
      <c r="Y2029" s="11"/>
      <c r="Z2029" s="246"/>
      <c r="AA20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29" s="250" t="e">
        <f>IF(tbl_TransDet_Exp[[#This Row],[+/-  (HR GL Detail)]]&lt;&gt;"",tbl_TransDet_Exp[[#This Row],[+/-  (HR GL Detail)]],IF(#REF!&lt;&gt;"",#REF!,""))</f>
        <v>#REF!</v>
      </c>
      <c r="AC2029" s="250" t="str">
        <f t="shared" si="96"/>
        <v>https://financials.omni.fsu.edu/psp/sprdfi/EMPLOYEE/ERP/c/AUDIT_EXPENSE_FUNCTIONS.TE_EXP_SHEET_INQ.GBL?SHEET_ID=</v>
      </c>
      <c r="AD2029" s="250" t="str">
        <f t="shared" si="97"/>
        <v>&amp;PAGE=EX_SHEET_ENTRY</v>
      </c>
      <c r="AE2029" s="250" t="str">
        <f>IF(LEFT(tbl_TransDet_Exp[[#This Row],[Journal Id]],2)="EX",TEXT(tbl_TransDet_Exp[[#This Row],[Vch /Ex /PayId]],"0000000000"),"")</f>
        <v/>
      </c>
      <c r="AF2029" s="250" t="b">
        <f>IF(tbl_TransDet_Exp[[#This Row],[ER Lookup and Format]]&lt;&gt;"",CONCATENATE(tbl_TransDet_Exp[[#This Row],[https://financials.omni.fsu.edu/psp/sprdfi/EMPLOYEE/ERP/c/AUDIT_EXPENSE_FUNCTIONS.TE_EXP_SHEET_INQ.GBL?SHEET_ID=]],AE2029,tbl_TransDet_Exp[[#This Row],[&amp;PAGE=EX_SHEET_ENTRY]]))</f>
        <v>0</v>
      </c>
      <c r="AG2029" s="250" t="str">
        <f t="shared" si="98"/>
        <v>https://docmgmt.its.fsu.edu/NolijWeb/public/apiLoginCheck.jsp?redir=../documentviewer/%3FdocumentId%3D</v>
      </c>
      <c r="AH20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29" s="250" t="str">
        <f>tbl_TransDet_Exp[[#Headers],[&amp;TargetFrameName=None]]</f>
        <v>&amp;TargetFrameName=None</v>
      </c>
      <c r="AJ20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29" s="71"/>
      <c r="AN2029" s="22"/>
      <c r="AO2029" s="22"/>
      <c r="AP2029" s="208"/>
      <c r="AQ2029" s="42" t="e">
        <f>IF(tbl_TransDet_Exp[[#This Row],[Custom SR Type]]="",INDEX(SR_Lookup[Section Name],MATCH(tbl_TransDet_Exp[[#This Row],[Account]],SR_Lookup[Account],0)),tbl_TransDet_Exp[[#This Row],[Custom SR Type]])</f>
        <v>#N/A</v>
      </c>
      <c r="AR2029" s="42">
        <f>VALUE(CONCATENATE(C2029,TEXT(tbl_TransDet_Exp[[#This Row],[Pd]],"00")))</f>
        <v>0</v>
      </c>
      <c r="AS2029" s="42" t="str">
        <f>TEXT(tbl_TransDet_Exp[[#This Row],[Project Id]],"000000")</f>
        <v>000000</v>
      </c>
      <c r="AT2029" s="42" t="e">
        <f>INDEX(Table11[Description],MATCH(tbl_TransDet_Exp[[#This Row],[Account]],Table11[GL Account],0))</f>
        <v>#N/A</v>
      </c>
      <c r="AU20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0" spans="2:47">
      <c r="B2030" s="11"/>
      <c r="C2030" s="243"/>
      <c r="D2030" s="243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244"/>
      <c r="P2030" s="11"/>
      <c r="Q2030" s="245"/>
      <c r="R2030" s="11"/>
      <c r="S2030" s="11"/>
      <c r="T2030" s="11"/>
      <c r="U2030" s="11"/>
      <c r="V2030" s="11"/>
      <c r="W2030" s="11"/>
      <c r="X2030" s="11"/>
      <c r="Y2030" s="11"/>
      <c r="Z2030" s="246"/>
      <c r="AA20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0" s="250" t="e">
        <f>IF(tbl_TransDet_Exp[[#This Row],[+/-  (HR GL Detail)]]&lt;&gt;"",tbl_TransDet_Exp[[#This Row],[+/-  (HR GL Detail)]],IF(#REF!&lt;&gt;"",#REF!,""))</f>
        <v>#REF!</v>
      </c>
      <c r="AC2030" s="250" t="str">
        <f t="shared" si="96"/>
        <v>https://financials.omni.fsu.edu/psp/sprdfi/EMPLOYEE/ERP/c/AUDIT_EXPENSE_FUNCTIONS.TE_EXP_SHEET_INQ.GBL?SHEET_ID=</v>
      </c>
      <c r="AD2030" s="250" t="str">
        <f t="shared" si="97"/>
        <v>&amp;PAGE=EX_SHEET_ENTRY</v>
      </c>
      <c r="AE2030" s="250" t="str">
        <f>IF(LEFT(tbl_TransDet_Exp[[#This Row],[Journal Id]],2)="EX",TEXT(tbl_TransDet_Exp[[#This Row],[Vch /Ex /PayId]],"0000000000"),"")</f>
        <v/>
      </c>
      <c r="AF2030" s="250" t="b">
        <f>IF(tbl_TransDet_Exp[[#This Row],[ER Lookup and Format]]&lt;&gt;"",CONCATENATE(tbl_TransDet_Exp[[#This Row],[https://financials.omni.fsu.edu/psp/sprdfi/EMPLOYEE/ERP/c/AUDIT_EXPENSE_FUNCTIONS.TE_EXP_SHEET_INQ.GBL?SHEET_ID=]],AE2030,tbl_TransDet_Exp[[#This Row],[&amp;PAGE=EX_SHEET_ENTRY]]))</f>
        <v>0</v>
      </c>
      <c r="AG2030" s="250" t="str">
        <f t="shared" si="98"/>
        <v>https://docmgmt.its.fsu.edu/NolijWeb/public/apiLoginCheck.jsp?redir=../documentviewer/%3FdocumentId%3D</v>
      </c>
      <c r="AH20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0" s="250" t="str">
        <f>tbl_TransDet_Exp[[#Headers],[&amp;TargetFrameName=None]]</f>
        <v>&amp;TargetFrameName=None</v>
      </c>
      <c r="AJ20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0" s="71"/>
      <c r="AN2030" s="22"/>
      <c r="AO2030" s="22"/>
      <c r="AP2030" s="208"/>
      <c r="AQ2030" s="42" t="e">
        <f>IF(tbl_TransDet_Exp[[#This Row],[Custom SR Type]]="",INDEX(SR_Lookup[Section Name],MATCH(tbl_TransDet_Exp[[#This Row],[Account]],SR_Lookup[Account],0)),tbl_TransDet_Exp[[#This Row],[Custom SR Type]])</f>
        <v>#N/A</v>
      </c>
      <c r="AR2030" s="42">
        <f>VALUE(CONCATENATE(C2030,TEXT(tbl_TransDet_Exp[[#This Row],[Pd]],"00")))</f>
        <v>0</v>
      </c>
      <c r="AS2030" s="42" t="str">
        <f>TEXT(tbl_TransDet_Exp[[#This Row],[Project Id]],"000000")</f>
        <v>000000</v>
      </c>
      <c r="AT2030" s="42" t="e">
        <f>INDEX(Table11[Description],MATCH(tbl_TransDet_Exp[[#This Row],[Account]],Table11[GL Account],0))</f>
        <v>#N/A</v>
      </c>
      <c r="AU20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1" spans="2:47">
      <c r="B2031" s="11"/>
      <c r="C2031" s="243"/>
      <c r="D2031" s="243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244"/>
      <c r="P2031" s="11"/>
      <c r="Q2031" s="245"/>
      <c r="R2031" s="11"/>
      <c r="S2031" s="11"/>
      <c r="T2031" s="11"/>
      <c r="U2031" s="11"/>
      <c r="V2031" s="11"/>
      <c r="W2031" s="11"/>
      <c r="X2031" s="11"/>
      <c r="Y2031" s="11"/>
      <c r="Z2031" s="246"/>
      <c r="AA20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1" s="250" t="e">
        <f>IF(tbl_TransDet_Exp[[#This Row],[+/-  (HR GL Detail)]]&lt;&gt;"",tbl_TransDet_Exp[[#This Row],[+/-  (HR GL Detail)]],IF(#REF!&lt;&gt;"",#REF!,""))</f>
        <v>#REF!</v>
      </c>
      <c r="AC2031" s="250" t="str">
        <f t="shared" si="96"/>
        <v>https://financials.omni.fsu.edu/psp/sprdfi/EMPLOYEE/ERP/c/AUDIT_EXPENSE_FUNCTIONS.TE_EXP_SHEET_INQ.GBL?SHEET_ID=</v>
      </c>
      <c r="AD2031" s="250" t="str">
        <f t="shared" si="97"/>
        <v>&amp;PAGE=EX_SHEET_ENTRY</v>
      </c>
      <c r="AE2031" s="250" t="str">
        <f>IF(LEFT(tbl_TransDet_Exp[[#This Row],[Journal Id]],2)="EX",TEXT(tbl_TransDet_Exp[[#This Row],[Vch /Ex /PayId]],"0000000000"),"")</f>
        <v/>
      </c>
      <c r="AF2031" s="250" t="b">
        <f>IF(tbl_TransDet_Exp[[#This Row],[ER Lookup and Format]]&lt;&gt;"",CONCATENATE(tbl_TransDet_Exp[[#This Row],[https://financials.omni.fsu.edu/psp/sprdfi/EMPLOYEE/ERP/c/AUDIT_EXPENSE_FUNCTIONS.TE_EXP_SHEET_INQ.GBL?SHEET_ID=]],AE2031,tbl_TransDet_Exp[[#This Row],[&amp;PAGE=EX_SHEET_ENTRY]]))</f>
        <v>0</v>
      </c>
      <c r="AG2031" s="250" t="str">
        <f t="shared" si="98"/>
        <v>https://docmgmt.its.fsu.edu/NolijWeb/public/apiLoginCheck.jsp?redir=../documentviewer/%3FdocumentId%3D</v>
      </c>
      <c r="AH20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1" s="250" t="str">
        <f>tbl_TransDet_Exp[[#Headers],[&amp;TargetFrameName=None]]</f>
        <v>&amp;TargetFrameName=None</v>
      </c>
      <c r="AJ20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1" s="71"/>
      <c r="AN2031" s="22"/>
      <c r="AO2031" s="22"/>
      <c r="AP2031" s="208"/>
      <c r="AQ2031" s="42" t="e">
        <f>IF(tbl_TransDet_Exp[[#This Row],[Custom SR Type]]="",INDEX(SR_Lookup[Section Name],MATCH(tbl_TransDet_Exp[[#This Row],[Account]],SR_Lookup[Account],0)),tbl_TransDet_Exp[[#This Row],[Custom SR Type]])</f>
        <v>#N/A</v>
      </c>
      <c r="AR2031" s="42">
        <f>VALUE(CONCATENATE(C2031,TEXT(tbl_TransDet_Exp[[#This Row],[Pd]],"00")))</f>
        <v>0</v>
      </c>
      <c r="AS2031" s="42" t="str">
        <f>TEXT(tbl_TransDet_Exp[[#This Row],[Project Id]],"000000")</f>
        <v>000000</v>
      </c>
      <c r="AT2031" s="42" t="e">
        <f>INDEX(Table11[Description],MATCH(tbl_TransDet_Exp[[#This Row],[Account]],Table11[GL Account],0))</f>
        <v>#N/A</v>
      </c>
      <c r="AU20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2" spans="2:47">
      <c r="B2032" s="11"/>
      <c r="C2032" s="243"/>
      <c r="D2032" s="243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244"/>
      <c r="P2032" s="11"/>
      <c r="Q2032" s="245"/>
      <c r="R2032" s="11"/>
      <c r="S2032" s="11"/>
      <c r="T2032" s="11"/>
      <c r="U2032" s="11"/>
      <c r="V2032" s="11"/>
      <c r="W2032" s="11"/>
      <c r="X2032" s="11"/>
      <c r="Y2032" s="11"/>
      <c r="Z2032" s="246"/>
      <c r="AA20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2" s="250" t="e">
        <f>IF(tbl_TransDet_Exp[[#This Row],[+/-  (HR GL Detail)]]&lt;&gt;"",tbl_TransDet_Exp[[#This Row],[+/-  (HR GL Detail)]],IF(#REF!&lt;&gt;"",#REF!,""))</f>
        <v>#REF!</v>
      </c>
      <c r="AC2032" s="250" t="str">
        <f t="shared" si="96"/>
        <v>https://financials.omni.fsu.edu/psp/sprdfi/EMPLOYEE/ERP/c/AUDIT_EXPENSE_FUNCTIONS.TE_EXP_SHEET_INQ.GBL?SHEET_ID=</v>
      </c>
      <c r="AD2032" s="250" t="str">
        <f t="shared" si="97"/>
        <v>&amp;PAGE=EX_SHEET_ENTRY</v>
      </c>
      <c r="AE2032" s="250" t="str">
        <f>IF(LEFT(tbl_TransDet_Exp[[#This Row],[Journal Id]],2)="EX",TEXT(tbl_TransDet_Exp[[#This Row],[Vch /Ex /PayId]],"0000000000"),"")</f>
        <v/>
      </c>
      <c r="AF2032" s="250" t="b">
        <f>IF(tbl_TransDet_Exp[[#This Row],[ER Lookup and Format]]&lt;&gt;"",CONCATENATE(tbl_TransDet_Exp[[#This Row],[https://financials.omni.fsu.edu/psp/sprdfi/EMPLOYEE/ERP/c/AUDIT_EXPENSE_FUNCTIONS.TE_EXP_SHEET_INQ.GBL?SHEET_ID=]],AE2032,tbl_TransDet_Exp[[#This Row],[&amp;PAGE=EX_SHEET_ENTRY]]))</f>
        <v>0</v>
      </c>
      <c r="AG2032" s="250" t="str">
        <f t="shared" si="98"/>
        <v>https://docmgmt.its.fsu.edu/NolijWeb/public/apiLoginCheck.jsp?redir=../documentviewer/%3FdocumentId%3D</v>
      </c>
      <c r="AH20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2" s="250" t="str">
        <f>tbl_TransDet_Exp[[#Headers],[&amp;TargetFrameName=None]]</f>
        <v>&amp;TargetFrameName=None</v>
      </c>
      <c r="AJ20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2" s="71"/>
      <c r="AN2032" s="22"/>
      <c r="AO2032" s="22"/>
      <c r="AP2032" s="208"/>
      <c r="AQ2032" s="42" t="e">
        <f>IF(tbl_TransDet_Exp[[#This Row],[Custom SR Type]]="",INDEX(SR_Lookup[Section Name],MATCH(tbl_TransDet_Exp[[#This Row],[Account]],SR_Lookup[Account],0)),tbl_TransDet_Exp[[#This Row],[Custom SR Type]])</f>
        <v>#N/A</v>
      </c>
      <c r="AR2032" s="42">
        <f>VALUE(CONCATENATE(C2032,TEXT(tbl_TransDet_Exp[[#This Row],[Pd]],"00")))</f>
        <v>0</v>
      </c>
      <c r="AS2032" s="42" t="str">
        <f>TEXT(tbl_TransDet_Exp[[#This Row],[Project Id]],"000000")</f>
        <v>000000</v>
      </c>
      <c r="AT2032" s="42" t="e">
        <f>INDEX(Table11[Description],MATCH(tbl_TransDet_Exp[[#This Row],[Account]],Table11[GL Account],0))</f>
        <v>#N/A</v>
      </c>
      <c r="AU20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3" spans="2:47">
      <c r="B2033" s="11"/>
      <c r="C2033" s="243"/>
      <c r="D2033" s="243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244"/>
      <c r="P2033" s="11"/>
      <c r="Q2033" s="245"/>
      <c r="R2033" s="11"/>
      <c r="S2033" s="11"/>
      <c r="T2033" s="11"/>
      <c r="U2033" s="11"/>
      <c r="V2033" s="11"/>
      <c r="W2033" s="11"/>
      <c r="X2033" s="11"/>
      <c r="Y2033" s="11"/>
      <c r="Z2033" s="246"/>
      <c r="AA20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3" s="250" t="e">
        <f>IF(tbl_TransDet_Exp[[#This Row],[+/-  (HR GL Detail)]]&lt;&gt;"",tbl_TransDet_Exp[[#This Row],[+/-  (HR GL Detail)]],IF(#REF!&lt;&gt;"",#REF!,""))</f>
        <v>#REF!</v>
      </c>
      <c r="AC2033" s="250" t="str">
        <f t="shared" si="96"/>
        <v>https://financials.omni.fsu.edu/psp/sprdfi/EMPLOYEE/ERP/c/AUDIT_EXPENSE_FUNCTIONS.TE_EXP_SHEET_INQ.GBL?SHEET_ID=</v>
      </c>
      <c r="AD2033" s="250" t="str">
        <f t="shared" si="97"/>
        <v>&amp;PAGE=EX_SHEET_ENTRY</v>
      </c>
      <c r="AE2033" s="250" t="str">
        <f>IF(LEFT(tbl_TransDet_Exp[[#This Row],[Journal Id]],2)="EX",TEXT(tbl_TransDet_Exp[[#This Row],[Vch /Ex /PayId]],"0000000000"),"")</f>
        <v/>
      </c>
      <c r="AF2033" s="250" t="b">
        <f>IF(tbl_TransDet_Exp[[#This Row],[ER Lookup and Format]]&lt;&gt;"",CONCATENATE(tbl_TransDet_Exp[[#This Row],[https://financials.omni.fsu.edu/psp/sprdfi/EMPLOYEE/ERP/c/AUDIT_EXPENSE_FUNCTIONS.TE_EXP_SHEET_INQ.GBL?SHEET_ID=]],AE2033,tbl_TransDet_Exp[[#This Row],[&amp;PAGE=EX_SHEET_ENTRY]]))</f>
        <v>0</v>
      </c>
      <c r="AG2033" s="250" t="str">
        <f t="shared" si="98"/>
        <v>https://docmgmt.its.fsu.edu/NolijWeb/public/apiLoginCheck.jsp?redir=../documentviewer/%3FdocumentId%3D</v>
      </c>
      <c r="AH20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3" s="250" t="str">
        <f>tbl_TransDet_Exp[[#Headers],[&amp;TargetFrameName=None]]</f>
        <v>&amp;TargetFrameName=None</v>
      </c>
      <c r="AJ20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3" s="71"/>
      <c r="AN2033" s="22"/>
      <c r="AO2033" s="22"/>
      <c r="AP2033" s="208"/>
      <c r="AQ2033" s="42" t="e">
        <f>IF(tbl_TransDet_Exp[[#This Row],[Custom SR Type]]="",INDEX(SR_Lookup[Section Name],MATCH(tbl_TransDet_Exp[[#This Row],[Account]],SR_Lookup[Account],0)),tbl_TransDet_Exp[[#This Row],[Custom SR Type]])</f>
        <v>#N/A</v>
      </c>
      <c r="AR2033" s="42">
        <f>VALUE(CONCATENATE(C2033,TEXT(tbl_TransDet_Exp[[#This Row],[Pd]],"00")))</f>
        <v>0</v>
      </c>
      <c r="AS2033" s="42" t="str">
        <f>TEXT(tbl_TransDet_Exp[[#This Row],[Project Id]],"000000")</f>
        <v>000000</v>
      </c>
      <c r="AT2033" s="42" t="e">
        <f>INDEX(Table11[Description],MATCH(tbl_TransDet_Exp[[#This Row],[Account]],Table11[GL Account],0))</f>
        <v>#N/A</v>
      </c>
      <c r="AU20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4" spans="2:47">
      <c r="B2034" s="11"/>
      <c r="C2034" s="243"/>
      <c r="D2034" s="243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244"/>
      <c r="P2034" s="11"/>
      <c r="Q2034" s="245"/>
      <c r="R2034" s="11"/>
      <c r="S2034" s="11"/>
      <c r="T2034" s="11"/>
      <c r="U2034" s="11"/>
      <c r="V2034" s="11"/>
      <c r="W2034" s="11"/>
      <c r="X2034" s="11"/>
      <c r="Y2034" s="11"/>
      <c r="Z2034" s="246"/>
      <c r="AA20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4" s="250" t="e">
        <f>IF(tbl_TransDet_Exp[[#This Row],[+/-  (HR GL Detail)]]&lt;&gt;"",tbl_TransDet_Exp[[#This Row],[+/-  (HR GL Detail)]],IF(#REF!&lt;&gt;"",#REF!,""))</f>
        <v>#REF!</v>
      </c>
      <c r="AC2034" s="250" t="str">
        <f t="shared" si="96"/>
        <v>https://financials.omni.fsu.edu/psp/sprdfi/EMPLOYEE/ERP/c/AUDIT_EXPENSE_FUNCTIONS.TE_EXP_SHEET_INQ.GBL?SHEET_ID=</v>
      </c>
      <c r="AD2034" s="250" t="str">
        <f t="shared" si="97"/>
        <v>&amp;PAGE=EX_SHEET_ENTRY</v>
      </c>
      <c r="AE2034" s="250" t="str">
        <f>IF(LEFT(tbl_TransDet_Exp[[#This Row],[Journal Id]],2)="EX",TEXT(tbl_TransDet_Exp[[#This Row],[Vch /Ex /PayId]],"0000000000"),"")</f>
        <v/>
      </c>
      <c r="AF2034" s="250" t="b">
        <f>IF(tbl_TransDet_Exp[[#This Row],[ER Lookup and Format]]&lt;&gt;"",CONCATENATE(tbl_TransDet_Exp[[#This Row],[https://financials.omni.fsu.edu/psp/sprdfi/EMPLOYEE/ERP/c/AUDIT_EXPENSE_FUNCTIONS.TE_EXP_SHEET_INQ.GBL?SHEET_ID=]],AE2034,tbl_TransDet_Exp[[#This Row],[&amp;PAGE=EX_SHEET_ENTRY]]))</f>
        <v>0</v>
      </c>
      <c r="AG2034" s="250" t="str">
        <f t="shared" si="98"/>
        <v>https://docmgmt.its.fsu.edu/NolijWeb/public/apiLoginCheck.jsp?redir=../documentviewer/%3FdocumentId%3D</v>
      </c>
      <c r="AH20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4" s="250" t="str">
        <f>tbl_TransDet_Exp[[#Headers],[&amp;TargetFrameName=None]]</f>
        <v>&amp;TargetFrameName=None</v>
      </c>
      <c r="AJ20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4" s="71"/>
      <c r="AN2034" s="22"/>
      <c r="AO2034" s="22"/>
      <c r="AP2034" s="208"/>
      <c r="AQ2034" s="42" t="e">
        <f>IF(tbl_TransDet_Exp[[#This Row],[Custom SR Type]]="",INDEX(SR_Lookup[Section Name],MATCH(tbl_TransDet_Exp[[#This Row],[Account]],SR_Lookup[Account],0)),tbl_TransDet_Exp[[#This Row],[Custom SR Type]])</f>
        <v>#N/A</v>
      </c>
      <c r="AR2034" s="42">
        <f>VALUE(CONCATENATE(C2034,TEXT(tbl_TransDet_Exp[[#This Row],[Pd]],"00")))</f>
        <v>0</v>
      </c>
      <c r="AS2034" s="42" t="str">
        <f>TEXT(tbl_TransDet_Exp[[#This Row],[Project Id]],"000000")</f>
        <v>000000</v>
      </c>
      <c r="AT2034" s="42" t="e">
        <f>INDEX(Table11[Description],MATCH(tbl_TransDet_Exp[[#This Row],[Account]],Table11[GL Account],0))</f>
        <v>#N/A</v>
      </c>
      <c r="AU20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5" spans="2:47">
      <c r="B2035" s="11"/>
      <c r="C2035" s="243"/>
      <c r="D2035" s="243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244"/>
      <c r="P2035" s="11"/>
      <c r="Q2035" s="245"/>
      <c r="R2035" s="11"/>
      <c r="S2035" s="11"/>
      <c r="T2035" s="11"/>
      <c r="U2035" s="11"/>
      <c r="V2035" s="11"/>
      <c r="W2035" s="11"/>
      <c r="X2035" s="11"/>
      <c r="Y2035" s="11"/>
      <c r="Z2035" s="246"/>
      <c r="AA20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5" s="250" t="e">
        <f>IF(tbl_TransDet_Exp[[#This Row],[+/-  (HR GL Detail)]]&lt;&gt;"",tbl_TransDet_Exp[[#This Row],[+/-  (HR GL Detail)]],IF(#REF!&lt;&gt;"",#REF!,""))</f>
        <v>#REF!</v>
      </c>
      <c r="AC2035" s="250" t="str">
        <f t="shared" si="96"/>
        <v>https://financials.omni.fsu.edu/psp/sprdfi/EMPLOYEE/ERP/c/AUDIT_EXPENSE_FUNCTIONS.TE_EXP_SHEET_INQ.GBL?SHEET_ID=</v>
      </c>
      <c r="AD2035" s="250" t="str">
        <f t="shared" si="97"/>
        <v>&amp;PAGE=EX_SHEET_ENTRY</v>
      </c>
      <c r="AE2035" s="250" t="str">
        <f>IF(LEFT(tbl_TransDet_Exp[[#This Row],[Journal Id]],2)="EX",TEXT(tbl_TransDet_Exp[[#This Row],[Vch /Ex /PayId]],"0000000000"),"")</f>
        <v/>
      </c>
      <c r="AF2035" s="250" t="b">
        <f>IF(tbl_TransDet_Exp[[#This Row],[ER Lookup and Format]]&lt;&gt;"",CONCATENATE(tbl_TransDet_Exp[[#This Row],[https://financials.omni.fsu.edu/psp/sprdfi/EMPLOYEE/ERP/c/AUDIT_EXPENSE_FUNCTIONS.TE_EXP_SHEET_INQ.GBL?SHEET_ID=]],AE2035,tbl_TransDet_Exp[[#This Row],[&amp;PAGE=EX_SHEET_ENTRY]]))</f>
        <v>0</v>
      </c>
      <c r="AG2035" s="250" t="str">
        <f t="shared" si="98"/>
        <v>https://docmgmt.its.fsu.edu/NolijWeb/public/apiLoginCheck.jsp?redir=../documentviewer/%3FdocumentId%3D</v>
      </c>
      <c r="AH20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5" s="250" t="str">
        <f>tbl_TransDet_Exp[[#Headers],[&amp;TargetFrameName=None]]</f>
        <v>&amp;TargetFrameName=None</v>
      </c>
      <c r="AJ20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5" s="71"/>
      <c r="AN2035" s="22"/>
      <c r="AO2035" s="22"/>
      <c r="AP2035" s="208"/>
      <c r="AQ2035" s="42" t="e">
        <f>IF(tbl_TransDet_Exp[[#This Row],[Custom SR Type]]="",INDEX(SR_Lookup[Section Name],MATCH(tbl_TransDet_Exp[[#This Row],[Account]],SR_Lookup[Account],0)),tbl_TransDet_Exp[[#This Row],[Custom SR Type]])</f>
        <v>#N/A</v>
      </c>
      <c r="AR2035" s="42">
        <f>VALUE(CONCATENATE(C2035,TEXT(tbl_TransDet_Exp[[#This Row],[Pd]],"00")))</f>
        <v>0</v>
      </c>
      <c r="AS2035" s="42" t="str">
        <f>TEXT(tbl_TransDet_Exp[[#This Row],[Project Id]],"000000")</f>
        <v>000000</v>
      </c>
      <c r="AT2035" s="42" t="e">
        <f>INDEX(Table11[Description],MATCH(tbl_TransDet_Exp[[#This Row],[Account]],Table11[GL Account],0))</f>
        <v>#N/A</v>
      </c>
      <c r="AU20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6" spans="2:47">
      <c r="B2036" s="11"/>
      <c r="C2036" s="243"/>
      <c r="D2036" s="243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244"/>
      <c r="P2036" s="11"/>
      <c r="Q2036" s="245"/>
      <c r="R2036" s="11"/>
      <c r="S2036" s="11"/>
      <c r="T2036" s="11"/>
      <c r="U2036" s="11"/>
      <c r="V2036" s="11"/>
      <c r="W2036" s="11"/>
      <c r="X2036" s="11"/>
      <c r="Y2036" s="11"/>
      <c r="Z2036" s="246"/>
      <c r="AA20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6" s="250" t="e">
        <f>IF(tbl_TransDet_Exp[[#This Row],[+/-  (HR GL Detail)]]&lt;&gt;"",tbl_TransDet_Exp[[#This Row],[+/-  (HR GL Detail)]],IF(#REF!&lt;&gt;"",#REF!,""))</f>
        <v>#REF!</v>
      </c>
      <c r="AC2036" s="250" t="str">
        <f t="shared" si="96"/>
        <v>https://financials.omni.fsu.edu/psp/sprdfi/EMPLOYEE/ERP/c/AUDIT_EXPENSE_FUNCTIONS.TE_EXP_SHEET_INQ.GBL?SHEET_ID=</v>
      </c>
      <c r="AD2036" s="250" t="str">
        <f t="shared" si="97"/>
        <v>&amp;PAGE=EX_SHEET_ENTRY</v>
      </c>
      <c r="AE2036" s="250" t="str">
        <f>IF(LEFT(tbl_TransDet_Exp[[#This Row],[Journal Id]],2)="EX",TEXT(tbl_TransDet_Exp[[#This Row],[Vch /Ex /PayId]],"0000000000"),"")</f>
        <v/>
      </c>
      <c r="AF2036" s="250" t="b">
        <f>IF(tbl_TransDet_Exp[[#This Row],[ER Lookup and Format]]&lt;&gt;"",CONCATENATE(tbl_TransDet_Exp[[#This Row],[https://financials.omni.fsu.edu/psp/sprdfi/EMPLOYEE/ERP/c/AUDIT_EXPENSE_FUNCTIONS.TE_EXP_SHEET_INQ.GBL?SHEET_ID=]],AE2036,tbl_TransDet_Exp[[#This Row],[&amp;PAGE=EX_SHEET_ENTRY]]))</f>
        <v>0</v>
      </c>
      <c r="AG2036" s="250" t="str">
        <f t="shared" si="98"/>
        <v>https://docmgmt.its.fsu.edu/NolijWeb/public/apiLoginCheck.jsp?redir=../documentviewer/%3FdocumentId%3D</v>
      </c>
      <c r="AH20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6" s="250" t="str">
        <f>tbl_TransDet_Exp[[#Headers],[&amp;TargetFrameName=None]]</f>
        <v>&amp;TargetFrameName=None</v>
      </c>
      <c r="AJ20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6" s="71"/>
      <c r="AN2036" s="22"/>
      <c r="AO2036" s="22"/>
      <c r="AP2036" s="208"/>
      <c r="AQ2036" s="42" t="e">
        <f>IF(tbl_TransDet_Exp[[#This Row],[Custom SR Type]]="",INDEX(SR_Lookup[Section Name],MATCH(tbl_TransDet_Exp[[#This Row],[Account]],SR_Lookup[Account],0)),tbl_TransDet_Exp[[#This Row],[Custom SR Type]])</f>
        <v>#N/A</v>
      </c>
      <c r="AR2036" s="42">
        <f>VALUE(CONCATENATE(C2036,TEXT(tbl_TransDet_Exp[[#This Row],[Pd]],"00")))</f>
        <v>0</v>
      </c>
      <c r="AS2036" s="42" t="str">
        <f>TEXT(tbl_TransDet_Exp[[#This Row],[Project Id]],"000000")</f>
        <v>000000</v>
      </c>
      <c r="AT2036" s="42" t="e">
        <f>INDEX(Table11[Description],MATCH(tbl_TransDet_Exp[[#This Row],[Account]],Table11[GL Account],0))</f>
        <v>#N/A</v>
      </c>
      <c r="AU20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7" spans="2:47">
      <c r="B2037" s="11"/>
      <c r="C2037" s="243"/>
      <c r="D2037" s="243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244"/>
      <c r="P2037" s="11"/>
      <c r="Q2037" s="245"/>
      <c r="R2037" s="11"/>
      <c r="S2037" s="11"/>
      <c r="T2037" s="11"/>
      <c r="U2037" s="11"/>
      <c r="V2037" s="11"/>
      <c r="W2037" s="11"/>
      <c r="X2037" s="11"/>
      <c r="Y2037" s="11"/>
      <c r="Z2037" s="246"/>
      <c r="AA20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7" s="250" t="e">
        <f>IF(tbl_TransDet_Exp[[#This Row],[+/-  (HR GL Detail)]]&lt;&gt;"",tbl_TransDet_Exp[[#This Row],[+/-  (HR GL Detail)]],IF(#REF!&lt;&gt;"",#REF!,""))</f>
        <v>#REF!</v>
      </c>
      <c r="AC2037" s="250" t="str">
        <f t="shared" si="96"/>
        <v>https://financials.omni.fsu.edu/psp/sprdfi/EMPLOYEE/ERP/c/AUDIT_EXPENSE_FUNCTIONS.TE_EXP_SHEET_INQ.GBL?SHEET_ID=</v>
      </c>
      <c r="AD2037" s="250" t="str">
        <f t="shared" si="97"/>
        <v>&amp;PAGE=EX_SHEET_ENTRY</v>
      </c>
      <c r="AE2037" s="250" t="str">
        <f>IF(LEFT(tbl_TransDet_Exp[[#This Row],[Journal Id]],2)="EX",TEXT(tbl_TransDet_Exp[[#This Row],[Vch /Ex /PayId]],"0000000000"),"")</f>
        <v/>
      </c>
      <c r="AF2037" s="250" t="b">
        <f>IF(tbl_TransDet_Exp[[#This Row],[ER Lookup and Format]]&lt;&gt;"",CONCATENATE(tbl_TransDet_Exp[[#This Row],[https://financials.omni.fsu.edu/psp/sprdfi/EMPLOYEE/ERP/c/AUDIT_EXPENSE_FUNCTIONS.TE_EXP_SHEET_INQ.GBL?SHEET_ID=]],AE2037,tbl_TransDet_Exp[[#This Row],[&amp;PAGE=EX_SHEET_ENTRY]]))</f>
        <v>0</v>
      </c>
      <c r="AG2037" s="250" t="str">
        <f t="shared" si="98"/>
        <v>https://docmgmt.its.fsu.edu/NolijWeb/public/apiLoginCheck.jsp?redir=../documentviewer/%3FdocumentId%3D</v>
      </c>
      <c r="AH20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7" s="250" t="str">
        <f>tbl_TransDet_Exp[[#Headers],[&amp;TargetFrameName=None]]</f>
        <v>&amp;TargetFrameName=None</v>
      </c>
      <c r="AJ20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7" s="71"/>
      <c r="AN2037" s="22"/>
      <c r="AO2037" s="22"/>
      <c r="AP2037" s="208"/>
      <c r="AQ2037" s="42" t="e">
        <f>IF(tbl_TransDet_Exp[[#This Row],[Custom SR Type]]="",INDEX(SR_Lookup[Section Name],MATCH(tbl_TransDet_Exp[[#This Row],[Account]],SR_Lookup[Account],0)),tbl_TransDet_Exp[[#This Row],[Custom SR Type]])</f>
        <v>#N/A</v>
      </c>
      <c r="AR2037" s="42">
        <f>VALUE(CONCATENATE(C2037,TEXT(tbl_TransDet_Exp[[#This Row],[Pd]],"00")))</f>
        <v>0</v>
      </c>
      <c r="AS2037" s="42" t="str">
        <f>TEXT(tbl_TransDet_Exp[[#This Row],[Project Id]],"000000")</f>
        <v>000000</v>
      </c>
      <c r="AT2037" s="42" t="e">
        <f>INDEX(Table11[Description],MATCH(tbl_TransDet_Exp[[#This Row],[Account]],Table11[GL Account],0))</f>
        <v>#N/A</v>
      </c>
      <c r="AU20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8" spans="2:47">
      <c r="B2038" s="11"/>
      <c r="C2038" s="243"/>
      <c r="D2038" s="243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244"/>
      <c r="P2038" s="11"/>
      <c r="Q2038" s="245"/>
      <c r="R2038" s="11"/>
      <c r="S2038" s="11"/>
      <c r="T2038" s="11"/>
      <c r="U2038" s="11"/>
      <c r="V2038" s="11"/>
      <c r="W2038" s="11"/>
      <c r="X2038" s="11"/>
      <c r="Y2038" s="11"/>
      <c r="Z2038" s="246"/>
      <c r="AA20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8" s="250" t="e">
        <f>IF(tbl_TransDet_Exp[[#This Row],[+/-  (HR GL Detail)]]&lt;&gt;"",tbl_TransDet_Exp[[#This Row],[+/-  (HR GL Detail)]],IF(#REF!&lt;&gt;"",#REF!,""))</f>
        <v>#REF!</v>
      </c>
      <c r="AC2038" s="250" t="str">
        <f t="shared" si="96"/>
        <v>https://financials.omni.fsu.edu/psp/sprdfi/EMPLOYEE/ERP/c/AUDIT_EXPENSE_FUNCTIONS.TE_EXP_SHEET_INQ.GBL?SHEET_ID=</v>
      </c>
      <c r="AD2038" s="250" t="str">
        <f t="shared" si="97"/>
        <v>&amp;PAGE=EX_SHEET_ENTRY</v>
      </c>
      <c r="AE2038" s="250" t="str">
        <f>IF(LEFT(tbl_TransDet_Exp[[#This Row],[Journal Id]],2)="EX",TEXT(tbl_TransDet_Exp[[#This Row],[Vch /Ex /PayId]],"0000000000"),"")</f>
        <v/>
      </c>
      <c r="AF2038" s="250" t="b">
        <f>IF(tbl_TransDet_Exp[[#This Row],[ER Lookup and Format]]&lt;&gt;"",CONCATENATE(tbl_TransDet_Exp[[#This Row],[https://financials.omni.fsu.edu/psp/sprdfi/EMPLOYEE/ERP/c/AUDIT_EXPENSE_FUNCTIONS.TE_EXP_SHEET_INQ.GBL?SHEET_ID=]],AE2038,tbl_TransDet_Exp[[#This Row],[&amp;PAGE=EX_SHEET_ENTRY]]))</f>
        <v>0</v>
      </c>
      <c r="AG2038" s="250" t="str">
        <f t="shared" si="98"/>
        <v>https://docmgmt.its.fsu.edu/NolijWeb/public/apiLoginCheck.jsp?redir=../documentviewer/%3FdocumentId%3D</v>
      </c>
      <c r="AH20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8" s="250" t="str">
        <f>tbl_TransDet_Exp[[#Headers],[&amp;TargetFrameName=None]]</f>
        <v>&amp;TargetFrameName=None</v>
      </c>
      <c r="AJ20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8" s="71"/>
      <c r="AN2038" s="22"/>
      <c r="AO2038" s="22"/>
      <c r="AP2038" s="208"/>
      <c r="AQ2038" s="42" t="e">
        <f>IF(tbl_TransDet_Exp[[#This Row],[Custom SR Type]]="",INDEX(SR_Lookup[Section Name],MATCH(tbl_TransDet_Exp[[#This Row],[Account]],SR_Lookup[Account],0)),tbl_TransDet_Exp[[#This Row],[Custom SR Type]])</f>
        <v>#N/A</v>
      </c>
      <c r="AR2038" s="42">
        <f>VALUE(CONCATENATE(C2038,TEXT(tbl_TransDet_Exp[[#This Row],[Pd]],"00")))</f>
        <v>0</v>
      </c>
      <c r="AS2038" s="42" t="str">
        <f>TEXT(tbl_TransDet_Exp[[#This Row],[Project Id]],"000000")</f>
        <v>000000</v>
      </c>
      <c r="AT2038" s="42" t="e">
        <f>INDEX(Table11[Description],MATCH(tbl_TransDet_Exp[[#This Row],[Account]],Table11[GL Account],0))</f>
        <v>#N/A</v>
      </c>
      <c r="AU20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39" spans="2:47">
      <c r="B2039" s="11"/>
      <c r="C2039" s="243"/>
      <c r="D2039" s="243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244"/>
      <c r="P2039" s="11"/>
      <c r="Q2039" s="245"/>
      <c r="R2039" s="11"/>
      <c r="S2039" s="11"/>
      <c r="T2039" s="11"/>
      <c r="U2039" s="11"/>
      <c r="V2039" s="11"/>
      <c r="W2039" s="11"/>
      <c r="X2039" s="11"/>
      <c r="Y2039" s="11"/>
      <c r="Z2039" s="246"/>
      <c r="AA20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39" s="250" t="e">
        <f>IF(tbl_TransDet_Exp[[#This Row],[+/-  (HR GL Detail)]]&lt;&gt;"",tbl_TransDet_Exp[[#This Row],[+/-  (HR GL Detail)]],IF(#REF!&lt;&gt;"",#REF!,""))</f>
        <v>#REF!</v>
      </c>
      <c r="AC2039" s="250" t="str">
        <f t="shared" si="96"/>
        <v>https://financials.omni.fsu.edu/psp/sprdfi/EMPLOYEE/ERP/c/AUDIT_EXPENSE_FUNCTIONS.TE_EXP_SHEET_INQ.GBL?SHEET_ID=</v>
      </c>
      <c r="AD2039" s="250" t="str">
        <f t="shared" si="97"/>
        <v>&amp;PAGE=EX_SHEET_ENTRY</v>
      </c>
      <c r="AE2039" s="250" t="str">
        <f>IF(LEFT(tbl_TransDet_Exp[[#This Row],[Journal Id]],2)="EX",TEXT(tbl_TransDet_Exp[[#This Row],[Vch /Ex /PayId]],"0000000000"),"")</f>
        <v/>
      </c>
      <c r="AF2039" s="250" t="b">
        <f>IF(tbl_TransDet_Exp[[#This Row],[ER Lookup and Format]]&lt;&gt;"",CONCATENATE(tbl_TransDet_Exp[[#This Row],[https://financials.omni.fsu.edu/psp/sprdfi/EMPLOYEE/ERP/c/AUDIT_EXPENSE_FUNCTIONS.TE_EXP_SHEET_INQ.GBL?SHEET_ID=]],AE2039,tbl_TransDet_Exp[[#This Row],[&amp;PAGE=EX_SHEET_ENTRY]]))</f>
        <v>0</v>
      </c>
      <c r="AG2039" s="250" t="str">
        <f t="shared" si="98"/>
        <v>https://docmgmt.its.fsu.edu/NolijWeb/public/apiLoginCheck.jsp?redir=../documentviewer/%3FdocumentId%3D</v>
      </c>
      <c r="AH20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39" s="250" t="str">
        <f>tbl_TransDet_Exp[[#Headers],[&amp;TargetFrameName=None]]</f>
        <v>&amp;TargetFrameName=None</v>
      </c>
      <c r="AJ20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39" s="71"/>
      <c r="AN2039" s="22"/>
      <c r="AO2039" s="22"/>
      <c r="AP2039" s="208"/>
      <c r="AQ2039" s="42" t="e">
        <f>IF(tbl_TransDet_Exp[[#This Row],[Custom SR Type]]="",INDEX(SR_Lookup[Section Name],MATCH(tbl_TransDet_Exp[[#This Row],[Account]],SR_Lookup[Account],0)),tbl_TransDet_Exp[[#This Row],[Custom SR Type]])</f>
        <v>#N/A</v>
      </c>
      <c r="AR2039" s="42">
        <f>VALUE(CONCATENATE(C2039,TEXT(tbl_TransDet_Exp[[#This Row],[Pd]],"00")))</f>
        <v>0</v>
      </c>
      <c r="AS2039" s="42" t="str">
        <f>TEXT(tbl_TransDet_Exp[[#This Row],[Project Id]],"000000")</f>
        <v>000000</v>
      </c>
      <c r="AT2039" s="42" t="e">
        <f>INDEX(Table11[Description],MATCH(tbl_TransDet_Exp[[#This Row],[Account]],Table11[GL Account],0))</f>
        <v>#N/A</v>
      </c>
      <c r="AU20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0" spans="2:47">
      <c r="B2040" s="11"/>
      <c r="C2040" s="243"/>
      <c r="D2040" s="243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244"/>
      <c r="P2040" s="11"/>
      <c r="Q2040" s="245"/>
      <c r="R2040" s="11"/>
      <c r="S2040" s="11"/>
      <c r="T2040" s="11"/>
      <c r="U2040" s="11"/>
      <c r="V2040" s="11"/>
      <c r="W2040" s="11"/>
      <c r="X2040" s="11"/>
      <c r="Y2040" s="11"/>
      <c r="Z2040" s="246"/>
      <c r="AA20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0" s="250" t="e">
        <f>IF(tbl_TransDet_Exp[[#This Row],[+/-  (HR GL Detail)]]&lt;&gt;"",tbl_TransDet_Exp[[#This Row],[+/-  (HR GL Detail)]],IF(#REF!&lt;&gt;"",#REF!,""))</f>
        <v>#REF!</v>
      </c>
      <c r="AC2040" s="250" t="str">
        <f t="shared" si="96"/>
        <v>https://financials.omni.fsu.edu/psp/sprdfi/EMPLOYEE/ERP/c/AUDIT_EXPENSE_FUNCTIONS.TE_EXP_SHEET_INQ.GBL?SHEET_ID=</v>
      </c>
      <c r="AD2040" s="250" t="str">
        <f t="shared" si="97"/>
        <v>&amp;PAGE=EX_SHEET_ENTRY</v>
      </c>
      <c r="AE2040" s="250" t="str">
        <f>IF(LEFT(tbl_TransDet_Exp[[#This Row],[Journal Id]],2)="EX",TEXT(tbl_TransDet_Exp[[#This Row],[Vch /Ex /PayId]],"0000000000"),"")</f>
        <v/>
      </c>
      <c r="AF2040" s="250" t="b">
        <f>IF(tbl_TransDet_Exp[[#This Row],[ER Lookup and Format]]&lt;&gt;"",CONCATENATE(tbl_TransDet_Exp[[#This Row],[https://financials.omni.fsu.edu/psp/sprdfi/EMPLOYEE/ERP/c/AUDIT_EXPENSE_FUNCTIONS.TE_EXP_SHEET_INQ.GBL?SHEET_ID=]],AE2040,tbl_TransDet_Exp[[#This Row],[&amp;PAGE=EX_SHEET_ENTRY]]))</f>
        <v>0</v>
      </c>
      <c r="AG2040" s="250" t="str">
        <f t="shared" si="98"/>
        <v>https://docmgmt.its.fsu.edu/NolijWeb/public/apiLoginCheck.jsp?redir=../documentviewer/%3FdocumentId%3D</v>
      </c>
      <c r="AH20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0" s="250" t="str">
        <f>tbl_TransDet_Exp[[#Headers],[&amp;TargetFrameName=None]]</f>
        <v>&amp;TargetFrameName=None</v>
      </c>
      <c r="AJ20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0" s="71"/>
      <c r="AN2040" s="22"/>
      <c r="AO2040" s="22"/>
      <c r="AP2040" s="208"/>
      <c r="AQ2040" s="42" t="e">
        <f>IF(tbl_TransDet_Exp[[#This Row],[Custom SR Type]]="",INDEX(SR_Lookup[Section Name],MATCH(tbl_TransDet_Exp[[#This Row],[Account]],SR_Lookup[Account],0)),tbl_TransDet_Exp[[#This Row],[Custom SR Type]])</f>
        <v>#N/A</v>
      </c>
      <c r="AR2040" s="42">
        <f>VALUE(CONCATENATE(C2040,TEXT(tbl_TransDet_Exp[[#This Row],[Pd]],"00")))</f>
        <v>0</v>
      </c>
      <c r="AS2040" s="42" t="str">
        <f>TEXT(tbl_TransDet_Exp[[#This Row],[Project Id]],"000000")</f>
        <v>000000</v>
      </c>
      <c r="AT2040" s="42" t="e">
        <f>INDEX(Table11[Description],MATCH(tbl_TransDet_Exp[[#This Row],[Account]],Table11[GL Account],0))</f>
        <v>#N/A</v>
      </c>
      <c r="AU20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1" spans="2:47">
      <c r="B2041" s="11"/>
      <c r="C2041" s="243"/>
      <c r="D2041" s="243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244"/>
      <c r="P2041" s="11"/>
      <c r="Q2041" s="245"/>
      <c r="R2041" s="11"/>
      <c r="S2041" s="11"/>
      <c r="T2041" s="11"/>
      <c r="U2041" s="11"/>
      <c r="V2041" s="11"/>
      <c r="W2041" s="11"/>
      <c r="X2041" s="11"/>
      <c r="Y2041" s="11"/>
      <c r="Z2041" s="246"/>
      <c r="AA20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1" s="250" t="e">
        <f>IF(tbl_TransDet_Exp[[#This Row],[+/-  (HR GL Detail)]]&lt;&gt;"",tbl_TransDet_Exp[[#This Row],[+/-  (HR GL Detail)]],IF(#REF!&lt;&gt;"",#REF!,""))</f>
        <v>#REF!</v>
      </c>
      <c r="AC2041" s="250" t="str">
        <f t="shared" si="96"/>
        <v>https://financials.omni.fsu.edu/psp/sprdfi/EMPLOYEE/ERP/c/AUDIT_EXPENSE_FUNCTIONS.TE_EXP_SHEET_INQ.GBL?SHEET_ID=</v>
      </c>
      <c r="AD2041" s="250" t="str">
        <f t="shared" si="97"/>
        <v>&amp;PAGE=EX_SHEET_ENTRY</v>
      </c>
      <c r="AE2041" s="250" t="str">
        <f>IF(LEFT(tbl_TransDet_Exp[[#This Row],[Journal Id]],2)="EX",TEXT(tbl_TransDet_Exp[[#This Row],[Vch /Ex /PayId]],"0000000000"),"")</f>
        <v/>
      </c>
      <c r="AF2041" s="250" t="b">
        <f>IF(tbl_TransDet_Exp[[#This Row],[ER Lookup and Format]]&lt;&gt;"",CONCATENATE(tbl_TransDet_Exp[[#This Row],[https://financials.omni.fsu.edu/psp/sprdfi/EMPLOYEE/ERP/c/AUDIT_EXPENSE_FUNCTIONS.TE_EXP_SHEET_INQ.GBL?SHEET_ID=]],AE2041,tbl_TransDet_Exp[[#This Row],[&amp;PAGE=EX_SHEET_ENTRY]]))</f>
        <v>0</v>
      </c>
      <c r="AG2041" s="250" t="str">
        <f t="shared" si="98"/>
        <v>https://docmgmt.its.fsu.edu/NolijWeb/public/apiLoginCheck.jsp?redir=../documentviewer/%3FdocumentId%3D</v>
      </c>
      <c r="AH20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1" s="250" t="str">
        <f>tbl_TransDet_Exp[[#Headers],[&amp;TargetFrameName=None]]</f>
        <v>&amp;TargetFrameName=None</v>
      </c>
      <c r="AJ20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1" s="71"/>
      <c r="AN2041" s="22"/>
      <c r="AO2041" s="22"/>
      <c r="AP2041" s="208"/>
      <c r="AQ2041" s="42" t="e">
        <f>IF(tbl_TransDet_Exp[[#This Row],[Custom SR Type]]="",INDEX(SR_Lookup[Section Name],MATCH(tbl_TransDet_Exp[[#This Row],[Account]],SR_Lookup[Account],0)),tbl_TransDet_Exp[[#This Row],[Custom SR Type]])</f>
        <v>#N/A</v>
      </c>
      <c r="AR2041" s="42">
        <f>VALUE(CONCATENATE(C2041,TEXT(tbl_TransDet_Exp[[#This Row],[Pd]],"00")))</f>
        <v>0</v>
      </c>
      <c r="AS2041" s="42" t="str">
        <f>TEXT(tbl_TransDet_Exp[[#This Row],[Project Id]],"000000")</f>
        <v>000000</v>
      </c>
      <c r="AT2041" s="42" t="e">
        <f>INDEX(Table11[Description],MATCH(tbl_TransDet_Exp[[#This Row],[Account]],Table11[GL Account],0))</f>
        <v>#N/A</v>
      </c>
      <c r="AU20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2" spans="2:47">
      <c r="B2042" s="11"/>
      <c r="C2042" s="243"/>
      <c r="D2042" s="243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244"/>
      <c r="P2042" s="11"/>
      <c r="Q2042" s="245"/>
      <c r="R2042" s="11"/>
      <c r="S2042" s="11"/>
      <c r="T2042" s="11"/>
      <c r="U2042" s="11"/>
      <c r="V2042" s="11"/>
      <c r="W2042" s="11"/>
      <c r="X2042" s="11"/>
      <c r="Y2042" s="11"/>
      <c r="Z2042" s="246"/>
      <c r="AA20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2" s="250" t="e">
        <f>IF(tbl_TransDet_Exp[[#This Row],[+/-  (HR GL Detail)]]&lt;&gt;"",tbl_TransDet_Exp[[#This Row],[+/-  (HR GL Detail)]],IF(#REF!&lt;&gt;"",#REF!,""))</f>
        <v>#REF!</v>
      </c>
      <c r="AC2042" s="250" t="str">
        <f t="shared" si="96"/>
        <v>https://financials.omni.fsu.edu/psp/sprdfi/EMPLOYEE/ERP/c/AUDIT_EXPENSE_FUNCTIONS.TE_EXP_SHEET_INQ.GBL?SHEET_ID=</v>
      </c>
      <c r="AD2042" s="250" t="str">
        <f t="shared" si="97"/>
        <v>&amp;PAGE=EX_SHEET_ENTRY</v>
      </c>
      <c r="AE2042" s="250" t="str">
        <f>IF(LEFT(tbl_TransDet_Exp[[#This Row],[Journal Id]],2)="EX",TEXT(tbl_TransDet_Exp[[#This Row],[Vch /Ex /PayId]],"0000000000"),"")</f>
        <v/>
      </c>
      <c r="AF2042" s="250" t="b">
        <f>IF(tbl_TransDet_Exp[[#This Row],[ER Lookup and Format]]&lt;&gt;"",CONCATENATE(tbl_TransDet_Exp[[#This Row],[https://financials.omni.fsu.edu/psp/sprdfi/EMPLOYEE/ERP/c/AUDIT_EXPENSE_FUNCTIONS.TE_EXP_SHEET_INQ.GBL?SHEET_ID=]],AE2042,tbl_TransDet_Exp[[#This Row],[&amp;PAGE=EX_SHEET_ENTRY]]))</f>
        <v>0</v>
      </c>
      <c r="AG2042" s="250" t="str">
        <f t="shared" si="98"/>
        <v>https://docmgmt.its.fsu.edu/NolijWeb/public/apiLoginCheck.jsp?redir=../documentviewer/%3FdocumentId%3D</v>
      </c>
      <c r="AH20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2" s="250" t="str">
        <f>tbl_TransDet_Exp[[#Headers],[&amp;TargetFrameName=None]]</f>
        <v>&amp;TargetFrameName=None</v>
      </c>
      <c r="AJ20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2" s="71"/>
      <c r="AN2042" s="22"/>
      <c r="AO2042" s="22"/>
      <c r="AP2042" s="208"/>
      <c r="AQ2042" s="42" t="e">
        <f>IF(tbl_TransDet_Exp[[#This Row],[Custom SR Type]]="",INDEX(SR_Lookup[Section Name],MATCH(tbl_TransDet_Exp[[#This Row],[Account]],SR_Lookup[Account],0)),tbl_TransDet_Exp[[#This Row],[Custom SR Type]])</f>
        <v>#N/A</v>
      </c>
      <c r="AR2042" s="42">
        <f>VALUE(CONCATENATE(C2042,TEXT(tbl_TransDet_Exp[[#This Row],[Pd]],"00")))</f>
        <v>0</v>
      </c>
      <c r="AS2042" s="42" t="str">
        <f>TEXT(tbl_TransDet_Exp[[#This Row],[Project Id]],"000000")</f>
        <v>000000</v>
      </c>
      <c r="AT2042" s="42" t="e">
        <f>INDEX(Table11[Description],MATCH(tbl_TransDet_Exp[[#This Row],[Account]],Table11[GL Account],0))</f>
        <v>#N/A</v>
      </c>
      <c r="AU20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3" spans="2:47">
      <c r="B2043" s="11"/>
      <c r="C2043" s="243"/>
      <c r="D2043" s="243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244"/>
      <c r="P2043" s="11"/>
      <c r="Q2043" s="245"/>
      <c r="R2043" s="11"/>
      <c r="S2043" s="11"/>
      <c r="T2043" s="11"/>
      <c r="U2043" s="11"/>
      <c r="V2043" s="11"/>
      <c r="W2043" s="11"/>
      <c r="X2043" s="11"/>
      <c r="Y2043" s="11"/>
      <c r="Z2043" s="246"/>
      <c r="AA20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3" s="250" t="e">
        <f>IF(tbl_TransDet_Exp[[#This Row],[+/-  (HR GL Detail)]]&lt;&gt;"",tbl_TransDet_Exp[[#This Row],[+/-  (HR GL Detail)]],IF(#REF!&lt;&gt;"",#REF!,""))</f>
        <v>#REF!</v>
      </c>
      <c r="AC2043" s="250" t="str">
        <f t="shared" si="96"/>
        <v>https://financials.omni.fsu.edu/psp/sprdfi/EMPLOYEE/ERP/c/AUDIT_EXPENSE_FUNCTIONS.TE_EXP_SHEET_INQ.GBL?SHEET_ID=</v>
      </c>
      <c r="AD2043" s="250" t="str">
        <f t="shared" si="97"/>
        <v>&amp;PAGE=EX_SHEET_ENTRY</v>
      </c>
      <c r="AE2043" s="250" t="str">
        <f>IF(LEFT(tbl_TransDet_Exp[[#This Row],[Journal Id]],2)="EX",TEXT(tbl_TransDet_Exp[[#This Row],[Vch /Ex /PayId]],"0000000000"),"")</f>
        <v/>
      </c>
      <c r="AF2043" s="250" t="b">
        <f>IF(tbl_TransDet_Exp[[#This Row],[ER Lookup and Format]]&lt;&gt;"",CONCATENATE(tbl_TransDet_Exp[[#This Row],[https://financials.omni.fsu.edu/psp/sprdfi/EMPLOYEE/ERP/c/AUDIT_EXPENSE_FUNCTIONS.TE_EXP_SHEET_INQ.GBL?SHEET_ID=]],AE2043,tbl_TransDet_Exp[[#This Row],[&amp;PAGE=EX_SHEET_ENTRY]]))</f>
        <v>0</v>
      </c>
      <c r="AG2043" s="250" t="str">
        <f t="shared" si="98"/>
        <v>https://docmgmt.its.fsu.edu/NolijWeb/public/apiLoginCheck.jsp?redir=../documentviewer/%3FdocumentId%3D</v>
      </c>
      <c r="AH20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3" s="250" t="str">
        <f>tbl_TransDet_Exp[[#Headers],[&amp;TargetFrameName=None]]</f>
        <v>&amp;TargetFrameName=None</v>
      </c>
      <c r="AJ20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3" s="71"/>
      <c r="AN2043" s="22"/>
      <c r="AO2043" s="22"/>
      <c r="AP2043" s="208"/>
      <c r="AQ2043" s="42" t="e">
        <f>IF(tbl_TransDet_Exp[[#This Row],[Custom SR Type]]="",INDEX(SR_Lookup[Section Name],MATCH(tbl_TransDet_Exp[[#This Row],[Account]],SR_Lookup[Account],0)),tbl_TransDet_Exp[[#This Row],[Custom SR Type]])</f>
        <v>#N/A</v>
      </c>
      <c r="AR2043" s="42">
        <f>VALUE(CONCATENATE(C2043,TEXT(tbl_TransDet_Exp[[#This Row],[Pd]],"00")))</f>
        <v>0</v>
      </c>
      <c r="AS2043" s="42" t="str">
        <f>TEXT(tbl_TransDet_Exp[[#This Row],[Project Id]],"000000")</f>
        <v>000000</v>
      </c>
      <c r="AT2043" s="42" t="e">
        <f>INDEX(Table11[Description],MATCH(tbl_TransDet_Exp[[#This Row],[Account]],Table11[GL Account],0))</f>
        <v>#N/A</v>
      </c>
      <c r="AU20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4" spans="2:47">
      <c r="B2044" s="11"/>
      <c r="C2044" s="243"/>
      <c r="D2044" s="243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244"/>
      <c r="P2044" s="11"/>
      <c r="Q2044" s="245"/>
      <c r="R2044" s="11"/>
      <c r="S2044" s="11"/>
      <c r="T2044" s="11"/>
      <c r="U2044" s="11"/>
      <c r="V2044" s="11"/>
      <c r="W2044" s="11"/>
      <c r="X2044" s="11"/>
      <c r="Y2044" s="11"/>
      <c r="Z2044" s="246"/>
      <c r="AA20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4" s="250" t="e">
        <f>IF(tbl_TransDet_Exp[[#This Row],[+/-  (HR GL Detail)]]&lt;&gt;"",tbl_TransDet_Exp[[#This Row],[+/-  (HR GL Detail)]],IF(#REF!&lt;&gt;"",#REF!,""))</f>
        <v>#REF!</v>
      </c>
      <c r="AC2044" s="250" t="str">
        <f t="shared" si="96"/>
        <v>https://financials.omni.fsu.edu/psp/sprdfi/EMPLOYEE/ERP/c/AUDIT_EXPENSE_FUNCTIONS.TE_EXP_SHEET_INQ.GBL?SHEET_ID=</v>
      </c>
      <c r="AD2044" s="250" t="str">
        <f t="shared" si="97"/>
        <v>&amp;PAGE=EX_SHEET_ENTRY</v>
      </c>
      <c r="AE2044" s="250" t="str">
        <f>IF(LEFT(tbl_TransDet_Exp[[#This Row],[Journal Id]],2)="EX",TEXT(tbl_TransDet_Exp[[#This Row],[Vch /Ex /PayId]],"0000000000"),"")</f>
        <v/>
      </c>
      <c r="AF2044" s="250" t="b">
        <f>IF(tbl_TransDet_Exp[[#This Row],[ER Lookup and Format]]&lt;&gt;"",CONCATENATE(tbl_TransDet_Exp[[#This Row],[https://financials.omni.fsu.edu/psp/sprdfi/EMPLOYEE/ERP/c/AUDIT_EXPENSE_FUNCTIONS.TE_EXP_SHEET_INQ.GBL?SHEET_ID=]],AE2044,tbl_TransDet_Exp[[#This Row],[&amp;PAGE=EX_SHEET_ENTRY]]))</f>
        <v>0</v>
      </c>
      <c r="AG2044" s="250" t="str">
        <f t="shared" si="98"/>
        <v>https://docmgmt.its.fsu.edu/NolijWeb/public/apiLoginCheck.jsp?redir=../documentviewer/%3FdocumentId%3D</v>
      </c>
      <c r="AH20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4" s="250" t="str">
        <f>tbl_TransDet_Exp[[#Headers],[&amp;TargetFrameName=None]]</f>
        <v>&amp;TargetFrameName=None</v>
      </c>
      <c r="AJ20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4" s="71"/>
      <c r="AN2044" s="22"/>
      <c r="AO2044" s="22"/>
      <c r="AP2044" s="208"/>
      <c r="AQ2044" s="42" t="e">
        <f>IF(tbl_TransDet_Exp[[#This Row],[Custom SR Type]]="",INDEX(SR_Lookup[Section Name],MATCH(tbl_TransDet_Exp[[#This Row],[Account]],SR_Lookup[Account],0)),tbl_TransDet_Exp[[#This Row],[Custom SR Type]])</f>
        <v>#N/A</v>
      </c>
      <c r="AR2044" s="42">
        <f>VALUE(CONCATENATE(C2044,TEXT(tbl_TransDet_Exp[[#This Row],[Pd]],"00")))</f>
        <v>0</v>
      </c>
      <c r="AS2044" s="42" t="str">
        <f>TEXT(tbl_TransDet_Exp[[#This Row],[Project Id]],"000000")</f>
        <v>000000</v>
      </c>
      <c r="AT2044" s="42" t="e">
        <f>INDEX(Table11[Description],MATCH(tbl_TransDet_Exp[[#This Row],[Account]],Table11[GL Account],0))</f>
        <v>#N/A</v>
      </c>
      <c r="AU20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5" spans="2:47">
      <c r="B2045" s="11"/>
      <c r="C2045" s="243"/>
      <c r="D2045" s="243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244"/>
      <c r="P2045" s="11"/>
      <c r="Q2045" s="245"/>
      <c r="R2045" s="11"/>
      <c r="S2045" s="11"/>
      <c r="T2045" s="11"/>
      <c r="U2045" s="11"/>
      <c r="V2045" s="11"/>
      <c r="W2045" s="11"/>
      <c r="X2045" s="11"/>
      <c r="Y2045" s="11"/>
      <c r="Z2045" s="246"/>
      <c r="AA20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5" s="250" t="e">
        <f>IF(tbl_TransDet_Exp[[#This Row],[+/-  (HR GL Detail)]]&lt;&gt;"",tbl_TransDet_Exp[[#This Row],[+/-  (HR GL Detail)]],IF(#REF!&lt;&gt;"",#REF!,""))</f>
        <v>#REF!</v>
      </c>
      <c r="AC2045" s="250" t="str">
        <f t="shared" si="96"/>
        <v>https://financials.omni.fsu.edu/psp/sprdfi/EMPLOYEE/ERP/c/AUDIT_EXPENSE_FUNCTIONS.TE_EXP_SHEET_INQ.GBL?SHEET_ID=</v>
      </c>
      <c r="AD2045" s="250" t="str">
        <f t="shared" si="97"/>
        <v>&amp;PAGE=EX_SHEET_ENTRY</v>
      </c>
      <c r="AE2045" s="250" t="str">
        <f>IF(LEFT(tbl_TransDet_Exp[[#This Row],[Journal Id]],2)="EX",TEXT(tbl_TransDet_Exp[[#This Row],[Vch /Ex /PayId]],"0000000000"),"")</f>
        <v/>
      </c>
      <c r="AF2045" s="250" t="b">
        <f>IF(tbl_TransDet_Exp[[#This Row],[ER Lookup and Format]]&lt;&gt;"",CONCATENATE(tbl_TransDet_Exp[[#This Row],[https://financials.omni.fsu.edu/psp/sprdfi/EMPLOYEE/ERP/c/AUDIT_EXPENSE_FUNCTIONS.TE_EXP_SHEET_INQ.GBL?SHEET_ID=]],AE2045,tbl_TransDet_Exp[[#This Row],[&amp;PAGE=EX_SHEET_ENTRY]]))</f>
        <v>0</v>
      </c>
      <c r="AG2045" s="250" t="str">
        <f t="shared" si="98"/>
        <v>https://docmgmt.its.fsu.edu/NolijWeb/public/apiLoginCheck.jsp?redir=../documentviewer/%3FdocumentId%3D</v>
      </c>
      <c r="AH20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5" s="250" t="str">
        <f>tbl_TransDet_Exp[[#Headers],[&amp;TargetFrameName=None]]</f>
        <v>&amp;TargetFrameName=None</v>
      </c>
      <c r="AJ20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5" s="71"/>
      <c r="AN2045" s="22"/>
      <c r="AO2045" s="22"/>
      <c r="AP2045" s="208"/>
      <c r="AQ2045" s="42" t="e">
        <f>IF(tbl_TransDet_Exp[[#This Row],[Custom SR Type]]="",INDEX(SR_Lookup[Section Name],MATCH(tbl_TransDet_Exp[[#This Row],[Account]],SR_Lookup[Account],0)),tbl_TransDet_Exp[[#This Row],[Custom SR Type]])</f>
        <v>#N/A</v>
      </c>
      <c r="AR2045" s="42">
        <f>VALUE(CONCATENATE(C2045,TEXT(tbl_TransDet_Exp[[#This Row],[Pd]],"00")))</f>
        <v>0</v>
      </c>
      <c r="AS2045" s="42" t="str">
        <f>TEXT(tbl_TransDet_Exp[[#This Row],[Project Id]],"000000")</f>
        <v>000000</v>
      </c>
      <c r="AT2045" s="42" t="e">
        <f>INDEX(Table11[Description],MATCH(tbl_TransDet_Exp[[#This Row],[Account]],Table11[GL Account],0))</f>
        <v>#N/A</v>
      </c>
      <c r="AU20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6" spans="2:47">
      <c r="B2046" s="11"/>
      <c r="C2046" s="243"/>
      <c r="D2046" s="243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244"/>
      <c r="P2046" s="11"/>
      <c r="Q2046" s="245"/>
      <c r="R2046" s="11"/>
      <c r="S2046" s="11"/>
      <c r="T2046" s="11"/>
      <c r="U2046" s="11"/>
      <c r="V2046" s="11"/>
      <c r="W2046" s="11"/>
      <c r="X2046" s="11"/>
      <c r="Y2046" s="11"/>
      <c r="Z2046" s="246"/>
      <c r="AA20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6" s="250" t="e">
        <f>IF(tbl_TransDet_Exp[[#This Row],[+/-  (HR GL Detail)]]&lt;&gt;"",tbl_TransDet_Exp[[#This Row],[+/-  (HR GL Detail)]],IF(#REF!&lt;&gt;"",#REF!,""))</f>
        <v>#REF!</v>
      </c>
      <c r="AC2046" s="250" t="str">
        <f t="shared" si="96"/>
        <v>https://financials.omni.fsu.edu/psp/sprdfi/EMPLOYEE/ERP/c/AUDIT_EXPENSE_FUNCTIONS.TE_EXP_SHEET_INQ.GBL?SHEET_ID=</v>
      </c>
      <c r="AD2046" s="250" t="str">
        <f t="shared" si="97"/>
        <v>&amp;PAGE=EX_SHEET_ENTRY</v>
      </c>
      <c r="AE2046" s="250" t="str">
        <f>IF(LEFT(tbl_TransDet_Exp[[#This Row],[Journal Id]],2)="EX",TEXT(tbl_TransDet_Exp[[#This Row],[Vch /Ex /PayId]],"0000000000"),"")</f>
        <v/>
      </c>
      <c r="AF2046" s="250" t="b">
        <f>IF(tbl_TransDet_Exp[[#This Row],[ER Lookup and Format]]&lt;&gt;"",CONCATENATE(tbl_TransDet_Exp[[#This Row],[https://financials.omni.fsu.edu/psp/sprdfi/EMPLOYEE/ERP/c/AUDIT_EXPENSE_FUNCTIONS.TE_EXP_SHEET_INQ.GBL?SHEET_ID=]],AE2046,tbl_TransDet_Exp[[#This Row],[&amp;PAGE=EX_SHEET_ENTRY]]))</f>
        <v>0</v>
      </c>
      <c r="AG2046" s="250" t="str">
        <f t="shared" si="98"/>
        <v>https://docmgmt.its.fsu.edu/NolijWeb/public/apiLoginCheck.jsp?redir=../documentviewer/%3FdocumentId%3D</v>
      </c>
      <c r="AH20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6" s="250" t="str">
        <f>tbl_TransDet_Exp[[#Headers],[&amp;TargetFrameName=None]]</f>
        <v>&amp;TargetFrameName=None</v>
      </c>
      <c r="AJ20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6" s="71"/>
      <c r="AN2046" s="22"/>
      <c r="AO2046" s="22"/>
      <c r="AP2046" s="208"/>
      <c r="AQ2046" s="42" t="e">
        <f>IF(tbl_TransDet_Exp[[#This Row],[Custom SR Type]]="",INDEX(SR_Lookup[Section Name],MATCH(tbl_TransDet_Exp[[#This Row],[Account]],SR_Lookup[Account],0)),tbl_TransDet_Exp[[#This Row],[Custom SR Type]])</f>
        <v>#N/A</v>
      </c>
      <c r="AR2046" s="42">
        <f>VALUE(CONCATENATE(C2046,TEXT(tbl_TransDet_Exp[[#This Row],[Pd]],"00")))</f>
        <v>0</v>
      </c>
      <c r="AS2046" s="42" t="str">
        <f>TEXT(tbl_TransDet_Exp[[#This Row],[Project Id]],"000000")</f>
        <v>000000</v>
      </c>
      <c r="AT2046" s="42" t="e">
        <f>INDEX(Table11[Description],MATCH(tbl_TransDet_Exp[[#This Row],[Account]],Table11[GL Account],0))</f>
        <v>#N/A</v>
      </c>
      <c r="AU20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7" spans="2:47">
      <c r="B2047" s="11"/>
      <c r="C2047" s="243"/>
      <c r="D2047" s="243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244"/>
      <c r="P2047" s="11"/>
      <c r="Q2047" s="245"/>
      <c r="R2047" s="11"/>
      <c r="S2047" s="11"/>
      <c r="T2047" s="11"/>
      <c r="U2047" s="11"/>
      <c r="V2047" s="11"/>
      <c r="W2047" s="11"/>
      <c r="X2047" s="11"/>
      <c r="Y2047" s="11"/>
      <c r="Z2047" s="246"/>
      <c r="AA20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7" s="250" t="e">
        <f>IF(tbl_TransDet_Exp[[#This Row],[+/-  (HR GL Detail)]]&lt;&gt;"",tbl_TransDet_Exp[[#This Row],[+/-  (HR GL Detail)]],IF(#REF!&lt;&gt;"",#REF!,""))</f>
        <v>#REF!</v>
      </c>
      <c r="AC2047" s="250" t="str">
        <f t="shared" si="96"/>
        <v>https://financials.omni.fsu.edu/psp/sprdfi/EMPLOYEE/ERP/c/AUDIT_EXPENSE_FUNCTIONS.TE_EXP_SHEET_INQ.GBL?SHEET_ID=</v>
      </c>
      <c r="AD2047" s="250" t="str">
        <f t="shared" si="97"/>
        <v>&amp;PAGE=EX_SHEET_ENTRY</v>
      </c>
      <c r="AE2047" s="250" t="str">
        <f>IF(LEFT(tbl_TransDet_Exp[[#This Row],[Journal Id]],2)="EX",TEXT(tbl_TransDet_Exp[[#This Row],[Vch /Ex /PayId]],"0000000000"),"")</f>
        <v/>
      </c>
      <c r="AF2047" s="250" t="b">
        <f>IF(tbl_TransDet_Exp[[#This Row],[ER Lookup and Format]]&lt;&gt;"",CONCATENATE(tbl_TransDet_Exp[[#This Row],[https://financials.omni.fsu.edu/psp/sprdfi/EMPLOYEE/ERP/c/AUDIT_EXPENSE_FUNCTIONS.TE_EXP_SHEET_INQ.GBL?SHEET_ID=]],AE2047,tbl_TransDet_Exp[[#This Row],[&amp;PAGE=EX_SHEET_ENTRY]]))</f>
        <v>0</v>
      </c>
      <c r="AG2047" s="250" t="str">
        <f t="shared" si="98"/>
        <v>https://docmgmt.its.fsu.edu/NolijWeb/public/apiLoginCheck.jsp?redir=../documentviewer/%3FdocumentId%3D</v>
      </c>
      <c r="AH20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7" s="250" t="str">
        <f>tbl_TransDet_Exp[[#Headers],[&amp;TargetFrameName=None]]</f>
        <v>&amp;TargetFrameName=None</v>
      </c>
      <c r="AJ20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7" s="71"/>
      <c r="AN2047" s="22"/>
      <c r="AO2047" s="22"/>
      <c r="AP2047" s="208"/>
      <c r="AQ2047" s="42" t="e">
        <f>IF(tbl_TransDet_Exp[[#This Row],[Custom SR Type]]="",INDEX(SR_Lookup[Section Name],MATCH(tbl_TransDet_Exp[[#This Row],[Account]],SR_Lookup[Account],0)),tbl_TransDet_Exp[[#This Row],[Custom SR Type]])</f>
        <v>#N/A</v>
      </c>
      <c r="AR2047" s="42">
        <f>VALUE(CONCATENATE(C2047,TEXT(tbl_TransDet_Exp[[#This Row],[Pd]],"00")))</f>
        <v>0</v>
      </c>
      <c r="AS2047" s="42" t="str">
        <f>TEXT(tbl_TransDet_Exp[[#This Row],[Project Id]],"000000")</f>
        <v>000000</v>
      </c>
      <c r="AT2047" s="42" t="e">
        <f>INDEX(Table11[Description],MATCH(tbl_TransDet_Exp[[#This Row],[Account]],Table11[GL Account],0))</f>
        <v>#N/A</v>
      </c>
      <c r="AU20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8" spans="2:47">
      <c r="B2048" s="11"/>
      <c r="C2048" s="243"/>
      <c r="D2048" s="243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244"/>
      <c r="P2048" s="11"/>
      <c r="Q2048" s="245"/>
      <c r="R2048" s="11"/>
      <c r="S2048" s="11"/>
      <c r="T2048" s="11"/>
      <c r="U2048" s="11"/>
      <c r="V2048" s="11"/>
      <c r="W2048" s="11"/>
      <c r="X2048" s="11"/>
      <c r="Y2048" s="11"/>
      <c r="Z2048" s="246"/>
      <c r="AA20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8" s="250" t="e">
        <f>IF(tbl_TransDet_Exp[[#This Row],[+/-  (HR GL Detail)]]&lt;&gt;"",tbl_TransDet_Exp[[#This Row],[+/-  (HR GL Detail)]],IF(#REF!&lt;&gt;"",#REF!,""))</f>
        <v>#REF!</v>
      </c>
      <c r="AC2048" s="250" t="str">
        <f t="shared" si="96"/>
        <v>https://financials.omni.fsu.edu/psp/sprdfi/EMPLOYEE/ERP/c/AUDIT_EXPENSE_FUNCTIONS.TE_EXP_SHEET_INQ.GBL?SHEET_ID=</v>
      </c>
      <c r="AD2048" s="250" t="str">
        <f t="shared" si="97"/>
        <v>&amp;PAGE=EX_SHEET_ENTRY</v>
      </c>
      <c r="AE2048" s="250" t="str">
        <f>IF(LEFT(tbl_TransDet_Exp[[#This Row],[Journal Id]],2)="EX",TEXT(tbl_TransDet_Exp[[#This Row],[Vch /Ex /PayId]],"0000000000"),"")</f>
        <v/>
      </c>
      <c r="AF2048" s="250" t="b">
        <f>IF(tbl_TransDet_Exp[[#This Row],[ER Lookup and Format]]&lt;&gt;"",CONCATENATE(tbl_TransDet_Exp[[#This Row],[https://financials.omni.fsu.edu/psp/sprdfi/EMPLOYEE/ERP/c/AUDIT_EXPENSE_FUNCTIONS.TE_EXP_SHEET_INQ.GBL?SHEET_ID=]],AE2048,tbl_TransDet_Exp[[#This Row],[&amp;PAGE=EX_SHEET_ENTRY]]))</f>
        <v>0</v>
      </c>
      <c r="AG2048" s="250" t="str">
        <f t="shared" si="98"/>
        <v>https://docmgmt.its.fsu.edu/NolijWeb/public/apiLoginCheck.jsp?redir=../documentviewer/%3FdocumentId%3D</v>
      </c>
      <c r="AH20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8" s="250" t="str">
        <f>tbl_TransDet_Exp[[#Headers],[&amp;TargetFrameName=None]]</f>
        <v>&amp;TargetFrameName=None</v>
      </c>
      <c r="AJ20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8" s="71"/>
      <c r="AN2048" s="22"/>
      <c r="AO2048" s="22"/>
      <c r="AP2048" s="208"/>
      <c r="AQ2048" s="42" t="e">
        <f>IF(tbl_TransDet_Exp[[#This Row],[Custom SR Type]]="",INDEX(SR_Lookup[Section Name],MATCH(tbl_TransDet_Exp[[#This Row],[Account]],SR_Lookup[Account],0)),tbl_TransDet_Exp[[#This Row],[Custom SR Type]])</f>
        <v>#N/A</v>
      </c>
      <c r="AR2048" s="42">
        <f>VALUE(CONCATENATE(C2048,TEXT(tbl_TransDet_Exp[[#This Row],[Pd]],"00")))</f>
        <v>0</v>
      </c>
      <c r="AS2048" s="42" t="str">
        <f>TEXT(tbl_TransDet_Exp[[#This Row],[Project Id]],"000000")</f>
        <v>000000</v>
      </c>
      <c r="AT2048" s="42" t="e">
        <f>INDEX(Table11[Description],MATCH(tbl_TransDet_Exp[[#This Row],[Account]],Table11[GL Account],0))</f>
        <v>#N/A</v>
      </c>
      <c r="AU20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49" spans="2:47">
      <c r="B2049" s="11"/>
      <c r="C2049" s="243"/>
      <c r="D2049" s="243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244"/>
      <c r="P2049" s="11"/>
      <c r="Q2049" s="245"/>
      <c r="R2049" s="11"/>
      <c r="S2049" s="11"/>
      <c r="T2049" s="11"/>
      <c r="U2049" s="11"/>
      <c r="V2049" s="11"/>
      <c r="W2049" s="11"/>
      <c r="X2049" s="11"/>
      <c r="Y2049" s="11"/>
      <c r="Z2049" s="246"/>
      <c r="AA20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49" s="250" t="e">
        <f>IF(tbl_TransDet_Exp[[#This Row],[+/-  (HR GL Detail)]]&lt;&gt;"",tbl_TransDet_Exp[[#This Row],[+/-  (HR GL Detail)]],IF(#REF!&lt;&gt;"",#REF!,""))</f>
        <v>#REF!</v>
      </c>
      <c r="AC2049" s="250" t="str">
        <f t="shared" si="96"/>
        <v>https://financials.omni.fsu.edu/psp/sprdfi/EMPLOYEE/ERP/c/AUDIT_EXPENSE_FUNCTIONS.TE_EXP_SHEET_INQ.GBL?SHEET_ID=</v>
      </c>
      <c r="AD2049" s="250" t="str">
        <f t="shared" si="97"/>
        <v>&amp;PAGE=EX_SHEET_ENTRY</v>
      </c>
      <c r="AE2049" s="250" t="str">
        <f>IF(LEFT(tbl_TransDet_Exp[[#This Row],[Journal Id]],2)="EX",TEXT(tbl_TransDet_Exp[[#This Row],[Vch /Ex /PayId]],"0000000000"),"")</f>
        <v/>
      </c>
      <c r="AF2049" s="250" t="b">
        <f>IF(tbl_TransDet_Exp[[#This Row],[ER Lookup and Format]]&lt;&gt;"",CONCATENATE(tbl_TransDet_Exp[[#This Row],[https://financials.omni.fsu.edu/psp/sprdfi/EMPLOYEE/ERP/c/AUDIT_EXPENSE_FUNCTIONS.TE_EXP_SHEET_INQ.GBL?SHEET_ID=]],AE2049,tbl_TransDet_Exp[[#This Row],[&amp;PAGE=EX_SHEET_ENTRY]]))</f>
        <v>0</v>
      </c>
      <c r="AG2049" s="250" t="str">
        <f t="shared" si="98"/>
        <v>https://docmgmt.its.fsu.edu/NolijWeb/public/apiLoginCheck.jsp?redir=../documentviewer/%3FdocumentId%3D</v>
      </c>
      <c r="AH20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49" s="250" t="str">
        <f>tbl_TransDet_Exp[[#Headers],[&amp;TargetFrameName=None]]</f>
        <v>&amp;TargetFrameName=None</v>
      </c>
      <c r="AJ20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49" s="71"/>
      <c r="AN2049" s="22"/>
      <c r="AO2049" s="22"/>
      <c r="AP2049" s="208"/>
      <c r="AQ2049" s="42" t="e">
        <f>IF(tbl_TransDet_Exp[[#This Row],[Custom SR Type]]="",INDEX(SR_Lookup[Section Name],MATCH(tbl_TransDet_Exp[[#This Row],[Account]],SR_Lookup[Account],0)),tbl_TransDet_Exp[[#This Row],[Custom SR Type]])</f>
        <v>#N/A</v>
      </c>
      <c r="AR2049" s="42">
        <f>VALUE(CONCATENATE(C2049,TEXT(tbl_TransDet_Exp[[#This Row],[Pd]],"00")))</f>
        <v>0</v>
      </c>
      <c r="AS2049" s="42" t="str">
        <f>TEXT(tbl_TransDet_Exp[[#This Row],[Project Id]],"000000")</f>
        <v>000000</v>
      </c>
      <c r="AT2049" s="42" t="e">
        <f>INDEX(Table11[Description],MATCH(tbl_TransDet_Exp[[#This Row],[Account]],Table11[GL Account],0))</f>
        <v>#N/A</v>
      </c>
      <c r="AU20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0" spans="2:47">
      <c r="B2050" s="11"/>
      <c r="C2050" s="243"/>
      <c r="D2050" s="243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244"/>
      <c r="P2050" s="11"/>
      <c r="Q2050" s="245"/>
      <c r="R2050" s="11"/>
      <c r="S2050" s="11"/>
      <c r="T2050" s="11"/>
      <c r="U2050" s="11"/>
      <c r="V2050" s="11"/>
      <c r="W2050" s="11"/>
      <c r="X2050" s="11"/>
      <c r="Y2050" s="11"/>
      <c r="Z2050" s="246"/>
      <c r="AA20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0" s="250" t="e">
        <f>IF(tbl_TransDet_Exp[[#This Row],[+/-  (HR GL Detail)]]&lt;&gt;"",tbl_TransDet_Exp[[#This Row],[+/-  (HR GL Detail)]],IF(#REF!&lt;&gt;"",#REF!,""))</f>
        <v>#REF!</v>
      </c>
      <c r="AC2050" s="250" t="str">
        <f t="shared" si="96"/>
        <v>https://financials.omni.fsu.edu/psp/sprdfi/EMPLOYEE/ERP/c/AUDIT_EXPENSE_FUNCTIONS.TE_EXP_SHEET_INQ.GBL?SHEET_ID=</v>
      </c>
      <c r="AD2050" s="250" t="str">
        <f t="shared" si="97"/>
        <v>&amp;PAGE=EX_SHEET_ENTRY</v>
      </c>
      <c r="AE2050" s="250" t="str">
        <f>IF(LEFT(tbl_TransDet_Exp[[#This Row],[Journal Id]],2)="EX",TEXT(tbl_TransDet_Exp[[#This Row],[Vch /Ex /PayId]],"0000000000"),"")</f>
        <v/>
      </c>
      <c r="AF2050" s="250" t="b">
        <f>IF(tbl_TransDet_Exp[[#This Row],[ER Lookup and Format]]&lt;&gt;"",CONCATENATE(tbl_TransDet_Exp[[#This Row],[https://financials.omni.fsu.edu/psp/sprdfi/EMPLOYEE/ERP/c/AUDIT_EXPENSE_FUNCTIONS.TE_EXP_SHEET_INQ.GBL?SHEET_ID=]],AE2050,tbl_TransDet_Exp[[#This Row],[&amp;PAGE=EX_SHEET_ENTRY]]))</f>
        <v>0</v>
      </c>
      <c r="AG2050" s="250" t="str">
        <f t="shared" si="98"/>
        <v>https://docmgmt.its.fsu.edu/NolijWeb/public/apiLoginCheck.jsp?redir=../documentviewer/%3FdocumentId%3D</v>
      </c>
      <c r="AH20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0" s="250" t="str">
        <f>tbl_TransDet_Exp[[#Headers],[&amp;TargetFrameName=None]]</f>
        <v>&amp;TargetFrameName=None</v>
      </c>
      <c r="AJ20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0" s="71"/>
      <c r="AN2050" s="22"/>
      <c r="AO2050" s="22"/>
      <c r="AP2050" s="208"/>
      <c r="AQ2050" s="42" t="e">
        <f>IF(tbl_TransDet_Exp[[#This Row],[Custom SR Type]]="",INDEX(SR_Lookup[Section Name],MATCH(tbl_TransDet_Exp[[#This Row],[Account]],SR_Lookup[Account],0)),tbl_TransDet_Exp[[#This Row],[Custom SR Type]])</f>
        <v>#N/A</v>
      </c>
      <c r="AR2050" s="42">
        <f>VALUE(CONCATENATE(C2050,TEXT(tbl_TransDet_Exp[[#This Row],[Pd]],"00")))</f>
        <v>0</v>
      </c>
      <c r="AS2050" s="42" t="str">
        <f>TEXT(tbl_TransDet_Exp[[#This Row],[Project Id]],"000000")</f>
        <v>000000</v>
      </c>
      <c r="AT2050" s="42" t="e">
        <f>INDEX(Table11[Description],MATCH(tbl_TransDet_Exp[[#This Row],[Account]],Table11[GL Account],0))</f>
        <v>#N/A</v>
      </c>
      <c r="AU20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1" spans="2:47">
      <c r="B2051" s="11"/>
      <c r="C2051" s="243"/>
      <c r="D2051" s="243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244"/>
      <c r="P2051" s="11"/>
      <c r="Q2051" s="245"/>
      <c r="R2051" s="11"/>
      <c r="S2051" s="11"/>
      <c r="T2051" s="11"/>
      <c r="U2051" s="11"/>
      <c r="V2051" s="11"/>
      <c r="W2051" s="11"/>
      <c r="X2051" s="11"/>
      <c r="Y2051" s="11"/>
      <c r="Z2051" s="246"/>
      <c r="AA20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1" s="250" t="e">
        <f>IF(tbl_TransDet_Exp[[#This Row],[+/-  (HR GL Detail)]]&lt;&gt;"",tbl_TransDet_Exp[[#This Row],[+/-  (HR GL Detail)]],IF(#REF!&lt;&gt;"",#REF!,""))</f>
        <v>#REF!</v>
      </c>
      <c r="AC2051" s="250" t="str">
        <f t="shared" si="96"/>
        <v>https://financials.omni.fsu.edu/psp/sprdfi/EMPLOYEE/ERP/c/AUDIT_EXPENSE_FUNCTIONS.TE_EXP_SHEET_INQ.GBL?SHEET_ID=</v>
      </c>
      <c r="AD2051" s="250" t="str">
        <f t="shared" si="97"/>
        <v>&amp;PAGE=EX_SHEET_ENTRY</v>
      </c>
      <c r="AE2051" s="250" t="str">
        <f>IF(LEFT(tbl_TransDet_Exp[[#This Row],[Journal Id]],2)="EX",TEXT(tbl_TransDet_Exp[[#This Row],[Vch /Ex /PayId]],"0000000000"),"")</f>
        <v/>
      </c>
      <c r="AF2051" s="250" t="b">
        <f>IF(tbl_TransDet_Exp[[#This Row],[ER Lookup and Format]]&lt;&gt;"",CONCATENATE(tbl_TransDet_Exp[[#This Row],[https://financials.omni.fsu.edu/psp/sprdfi/EMPLOYEE/ERP/c/AUDIT_EXPENSE_FUNCTIONS.TE_EXP_SHEET_INQ.GBL?SHEET_ID=]],AE2051,tbl_TransDet_Exp[[#This Row],[&amp;PAGE=EX_SHEET_ENTRY]]))</f>
        <v>0</v>
      </c>
      <c r="AG2051" s="250" t="str">
        <f t="shared" si="98"/>
        <v>https://docmgmt.its.fsu.edu/NolijWeb/public/apiLoginCheck.jsp?redir=../documentviewer/%3FdocumentId%3D</v>
      </c>
      <c r="AH20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1" s="250" t="str">
        <f>tbl_TransDet_Exp[[#Headers],[&amp;TargetFrameName=None]]</f>
        <v>&amp;TargetFrameName=None</v>
      </c>
      <c r="AJ20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1" s="71"/>
      <c r="AN2051" s="22"/>
      <c r="AO2051" s="22"/>
      <c r="AP2051" s="208"/>
      <c r="AQ2051" s="42" t="e">
        <f>IF(tbl_TransDet_Exp[[#This Row],[Custom SR Type]]="",INDEX(SR_Lookup[Section Name],MATCH(tbl_TransDet_Exp[[#This Row],[Account]],SR_Lookup[Account],0)),tbl_TransDet_Exp[[#This Row],[Custom SR Type]])</f>
        <v>#N/A</v>
      </c>
      <c r="AR2051" s="42">
        <f>VALUE(CONCATENATE(C2051,TEXT(tbl_TransDet_Exp[[#This Row],[Pd]],"00")))</f>
        <v>0</v>
      </c>
      <c r="AS2051" s="42" t="str">
        <f>TEXT(tbl_TransDet_Exp[[#This Row],[Project Id]],"000000")</f>
        <v>000000</v>
      </c>
      <c r="AT2051" s="42" t="e">
        <f>INDEX(Table11[Description],MATCH(tbl_TransDet_Exp[[#This Row],[Account]],Table11[GL Account],0))</f>
        <v>#N/A</v>
      </c>
      <c r="AU20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2" spans="2:47">
      <c r="B2052" s="11"/>
      <c r="C2052" s="243"/>
      <c r="D2052" s="243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244"/>
      <c r="P2052" s="11"/>
      <c r="Q2052" s="245"/>
      <c r="R2052" s="11"/>
      <c r="S2052" s="11"/>
      <c r="T2052" s="11"/>
      <c r="U2052" s="11"/>
      <c r="V2052" s="11"/>
      <c r="W2052" s="11"/>
      <c r="X2052" s="11"/>
      <c r="Y2052" s="11"/>
      <c r="Z2052" s="246"/>
      <c r="AA20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2" s="250" t="e">
        <f>IF(tbl_TransDet_Exp[[#This Row],[+/-  (HR GL Detail)]]&lt;&gt;"",tbl_TransDet_Exp[[#This Row],[+/-  (HR GL Detail)]],IF(#REF!&lt;&gt;"",#REF!,""))</f>
        <v>#REF!</v>
      </c>
      <c r="AC2052" s="250" t="str">
        <f t="shared" si="96"/>
        <v>https://financials.omni.fsu.edu/psp/sprdfi/EMPLOYEE/ERP/c/AUDIT_EXPENSE_FUNCTIONS.TE_EXP_SHEET_INQ.GBL?SHEET_ID=</v>
      </c>
      <c r="AD2052" s="250" t="str">
        <f t="shared" si="97"/>
        <v>&amp;PAGE=EX_SHEET_ENTRY</v>
      </c>
      <c r="AE2052" s="250" t="str">
        <f>IF(LEFT(tbl_TransDet_Exp[[#This Row],[Journal Id]],2)="EX",TEXT(tbl_TransDet_Exp[[#This Row],[Vch /Ex /PayId]],"0000000000"),"")</f>
        <v/>
      </c>
      <c r="AF2052" s="250" t="b">
        <f>IF(tbl_TransDet_Exp[[#This Row],[ER Lookup and Format]]&lt;&gt;"",CONCATENATE(tbl_TransDet_Exp[[#This Row],[https://financials.omni.fsu.edu/psp/sprdfi/EMPLOYEE/ERP/c/AUDIT_EXPENSE_FUNCTIONS.TE_EXP_SHEET_INQ.GBL?SHEET_ID=]],AE2052,tbl_TransDet_Exp[[#This Row],[&amp;PAGE=EX_SHEET_ENTRY]]))</f>
        <v>0</v>
      </c>
      <c r="AG2052" s="250" t="str">
        <f t="shared" si="98"/>
        <v>https://docmgmt.its.fsu.edu/NolijWeb/public/apiLoginCheck.jsp?redir=../documentviewer/%3FdocumentId%3D</v>
      </c>
      <c r="AH20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2" s="250" t="str">
        <f>tbl_TransDet_Exp[[#Headers],[&amp;TargetFrameName=None]]</f>
        <v>&amp;TargetFrameName=None</v>
      </c>
      <c r="AJ20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2" s="71"/>
      <c r="AN2052" s="22"/>
      <c r="AO2052" s="22"/>
      <c r="AP2052" s="208"/>
      <c r="AQ2052" s="42" t="e">
        <f>IF(tbl_TransDet_Exp[[#This Row],[Custom SR Type]]="",INDEX(SR_Lookup[Section Name],MATCH(tbl_TransDet_Exp[[#This Row],[Account]],SR_Lookup[Account],0)),tbl_TransDet_Exp[[#This Row],[Custom SR Type]])</f>
        <v>#N/A</v>
      </c>
      <c r="AR2052" s="42">
        <f>VALUE(CONCATENATE(C2052,TEXT(tbl_TransDet_Exp[[#This Row],[Pd]],"00")))</f>
        <v>0</v>
      </c>
      <c r="AS2052" s="42" t="str">
        <f>TEXT(tbl_TransDet_Exp[[#This Row],[Project Id]],"000000")</f>
        <v>000000</v>
      </c>
      <c r="AT2052" s="42" t="e">
        <f>INDEX(Table11[Description],MATCH(tbl_TransDet_Exp[[#This Row],[Account]],Table11[GL Account],0))</f>
        <v>#N/A</v>
      </c>
      <c r="AU20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3" spans="2:47">
      <c r="B2053" s="11"/>
      <c r="C2053" s="243"/>
      <c r="D2053" s="243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244"/>
      <c r="P2053" s="11"/>
      <c r="Q2053" s="245"/>
      <c r="R2053" s="11"/>
      <c r="S2053" s="11"/>
      <c r="T2053" s="11"/>
      <c r="U2053" s="11"/>
      <c r="V2053" s="11"/>
      <c r="W2053" s="11"/>
      <c r="X2053" s="11"/>
      <c r="Y2053" s="11"/>
      <c r="Z2053" s="246"/>
      <c r="AA20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3" s="250" t="e">
        <f>IF(tbl_TransDet_Exp[[#This Row],[+/-  (HR GL Detail)]]&lt;&gt;"",tbl_TransDet_Exp[[#This Row],[+/-  (HR GL Detail)]],IF(#REF!&lt;&gt;"",#REF!,""))</f>
        <v>#REF!</v>
      </c>
      <c r="AC2053" s="250" t="str">
        <f t="shared" si="96"/>
        <v>https://financials.omni.fsu.edu/psp/sprdfi/EMPLOYEE/ERP/c/AUDIT_EXPENSE_FUNCTIONS.TE_EXP_SHEET_INQ.GBL?SHEET_ID=</v>
      </c>
      <c r="AD2053" s="250" t="str">
        <f t="shared" si="97"/>
        <v>&amp;PAGE=EX_SHEET_ENTRY</v>
      </c>
      <c r="AE2053" s="250" t="str">
        <f>IF(LEFT(tbl_TransDet_Exp[[#This Row],[Journal Id]],2)="EX",TEXT(tbl_TransDet_Exp[[#This Row],[Vch /Ex /PayId]],"0000000000"),"")</f>
        <v/>
      </c>
      <c r="AF2053" s="250" t="b">
        <f>IF(tbl_TransDet_Exp[[#This Row],[ER Lookup and Format]]&lt;&gt;"",CONCATENATE(tbl_TransDet_Exp[[#This Row],[https://financials.omni.fsu.edu/psp/sprdfi/EMPLOYEE/ERP/c/AUDIT_EXPENSE_FUNCTIONS.TE_EXP_SHEET_INQ.GBL?SHEET_ID=]],AE2053,tbl_TransDet_Exp[[#This Row],[&amp;PAGE=EX_SHEET_ENTRY]]))</f>
        <v>0</v>
      </c>
      <c r="AG2053" s="250" t="str">
        <f t="shared" si="98"/>
        <v>https://docmgmt.its.fsu.edu/NolijWeb/public/apiLoginCheck.jsp?redir=../documentviewer/%3FdocumentId%3D</v>
      </c>
      <c r="AH20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3" s="250" t="str">
        <f>tbl_TransDet_Exp[[#Headers],[&amp;TargetFrameName=None]]</f>
        <v>&amp;TargetFrameName=None</v>
      </c>
      <c r="AJ20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3" s="71"/>
      <c r="AN2053" s="22"/>
      <c r="AO2053" s="22"/>
      <c r="AP2053" s="208"/>
      <c r="AQ2053" s="42" t="e">
        <f>IF(tbl_TransDet_Exp[[#This Row],[Custom SR Type]]="",INDEX(SR_Lookup[Section Name],MATCH(tbl_TransDet_Exp[[#This Row],[Account]],SR_Lookup[Account],0)),tbl_TransDet_Exp[[#This Row],[Custom SR Type]])</f>
        <v>#N/A</v>
      </c>
      <c r="AR2053" s="42">
        <f>VALUE(CONCATENATE(C2053,TEXT(tbl_TransDet_Exp[[#This Row],[Pd]],"00")))</f>
        <v>0</v>
      </c>
      <c r="AS2053" s="42" t="str">
        <f>TEXT(tbl_TransDet_Exp[[#This Row],[Project Id]],"000000")</f>
        <v>000000</v>
      </c>
      <c r="AT2053" s="42" t="e">
        <f>INDEX(Table11[Description],MATCH(tbl_TransDet_Exp[[#This Row],[Account]],Table11[GL Account],0))</f>
        <v>#N/A</v>
      </c>
      <c r="AU20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4" spans="2:47">
      <c r="B2054" s="11"/>
      <c r="C2054" s="243"/>
      <c r="D2054" s="243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244"/>
      <c r="P2054" s="11"/>
      <c r="Q2054" s="245"/>
      <c r="R2054" s="11"/>
      <c r="S2054" s="11"/>
      <c r="T2054" s="11"/>
      <c r="U2054" s="11"/>
      <c r="V2054" s="11"/>
      <c r="W2054" s="11"/>
      <c r="X2054" s="11"/>
      <c r="Y2054" s="11"/>
      <c r="Z2054" s="246"/>
      <c r="AA20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4" s="250" t="e">
        <f>IF(tbl_TransDet_Exp[[#This Row],[+/-  (HR GL Detail)]]&lt;&gt;"",tbl_TransDet_Exp[[#This Row],[+/-  (HR GL Detail)]],IF(#REF!&lt;&gt;"",#REF!,""))</f>
        <v>#REF!</v>
      </c>
      <c r="AC2054" s="250" t="str">
        <f t="shared" si="96"/>
        <v>https://financials.omni.fsu.edu/psp/sprdfi/EMPLOYEE/ERP/c/AUDIT_EXPENSE_FUNCTIONS.TE_EXP_SHEET_INQ.GBL?SHEET_ID=</v>
      </c>
      <c r="AD2054" s="250" t="str">
        <f t="shared" si="97"/>
        <v>&amp;PAGE=EX_SHEET_ENTRY</v>
      </c>
      <c r="AE2054" s="250" t="str">
        <f>IF(LEFT(tbl_TransDet_Exp[[#This Row],[Journal Id]],2)="EX",TEXT(tbl_TransDet_Exp[[#This Row],[Vch /Ex /PayId]],"0000000000"),"")</f>
        <v/>
      </c>
      <c r="AF2054" s="250" t="b">
        <f>IF(tbl_TransDet_Exp[[#This Row],[ER Lookup and Format]]&lt;&gt;"",CONCATENATE(tbl_TransDet_Exp[[#This Row],[https://financials.omni.fsu.edu/psp/sprdfi/EMPLOYEE/ERP/c/AUDIT_EXPENSE_FUNCTIONS.TE_EXP_SHEET_INQ.GBL?SHEET_ID=]],AE2054,tbl_TransDet_Exp[[#This Row],[&amp;PAGE=EX_SHEET_ENTRY]]))</f>
        <v>0</v>
      </c>
      <c r="AG2054" s="250" t="str">
        <f t="shared" si="98"/>
        <v>https://docmgmt.its.fsu.edu/NolijWeb/public/apiLoginCheck.jsp?redir=../documentviewer/%3FdocumentId%3D</v>
      </c>
      <c r="AH20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4" s="250" t="str">
        <f>tbl_TransDet_Exp[[#Headers],[&amp;TargetFrameName=None]]</f>
        <v>&amp;TargetFrameName=None</v>
      </c>
      <c r="AJ20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4" s="71"/>
      <c r="AN2054" s="22"/>
      <c r="AO2054" s="22"/>
      <c r="AP2054" s="208"/>
      <c r="AQ2054" s="42" t="e">
        <f>IF(tbl_TransDet_Exp[[#This Row],[Custom SR Type]]="",INDEX(SR_Lookup[Section Name],MATCH(tbl_TransDet_Exp[[#This Row],[Account]],SR_Lookup[Account],0)),tbl_TransDet_Exp[[#This Row],[Custom SR Type]])</f>
        <v>#N/A</v>
      </c>
      <c r="AR2054" s="42">
        <f>VALUE(CONCATENATE(C2054,TEXT(tbl_TransDet_Exp[[#This Row],[Pd]],"00")))</f>
        <v>0</v>
      </c>
      <c r="AS2054" s="42" t="str">
        <f>TEXT(tbl_TransDet_Exp[[#This Row],[Project Id]],"000000")</f>
        <v>000000</v>
      </c>
      <c r="AT2054" s="42" t="e">
        <f>INDEX(Table11[Description],MATCH(tbl_TransDet_Exp[[#This Row],[Account]],Table11[GL Account],0))</f>
        <v>#N/A</v>
      </c>
      <c r="AU20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5" spans="2:47">
      <c r="B2055" s="11"/>
      <c r="C2055" s="243"/>
      <c r="D2055" s="243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244"/>
      <c r="P2055" s="11"/>
      <c r="Q2055" s="245"/>
      <c r="R2055" s="11"/>
      <c r="S2055" s="11"/>
      <c r="T2055" s="11"/>
      <c r="U2055" s="11"/>
      <c r="V2055" s="11"/>
      <c r="W2055" s="11"/>
      <c r="X2055" s="11"/>
      <c r="Y2055" s="11"/>
      <c r="Z2055" s="246"/>
      <c r="AA20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5" s="250" t="e">
        <f>IF(tbl_TransDet_Exp[[#This Row],[+/-  (HR GL Detail)]]&lt;&gt;"",tbl_TransDet_Exp[[#This Row],[+/-  (HR GL Detail)]],IF(#REF!&lt;&gt;"",#REF!,""))</f>
        <v>#REF!</v>
      </c>
      <c r="AC2055" s="250" t="str">
        <f t="shared" si="96"/>
        <v>https://financials.omni.fsu.edu/psp/sprdfi/EMPLOYEE/ERP/c/AUDIT_EXPENSE_FUNCTIONS.TE_EXP_SHEET_INQ.GBL?SHEET_ID=</v>
      </c>
      <c r="AD2055" s="250" t="str">
        <f t="shared" si="97"/>
        <v>&amp;PAGE=EX_SHEET_ENTRY</v>
      </c>
      <c r="AE2055" s="250" t="str">
        <f>IF(LEFT(tbl_TransDet_Exp[[#This Row],[Journal Id]],2)="EX",TEXT(tbl_TransDet_Exp[[#This Row],[Vch /Ex /PayId]],"0000000000"),"")</f>
        <v/>
      </c>
      <c r="AF2055" s="250" t="b">
        <f>IF(tbl_TransDet_Exp[[#This Row],[ER Lookup and Format]]&lt;&gt;"",CONCATENATE(tbl_TransDet_Exp[[#This Row],[https://financials.omni.fsu.edu/psp/sprdfi/EMPLOYEE/ERP/c/AUDIT_EXPENSE_FUNCTIONS.TE_EXP_SHEET_INQ.GBL?SHEET_ID=]],AE2055,tbl_TransDet_Exp[[#This Row],[&amp;PAGE=EX_SHEET_ENTRY]]))</f>
        <v>0</v>
      </c>
      <c r="AG2055" s="250" t="str">
        <f t="shared" si="98"/>
        <v>https://docmgmt.its.fsu.edu/NolijWeb/public/apiLoginCheck.jsp?redir=../documentviewer/%3FdocumentId%3D</v>
      </c>
      <c r="AH20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5" s="250" t="str">
        <f>tbl_TransDet_Exp[[#Headers],[&amp;TargetFrameName=None]]</f>
        <v>&amp;TargetFrameName=None</v>
      </c>
      <c r="AJ20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5" s="71"/>
      <c r="AN2055" s="22"/>
      <c r="AO2055" s="22"/>
      <c r="AP2055" s="208"/>
      <c r="AQ2055" s="42" t="e">
        <f>IF(tbl_TransDet_Exp[[#This Row],[Custom SR Type]]="",INDEX(SR_Lookup[Section Name],MATCH(tbl_TransDet_Exp[[#This Row],[Account]],SR_Lookup[Account],0)),tbl_TransDet_Exp[[#This Row],[Custom SR Type]])</f>
        <v>#N/A</v>
      </c>
      <c r="AR2055" s="42">
        <f>VALUE(CONCATENATE(C2055,TEXT(tbl_TransDet_Exp[[#This Row],[Pd]],"00")))</f>
        <v>0</v>
      </c>
      <c r="AS2055" s="42" t="str">
        <f>TEXT(tbl_TransDet_Exp[[#This Row],[Project Id]],"000000")</f>
        <v>000000</v>
      </c>
      <c r="AT2055" s="42" t="e">
        <f>INDEX(Table11[Description],MATCH(tbl_TransDet_Exp[[#This Row],[Account]],Table11[GL Account],0))</f>
        <v>#N/A</v>
      </c>
      <c r="AU20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6" spans="2:47">
      <c r="B2056" s="11"/>
      <c r="C2056" s="243"/>
      <c r="D2056" s="243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244"/>
      <c r="P2056" s="11"/>
      <c r="Q2056" s="245"/>
      <c r="R2056" s="11"/>
      <c r="S2056" s="11"/>
      <c r="T2056" s="11"/>
      <c r="U2056" s="11"/>
      <c r="V2056" s="11"/>
      <c r="W2056" s="11"/>
      <c r="X2056" s="11"/>
      <c r="Y2056" s="11"/>
      <c r="Z2056" s="246"/>
      <c r="AA20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6" s="250" t="e">
        <f>IF(tbl_TransDet_Exp[[#This Row],[+/-  (HR GL Detail)]]&lt;&gt;"",tbl_TransDet_Exp[[#This Row],[+/-  (HR GL Detail)]],IF(#REF!&lt;&gt;"",#REF!,""))</f>
        <v>#REF!</v>
      </c>
      <c r="AC2056" s="250" t="str">
        <f t="shared" si="96"/>
        <v>https://financials.omni.fsu.edu/psp/sprdfi/EMPLOYEE/ERP/c/AUDIT_EXPENSE_FUNCTIONS.TE_EXP_SHEET_INQ.GBL?SHEET_ID=</v>
      </c>
      <c r="AD2056" s="250" t="str">
        <f t="shared" si="97"/>
        <v>&amp;PAGE=EX_SHEET_ENTRY</v>
      </c>
      <c r="AE2056" s="250" t="str">
        <f>IF(LEFT(tbl_TransDet_Exp[[#This Row],[Journal Id]],2)="EX",TEXT(tbl_TransDet_Exp[[#This Row],[Vch /Ex /PayId]],"0000000000"),"")</f>
        <v/>
      </c>
      <c r="AF2056" s="250" t="b">
        <f>IF(tbl_TransDet_Exp[[#This Row],[ER Lookup and Format]]&lt;&gt;"",CONCATENATE(tbl_TransDet_Exp[[#This Row],[https://financials.omni.fsu.edu/psp/sprdfi/EMPLOYEE/ERP/c/AUDIT_EXPENSE_FUNCTIONS.TE_EXP_SHEET_INQ.GBL?SHEET_ID=]],AE2056,tbl_TransDet_Exp[[#This Row],[&amp;PAGE=EX_SHEET_ENTRY]]))</f>
        <v>0</v>
      </c>
      <c r="AG2056" s="250" t="str">
        <f t="shared" si="98"/>
        <v>https://docmgmt.its.fsu.edu/NolijWeb/public/apiLoginCheck.jsp?redir=../documentviewer/%3FdocumentId%3D</v>
      </c>
      <c r="AH20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6" s="250" t="str">
        <f>tbl_TransDet_Exp[[#Headers],[&amp;TargetFrameName=None]]</f>
        <v>&amp;TargetFrameName=None</v>
      </c>
      <c r="AJ20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6" s="71"/>
      <c r="AN2056" s="22"/>
      <c r="AO2056" s="22"/>
      <c r="AP2056" s="208"/>
      <c r="AQ2056" s="42" t="e">
        <f>IF(tbl_TransDet_Exp[[#This Row],[Custom SR Type]]="",INDEX(SR_Lookup[Section Name],MATCH(tbl_TransDet_Exp[[#This Row],[Account]],SR_Lookup[Account],0)),tbl_TransDet_Exp[[#This Row],[Custom SR Type]])</f>
        <v>#N/A</v>
      </c>
      <c r="AR2056" s="42">
        <f>VALUE(CONCATENATE(C2056,TEXT(tbl_TransDet_Exp[[#This Row],[Pd]],"00")))</f>
        <v>0</v>
      </c>
      <c r="AS2056" s="42" t="str">
        <f>TEXT(tbl_TransDet_Exp[[#This Row],[Project Id]],"000000")</f>
        <v>000000</v>
      </c>
      <c r="AT2056" s="42" t="e">
        <f>INDEX(Table11[Description],MATCH(tbl_TransDet_Exp[[#This Row],[Account]],Table11[GL Account],0))</f>
        <v>#N/A</v>
      </c>
      <c r="AU20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7" spans="2:47">
      <c r="B2057" s="11"/>
      <c r="C2057" s="243"/>
      <c r="D2057" s="243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244"/>
      <c r="P2057" s="11"/>
      <c r="Q2057" s="245"/>
      <c r="R2057" s="11"/>
      <c r="S2057" s="11"/>
      <c r="T2057" s="11"/>
      <c r="U2057" s="11"/>
      <c r="V2057" s="11"/>
      <c r="W2057" s="11"/>
      <c r="X2057" s="11"/>
      <c r="Y2057" s="11"/>
      <c r="Z2057" s="246"/>
      <c r="AA20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7" s="250" t="e">
        <f>IF(tbl_TransDet_Exp[[#This Row],[+/-  (HR GL Detail)]]&lt;&gt;"",tbl_TransDet_Exp[[#This Row],[+/-  (HR GL Detail)]],IF(#REF!&lt;&gt;"",#REF!,""))</f>
        <v>#REF!</v>
      </c>
      <c r="AC2057" s="250" t="str">
        <f t="shared" si="96"/>
        <v>https://financials.omni.fsu.edu/psp/sprdfi/EMPLOYEE/ERP/c/AUDIT_EXPENSE_FUNCTIONS.TE_EXP_SHEET_INQ.GBL?SHEET_ID=</v>
      </c>
      <c r="AD2057" s="250" t="str">
        <f t="shared" si="97"/>
        <v>&amp;PAGE=EX_SHEET_ENTRY</v>
      </c>
      <c r="AE2057" s="250" t="str">
        <f>IF(LEFT(tbl_TransDet_Exp[[#This Row],[Journal Id]],2)="EX",TEXT(tbl_TransDet_Exp[[#This Row],[Vch /Ex /PayId]],"0000000000"),"")</f>
        <v/>
      </c>
      <c r="AF2057" s="250" t="b">
        <f>IF(tbl_TransDet_Exp[[#This Row],[ER Lookup and Format]]&lt;&gt;"",CONCATENATE(tbl_TransDet_Exp[[#This Row],[https://financials.omni.fsu.edu/psp/sprdfi/EMPLOYEE/ERP/c/AUDIT_EXPENSE_FUNCTIONS.TE_EXP_SHEET_INQ.GBL?SHEET_ID=]],AE2057,tbl_TransDet_Exp[[#This Row],[&amp;PAGE=EX_SHEET_ENTRY]]))</f>
        <v>0</v>
      </c>
      <c r="AG2057" s="250" t="str">
        <f t="shared" si="98"/>
        <v>https://docmgmt.its.fsu.edu/NolijWeb/public/apiLoginCheck.jsp?redir=../documentviewer/%3FdocumentId%3D</v>
      </c>
      <c r="AH20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7" s="250" t="str">
        <f>tbl_TransDet_Exp[[#Headers],[&amp;TargetFrameName=None]]</f>
        <v>&amp;TargetFrameName=None</v>
      </c>
      <c r="AJ20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7" s="71"/>
      <c r="AN2057" s="22"/>
      <c r="AO2057" s="22"/>
      <c r="AP2057" s="208"/>
      <c r="AQ2057" s="42" t="e">
        <f>IF(tbl_TransDet_Exp[[#This Row],[Custom SR Type]]="",INDEX(SR_Lookup[Section Name],MATCH(tbl_TransDet_Exp[[#This Row],[Account]],SR_Lookup[Account],0)),tbl_TransDet_Exp[[#This Row],[Custom SR Type]])</f>
        <v>#N/A</v>
      </c>
      <c r="AR2057" s="42">
        <f>VALUE(CONCATENATE(C2057,TEXT(tbl_TransDet_Exp[[#This Row],[Pd]],"00")))</f>
        <v>0</v>
      </c>
      <c r="AS2057" s="42" t="str">
        <f>TEXT(tbl_TransDet_Exp[[#This Row],[Project Id]],"000000")</f>
        <v>000000</v>
      </c>
      <c r="AT2057" s="42" t="e">
        <f>INDEX(Table11[Description],MATCH(tbl_TransDet_Exp[[#This Row],[Account]],Table11[GL Account],0))</f>
        <v>#N/A</v>
      </c>
      <c r="AU20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8" spans="2:47">
      <c r="B2058" s="11"/>
      <c r="C2058" s="243"/>
      <c r="D2058" s="243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244"/>
      <c r="P2058" s="11"/>
      <c r="Q2058" s="245"/>
      <c r="R2058" s="11"/>
      <c r="S2058" s="11"/>
      <c r="T2058" s="11"/>
      <c r="U2058" s="11"/>
      <c r="V2058" s="11"/>
      <c r="W2058" s="11"/>
      <c r="X2058" s="11"/>
      <c r="Y2058" s="11"/>
      <c r="Z2058" s="246"/>
      <c r="AA20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8" s="250" t="e">
        <f>IF(tbl_TransDet_Exp[[#This Row],[+/-  (HR GL Detail)]]&lt;&gt;"",tbl_TransDet_Exp[[#This Row],[+/-  (HR GL Detail)]],IF(#REF!&lt;&gt;"",#REF!,""))</f>
        <v>#REF!</v>
      </c>
      <c r="AC2058" s="250" t="str">
        <f t="shared" ref="AC2058:AC2121" si="99">$AC$2</f>
        <v>https://financials.omni.fsu.edu/psp/sprdfi/EMPLOYEE/ERP/c/AUDIT_EXPENSE_FUNCTIONS.TE_EXP_SHEET_INQ.GBL?SHEET_ID=</v>
      </c>
      <c r="AD2058" s="250" t="str">
        <f t="shared" ref="AD2058:AD2121" si="100">$AD$2</f>
        <v>&amp;PAGE=EX_SHEET_ENTRY</v>
      </c>
      <c r="AE2058" s="250" t="str">
        <f>IF(LEFT(tbl_TransDet_Exp[[#This Row],[Journal Id]],2)="EX",TEXT(tbl_TransDet_Exp[[#This Row],[Vch /Ex /PayId]],"0000000000"),"")</f>
        <v/>
      </c>
      <c r="AF2058" s="250" t="b">
        <f>IF(tbl_TransDet_Exp[[#This Row],[ER Lookup and Format]]&lt;&gt;"",CONCATENATE(tbl_TransDet_Exp[[#This Row],[https://financials.omni.fsu.edu/psp/sprdfi/EMPLOYEE/ERP/c/AUDIT_EXPENSE_FUNCTIONS.TE_EXP_SHEET_INQ.GBL?SHEET_ID=]],AE2058,tbl_TransDet_Exp[[#This Row],[&amp;PAGE=EX_SHEET_ENTRY]]))</f>
        <v>0</v>
      </c>
      <c r="AG2058" s="250" t="str">
        <f t="shared" ref="AG2058:AG2121" si="101">$AG$2</f>
        <v>https://docmgmt.its.fsu.edu/NolijWeb/public/apiLoginCheck.jsp?redir=../documentviewer/%3FdocumentId%3D</v>
      </c>
      <c r="AH20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8" s="250" t="str">
        <f>tbl_TransDet_Exp[[#Headers],[&amp;TargetFrameName=None]]</f>
        <v>&amp;TargetFrameName=None</v>
      </c>
      <c r="AJ20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8" s="71"/>
      <c r="AN2058" s="22"/>
      <c r="AO2058" s="22"/>
      <c r="AP2058" s="208"/>
      <c r="AQ2058" s="42" t="e">
        <f>IF(tbl_TransDet_Exp[[#This Row],[Custom SR Type]]="",INDEX(SR_Lookup[Section Name],MATCH(tbl_TransDet_Exp[[#This Row],[Account]],SR_Lookup[Account],0)),tbl_TransDet_Exp[[#This Row],[Custom SR Type]])</f>
        <v>#N/A</v>
      </c>
      <c r="AR2058" s="42">
        <f>VALUE(CONCATENATE(C2058,TEXT(tbl_TransDet_Exp[[#This Row],[Pd]],"00")))</f>
        <v>0</v>
      </c>
      <c r="AS2058" s="42" t="str">
        <f>TEXT(tbl_TransDet_Exp[[#This Row],[Project Id]],"000000")</f>
        <v>000000</v>
      </c>
      <c r="AT2058" s="42" t="e">
        <f>INDEX(Table11[Description],MATCH(tbl_TransDet_Exp[[#This Row],[Account]],Table11[GL Account],0))</f>
        <v>#N/A</v>
      </c>
      <c r="AU20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59" spans="2:47">
      <c r="B2059" s="11"/>
      <c r="C2059" s="243"/>
      <c r="D2059" s="243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244"/>
      <c r="P2059" s="11"/>
      <c r="Q2059" s="245"/>
      <c r="R2059" s="11"/>
      <c r="S2059" s="11"/>
      <c r="T2059" s="11"/>
      <c r="U2059" s="11"/>
      <c r="V2059" s="11"/>
      <c r="W2059" s="11"/>
      <c r="X2059" s="11"/>
      <c r="Y2059" s="11"/>
      <c r="Z2059" s="246"/>
      <c r="AA20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59" s="250" t="e">
        <f>IF(tbl_TransDet_Exp[[#This Row],[+/-  (HR GL Detail)]]&lt;&gt;"",tbl_TransDet_Exp[[#This Row],[+/-  (HR GL Detail)]],IF(#REF!&lt;&gt;"",#REF!,""))</f>
        <v>#REF!</v>
      </c>
      <c r="AC2059" s="250" t="str">
        <f t="shared" si="99"/>
        <v>https://financials.omni.fsu.edu/psp/sprdfi/EMPLOYEE/ERP/c/AUDIT_EXPENSE_FUNCTIONS.TE_EXP_SHEET_INQ.GBL?SHEET_ID=</v>
      </c>
      <c r="AD2059" s="250" t="str">
        <f t="shared" si="100"/>
        <v>&amp;PAGE=EX_SHEET_ENTRY</v>
      </c>
      <c r="AE2059" s="250" t="str">
        <f>IF(LEFT(tbl_TransDet_Exp[[#This Row],[Journal Id]],2)="EX",TEXT(tbl_TransDet_Exp[[#This Row],[Vch /Ex /PayId]],"0000000000"),"")</f>
        <v/>
      </c>
      <c r="AF2059" s="250" t="b">
        <f>IF(tbl_TransDet_Exp[[#This Row],[ER Lookup and Format]]&lt;&gt;"",CONCATENATE(tbl_TransDet_Exp[[#This Row],[https://financials.omni.fsu.edu/psp/sprdfi/EMPLOYEE/ERP/c/AUDIT_EXPENSE_FUNCTIONS.TE_EXP_SHEET_INQ.GBL?SHEET_ID=]],AE2059,tbl_TransDet_Exp[[#This Row],[&amp;PAGE=EX_SHEET_ENTRY]]))</f>
        <v>0</v>
      </c>
      <c r="AG2059" s="250" t="str">
        <f t="shared" si="101"/>
        <v>https://docmgmt.its.fsu.edu/NolijWeb/public/apiLoginCheck.jsp?redir=../documentviewer/%3FdocumentId%3D</v>
      </c>
      <c r="AH20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59" s="250" t="str">
        <f>tbl_TransDet_Exp[[#Headers],[&amp;TargetFrameName=None]]</f>
        <v>&amp;TargetFrameName=None</v>
      </c>
      <c r="AJ20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59" s="71"/>
      <c r="AN2059" s="22"/>
      <c r="AO2059" s="22"/>
      <c r="AP2059" s="208"/>
      <c r="AQ2059" s="42" t="e">
        <f>IF(tbl_TransDet_Exp[[#This Row],[Custom SR Type]]="",INDEX(SR_Lookup[Section Name],MATCH(tbl_TransDet_Exp[[#This Row],[Account]],SR_Lookup[Account],0)),tbl_TransDet_Exp[[#This Row],[Custom SR Type]])</f>
        <v>#N/A</v>
      </c>
      <c r="AR2059" s="42">
        <f>VALUE(CONCATENATE(C2059,TEXT(tbl_TransDet_Exp[[#This Row],[Pd]],"00")))</f>
        <v>0</v>
      </c>
      <c r="AS2059" s="42" t="str">
        <f>TEXT(tbl_TransDet_Exp[[#This Row],[Project Id]],"000000")</f>
        <v>000000</v>
      </c>
      <c r="AT2059" s="42" t="e">
        <f>INDEX(Table11[Description],MATCH(tbl_TransDet_Exp[[#This Row],[Account]],Table11[GL Account],0))</f>
        <v>#N/A</v>
      </c>
      <c r="AU20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0" spans="2:47">
      <c r="B2060" s="11"/>
      <c r="C2060" s="243"/>
      <c r="D2060" s="243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244"/>
      <c r="P2060" s="11"/>
      <c r="Q2060" s="245"/>
      <c r="R2060" s="11"/>
      <c r="S2060" s="11"/>
      <c r="T2060" s="11"/>
      <c r="U2060" s="11"/>
      <c r="V2060" s="11"/>
      <c r="W2060" s="11"/>
      <c r="X2060" s="11"/>
      <c r="Y2060" s="11"/>
      <c r="Z2060" s="246"/>
      <c r="AA20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0" s="250" t="e">
        <f>IF(tbl_TransDet_Exp[[#This Row],[+/-  (HR GL Detail)]]&lt;&gt;"",tbl_TransDet_Exp[[#This Row],[+/-  (HR GL Detail)]],IF(#REF!&lt;&gt;"",#REF!,""))</f>
        <v>#REF!</v>
      </c>
      <c r="AC2060" s="250" t="str">
        <f t="shared" si="99"/>
        <v>https://financials.omni.fsu.edu/psp/sprdfi/EMPLOYEE/ERP/c/AUDIT_EXPENSE_FUNCTIONS.TE_EXP_SHEET_INQ.GBL?SHEET_ID=</v>
      </c>
      <c r="AD2060" s="250" t="str">
        <f t="shared" si="100"/>
        <v>&amp;PAGE=EX_SHEET_ENTRY</v>
      </c>
      <c r="AE2060" s="250" t="str">
        <f>IF(LEFT(tbl_TransDet_Exp[[#This Row],[Journal Id]],2)="EX",TEXT(tbl_TransDet_Exp[[#This Row],[Vch /Ex /PayId]],"0000000000"),"")</f>
        <v/>
      </c>
      <c r="AF2060" s="250" t="b">
        <f>IF(tbl_TransDet_Exp[[#This Row],[ER Lookup and Format]]&lt;&gt;"",CONCATENATE(tbl_TransDet_Exp[[#This Row],[https://financials.omni.fsu.edu/psp/sprdfi/EMPLOYEE/ERP/c/AUDIT_EXPENSE_FUNCTIONS.TE_EXP_SHEET_INQ.GBL?SHEET_ID=]],AE2060,tbl_TransDet_Exp[[#This Row],[&amp;PAGE=EX_SHEET_ENTRY]]))</f>
        <v>0</v>
      </c>
      <c r="AG2060" s="250" t="str">
        <f t="shared" si="101"/>
        <v>https://docmgmt.its.fsu.edu/NolijWeb/public/apiLoginCheck.jsp?redir=../documentviewer/%3FdocumentId%3D</v>
      </c>
      <c r="AH20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0" s="250" t="str">
        <f>tbl_TransDet_Exp[[#Headers],[&amp;TargetFrameName=None]]</f>
        <v>&amp;TargetFrameName=None</v>
      </c>
      <c r="AJ20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0" s="71"/>
      <c r="AN2060" s="22"/>
      <c r="AO2060" s="22"/>
      <c r="AP2060" s="208"/>
      <c r="AQ2060" s="42" t="e">
        <f>IF(tbl_TransDet_Exp[[#This Row],[Custom SR Type]]="",INDEX(SR_Lookup[Section Name],MATCH(tbl_TransDet_Exp[[#This Row],[Account]],SR_Lookup[Account],0)),tbl_TransDet_Exp[[#This Row],[Custom SR Type]])</f>
        <v>#N/A</v>
      </c>
      <c r="AR2060" s="42">
        <f>VALUE(CONCATENATE(C2060,TEXT(tbl_TransDet_Exp[[#This Row],[Pd]],"00")))</f>
        <v>0</v>
      </c>
      <c r="AS2060" s="42" t="str">
        <f>TEXT(tbl_TransDet_Exp[[#This Row],[Project Id]],"000000")</f>
        <v>000000</v>
      </c>
      <c r="AT2060" s="42" t="e">
        <f>INDEX(Table11[Description],MATCH(tbl_TransDet_Exp[[#This Row],[Account]],Table11[GL Account],0))</f>
        <v>#N/A</v>
      </c>
      <c r="AU20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1" spans="2:47">
      <c r="B2061" s="11"/>
      <c r="C2061" s="243"/>
      <c r="D2061" s="243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244"/>
      <c r="P2061" s="11"/>
      <c r="Q2061" s="245"/>
      <c r="R2061" s="11"/>
      <c r="S2061" s="11"/>
      <c r="T2061" s="11"/>
      <c r="U2061" s="11"/>
      <c r="V2061" s="11"/>
      <c r="W2061" s="11"/>
      <c r="X2061" s="11"/>
      <c r="Y2061" s="11"/>
      <c r="Z2061" s="246"/>
      <c r="AA20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1" s="250" t="e">
        <f>IF(tbl_TransDet_Exp[[#This Row],[+/-  (HR GL Detail)]]&lt;&gt;"",tbl_TransDet_Exp[[#This Row],[+/-  (HR GL Detail)]],IF(#REF!&lt;&gt;"",#REF!,""))</f>
        <v>#REF!</v>
      </c>
      <c r="AC2061" s="250" t="str">
        <f t="shared" si="99"/>
        <v>https://financials.omni.fsu.edu/psp/sprdfi/EMPLOYEE/ERP/c/AUDIT_EXPENSE_FUNCTIONS.TE_EXP_SHEET_INQ.GBL?SHEET_ID=</v>
      </c>
      <c r="AD2061" s="250" t="str">
        <f t="shared" si="100"/>
        <v>&amp;PAGE=EX_SHEET_ENTRY</v>
      </c>
      <c r="AE2061" s="250" t="str">
        <f>IF(LEFT(tbl_TransDet_Exp[[#This Row],[Journal Id]],2)="EX",TEXT(tbl_TransDet_Exp[[#This Row],[Vch /Ex /PayId]],"0000000000"),"")</f>
        <v/>
      </c>
      <c r="AF2061" s="250" t="b">
        <f>IF(tbl_TransDet_Exp[[#This Row],[ER Lookup and Format]]&lt;&gt;"",CONCATENATE(tbl_TransDet_Exp[[#This Row],[https://financials.omni.fsu.edu/psp/sprdfi/EMPLOYEE/ERP/c/AUDIT_EXPENSE_FUNCTIONS.TE_EXP_SHEET_INQ.GBL?SHEET_ID=]],AE2061,tbl_TransDet_Exp[[#This Row],[&amp;PAGE=EX_SHEET_ENTRY]]))</f>
        <v>0</v>
      </c>
      <c r="AG2061" s="250" t="str">
        <f t="shared" si="101"/>
        <v>https://docmgmt.its.fsu.edu/NolijWeb/public/apiLoginCheck.jsp?redir=../documentviewer/%3FdocumentId%3D</v>
      </c>
      <c r="AH20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1" s="250" t="str">
        <f>tbl_TransDet_Exp[[#Headers],[&amp;TargetFrameName=None]]</f>
        <v>&amp;TargetFrameName=None</v>
      </c>
      <c r="AJ20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1" s="71"/>
      <c r="AN2061" s="22"/>
      <c r="AO2061" s="22"/>
      <c r="AP2061" s="208"/>
      <c r="AQ2061" s="42" t="e">
        <f>IF(tbl_TransDet_Exp[[#This Row],[Custom SR Type]]="",INDEX(SR_Lookup[Section Name],MATCH(tbl_TransDet_Exp[[#This Row],[Account]],SR_Lookup[Account],0)),tbl_TransDet_Exp[[#This Row],[Custom SR Type]])</f>
        <v>#N/A</v>
      </c>
      <c r="AR2061" s="42">
        <f>VALUE(CONCATENATE(C2061,TEXT(tbl_TransDet_Exp[[#This Row],[Pd]],"00")))</f>
        <v>0</v>
      </c>
      <c r="AS2061" s="42" t="str">
        <f>TEXT(tbl_TransDet_Exp[[#This Row],[Project Id]],"000000")</f>
        <v>000000</v>
      </c>
      <c r="AT2061" s="42" t="e">
        <f>INDEX(Table11[Description],MATCH(tbl_TransDet_Exp[[#This Row],[Account]],Table11[GL Account],0))</f>
        <v>#N/A</v>
      </c>
      <c r="AU20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2" spans="2:47">
      <c r="B2062" s="11"/>
      <c r="C2062" s="243"/>
      <c r="D2062" s="243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244"/>
      <c r="P2062" s="11"/>
      <c r="Q2062" s="245"/>
      <c r="R2062" s="11"/>
      <c r="S2062" s="11"/>
      <c r="T2062" s="11"/>
      <c r="U2062" s="11"/>
      <c r="V2062" s="11"/>
      <c r="W2062" s="11"/>
      <c r="X2062" s="11"/>
      <c r="Y2062" s="11"/>
      <c r="Z2062" s="246"/>
      <c r="AA20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2" s="250" t="e">
        <f>IF(tbl_TransDet_Exp[[#This Row],[+/-  (HR GL Detail)]]&lt;&gt;"",tbl_TransDet_Exp[[#This Row],[+/-  (HR GL Detail)]],IF(#REF!&lt;&gt;"",#REF!,""))</f>
        <v>#REF!</v>
      </c>
      <c r="AC2062" s="250" t="str">
        <f t="shared" si="99"/>
        <v>https://financials.omni.fsu.edu/psp/sprdfi/EMPLOYEE/ERP/c/AUDIT_EXPENSE_FUNCTIONS.TE_EXP_SHEET_INQ.GBL?SHEET_ID=</v>
      </c>
      <c r="AD2062" s="250" t="str">
        <f t="shared" si="100"/>
        <v>&amp;PAGE=EX_SHEET_ENTRY</v>
      </c>
      <c r="AE2062" s="250" t="str">
        <f>IF(LEFT(tbl_TransDet_Exp[[#This Row],[Journal Id]],2)="EX",TEXT(tbl_TransDet_Exp[[#This Row],[Vch /Ex /PayId]],"0000000000"),"")</f>
        <v/>
      </c>
      <c r="AF2062" s="250" t="b">
        <f>IF(tbl_TransDet_Exp[[#This Row],[ER Lookup and Format]]&lt;&gt;"",CONCATENATE(tbl_TransDet_Exp[[#This Row],[https://financials.omni.fsu.edu/psp/sprdfi/EMPLOYEE/ERP/c/AUDIT_EXPENSE_FUNCTIONS.TE_EXP_SHEET_INQ.GBL?SHEET_ID=]],AE2062,tbl_TransDet_Exp[[#This Row],[&amp;PAGE=EX_SHEET_ENTRY]]))</f>
        <v>0</v>
      </c>
      <c r="AG2062" s="250" t="str">
        <f t="shared" si="101"/>
        <v>https://docmgmt.its.fsu.edu/NolijWeb/public/apiLoginCheck.jsp?redir=../documentviewer/%3FdocumentId%3D</v>
      </c>
      <c r="AH20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2" s="250" t="str">
        <f>tbl_TransDet_Exp[[#Headers],[&amp;TargetFrameName=None]]</f>
        <v>&amp;TargetFrameName=None</v>
      </c>
      <c r="AJ20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2" s="71"/>
      <c r="AN2062" s="22"/>
      <c r="AO2062" s="22"/>
      <c r="AP2062" s="208"/>
      <c r="AQ2062" s="42" t="e">
        <f>IF(tbl_TransDet_Exp[[#This Row],[Custom SR Type]]="",INDEX(SR_Lookup[Section Name],MATCH(tbl_TransDet_Exp[[#This Row],[Account]],SR_Lookup[Account],0)),tbl_TransDet_Exp[[#This Row],[Custom SR Type]])</f>
        <v>#N/A</v>
      </c>
      <c r="AR2062" s="42">
        <f>VALUE(CONCATENATE(C2062,TEXT(tbl_TransDet_Exp[[#This Row],[Pd]],"00")))</f>
        <v>0</v>
      </c>
      <c r="AS2062" s="42" t="str">
        <f>TEXT(tbl_TransDet_Exp[[#This Row],[Project Id]],"000000")</f>
        <v>000000</v>
      </c>
      <c r="AT2062" s="42" t="e">
        <f>INDEX(Table11[Description],MATCH(tbl_TransDet_Exp[[#This Row],[Account]],Table11[GL Account],0))</f>
        <v>#N/A</v>
      </c>
      <c r="AU20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3" spans="2:47">
      <c r="B2063" s="11"/>
      <c r="C2063" s="243"/>
      <c r="D2063" s="243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244"/>
      <c r="P2063" s="11"/>
      <c r="Q2063" s="245"/>
      <c r="R2063" s="11"/>
      <c r="S2063" s="11"/>
      <c r="T2063" s="11"/>
      <c r="U2063" s="11"/>
      <c r="V2063" s="11"/>
      <c r="W2063" s="11"/>
      <c r="X2063" s="11"/>
      <c r="Y2063" s="11"/>
      <c r="Z2063" s="246"/>
      <c r="AA20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3" s="250" t="e">
        <f>IF(tbl_TransDet_Exp[[#This Row],[+/-  (HR GL Detail)]]&lt;&gt;"",tbl_TransDet_Exp[[#This Row],[+/-  (HR GL Detail)]],IF(#REF!&lt;&gt;"",#REF!,""))</f>
        <v>#REF!</v>
      </c>
      <c r="AC2063" s="250" t="str">
        <f t="shared" si="99"/>
        <v>https://financials.omni.fsu.edu/psp/sprdfi/EMPLOYEE/ERP/c/AUDIT_EXPENSE_FUNCTIONS.TE_EXP_SHEET_INQ.GBL?SHEET_ID=</v>
      </c>
      <c r="AD2063" s="250" t="str">
        <f t="shared" si="100"/>
        <v>&amp;PAGE=EX_SHEET_ENTRY</v>
      </c>
      <c r="AE2063" s="250" t="str">
        <f>IF(LEFT(tbl_TransDet_Exp[[#This Row],[Journal Id]],2)="EX",TEXT(tbl_TransDet_Exp[[#This Row],[Vch /Ex /PayId]],"0000000000"),"")</f>
        <v/>
      </c>
      <c r="AF2063" s="250" t="b">
        <f>IF(tbl_TransDet_Exp[[#This Row],[ER Lookup and Format]]&lt;&gt;"",CONCATENATE(tbl_TransDet_Exp[[#This Row],[https://financials.omni.fsu.edu/psp/sprdfi/EMPLOYEE/ERP/c/AUDIT_EXPENSE_FUNCTIONS.TE_EXP_SHEET_INQ.GBL?SHEET_ID=]],AE2063,tbl_TransDet_Exp[[#This Row],[&amp;PAGE=EX_SHEET_ENTRY]]))</f>
        <v>0</v>
      </c>
      <c r="AG2063" s="250" t="str">
        <f t="shared" si="101"/>
        <v>https://docmgmt.its.fsu.edu/NolijWeb/public/apiLoginCheck.jsp?redir=../documentviewer/%3FdocumentId%3D</v>
      </c>
      <c r="AH20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3" s="250" t="str">
        <f>tbl_TransDet_Exp[[#Headers],[&amp;TargetFrameName=None]]</f>
        <v>&amp;TargetFrameName=None</v>
      </c>
      <c r="AJ20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3" s="71"/>
      <c r="AN2063" s="22"/>
      <c r="AO2063" s="22"/>
      <c r="AP2063" s="208"/>
      <c r="AQ2063" s="42" t="e">
        <f>IF(tbl_TransDet_Exp[[#This Row],[Custom SR Type]]="",INDEX(SR_Lookup[Section Name],MATCH(tbl_TransDet_Exp[[#This Row],[Account]],SR_Lookup[Account],0)),tbl_TransDet_Exp[[#This Row],[Custom SR Type]])</f>
        <v>#N/A</v>
      </c>
      <c r="AR2063" s="42">
        <f>VALUE(CONCATENATE(C2063,TEXT(tbl_TransDet_Exp[[#This Row],[Pd]],"00")))</f>
        <v>0</v>
      </c>
      <c r="AS2063" s="42" t="str">
        <f>TEXT(tbl_TransDet_Exp[[#This Row],[Project Id]],"000000")</f>
        <v>000000</v>
      </c>
      <c r="AT2063" s="42" t="e">
        <f>INDEX(Table11[Description],MATCH(tbl_TransDet_Exp[[#This Row],[Account]],Table11[GL Account],0))</f>
        <v>#N/A</v>
      </c>
      <c r="AU20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4" spans="2:47">
      <c r="B2064" s="11"/>
      <c r="C2064" s="243"/>
      <c r="D2064" s="243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244"/>
      <c r="P2064" s="11"/>
      <c r="Q2064" s="245"/>
      <c r="R2064" s="11"/>
      <c r="S2064" s="11"/>
      <c r="T2064" s="11"/>
      <c r="U2064" s="11"/>
      <c r="V2064" s="11"/>
      <c r="W2064" s="11"/>
      <c r="X2064" s="11"/>
      <c r="Y2064" s="11"/>
      <c r="Z2064" s="246"/>
      <c r="AA20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4" s="250" t="e">
        <f>IF(tbl_TransDet_Exp[[#This Row],[+/-  (HR GL Detail)]]&lt;&gt;"",tbl_TransDet_Exp[[#This Row],[+/-  (HR GL Detail)]],IF(#REF!&lt;&gt;"",#REF!,""))</f>
        <v>#REF!</v>
      </c>
      <c r="AC2064" s="250" t="str">
        <f t="shared" si="99"/>
        <v>https://financials.omni.fsu.edu/psp/sprdfi/EMPLOYEE/ERP/c/AUDIT_EXPENSE_FUNCTIONS.TE_EXP_SHEET_INQ.GBL?SHEET_ID=</v>
      </c>
      <c r="AD2064" s="250" t="str">
        <f t="shared" si="100"/>
        <v>&amp;PAGE=EX_SHEET_ENTRY</v>
      </c>
      <c r="AE2064" s="250" t="str">
        <f>IF(LEFT(tbl_TransDet_Exp[[#This Row],[Journal Id]],2)="EX",TEXT(tbl_TransDet_Exp[[#This Row],[Vch /Ex /PayId]],"0000000000"),"")</f>
        <v/>
      </c>
      <c r="AF2064" s="250" t="b">
        <f>IF(tbl_TransDet_Exp[[#This Row],[ER Lookup and Format]]&lt;&gt;"",CONCATENATE(tbl_TransDet_Exp[[#This Row],[https://financials.omni.fsu.edu/psp/sprdfi/EMPLOYEE/ERP/c/AUDIT_EXPENSE_FUNCTIONS.TE_EXP_SHEET_INQ.GBL?SHEET_ID=]],AE2064,tbl_TransDet_Exp[[#This Row],[&amp;PAGE=EX_SHEET_ENTRY]]))</f>
        <v>0</v>
      </c>
      <c r="AG2064" s="250" t="str">
        <f t="shared" si="101"/>
        <v>https://docmgmt.its.fsu.edu/NolijWeb/public/apiLoginCheck.jsp?redir=../documentviewer/%3FdocumentId%3D</v>
      </c>
      <c r="AH20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4" s="250" t="str">
        <f>tbl_TransDet_Exp[[#Headers],[&amp;TargetFrameName=None]]</f>
        <v>&amp;TargetFrameName=None</v>
      </c>
      <c r="AJ20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4" s="71"/>
      <c r="AN2064" s="22"/>
      <c r="AO2064" s="22"/>
      <c r="AP2064" s="208"/>
      <c r="AQ2064" s="42" t="e">
        <f>IF(tbl_TransDet_Exp[[#This Row],[Custom SR Type]]="",INDEX(SR_Lookup[Section Name],MATCH(tbl_TransDet_Exp[[#This Row],[Account]],SR_Lookup[Account],0)),tbl_TransDet_Exp[[#This Row],[Custom SR Type]])</f>
        <v>#N/A</v>
      </c>
      <c r="AR2064" s="42">
        <f>VALUE(CONCATENATE(C2064,TEXT(tbl_TransDet_Exp[[#This Row],[Pd]],"00")))</f>
        <v>0</v>
      </c>
      <c r="AS2064" s="42" t="str">
        <f>TEXT(tbl_TransDet_Exp[[#This Row],[Project Id]],"000000")</f>
        <v>000000</v>
      </c>
      <c r="AT2064" s="42" t="e">
        <f>INDEX(Table11[Description],MATCH(tbl_TransDet_Exp[[#This Row],[Account]],Table11[GL Account],0))</f>
        <v>#N/A</v>
      </c>
      <c r="AU20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5" spans="2:47">
      <c r="B2065" s="11"/>
      <c r="C2065" s="243"/>
      <c r="D2065" s="243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244"/>
      <c r="P2065" s="11"/>
      <c r="Q2065" s="245"/>
      <c r="R2065" s="11"/>
      <c r="S2065" s="11"/>
      <c r="T2065" s="11"/>
      <c r="U2065" s="11"/>
      <c r="V2065" s="11"/>
      <c r="W2065" s="11"/>
      <c r="X2065" s="11"/>
      <c r="Y2065" s="11"/>
      <c r="Z2065" s="246"/>
      <c r="AA20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5" s="250" t="e">
        <f>IF(tbl_TransDet_Exp[[#This Row],[+/-  (HR GL Detail)]]&lt;&gt;"",tbl_TransDet_Exp[[#This Row],[+/-  (HR GL Detail)]],IF(#REF!&lt;&gt;"",#REF!,""))</f>
        <v>#REF!</v>
      </c>
      <c r="AC2065" s="250" t="str">
        <f t="shared" si="99"/>
        <v>https://financials.omni.fsu.edu/psp/sprdfi/EMPLOYEE/ERP/c/AUDIT_EXPENSE_FUNCTIONS.TE_EXP_SHEET_INQ.GBL?SHEET_ID=</v>
      </c>
      <c r="AD2065" s="250" t="str">
        <f t="shared" si="100"/>
        <v>&amp;PAGE=EX_SHEET_ENTRY</v>
      </c>
      <c r="AE2065" s="250" t="str">
        <f>IF(LEFT(tbl_TransDet_Exp[[#This Row],[Journal Id]],2)="EX",TEXT(tbl_TransDet_Exp[[#This Row],[Vch /Ex /PayId]],"0000000000"),"")</f>
        <v/>
      </c>
      <c r="AF2065" s="250" t="b">
        <f>IF(tbl_TransDet_Exp[[#This Row],[ER Lookup and Format]]&lt;&gt;"",CONCATENATE(tbl_TransDet_Exp[[#This Row],[https://financials.omni.fsu.edu/psp/sprdfi/EMPLOYEE/ERP/c/AUDIT_EXPENSE_FUNCTIONS.TE_EXP_SHEET_INQ.GBL?SHEET_ID=]],AE2065,tbl_TransDet_Exp[[#This Row],[&amp;PAGE=EX_SHEET_ENTRY]]))</f>
        <v>0</v>
      </c>
      <c r="AG2065" s="250" t="str">
        <f t="shared" si="101"/>
        <v>https://docmgmt.its.fsu.edu/NolijWeb/public/apiLoginCheck.jsp?redir=../documentviewer/%3FdocumentId%3D</v>
      </c>
      <c r="AH20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5" s="250" t="str">
        <f>tbl_TransDet_Exp[[#Headers],[&amp;TargetFrameName=None]]</f>
        <v>&amp;TargetFrameName=None</v>
      </c>
      <c r="AJ20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5" s="71"/>
      <c r="AN2065" s="22"/>
      <c r="AO2065" s="22"/>
      <c r="AP2065" s="208"/>
      <c r="AQ2065" s="42" t="e">
        <f>IF(tbl_TransDet_Exp[[#This Row],[Custom SR Type]]="",INDEX(SR_Lookup[Section Name],MATCH(tbl_TransDet_Exp[[#This Row],[Account]],SR_Lookup[Account],0)),tbl_TransDet_Exp[[#This Row],[Custom SR Type]])</f>
        <v>#N/A</v>
      </c>
      <c r="AR2065" s="42">
        <f>VALUE(CONCATENATE(C2065,TEXT(tbl_TransDet_Exp[[#This Row],[Pd]],"00")))</f>
        <v>0</v>
      </c>
      <c r="AS2065" s="42" t="str">
        <f>TEXT(tbl_TransDet_Exp[[#This Row],[Project Id]],"000000")</f>
        <v>000000</v>
      </c>
      <c r="AT2065" s="42" t="e">
        <f>INDEX(Table11[Description],MATCH(tbl_TransDet_Exp[[#This Row],[Account]],Table11[GL Account],0))</f>
        <v>#N/A</v>
      </c>
      <c r="AU20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6" spans="2:47">
      <c r="B2066" s="11"/>
      <c r="C2066" s="243"/>
      <c r="D2066" s="243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244"/>
      <c r="P2066" s="11"/>
      <c r="Q2066" s="245"/>
      <c r="R2066" s="11"/>
      <c r="S2066" s="11"/>
      <c r="T2066" s="11"/>
      <c r="U2066" s="11"/>
      <c r="V2066" s="11"/>
      <c r="W2066" s="11"/>
      <c r="X2066" s="11"/>
      <c r="Y2066" s="11"/>
      <c r="Z2066" s="246"/>
      <c r="AA20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6" s="250" t="e">
        <f>IF(tbl_TransDet_Exp[[#This Row],[+/-  (HR GL Detail)]]&lt;&gt;"",tbl_TransDet_Exp[[#This Row],[+/-  (HR GL Detail)]],IF(#REF!&lt;&gt;"",#REF!,""))</f>
        <v>#REF!</v>
      </c>
      <c r="AC2066" s="250" t="str">
        <f t="shared" si="99"/>
        <v>https://financials.omni.fsu.edu/psp/sprdfi/EMPLOYEE/ERP/c/AUDIT_EXPENSE_FUNCTIONS.TE_EXP_SHEET_INQ.GBL?SHEET_ID=</v>
      </c>
      <c r="AD2066" s="250" t="str">
        <f t="shared" si="100"/>
        <v>&amp;PAGE=EX_SHEET_ENTRY</v>
      </c>
      <c r="AE2066" s="250" t="str">
        <f>IF(LEFT(tbl_TransDet_Exp[[#This Row],[Journal Id]],2)="EX",TEXT(tbl_TransDet_Exp[[#This Row],[Vch /Ex /PayId]],"0000000000"),"")</f>
        <v/>
      </c>
      <c r="AF2066" s="250" t="b">
        <f>IF(tbl_TransDet_Exp[[#This Row],[ER Lookup and Format]]&lt;&gt;"",CONCATENATE(tbl_TransDet_Exp[[#This Row],[https://financials.omni.fsu.edu/psp/sprdfi/EMPLOYEE/ERP/c/AUDIT_EXPENSE_FUNCTIONS.TE_EXP_SHEET_INQ.GBL?SHEET_ID=]],AE2066,tbl_TransDet_Exp[[#This Row],[&amp;PAGE=EX_SHEET_ENTRY]]))</f>
        <v>0</v>
      </c>
      <c r="AG2066" s="250" t="str">
        <f t="shared" si="101"/>
        <v>https://docmgmt.its.fsu.edu/NolijWeb/public/apiLoginCheck.jsp?redir=../documentviewer/%3FdocumentId%3D</v>
      </c>
      <c r="AH20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6" s="250" t="str">
        <f>tbl_TransDet_Exp[[#Headers],[&amp;TargetFrameName=None]]</f>
        <v>&amp;TargetFrameName=None</v>
      </c>
      <c r="AJ20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6" s="71"/>
      <c r="AN2066" s="22"/>
      <c r="AO2066" s="22"/>
      <c r="AP2066" s="208"/>
      <c r="AQ2066" s="42" t="e">
        <f>IF(tbl_TransDet_Exp[[#This Row],[Custom SR Type]]="",INDEX(SR_Lookup[Section Name],MATCH(tbl_TransDet_Exp[[#This Row],[Account]],SR_Lookup[Account],0)),tbl_TransDet_Exp[[#This Row],[Custom SR Type]])</f>
        <v>#N/A</v>
      </c>
      <c r="AR2066" s="42">
        <f>VALUE(CONCATENATE(C2066,TEXT(tbl_TransDet_Exp[[#This Row],[Pd]],"00")))</f>
        <v>0</v>
      </c>
      <c r="AS2066" s="42" t="str">
        <f>TEXT(tbl_TransDet_Exp[[#This Row],[Project Id]],"000000")</f>
        <v>000000</v>
      </c>
      <c r="AT2066" s="42" t="e">
        <f>INDEX(Table11[Description],MATCH(tbl_TransDet_Exp[[#This Row],[Account]],Table11[GL Account],0))</f>
        <v>#N/A</v>
      </c>
      <c r="AU20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7" spans="2:47">
      <c r="B2067" s="11"/>
      <c r="C2067" s="243"/>
      <c r="D2067" s="243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244"/>
      <c r="P2067" s="11"/>
      <c r="Q2067" s="245"/>
      <c r="R2067" s="11"/>
      <c r="S2067" s="11"/>
      <c r="T2067" s="11"/>
      <c r="U2067" s="11"/>
      <c r="V2067" s="11"/>
      <c r="W2067" s="11"/>
      <c r="X2067" s="11"/>
      <c r="Y2067" s="11"/>
      <c r="Z2067" s="246"/>
      <c r="AA20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7" s="250" t="e">
        <f>IF(tbl_TransDet_Exp[[#This Row],[+/-  (HR GL Detail)]]&lt;&gt;"",tbl_TransDet_Exp[[#This Row],[+/-  (HR GL Detail)]],IF(#REF!&lt;&gt;"",#REF!,""))</f>
        <v>#REF!</v>
      </c>
      <c r="AC2067" s="250" t="str">
        <f t="shared" si="99"/>
        <v>https://financials.omni.fsu.edu/psp/sprdfi/EMPLOYEE/ERP/c/AUDIT_EXPENSE_FUNCTIONS.TE_EXP_SHEET_INQ.GBL?SHEET_ID=</v>
      </c>
      <c r="AD2067" s="250" t="str">
        <f t="shared" si="100"/>
        <v>&amp;PAGE=EX_SHEET_ENTRY</v>
      </c>
      <c r="AE2067" s="250" t="str">
        <f>IF(LEFT(tbl_TransDet_Exp[[#This Row],[Journal Id]],2)="EX",TEXT(tbl_TransDet_Exp[[#This Row],[Vch /Ex /PayId]],"0000000000"),"")</f>
        <v/>
      </c>
      <c r="AF2067" s="250" t="b">
        <f>IF(tbl_TransDet_Exp[[#This Row],[ER Lookup and Format]]&lt;&gt;"",CONCATENATE(tbl_TransDet_Exp[[#This Row],[https://financials.omni.fsu.edu/psp/sprdfi/EMPLOYEE/ERP/c/AUDIT_EXPENSE_FUNCTIONS.TE_EXP_SHEET_INQ.GBL?SHEET_ID=]],AE2067,tbl_TransDet_Exp[[#This Row],[&amp;PAGE=EX_SHEET_ENTRY]]))</f>
        <v>0</v>
      </c>
      <c r="AG2067" s="250" t="str">
        <f t="shared" si="101"/>
        <v>https://docmgmt.its.fsu.edu/NolijWeb/public/apiLoginCheck.jsp?redir=../documentviewer/%3FdocumentId%3D</v>
      </c>
      <c r="AH20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7" s="250" t="str">
        <f>tbl_TransDet_Exp[[#Headers],[&amp;TargetFrameName=None]]</f>
        <v>&amp;TargetFrameName=None</v>
      </c>
      <c r="AJ20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7" s="71"/>
      <c r="AN2067" s="22"/>
      <c r="AO2067" s="22"/>
      <c r="AP2067" s="208"/>
      <c r="AQ2067" s="42" t="e">
        <f>IF(tbl_TransDet_Exp[[#This Row],[Custom SR Type]]="",INDEX(SR_Lookup[Section Name],MATCH(tbl_TransDet_Exp[[#This Row],[Account]],SR_Lookup[Account],0)),tbl_TransDet_Exp[[#This Row],[Custom SR Type]])</f>
        <v>#N/A</v>
      </c>
      <c r="AR2067" s="42">
        <f>VALUE(CONCATENATE(C2067,TEXT(tbl_TransDet_Exp[[#This Row],[Pd]],"00")))</f>
        <v>0</v>
      </c>
      <c r="AS2067" s="42" t="str">
        <f>TEXT(tbl_TransDet_Exp[[#This Row],[Project Id]],"000000")</f>
        <v>000000</v>
      </c>
      <c r="AT2067" s="42" t="e">
        <f>INDEX(Table11[Description],MATCH(tbl_TransDet_Exp[[#This Row],[Account]],Table11[GL Account],0))</f>
        <v>#N/A</v>
      </c>
      <c r="AU20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8" spans="2:47">
      <c r="B2068" s="11"/>
      <c r="C2068" s="243"/>
      <c r="D2068" s="243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244"/>
      <c r="P2068" s="11"/>
      <c r="Q2068" s="245"/>
      <c r="R2068" s="11"/>
      <c r="S2068" s="11"/>
      <c r="T2068" s="11"/>
      <c r="U2068" s="11"/>
      <c r="V2068" s="11"/>
      <c r="W2068" s="11"/>
      <c r="X2068" s="11"/>
      <c r="Y2068" s="11"/>
      <c r="Z2068" s="246"/>
      <c r="AA20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8" s="250" t="e">
        <f>IF(tbl_TransDet_Exp[[#This Row],[+/-  (HR GL Detail)]]&lt;&gt;"",tbl_TransDet_Exp[[#This Row],[+/-  (HR GL Detail)]],IF(#REF!&lt;&gt;"",#REF!,""))</f>
        <v>#REF!</v>
      </c>
      <c r="AC2068" s="250" t="str">
        <f t="shared" si="99"/>
        <v>https://financials.omni.fsu.edu/psp/sprdfi/EMPLOYEE/ERP/c/AUDIT_EXPENSE_FUNCTIONS.TE_EXP_SHEET_INQ.GBL?SHEET_ID=</v>
      </c>
      <c r="AD2068" s="250" t="str">
        <f t="shared" si="100"/>
        <v>&amp;PAGE=EX_SHEET_ENTRY</v>
      </c>
      <c r="AE2068" s="250" t="str">
        <f>IF(LEFT(tbl_TransDet_Exp[[#This Row],[Journal Id]],2)="EX",TEXT(tbl_TransDet_Exp[[#This Row],[Vch /Ex /PayId]],"0000000000"),"")</f>
        <v/>
      </c>
      <c r="AF2068" s="250" t="b">
        <f>IF(tbl_TransDet_Exp[[#This Row],[ER Lookup and Format]]&lt;&gt;"",CONCATENATE(tbl_TransDet_Exp[[#This Row],[https://financials.omni.fsu.edu/psp/sprdfi/EMPLOYEE/ERP/c/AUDIT_EXPENSE_FUNCTIONS.TE_EXP_SHEET_INQ.GBL?SHEET_ID=]],AE2068,tbl_TransDet_Exp[[#This Row],[&amp;PAGE=EX_SHEET_ENTRY]]))</f>
        <v>0</v>
      </c>
      <c r="AG2068" s="250" t="str">
        <f t="shared" si="101"/>
        <v>https://docmgmt.its.fsu.edu/NolijWeb/public/apiLoginCheck.jsp?redir=../documentviewer/%3FdocumentId%3D</v>
      </c>
      <c r="AH20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8" s="250" t="str">
        <f>tbl_TransDet_Exp[[#Headers],[&amp;TargetFrameName=None]]</f>
        <v>&amp;TargetFrameName=None</v>
      </c>
      <c r="AJ20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8" s="71"/>
      <c r="AN2068" s="22"/>
      <c r="AO2068" s="22"/>
      <c r="AP2068" s="208"/>
      <c r="AQ2068" s="42" t="e">
        <f>IF(tbl_TransDet_Exp[[#This Row],[Custom SR Type]]="",INDEX(SR_Lookup[Section Name],MATCH(tbl_TransDet_Exp[[#This Row],[Account]],SR_Lookup[Account],0)),tbl_TransDet_Exp[[#This Row],[Custom SR Type]])</f>
        <v>#N/A</v>
      </c>
      <c r="AR2068" s="42">
        <f>VALUE(CONCATENATE(C2068,TEXT(tbl_TransDet_Exp[[#This Row],[Pd]],"00")))</f>
        <v>0</v>
      </c>
      <c r="AS2068" s="42" t="str">
        <f>TEXT(tbl_TransDet_Exp[[#This Row],[Project Id]],"000000")</f>
        <v>000000</v>
      </c>
      <c r="AT2068" s="42" t="e">
        <f>INDEX(Table11[Description],MATCH(tbl_TransDet_Exp[[#This Row],[Account]],Table11[GL Account],0))</f>
        <v>#N/A</v>
      </c>
      <c r="AU20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69" spans="2:47">
      <c r="B2069" s="11"/>
      <c r="C2069" s="243"/>
      <c r="D2069" s="243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244"/>
      <c r="P2069" s="11"/>
      <c r="Q2069" s="245"/>
      <c r="R2069" s="11"/>
      <c r="S2069" s="11"/>
      <c r="T2069" s="11"/>
      <c r="U2069" s="11"/>
      <c r="V2069" s="11"/>
      <c r="W2069" s="11"/>
      <c r="X2069" s="11"/>
      <c r="Y2069" s="11"/>
      <c r="Z2069" s="246"/>
      <c r="AA20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69" s="250" t="e">
        <f>IF(tbl_TransDet_Exp[[#This Row],[+/-  (HR GL Detail)]]&lt;&gt;"",tbl_TransDet_Exp[[#This Row],[+/-  (HR GL Detail)]],IF(#REF!&lt;&gt;"",#REF!,""))</f>
        <v>#REF!</v>
      </c>
      <c r="AC2069" s="250" t="str">
        <f t="shared" si="99"/>
        <v>https://financials.omni.fsu.edu/psp/sprdfi/EMPLOYEE/ERP/c/AUDIT_EXPENSE_FUNCTIONS.TE_EXP_SHEET_INQ.GBL?SHEET_ID=</v>
      </c>
      <c r="AD2069" s="250" t="str">
        <f t="shared" si="100"/>
        <v>&amp;PAGE=EX_SHEET_ENTRY</v>
      </c>
      <c r="AE2069" s="250" t="str">
        <f>IF(LEFT(tbl_TransDet_Exp[[#This Row],[Journal Id]],2)="EX",TEXT(tbl_TransDet_Exp[[#This Row],[Vch /Ex /PayId]],"0000000000"),"")</f>
        <v/>
      </c>
      <c r="AF2069" s="250" t="b">
        <f>IF(tbl_TransDet_Exp[[#This Row],[ER Lookup and Format]]&lt;&gt;"",CONCATENATE(tbl_TransDet_Exp[[#This Row],[https://financials.omni.fsu.edu/psp/sprdfi/EMPLOYEE/ERP/c/AUDIT_EXPENSE_FUNCTIONS.TE_EXP_SHEET_INQ.GBL?SHEET_ID=]],AE2069,tbl_TransDet_Exp[[#This Row],[&amp;PAGE=EX_SHEET_ENTRY]]))</f>
        <v>0</v>
      </c>
      <c r="AG2069" s="250" t="str">
        <f t="shared" si="101"/>
        <v>https://docmgmt.its.fsu.edu/NolijWeb/public/apiLoginCheck.jsp?redir=../documentviewer/%3FdocumentId%3D</v>
      </c>
      <c r="AH20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69" s="250" t="str">
        <f>tbl_TransDet_Exp[[#Headers],[&amp;TargetFrameName=None]]</f>
        <v>&amp;TargetFrameName=None</v>
      </c>
      <c r="AJ20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69" s="71"/>
      <c r="AN2069" s="22"/>
      <c r="AO2069" s="22"/>
      <c r="AP2069" s="208"/>
      <c r="AQ2069" s="42" t="e">
        <f>IF(tbl_TransDet_Exp[[#This Row],[Custom SR Type]]="",INDEX(SR_Lookup[Section Name],MATCH(tbl_TransDet_Exp[[#This Row],[Account]],SR_Lookup[Account],0)),tbl_TransDet_Exp[[#This Row],[Custom SR Type]])</f>
        <v>#N/A</v>
      </c>
      <c r="AR2069" s="42">
        <f>VALUE(CONCATENATE(C2069,TEXT(tbl_TransDet_Exp[[#This Row],[Pd]],"00")))</f>
        <v>0</v>
      </c>
      <c r="AS2069" s="42" t="str">
        <f>TEXT(tbl_TransDet_Exp[[#This Row],[Project Id]],"000000")</f>
        <v>000000</v>
      </c>
      <c r="AT2069" s="42" t="e">
        <f>INDEX(Table11[Description],MATCH(tbl_TransDet_Exp[[#This Row],[Account]],Table11[GL Account],0))</f>
        <v>#N/A</v>
      </c>
      <c r="AU20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0" spans="2:47">
      <c r="B2070" s="11"/>
      <c r="C2070" s="243"/>
      <c r="D2070" s="243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244"/>
      <c r="P2070" s="11"/>
      <c r="Q2070" s="245"/>
      <c r="R2070" s="11"/>
      <c r="S2070" s="11"/>
      <c r="T2070" s="11"/>
      <c r="U2070" s="11"/>
      <c r="V2070" s="11"/>
      <c r="W2070" s="11"/>
      <c r="X2070" s="11"/>
      <c r="Y2070" s="11"/>
      <c r="Z2070" s="246"/>
      <c r="AA20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0" s="250" t="e">
        <f>IF(tbl_TransDet_Exp[[#This Row],[+/-  (HR GL Detail)]]&lt;&gt;"",tbl_TransDet_Exp[[#This Row],[+/-  (HR GL Detail)]],IF(#REF!&lt;&gt;"",#REF!,""))</f>
        <v>#REF!</v>
      </c>
      <c r="AC2070" s="250" t="str">
        <f t="shared" si="99"/>
        <v>https://financials.omni.fsu.edu/psp/sprdfi/EMPLOYEE/ERP/c/AUDIT_EXPENSE_FUNCTIONS.TE_EXP_SHEET_INQ.GBL?SHEET_ID=</v>
      </c>
      <c r="AD2070" s="250" t="str">
        <f t="shared" si="100"/>
        <v>&amp;PAGE=EX_SHEET_ENTRY</v>
      </c>
      <c r="AE2070" s="250" t="str">
        <f>IF(LEFT(tbl_TransDet_Exp[[#This Row],[Journal Id]],2)="EX",TEXT(tbl_TransDet_Exp[[#This Row],[Vch /Ex /PayId]],"0000000000"),"")</f>
        <v/>
      </c>
      <c r="AF2070" s="250" t="b">
        <f>IF(tbl_TransDet_Exp[[#This Row],[ER Lookup and Format]]&lt;&gt;"",CONCATENATE(tbl_TransDet_Exp[[#This Row],[https://financials.omni.fsu.edu/psp/sprdfi/EMPLOYEE/ERP/c/AUDIT_EXPENSE_FUNCTIONS.TE_EXP_SHEET_INQ.GBL?SHEET_ID=]],AE2070,tbl_TransDet_Exp[[#This Row],[&amp;PAGE=EX_SHEET_ENTRY]]))</f>
        <v>0</v>
      </c>
      <c r="AG2070" s="250" t="str">
        <f t="shared" si="101"/>
        <v>https://docmgmt.its.fsu.edu/NolijWeb/public/apiLoginCheck.jsp?redir=../documentviewer/%3FdocumentId%3D</v>
      </c>
      <c r="AH20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0" s="250" t="str">
        <f>tbl_TransDet_Exp[[#Headers],[&amp;TargetFrameName=None]]</f>
        <v>&amp;TargetFrameName=None</v>
      </c>
      <c r="AJ20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0" s="71"/>
      <c r="AN2070" s="22"/>
      <c r="AO2070" s="22"/>
      <c r="AP2070" s="208"/>
      <c r="AQ2070" s="42" t="e">
        <f>IF(tbl_TransDet_Exp[[#This Row],[Custom SR Type]]="",INDEX(SR_Lookup[Section Name],MATCH(tbl_TransDet_Exp[[#This Row],[Account]],SR_Lookup[Account],0)),tbl_TransDet_Exp[[#This Row],[Custom SR Type]])</f>
        <v>#N/A</v>
      </c>
      <c r="AR2070" s="42">
        <f>VALUE(CONCATENATE(C2070,TEXT(tbl_TransDet_Exp[[#This Row],[Pd]],"00")))</f>
        <v>0</v>
      </c>
      <c r="AS2070" s="42" t="str">
        <f>TEXT(tbl_TransDet_Exp[[#This Row],[Project Id]],"000000")</f>
        <v>000000</v>
      </c>
      <c r="AT2070" s="42" t="e">
        <f>INDEX(Table11[Description],MATCH(tbl_TransDet_Exp[[#This Row],[Account]],Table11[GL Account],0))</f>
        <v>#N/A</v>
      </c>
      <c r="AU20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1" spans="2:47">
      <c r="B2071" s="11"/>
      <c r="C2071" s="243"/>
      <c r="D2071" s="243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244"/>
      <c r="P2071" s="11"/>
      <c r="Q2071" s="245"/>
      <c r="R2071" s="11"/>
      <c r="S2071" s="11"/>
      <c r="T2071" s="11"/>
      <c r="U2071" s="11"/>
      <c r="V2071" s="11"/>
      <c r="W2071" s="11"/>
      <c r="X2071" s="11"/>
      <c r="Y2071" s="11"/>
      <c r="Z2071" s="246"/>
      <c r="AA20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1" s="250" t="e">
        <f>IF(tbl_TransDet_Exp[[#This Row],[+/-  (HR GL Detail)]]&lt;&gt;"",tbl_TransDet_Exp[[#This Row],[+/-  (HR GL Detail)]],IF(#REF!&lt;&gt;"",#REF!,""))</f>
        <v>#REF!</v>
      </c>
      <c r="AC2071" s="250" t="str">
        <f t="shared" si="99"/>
        <v>https://financials.omni.fsu.edu/psp/sprdfi/EMPLOYEE/ERP/c/AUDIT_EXPENSE_FUNCTIONS.TE_EXP_SHEET_INQ.GBL?SHEET_ID=</v>
      </c>
      <c r="AD2071" s="250" t="str">
        <f t="shared" si="100"/>
        <v>&amp;PAGE=EX_SHEET_ENTRY</v>
      </c>
      <c r="AE2071" s="250" t="str">
        <f>IF(LEFT(tbl_TransDet_Exp[[#This Row],[Journal Id]],2)="EX",TEXT(tbl_TransDet_Exp[[#This Row],[Vch /Ex /PayId]],"0000000000"),"")</f>
        <v/>
      </c>
      <c r="AF2071" s="250" t="b">
        <f>IF(tbl_TransDet_Exp[[#This Row],[ER Lookup and Format]]&lt;&gt;"",CONCATENATE(tbl_TransDet_Exp[[#This Row],[https://financials.omni.fsu.edu/psp/sprdfi/EMPLOYEE/ERP/c/AUDIT_EXPENSE_FUNCTIONS.TE_EXP_SHEET_INQ.GBL?SHEET_ID=]],AE2071,tbl_TransDet_Exp[[#This Row],[&amp;PAGE=EX_SHEET_ENTRY]]))</f>
        <v>0</v>
      </c>
      <c r="AG2071" s="250" t="str">
        <f t="shared" si="101"/>
        <v>https://docmgmt.its.fsu.edu/NolijWeb/public/apiLoginCheck.jsp?redir=../documentviewer/%3FdocumentId%3D</v>
      </c>
      <c r="AH20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1" s="250" t="str">
        <f>tbl_TransDet_Exp[[#Headers],[&amp;TargetFrameName=None]]</f>
        <v>&amp;TargetFrameName=None</v>
      </c>
      <c r="AJ20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1" s="71"/>
      <c r="AN2071" s="22"/>
      <c r="AO2071" s="22"/>
      <c r="AP2071" s="208"/>
      <c r="AQ2071" s="42" t="e">
        <f>IF(tbl_TransDet_Exp[[#This Row],[Custom SR Type]]="",INDEX(SR_Lookup[Section Name],MATCH(tbl_TransDet_Exp[[#This Row],[Account]],SR_Lookup[Account],0)),tbl_TransDet_Exp[[#This Row],[Custom SR Type]])</f>
        <v>#N/A</v>
      </c>
      <c r="AR2071" s="42">
        <f>VALUE(CONCATENATE(C2071,TEXT(tbl_TransDet_Exp[[#This Row],[Pd]],"00")))</f>
        <v>0</v>
      </c>
      <c r="AS2071" s="42" t="str">
        <f>TEXT(tbl_TransDet_Exp[[#This Row],[Project Id]],"000000")</f>
        <v>000000</v>
      </c>
      <c r="AT2071" s="42" t="e">
        <f>INDEX(Table11[Description],MATCH(tbl_TransDet_Exp[[#This Row],[Account]],Table11[GL Account],0))</f>
        <v>#N/A</v>
      </c>
      <c r="AU20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2" spans="2:47">
      <c r="B2072" s="11"/>
      <c r="C2072" s="243"/>
      <c r="D2072" s="243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244"/>
      <c r="P2072" s="11"/>
      <c r="Q2072" s="245"/>
      <c r="R2072" s="11"/>
      <c r="S2072" s="11"/>
      <c r="T2072" s="11"/>
      <c r="U2072" s="11"/>
      <c r="V2072" s="11"/>
      <c r="W2072" s="11"/>
      <c r="X2072" s="11"/>
      <c r="Y2072" s="11"/>
      <c r="Z2072" s="246"/>
      <c r="AA20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2" s="250" t="e">
        <f>IF(tbl_TransDet_Exp[[#This Row],[+/-  (HR GL Detail)]]&lt;&gt;"",tbl_TransDet_Exp[[#This Row],[+/-  (HR GL Detail)]],IF(#REF!&lt;&gt;"",#REF!,""))</f>
        <v>#REF!</v>
      </c>
      <c r="AC2072" s="250" t="str">
        <f t="shared" si="99"/>
        <v>https://financials.omni.fsu.edu/psp/sprdfi/EMPLOYEE/ERP/c/AUDIT_EXPENSE_FUNCTIONS.TE_EXP_SHEET_INQ.GBL?SHEET_ID=</v>
      </c>
      <c r="AD2072" s="250" t="str">
        <f t="shared" si="100"/>
        <v>&amp;PAGE=EX_SHEET_ENTRY</v>
      </c>
      <c r="AE2072" s="250" t="str">
        <f>IF(LEFT(tbl_TransDet_Exp[[#This Row],[Journal Id]],2)="EX",TEXT(tbl_TransDet_Exp[[#This Row],[Vch /Ex /PayId]],"0000000000"),"")</f>
        <v/>
      </c>
      <c r="AF2072" s="250" t="b">
        <f>IF(tbl_TransDet_Exp[[#This Row],[ER Lookup and Format]]&lt;&gt;"",CONCATENATE(tbl_TransDet_Exp[[#This Row],[https://financials.omni.fsu.edu/psp/sprdfi/EMPLOYEE/ERP/c/AUDIT_EXPENSE_FUNCTIONS.TE_EXP_SHEET_INQ.GBL?SHEET_ID=]],AE2072,tbl_TransDet_Exp[[#This Row],[&amp;PAGE=EX_SHEET_ENTRY]]))</f>
        <v>0</v>
      </c>
      <c r="AG2072" s="250" t="str">
        <f t="shared" si="101"/>
        <v>https://docmgmt.its.fsu.edu/NolijWeb/public/apiLoginCheck.jsp?redir=../documentviewer/%3FdocumentId%3D</v>
      </c>
      <c r="AH20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2" s="250" t="str">
        <f>tbl_TransDet_Exp[[#Headers],[&amp;TargetFrameName=None]]</f>
        <v>&amp;TargetFrameName=None</v>
      </c>
      <c r="AJ20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2" s="71"/>
      <c r="AN2072" s="22"/>
      <c r="AO2072" s="22"/>
      <c r="AP2072" s="208"/>
      <c r="AQ2072" s="42" t="e">
        <f>IF(tbl_TransDet_Exp[[#This Row],[Custom SR Type]]="",INDEX(SR_Lookup[Section Name],MATCH(tbl_TransDet_Exp[[#This Row],[Account]],SR_Lookup[Account],0)),tbl_TransDet_Exp[[#This Row],[Custom SR Type]])</f>
        <v>#N/A</v>
      </c>
      <c r="AR2072" s="42">
        <f>VALUE(CONCATENATE(C2072,TEXT(tbl_TransDet_Exp[[#This Row],[Pd]],"00")))</f>
        <v>0</v>
      </c>
      <c r="AS2072" s="42" t="str">
        <f>TEXT(tbl_TransDet_Exp[[#This Row],[Project Id]],"000000")</f>
        <v>000000</v>
      </c>
      <c r="AT2072" s="42" t="e">
        <f>INDEX(Table11[Description],MATCH(tbl_TransDet_Exp[[#This Row],[Account]],Table11[GL Account],0))</f>
        <v>#N/A</v>
      </c>
      <c r="AU20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3" spans="2:47">
      <c r="B2073" s="11"/>
      <c r="C2073" s="243"/>
      <c r="D2073" s="243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244"/>
      <c r="P2073" s="11"/>
      <c r="Q2073" s="245"/>
      <c r="R2073" s="11"/>
      <c r="S2073" s="11"/>
      <c r="T2073" s="11"/>
      <c r="U2073" s="11"/>
      <c r="V2073" s="11"/>
      <c r="W2073" s="11"/>
      <c r="X2073" s="11"/>
      <c r="Y2073" s="11"/>
      <c r="Z2073" s="246"/>
      <c r="AA20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3" s="250" t="e">
        <f>IF(tbl_TransDet_Exp[[#This Row],[+/-  (HR GL Detail)]]&lt;&gt;"",tbl_TransDet_Exp[[#This Row],[+/-  (HR GL Detail)]],IF(#REF!&lt;&gt;"",#REF!,""))</f>
        <v>#REF!</v>
      </c>
      <c r="AC2073" s="250" t="str">
        <f t="shared" si="99"/>
        <v>https://financials.omni.fsu.edu/psp/sprdfi/EMPLOYEE/ERP/c/AUDIT_EXPENSE_FUNCTIONS.TE_EXP_SHEET_INQ.GBL?SHEET_ID=</v>
      </c>
      <c r="AD2073" s="250" t="str">
        <f t="shared" si="100"/>
        <v>&amp;PAGE=EX_SHEET_ENTRY</v>
      </c>
      <c r="AE2073" s="250" t="str">
        <f>IF(LEFT(tbl_TransDet_Exp[[#This Row],[Journal Id]],2)="EX",TEXT(tbl_TransDet_Exp[[#This Row],[Vch /Ex /PayId]],"0000000000"),"")</f>
        <v/>
      </c>
      <c r="AF2073" s="250" t="b">
        <f>IF(tbl_TransDet_Exp[[#This Row],[ER Lookup and Format]]&lt;&gt;"",CONCATENATE(tbl_TransDet_Exp[[#This Row],[https://financials.omni.fsu.edu/psp/sprdfi/EMPLOYEE/ERP/c/AUDIT_EXPENSE_FUNCTIONS.TE_EXP_SHEET_INQ.GBL?SHEET_ID=]],AE2073,tbl_TransDet_Exp[[#This Row],[&amp;PAGE=EX_SHEET_ENTRY]]))</f>
        <v>0</v>
      </c>
      <c r="AG2073" s="250" t="str">
        <f t="shared" si="101"/>
        <v>https://docmgmt.its.fsu.edu/NolijWeb/public/apiLoginCheck.jsp?redir=../documentviewer/%3FdocumentId%3D</v>
      </c>
      <c r="AH20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3" s="250" t="str">
        <f>tbl_TransDet_Exp[[#Headers],[&amp;TargetFrameName=None]]</f>
        <v>&amp;TargetFrameName=None</v>
      </c>
      <c r="AJ20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3" s="71"/>
      <c r="AN2073" s="22"/>
      <c r="AO2073" s="22"/>
      <c r="AP2073" s="208"/>
      <c r="AQ2073" s="42" t="e">
        <f>IF(tbl_TransDet_Exp[[#This Row],[Custom SR Type]]="",INDEX(SR_Lookup[Section Name],MATCH(tbl_TransDet_Exp[[#This Row],[Account]],SR_Lookup[Account],0)),tbl_TransDet_Exp[[#This Row],[Custom SR Type]])</f>
        <v>#N/A</v>
      </c>
      <c r="AR2073" s="42">
        <f>VALUE(CONCATENATE(C2073,TEXT(tbl_TransDet_Exp[[#This Row],[Pd]],"00")))</f>
        <v>0</v>
      </c>
      <c r="AS2073" s="42" t="str">
        <f>TEXT(tbl_TransDet_Exp[[#This Row],[Project Id]],"000000")</f>
        <v>000000</v>
      </c>
      <c r="AT2073" s="42" t="e">
        <f>INDEX(Table11[Description],MATCH(tbl_TransDet_Exp[[#This Row],[Account]],Table11[GL Account],0))</f>
        <v>#N/A</v>
      </c>
      <c r="AU20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4" spans="2:47">
      <c r="B2074" s="11"/>
      <c r="C2074" s="243"/>
      <c r="D2074" s="243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244"/>
      <c r="P2074" s="11"/>
      <c r="Q2074" s="245"/>
      <c r="R2074" s="11"/>
      <c r="S2074" s="11"/>
      <c r="T2074" s="11"/>
      <c r="U2074" s="11"/>
      <c r="V2074" s="11"/>
      <c r="W2074" s="11"/>
      <c r="X2074" s="11"/>
      <c r="Y2074" s="11"/>
      <c r="Z2074" s="246"/>
      <c r="AA20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4" s="250" t="e">
        <f>IF(tbl_TransDet_Exp[[#This Row],[+/-  (HR GL Detail)]]&lt;&gt;"",tbl_TransDet_Exp[[#This Row],[+/-  (HR GL Detail)]],IF(#REF!&lt;&gt;"",#REF!,""))</f>
        <v>#REF!</v>
      </c>
      <c r="AC2074" s="250" t="str">
        <f t="shared" si="99"/>
        <v>https://financials.omni.fsu.edu/psp/sprdfi/EMPLOYEE/ERP/c/AUDIT_EXPENSE_FUNCTIONS.TE_EXP_SHEET_INQ.GBL?SHEET_ID=</v>
      </c>
      <c r="AD2074" s="250" t="str">
        <f t="shared" si="100"/>
        <v>&amp;PAGE=EX_SHEET_ENTRY</v>
      </c>
      <c r="AE2074" s="250" t="str">
        <f>IF(LEFT(tbl_TransDet_Exp[[#This Row],[Journal Id]],2)="EX",TEXT(tbl_TransDet_Exp[[#This Row],[Vch /Ex /PayId]],"0000000000"),"")</f>
        <v/>
      </c>
      <c r="AF2074" s="250" t="b">
        <f>IF(tbl_TransDet_Exp[[#This Row],[ER Lookup and Format]]&lt;&gt;"",CONCATENATE(tbl_TransDet_Exp[[#This Row],[https://financials.omni.fsu.edu/psp/sprdfi/EMPLOYEE/ERP/c/AUDIT_EXPENSE_FUNCTIONS.TE_EXP_SHEET_INQ.GBL?SHEET_ID=]],AE2074,tbl_TransDet_Exp[[#This Row],[&amp;PAGE=EX_SHEET_ENTRY]]))</f>
        <v>0</v>
      </c>
      <c r="AG2074" s="250" t="str">
        <f t="shared" si="101"/>
        <v>https://docmgmt.its.fsu.edu/NolijWeb/public/apiLoginCheck.jsp?redir=../documentviewer/%3FdocumentId%3D</v>
      </c>
      <c r="AH20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4" s="250" t="str">
        <f>tbl_TransDet_Exp[[#Headers],[&amp;TargetFrameName=None]]</f>
        <v>&amp;TargetFrameName=None</v>
      </c>
      <c r="AJ20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4" s="71"/>
      <c r="AN2074" s="22"/>
      <c r="AO2074" s="22"/>
      <c r="AP2074" s="208"/>
      <c r="AQ2074" s="42" t="e">
        <f>IF(tbl_TransDet_Exp[[#This Row],[Custom SR Type]]="",INDEX(SR_Lookup[Section Name],MATCH(tbl_TransDet_Exp[[#This Row],[Account]],SR_Lookup[Account],0)),tbl_TransDet_Exp[[#This Row],[Custom SR Type]])</f>
        <v>#N/A</v>
      </c>
      <c r="AR2074" s="42">
        <f>VALUE(CONCATENATE(C2074,TEXT(tbl_TransDet_Exp[[#This Row],[Pd]],"00")))</f>
        <v>0</v>
      </c>
      <c r="AS2074" s="42" t="str">
        <f>TEXT(tbl_TransDet_Exp[[#This Row],[Project Id]],"000000")</f>
        <v>000000</v>
      </c>
      <c r="AT2074" s="42" t="e">
        <f>INDEX(Table11[Description],MATCH(tbl_TransDet_Exp[[#This Row],[Account]],Table11[GL Account],0))</f>
        <v>#N/A</v>
      </c>
      <c r="AU20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5" spans="2:47">
      <c r="B2075" s="11"/>
      <c r="C2075" s="243"/>
      <c r="D2075" s="243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244"/>
      <c r="P2075" s="11"/>
      <c r="Q2075" s="245"/>
      <c r="R2075" s="11"/>
      <c r="S2075" s="11"/>
      <c r="T2075" s="11"/>
      <c r="U2075" s="11"/>
      <c r="V2075" s="11"/>
      <c r="W2075" s="11"/>
      <c r="X2075" s="11"/>
      <c r="Y2075" s="11"/>
      <c r="Z2075" s="246"/>
      <c r="AA20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5" s="250" t="e">
        <f>IF(tbl_TransDet_Exp[[#This Row],[+/-  (HR GL Detail)]]&lt;&gt;"",tbl_TransDet_Exp[[#This Row],[+/-  (HR GL Detail)]],IF(#REF!&lt;&gt;"",#REF!,""))</f>
        <v>#REF!</v>
      </c>
      <c r="AC2075" s="250" t="str">
        <f t="shared" si="99"/>
        <v>https://financials.omni.fsu.edu/psp/sprdfi/EMPLOYEE/ERP/c/AUDIT_EXPENSE_FUNCTIONS.TE_EXP_SHEET_INQ.GBL?SHEET_ID=</v>
      </c>
      <c r="AD2075" s="250" t="str">
        <f t="shared" si="100"/>
        <v>&amp;PAGE=EX_SHEET_ENTRY</v>
      </c>
      <c r="AE2075" s="250" t="str">
        <f>IF(LEFT(tbl_TransDet_Exp[[#This Row],[Journal Id]],2)="EX",TEXT(tbl_TransDet_Exp[[#This Row],[Vch /Ex /PayId]],"0000000000"),"")</f>
        <v/>
      </c>
      <c r="AF2075" s="250" t="b">
        <f>IF(tbl_TransDet_Exp[[#This Row],[ER Lookup and Format]]&lt;&gt;"",CONCATENATE(tbl_TransDet_Exp[[#This Row],[https://financials.omni.fsu.edu/psp/sprdfi/EMPLOYEE/ERP/c/AUDIT_EXPENSE_FUNCTIONS.TE_EXP_SHEET_INQ.GBL?SHEET_ID=]],AE2075,tbl_TransDet_Exp[[#This Row],[&amp;PAGE=EX_SHEET_ENTRY]]))</f>
        <v>0</v>
      </c>
      <c r="AG2075" s="250" t="str">
        <f t="shared" si="101"/>
        <v>https://docmgmt.its.fsu.edu/NolijWeb/public/apiLoginCheck.jsp?redir=../documentviewer/%3FdocumentId%3D</v>
      </c>
      <c r="AH20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5" s="250" t="str">
        <f>tbl_TransDet_Exp[[#Headers],[&amp;TargetFrameName=None]]</f>
        <v>&amp;TargetFrameName=None</v>
      </c>
      <c r="AJ20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5" s="71"/>
      <c r="AN2075" s="22"/>
      <c r="AO2075" s="22"/>
      <c r="AP2075" s="208"/>
      <c r="AQ2075" s="42" t="e">
        <f>IF(tbl_TransDet_Exp[[#This Row],[Custom SR Type]]="",INDEX(SR_Lookup[Section Name],MATCH(tbl_TransDet_Exp[[#This Row],[Account]],SR_Lookup[Account],0)),tbl_TransDet_Exp[[#This Row],[Custom SR Type]])</f>
        <v>#N/A</v>
      </c>
      <c r="AR2075" s="42">
        <f>VALUE(CONCATENATE(C2075,TEXT(tbl_TransDet_Exp[[#This Row],[Pd]],"00")))</f>
        <v>0</v>
      </c>
      <c r="AS2075" s="42" t="str">
        <f>TEXT(tbl_TransDet_Exp[[#This Row],[Project Id]],"000000")</f>
        <v>000000</v>
      </c>
      <c r="AT2075" s="42" t="e">
        <f>INDEX(Table11[Description],MATCH(tbl_TransDet_Exp[[#This Row],[Account]],Table11[GL Account],0))</f>
        <v>#N/A</v>
      </c>
      <c r="AU20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6" spans="2:47">
      <c r="B2076" s="11"/>
      <c r="C2076" s="243"/>
      <c r="D2076" s="243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244"/>
      <c r="P2076" s="11"/>
      <c r="Q2076" s="245"/>
      <c r="R2076" s="11"/>
      <c r="S2076" s="11"/>
      <c r="T2076" s="11"/>
      <c r="U2076" s="11"/>
      <c r="V2076" s="11"/>
      <c r="W2076" s="11"/>
      <c r="X2076" s="11"/>
      <c r="Y2076" s="11"/>
      <c r="Z2076" s="246"/>
      <c r="AA20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6" s="250" t="e">
        <f>IF(tbl_TransDet_Exp[[#This Row],[+/-  (HR GL Detail)]]&lt;&gt;"",tbl_TransDet_Exp[[#This Row],[+/-  (HR GL Detail)]],IF(#REF!&lt;&gt;"",#REF!,""))</f>
        <v>#REF!</v>
      </c>
      <c r="AC2076" s="250" t="str">
        <f t="shared" si="99"/>
        <v>https://financials.omni.fsu.edu/psp/sprdfi/EMPLOYEE/ERP/c/AUDIT_EXPENSE_FUNCTIONS.TE_EXP_SHEET_INQ.GBL?SHEET_ID=</v>
      </c>
      <c r="AD2076" s="250" t="str">
        <f t="shared" si="100"/>
        <v>&amp;PAGE=EX_SHEET_ENTRY</v>
      </c>
      <c r="AE2076" s="250" t="str">
        <f>IF(LEFT(tbl_TransDet_Exp[[#This Row],[Journal Id]],2)="EX",TEXT(tbl_TransDet_Exp[[#This Row],[Vch /Ex /PayId]],"0000000000"),"")</f>
        <v/>
      </c>
      <c r="AF2076" s="250" t="b">
        <f>IF(tbl_TransDet_Exp[[#This Row],[ER Lookup and Format]]&lt;&gt;"",CONCATENATE(tbl_TransDet_Exp[[#This Row],[https://financials.omni.fsu.edu/psp/sprdfi/EMPLOYEE/ERP/c/AUDIT_EXPENSE_FUNCTIONS.TE_EXP_SHEET_INQ.GBL?SHEET_ID=]],AE2076,tbl_TransDet_Exp[[#This Row],[&amp;PAGE=EX_SHEET_ENTRY]]))</f>
        <v>0</v>
      </c>
      <c r="AG2076" s="250" t="str">
        <f t="shared" si="101"/>
        <v>https://docmgmt.its.fsu.edu/NolijWeb/public/apiLoginCheck.jsp?redir=../documentviewer/%3FdocumentId%3D</v>
      </c>
      <c r="AH20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6" s="250" t="str">
        <f>tbl_TransDet_Exp[[#Headers],[&amp;TargetFrameName=None]]</f>
        <v>&amp;TargetFrameName=None</v>
      </c>
      <c r="AJ20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6" s="71"/>
      <c r="AN2076" s="22"/>
      <c r="AO2076" s="22"/>
      <c r="AP2076" s="208"/>
      <c r="AQ2076" s="42" t="e">
        <f>IF(tbl_TransDet_Exp[[#This Row],[Custom SR Type]]="",INDEX(SR_Lookup[Section Name],MATCH(tbl_TransDet_Exp[[#This Row],[Account]],SR_Lookup[Account],0)),tbl_TransDet_Exp[[#This Row],[Custom SR Type]])</f>
        <v>#N/A</v>
      </c>
      <c r="AR2076" s="42">
        <f>VALUE(CONCATENATE(C2076,TEXT(tbl_TransDet_Exp[[#This Row],[Pd]],"00")))</f>
        <v>0</v>
      </c>
      <c r="AS2076" s="42" t="str">
        <f>TEXT(tbl_TransDet_Exp[[#This Row],[Project Id]],"000000")</f>
        <v>000000</v>
      </c>
      <c r="AT2076" s="42" t="e">
        <f>INDEX(Table11[Description],MATCH(tbl_TransDet_Exp[[#This Row],[Account]],Table11[GL Account],0))</f>
        <v>#N/A</v>
      </c>
      <c r="AU20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7" spans="2:47">
      <c r="B2077" s="11"/>
      <c r="C2077" s="243"/>
      <c r="D2077" s="243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244"/>
      <c r="P2077" s="11"/>
      <c r="Q2077" s="245"/>
      <c r="R2077" s="11"/>
      <c r="S2077" s="11"/>
      <c r="T2077" s="11"/>
      <c r="U2077" s="11"/>
      <c r="V2077" s="11"/>
      <c r="W2077" s="11"/>
      <c r="X2077" s="11"/>
      <c r="Y2077" s="11"/>
      <c r="Z2077" s="246"/>
      <c r="AA20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7" s="250" t="e">
        <f>IF(tbl_TransDet_Exp[[#This Row],[+/-  (HR GL Detail)]]&lt;&gt;"",tbl_TransDet_Exp[[#This Row],[+/-  (HR GL Detail)]],IF(#REF!&lt;&gt;"",#REF!,""))</f>
        <v>#REF!</v>
      </c>
      <c r="AC2077" s="250" t="str">
        <f t="shared" si="99"/>
        <v>https://financials.omni.fsu.edu/psp/sprdfi/EMPLOYEE/ERP/c/AUDIT_EXPENSE_FUNCTIONS.TE_EXP_SHEET_INQ.GBL?SHEET_ID=</v>
      </c>
      <c r="AD2077" s="250" t="str">
        <f t="shared" si="100"/>
        <v>&amp;PAGE=EX_SHEET_ENTRY</v>
      </c>
      <c r="AE2077" s="250" t="str">
        <f>IF(LEFT(tbl_TransDet_Exp[[#This Row],[Journal Id]],2)="EX",TEXT(tbl_TransDet_Exp[[#This Row],[Vch /Ex /PayId]],"0000000000"),"")</f>
        <v/>
      </c>
      <c r="AF2077" s="250" t="b">
        <f>IF(tbl_TransDet_Exp[[#This Row],[ER Lookup and Format]]&lt;&gt;"",CONCATENATE(tbl_TransDet_Exp[[#This Row],[https://financials.omni.fsu.edu/psp/sprdfi/EMPLOYEE/ERP/c/AUDIT_EXPENSE_FUNCTIONS.TE_EXP_SHEET_INQ.GBL?SHEET_ID=]],AE2077,tbl_TransDet_Exp[[#This Row],[&amp;PAGE=EX_SHEET_ENTRY]]))</f>
        <v>0</v>
      </c>
      <c r="AG2077" s="250" t="str">
        <f t="shared" si="101"/>
        <v>https://docmgmt.its.fsu.edu/NolijWeb/public/apiLoginCheck.jsp?redir=../documentviewer/%3FdocumentId%3D</v>
      </c>
      <c r="AH20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7" s="250" t="str">
        <f>tbl_TransDet_Exp[[#Headers],[&amp;TargetFrameName=None]]</f>
        <v>&amp;TargetFrameName=None</v>
      </c>
      <c r="AJ20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7" s="71"/>
      <c r="AN2077" s="22"/>
      <c r="AO2077" s="22"/>
      <c r="AP2077" s="208"/>
      <c r="AQ2077" s="42" t="e">
        <f>IF(tbl_TransDet_Exp[[#This Row],[Custom SR Type]]="",INDEX(SR_Lookup[Section Name],MATCH(tbl_TransDet_Exp[[#This Row],[Account]],SR_Lookup[Account],0)),tbl_TransDet_Exp[[#This Row],[Custom SR Type]])</f>
        <v>#N/A</v>
      </c>
      <c r="AR2077" s="42">
        <f>VALUE(CONCATENATE(C2077,TEXT(tbl_TransDet_Exp[[#This Row],[Pd]],"00")))</f>
        <v>0</v>
      </c>
      <c r="AS2077" s="42" t="str">
        <f>TEXT(tbl_TransDet_Exp[[#This Row],[Project Id]],"000000")</f>
        <v>000000</v>
      </c>
      <c r="AT2077" s="42" t="e">
        <f>INDEX(Table11[Description],MATCH(tbl_TransDet_Exp[[#This Row],[Account]],Table11[GL Account],0))</f>
        <v>#N/A</v>
      </c>
      <c r="AU20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8" spans="2:47">
      <c r="B2078" s="11"/>
      <c r="C2078" s="243"/>
      <c r="D2078" s="243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244"/>
      <c r="P2078" s="11"/>
      <c r="Q2078" s="245"/>
      <c r="R2078" s="11"/>
      <c r="S2078" s="11"/>
      <c r="T2078" s="11"/>
      <c r="U2078" s="11"/>
      <c r="V2078" s="11"/>
      <c r="W2078" s="11"/>
      <c r="X2078" s="11"/>
      <c r="Y2078" s="11"/>
      <c r="Z2078" s="246"/>
      <c r="AA20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8" s="250" t="e">
        <f>IF(tbl_TransDet_Exp[[#This Row],[+/-  (HR GL Detail)]]&lt;&gt;"",tbl_TransDet_Exp[[#This Row],[+/-  (HR GL Detail)]],IF(#REF!&lt;&gt;"",#REF!,""))</f>
        <v>#REF!</v>
      </c>
      <c r="AC2078" s="250" t="str">
        <f t="shared" si="99"/>
        <v>https://financials.omni.fsu.edu/psp/sprdfi/EMPLOYEE/ERP/c/AUDIT_EXPENSE_FUNCTIONS.TE_EXP_SHEET_INQ.GBL?SHEET_ID=</v>
      </c>
      <c r="AD2078" s="250" t="str">
        <f t="shared" si="100"/>
        <v>&amp;PAGE=EX_SHEET_ENTRY</v>
      </c>
      <c r="AE2078" s="250" t="str">
        <f>IF(LEFT(tbl_TransDet_Exp[[#This Row],[Journal Id]],2)="EX",TEXT(tbl_TransDet_Exp[[#This Row],[Vch /Ex /PayId]],"0000000000"),"")</f>
        <v/>
      </c>
      <c r="AF2078" s="250" t="b">
        <f>IF(tbl_TransDet_Exp[[#This Row],[ER Lookup and Format]]&lt;&gt;"",CONCATENATE(tbl_TransDet_Exp[[#This Row],[https://financials.omni.fsu.edu/psp/sprdfi/EMPLOYEE/ERP/c/AUDIT_EXPENSE_FUNCTIONS.TE_EXP_SHEET_INQ.GBL?SHEET_ID=]],AE2078,tbl_TransDet_Exp[[#This Row],[&amp;PAGE=EX_SHEET_ENTRY]]))</f>
        <v>0</v>
      </c>
      <c r="AG2078" s="250" t="str">
        <f t="shared" si="101"/>
        <v>https://docmgmt.its.fsu.edu/NolijWeb/public/apiLoginCheck.jsp?redir=../documentviewer/%3FdocumentId%3D</v>
      </c>
      <c r="AH20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8" s="250" t="str">
        <f>tbl_TransDet_Exp[[#Headers],[&amp;TargetFrameName=None]]</f>
        <v>&amp;TargetFrameName=None</v>
      </c>
      <c r="AJ20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8" s="71"/>
      <c r="AN2078" s="22"/>
      <c r="AO2078" s="22"/>
      <c r="AP2078" s="208"/>
      <c r="AQ2078" s="42" t="e">
        <f>IF(tbl_TransDet_Exp[[#This Row],[Custom SR Type]]="",INDEX(SR_Lookup[Section Name],MATCH(tbl_TransDet_Exp[[#This Row],[Account]],SR_Lookup[Account],0)),tbl_TransDet_Exp[[#This Row],[Custom SR Type]])</f>
        <v>#N/A</v>
      </c>
      <c r="AR2078" s="42">
        <f>VALUE(CONCATENATE(C2078,TEXT(tbl_TransDet_Exp[[#This Row],[Pd]],"00")))</f>
        <v>0</v>
      </c>
      <c r="AS2078" s="42" t="str">
        <f>TEXT(tbl_TransDet_Exp[[#This Row],[Project Id]],"000000")</f>
        <v>000000</v>
      </c>
      <c r="AT2078" s="42" t="e">
        <f>INDEX(Table11[Description],MATCH(tbl_TransDet_Exp[[#This Row],[Account]],Table11[GL Account],0))</f>
        <v>#N/A</v>
      </c>
      <c r="AU20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79" spans="2:47">
      <c r="B2079" s="11"/>
      <c r="C2079" s="243"/>
      <c r="D2079" s="243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244"/>
      <c r="P2079" s="11"/>
      <c r="Q2079" s="245"/>
      <c r="R2079" s="11"/>
      <c r="S2079" s="11"/>
      <c r="T2079" s="11"/>
      <c r="U2079" s="11"/>
      <c r="V2079" s="11"/>
      <c r="W2079" s="11"/>
      <c r="X2079" s="11"/>
      <c r="Y2079" s="11"/>
      <c r="Z2079" s="246"/>
      <c r="AA20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79" s="250" t="e">
        <f>IF(tbl_TransDet_Exp[[#This Row],[+/-  (HR GL Detail)]]&lt;&gt;"",tbl_TransDet_Exp[[#This Row],[+/-  (HR GL Detail)]],IF(#REF!&lt;&gt;"",#REF!,""))</f>
        <v>#REF!</v>
      </c>
      <c r="AC2079" s="250" t="str">
        <f t="shared" si="99"/>
        <v>https://financials.omni.fsu.edu/psp/sprdfi/EMPLOYEE/ERP/c/AUDIT_EXPENSE_FUNCTIONS.TE_EXP_SHEET_INQ.GBL?SHEET_ID=</v>
      </c>
      <c r="AD2079" s="250" t="str">
        <f t="shared" si="100"/>
        <v>&amp;PAGE=EX_SHEET_ENTRY</v>
      </c>
      <c r="AE2079" s="250" t="str">
        <f>IF(LEFT(tbl_TransDet_Exp[[#This Row],[Journal Id]],2)="EX",TEXT(tbl_TransDet_Exp[[#This Row],[Vch /Ex /PayId]],"0000000000"),"")</f>
        <v/>
      </c>
      <c r="AF2079" s="250" t="b">
        <f>IF(tbl_TransDet_Exp[[#This Row],[ER Lookup and Format]]&lt;&gt;"",CONCATENATE(tbl_TransDet_Exp[[#This Row],[https://financials.omni.fsu.edu/psp/sprdfi/EMPLOYEE/ERP/c/AUDIT_EXPENSE_FUNCTIONS.TE_EXP_SHEET_INQ.GBL?SHEET_ID=]],AE2079,tbl_TransDet_Exp[[#This Row],[&amp;PAGE=EX_SHEET_ENTRY]]))</f>
        <v>0</v>
      </c>
      <c r="AG2079" s="250" t="str">
        <f t="shared" si="101"/>
        <v>https://docmgmt.its.fsu.edu/NolijWeb/public/apiLoginCheck.jsp?redir=../documentviewer/%3FdocumentId%3D</v>
      </c>
      <c r="AH20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79" s="250" t="str">
        <f>tbl_TransDet_Exp[[#Headers],[&amp;TargetFrameName=None]]</f>
        <v>&amp;TargetFrameName=None</v>
      </c>
      <c r="AJ20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79" s="71"/>
      <c r="AN2079" s="22"/>
      <c r="AO2079" s="22"/>
      <c r="AP2079" s="208"/>
      <c r="AQ2079" s="42" t="e">
        <f>IF(tbl_TransDet_Exp[[#This Row],[Custom SR Type]]="",INDEX(SR_Lookup[Section Name],MATCH(tbl_TransDet_Exp[[#This Row],[Account]],SR_Lookup[Account],0)),tbl_TransDet_Exp[[#This Row],[Custom SR Type]])</f>
        <v>#N/A</v>
      </c>
      <c r="AR2079" s="42">
        <f>VALUE(CONCATENATE(C2079,TEXT(tbl_TransDet_Exp[[#This Row],[Pd]],"00")))</f>
        <v>0</v>
      </c>
      <c r="AS2079" s="42" t="str">
        <f>TEXT(tbl_TransDet_Exp[[#This Row],[Project Id]],"000000")</f>
        <v>000000</v>
      </c>
      <c r="AT2079" s="42" t="e">
        <f>INDEX(Table11[Description],MATCH(tbl_TransDet_Exp[[#This Row],[Account]],Table11[GL Account],0))</f>
        <v>#N/A</v>
      </c>
      <c r="AU20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0" spans="2:47">
      <c r="B2080" s="11"/>
      <c r="C2080" s="243"/>
      <c r="D2080" s="243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244"/>
      <c r="P2080" s="11"/>
      <c r="Q2080" s="245"/>
      <c r="R2080" s="11"/>
      <c r="S2080" s="11"/>
      <c r="T2080" s="11"/>
      <c r="U2080" s="11"/>
      <c r="V2080" s="11"/>
      <c r="W2080" s="11"/>
      <c r="X2080" s="11"/>
      <c r="Y2080" s="11"/>
      <c r="Z2080" s="246"/>
      <c r="AA20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0" s="250" t="e">
        <f>IF(tbl_TransDet_Exp[[#This Row],[+/-  (HR GL Detail)]]&lt;&gt;"",tbl_TransDet_Exp[[#This Row],[+/-  (HR GL Detail)]],IF(#REF!&lt;&gt;"",#REF!,""))</f>
        <v>#REF!</v>
      </c>
      <c r="AC2080" s="250" t="str">
        <f t="shared" si="99"/>
        <v>https://financials.omni.fsu.edu/psp/sprdfi/EMPLOYEE/ERP/c/AUDIT_EXPENSE_FUNCTIONS.TE_EXP_SHEET_INQ.GBL?SHEET_ID=</v>
      </c>
      <c r="AD2080" s="250" t="str">
        <f t="shared" si="100"/>
        <v>&amp;PAGE=EX_SHEET_ENTRY</v>
      </c>
      <c r="AE2080" s="250" t="str">
        <f>IF(LEFT(tbl_TransDet_Exp[[#This Row],[Journal Id]],2)="EX",TEXT(tbl_TransDet_Exp[[#This Row],[Vch /Ex /PayId]],"0000000000"),"")</f>
        <v/>
      </c>
      <c r="AF2080" s="250" t="b">
        <f>IF(tbl_TransDet_Exp[[#This Row],[ER Lookup and Format]]&lt;&gt;"",CONCATENATE(tbl_TransDet_Exp[[#This Row],[https://financials.omni.fsu.edu/psp/sprdfi/EMPLOYEE/ERP/c/AUDIT_EXPENSE_FUNCTIONS.TE_EXP_SHEET_INQ.GBL?SHEET_ID=]],AE2080,tbl_TransDet_Exp[[#This Row],[&amp;PAGE=EX_SHEET_ENTRY]]))</f>
        <v>0</v>
      </c>
      <c r="AG2080" s="250" t="str">
        <f t="shared" si="101"/>
        <v>https://docmgmt.its.fsu.edu/NolijWeb/public/apiLoginCheck.jsp?redir=../documentviewer/%3FdocumentId%3D</v>
      </c>
      <c r="AH20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0" s="250" t="str">
        <f>tbl_TransDet_Exp[[#Headers],[&amp;TargetFrameName=None]]</f>
        <v>&amp;TargetFrameName=None</v>
      </c>
      <c r="AJ20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0" s="71"/>
      <c r="AN2080" s="22"/>
      <c r="AO2080" s="22"/>
      <c r="AP2080" s="208"/>
      <c r="AQ2080" s="42" t="e">
        <f>IF(tbl_TransDet_Exp[[#This Row],[Custom SR Type]]="",INDEX(SR_Lookup[Section Name],MATCH(tbl_TransDet_Exp[[#This Row],[Account]],SR_Lookup[Account],0)),tbl_TransDet_Exp[[#This Row],[Custom SR Type]])</f>
        <v>#N/A</v>
      </c>
      <c r="AR2080" s="42">
        <f>VALUE(CONCATENATE(C2080,TEXT(tbl_TransDet_Exp[[#This Row],[Pd]],"00")))</f>
        <v>0</v>
      </c>
      <c r="AS2080" s="42" t="str">
        <f>TEXT(tbl_TransDet_Exp[[#This Row],[Project Id]],"000000")</f>
        <v>000000</v>
      </c>
      <c r="AT2080" s="42" t="e">
        <f>INDEX(Table11[Description],MATCH(tbl_TransDet_Exp[[#This Row],[Account]],Table11[GL Account],0))</f>
        <v>#N/A</v>
      </c>
      <c r="AU20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1" spans="2:47">
      <c r="B2081" s="11"/>
      <c r="C2081" s="243"/>
      <c r="D2081" s="243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244"/>
      <c r="P2081" s="11"/>
      <c r="Q2081" s="245"/>
      <c r="R2081" s="11"/>
      <c r="S2081" s="11"/>
      <c r="T2081" s="11"/>
      <c r="U2081" s="11"/>
      <c r="V2081" s="11"/>
      <c r="W2081" s="11"/>
      <c r="X2081" s="11"/>
      <c r="Y2081" s="11"/>
      <c r="Z2081" s="246"/>
      <c r="AA20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1" s="250" t="e">
        <f>IF(tbl_TransDet_Exp[[#This Row],[+/-  (HR GL Detail)]]&lt;&gt;"",tbl_TransDet_Exp[[#This Row],[+/-  (HR GL Detail)]],IF(#REF!&lt;&gt;"",#REF!,""))</f>
        <v>#REF!</v>
      </c>
      <c r="AC2081" s="250" t="str">
        <f t="shared" si="99"/>
        <v>https://financials.omni.fsu.edu/psp/sprdfi/EMPLOYEE/ERP/c/AUDIT_EXPENSE_FUNCTIONS.TE_EXP_SHEET_INQ.GBL?SHEET_ID=</v>
      </c>
      <c r="AD2081" s="250" t="str">
        <f t="shared" si="100"/>
        <v>&amp;PAGE=EX_SHEET_ENTRY</v>
      </c>
      <c r="AE2081" s="250" t="str">
        <f>IF(LEFT(tbl_TransDet_Exp[[#This Row],[Journal Id]],2)="EX",TEXT(tbl_TransDet_Exp[[#This Row],[Vch /Ex /PayId]],"0000000000"),"")</f>
        <v/>
      </c>
      <c r="AF2081" s="250" t="b">
        <f>IF(tbl_TransDet_Exp[[#This Row],[ER Lookup and Format]]&lt;&gt;"",CONCATENATE(tbl_TransDet_Exp[[#This Row],[https://financials.omni.fsu.edu/psp/sprdfi/EMPLOYEE/ERP/c/AUDIT_EXPENSE_FUNCTIONS.TE_EXP_SHEET_INQ.GBL?SHEET_ID=]],AE2081,tbl_TransDet_Exp[[#This Row],[&amp;PAGE=EX_SHEET_ENTRY]]))</f>
        <v>0</v>
      </c>
      <c r="AG2081" s="250" t="str">
        <f t="shared" si="101"/>
        <v>https://docmgmt.its.fsu.edu/NolijWeb/public/apiLoginCheck.jsp?redir=../documentviewer/%3FdocumentId%3D</v>
      </c>
      <c r="AH20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1" s="250" t="str">
        <f>tbl_TransDet_Exp[[#Headers],[&amp;TargetFrameName=None]]</f>
        <v>&amp;TargetFrameName=None</v>
      </c>
      <c r="AJ20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1" s="71"/>
      <c r="AN2081" s="22"/>
      <c r="AO2081" s="22"/>
      <c r="AP2081" s="208"/>
      <c r="AQ2081" s="42" t="e">
        <f>IF(tbl_TransDet_Exp[[#This Row],[Custom SR Type]]="",INDEX(SR_Lookup[Section Name],MATCH(tbl_TransDet_Exp[[#This Row],[Account]],SR_Lookup[Account],0)),tbl_TransDet_Exp[[#This Row],[Custom SR Type]])</f>
        <v>#N/A</v>
      </c>
      <c r="AR2081" s="42">
        <f>VALUE(CONCATENATE(C2081,TEXT(tbl_TransDet_Exp[[#This Row],[Pd]],"00")))</f>
        <v>0</v>
      </c>
      <c r="AS2081" s="42" t="str">
        <f>TEXT(tbl_TransDet_Exp[[#This Row],[Project Id]],"000000")</f>
        <v>000000</v>
      </c>
      <c r="AT2081" s="42" t="e">
        <f>INDEX(Table11[Description],MATCH(tbl_TransDet_Exp[[#This Row],[Account]],Table11[GL Account],0))</f>
        <v>#N/A</v>
      </c>
      <c r="AU20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2" spans="2:47">
      <c r="B2082" s="11"/>
      <c r="C2082" s="243"/>
      <c r="D2082" s="243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244"/>
      <c r="P2082" s="11"/>
      <c r="Q2082" s="245"/>
      <c r="R2082" s="11"/>
      <c r="S2082" s="11"/>
      <c r="T2082" s="11"/>
      <c r="U2082" s="11"/>
      <c r="V2082" s="11"/>
      <c r="W2082" s="11"/>
      <c r="X2082" s="11"/>
      <c r="Y2082" s="11"/>
      <c r="Z2082" s="246"/>
      <c r="AA20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2" s="250" t="e">
        <f>IF(tbl_TransDet_Exp[[#This Row],[+/-  (HR GL Detail)]]&lt;&gt;"",tbl_TransDet_Exp[[#This Row],[+/-  (HR GL Detail)]],IF(#REF!&lt;&gt;"",#REF!,""))</f>
        <v>#REF!</v>
      </c>
      <c r="AC2082" s="250" t="str">
        <f t="shared" si="99"/>
        <v>https://financials.omni.fsu.edu/psp/sprdfi/EMPLOYEE/ERP/c/AUDIT_EXPENSE_FUNCTIONS.TE_EXP_SHEET_INQ.GBL?SHEET_ID=</v>
      </c>
      <c r="AD2082" s="250" t="str">
        <f t="shared" si="100"/>
        <v>&amp;PAGE=EX_SHEET_ENTRY</v>
      </c>
      <c r="AE2082" s="250" t="str">
        <f>IF(LEFT(tbl_TransDet_Exp[[#This Row],[Journal Id]],2)="EX",TEXT(tbl_TransDet_Exp[[#This Row],[Vch /Ex /PayId]],"0000000000"),"")</f>
        <v/>
      </c>
      <c r="AF2082" s="250" t="b">
        <f>IF(tbl_TransDet_Exp[[#This Row],[ER Lookup and Format]]&lt;&gt;"",CONCATENATE(tbl_TransDet_Exp[[#This Row],[https://financials.omni.fsu.edu/psp/sprdfi/EMPLOYEE/ERP/c/AUDIT_EXPENSE_FUNCTIONS.TE_EXP_SHEET_INQ.GBL?SHEET_ID=]],AE2082,tbl_TransDet_Exp[[#This Row],[&amp;PAGE=EX_SHEET_ENTRY]]))</f>
        <v>0</v>
      </c>
      <c r="AG2082" s="250" t="str">
        <f t="shared" si="101"/>
        <v>https://docmgmt.its.fsu.edu/NolijWeb/public/apiLoginCheck.jsp?redir=../documentviewer/%3FdocumentId%3D</v>
      </c>
      <c r="AH20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2" s="250" t="str">
        <f>tbl_TransDet_Exp[[#Headers],[&amp;TargetFrameName=None]]</f>
        <v>&amp;TargetFrameName=None</v>
      </c>
      <c r="AJ20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2" s="71"/>
      <c r="AN2082" s="22"/>
      <c r="AO2082" s="22"/>
      <c r="AP2082" s="208"/>
      <c r="AQ2082" s="42" t="e">
        <f>IF(tbl_TransDet_Exp[[#This Row],[Custom SR Type]]="",INDEX(SR_Lookup[Section Name],MATCH(tbl_TransDet_Exp[[#This Row],[Account]],SR_Lookup[Account],0)),tbl_TransDet_Exp[[#This Row],[Custom SR Type]])</f>
        <v>#N/A</v>
      </c>
      <c r="AR2082" s="42">
        <f>VALUE(CONCATENATE(C2082,TEXT(tbl_TransDet_Exp[[#This Row],[Pd]],"00")))</f>
        <v>0</v>
      </c>
      <c r="AS2082" s="42" t="str">
        <f>TEXT(tbl_TransDet_Exp[[#This Row],[Project Id]],"000000")</f>
        <v>000000</v>
      </c>
      <c r="AT2082" s="42" t="e">
        <f>INDEX(Table11[Description],MATCH(tbl_TransDet_Exp[[#This Row],[Account]],Table11[GL Account],0))</f>
        <v>#N/A</v>
      </c>
      <c r="AU20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3" spans="2:47">
      <c r="B2083" s="11"/>
      <c r="C2083" s="243"/>
      <c r="D2083" s="243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244"/>
      <c r="P2083" s="11"/>
      <c r="Q2083" s="245"/>
      <c r="R2083" s="11"/>
      <c r="S2083" s="11"/>
      <c r="T2083" s="11"/>
      <c r="U2083" s="11"/>
      <c r="V2083" s="11"/>
      <c r="W2083" s="11"/>
      <c r="X2083" s="11"/>
      <c r="Y2083" s="11"/>
      <c r="Z2083" s="246"/>
      <c r="AA20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3" s="250" t="e">
        <f>IF(tbl_TransDet_Exp[[#This Row],[+/-  (HR GL Detail)]]&lt;&gt;"",tbl_TransDet_Exp[[#This Row],[+/-  (HR GL Detail)]],IF(#REF!&lt;&gt;"",#REF!,""))</f>
        <v>#REF!</v>
      </c>
      <c r="AC2083" s="250" t="str">
        <f t="shared" si="99"/>
        <v>https://financials.omni.fsu.edu/psp/sprdfi/EMPLOYEE/ERP/c/AUDIT_EXPENSE_FUNCTIONS.TE_EXP_SHEET_INQ.GBL?SHEET_ID=</v>
      </c>
      <c r="AD2083" s="250" t="str">
        <f t="shared" si="100"/>
        <v>&amp;PAGE=EX_SHEET_ENTRY</v>
      </c>
      <c r="AE2083" s="250" t="str">
        <f>IF(LEFT(tbl_TransDet_Exp[[#This Row],[Journal Id]],2)="EX",TEXT(tbl_TransDet_Exp[[#This Row],[Vch /Ex /PayId]],"0000000000"),"")</f>
        <v/>
      </c>
      <c r="AF2083" s="250" t="b">
        <f>IF(tbl_TransDet_Exp[[#This Row],[ER Lookup and Format]]&lt;&gt;"",CONCATENATE(tbl_TransDet_Exp[[#This Row],[https://financials.omni.fsu.edu/psp/sprdfi/EMPLOYEE/ERP/c/AUDIT_EXPENSE_FUNCTIONS.TE_EXP_SHEET_INQ.GBL?SHEET_ID=]],AE2083,tbl_TransDet_Exp[[#This Row],[&amp;PAGE=EX_SHEET_ENTRY]]))</f>
        <v>0</v>
      </c>
      <c r="AG2083" s="250" t="str">
        <f t="shared" si="101"/>
        <v>https://docmgmt.its.fsu.edu/NolijWeb/public/apiLoginCheck.jsp?redir=../documentviewer/%3FdocumentId%3D</v>
      </c>
      <c r="AH20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3" s="250" t="str">
        <f>tbl_TransDet_Exp[[#Headers],[&amp;TargetFrameName=None]]</f>
        <v>&amp;TargetFrameName=None</v>
      </c>
      <c r="AJ20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3" s="71"/>
      <c r="AN2083" s="22"/>
      <c r="AO2083" s="22"/>
      <c r="AP2083" s="208"/>
      <c r="AQ2083" s="42" t="e">
        <f>IF(tbl_TransDet_Exp[[#This Row],[Custom SR Type]]="",INDEX(SR_Lookup[Section Name],MATCH(tbl_TransDet_Exp[[#This Row],[Account]],SR_Lookup[Account],0)),tbl_TransDet_Exp[[#This Row],[Custom SR Type]])</f>
        <v>#N/A</v>
      </c>
      <c r="AR2083" s="42">
        <f>VALUE(CONCATENATE(C2083,TEXT(tbl_TransDet_Exp[[#This Row],[Pd]],"00")))</f>
        <v>0</v>
      </c>
      <c r="AS2083" s="42" t="str">
        <f>TEXT(tbl_TransDet_Exp[[#This Row],[Project Id]],"000000")</f>
        <v>000000</v>
      </c>
      <c r="AT2083" s="42" t="e">
        <f>INDEX(Table11[Description],MATCH(tbl_TransDet_Exp[[#This Row],[Account]],Table11[GL Account],0))</f>
        <v>#N/A</v>
      </c>
      <c r="AU20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4" spans="2:47">
      <c r="B2084" s="11"/>
      <c r="C2084" s="243"/>
      <c r="D2084" s="243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244"/>
      <c r="P2084" s="11"/>
      <c r="Q2084" s="245"/>
      <c r="R2084" s="11"/>
      <c r="S2084" s="11"/>
      <c r="T2084" s="11"/>
      <c r="U2084" s="11"/>
      <c r="V2084" s="11"/>
      <c r="W2084" s="11"/>
      <c r="X2084" s="11"/>
      <c r="Y2084" s="11"/>
      <c r="Z2084" s="246"/>
      <c r="AA20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4" s="250" t="e">
        <f>IF(tbl_TransDet_Exp[[#This Row],[+/-  (HR GL Detail)]]&lt;&gt;"",tbl_TransDet_Exp[[#This Row],[+/-  (HR GL Detail)]],IF(#REF!&lt;&gt;"",#REF!,""))</f>
        <v>#REF!</v>
      </c>
      <c r="AC2084" s="250" t="str">
        <f t="shared" si="99"/>
        <v>https://financials.omni.fsu.edu/psp/sprdfi/EMPLOYEE/ERP/c/AUDIT_EXPENSE_FUNCTIONS.TE_EXP_SHEET_INQ.GBL?SHEET_ID=</v>
      </c>
      <c r="AD2084" s="250" t="str">
        <f t="shared" si="100"/>
        <v>&amp;PAGE=EX_SHEET_ENTRY</v>
      </c>
      <c r="AE2084" s="250" t="str">
        <f>IF(LEFT(tbl_TransDet_Exp[[#This Row],[Journal Id]],2)="EX",TEXT(tbl_TransDet_Exp[[#This Row],[Vch /Ex /PayId]],"0000000000"),"")</f>
        <v/>
      </c>
      <c r="AF2084" s="250" t="b">
        <f>IF(tbl_TransDet_Exp[[#This Row],[ER Lookup and Format]]&lt;&gt;"",CONCATENATE(tbl_TransDet_Exp[[#This Row],[https://financials.omni.fsu.edu/psp/sprdfi/EMPLOYEE/ERP/c/AUDIT_EXPENSE_FUNCTIONS.TE_EXP_SHEET_INQ.GBL?SHEET_ID=]],AE2084,tbl_TransDet_Exp[[#This Row],[&amp;PAGE=EX_SHEET_ENTRY]]))</f>
        <v>0</v>
      </c>
      <c r="AG2084" s="250" t="str">
        <f t="shared" si="101"/>
        <v>https://docmgmt.its.fsu.edu/NolijWeb/public/apiLoginCheck.jsp?redir=../documentviewer/%3FdocumentId%3D</v>
      </c>
      <c r="AH20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4" s="250" t="str">
        <f>tbl_TransDet_Exp[[#Headers],[&amp;TargetFrameName=None]]</f>
        <v>&amp;TargetFrameName=None</v>
      </c>
      <c r="AJ20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4" s="71"/>
      <c r="AN2084" s="22"/>
      <c r="AO2084" s="22"/>
      <c r="AP2084" s="208"/>
      <c r="AQ2084" s="42" t="e">
        <f>IF(tbl_TransDet_Exp[[#This Row],[Custom SR Type]]="",INDEX(SR_Lookup[Section Name],MATCH(tbl_TransDet_Exp[[#This Row],[Account]],SR_Lookup[Account],0)),tbl_TransDet_Exp[[#This Row],[Custom SR Type]])</f>
        <v>#N/A</v>
      </c>
      <c r="AR2084" s="42">
        <f>VALUE(CONCATENATE(C2084,TEXT(tbl_TransDet_Exp[[#This Row],[Pd]],"00")))</f>
        <v>0</v>
      </c>
      <c r="AS2084" s="42" t="str">
        <f>TEXT(tbl_TransDet_Exp[[#This Row],[Project Id]],"000000")</f>
        <v>000000</v>
      </c>
      <c r="AT2084" s="42" t="e">
        <f>INDEX(Table11[Description],MATCH(tbl_TransDet_Exp[[#This Row],[Account]],Table11[GL Account],0))</f>
        <v>#N/A</v>
      </c>
      <c r="AU20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5" spans="2:47">
      <c r="B2085" s="11"/>
      <c r="C2085" s="243"/>
      <c r="D2085" s="243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244"/>
      <c r="P2085" s="11"/>
      <c r="Q2085" s="245"/>
      <c r="R2085" s="11"/>
      <c r="S2085" s="11"/>
      <c r="T2085" s="11"/>
      <c r="U2085" s="11"/>
      <c r="V2085" s="11"/>
      <c r="W2085" s="11"/>
      <c r="X2085" s="11"/>
      <c r="Y2085" s="11"/>
      <c r="Z2085" s="246"/>
      <c r="AA20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5" s="250" t="e">
        <f>IF(tbl_TransDet_Exp[[#This Row],[+/-  (HR GL Detail)]]&lt;&gt;"",tbl_TransDet_Exp[[#This Row],[+/-  (HR GL Detail)]],IF(#REF!&lt;&gt;"",#REF!,""))</f>
        <v>#REF!</v>
      </c>
      <c r="AC2085" s="250" t="str">
        <f t="shared" si="99"/>
        <v>https://financials.omni.fsu.edu/psp/sprdfi/EMPLOYEE/ERP/c/AUDIT_EXPENSE_FUNCTIONS.TE_EXP_SHEET_INQ.GBL?SHEET_ID=</v>
      </c>
      <c r="AD2085" s="250" t="str">
        <f t="shared" si="100"/>
        <v>&amp;PAGE=EX_SHEET_ENTRY</v>
      </c>
      <c r="AE2085" s="250" t="str">
        <f>IF(LEFT(tbl_TransDet_Exp[[#This Row],[Journal Id]],2)="EX",TEXT(tbl_TransDet_Exp[[#This Row],[Vch /Ex /PayId]],"0000000000"),"")</f>
        <v/>
      </c>
      <c r="AF2085" s="250" t="b">
        <f>IF(tbl_TransDet_Exp[[#This Row],[ER Lookup and Format]]&lt;&gt;"",CONCATENATE(tbl_TransDet_Exp[[#This Row],[https://financials.omni.fsu.edu/psp/sprdfi/EMPLOYEE/ERP/c/AUDIT_EXPENSE_FUNCTIONS.TE_EXP_SHEET_INQ.GBL?SHEET_ID=]],AE2085,tbl_TransDet_Exp[[#This Row],[&amp;PAGE=EX_SHEET_ENTRY]]))</f>
        <v>0</v>
      </c>
      <c r="AG2085" s="250" t="str">
        <f t="shared" si="101"/>
        <v>https://docmgmt.its.fsu.edu/NolijWeb/public/apiLoginCheck.jsp?redir=../documentviewer/%3FdocumentId%3D</v>
      </c>
      <c r="AH20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5" s="250" t="str">
        <f>tbl_TransDet_Exp[[#Headers],[&amp;TargetFrameName=None]]</f>
        <v>&amp;TargetFrameName=None</v>
      </c>
      <c r="AJ20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5" s="71"/>
      <c r="AN2085" s="22"/>
      <c r="AO2085" s="22"/>
      <c r="AP2085" s="208"/>
      <c r="AQ2085" s="42" t="e">
        <f>IF(tbl_TransDet_Exp[[#This Row],[Custom SR Type]]="",INDEX(SR_Lookup[Section Name],MATCH(tbl_TransDet_Exp[[#This Row],[Account]],SR_Lookup[Account],0)),tbl_TransDet_Exp[[#This Row],[Custom SR Type]])</f>
        <v>#N/A</v>
      </c>
      <c r="AR2085" s="42">
        <f>VALUE(CONCATENATE(C2085,TEXT(tbl_TransDet_Exp[[#This Row],[Pd]],"00")))</f>
        <v>0</v>
      </c>
      <c r="AS2085" s="42" t="str">
        <f>TEXT(tbl_TransDet_Exp[[#This Row],[Project Id]],"000000")</f>
        <v>000000</v>
      </c>
      <c r="AT2085" s="42" t="e">
        <f>INDEX(Table11[Description],MATCH(tbl_TransDet_Exp[[#This Row],[Account]],Table11[GL Account],0))</f>
        <v>#N/A</v>
      </c>
      <c r="AU20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6" spans="2:47">
      <c r="B2086" s="11"/>
      <c r="C2086" s="243"/>
      <c r="D2086" s="243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244"/>
      <c r="P2086" s="11"/>
      <c r="Q2086" s="245"/>
      <c r="R2086" s="11"/>
      <c r="S2086" s="11"/>
      <c r="T2086" s="11"/>
      <c r="U2086" s="11"/>
      <c r="V2086" s="11"/>
      <c r="W2086" s="11"/>
      <c r="X2086" s="11"/>
      <c r="Y2086" s="11"/>
      <c r="Z2086" s="246"/>
      <c r="AA20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6" s="250" t="e">
        <f>IF(tbl_TransDet_Exp[[#This Row],[+/-  (HR GL Detail)]]&lt;&gt;"",tbl_TransDet_Exp[[#This Row],[+/-  (HR GL Detail)]],IF(#REF!&lt;&gt;"",#REF!,""))</f>
        <v>#REF!</v>
      </c>
      <c r="AC2086" s="250" t="str">
        <f t="shared" si="99"/>
        <v>https://financials.omni.fsu.edu/psp/sprdfi/EMPLOYEE/ERP/c/AUDIT_EXPENSE_FUNCTIONS.TE_EXP_SHEET_INQ.GBL?SHEET_ID=</v>
      </c>
      <c r="AD2086" s="250" t="str">
        <f t="shared" si="100"/>
        <v>&amp;PAGE=EX_SHEET_ENTRY</v>
      </c>
      <c r="AE2086" s="250" t="str">
        <f>IF(LEFT(tbl_TransDet_Exp[[#This Row],[Journal Id]],2)="EX",TEXT(tbl_TransDet_Exp[[#This Row],[Vch /Ex /PayId]],"0000000000"),"")</f>
        <v/>
      </c>
      <c r="AF2086" s="250" t="b">
        <f>IF(tbl_TransDet_Exp[[#This Row],[ER Lookup and Format]]&lt;&gt;"",CONCATENATE(tbl_TransDet_Exp[[#This Row],[https://financials.omni.fsu.edu/psp/sprdfi/EMPLOYEE/ERP/c/AUDIT_EXPENSE_FUNCTIONS.TE_EXP_SHEET_INQ.GBL?SHEET_ID=]],AE2086,tbl_TransDet_Exp[[#This Row],[&amp;PAGE=EX_SHEET_ENTRY]]))</f>
        <v>0</v>
      </c>
      <c r="AG2086" s="250" t="str">
        <f t="shared" si="101"/>
        <v>https://docmgmt.its.fsu.edu/NolijWeb/public/apiLoginCheck.jsp?redir=../documentviewer/%3FdocumentId%3D</v>
      </c>
      <c r="AH20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6" s="250" t="str">
        <f>tbl_TransDet_Exp[[#Headers],[&amp;TargetFrameName=None]]</f>
        <v>&amp;TargetFrameName=None</v>
      </c>
      <c r="AJ20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6" s="71"/>
      <c r="AN2086" s="22"/>
      <c r="AO2086" s="22"/>
      <c r="AP2086" s="208"/>
      <c r="AQ2086" s="42" t="e">
        <f>IF(tbl_TransDet_Exp[[#This Row],[Custom SR Type]]="",INDEX(SR_Lookup[Section Name],MATCH(tbl_TransDet_Exp[[#This Row],[Account]],SR_Lookup[Account],0)),tbl_TransDet_Exp[[#This Row],[Custom SR Type]])</f>
        <v>#N/A</v>
      </c>
      <c r="AR2086" s="42">
        <f>VALUE(CONCATENATE(C2086,TEXT(tbl_TransDet_Exp[[#This Row],[Pd]],"00")))</f>
        <v>0</v>
      </c>
      <c r="AS2086" s="42" t="str">
        <f>TEXT(tbl_TransDet_Exp[[#This Row],[Project Id]],"000000")</f>
        <v>000000</v>
      </c>
      <c r="AT2086" s="42" t="e">
        <f>INDEX(Table11[Description],MATCH(tbl_TransDet_Exp[[#This Row],[Account]],Table11[GL Account],0))</f>
        <v>#N/A</v>
      </c>
      <c r="AU20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7" spans="2:47">
      <c r="B2087" s="11"/>
      <c r="C2087" s="243"/>
      <c r="D2087" s="243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244"/>
      <c r="P2087" s="11"/>
      <c r="Q2087" s="245"/>
      <c r="R2087" s="11"/>
      <c r="S2087" s="11"/>
      <c r="T2087" s="11"/>
      <c r="U2087" s="11"/>
      <c r="V2087" s="11"/>
      <c r="W2087" s="11"/>
      <c r="X2087" s="11"/>
      <c r="Y2087" s="11"/>
      <c r="Z2087" s="246"/>
      <c r="AA20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7" s="250" t="e">
        <f>IF(tbl_TransDet_Exp[[#This Row],[+/-  (HR GL Detail)]]&lt;&gt;"",tbl_TransDet_Exp[[#This Row],[+/-  (HR GL Detail)]],IF(#REF!&lt;&gt;"",#REF!,""))</f>
        <v>#REF!</v>
      </c>
      <c r="AC2087" s="250" t="str">
        <f t="shared" si="99"/>
        <v>https://financials.omni.fsu.edu/psp/sprdfi/EMPLOYEE/ERP/c/AUDIT_EXPENSE_FUNCTIONS.TE_EXP_SHEET_INQ.GBL?SHEET_ID=</v>
      </c>
      <c r="AD2087" s="250" t="str">
        <f t="shared" si="100"/>
        <v>&amp;PAGE=EX_SHEET_ENTRY</v>
      </c>
      <c r="AE2087" s="250" t="str">
        <f>IF(LEFT(tbl_TransDet_Exp[[#This Row],[Journal Id]],2)="EX",TEXT(tbl_TransDet_Exp[[#This Row],[Vch /Ex /PayId]],"0000000000"),"")</f>
        <v/>
      </c>
      <c r="AF2087" s="250" t="b">
        <f>IF(tbl_TransDet_Exp[[#This Row],[ER Lookup and Format]]&lt;&gt;"",CONCATENATE(tbl_TransDet_Exp[[#This Row],[https://financials.omni.fsu.edu/psp/sprdfi/EMPLOYEE/ERP/c/AUDIT_EXPENSE_FUNCTIONS.TE_EXP_SHEET_INQ.GBL?SHEET_ID=]],AE2087,tbl_TransDet_Exp[[#This Row],[&amp;PAGE=EX_SHEET_ENTRY]]))</f>
        <v>0</v>
      </c>
      <c r="AG2087" s="250" t="str">
        <f t="shared" si="101"/>
        <v>https://docmgmt.its.fsu.edu/NolijWeb/public/apiLoginCheck.jsp?redir=../documentviewer/%3FdocumentId%3D</v>
      </c>
      <c r="AH20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7" s="250" t="str">
        <f>tbl_TransDet_Exp[[#Headers],[&amp;TargetFrameName=None]]</f>
        <v>&amp;TargetFrameName=None</v>
      </c>
      <c r="AJ20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7" s="71"/>
      <c r="AN2087" s="22"/>
      <c r="AO2087" s="22"/>
      <c r="AP2087" s="208"/>
      <c r="AQ2087" s="42" t="e">
        <f>IF(tbl_TransDet_Exp[[#This Row],[Custom SR Type]]="",INDEX(SR_Lookup[Section Name],MATCH(tbl_TransDet_Exp[[#This Row],[Account]],SR_Lookup[Account],0)),tbl_TransDet_Exp[[#This Row],[Custom SR Type]])</f>
        <v>#N/A</v>
      </c>
      <c r="AR2087" s="42">
        <f>VALUE(CONCATENATE(C2087,TEXT(tbl_TransDet_Exp[[#This Row],[Pd]],"00")))</f>
        <v>0</v>
      </c>
      <c r="AS2087" s="42" t="str">
        <f>TEXT(tbl_TransDet_Exp[[#This Row],[Project Id]],"000000")</f>
        <v>000000</v>
      </c>
      <c r="AT2087" s="42" t="e">
        <f>INDEX(Table11[Description],MATCH(tbl_TransDet_Exp[[#This Row],[Account]],Table11[GL Account],0))</f>
        <v>#N/A</v>
      </c>
      <c r="AU20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8" spans="2:47">
      <c r="B2088" s="11"/>
      <c r="C2088" s="243"/>
      <c r="D2088" s="243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244"/>
      <c r="P2088" s="11"/>
      <c r="Q2088" s="245"/>
      <c r="R2088" s="11"/>
      <c r="S2088" s="11"/>
      <c r="T2088" s="11"/>
      <c r="U2088" s="11"/>
      <c r="V2088" s="11"/>
      <c r="W2088" s="11"/>
      <c r="X2088" s="11"/>
      <c r="Y2088" s="11"/>
      <c r="Z2088" s="246"/>
      <c r="AA20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8" s="250" t="e">
        <f>IF(tbl_TransDet_Exp[[#This Row],[+/-  (HR GL Detail)]]&lt;&gt;"",tbl_TransDet_Exp[[#This Row],[+/-  (HR GL Detail)]],IF(#REF!&lt;&gt;"",#REF!,""))</f>
        <v>#REF!</v>
      </c>
      <c r="AC2088" s="250" t="str">
        <f t="shared" si="99"/>
        <v>https://financials.omni.fsu.edu/psp/sprdfi/EMPLOYEE/ERP/c/AUDIT_EXPENSE_FUNCTIONS.TE_EXP_SHEET_INQ.GBL?SHEET_ID=</v>
      </c>
      <c r="AD2088" s="250" t="str">
        <f t="shared" si="100"/>
        <v>&amp;PAGE=EX_SHEET_ENTRY</v>
      </c>
      <c r="AE2088" s="250" t="str">
        <f>IF(LEFT(tbl_TransDet_Exp[[#This Row],[Journal Id]],2)="EX",TEXT(tbl_TransDet_Exp[[#This Row],[Vch /Ex /PayId]],"0000000000"),"")</f>
        <v/>
      </c>
      <c r="AF2088" s="250" t="b">
        <f>IF(tbl_TransDet_Exp[[#This Row],[ER Lookup and Format]]&lt;&gt;"",CONCATENATE(tbl_TransDet_Exp[[#This Row],[https://financials.omni.fsu.edu/psp/sprdfi/EMPLOYEE/ERP/c/AUDIT_EXPENSE_FUNCTIONS.TE_EXP_SHEET_INQ.GBL?SHEET_ID=]],AE2088,tbl_TransDet_Exp[[#This Row],[&amp;PAGE=EX_SHEET_ENTRY]]))</f>
        <v>0</v>
      </c>
      <c r="AG2088" s="250" t="str">
        <f t="shared" si="101"/>
        <v>https://docmgmt.its.fsu.edu/NolijWeb/public/apiLoginCheck.jsp?redir=../documentviewer/%3FdocumentId%3D</v>
      </c>
      <c r="AH20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8" s="250" t="str">
        <f>tbl_TransDet_Exp[[#Headers],[&amp;TargetFrameName=None]]</f>
        <v>&amp;TargetFrameName=None</v>
      </c>
      <c r="AJ20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8" s="71"/>
      <c r="AN2088" s="22"/>
      <c r="AO2088" s="22"/>
      <c r="AP2088" s="208"/>
      <c r="AQ2088" s="42" t="e">
        <f>IF(tbl_TransDet_Exp[[#This Row],[Custom SR Type]]="",INDEX(SR_Lookup[Section Name],MATCH(tbl_TransDet_Exp[[#This Row],[Account]],SR_Lookup[Account],0)),tbl_TransDet_Exp[[#This Row],[Custom SR Type]])</f>
        <v>#N/A</v>
      </c>
      <c r="AR2088" s="42">
        <f>VALUE(CONCATENATE(C2088,TEXT(tbl_TransDet_Exp[[#This Row],[Pd]],"00")))</f>
        <v>0</v>
      </c>
      <c r="AS2088" s="42" t="str">
        <f>TEXT(tbl_TransDet_Exp[[#This Row],[Project Id]],"000000")</f>
        <v>000000</v>
      </c>
      <c r="AT2088" s="42" t="e">
        <f>INDEX(Table11[Description],MATCH(tbl_TransDet_Exp[[#This Row],[Account]],Table11[GL Account],0))</f>
        <v>#N/A</v>
      </c>
      <c r="AU20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89" spans="2:47">
      <c r="B2089" s="11"/>
      <c r="C2089" s="243"/>
      <c r="D2089" s="243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244"/>
      <c r="P2089" s="11"/>
      <c r="Q2089" s="245"/>
      <c r="R2089" s="11"/>
      <c r="S2089" s="11"/>
      <c r="T2089" s="11"/>
      <c r="U2089" s="11"/>
      <c r="V2089" s="11"/>
      <c r="W2089" s="11"/>
      <c r="X2089" s="11"/>
      <c r="Y2089" s="11"/>
      <c r="Z2089" s="246"/>
      <c r="AA20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89" s="250" t="e">
        <f>IF(tbl_TransDet_Exp[[#This Row],[+/-  (HR GL Detail)]]&lt;&gt;"",tbl_TransDet_Exp[[#This Row],[+/-  (HR GL Detail)]],IF(#REF!&lt;&gt;"",#REF!,""))</f>
        <v>#REF!</v>
      </c>
      <c r="AC2089" s="250" t="str">
        <f t="shared" si="99"/>
        <v>https://financials.omni.fsu.edu/psp/sprdfi/EMPLOYEE/ERP/c/AUDIT_EXPENSE_FUNCTIONS.TE_EXP_SHEET_INQ.GBL?SHEET_ID=</v>
      </c>
      <c r="AD2089" s="250" t="str">
        <f t="shared" si="100"/>
        <v>&amp;PAGE=EX_SHEET_ENTRY</v>
      </c>
      <c r="AE2089" s="250" t="str">
        <f>IF(LEFT(tbl_TransDet_Exp[[#This Row],[Journal Id]],2)="EX",TEXT(tbl_TransDet_Exp[[#This Row],[Vch /Ex /PayId]],"0000000000"),"")</f>
        <v/>
      </c>
      <c r="AF2089" s="250" t="b">
        <f>IF(tbl_TransDet_Exp[[#This Row],[ER Lookup and Format]]&lt;&gt;"",CONCATENATE(tbl_TransDet_Exp[[#This Row],[https://financials.omni.fsu.edu/psp/sprdfi/EMPLOYEE/ERP/c/AUDIT_EXPENSE_FUNCTIONS.TE_EXP_SHEET_INQ.GBL?SHEET_ID=]],AE2089,tbl_TransDet_Exp[[#This Row],[&amp;PAGE=EX_SHEET_ENTRY]]))</f>
        <v>0</v>
      </c>
      <c r="AG2089" s="250" t="str">
        <f t="shared" si="101"/>
        <v>https://docmgmt.its.fsu.edu/NolijWeb/public/apiLoginCheck.jsp?redir=../documentviewer/%3FdocumentId%3D</v>
      </c>
      <c r="AH20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89" s="250" t="str">
        <f>tbl_TransDet_Exp[[#Headers],[&amp;TargetFrameName=None]]</f>
        <v>&amp;TargetFrameName=None</v>
      </c>
      <c r="AJ20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89" s="71"/>
      <c r="AN2089" s="22"/>
      <c r="AO2089" s="22"/>
      <c r="AP2089" s="208"/>
      <c r="AQ2089" s="42" t="e">
        <f>IF(tbl_TransDet_Exp[[#This Row],[Custom SR Type]]="",INDEX(SR_Lookup[Section Name],MATCH(tbl_TransDet_Exp[[#This Row],[Account]],SR_Lookup[Account],0)),tbl_TransDet_Exp[[#This Row],[Custom SR Type]])</f>
        <v>#N/A</v>
      </c>
      <c r="AR2089" s="42">
        <f>VALUE(CONCATENATE(C2089,TEXT(tbl_TransDet_Exp[[#This Row],[Pd]],"00")))</f>
        <v>0</v>
      </c>
      <c r="AS2089" s="42" t="str">
        <f>TEXT(tbl_TransDet_Exp[[#This Row],[Project Id]],"000000")</f>
        <v>000000</v>
      </c>
      <c r="AT2089" s="42" t="e">
        <f>INDEX(Table11[Description],MATCH(tbl_TransDet_Exp[[#This Row],[Account]],Table11[GL Account],0))</f>
        <v>#N/A</v>
      </c>
      <c r="AU20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0" spans="2:47">
      <c r="B2090" s="11"/>
      <c r="C2090" s="243"/>
      <c r="D2090" s="243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244"/>
      <c r="P2090" s="11"/>
      <c r="Q2090" s="245"/>
      <c r="R2090" s="11"/>
      <c r="S2090" s="11"/>
      <c r="T2090" s="11"/>
      <c r="U2090" s="11"/>
      <c r="V2090" s="11"/>
      <c r="W2090" s="11"/>
      <c r="X2090" s="11"/>
      <c r="Y2090" s="11"/>
      <c r="Z2090" s="246"/>
      <c r="AA20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0" s="250" t="e">
        <f>IF(tbl_TransDet_Exp[[#This Row],[+/-  (HR GL Detail)]]&lt;&gt;"",tbl_TransDet_Exp[[#This Row],[+/-  (HR GL Detail)]],IF(#REF!&lt;&gt;"",#REF!,""))</f>
        <v>#REF!</v>
      </c>
      <c r="AC2090" s="250" t="str">
        <f t="shared" si="99"/>
        <v>https://financials.omni.fsu.edu/psp/sprdfi/EMPLOYEE/ERP/c/AUDIT_EXPENSE_FUNCTIONS.TE_EXP_SHEET_INQ.GBL?SHEET_ID=</v>
      </c>
      <c r="AD2090" s="250" t="str">
        <f t="shared" si="100"/>
        <v>&amp;PAGE=EX_SHEET_ENTRY</v>
      </c>
      <c r="AE2090" s="250" t="str">
        <f>IF(LEFT(tbl_TransDet_Exp[[#This Row],[Journal Id]],2)="EX",TEXT(tbl_TransDet_Exp[[#This Row],[Vch /Ex /PayId]],"0000000000"),"")</f>
        <v/>
      </c>
      <c r="AF2090" s="250" t="b">
        <f>IF(tbl_TransDet_Exp[[#This Row],[ER Lookup and Format]]&lt;&gt;"",CONCATENATE(tbl_TransDet_Exp[[#This Row],[https://financials.omni.fsu.edu/psp/sprdfi/EMPLOYEE/ERP/c/AUDIT_EXPENSE_FUNCTIONS.TE_EXP_SHEET_INQ.GBL?SHEET_ID=]],AE2090,tbl_TransDet_Exp[[#This Row],[&amp;PAGE=EX_SHEET_ENTRY]]))</f>
        <v>0</v>
      </c>
      <c r="AG2090" s="250" t="str">
        <f t="shared" si="101"/>
        <v>https://docmgmt.its.fsu.edu/NolijWeb/public/apiLoginCheck.jsp?redir=../documentviewer/%3FdocumentId%3D</v>
      </c>
      <c r="AH20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0" s="250" t="str">
        <f>tbl_TransDet_Exp[[#Headers],[&amp;TargetFrameName=None]]</f>
        <v>&amp;TargetFrameName=None</v>
      </c>
      <c r="AJ20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0" s="71"/>
      <c r="AN2090" s="22"/>
      <c r="AO2090" s="22"/>
      <c r="AP2090" s="208"/>
      <c r="AQ2090" s="42" t="e">
        <f>IF(tbl_TransDet_Exp[[#This Row],[Custom SR Type]]="",INDEX(SR_Lookup[Section Name],MATCH(tbl_TransDet_Exp[[#This Row],[Account]],SR_Lookup[Account],0)),tbl_TransDet_Exp[[#This Row],[Custom SR Type]])</f>
        <v>#N/A</v>
      </c>
      <c r="AR2090" s="42">
        <f>VALUE(CONCATENATE(C2090,TEXT(tbl_TransDet_Exp[[#This Row],[Pd]],"00")))</f>
        <v>0</v>
      </c>
      <c r="AS2090" s="42" t="str">
        <f>TEXT(tbl_TransDet_Exp[[#This Row],[Project Id]],"000000")</f>
        <v>000000</v>
      </c>
      <c r="AT2090" s="42" t="e">
        <f>INDEX(Table11[Description],MATCH(tbl_TransDet_Exp[[#This Row],[Account]],Table11[GL Account],0))</f>
        <v>#N/A</v>
      </c>
      <c r="AU20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1" spans="2:47">
      <c r="B2091" s="11"/>
      <c r="C2091" s="243"/>
      <c r="D2091" s="243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244"/>
      <c r="P2091" s="11"/>
      <c r="Q2091" s="245"/>
      <c r="R2091" s="11"/>
      <c r="S2091" s="11"/>
      <c r="T2091" s="11"/>
      <c r="U2091" s="11"/>
      <c r="V2091" s="11"/>
      <c r="W2091" s="11"/>
      <c r="X2091" s="11"/>
      <c r="Y2091" s="11"/>
      <c r="Z2091" s="246"/>
      <c r="AA20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1" s="250" t="e">
        <f>IF(tbl_TransDet_Exp[[#This Row],[+/-  (HR GL Detail)]]&lt;&gt;"",tbl_TransDet_Exp[[#This Row],[+/-  (HR GL Detail)]],IF(#REF!&lt;&gt;"",#REF!,""))</f>
        <v>#REF!</v>
      </c>
      <c r="AC2091" s="250" t="str">
        <f t="shared" si="99"/>
        <v>https://financials.omni.fsu.edu/psp/sprdfi/EMPLOYEE/ERP/c/AUDIT_EXPENSE_FUNCTIONS.TE_EXP_SHEET_INQ.GBL?SHEET_ID=</v>
      </c>
      <c r="AD2091" s="250" t="str">
        <f t="shared" si="100"/>
        <v>&amp;PAGE=EX_SHEET_ENTRY</v>
      </c>
      <c r="AE2091" s="250" t="str">
        <f>IF(LEFT(tbl_TransDet_Exp[[#This Row],[Journal Id]],2)="EX",TEXT(tbl_TransDet_Exp[[#This Row],[Vch /Ex /PayId]],"0000000000"),"")</f>
        <v/>
      </c>
      <c r="AF2091" s="250" t="b">
        <f>IF(tbl_TransDet_Exp[[#This Row],[ER Lookup and Format]]&lt;&gt;"",CONCATENATE(tbl_TransDet_Exp[[#This Row],[https://financials.omni.fsu.edu/psp/sprdfi/EMPLOYEE/ERP/c/AUDIT_EXPENSE_FUNCTIONS.TE_EXP_SHEET_INQ.GBL?SHEET_ID=]],AE2091,tbl_TransDet_Exp[[#This Row],[&amp;PAGE=EX_SHEET_ENTRY]]))</f>
        <v>0</v>
      </c>
      <c r="AG2091" s="250" t="str">
        <f t="shared" si="101"/>
        <v>https://docmgmt.its.fsu.edu/NolijWeb/public/apiLoginCheck.jsp?redir=../documentviewer/%3FdocumentId%3D</v>
      </c>
      <c r="AH20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1" s="250" t="str">
        <f>tbl_TransDet_Exp[[#Headers],[&amp;TargetFrameName=None]]</f>
        <v>&amp;TargetFrameName=None</v>
      </c>
      <c r="AJ20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1" s="71"/>
      <c r="AN2091" s="22"/>
      <c r="AO2091" s="22"/>
      <c r="AP2091" s="208"/>
      <c r="AQ2091" s="42" t="e">
        <f>IF(tbl_TransDet_Exp[[#This Row],[Custom SR Type]]="",INDEX(SR_Lookup[Section Name],MATCH(tbl_TransDet_Exp[[#This Row],[Account]],SR_Lookup[Account],0)),tbl_TransDet_Exp[[#This Row],[Custom SR Type]])</f>
        <v>#N/A</v>
      </c>
      <c r="AR2091" s="42">
        <f>VALUE(CONCATENATE(C2091,TEXT(tbl_TransDet_Exp[[#This Row],[Pd]],"00")))</f>
        <v>0</v>
      </c>
      <c r="AS2091" s="42" t="str">
        <f>TEXT(tbl_TransDet_Exp[[#This Row],[Project Id]],"000000")</f>
        <v>000000</v>
      </c>
      <c r="AT2091" s="42" t="e">
        <f>INDEX(Table11[Description],MATCH(tbl_TransDet_Exp[[#This Row],[Account]],Table11[GL Account],0))</f>
        <v>#N/A</v>
      </c>
      <c r="AU20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2" spans="2:47">
      <c r="B2092" s="11"/>
      <c r="C2092" s="243"/>
      <c r="D2092" s="243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244"/>
      <c r="P2092" s="11"/>
      <c r="Q2092" s="245"/>
      <c r="R2092" s="11"/>
      <c r="S2092" s="11"/>
      <c r="T2092" s="11"/>
      <c r="U2092" s="11"/>
      <c r="V2092" s="11"/>
      <c r="W2092" s="11"/>
      <c r="X2092" s="11"/>
      <c r="Y2092" s="11"/>
      <c r="Z2092" s="246"/>
      <c r="AA20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2" s="250" t="e">
        <f>IF(tbl_TransDet_Exp[[#This Row],[+/-  (HR GL Detail)]]&lt;&gt;"",tbl_TransDet_Exp[[#This Row],[+/-  (HR GL Detail)]],IF(#REF!&lt;&gt;"",#REF!,""))</f>
        <v>#REF!</v>
      </c>
      <c r="AC2092" s="250" t="str">
        <f t="shared" si="99"/>
        <v>https://financials.omni.fsu.edu/psp/sprdfi/EMPLOYEE/ERP/c/AUDIT_EXPENSE_FUNCTIONS.TE_EXP_SHEET_INQ.GBL?SHEET_ID=</v>
      </c>
      <c r="AD2092" s="250" t="str">
        <f t="shared" si="100"/>
        <v>&amp;PAGE=EX_SHEET_ENTRY</v>
      </c>
      <c r="AE2092" s="250" t="str">
        <f>IF(LEFT(tbl_TransDet_Exp[[#This Row],[Journal Id]],2)="EX",TEXT(tbl_TransDet_Exp[[#This Row],[Vch /Ex /PayId]],"0000000000"),"")</f>
        <v/>
      </c>
      <c r="AF2092" s="250" t="b">
        <f>IF(tbl_TransDet_Exp[[#This Row],[ER Lookup and Format]]&lt;&gt;"",CONCATENATE(tbl_TransDet_Exp[[#This Row],[https://financials.omni.fsu.edu/psp/sprdfi/EMPLOYEE/ERP/c/AUDIT_EXPENSE_FUNCTIONS.TE_EXP_SHEET_INQ.GBL?SHEET_ID=]],AE2092,tbl_TransDet_Exp[[#This Row],[&amp;PAGE=EX_SHEET_ENTRY]]))</f>
        <v>0</v>
      </c>
      <c r="AG2092" s="250" t="str">
        <f t="shared" si="101"/>
        <v>https://docmgmt.its.fsu.edu/NolijWeb/public/apiLoginCheck.jsp?redir=../documentviewer/%3FdocumentId%3D</v>
      </c>
      <c r="AH20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2" s="250" t="str">
        <f>tbl_TransDet_Exp[[#Headers],[&amp;TargetFrameName=None]]</f>
        <v>&amp;TargetFrameName=None</v>
      </c>
      <c r="AJ20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2" s="71"/>
      <c r="AN2092" s="22"/>
      <c r="AO2092" s="22"/>
      <c r="AP2092" s="208"/>
      <c r="AQ2092" s="42" t="e">
        <f>IF(tbl_TransDet_Exp[[#This Row],[Custom SR Type]]="",INDEX(SR_Lookup[Section Name],MATCH(tbl_TransDet_Exp[[#This Row],[Account]],SR_Lookup[Account],0)),tbl_TransDet_Exp[[#This Row],[Custom SR Type]])</f>
        <v>#N/A</v>
      </c>
      <c r="AR2092" s="42">
        <f>VALUE(CONCATENATE(C2092,TEXT(tbl_TransDet_Exp[[#This Row],[Pd]],"00")))</f>
        <v>0</v>
      </c>
      <c r="AS2092" s="42" t="str">
        <f>TEXT(tbl_TransDet_Exp[[#This Row],[Project Id]],"000000")</f>
        <v>000000</v>
      </c>
      <c r="AT2092" s="42" t="e">
        <f>INDEX(Table11[Description],MATCH(tbl_TransDet_Exp[[#This Row],[Account]],Table11[GL Account],0))</f>
        <v>#N/A</v>
      </c>
      <c r="AU20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3" spans="2:47">
      <c r="B2093" s="11"/>
      <c r="C2093" s="243"/>
      <c r="D2093" s="243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244"/>
      <c r="P2093" s="11"/>
      <c r="Q2093" s="245"/>
      <c r="R2093" s="11"/>
      <c r="S2093" s="11"/>
      <c r="T2093" s="11"/>
      <c r="U2093" s="11"/>
      <c r="V2093" s="11"/>
      <c r="W2093" s="11"/>
      <c r="X2093" s="11"/>
      <c r="Y2093" s="11"/>
      <c r="Z2093" s="246"/>
      <c r="AA20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3" s="250" t="e">
        <f>IF(tbl_TransDet_Exp[[#This Row],[+/-  (HR GL Detail)]]&lt;&gt;"",tbl_TransDet_Exp[[#This Row],[+/-  (HR GL Detail)]],IF(#REF!&lt;&gt;"",#REF!,""))</f>
        <v>#REF!</v>
      </c>
      <c r="AC2093" s="250" t="str">
        <f t="shared" si="99"/>
        <v>https://financials.omni.fsu.edu/psp/sprdfi/EMPLOYEE/ERP/c/AUDIT_EXPENSE_FUNCTIONS.TE_EXP_SHEET_INQ.GBL?SHEET_ID=</v>
      </c>
      <c r="AD2093" s="250" t="str">
        <f t="shared" si="100"/>
        <v>&amp;PAGE=EX_SHEET_ENTRY</v>
      </c>
      <c r="AE2093" s="250" t="str">
        <f>IF(LEFT(tbl_TransDet_Exp[[#This Row],[Journal Id]],2)="EX",TEXT(tbl_TransDet_Exp[[#This Row],[Vch /Ex /PayId]],"0000000000"),"")</f>
        <v/>
      </c>
      <c r="AF2093" s="250" t="b">
        <f>IF(tbl_TransDet_Exp[[#This Row],[ER Lookup and Format]]&lt;&gt;"",CONCATENATE(tbl_TransDet_Exp[[#This Row],[https://financials.omni.fsu.edu/psp/sprdfi/EMPLOYEE/ERP/c/AUDIT_EXPENSE_FUNCTIONS.TE_EXP_SHEET_INQ.GBL?SHEET_ID=]],AE2093,tbl_TransDet_Exp[[#This Row],[&amp;PAGE=EX_SHEET_ENTRY]]))</f>
        <v>0</v>
      </c>
      <c r="AG2093" s="250" t="str">
        <f t="shared" si="101"/>
        <v>https://docmgmt.its.fsu.edu/NolijWeb/public/apiLoginCheck.jsp?redir=../documentviewer/%3FdocumentId%3D</v>
      </c>
      <c r="AH20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3" s="250" t="str">
        <f>tbl_TransDet_Exp[[#Headers],[&amp;TargetFrameName=None]]</f>
        <v>&amp;TargetFrameName=None</v>
      </c>
      <c r="AJ20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3" s="71"/>
      <c r="AN2093" s="22"/>
      <c r="AO2093" s="22"/>
      <c r="AP2093" s="208"/>
      <c r="AQ2093" s="42" t="e">
        <f>IF(tbl_TransDet_Exp[[#This Row],[Custom SR Type]]="",INDEX(SR_Lookup[Section Name],MATCH(tbl_TransDet_Exp[[#This Row],[Account]],SR_Lookup[Account],0)),tbl_TransDet_Exp[[#This Row],[Custom SR Type]])</f>
        <v>#N/A</v>
      </c>
      <c r="AR2093" s="42">
        <f>VALUE(CONCATENATE(C2093,TEXT(tbl_TransDet_Exp[[#This Row],[Pd]],"00")))</f>
        <v>0</v>
      </c>
      <c r="AS2093" s="42" t="str">
        <f>TEXT(tbl_TransDet_Exp[[#This Row],[Project Id]],"000000")</f>
        <v>000000</v>
      </c>
      <c r="AT2093" s="42" t="e">
        <f>INDEX(Table11[Description],MATCH(tbl_TransDet_Exp[[#This Row],[Account]],Table11[GL Account],0))</f>
        <v>#N/A</v>
      </c>
      <c r="AU20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4" spans="2:47">
      <c r="B2094" s="11"/>
      <c r="C2094" s="243"/>
      <c r="D2094" s="243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244"/>
      <c r="P2094" s="11"/>
      <c r="Q2094" s="245"/>
      <c r="R2094" s="11"/>
      <c r="S2094" s="11"/>
      <c r="T2094" s="11"/>
      <c r="U2094" s="11"/>
      <c r="V2094" s="11"/>
      <c r="W2094" s="11"/>
      <c r="X2094" s="11"/>
      <c r="Y2094" s="11"/>
      <c r="Z2094" s="246"/>
      <c r="AA20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4" s="250" t="e">
        <f>IF(tbl_TransDet_Exp[[#This Row],[+/-  (HR GL Detail)]]&lt;&gt;"",tbl_TransDet_Exp[[#This Row],[+/-  (HR GL Detail)]],IF(#REF!&lt;&gt;"",#REF!,""))</f>
        <v>#REF!</v>
      </c>
      <c r="AC2094" s="250" t="str">
        <f t="shared" si="99"/>
        <v>https://financials.omni.fsu.edu/psp/sprdfi/EMPLOYEE/ERP/c/AUDIT_EXPENSE_FUNCTIONS.TE_EXP_SHEET_INQ.GBL?SHEET_ID=</v>
      </c>
      <c r="AD2094" s="250" t="str">
        <f t="shared" si="100"/>
        <v>&amp;PAGE=EX_SHEET_ENTRY</v>
      </c>
      <c r="AE2094" s="250" t="str">
        <f>IF(LEFT(tbl_TransDet_Exp[[#This Row],[Journal Id]],2)="EX",TEXT(tbl_TransDet_Exp[[#This Row],[Vch /Ex /PayId]],"0000000000"),"")</f>
        <v/>
      </c>
      <c r="AF2094" s="250" t="b">
        <f>IF(tbl_TransDet_Exp[[#This Row],[ER Lookup and Format]]&lt;&gt;"",CONCATENATE(tbl_TransDet_Exp[[#This Row],[https://financials.omni.fsu.edu/psp/sprdfi/EMPLOYEE/ERP/c/AUDIT_EXPENSE_FUNCTIONS.TE_EXP_SHEET_INQ.GBL?SHEET_ID=]],AE2094,tbl_TransDet_Exp[[#This Row],[&amp;PAGE=EX_SHEET_ENTRY]]))</f>
        <v>0</v>
      </c>
      <c r="AG2094" s="250" t="str">
        <f t="shared" si="101"/>
        <v>https://docmgmt.its.fsu.edu/NolijWeb/public/apiLoginCheck.jsp?redir=../documentviewer/%3FdocumentId%3D</v>
      </c>
      <c r="AH20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4" s="250" t="str">
        <f>tbl_TransDet_Exp[[#Headers],[&amp;TargetFrameName=None]]</f>
        <v>&amp;TargetFrameName=None</v>
      </c>
      <c r="AJ20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4" s="71"/>
      <c r="AN2094" s="22"/>
      <c r="AO2094" s="22"/>
      <c r="AP2094" s="208"/>
      <c r="AQ2094" s="42" t="e">
        <f>IF(tbl_TransDet_Exp[[#This Row],[Custom SR Type]]="",INDEX(SR_Lookup[Section Name],MATCH(tbl_TransDet_Exp[[#This Row],[Account]],SR_Lookup[Account],0)),tbl_TransDet_Exp[[#This Row],[Custom SR Type]])</f>
        <v>#N/A</v>
      </c>
      <c r="AR2094" s="42">
        <f>VALUE(CONCATENATE(C2094,TEXT(tbl_TransDet_Exp[[#This Row],[Pd]],"00")))</f>
        <v>0</v>
      </c>
      <c r="AS2094" s="42" t="str">
        <f>TEXT(tbl_TransDet_Exp[[#This Row],[Project Id]],"000000")</f>
        <v>000000</v>
      </c>
      <c r="AT2094" s="42" t="e">
        <f>INDEX(Table11[Description],MATCH(tbl_TransDet_Exp[[#This Row],[Account]],Table11[GL Account],0))</f>
        <v>#N/A</v>
      </c>
      <c r="AU20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5" spans="2:47">
      <c r="B2095" s="11"/>
      <c r="C2095" s="243"/>
      <c r="D2095" s="243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244"/>
      <c r="P2095" s="11"/>
      <c r="Q2095" s="245"/>
      <c r="R2095" s="11"/>
      <c r="S2095" s="11"/>
      <c r="T2095" s="11"/>
      <c r="U2095" s="11"/>
      <c r="V2095" s="11"/>
      <c r="W2095" s="11"/>
      <c r="X2095" s="11"/>
      <c r="Y2095" s="11"/>
      <c r="Z2095" s="246"/>
      <c r="AA20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5" s="250" t="e">
        <f>IF(tbl_TransDet_Exp[[#This Row],[+/-  (HR GL Detail)]]&lt;&gt;"",tbl_TransDet_Exp[[#This Row],[+/-  (HR GL Detail)]],IF(#REF!&lt;&gt;"",#REF!,""))</f>
        <v>#REF!</v>
      </c>
      <c r="AC2095" s="250" t="str">
        <f t="shared" si="99"/>
        <v>https://financials.omni.fsu.edu/psp/sprdfi/EMPLOYEE/ERP/c/AUDIT_EXPENSE_FUNCTIONS.TE_EXP_SHEET_INQ.GBL?SHEET_ID=</v>
      </c>
      <c r="AD2095" s="250" t="str">
        <f t="shared" si="100"/>
        <v>&amp;PAGE=EX_SHEET_ENTRY</v>
      </c>
      <c r="AE2095" s="250" t="str">
        <f>IF(LEFT(tbl_TransDet_Exp[[#This Row],[Journal Id]],2)="EX",TEXT(tbl_TransDet_Exp[[#This Row],[Vch /Ex /PayId]],"0000000000"),"")</f>
        <v/>
      </c>
      <c r="AF2095" s="250" t="b">
        <f>IF(tbl_TransDet_Exp[[#This Row],[ER Lookup and Format]]&lt;&gt;"",CONCATENATE(tbl_TransDet_Exp[[#This Row],[https://financials.omni.fsu.edu/psp/sprdfi/EMPLOYEE/ERP/c/AUDIT_EXPENSE_FUNCTIONS.TE_EXP_SHEET_INQ.GBL?SHEET_ID=]],AE2095,tbl_TransDet_Exp[[#This Row],[&amp;PAGE=EX_SHEET_ENTRY]]))</f>
        <v>0</v>
      </c>
      <c r="AG2095" s="250" t="str">
        <f t="shared" si="101"/>
        <v>https://docmgmt.its.fsu.edu/NolijWeb/public/apiLoginCheck.jsp?redir=../documentviewer/%3FdocumentId%3D</v>
      </c>
      <c r="AH20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5" s="250" t="str">
        <f>tbl_TransDet_Exp[[#Headers],[&amp;TargetFrameName=None]]</f>
        <v>&amp;TargetFrameName=None</v>
      </c>
      <c r="AJ20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5" s="71"/>
      <c r="AN2095" s="22"/>
      <c r="AO2095" s="22"/>
      <c r="AP2095" s="208"/>
      <c r="AQ2095" s="42" t="e">
        <f>IF(tbl_TransDet_Exp[[#This Row],[Custom SR Type]]="",INDEX(SR_Lookup[Section Name],MATCH(tbl_TransDet_Exp[[#This Row],[Account]],SR_Lookup[Account],0)),tbl_TransDet_Exp[[#This Row],[Custom SR Type]])</f>
        <v>#N/A</v>
      </c>
      <c r="AR2095" s="42">
        <f>VALUE(CONCATENATE(C2095,TEXT(tbl_TransDet_Exp[[#This Row],[Pd]],"00")))</f>
        <v>0</v>
      </c>
      <c r="AS2095" s="42" t="str">
        <f>TEXT(tbl_TransDet_Exp[[#This Row],[Project Id]],"000000")</f>
        <v>000000</v>
      </c>
      <c r="AT2095" s="42" t="e">
        <f>INDEX(Table11[Description],MATCH(tbl_TransDet_Exp[[#This Row],[Account]],Table11[GL Account],0))</f>
        <v>#N/A</v>
      </c>
      <c r="AU20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6" spans="2:47">
      <c r="B2096" s="11"/>
      <c r="C2096" s="243"/>
      <c r="D2096" s="243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244"/>
      <c r="P2096" s="11"/>
      <c r="Q2096" s="245"/>
      <c r="R2096" s="11"/>
      <c r="S2096" s="11"/>
      <c r="T2096" s="11"/>
      <c r="U2096" s="11"/>
      <c r="V2096" s="11"/>
      <c r="W2096" s="11"/>
      <c r="X2096" s="11"/>
      <c r="Y2096" s="11"/>
      <c r="Z2096" s="246"/>
      <c r="AA20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6" s="250" t="e">
        <f>IF(tbl_TransDet_Exp[[#This Row],[+/-  (HR GL Detail)]]&lt;&gt;"",tbl_TransDet_Exp[[#This Row],[+/-  (HR GL Detail)]],IF(#REF!&lt;&gt;"",#REF!,""))</f>
        <v>#REF!</v>
      </c>
      <c r="AC2096" s="250" t="str">
        <f t="shared" si="99"/>
        <v>https://financials.omni.fsu.edu/psp/sprdfi/EMPLOYEE/ERP/c/AUDIT_EXPENSE_FUNCTIONS.TE_EXP_SHEET_INQ.GBL?SHEET_ID=</v>
      </c>
      <c r="AD2096" s="250" t="str">
        <f t="shared" si="100"/>
        <v>&amp;PAGE=EX_SHEET_ENTRY</v>
      </c>
      <c r="AE2096" s="250" t="str">
        <f>IF(LEFT(tbl_TransDet_Exp[[#This Row],[Journal Id]],2)="EX",TEXT(tbl_TransDet_Exp[[#This Row],[Vch /Ex /PayId]],"0000000000"),"")</f>
        <v/>
      </c>
      <c r="AF2096" s="250" t="b">
        <f>IF(tbl_TransDet_Exp[[#This Row],[ER Lookup and Format]]&lt;&gt;"",CONCATENATE(tbl_TransDet_Exp[[#This Row],[https://financials.omni.fsu.edu/psp/sprdfi/EMPLOYEE/ERP/c/AUDIT_EXPENSE_FUNCTIONS.TE_EXP_SHEET_INQ.GBL?SHEET_ID=]],AE2096,tbl_TransDet_Exp[[#This Row],[&amp;PAGE=EX_SHEET_ENTRY]]))</f>
        <v>0</v>
      </c>
      <c r="AG2096" s="250" t="str">
        <f t="shared" si="101"/>
        <v>https://docmgmt.its.fsu.edu/NolijWeb/public/apiLoginCheck.jsp?redir=../documentviewer/%3FdocumentId%3D</v>
      </c>
      <c r="AH20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6" s="250" t="str">
        <f>tbl_TransDet_Exp[[#Headers],[&amp;TargetFrameName=None]]</f>
        <v>&amp;TargetFrameName=None</v>
      </c>
      <c r="AJ20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6" s="71"/>
      <c r="AN2096" s="22"/>
      <c r="AO2096" s="22"/>
      <c r="AP2096" s="208"/>
      <c r="AQ2096" s="42" t="e">
        <f>IF(tbl_TransDet_Exp[[#This Row],[Custom SR Type]]="",INDEX(SR_Lookup[Section Name],MATCH(tbl_TransDet_Exp[[#This Row],[Account]],SR_Lookup[Account],0)),tbl_TransDet_Exp[[#This Row],[Custom SR Type]])</f>
        <v>#N/A</v>
      </c>
      <c r="AR2096" s="42">
        <f>VALUE(CONCATENATE(C2096,TEXT(tbl_TransDet_Exp[[#This Row],[Pd]],"00")))</f>
        <v>0</v>
      </c>
      <c r="AS2096" s="42" t="str">
        <f>TEXT(tbl_TransDet_Exp[[#This Row],[Project Id]],"000000")</f>
        <v>000000</v>
      </c>
      <c r="AT2096" s="42" t="e">
        <f>INDEX(Table11[Description],MATCH(tbl_TransDet_Exp[[#This Row],[Account]],Table11[GL Account],0))</f>
        <v>#N/A</v>
      </c>
      <c r="AU20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7" spans="2:47">
      <c r="B2097" s="11"/>
      <c r="C2097" s="243"/>
      <c r="D2097" s="243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244"/>
      <c r="P2097" s="11"/>
      <c r="Q2097" s="245"/>
      <c r="R2097" s="11"/>
      <c r="S2097" s="11"/>
      <c r="T2097" s="11"/>
      <c r="U2097" s="11"/>
      <c r="V2097" s="11"/>
      <c r="W2097" s="11"/>
      <c r="X2097" s="11"/>
      <c r="Y2097" s="11"/>
      <c r="Z2097" s="246"/>
      <c r="AA20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7" s="250" t="e">
        <f>IF(tbl_TransDet_Exp[[#This Row],[+/-  (HR GL Detail)]]&lt;&gt;"",tbl_TransDet_Exp[[#This Row],[+/-  (HR GL Detail)]],IF(#REF!&lt;&gt;"",#REF!,""))</f>
        <v>#REF!</v>
      </c>
      <c r="AC2097" s="250" t="str">
        <f t="shared" si="99"/>
        <v>https://financials.omni.fsu.edu/psp/sprdfi/EMPLOYEE/ERP/c/AUDIT_EXPENSE_FUNCTIONS.TE_EXP_SHEET_INQ.GBL?SHEET_ID=</v>
      </c>
      <c r="AD2097" s="250" t="str">
        <f t="shared" si="100"/>
        <v>&amp;PAGE=EX_SHEET_ENTRY</v>
      </c>
      <c r="AE2097" s="250" t="str">
        <f>IF(LEFT(tbl_TransDet_Exp[[#This Row],[Journal Id]],2)="EX",TEXT(tbl_TransDet_Exp[[#This Row],[Vch /Ex /PayId]],"0000000000"),"")</f>
        <v/>
      </c>
      <c r="AF2097" s="250" t="b">
        <f>IF(tbl_TransDet_Exp[[#This Row],[ER Lookup and Format]]&lt;&gt;"",CONCATENATE(tbl_TransDet_Exp[[#This Row],[https://financials.omni.fsu.edu/psp/sprdfi/EMPLOYEE/ERP/c/AUDIT_EXPENSE_FUNCTIONS.TE_EXP_SHEET_INQ.GBL?SHEET_ID=]],AE2097,tbl_TransDet_Exp[[#This Row],[&amp;PAGE=EX_SHEET_ENTRY]]))</f>
        <v>0</v>
      </c>
      <c r="AG2097" s="250" t="str">
        <f t="shared" si="101"/>
        <v>https://docmgmt.its.fsu.edu/NolijWeb/public/apiLoginCheck.jsp?redir=../documentviewer/%3FdocumentId%3D</v>
      </c>
      <c r="AH20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7" s="250" t="str">
        <f>tbl_TransDet_Exp[[#Headers],[&amp;TargetFrameName=None]]</f>
        <v>&amp;TargetFrameName=None</v>
      </c>
      <c r="AJ20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7" s="71"/>
      <c r="AN2097" s="22"/>
      <c r="AO2097" s="22"/>
      <c r="AP2097" s="208"/>
      <c r="AQ2097" s="42" t="e">
        <f>IF(tbl_TransDet_Exp[[#This Row],[Custom SR Type]]="",INDEX(SR_Lookup[Section Name],MATCH(tbl_TransDet_Exp[[#This Row],[Account]],SR_Lookup[Account],0)),tbl_TransDet_Exp[[#This Row],[Custom SR Type]])</f>
        <v>#N/A</v>
      </c>
      <c r="AR2097" s="42">
        <f>VALUE(CONCATENATE(C2097,TEXT(tbl_TransDet_Exp[[#This Row],[Pd]],"00")))</f>
        <v>0</v>
      </c>
      <c r="AS2097" s="42" t="str">
        <f>TEXT(tbl_TransDet_Exp[[#This Row],[Project Id]],"000000")</f>
        <v>000000</v>
      </c>
      <c r="AT2097" s="42" t="e">
        <f>INDEX(Table11[Description],MATCH(tbl_TransDet_Exp[[#This Row],[Account]],Table11[GL Account],0))</f>
        <v>#N/A</v>
      </c>
      <c r="AU20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8" spans="2:47">
      <c r="B2098" s="11"/>
      <c r="C2098" s="243"/>
      <c r="D2098" s="243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244"/>
      <c r="P2098" s="11"/>
      <c r="Q2098" s="245"/>
      <c r="R2098" s="11"/>
      <c r="S2098" s="11"/>
      <c r="T2098" s="11"/>
      <c r="U2098" s="11"/>
      <c r="V2098" s="11"/>
      <c r="W2098" s="11"/>
      <c r="X2098" s="11"/>
      <c r="Y2098" s="11"/>
      <c r="Z2098" s="246"/>
      <c r="AA20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8" s="250" t="e">
        <f>IF(tbl_TransDet_Exp[[#This Row],[+/-  (HR GL Detail)]]&lt;&gt;"",tbl_TransDet_Exp[[#This Row],[+/-  (HR GL Detail)]],IF(#REF!&lt;&gt;"",#REF!,""))</f>
        <v>#REF!</v>
      </c>
      <c r="AC2098" s="250" t="str">
        <f t="shared" si="99"/>
        <v>https://financials.omni.fsu.edu/psp/sprdfi/EMPLOYEE/ERP/c/AUDIT_EXPENSE_FUNCTIONS.TE_EXP_SHEET_INQ.GBL?SHEET_ID=</v>
      </c>
      <c r="AD2098" s="250" t="str">
        <f t="shared" si="100"/>
        <v>&amp;PAGE=EX_SHEET_ENTRY</v>
      </c>
      <c r="AE2098" s="250" t="str">
        <f>IF(LEFT(tbl_TransDet_Exp[[#This Row],[Journal Id]],2)="EX",TEXT(tbl_TransDet_Exp[[#This Row],[Vch /Ex /PayId]],"0000000000"),"")</f>
        <v/>
      </c>
      <c r="AF2098" s="250" t="b">
        <f>IF(tbl_TransDet_Exp[[#This Row],[ER Lookup and Format]]&lt;&gt;"",CONCATENATE(tbl_TransDet_Exp[[#This Row],[https://financials.omni.fsu.edu/psp/sprdfi/EMPLOYEE/ERP/c/AUDIT_EXPENSE_FUNCTIONS.TE_EXP_SHEET_INQ.GBL?SHEET_ID=]],AE2098,tbl_TransDet_Exp[[#This Row],[&amp;PAGE=EX_SHEET_ENTRY]]))</f>
        <v>0</v>
      </c>
      <c r="AG2098" s="250" t="str">
        <f t="shared" si="101"/>
        <v>https://docmgmt.its.fsu.edu/NolijWeb/public/apiLoginCheck.jsp?redir=../documentviewer/%3FdocumentId%3D</v>
      </c>
      <c r="AH20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8" s="250" t="str">
        <f>tbl_TransDet_Exp[[#Headers],[&amp;TargetFrameName=None]]</f>
        <v>&amp;TargetFrameName=None</v>
      </c>
      <c r="AJ20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8" s="71"/>
      <c r="AN2098" s="22"/>
      <c r="AO2098" s="22"/>
      <c r="AP2098" s="208"/>
      <c r="AQ2098" s="42" t="e">
        <f>IF(tbl_TransDet_Exp[[#This Row],[Custom SR Type]]="",INDEX(SR_Lookup[Section Name],MATCH(tbl_TransDet_Exp[[#This Row],[Account]],SR_Lookup[Account],0)),tbl_TransDet_Exp[[#This Row],[Custom SR Type]])</f>
        <v>#N/A</v>
      </c>
      <c r="AR2098" s="42">
        <f>VALUE(CONCATENATE(C2098,TEXT(tbl_TransDet_Exp[[#This Row],[Pd]],"00")))</f>
        <v>0</v>
      </c>
      <c r="AS2098" s="42" t="str">
        <f>TEXT(tbl_TransDet_Exp[[#This Row],[Project Id]],"000000")</f>
        <v>000000</v>
      </c>
      <c r="AT2098" s="42" t="e">
        <f>INDEX(Table11[Description],MATCH(tbl_TransDet_Exp[[#This Row],[Account]],Table11[GL Account],0))</f>
        <v>#N/A</v>
      </c>
      <c r="AU20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099" spans="2:47">
      <c r="B2099" s="11"/>
      <c r="C2099" s="243"/>
      <c r="D2099" s="243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244"/>
      <c r="P2099" s="11"/>
      <c r="Q2099" s="245"/>
      <c r="R2099" s="11"/>
      <c r="S2099" s="11"/>
      <c r="T2099" s="11"/>
      <c r="U2099" s="11"/>
      <c r="V2099" s="11"/>
      <c r="W2099" s="11"/>
      <c r="X2099" s="11"/>
      <c r="Y2099" s="11"/>
      <c r="Z2099" s="246"/>
      <c r="AA20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099" s="250" t="e">
        <f>IF(tbl_TransDet_Exp[[#This Row],[+/-  (HR GL Detail)]]&lt;&gt;"",tbl_TransDet_Exp[[#This Row],[+/-  (HR GL Detail)]],IF(#REF!&lt;&gt;"",#REF!,""))</f>
        <v>#REF!</v>
      </c>
      <c r="AC2099" s="250" t="str">
        <f t="shared" si="99"/>
        <v>https://financials.omni.fsu.edu/psp/sprdfi/EMPLOYEE/ERP/c/AUDIT_EXPENSE_FUNCTIONS.TE_EXP_SHEET_INQ.GBL?SHEET_ID=</v>
      </c>
      <c r="AD2099" s="250" t="str">
        <f t="shared" si="100"/>
        <v>&amp;PAGE=EX_SHEET_ENTRY</v>
      </c>
      <c r="AE2099" s="250" t="str">
        <f>IF(LEFT(tbl_TransDet_Exp[[#This Row],[Journal Id]],2)="EX",TEXT(tbl_TransDet_Exp[[#This Row],[Vch /Ex /PayId]],"0000000000"),"")</f>
        <v/>
      </c>
      <c r="AF2099" s="250" t="b">
        <f>IF(tbl_TransDet_Exp[[#This Row],[ER Lookup and Format]]&lt;&gt;"",CONCATENATE(tbl_TransDet_Exp[[#This Row],[https://financials.omni.fsu.edu/psp/sprdfi/EMPLOYEE/ERP/c/AUDIT_EXPENSE_FUNCTIONS.TE_EXP_SHEET_INQ.GBL?SHEET_ID=]],AE2099,tbl_TransDet_Exp[[#This Row],[&amp;PAGE=EX_SHEET_ENTRY]]))</f>
        <v>0</v>
      </c>
      <c r="AG2099" s="250" t="str">
        <f t="shared" si="101"/>
        <v>https://docmgmt.its.fsu.edu/NolijWeb/public/apiLoginCheck.jsp?redir=../documentviewer/%3FdocumentId%3D</v>
      </c>
      <c r="AH20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099" s="250" t="str">
        <f>tbl_TransDet_Exp[[#Headers],[&amp;TargetFrameName=None]]</f>
        <v>&amp;TargetFrameName=None</v>
      </c>
      <c r="AJ20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0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0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099" s="71"/>
      <c r="AN2099" s="22"/>
      <c r="AO2099" s="22"/>
      <c r="AP2099" s="208"/>
      <c r="AQ2099" s="42" t="e">
        <f>IF(tbl_TransDet_Exp[[#This Row],[Custom SR Type]]="",INDEX(SR_Lookup[Section Name],MATCH(tbl_TransDet_Exp[[#This Row],[Account]],SR_Lookup[Account],0)),tbl_TransDet_Exp[[#This Row],[Custom SR Type]])</f>
        <v>#N/A</v>
      </c>
      <c r="AR2099" s="42">
        <f>VALUE(CONCATENATE(C2099,TEXT(tbl_TransDet_Exp[[#This Row],[Pd]],"00")))</f>
        <v>0</v>
      </c>
      <c r="AS2099" s="42" t="str">
        <f>TEXT(tbl_TransDet_Exp[[#This Row],[Project Id]],"000000")</f>
        <v>000000</v>
      </c>
      <c r="AT2099" s="42" t="e">
        <f>INDEX(Table11[Description],MATCH(tbl_TransDet_Exp[[#This Row],[Account]],Table11[GL Account],0))</f>
        <v>#N/A</v>
      </c>
      <c r="AU20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0" spans="2:47">
      <c r="B2100" s="11"/>
      <c r="C2100" s="243"/>
      <c r="D2100" s="243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244"/>
      <c r="P2100" s="11"/>
      <c r="Q2100" s="245"/>
      <c r="R2100" s="11"/>
      <c r="S2100" s="11"/>
      <c r="T2100" s="11"/>
      <c r="U2100" s="11"/>
      <c r="V2100" s="11"/>
      <c r="W2100" s="11"/>
      <c r="X2100" s="11"/>
      <c r="Y2100" s="11"/>
      <c r="Z2100" s="246"/>
      <c r="AA21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0" s="250" t="e">
        <f>IF(tbl_TransDet_Exp[[#This Row],[+/-  (HR GL Detail)]]&lt;&gt;"",tbl_TransDet_Exp[[#This Row],[+/-  (HR GL Detail)]],IF(#REF!&lt;&gt;"",#REF!,""))</f>
        <v>#REF!</v>
      </c>
      <c r="AC2100" s="250" t="str">
        <f t="shared" si="99"/>
        <v>https://financials.omni.fsu.edu/psp/sprdfi/EMPLOYEE/ERP/c/AUDIT_EXPENSE_FUNCTIONS.TE_EXP_SHEET_INQ.GBL?SHEET_ID=</v>
      </c>
      <c r="AD2100" s="250" t="str">
        <f t="shared" si="100"/>
        <v>&amp;PAGE=EX_SHEET_ENTRY</v>
      </c>
      <c r="AE2100" s="250" t="str">
        <f>IF(LEFT(tbl_TransDet_Exp[[#This Row],[Journal Id]],2)="EX",TEXT(tbl_TransDet_Exp[[#This Row],[Vch /Ex /PayId]],"0000000000"),"")</f>
        <v/>
      </c>
      <c r="AF2100" s="250" t="b">
        <f>IF(tbl_TransDet_Exp[[#This Row],[ER Lookup and Format]]&lt;&gt;"",CONCATENATE(tbl_TransDet_Exp[[#This Row],[https://financials.omni.fsu.edu/psp/sprdfi/EMPLOYEE/ERP/c/AUDIT_EXPENSE_FUNCTIONS.TE_EXP_SHEET_INQ.GBL?SHEET_ID=]],AE2100,tbl_TransDet_Exp[[#This Row],[&amp;PAGE=EX_SHEET_ENTRY]]))</f>
        <v>0</v>
      </c>
      <c r="AG2100" s="250" t="str">
        <f t="shared" si="101"/>
        <v>https://docmgmt.its.fsu.edu/NolijWeb/public/apiLoginCheck.jsp?redir=../documentviewer/%3FdocumentId%3D</v>
      </c>
      <c r="AH21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0" s="250" t="str">
        <f>tbl_TransDet_Exp[[#Headers],[&amp;TargetFrameName=None]]</f>
        <v>&amp;TargetFrameName=None</v>
      </c>
      <c r="AJ21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0" s="71"/>
      <c r="AN2100" s="22"/>
      <c r="AO2100" s="22"/>
      <c r="AP2100" s="208"/>
      <c r="AQ2100" s="42" t="e">
        <f>IF(tbl_TransDet_Exp[[#This Row],[Custom SR Type]]="",INDEX(SR_Lookup[Section Name],MATCH(tbl_TransDet_Exp[[#This Row],[Account]],SR_Lookup[Account],0)),tbl_TransDet_Exp[[#This Row],[Custom SR Type]])</f>
        <v>#N/A</v>
      </c>
      <c r="AR2100" s="42">
        <f>VALUE(CONCATENATE(C2100,TEXT(tbl_TransDet_Exp[[#This Row],[Pd]],"00")))</f>
        <v>0</v>
      </c>
      <c r="AS2100" s="42" t="str">
        <f>TEXT(tbl_TransDet_Exp[[#This Row],[Project Id]],"000000")</f>
        <v>000000</v>
      </c>
      <c r="AT2100" s="42" t="e">
        <f>INDEX(Table11[Description],MATCH(tbl_TransDet_Exp[[#This Row],[Account]],Table11[GL Account],0))</f>
        <v>#N/A</v>
      </c>
      <c r="AU21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1" spans="2:47">
      <c r="B2101" s="11"/>
      <c r="C2101" s="243"/>
      <c r="D2101" s="243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244"/>
      <c r="P2101" s="11"/>
      <c r="Q2101" s="245"/>
      <c r="R2101" s="11"/>
      <c r="S2101" s="11"/>
      <c r="T2101" s="11"/>
      <c r="U2101" s="11"/>
      <c r="V2101" s="11"/>
      <c r="W2101" s="11"/>
      <c r="X2101" s="11"/>
      <c r="Y2101" s="11"/>
      <c r="Z2101" s="246"/>
      <c r="AA21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1" s="250" t="e">
        <f>IF(tbl_TransDet_Exp[[#This Row],[+/-  (HR GL Detail)]]&lt;&gt;"",tbl_TransDet_Exp[[#This Row],[+/-  (HR GL Detail)]],IF(#REF!&lt;&gt;"",#REF!,""))</f>
        <v>#REF!</v>
      </c>
      <c r="AC2101" s="250" t="str">
        <f t="shared" si="99"/>
        <v>https://financials.omni.fsu.edu/psp/sprdfi/EMPLOYEE/ERP/c/AUDIT_EXPENSE_FUNCTIONS.TE_EXP_SHEET_INQ.GBL?SHEET_ID=</v>
      </c>
      <c r="AD2101" s="250" t="str">
        <f t="shared" si="100"/>
        <v>&amp;PAGE=EX_SHEET_ENTRY</v>
      </c>
      <c r="AE2101" s="250" t="str">
        <f>IF(LEFT(tbl_TransDet_Exp[[#This Row],[Journal Id]],2)="EX",TEXT(tbl_TransDet_Exp[[#This Row],[Vch /Ex /PayId]],"0000000000"),"")</f>
        <v/>
      </c>
      <c r="AF2101" s="250" t="b">
        <f>IF(tbl_TransDet_Exp[[#This Row],[ER Lookup and Format]]&lt;&gt;"",CONCATENATE(tbl_TransDet_Exp[[#This Row],[https://financials.omni.fsu.edu/psp/sprdfi/EMPLOYEE/ERP/c/AUDIT_EXPENSE_FUNCTIONS.TE_EXP_SHEET_INQ.GBL?SHEET_ID=]],AE2101,tbl_TransDet_Exp[[#This Row],[&amp;PAGE=EX_SHEET_ENTRY]]))</f>
        <v>0</v>
      </c>
      <c r="AG2101" s="250" t="str">
        <f t="shared" si="101"/>
        <v>https://docmgmt.its.fsu.edu/NolijWeb/public/apiLoginCheck.jsp?redir=../documentviewer/%3FdocumentId%3D</v>
      </c>
      <c r="AH21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1" s="250" t="str">
        <f>tbl_TransDet_Exp[[#Headers],[&amp;TargetFrameName=None]]</f>
        <v>&amp;TargetFrameName=None</v>
      </c>
      <c r="AJ21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1" s="71"/>
      <c r="AN2101" s="22"/>
      <c r="AO2101" s="22"/>
      <c r="AP2101" s="208"/>
      <c r="AQ2101" s="42" t="e">
        <f>IF(tbl_TransDet_Exp[[#This Row],[Custom SR Type]]="",INDEX(SR_Lookup[Section Name],MATCH(tbl_TransDet_Exp[[#This Row],[Account]],SR_Lookup[Account],0)),tbl_TransDet_Exp[[#This Row],[Custom SR Type]])</f>
        <v>#N/A</v>
      </c>
      <c r="AR2101" s="42">
        <f>VALUE(CONCATENATE(C2101,TEXT(tbl_TransDet_Exp[[#This Row],[Pd]],"00")))</f>
        <v>0</v>
      </c>
      <c r="AS2101" s="42" t="str">
        <f>TEXT(tbl_TransDet_Exp[[#This Row],[Project Id]],"000000")</f>
        <v>000000</v>
      </c>
      <c r="AT2101" s="42" t="e">
        <f>INDEX(Table11[Description],MATCH(tbl_TransDet_Exp[[#This Row],[Account]],Table11[GL Account],0))</f>
        <v>#N/A</v>
      </c>
      <c r="AU21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2" spans="2:47">
      <c r="B2102" s="11"/>
      <c r="C2102" s="243"/>
      <c r="D2102" s="243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244"/>
      <c r="P2102" s="11"/>
      <c r="Q2102" s="245"/>
      <c r="R2102" s="11"/>
      <c r="S2102" s="11"/>
      <c r="T2102" s="11"/>
      <c r="U2102" s="11"/>
      <c r="V2102" s="11"/>
      <c r="W2102" s="11"/>
      <c r="X2102" s="11"/>
      <c r="Y2102" s="11"/>
      <c r="Z2102" s="246"/>
      <c r="AA21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2" s="250" t="e">
        <f>IF(tbl_TransDet_Exp[[#This Row],[+/-  (HR GL Detail)]]&lt;&gt;"",tbl_TransDet_Exp[[#This Row],[+/-  (HR GL Detail)]],IF(#REF!&lt;&gt;"",#REF!,""))</f>
        <v>#REF!</v>
      </c>
      <c r="AC2102" s="250" t="str">
        <f t="shared" si="99"/>
        <v>https://financials.omni.fsu.edu/psp/sprdfi/EMPLOYEE/ERP/c/AUDIT_EXPENSE_FUNCTIONS.TE_EXP_SHEET_INQ.GBL?SHEET_ID=</v>
      </c>
      <c r="AD2102" s="250" t="str">
        <f t="shared" si="100"/>
        <v>&amp;PAGE=EX_SHEET_ENTRY</v>
      </c>
      <c r="AE2102" s="250" t="str">
        <f>IF(LEFT(tbl_TransDet_Exp[[#This Row],[Journal Id]],2)="EX",TEXT(tbl_TransDet_Exp[[#This Row],[Vch /Ex /PayId]],"0000000000"),"")</f>
        <v/>
      </c>
      <c r="AF2102" s="250" t="b">
        <f>IF(tbl_TransDet_Exp[[#This Row],[ER Lookup and Format]]&lt;&gt;"",CONCATENATE(tbl_TransDet_Exp[[#This Row],[https://financials.omni.fsu.edu/psp/sprdfi/EMPLOYEE/ERP/c/AUDIT_EXPENSE_FUNCTIONS.TE_EXP_SHEET_INQ.GBL?SHEET_ID=]],AE2102,tbl_TransDet_Exp[[#This Row],[&amp;PAGE=EX_SHEET_ENTRY]]))</f>
        <v>0</v>
      </c>
      <c r="AG2102" s="250" t="str">
        <f t="shared" si="101"/>
        <v>https://docmgmt.its.fsu.edu/NolijWeb/public/apiLoginCheck.jsp?redir=../documentviewer/%3FdocumentId%3D</v>
      </c>
      <c r="AH21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2" s="250" t="str">
        <f>tbl_TransDet_Exp[[#Headers],[&amp;TargetFrameName=None]]</f>
        <v>&amp;TargetFrameName=None</v>
      </c>
      <c r="AJ21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2" s="71"/>
      <c r="AN2102" s="22"/>
      <c r="AO2102" s="22"/>
      <c r="AP2102" s="208"/>
      <c r="AQ2102" s="42" t="e">
        <f>IF(tbl_TransDet_Exp[[#This Row],[Custom SR Type]]="",INDEX(SR_Lookup[Section Name],MATCH(tbl_TransDet_Exp[[#This Row],[Account]],SR_Lookup[Account],0)),tbl_TransDet_Exp[[#This Row],[Custom SR Type]])</f>
        <v>#N/A</v>
      </c>
      <c r="AR2102" s="42">
        <f>VALUE(CONCATENATE(C2102,TEXT(tbl_TransDet_Exp[[#This Row],[Pd]],"00")))</f>
        <v>0</v>
      </c>
      <c r="AS2102" s="42" t="str">
        <f>TEXT(tbl_TransDet_Exp[[#This Row],[Project Id]],"000000")</f>
        <v>000000</v>
      </c>
      <c r="AT2102" s="42" t="e">
        <f>INDEX(Table11[Description],MATCH(tbl_TransDet_Exp[[#This Row],[Account]],Table11[GL Account],0))</f>
        <v>#N/A</v>
      </c>
      <c r="AU21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3" spans="2:47">
      <c r="B2103" s="11"/>
      <c r="C2103" s="243"/>
      <c r="D2103" s="243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244"/>
      <c r="P2103" s="11"/>
      <c r="Q2103" s="245"/>
      <c r="R2103" s="11"/>
      <c r="S2103" s="11"/>
      <c r="T2103" s="11"/>
      <c r="U2103" s="11"/>
      <c r="V2103" s="11"/>
      <c r="W2103" s="11"/>
      <c r="X2103" s="11"/>
      <c r="Y2103" s="11"/>
      <c r="Z2103" s="246"/>
      <c r="AA21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3" s="250" t="e">
        <f>IF(tbl_TransDet_Exp[[#This Row],[+/-  (HR GL Detail)]]&lt;&gt;"",tbl_TransDet_Exp[[#This Row],[+/-  (HR GL Detail)]],IF(#REF!&lt;&gt;"",#REF!,""))</f>
        <v>#REF!</v>
      </c>
      <c r="AC2103" s="250" t="str">
        <f t="shared" si="99"/>
        <v>https://financials.omni.fsu.edu/psp/sprdfi/EMPLOYEE/ERP/c/AUDIT_EXPENSE_FUNCTIONS.TE_EXP_SHEET_INQ.GBL?SHEET_ID=</v>
      </c>
      <c r="AD2103" s="250" t="str">
        <f t="shared" si="100"/>
        <v>&amp;PAGE=EX_SHEET_ENTRY</v>
      </c>
      <c r="AE2103" s="250" t="str">
        <f>IF(LEFT(tbl_TransDet_Exp[[#This Row],[Journal Id]],2)="EX",TEXT(tbl_TransDet_Exp[[#This Row],[Vch /Ex /PayId]],"0000000000"),"")</f>
        <v/>
      </c>
      <c r="AF2103" s="250" t="b">
        <f>IF(tbl_TransDet_Exp[[#This Row],[ER Lookup and Format]]&lt;&gt;"",CONCATENATE(tbl_TransDet_Exp[[#This Row],[https://financials.omni.fsu.edu/psp/sprdfi/EMPLOYEE/ERP/c/AUDIT_EXPENSE_FUNCTIONS.TE_EXP_SHEET_INQ.GBL?SHEET_ID=]],AE2103,tbl_TransDet_Exp[[#This Row],[&amp;PAGE=EX_SHEET_ENTRY]]))</f>
        <v>0</v>
      </c>
      <c r="AG2103" s="250" t="str">
        <f t="shared" si="101"/>
        <v>https://docmgmt.its.fsu.edu/NolijWeb/public/apiLoginCheck.jsp?redir=../documentviewer/%3FdocumentId%3D</v>
      </c>
      <c r="AH21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3" s="250" t="str">
        <f>tbl_TransDet_Exp[[#Headers],[&amp;TargetFrameName=None]]</f>
        <v>&amp;TargetFrameName=None</v>
      </c>
      <c r="AJ21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3" s="71"/>
      <c r="AN2103" s="22"/>
      <c r="AO2103" s="22"/>
      <c r="AP2103" s="208"/>
      <c r="AQ2103" s="42" t="e">
        <f>IF(tbl_TransDet_Exp[[#This Row],[Custom SR Type]]="",INDEX(SR_Lookup[Section Name],MATCH(tbl_TransDet_Exp[[#This Row],[Account]],SR_Lookup[Account],0)),tbl_TransDet_Exp[[#This Row],[Custom SR Type]])</f>
        <v>#N/A</v>
      </c>
      <c r="AR2103" s="42">
        <f>VALUE(CONCATENATE(C2103,TEXT(tbl_TransDet_Exp[[#This Row],[Pd]],"00")))</f>
        <v>0</v>
      </c>
      <c r="AS2103" s="42" t="str">
        <f>TEXT(tbl_TransDet_Exp[[#This Row],[Project Id]],"000000")</f>
        <v>000000</v>
      </c>
      <c r="AT2103" s="42" t="e">
        <f>INDEX(Table11[Description],MATCH(tbl_TransDet_Exp[[#This Row],[Account]],Table11[GL Account],0))</f>
        <v>#N/A</v>
      </c>
      <c r="AU21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4" spans="2:47">
      <c r="B2104" s="11"/>
      <c r="C2104" s="243"/>
      <c r="D2104" s="243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244"/>
      <c r="P2104" s="11"/>
      <c r="Q2104" s="245"/>
      <c r="R2104" s="11"/>
      <c r="S2104" s="11"/>
      <c r="T2104" s="11"/>
      <c r="U2104" s="11"/>
      <c r="V2104" s="11"/>
      <c r="W2104" s="11"/>
      <c r="X2104" s="11"/>
      <c r="Y2104" s="11"/>
      <c r="Z2104" s="246"/>
      <c r="AA21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4" s="250" t="e">
        <f>IF(tbl_TransDet_Exp[[#This Row],[+/-  (HR GL Detail)]]&lt;&gt;"",tbl_TransDet_Exp[[#This Row],[+/-  (HR GL Detail)]],IF(#REF!&lt;&gt;"",#REF!,""))</f>
        <v>#REF!</v>
      </c>
      <c r="AC2104" s="250" t="str">
        <f t="shared" si="99"/>
        <v>https://financials.omni.fsu.edu/psp/sprdfi/EMPLOYEE/ERP/c/AUDIT_EXPENSE_FUNCTIONS.TE_EXP_SHEET_INQ.GBL?SHEET_ID=</v>
      </c>
      <c r="AD2104" s="250" t="str">
        <f t="shared" si="100"/>
        <v>&amp;PAGE=EX_SHEET_ENTRY</v>
      </c>
      <c r="AE2104" s="250" t="str">
        <f>IF(LEFT(tbl_TransDet_Exp[[#This Row],[Journal Id]],2)="EX",TEXT(tbl_TransDet_Exp[[#This Row],[Vch /Ex /PayId]],"0000000000"),"")</f>
        <v/>
      </c>
      <c r="AF2104" s="250" t="b">
        <f>IF(tbl_TransDet_Exp[[#This Row],[ER Lookup and Format]]&lt;&gt;"",CONCATENATE(tbl_TransDet_Exp[[#This Row],[https://financials.omni.fsu.edu/psp/sprdfi/EMPLOYEE/ERP/c/AUDIT_EXPENSE_FUNCTIONS.TE_EXP_SHEET_INQ.GBL?SHEET_ID=]],AE2104,tbl_TransDet_Exp[[#This Row],[&amp;PAGE=EX_SHEET_ENTRY]]))</f>
        <v>0</v>
      </c>
      <c r="AG2104" s="250" t="str">
        <f t="shared" si="101"/>
        <v>https://docmgmt.its.fsu.edu/NolijWeb/public/apiLoginCheck.jsp?redir=../documentviewer/%3FdocumentId%3D</v>
      </c>
      <c r="AH21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4" s="250" t="str">
        <f>tbl_TransDet_Exp[[#Headers],[&amp;TargetFrameName=None]]</f>
        <v>&amp;TargetFrameName=None</v>
      </c>
      <c r="AJ21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4" s="71"/>
      <c r="AN2104" s="22"/>
      <c r="AO2104" s="22"/>
      <c r="AP2104" s="208"/>
      <c r="AQ2104" s="42" t="e">
        <f>IF(tbl_TransDet_Exp[[#This Row],[Custom SR Type]]="",INDEX(SR_Lookup[Section Name],MATCH(tbl_TransDet_Exp[[#This Row],[Account]],SR_Lookup[Account],0)),tbl_TransDet_Exp[[#This Row],[Custom SR Type]])</f>
        <v>#N/A</v>
      </c>
      <c r="AR2104" s="42">
        <f>VALUE(CONCATENATE(C2104,TEXT(tbl_TransDet_Exp[[#This Row],[Pd]],"00")))</f>
        <v>0</v>
      </c>
      <c r="AS2104" s="42" t="str">
        <f>TEXT(tbl_TransDet_Exp[[#This Row],[Project Id]],"000000")</f>
        <v>000000</v>
      </c>
      <c r="AT2104" s="42" t="e">
        <f>INDEX(Table11[Description],MATCH(tbl_TransDet_Exp[[#This Row],[Account]],Table11[GL Account],0))</f>
        <v>#N/A</v>
      </c>
      <c r="AU21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5" spans="2:47">
      <c r="B2105" s="11"/>
      <c r="C2105" s="243"/>
      <c r="D2105" s="243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244"/>
      <c r="P2105" s="11"/>
      <c r="Q2105" s="245"/>
      <c r="R2105" s="11"/>
      <c r="S2105" s="11"/>
      <c r="T2105" s="11"/>
      <c r="U2105" s="11"/>
      <c r="V2105" s="11"/>
      <c r="W2105" s="11"/>
      <c r="X2105" s="11"/>
      <c r="Y2105" s="11"/>
      <c r="Z2105" s="246"/>
      <c r="AA21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5" s="250" t="e">
        <f>IF(tbl_TransDet_Exp[[#This Row],[+/-  (HR GL Detail)]]&lt;&gt;"",tbl_TransDet_Exp[[#This Row],[+/-  (HR GL Detail)]],IF(#REF!&lt;&gt;"",#REF!,""))</f>
        <v>#REF!</v>
      </c>
      <c r="AC2105" s="250" t="str">
        <f t="shared" si="99"/>
        <v>https://financials.omni.fsu.edu/psp/sprdfi/EMPLOYEE/ERP/c/AUDIT_EXPENSE_FUNCTIONS.TE_EXP_SHEET_INQ.GBL?SHEET_ID=</v>
      </c>
      <c r="AD2105" s="250" t="str">
        <f t="shared" si="100"/>
        <v>&amp;PAGE=EX_SHEET_ENTRY</v>
      </c>
      <c r="AE2105" s="250" t="str">
        <f>IF(LEFT(tbl_TransDet_Exp[[#This Row],[Journal Id]],2)="EX",TEXT(tbl_TransDet_Exp[[#This Row],[Vch /Ex /PayId]],"0000000000"),"")</f>
        <v/>
      </c>
      <c r="AF2105" s="250" t="b">
        <f>IF(tbl_TransDet_Exp[[#This Row],[ER Lookup and Format]]&lt;&gt;"",CONCATENATE(tbl_TransDet_Exp[[#This Row],[https://financials.omni.fsu.edu/psp/sprdfi/EMPLOYEE/ERP/c/AUDIT_EXPENSE_FUNCTIONS.TE_EXP_SHEET_INQ.GBL?SHEET_ID=]],AE2105,tbl_TransDet_Exp[[#This Row],[&amp;PAGE=EX_SHEET_ENTRY]]))</f>
        <v>0</v>
      </c>
      <c r="AG2105" s="250" t="str">
        <f t="shared" si="101"/>
        <v>https://docmgmt.its.fsu.edu/NolijWeb/public/apiLoginCheck.jsp?redir=../documentviewer/%3FdocumentId%3D</v>
      </c>
      <c r="AH21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5" s="250" t="str">
        <f>tbl_TransDet_Exp[[#Headers],[&amp;TargetFrameName=None]]</f>
        <v>&amp;TargetFrameName=None</v>
      </c>
      <c r="AJ21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5" s="71"/>
      <c r="AN2105" s="22"/>
      <c r="AO2105" s="22"/>
      <c r="AP2105" s="208"/>
      <c r="AQ2105" s="42" t="e">
        <f>IF(tbl_TransDet_Exp[[#This Row],[Custom SR Type]]="",INDEX(SR_Lookup[Section Name],MATCH(tbl_TransDet_Exp[[#This Row],[Account]],SR_Lookup[Account],0)),tbl_TransDet_Exp[[#This Row],[Custom SR Type]])</f>
        <v>#N/A</v>
      </c>
      <c r="AR2105" s="42">
        <f>VALUE(CONCATENATE(C2105,TEXT(tbl_TransDet_Exp[[#This Row],[Pd]],"00")))</f>
        <v>0</v>
      </c>
      <c r="AS2105" s="42" t="str">
        <f>TEXT(tbl_TransDet_Exp[[#This Row],[Project Id]],"000000")</f>
        <v>000000</v>
      </c>
      <c r="AT2105" s="42" t="e">
        <f>INDEX(Table11[Description],MATCH(tbl_TransDet_Exp[[#This Row],[Account]],Table11[GL Account],0))</f>
        <v>#N/A</v>
      </c>
      <c r="AU21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6" spans="2:47">
      <c r="B2106" s="11"/>
      <c r="C2106" s="243"/>
      <c r="D2106" s="243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244"/>
      <c r="P2106" s="11"/>
      <c r="Q2106" s="245"/>
      <c r="R2106" s="11"/>
      <c r="S2106" s="11"/>
      <c r="T2106" s="11"/>
      <c r="U2106" s="11"/>
      <c r="V2106" s="11"/>
      <c r="W2106" s="11"/>
      <c r="X2106" s="11"/>
      <c r="Y2106" s="11"/>
      <c r="Z2106" s="246"/>
      <c r="AA21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6" s="250" t="e">
        <f>IF(tbl_TransDet_Exp[[#This Row],[+/-  (HR GL Detail)]]&lt;&gt;"",tbl_TransDet_Exp[[#This Row],[+/-  (HR GL Detail)]],IF(#REF!&lt;&gt;"",#REF!,""))</f>
        <v>#REF!</v>
      </c>
      <c r="AC2106" s="250" t="str">
        <f t="shared" si="99"/>
        <v>https://financials.omni.fsu.edu/psp/sprdfi/EMPLOYEE/ERP/c/AUDIT_EXPENSE_FUNCTIONS.TE_EXP_SHEET_INQ.GBL?SHEET_ID=</v>
      </c>
      <c r="AD2106" s="250" t="str">
        <f t="shared" si="100"/>
        <v>&amp;PAGE=EX_SHEET_ENTRY</v>
      </c>
      <c r="AE2106" s="250" t="str">
        <f>IF(LEFT(tbl_TransDet_Exp[[#This Row],[Journal Id]],2)="EX",TEXT(tbl_TransDet_Exp[[#This Row],[Vch /Ex /PayId]],"0000000000"),"")</f>
        <v/>
      </c>
      <c r="AF2106" s="250" t="b">
        <f>IF(tbl_TransDet_Exp[[#This Row],[ER Lookup and Format]]&lt;&gt;"",CONCATENATE(tbl_TransDet_Exp[[#This Row],[https://financials.omni.fsu.edu/psp/sprdfi/EMPLOYEE/ERP/c/AUDIT_EXPENSE_FUNCTIONS.TE_EXP_SHEET_INQ.GBL?SHEET_ID=]],AE2106,tbl_TransDet_Exp[[#This Row],[&amp;PAGE=EX_SHEET_ENTRY]]))</f>
        <v>0</v>
      </c>
      <c r="AG2106" s="250" t="str">
        <f t="shared" si="101"/>
        <v>https://docmgmt.its.fsu.edu/NolijWeb/public/apiLoginCheck.jsp?redir=../documentviewer/%3FdocumentId%3D</v>
      </c>
      <c r="AH21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6" s="250" t="str">
        <f>tbl_TransDet_Exp[[#Headers],[&amp;TargetFrameName=None]]</f>
        <v>&amp;TargetFrameName=None</v>
      </c>
      <c r="AJ21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6" s="71"/>
      <c r="AN2106" s="22"/>
      <c r="AO2106" s="22"/>
      <c r="AP2106" s="208"/>
      <c r="AQ2106" s="42" t="e">
        <f>IF(tbl_TransDet_Exp[[#This Row],[Custom SR Type]]="",INDEX(SR_Lookup[Section Name],MATCH(tbl_TransDet_Exp[[#This Row],[Account]],SR_Lookup[Account],0)),tbl_TransDet_Exp[[#This Row],[Custom SR Type]])</f>
        <v>#N/A</v>
      </c>
      <c r="AR2106" s="42">
        <f>VALUE(CONCATENATE(C2106,TEXT(tbl_TransDet_Exp[[#This Row],[Pd]],"00")))</f>
        <v>0</v>
      </c>
      <c r="AS2106" s="42" t="str">
        <f>TEXT(tbl_TransDet_Exp[[#This Row],[Project Id]],"000000")</f>
        <v>000000</v>
      </c>
      <c r="AT2106" s="42" t="e">
        <f>INDEX(Table11[Description],MATCH(tbl_TransDet_Exp[[#This Row],[Account]],Table11[GL Account],0))</f>
        <v>#N/A</v>
      </c>
      <c r="AU21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7" spans="2:47">
      <c r="B2107" s="11"/>
      <c r="C2107" s="243"/>
      <c r="D2107" s="243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244"/>
      <c r="P2107" s="11"/>
      <c r="Q2107" s="245"/>
      <c r="R2107" s="11"/>
      <c r="S2107" s="11"/>
      <c r="T2107" s="11"/>
      <c r="U2107" s="11"/>
      <c r="V2107" s="11"/>
      <c r="W2107" s="11"/>
      <c r="X2107" s="11"/>
      <c r="Y2107" s="11"/>
      <c r="Z2107" s="246"/>
      <c r="AA21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7" s="250" t="e">
        <f>IF(tbl_TransDet_Exp[[#This Row],[+/-  (HR GL Detail)]]&lt;&gt;"",tbl_TransDet_Exp[[#This Row],[+/-  (HR GL Detail)]],IF(#REF!&lt;&gt;"",#REF!,""))</f>
        <v>#REF!</v>
      </c>
      <c r="AC2107" s="250" t="str">
        <f t="shared" si="99"/>
        <v>https://financials.omni.fsu.edu/psp/sprdfi/EMPLOYEE/ERP/c/AUDIT_EXPENSE_FUNCTIONS.TE_EXP_SHEET_INQ.GBL?SHEET_ID=</v>
      </c>
      <c r="AD2107" s="250" t="str">
        <f t="shared" si="100"/>
        <v>&amp;PAGE=EX_SHEET_ENTRY</v>
      </c>
      <c r="AE2107" s="250" t="str">
        <f>IF(LEFT(tbl_TransDet_Exp[[#This Row],[Journal Id]],2)="EX",TEXT(tbl_TransDet_Exp[[#This Row],[Vch /Ex /PayId]],"0000000000"),"")</f>
        <v/>
      </c>
      <c r="AF2107" s="250" t="b">
        <f>IF(tbl_TransDet_Exp[[#This Row],[ER Lookup and Format]]&lt;&gt;"",CONCATENATE(tbl_TransDet_Exp[[#This Row],[https://financials.omni.fsu.edu/psp/sprdfi/EMPLOYEE/ERP/c/AUDIT_EXPENSE_FUNCTIONS.TE_EXP_SHEET_INQ.GBL?SHEET_ID=]],AE2107,tbl_TransDet_Exp[[#This Row],[&amp;PAGE=EX_SHEET_ENTRY]]))</f>
        <v>0</v>
      </c>
      <c r="AG2107" s="250" t="str">
        <f t="shared" si="101"/>
        <v>https://docmgmt.its.fsu.edu/NolijWeb/public/apiLoginCheck.jsp?redir=../documentviewer/%3FdocumentId%3D</v>
      </c>
      <c r="AH21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7" s="250" t="str">
        <f>tbl_TransDet_Exp[[#Headers],[&amp;TargetFrameName=None]]</f>
        <v>&amp;TargetFrameName=None</v>
      </c>
      <c r="AJ21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7" s="71"/>
      <c r="AN2107" s="22"/>
      <c r="AO2107" s="22"/>
      <c r="AP2107" s="208"/>
      <c r="AQ2107" s="42" t="e">
        <f>IF(tbl_TransDet_Exp[[#This Row],[Custom SR Type]]="",INDEX(SR_Lookup[Section Name],MATCH(tbl_TransDet_Exp[[#This Row],[Account]],SR_Lookup[Account],0)),tbl_TransDet_Exp[[#This Row],[Custom SR Type]])</f>
        <v>#N/A</v>
      </c>
      <c r="AR2107" s="42">
        <f>VALUE(CONCATENATE(C2107,TEXT(tbl_TransDet_Exp[[#This Row],[Pd]],"00")))</f>
        <v>0</v>
      </c>
      <c r="AS2107" s="42" t="str">
        <f>TEXT(tbl_TransDet_Exp[[#This Row],[Project Id]],"000000")</f>
        <v>000000</v>
      </c>
      <c r="AT2107" s="42" t="e">
        <f>INDEX(Table11[Description],MATCH(tbl_TransDet_Exp[[#This Row],[Account]],Table11[GL Account],0))</f>
        <v>#N/A</v>
      </c>
      <c r="AU21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8" spans="2:47">
      <c r="B2108" s="11"/>
      <c r="C2108" s="243"/>
      <c r="D2108" s="243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244"/>
      <c r="P2108" s="11"/>
      <c r="Q2108" s="245"/>
      <c r="R2108" s="11"/>
      <c r="S2108" s="11"/>
      <c r="T2108" s="11"/>
      <c r="U2108" s="11"/>
      <c r="V2108" s="11"/>
      <c r="W2108" s="11"/>
      <c r="X2108" s="11"/>
      <c r="Y2108" s="11"/>
      <c r="Z2108" s="246"/>
      <c r="AA21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8" s="250" t="e">
        <f>IF(tbl_TransDet_Exp[[#This Row],[+/-  (HR GL Detail)]]&lt;&gt;"",tbl_TransDet_Exp[[#This Row],[+/-  (HR GL Detail)]],IF(#REF!&lt;&gt;"",#REF!,""))</f>
        <v>#REF!</v>
      </c>
      <c r="AC2108" s="250" t="str">
        <f t="shared" si="99"/>
        <v>https://financials.omni.fsu.edu/psp/sprdfi/EMPLOYEE/ERP/c/AUDIT_EXPENSE_FUNCTIONS.TE_EXP_SHEET_INQ.GBL?SHEET_ID=</v>
      </c>
      <c r="AD2108" s="250" t="str">
        <f t="shared" si="100"/>
        <v>&amp;PAGE=EX_SHEET_ENTRY</v>
      </c>
      <c r="AE2108" s="250" t="str">
        <f>IF(LEFT(tbl_TransDet_Exp[[#This Row],[Journal Id]],2)="EX",TEXT(tbl_TransDet_Exp[[#This Row],[Vch /Ex /PayId]],"0000000000"),"")</f>
        <v/>
      </c>
      <c r="AF2108" s="250" t="b">
        <f>IF(tbl_TransDet_Exp[[#This Row],[ER Lookup and Format]]&lt;&gt;"",CONCATENATE(tbl_TransDet_Exp[[#This Row],[https://financials.omni.fsu.edu/psp/sprdfi/EMPLOYEE/ERP/c/AUDIT_EXPENSE_FUNCTIONS.TE_EXP_SHEET_INQ.GBL?SHEET_ID=]],AE2108,tbl_TransDet_Exp[[#This Row],[&amp;PAGE=EX_SHEET_ENTRY]]))</f>
        <v>0</v>
      </c>
      <c r="AG2108" s="250" t="str">
        <f t="shared" si="101"/>
        <v>https://docmgmt.its.fsu.edu/NolijWeb/public/apiLoginCheck.jsp?redir=../documentviewer/%3FdocumentId%3D</v>
      </c>
      <c r="AH21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8" s="250" t="str">
        <f>tbl_TransDet_Exp[[#Headers],[&amp;TargetFrameName=None]]</f>
        <v>&amp;TargetFrameName=None</v>
      </c>
      <c r="AJ21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8" s="71"/>
      <c r="AN2108" s="22"/>
      <c r="AO2108" s="22"/>
      <c r="AP2108" s="208"/>
      <c r="AQ2108" s="42" t="e">
        <f>IF(tbl_TransDet_Exp[[#This Row],[Custom SR Type]]="",INDEX(SR_Lookup[Section Name],MATCH(tbl_TransDet_Exp[[#This Row],[Account]],SR_Lookup[Account],0)),tbl_TransDet_Exp[[#This Row],[Custom SR Type]])</f>
        <v>#N/A</v>
      </c>
      <c r="AR2108" s="42">
        <f>VALUE(CONCATENATE(C2108,TEXT(tbl_TransDet_Exp[[#This Row],[Pd]],"00")))</f>
        <v>0</v>
      </c>
      <c r="AS2108" s="42" t="str">
        <f>TEXT(tbl_TransDet_Exp[[#This Row],[Project Id]],"000000")</f>
        <v>000000</v>
      </c>
      <c r="AT2108" s="42" t="e">
        <f>INDEX(Table11[Description],MATCH(tbl_TransDet_Exp[[#This Row],[Account]],Table11[GL Account],0))</f>
        <v>#N/A</v>
      </c>
      <c r="AU21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09" spans="2:47">
      <c r="B2109" s="11"/>
      <c r="C2109" s="243"/>
      <c r="D2109" s="243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244"/>
      <c r="P2109" s="11"/>
      <c r="Q2109" s="245"/>
      <c r="R2109" s="11"/>
      <c r="S2109" s="11"/>
      <c r="T2109" s="11"/>
      <c r="U2109" s="11"/>
      <c r="V2109" s="11"/>
      <c r="W2109" s="11"/>
      <c r="X2109" s="11"/>
      <c r="Y2109" s="11"/>
      <c r="Z2109" s="246"/>
      <c r="AA21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09" s="250" t="e">
        <f>IF(tbl_TransDet_Exp[[#This Row],[+/-  (HR GL Detail)]]&lt;&gt;"",tbl_TransDet_Exp[[#This Row],[+/-  (HR GL Detail)]],IF(#REF!&lt;&gt;"",#REF!,""))</f>
        <v>#REF!</v>
      </c>
      <c r="AC2109" s="250" t="str">
        <f t="shared" si="99"/>
        <v>https://financials.omni.fsu.edu/psp/sprdfi/EMPLOYEE/ERP/c/AUDIT_EXPENSE_FUNCTIONS.TE_EXP_SHEET_INQ.GBL?SHEET_ID=</v>
      </c>
      <c r="AD2109" s="250" t="str">
        <f t="shared" si="100"/>
        <v>&amp;PAGE=EX_SHEET_ENTRY</v>
      </c>
      <c r="AE2109" s="250" t="str">
        <f>IF(LEFT(tbl_TransDet_Exp[[#This Row],[Journal Id]],2)="EX",TEXT(tbl_TransDet_Exp[[#This Row],[Vch /Ex /PayId]],"0000000000"),"")</f>
        <v/>
      </c>
      <c r="AF2109" s="250" t="b">
        <f>IF(tbl_TransDet_Exp[[#This Row],[ER Lookup and Format]]&lt;&gt;"",CONCATENATE(tbl_TransDet_Exp[[#This Row],[https://financials.omni.fsu.edu/psp/sprdfi/EMPLOYEE/ERP/c/AUDIT_EXPENSE_FUNCTIONS.TE_EXP_SHEET_INQ.GBL?SHEET_ID=]],AE2109,tbl_TransDet_Exp[[#This Row],[&amp;PAGE=EX_SHEET_ENTRY]]))</f>
        <v>0</v>
      </c>
      <c r="AG2109" s="250" t="str">
        <f t="shared" si="101"/>
        <v>https://docmgmt.its.fsu.edu/NolijWeb/public/apiLoginCheck.jsp?redir=../documentviewer/%3FdocumentId%3D</v>
      </c>
      <c r="AH21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09" s="250" t="str">
        <f>tbl_TransDet_Exp[[#Headers],[&amp;TargetFrameName=None]]</f>
        <v>&amp;TargetFrameName=None</v>
      </c>
      <c r="AJ21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09" s="71"/>
      <c r="AN2109" s="22"/>
      <c r="AO2109" s="22"/>
      <c r="AP2109" s="208"/>
      <c r="AQ2109" s="42" t="e">
        <f>IF(tbl_TransDet_Exp[[#This Row],[Custom SR Type]]="",INDEX(SR_Lookup[Section Name],MATCH(tbl_TransDet_Exp[[#This Row],[Account]],SR_Lookup[Account],0)),tbl_TransDet_Exp[[#This Row],[Custom SR Type]])</f>
        <v>#N/A</v>
      </c>
      <c r="AR2109" s="42">
        <f>VALUE(CONCATENATE(C2109,TEXT(tbl_TransDet_Exp[[#This Row],[Pd]],"00")))</f>
        <v>0</v>
      </c>
      <c r="AS2109" s="42" t="str">
        <f>TEXT(tbl_TransDet_Exp[[#This Row],[Project Id]],"000000")</f>
        <v>000000</v>
      </c>
      <c r="AT2109" s="42" t="e">
        <f>INDEX(Table11[Description],MATCH(tbl_TransDet_Exp[[#This Row],[Account]],Table11[GL Account],0))</f>
        <v>#N/A</v>
      </c>
      <c r="AU21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0" spans="2:47">
      <c r="B2110" s="11"/>
      <c r="C2110" s="243"/>
      <c r="D2110" s="243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244"/>
      <c r="P2110" s="11"/>
      <c r="Q2110" s="245"/>
      <c r="R2110" s="11"/>
      <c r="S2110" s="11"/>
      <c r="T2110" s="11"/>
      <c r="U2110" s="11"/>
      <c r="V2110" s="11"/>
      <c r="W2110" s="11"/>
      <c r="X2110" s="11"/>
      <c r="Y2110" s="11"/>
      <c r="Z2110" s="246"/>
      <c r="AA21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0" s="250" t="e">
        <f>IF(tbl_TransDet_Exp[[#This Row],[+/-  (HR GL Detail)]]&lt;&gt;"",tbl_TransDet_Exp[[#This Row],[+/-  (HR GL Detail)]],IF(#REF!&lt;&gt;"",#REF!,""))</f>
        <v>#REF!</v>
      </c>
      <c r="AC2110" s="250" t="str">
        <f t="shared" si="99"/>
        <v>https://financials.omni.fsu.edu/psp/sprdfi/EMPLOYEE/ERP/c/AUDIT_EXPENSE_FUNCTIONS.TE_EXP_SHEET_INQ.GBL?SHEET_ID=</v>
      </c>
      <c r="AD2110" s="250" t="str">
        <f t="shared" si="100"/>
        <v>&amp;PAGE=EX_SHEET_ENTRY</v>
      </c>
      <c r="AE2110" s="250" t="str">
        <f>IF(LEFT(tbl_TransDet_Exp[[#This Row],[Journal Id]],2)="EX",TEXT(tbl_TransDet_Exp[[#This Row],[Vch /Ex /PayId]],"0000000000"),"")</f>
        <v/>
      </c>
      <c r="AF2110" s="250" t="b">
        <f>IF(tbl_TransDet_Exp[[#This Row],[ER Lookup and Format]]&lt;&gt;"",CONCATENATE(tbl_TransDet_Exp[[#This Row],[https://financials.omni.fsu.edu/psp/sprdfi/EMPLOYEE/ERP/c/AUDIT_EXPENSE_FUNCTIONS.TE_EXP_SHEET_INQ.GBL?SHEET_ID=]],AE2110,tbl_TransDet_Exp[[#This Row],[&amp;PAGE=EX_SHEET_ENTRY]]))</f>
        <v>0</v>
      </c>
      <c r="AG2110" s="250" t="str">
        <f t="shared" si="101"/>
        <v>https://docmgmt.its.fsu.edu/NolijWeb/public/apiLoginCheck.jsp?redir=../documentviewer/%3FdocumentId%3D</v>
      </c>
      <c r="AH21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0" s="250" t="str">
        <f>tbl_TransDet_Exp[[#Headers],[&amp;TargetFrameName=None]]</f>
        <v>&amp;TargetFrameName=None</v>
      </c>
      <c r="AJ21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0" s="71"/>
      <c r="AN2110" s="22"/>
      <c r="AO2110" s="22"/>
      <c r="AP2110" s="208"/>
      <c r="AQ2110" s="42" t="e">
        <f>IF(tbl_TransDet_Exp[[#This Row],[Custom SR Type]]="",INDEX(SR_Lookup[Section Name],MATCH(tbl_TransDet_Exp[[#This Row],[Account]],SR_Lookup[Account],0)),tbl_TransDet_Exp[[#This Row],[Custom SR Type]])</f>
        <v>#N/A</v>
      </c>
      <c r="AR2110" s="42">
        <f>VALUE(CONCATENATE(C2110,TEXT(tbl_TransDet_Exp[[#This Row],[Pd]],"00")))</f>
        <v>0</v>
      </c>
      <c r="AS2110" s="42" t="str">
        <f>TEXT(tbl_TransDet_Exp[[#This Row],[Project Id]],"000000")</f>
        <v>000000</v>
      </c>
      <c r="AT2110" s="42" t="e">
        <f>INDEX(Table11[Description],MATCH(tbl_TransDet_Exp[[#This Row],[Account]],Table11[GL Account],0))</f>
        <v>#N/A</v>
      </c>
      <c r="AU21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1" spans="2:47">
      <c r="B2111" s="11"/>
      <c r="C2111" s="243"/>
      <c r="D2111" s="243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244"/>
      <c r="P2111" s="11"/>
      <c r="Q2111" s="245"/>
      <c r="R2111" s="11"/>
      <c r="S2111" s="11"/>
      <c r="T2111" s="11"/>
      <c r="U2111" s="11"/>
      <c r="V2111" s="11"/>
      <c r="W2111" s="11"/>
      <c r="X2111" s="11"/>
      <c r="Y2111" s="11"/>
      <c r="Z2111" s="246"/>
      <c r="AA21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1" s="250" t="e">
        <f>IF(tbl_TransDet_Exp[[#This Row],[+/-  (HR GL Detail)]]&lt;&gt;"",tbl_TransDet_Exp[[#This Row],[+/-  (HR GL Detail)]],IF(#REF!&lt;&gt;"",#REF!,""))</f>
        <v>#REF!</v>
      </c>
      <c r="AC2111" s="250" t="str">
        <f t="shared" si="99"/>
        <v>https://financials.omni.fsu.edu/psp/sprdfi/EMPLOYEE/ERP/c/AUDIT_EXPENSE_FUNCTIONS.TE_EXP_SHEET_INQ.GBL?SHEET_ID=</v>
      </c>
      <c r="AD2111" s="250" t="str">
        <f t="shared" si="100"/>
        <v>&amp;PAGE=EX_SHEET_ENTRY</v>
      </c>
      <c r="AE2111" s="250" t="str">
        <f>IF(LEFT(tbl_TransDet_Exp[[#This Row],[Journal Id]],2)="EX",TEXT(tbl_TransDet_Exp[[#This Row],[Vch /Ex /PayId]],"0000000000"),"")</f>
        <v/>
      </c>
      <c r="AF2111" s="250" t="b">
        <f>IF(tbl_TransDet_Exp[[#This Row],[ER Lookup and Format]]&lt;&gt;"",CONCATENATE(tbl_TransDet_Exp[[#This Row],[https://financials.omni.fsu.edu/psp/sprdfi/EMPLOYEE/ERP/c/AUDIT_EXPENSE_FUNCTIONS.TE_EXP_SHEET_INQ.GBL?SHEET_ID=]],AE2111,tbl_TransDet_Exp[[#This Row],[&amp;PAGE=EX_SHEET_ENTRY]]))</f>
        <v>0</v>
      </c>
      <c r="AG2111" s="250" t="str">
        <f t="shared" si="101"/>
        <v>https://docmgmt.its.fsu.edu/NolijWeb/public/apiLoginCheck.jsp?redir=../documentviewer/%3FdocumentId%3D</v>
      </c>
      <c r="AH21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1" s="250" t="str">
        <f>tbl_TransDet_Exp[[#Headers],[&amp;TargetFrameName=None]]</f>
        <v>&amp;TargetFrameName=None</v>
      </c>
      <c r="AJ21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1" s="71"/>
      <c r="AN2111" s="22"/>
      <c r="AO2111" s="22"/>
      <c r="AP2111" s="208"/>
      <c r="AQ2111" s="42" t="e">
        <f>IF(tbl_TransDet_Exp[[#This Row],[Custom SR Type]]="",INDEX(SR_Lookup[Section Name],MATCH(tbl_TransDet_Exp[[#This Row],[Account]],SR_Lookup[Account],0)),tbl_TransDet_Exp[[#This Row],[Custom SR Type]])</f>
        <v>#N/A</v>
      </c>
      <c r="AR2111" s="42">
        <f>VALUE(CONCATENATE(C2111,TEXT(tbl_TransDet_Exp[[#This Row],[Pd]],"00")))</f>
        <v>0</v>
      </c>
      <c r="AS2111" s="42" t="str">
        <f>TEXT(tbl_TransDet_Exp[[#This Row],[Project Id]],"000000")</f>
        <v>000000</v>
      </c>
      <c r="AT2111" s="42" t="e">
        <f>INDEX(Table11[Description],MATCH(tbl_TransDet_Exp[[#This Row],[Account]],Table11[GL Account],0))</f>
        <v>#N/A</v>
      </c>
      <c r="AU21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2" spans="2:47">
      <c r="B2112" s="11"/>
      <c r="C2112" s="243"/>
      <c r="D2112" s="243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244"/>
      <c r="P2112" s="11"/>
      <c r="Q2112" s="245"/>
      <c r="R2112" s="11"/>
      <c r="S2112" s="11"/>
      <c r="T2112" s="11"/>
      <c r="U2112" s="11"/>
      <c r="V2112" s="11"/>
      <c r="W2112" s="11"/>
      <c r="X2112" s="11"/>
      <c r="Y2112" s="11"/>
      <c r="Z2112" s="246"/>
      <c r="AA21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2" s="250" t="e">
        <f>IF(tbl_TransDet_Exp[[#This Row],[+/-  (HR GL Detail)]]&lt;&gt;"",tbl_TransDet_Exp[[#This Row],[+/-  (HR GL Detail)]],IF(#REF!&lt;&gt;"",#REF!,""))</f>
        <v>#REF!</v>
      </c>
      <c r="AC2112" s="250" t="str">
        <f t="shared" si="99"/>
        <v>https://financials.omni.fsu.edu/psp/sprdfi/EMPLOYEE/ERP/c/AUDIT_EXPENSE_FUNCTIONS.TE_EXP_SHEET_INQ.GBL?SHEET_ID=</v>
      </c>
      <c r="AD2112" s="250" t="str">
        <f t="shared" si="100"/>
        <v>&amp;PAGE=EX_SHEET_ENTRY</v>
      </c>
      <c r="AE2112" s="250" t="str">
        <f>IF(LEFT(tbl_TransDet_Exp[[#This Row],[Journal Id]],2)="EX",TEXT(tbl_TransDet_Exp[[#This Row],[Vch /Ex /PayId]],"0000000000"),"")</f>
        <v/>
      </c>
      <c r="AF2112" s="250" t="b">
        <f>IF(tbl_TransDet_Exp[[#This Row],[ER Lookup and Format]]&lt;&gt;"",CONCATENATE(tbl_TransDet_Exp[[#This Row],[https://financials.omni.fsu.edu/psp/sprdfi/EMPLOYEE/ERP/c/AUDIT_EXPENSE_FUNCTIONS.TE_EXP_SHEET_INQ.GBL?SHEET_ID=]],AE2112,tbl_TransDet_Exp[[#This Row],[&amp;PAGE=EX_SHEET_ENTRY]]))</f>
        <v>0</v>
      </c>
      <c r="AG2112" s="250" t="str">
        <f t="shared" si="101"/>
        <v>https://docmgmt.its.fsu.edu/NolijWeb/public/apiLoginCheck.jsp?redir=../documentviewer/%3FdocumentId%3D</v>
      </c>
      <c r="AH21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2" s="250" t="str">
        <f>tbl_TransDet_Exp[[#Headers],[&amp;TargetFrameName=None]]</f>
        <v>&amp;TargetFrameName=None</v>
      </c>
      <c r="AJ21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2" s="71"/>
      <c r="AN2112" s="22"/>
      <c r="AO2112" s="22"/>
      <c r="AP2112" s="208"/>
      <c r="AQ2112" s="42" t="e">
        <f>IF(tbl_TransDet_Exp[[#This Row],[Custom SR Type]]="",INDEX(SR_Lookup[Section Name],MATCH(tbl_TransDet_Exp[[#This Row],[Account]],SR_Lookup[Account],0)),tbl_TransDet_Exp[[#This Row],[Custom SR Type]])</f>
        <v>#N/A</v>
      </c>
      <c r="AR2112" s="42">
        <f>VALUE(CONCATENATE(C2112,TEXT(tbl_TransDet_Exp[[#This Row],[Pd]],"00")))</f>
        <v>0</v>
      </c>
      <c r="AS2112" s="42" t="str">
        <f>TEXT(tbl_TransDet_Exp[[#This Row],[Project Id]],"000000")</f>
        <v>000000</v>
      </c>
      <c r="AT2112" s="42" t="e">
        <f>INDEX(Table11[Description],MATCH(tbl_TransDet_Exp[[#This Row],[Account]],Table11[GL Account],0))</f>
        <v>#N/A</v>
      </c>
      <c r="AU21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3" spans="2:47">
      <c r="B2113" s="11"/>
      <c r="C2113" s="243"/>
      <c r="D2113" s="243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244"/>
      <c r="P2113" s="11"/>
      <c r="Q2113" s="245"/>
      <c r="R2113" s="11"/>
      <c r="S2113" s="11"/>
      <c r="T2113" s="11"/>
      <c r="U2113" s="11"/>
      <c r="V2113" s="11"/>
      <c r="W2113" s="11"/>
      <c r="X2113" s="11"/>
      <c r="Y2113" s="11"/>
      <c r="Z2113" s="246"/>
      <c r="AA21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3" s="250" t="e">
        <f>IF(tbl_TransDet_Exp[[#This Row],[+/-  (HR GL Detail)]]&lt;&gt;"",tbl_TransDet_Exp[[#This Row],[+/-  (HR GL Detail)]],IF(#REF!&lt;&gt;"",#REF!,""))</f>
        <v>#REF!</v>
      </c>
      <c r="AC2113" s="250" t="str">
        <f t="shared" si="99"/>
        <v>https://financials.omni.fsu.edu/psp/sprdfi/EMPLOYEE/ERP/c/AUDIT_EXPENSE_FUNCTIONS.TE_EXP_SHEET_INQ.GBL?SHEET_ID=</v>
      </c>
      <c r="AD2113" s="250" t="str">
        <f t="shared" si="100"/>
        <v>&amp;PAGE=EX_SHEET_ENTRY</v>
      </c>
      <c r="AE2113" s="250" t="str">
        <f>IF(LEFT(tbl_TransDet_Exp[[#This Row],[Journal Id]],2)="EX",TEXT(tbl_TransDet_Exp[[#This Row],[Vch /Ex /PayId]],"0000000000"),"")</f>
        <v/>
      </c>
      <c r="AF2113" s="250" t="b">
        <f>IF(tbl_TransDet_Exp[[#This Row],[ER Lookup and Format]]&lt;&gt;"",CONCATENATE(tbl_TransDet_Exp[[#This Row],[https://financials.omni.fsu.edu/psp/sprdfi/EMPLOYEE/ERP/c/AUDIT_EXPENSE_FUNCTIONS.TE_EXP_SHEET_INQ.GBL?SHEET_ID=]],AE2113,tbl_TransDet_Exp[[#This Row],[&amp;PAGE=EX_SHEET_ENTRY]]))</f>
        <v>0</v>
      </c>
      <c r="AG2113" s="250" t="str">
        <f t="shared" si="101"/>
        <v>https://docmgmt.its.fsu.edu/NolijWeb/public/apiLoginCheck.jsp?redir=../documentviewer/%3FdocumentId%3D</v>
      </c>
      <c r="AH21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3" s="250" t="str">
        <f>tbl_TransDet_Exp[[#Headers],[&amp;TargetFrameName=None]]</f>
        <v>&amp;TargetFrameName=None</v>
      </c>
      <c r="AJ21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3" s="71"/>
      <c r="AN2113" s="22"/>
      <c r="AO2113" s="22"/>
      <c r="AP2113" s="208"/>
      <c r="AQ2113" s="42" t="e">
        <f>IF(tbl_TransDet_Exp[[#This Row],[Custom SR Type]]="",INDEX(SR_Lookup[Section Name],MATCH(tbl_TransDet_Exp[[#This Row],[Account]],SR_Lookup[Account],0)),tbl_TransDet_Exp[[#This Row],[Custom SR Type]])</f>
        <v>#N/A</v>
      </c>
      <c r="AR2113" s="42">
        <f>VALUE(CONCATENATE(C2113,TEXT(tbl_TransDet_Exp[[#This Row],[Pd]],"00")))</f>
        <v>0</v>
      </c>
      <c r="AS2113" s="42" t="str">
        <f>TEXT(tbl_TransDet_Exp[[#This Row],[Project Id]],"000000")</f>
        <v>000000</v>
      </c>
      <c r="AT2113" s="42" t="e">
        <f>INDEX(Table11[Description],MATCH(tbl_TransDet_Exp[[#This Row],[Account]],Table11[GL Account],0))</f>
        <v>#N/A</v>
      </c>
      <c r="AU21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4" spans="2:47">
      <c r="B2114" s="11"/>
      <c r="C2114" s="243"/>
      <c r="D2114" s="243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244"/>
      <c r="P2114" s="11"/>
      <c r="Q2114" s="245"/>
      <c r="R2114" s="11"/>
      <c r="S2114" s="11"/>
      <c r="T2114" s="11"/>
      <c r="U2114" s="11"/>
      <c r="V2114" s="11"/>
      <c r="W2114" s="11"/>
      <c r="X2114" s="11"/>
      <c r="Y2114" s="11"/>
      <c r="Z2114" s="246"/>
      <c r="AA21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4" s="250" t="e">
        <f>IF(tbl_TransDet_Exp[[#This Row],[+/-  (HR GL Detail)]]&lt;&gt;"",tbl_TransDet_Exp[[#This Row],[+/-  (HR GL Detail)]],IF(#REF!&lt;&gt;"",#REF!,""))</f>
        <v>#REF!</v>
      </c>
      <c r="AC2114" s="250" t="str">
        <f t="shared" si="99"/>
        <v>https://financials.omni.fsu.edu/psp/sprdfi/EMPLOYEE/ERP/c/AUDIT_EXPENSE_FUNCTIONS.TE_EXP_SHEET_INQ.GBL?SHEET_ID=</v>
      </c>
      <c r="AD2114" s="250" t="str">
        <f t="shared" si="100"/>
        <v>&amp;PAGE=EX_SHEET_ENTRY</v>
      </c>
      <c r="AE2114" s="250" t="str">
        <f>IF(LEFT(tbl_TransDet_Exp[[#This Row],[Journal Id]],2)="EX",TEXT(tbl_TransDet_Exp[[#This Row],[Vch /Ex /PayId]],"0000000000"),"")</f>
        <v/>
      </c>
      <c r="AF2114" s="250" t="b">
        <f>IF(tbl_TransDet_Exp[[#This Row],[ER Lookup and Format]]&lt;&gt;"",CONCATENATE(tbl_TransDet_Exp[[#This Row],[https://financials.omni.fsu.edu/psp/sprdfi/EMPLOYEE/ERP/c/AUDIT_EXPENSE_FUNCTIONS.TE_EXP_SHEET_INQ.GBL?SHEET_ID=]],AE2114,tbl_TransDet_Exp[[#This Row],[&amp;PAGE=EX_SHEET_ENTRY]]))</f>
        <v>0</v>
      </c>
      <c r="AG2114" s="250" t="str">
        <f t="shared" si="101"/>
        <v>https://docmgmt.its.fsu.edu/NolijWeb/public/apiLoginCheck.jsp?redir=../documentviewer/%3FdocumentId%3D</v>
      </c>
      <c r="AH21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4" s="250" t="str">
        <f>tbl_TransDet_Exp[[#Headers],[&amp;TargetFrameName=None]]</f>
        <v>&amp;TargetFrameName=None</v>
      </c>
      <c r="AJ21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4" s="71"/>
      <c r="AN2114" s="22"/>
      <c r="AO2114" s="22"/>
      <c r="AP2114" s="208"/>
      <c r="AQ2114" s="42" t="e">
        <f>IF(tbl_TransDet_Exp[[#This Row],[Custom SR Type]]="",INDEX(SR_Lookup[Section Name],MATCH(tbl_TransDet_Exp[[#This Row],[Account]],SR_Lookup[Account],0)),tbl_TransDet_Exp[[#This Row],[Custom SR Type]])</f>
        <v>#N/A</v>
      </c>
      <c r="AR2114" s="42">
        <f>VALUE(CONCATENATE(C2114,TEXT(tbl_TransDet_Exp[[#This Row],[Pd]],"00")))</f>
        <v>0</v>
      </c>
      <c r="AS2114" s="42" t="str">
        <f>TEXT(tbl_TransDet_Exp[[#This Row],[Project Id]],"000000")</f>
        <v>000000</v>
      </c>
      <c r="AT2114" s="42" t="e">
        <f>INDEX(Table11[Description],MATCH(tbl_TransDet_Exp[[#This Row],[Account]],Table11[GL Account],0))</f>
        <v>#N/A</v>
      </c>
      <c r="AU21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5" spans="2:47">
      <c r="B2115" s="11"/>
      <c r="C2115" s="243"/>
      <c r="D2115" s="243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244"/>
      <c r="P2115" s="11"/>
      <c r="Q2115" s="245"/>
      <c r="R2115" s="11"/>
      <c r="S2115" s="11"/>
      <c r="T2115" s="11"/>
      <c r="U2115" s="11"/>
      <c r="V2115" s="11"/>
      <c r="W2115" s="11"/>
      <c r="X2115" s="11"/>
      <c r="Y2115" s="11"/>
      <c r="Z2115" s="246"/>
      <c r="AA21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5" s="250" t="e">
        <f>IF(tbl_TransDet_Exp[[#This Row],[+/-  (HR GL Detail)]]&lt;&gt;"",tbl_TransDet_Exp[[#This Row],[+/-  (HR GL Detail)]],IF(#REF!&lt;&gt;"",#REF!,""))</f>
        <v>#REF!</v>
      </c>
      <c r="AC2115" s="250" t="str">
        <f t="shared" si="99"/>
        <v>https://financials.omni.fsu.edu/psp/sprdfi/EMPLOYEE/ERP/c/AUDIT_EXPENSE_FUNCTIONS.TE_EXP_SHEET_INQ.GBL?SHEET_ID=</v>
      </c>
      <c r="AD2115" s="250" t="str">
        <f t="shared" si="100"/>
        <v>&amp;PAGE=EX_SHEET_ENTRY</v>
      </c>
      <c r="AE2115" s="250" t="str">
        <f>IF(LEFT(tbl_TransDet_Exp[[#This Row],[Journal Id]],2)="EX",TEXT(tbl_TransDet_Exp[[#This Row],[Vch /Ex /PayId]],"0000000000"),"")</f>
        <v/>
      </c>
      <c r="AF2115" s="250" t="b">
        <f>IF(tbl_TransDet_Exp[[#This Row],[ER Lookup and Format]]&lt;&gt;"",CONCATENATE(tbl_TransDet_Exp[[#This Row],[https://financials.omni.fsu.edu/psp/sprdfi/EMPLOYEE/ERP/c/AUDIT_EXPENSE_FUNCTIONS.TE_EXP_SHEET_INQ.GBL?SHEET_ID=]],AE2115,tbl_TransDet_Exp[[#This Row],[&amp;PAGE=EX_SHEET_ENTRY]]))</f>
        <v>0</v>
      </c>
      <c r="AG2115" s="250" t="str">
        <f t="shared" si="101"/>
        <v>https://docmgmt.its.fsu.edu/NolijWeb/public/apiLoginCheck.jsp?redir=../documentviewer/%3FdocumentId%3D</v>
      </c>
      <c r="AH21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5" s="250" t="str">
        <f>tbl_TransDet_Exp[[#Headers],[&amp;TargetFrameName=None]]</f>
        <v>&amp;TargetFrameName=None</v>
      </c>
      <c r="AJ21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5" s="71"/>
      <c r="AN2115" s="22"/>
      <c r="AO2115" s="22"/>
      <c r="AP2115" s="208"/>
      <c r="AQ2115" s="42" t="e">
        <f>IF(tbl_TransDet_Exp[[#This Row],[Custom SR Type]]="",INDEX(SR_Lookup[Section Name],MATCH(tbl_TransDet_Exp[[#This Row],[Account]],SR_Lookup[Account],0)),tbl_TransDet_Exp[[#This Row],[Custom SR Type]])</f>
        <v>#N/A</v>
      </c>
      <c r="AR2115" s="42">
        <f>VALUE(CONCATENATE(C2115,TEXT(tbl_TransDet_Exp[[#This Row],[Pd]],"00")))</f>
        <v>0</v>
      </c>
      <c r="AS2115" s="42" t="str">
        <f>TEXT(tbl_TransDet_Exp[[#This Row],[Project Id]],"000000")</f>
        <v>000000</v>
      </c>
      <c r="AT2115" s="42" t="e">
        <f>INDEX(Table11[Description],MATCH(tbl_TransDet_Exp[[#This Row],[Account]],Table11[GL Account],0))</f>
        <v>#N/A</v>
      </c>
      <c r="AU21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6" spans="2:47">
      <c r="B2116" s="11"/>
      <c r="C2116" s="243"/>
      <c r="D2116" s="243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244"/>
      <c r="P2116" s="11"/>
      <c r="Q2116" s="245"/>
      <c r="R2116" s="11"/>
      <c r="S2116" s="11"/>
      <c r="T2116" s="11"/>
      <c r="U2116" s="11"/>
      <c r="V2116" s="11"/>
      <c r="W2116" s="11"/>
      <c r="X2116" s="11"/>
      <c r="Y2116" s="11"/>
      <c r="Z2116" s="246"/>
      <c r="AA21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6" s="250" t="e">
        <f>IF(tbl_TransDet_Exp[[#This Row],[+/-  (HR GL Detail)]]&lt;&gt;"",tbl_TransDet_Exp[[#This Row],[+/-  (HR GL Detail)]],IF(#REF!&lt;&gt;"",#REF!,""))</f>
        <v>#REF!</v>
      </c>
      <c r="AC2116" s="250" t="str">
        <f t="shared" si="99"/>
        <v>https://financials.omni.fsu.edu/psp/sprdfi/EMPLOYEE/ERP/c/AUDIT_EXPENSE_FUNCTIONS.TE_EXP_SHEET_INQ.GBL?SHEET_ID=</v>
      </c>
      <c r="AD2116" s="250" t="str">
        <f t="shared" si="100"/>
        <v>&amp;PAGE=EX_SHEET_ENTRY</v>
      </c>
      <c r="AE2116" s="250" t="str">
        <f>IF(LEFT(tbl_TransDet_Exp[[#This Row],[Journal Id]],2)="EX",TEXT(tbl_TransDet_Exp[[#This Row],[Vch /Ex /PayId]],"0000000000"),"")</f>
        <v/>
      </c>
      <c r="AF2116" s="250" t="b">
        <f>IF(tbl_TransDet_Exp[[#This Row],[ER Lookup and Format]]&lt;&gt;"",CONCATENATE(tbl_TransDet_Exp[[#This Row],[https://financials.omni.fsu.edu/psp/sprdfi/EMPLOYEE/ERP/c/AUDIT_EXPENSE_FUNCTIONS.TE_EXP_SHEET_INQ.GBL?SHEET_ID=]],AE2116,tbl_TransDet_Exp[[#This Row],[&amp;PAGE=EX_SHEET_ENTRY]]))</f>
        <v>0</v>
      </c>
      <c r="AG2116" s="250" t="str">
        <f t="shared" si="101"/>
        <v>https://docmgmt.its.fsu.edu/NolijWeb/public/apiLoginCheck.jsp?redir=../documentviewer/%3FdocumentId%3D</v>
      </c>
      <c r="AH21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6" s="250" t="str">
        <f>tbl_TransDet_Exp[[#Headers],[&amp;TargetFrameName=None]]</f>
        <v>&amp;TargetFrameName=None</v>
      </c>
      <c r="AJ21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6" s="71"/>
      <c r="AN2116" s="22"/>
      <c r="AO2116" s="22"/>
      <c r="AP2116" s="208"/>
      <c r="AQ2116" s="42" t="e">
        <f>IF(tbl_TransDet_Exp[[#This Row],[Custom SR Type]]="",INDEX(SR_Lookup[Section Name],MATCH(tbl_TransDet_Exp[[#This Row],[Account]],SR_Lookup[Account],0)),tbl_TransDet_Exp[[#This Row],[Custom SR Type]])</f>
        <v>#N/A</v>
      </c>
      <c r="AR2116" s="42">
        <f>VALUE(CONCATENATE(C2116,TEXT(tbl_TransDet_Exp[[#This Row],[Pd]],"00")))</f>
        <v>0</v>
      </c>
      <c r="AS2116" s="42" t="str">
        <f>TEXT(tbl_TransDet_Exp[[#This Row],[Project Id]],"000000")</f>
        <v>000000</v>
      </c>
      <c r="AT2116" s="42" t="e">
        <f>INDEX(Table11[Description],MATCH(tbl_TransDet_Exp[[#This Row],[Account]],Table11[GL Account],0))</f>
        <v>#N/A</v>
      </c>
      <c r="AU21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7" spans="2:47">
      <c r="B2117" s="11"/>
      <c r="C2117" s="243"/>
      <c r="D2117" s="243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244"/>
      <c r="P2117" s="11"/>
      <c r="Q2117" s="245"/>
      <c r="R2117" s="11"/>
      <c r="S2117" s="11"/>
      <c r="T2117" s="11"/>
      <c r="U2117" s="11"/>
      <c r="V2117" s="11"/>
      <c r="W2117" s="11"/>
      <c r="X2117" s="11"/>
      <c r="Y2117" s="11"/>
      <c r="Z2117" s="246"/>
      <c r="AA21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7" s="250" t="e">
        <f>IF(tbl_TransDet_Exp[[#This Row],[+/-  (HR GL Detail)]]&lt;&gt;"",tbl_TransDet_Exp[[#This Row],[+/-  (HR GL Detail)]],IF(#REF!&lt;&gt;"",#REF!,""))</f>
        <v>#REF!</v>
      </c>
      <c r="AC2117" s="250" t="str">
        <f t="shared" si="99"/>
        <v>https://financials.omni.fsu.edu/psp/sprdfi/EMPLOYEE/ERP/c/AUDIT_EXPENSE_FUNCTIONS.TE_EXP_SHEET_INQ.GBL?SHEET_ID=</v>
      </c>
      <c r="AD2117" s="250" t="str">
        <f t="shared" si="100"/>
        <v>&amp;PAGE=EX_SHEET_ENTRY</v>
      </c>
      <c r="AE2117" s="250" t="str">
        <f>IF(LEFT(tbl_TransDet_Exp[[#This Row],[Journal Id]],2)="EX",TEXT(tbl_TransDet_Exp[[#This Row],[Vch /Ex /PayId]],"0000000000"),"")</f>
        <v/>
      </c>
      <c r="AF2117" s="250" t="b">
        <f>IF(tbl_TransDet_Exp[[#This Row],[ER Lookup and Format]]&lt;&gt;"",CONCATENATE(tbl_TransDet_Exp[[#This Row],[https://financials.omni.fsu.edu/psp/sprdfi/EMPLOYEE/ERP/c/AUDIT_EXPENSE_FUNCTIONS.TE_EXP_SHEET_INQ.GBL?SHEET_ID=]],AE2117,tbl_TransDet_Exp[[#This Row],[&amp;PAGE=EX_SHEET_ENTRY]]))</f>
        <v>0</v>
      </c>
      <c r="AG2117" s="250" t="str">
        <f t="shared" si="101"/>
        <v>https://docmgmt.its.fsu.edu/NolijWeb/public/apiLoginCheck.jsp?redir=../documentviewer/%3FdocumentId%3D</v>
      </c>
      <c r="AH21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7" s="250" t="str">
        <f>tbl_TransDet_Exp[[#Headers],[&amp;TargetFrameName=None]]</f>
        <v>&amp;TargetFrameName=None</v>
      </c>
      <c r="AJ21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7" s="71"/>
      <c r="AN2117" s="22"/>
      <c r="AO2117" s="22"/>
      <c r="AP2117" s="208"/>
      <c r="AQ2117" s="42" t="e">
        <f>IF(tbl_TransDet_Exp[[#This Row],[Custom SR Type]]="",INDEX(SR_Lookup[Section Name],MATCH(tbl_TransDet_Exp[[#This Row],[Account]],SR_Lookup[Account],0)),tbl_TransDet_Exp[[#This Row],[Custom SR Type]])</f>
        <v>#N/A</v>
      </c>
      <c r="AR2117" s="42">
        <f>VALUE(CONCATENATE(C2117,TEXT(tbl_TransDet_Exp[[#This Row],[Pd]],"00")))</f>
        <v>0</v>
      </c>
      <c r="AS2117" s="42" t="str">
        <f>TEXT(tbl_TransDet_Exp[[#This Row],[Project Id]],"000000")</f>
        <v>000000</v>
      </c>
      <c r="AT2117" s="42" t="e">
        <f>INDEX(Table11[Description],MATCH(tbl_TransDet_Exp[[#This Row],[Account]],Table11[GL Account],0))</f>
        <v>#N/A</v>
      </c>
      <c r="AU21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8" spans="2:47">
      <c r="B2118" s="11"/>
      <c r="C2118" s="243"/>
      <c r="D2118" s="243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244"/>
      <c r="P2118" s="11"/>
      <c r="Q2118" s="245"/>
      <c r="R2118" s="11"/>
      <c r="S2118" s="11"/>
      <c r="T2118" s="11"/>
      <c r="U2118" s="11"/>
      <c r="V2118" s="11"/>
      <c r="W2118" s="11"/>
      <c r="X2118" s="11"/>
      <c r="Y2118" s="11"/>
      <c r="Z2118" s="246"/>
      <c r="AA21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8" s="250" t="e">
        <f>IF(tbl_TransDet_Exp[[#This Row],[+/-  (HR GL Detail)]]&lt;&gt;"",tbl_TransDet_Exp[[#This Row],[+/-  (HR GL Detail)]],IF(#REF!&lt;&gt;"",#REF!,""))</f>
        <v>#REF!</v>
      </c>
      <c r="AC2118" s="250" t="str">
        <f t="shared" si="99"/>
        <v>https://financials.omni.fsu.edu/psp/sprdfi/EMPLOYEE/ERP/c/AUDIT_EXPENSE_FUNCTIONS.TE_EXP_SHEET_INQ.GBL?SHEET_ID=</v>
      </c>
      <c r="AD2118" s="250" t="str">
        <f t="shared" si="100"/>
        <v>&amp;PAGE=EX_SHEET_ENTRY</v>
      </c>
      <c r="AE2118" s="250" t="str">
        <f>IF(LEFT(tbl_TransDet_Exp[[#This Row],[Journal Id]],2)="EX",TEXT(tbl_TransDet_Exp[[#This Row],[Vch /Ex /PayId]],"0000000000"),"")</f>
        <v/>
      </c>
      <c r="AF2118" s="250" t="b">
        <f>IF(tbl_TransDet_Exp[[#This Row],[ER Lookup and Format]]&lt;&gt;"",CONCATENATE(tbl_TransDet_Exp[[#This Row],[https://financials.omni.fsu.edu/psp/sprdfi/EMPLOYEE/ERP/c/AUDIT_EXPENSE_FUNCTIONS.TE_EXP_SHEET_INQ.GBL?SHEET_ID=]],AE2118,tbl_TransDet_Exp[[#This Row],[&amp;PAGE=EX_SHEET_ENTRY]]))</f>
        <v>0</v>
      </c>
      <c r="AG2118" s="250" t="str">
        <f t="shared" si="101"/>
        <v>https://docmgmt.its.fsu.edu/NolijWeb/public/apiLoginCheck.jsp?redir=../documentviewer/%3FdocumentId%3D</v>
      </c>
      <c r="AH21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8" s="250" t="str">
        <f>tbl_TransDet_Exp[[#Headers],[&amp;TargetFrameName=None]]</f>
        <v>&amp;TargetFrameName=None</v>
      </c>
      <c r="AJ21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8" s="71"/>
      <c r="AN2118" s="22"/>
      <c r="AO2118" s="22"/>
      <c r="AP2118" s="208"/>
      <c r="AQ2118" s="42" t="e">
        <f>IF(tbl_TransDet_Exp[[#This Row],[Custom SR Type]]="",INDEX(SR_Lookup[Section Name],MATCH(tbl_TransDet_Exp[[#This Row],[Account]],SR_Lookup[Account],0)),tbl_TransDet_Exp[[#This Row],[Custom SR Type]])</f>
        <v>#N/A</v>
      </c>
      <c r="AR2118" s="42">
        <f>VALUE(CONCATENATE(C2118,TEXT(tbl_TransDet_Exp[[#This Row],[Pd]],"00")))</f>
        <v>0</v>
      </c>
      <c r="AS2118" s="42" t="str">
        <f>TEXT(tbl_TransDet_Exp[[#This Row],[Project Id]],"000000")</f>
        <v>000000</v>
      </c>
      <c r="AT2118" s="42" t="e">
        <f>INDEX(Table11[Description],MATCH(tbl_TransDet_Exp[[#This Row],[Account]],Table11[GL Account],0))</f>
        <v>#N/A</v>
      </c>
      <c r="AU21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19" spans="2:47">
      <c r="B2119" s="11"/>
      <c r="C2119" s="243"/>
      <c r="D2119" s="243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244"/>
      <c r="P2119" s="11"/>
      <c r="Q2119" s="245"/>
      <c r="R2119" s="11"/>
      <c r="S2119" s="11"/>
      <c r="T2119" s="11"/>
      <c r="U2119" s="11"/>
      <c r="V2119" s="11"/>
      <c r="W2119" s="11"/>
      <c r="X2119" s="11"/>
      <c r="Y2119" s="11"/>
      <c r="Z2119" s="246"/>
      <c r="AA21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19" s="250" t="e">
        <f>IF(tbl_TransDet_Exp[[#This Row],[+/-  (HR GL Detail)]]&lt;&gt;"",tbl_TransDet_Exp[[#This Row],[+/-  (HR GL Detail)]],IF(#REF!&lt;&gt;"",#REF!,""))</f>
        <v>#REF!</v>
      </c>
      <c r="AC2119" s="250" t="str">
        <f t="shared" si="99"/>
        <v>https://financials.omni.fsu.edu/psp/sprdfi/EMPLOYEE/ERP/c/AUDIT_EXPENSE_FUNCTIONS.TE_EXP_SHEET_INQ.GBL?SHEET_ID=</v>
      </c>
      <c r="AD2119" s="250" t="str">
        <f t="shared" si="100"/>
        <v>&amp;PAGE=EX_SHEET_ENTRY</v>
      </c>
      <c r="AE2119" s="250" t="str">
        <f>IF(LEFT(tbl_TransDet_Exp[[#This Row],[Journal Id]],2)="EX",TEXT(tbl_TransDet_Exp[[#This Row],[Vch /Ex /PayId]],"0000000000"),"")</f>
        <v/>
      </c>
      <c r="AF2119" s="250" t="b">
        <f>IF(tbl_TransDet_Exp[[#This Row],[ER Lookup and Format]]&lt;&gt;"",CONCATENATE(tbl_TransDet_Exp[[#This Row],[https://financials.omni.fsu.edu/psp/sprdfi/EMPLOYEE/ERP/c/AUDIT_EXPENSE_FUNCTIONS.TE_EXP_SHEET_INQ.GBL?SHEET_ID=]],AE2119,tbl_TransDet_Exp[[#This Row],[&amp;PAGE=EX_SHEET_ENTRY]]))</f>
        <v>0</v>
      </c>
      <c r="AG2119" s="250" t="str">
        <f t="shared" si="101"/>
        <v>https://docmgmt.its.fsu.edu/NolijWeb/public/apiLoginCheck.jsp?redir=../documentviewer/%3FdocumentId%3D</v>
      </c>
      <c r="AH21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19" s="250" t="str">
        <f>tbl_TransDet_Exp[[#Headers],[&amp;TargetFrameName=None]]</f>
        <v>&amp;TargetFrameName=None</v>
      </c>
      <c r="AJ21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19" s="71"/>
      <c r="AN2119" s="22"/>
      <c r="AO2119" s="22"/>
      <c r="AP2119" s="208"/>
      <c r="AQ2119" s="42" t="e">
        <f>IF(tbl_TransDet_Exp[[#This Row],[Custom SR Type]]="",INDEX(SR_Lookup[Section Name],MATCH(tbl_TransDet_Exp[[#This Row],[Account]],SR_Lookup[Account],0)),tbl_TransDet_Exp[[#This Row],[Custom SR Type]])</f>
        <v>#N/A</v>
      </c>
      <c r="AR2119" s="42">
        <f>VALUE(CONCATENATE(C2119,TEXT(tbl_TransDet_Exp[[#This Row],[Pd]],"00")))</f>
        <v>0</v>
      </c>
      <c r="AS2119" s="42" t="str">
        <f>TEXT(tbl_TransDet_Exp[[#This Row],[Project Id]],"000000")</f>
        <v>000000</v>
      </c>
      <c r="AT2119" s="42" t="e">
        <f>INDEX(Table11[Description],MATCH(tbl_TransDet_Exp[[#This Row],[Account]],Table11[GL Account],0))</f>
        <v>#N/A</v>
      </c>
      <c r="AU21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0" spans="2:47">
      <c r="B2120" s="11"/>
      <c r="C2120" s="243"/>
      <c r="D2120" s="243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244"/>
      <c r="P2120" s="11"/>
      <c r="Q2120" s="245"/>
      <c r="R2120" s="11"/>
      <c r="S2120" s="11"/>
      <c r="T2120" s="11"/>
      <c r="U2120" s="11"/>
      <c r="V2120" s="11"/>
      <c r="W2120" s="11"/>
      <c r="X2120" s="11"/>
      <c r="Y2120" s="11"/>
      <c r="Z2120" s="246"/>
      <c r="AA21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0" s="250" t="e">
        <f>IF(tbl_TransDet_Exp[[#This Row],[+/-  (HR GL Detail)]]&lt;&gt;"",tbl_TransDet_Exp[[#This Row],[+/-  (HR GL Detail)]],IF(#REF!&lt;&gt;"",#REF!,""))</f>
        <v>#REF!</v>
      </c>
      <c r="AC2120" s="250" t="str">
        <f t="shared" si="99"/>
        <v>https://financials.omni.fsu.edu/psp/sprdfi/EMPLOYEE/ERP/c/AUDIT_EXPENSE_FUNCTIONS.TE_EXP_SHEET_INQ.GBL?SHEET_ID=</v>
      </c>
      <c r="AD2120" s="250" t="str">
        <f t="shared" si="100"/>
        <v>&amp;PAGE=EX_SHEET_ENTRY</v>
      </c>
      <c r="AE2120" s="250" t="str">
        <f>IF(LEFT(tbl_TransDet_Exp[[#This Row],[Journal Id]],2)="EX",TEXT(tbl_TransDet_Exp[[#This Row],[Vch /Ex /PayId]],"0000000000"),"")</f>
        <v/>
      </c>
      <c r="AF2120" s="250" t="b">
        <f>IF(tbl_TransDet_Exp[[#This Row],[ER Lookup and Format]]&lt;&gt;"",CONCATENATE(tbl_TransDet_Exp[[#This Row],[https://financials.omni.fsu.edu/psp/sprdfi/EMPLOYEE/ERP/c/AUDIT_EXPENSE_FUNCTIONS.TE_EXP_SHEET_INQ.GBL?SHEET_ID=]],AE2120,tbl_TransDet_Exp[[#This Row],[&amp;PAGE=EX_SHEET_ENTRY]]))</f>
        <v>0</v>
      </c>
      <c r="AG2120" s="250" t="str">
        <f t="shared" si="101"/>
        <v>https://docmgmt.its.fsu.edu/NolijWeb/public/apiLoginCheck.jsp?redir=../documentviewer/%3FdocumentId%3D</v>
      </c>
      <c r="AH21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0" s="250" t="str">
        <f>tbl_TransDet_Exp[[#Headers],[&amp;TargetFrameName=None]]</f>
        <v>&amp;TargetFrameName=None</v>
      </c>
      <c r="AJ21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0" s="71"/>
      <c r="AN2120" s="22"/>
      <c r="AO2120" s="22"/>
      <c r="AP2120" s="208"/>
      <c r="AQ2120" s="42" t="e">
        <f>IF(tbl_TransDet_Exp[[#This Row],[Custom SR Type]]="",INDEX(SR_Lookup[Section Name],MATCH(tbl_TransDet_Exp[[#This Row],[Account]],SR_Lookup[Account],0)),tbl_TransDet_Exp[[#This Row],[Custom SR Type]])</f>
        <v>#N/A</v>
      </c>
      <c r="AR2120" s="42">
        <f>VALUE(CONCATENATE(C2120,TEXT(tbl_TransDet_Exp[[#This Row],[Pd]],"00")))</f>
        <v>0</v>
      </c>
      <c r="AS2120" s="42" t="str">
        <f>TEXT(tbl_TransDet_Exp[[#This Row],[Project Id]],"000000")</f>
        <v>000000</v>
      </c>
      <c r="AT2120" s="42" t="e">
        <f>INDEX(Table11[Description],MATCH(tbl_TransDet_Exp[[#This Row],[Account]],Table11[GL Account],0))</f>
        <v>#N/A</v>
      </c>
      <c r="AU21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1" spans="2:47">
      <c r="B2121" s="11"/>
      <c r="C2121" s="243"/>
      <c r="D2121" s="243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244"/>
      <c r="P2121" s="11"/>
      <c r="Q2121" s="245"/>
      <c r="R2121" s="11"/>
      <c r="S2121" s="11"/>
      <c r="T2121" s="11"/>
      <c r="U2121" s="11"/>
      <c r="V2121" s="11"/>
      <c r="W2121" s="11"/>
      <c r="X2121" s="11"/>
      <c r="Y2121" s="11"/>
      <c r="Z2121" s="246"/>
      <c r="AA21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1" s="250" t="e">
        <f>IF(tbl_TransDet_Exp[[#This Row],[+/-  (HR GL Detail)]]&lt;&gt;"",tbl_TransDet_Exp[[#This Row],[+/-  (HR GL Detail)]],IF(#REF!&lt;&gt;"",#REF!,""))</f>
        <v>#REF!</v>
      </c>
      <c r="AC2121" s="250" t="str">
        <f t="shared" si="99"/>
        <v>https://financials.omni.fsu.edu/psp/sprdfi/EMPLOYEE/ERP/c/AUDIT_EXPENSE_FUNCTIONS.TE_EXP_SHEET_INQ.GBL?SHEET_ID=</v>
      </c>
      <c r="AD2121" s="250" t="str">
        <f t="shared" si="100"/>
        <v>&amp;PAGE=EX_SHEET_ENTRY</v>
      </c>
      <c r="AE2121" s="250" t="str">
        <f>IF(LEFT(tbl_TransDet_Exp[[#This Row],[Journal Id]],2)="EX",TEXT(tbl_TransDet_Exp[[#This Row],[Vch /Ex /PayId]],"0000000000"),"")</f>
        <v/>
      </c>
      <c r="AF2121" s="250" t="b">
        <f>IF(tbl_TransDet_Exp[[#This Row],[ER Lookup and Format]]&lt;&gt;"",CONCATENATE(tbl_TransDet_Exp[[#This Row],[https://financials.omni.fsu.edu/psp/sprdfi/EMPLOYEE/ERP/c/AUDIT_EXPENSE_FUNCTIONS.TE_EXP_SHEET_INQ.GBL?SHEET_ID=]],AE2121,tbl_TransDet_Exp[[#This Row],[&amp;PAGE=EX_SHEET_ENTRY]]))</f>
        <v>0</v>
      </c>
      <c r="AG2121" s="250" t="str">
        <f t="shared" si="101"/>
        <v>https://docmgmt.its.fsu.edu/NolijWeb/public/apiLoginCheck.jsp?redir=../documentviewer/%3FdocumentId%3D</v>
      </c>
      <c r="AH21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1" s="250" t="str">
        <f>tbl_TransDet_Exp[[#Headers],[&amp;TargetFrameName=None]]</f>
        <v>&amp;TargetFrameName=None</v>
      </c>
      <c r="AJ21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1" s="71"/>
      <c r="AN2121" s="22"/>
      <c r="AO2121" s="22"/>
      <c r="AP2121" s="208"/>
      <c r="AQ2121" s="42" t="e">
        <f>IF(tbl_TransDet_Exp[[#This Row],[Custom SR Type]]="",INDEX(SR_Lookup[Section Name],MATCH(tbl_TransDet_Exp[[#This Row],[Account]],SR_Lookup[Account],0)),tbl_TransDet_Exp[[#This Row],[Custom SR Type]])</f>
        <v>#N/A</v>
      </c>
      <c r="AR2121" s="42">
        <f>VALUE(CONCATENATE(C2121,TEXT(tbl_TransDet_Exp[[#This Row],[Pd]],"00")))</f>
        <v>0</v>
      </c>
      <c r="AS2121" s="42" t="str">
        <f>TEXT(tbl_TransDet_Exp[[#This Row],[Project Id]],"000000")</f>
        <v>000000</v>
      </c>
      <c r="AT2121" s="42" t="e">
        <f>INDEX(Table11[Description],MATCH(tbl_TransDet_Exp[[#This Row],[Account]],Table11[GL Account],0))</f>
        <v>#N/A</v>
      </c>
      <c r="AU21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2" spans="2:47">
      <c r="B2122" s="11"/>
      <c r="C2122" s="243"/>
      <c r="D2122" s="243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244"/>
      <c r="P2122" s="11"/>
      <c r="Q2122" s="245"/>
      <c r="R2122" s="11"/>
      <c r="S2122" s="11"/>
      <c r="T2122" s="11"/>
      <c r="U2122" s="11"/>
      <c r="V2122" s="11"/>
      <c r="W2122" s="11"/>
      <c r="X2122" s="11"/>
      <c r="Y2122" s="11"/>
      <c r="Z2122" s="246"/>
      <c r="AA21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2" s="250" t="e">
        <f>IF(tbl_TransDet_Exp[[#This Row],[+/-  (HR GL Detail)]]&lt;&gt;"",tbl_TransDet_Exp[[#This Row],[+/-  (HR GL Detail)]],IF(#REF!&lt;&gt;"",#REF!,""))</f>
        <v>#REF!</v>
      </c>
      <c r="AC2122" s="250" t="str">
        <f t="shared" ref="AC2122:AC2185" si="102">$AC$2</f>
        <v>https://financials.omni.fsu.edu/psp/sprdfi/EMPLOYEE/ERP/c/AUDIT_EXPENSE_FUNCTIONS.TE_EXP_SHEET_INQ.GBL?SHEET_ID=</v>
      </c>
      <c r="AD2122" s="250" t="str">
        <f t="shared" ref="AD2122:AD2185" si="103">$AD$2</f>
        <v>&amp;PAGE=EX_SHEET_ENTRY</v>
      </c>
      <c r="AE2122" s="250" t="str">
        <f>IF(LEFT(tbl_TransDet_Exp[[#This Row],[Journal Id]],2)="EX",TEXT(tbl_TransDet_Exp[[#This Row],[Vch /Ex /PayId]],"0000000000"),"")</f>
        <v/>
      </c>
      <c r="AF2122" s="250" t="b">
        <f>IF(tbl_TransDet_Exp[[#This Row],[ER Lookup and Format]]&lt;&gt;"",CONCATENATE(tbl_TransDet_Exp[[#This Row],[https://financials.omni.fsu.edu/psp/sprdfi/EMPLOYEE/ERP/c/AUDIT_EXPENSE_FUNCTIONS.TE_EXP_SHEET_INQ.GBL?SHEET_ID=]],AE2122,tbl_TransDet_Exp[[#This Row],[&amp;PAGE=EX_SHEET_ENTRY]]))</f>
        <v>0</v>
      </c>
      <c r="AG2122" s="250" t="str">
        <f t="shared" ref="AG2122:AG2185" si="104">$AG$2</f>
        <v>https://docmgmt.its.fsu.edu/NolijWeb/public/apiLoginCheck.jsp?redir=../documentviewer/%3FdocumentId%3D</v>
      </c>
      <c r="AH21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2" s="250" t="str">
        <f>tbl_TransDet_Exp[[#Headers],[&amp;TargetFrameName=None]]</f>
        <v>&amp;TargetFrameName=None</v>
      </c>
      <c r="AJ21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2" s="71"/>
      <c r="AN2122" s="22"/>
      <c r="AO2122" s="22"/>
      <c r="AP2122" s="208"/>
      <c r="AQ2122" s="42" t="e">
        <f>IF(tbl_TransDet_Exp[[#This Row],[Custom SR Type]]="",INDEX(SR_Lookup[Section Name],MATCH(tbl_TransDet_Exp[[#This Row],[Account]],SR_Lookup[Account],0)),tbl_TransDet_Exp[[#This Row],[Custom SR Type]])</f>
        <v>#N/A</v>
      </c>
      <c r="AR2122" s="42">
        <f>VALUE(CONCATENATE(C2122,TEXT(tbl_TransDet_Exp[[#This Row],[Pd]],"00")))</f>
        <v>0</v>
      </c>
      <c r="AS2122" s="42" t="str">
        <f>TEXT(tbl_TransDet_Exp[[#This Row],[Project Id]],"000000")</f>
        <v>000000</v>
      </c>
      <c r="AT2122" s="42" t="e">
        <f>INDEX(Table11[Description],MATCH(tbl_TransDet_Exp[[#This Row],[Account]],Table11[GL Account],0))</f>
        <v>#N/A</v>
      </c>
      <c r="AU21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3" spans="2:47">
      <c r="B2123" s="11"/>
      <c r="C2123" s="243"/>
      <c r="D2123" s="243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244"/>
      <c r="P2123" s="11"/>
      <c r="Q2123" s="245"/>
      <c r="R2123" s="11"/>
      <c r="S2123" s="11"/>
      <c r="T2123" s="11"/>
      <c r="U2123" s="11"/>
      <c r="V2123" s="11"/>
      <c r="W2123" s="11"/>
      <c r="X2123" s="11"/>
      <c r="Y2123" s="11"/>
      <c r="Z2123" s="246"/>
      <c r="AA21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3" s="250" t="e">
        <f>IF(tbl_TransDet_Exp[[#This Row],[+/-  (HR GL Detail)]]&lt;&gt;"",tbl_TransDet_Exp[[#This Row],[+/-  (HR GL Detail)]],IF(#REF!&lt;&gt;"",#REF!,""))</f>
        <v>#REF!</v>
      </c>
      <c r="AC2123" s="250" t="str">
        <f t="shared" si="102"/>
        <v>https://financials.omni.fsu.edu/psp/sprdfi/EMPLOYEE/ERP/c/AUDIT_EXPENSE_FUNCTIONS.TE_EXP_SHEET_INQ.GBL?SHEET_ID=</v>
      </c>
      <c r="AD2123" s="250" t="str">
        <f t="shared" si="103"/>
        <v>&amp;PAGE=EX_SHEET_ENTRY</v>
      </c>
      <c r="AE2123" s="250" t="str">
        <f>IF(LEFT(tbl_TransDet_Exp[[#This Row],[Journal Id]],2)="EX",TEXT(tbl_TransDet_Exp[[#This Row],[Vch /Ex /PayId]],"0000000000"),"")</f>
        <v/>
      </c>
      <c r="AF2123" s="250" t="b">
        <f>IF(tbl_TransDet_Exp[[#This Row],[ER Lookup and Format]]&lt;&gt;"",CONCATENATE(tbl_TransDet_Exp[[#This Row],[https://financials.omni.fsu.edu/psp/sprdfi/EMPLOYEE/ERP/c/AUDIT_EXPENSE_FUNCTIONS.TE_EXP_SHEET_INQ.GBL?SHEET_ID=]],AE2123,tbl_TransDet_Exp[[#This Row],[&amp;PAGE=EX_SHEET_ENTRY]]))</f>
        <v>0</v>
      </c>
      <c r="AG2123" s="250" t="str">
        <f t="shared" si="104"/>
        <v>https://docmgmt.its.fsu.edu/NolijWeb/public/apiLoginCheck.jsp?redir=../documentviewer/%3FdocumentId%3D</v>
      </c>
      <c r="AH21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3" s="250" t="str">
        <f>tbl_TransDet_Exp[[#Headers],[&amp;TargetFrameName=None]]</f>
        <v>&amp;TargetFrameName=None</v>
      </c>
      <c r="AJ21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3" s="71"/>
      <c r="AN2123" s="22"/>
      <c r="AO2123" s="22"/>
      <c r="AP2123" s="208"/>
      <c r="AQ2123" s="42" t="e">
        <f>IF(tbl_TransDet_Exp[[#This Row],[Custom SR Type]]="",INDEX(SR_Lookup[Section Name],MATCH(tbl_TransDet_Exp[[#This Row],[Account]],SR_Lookup[Account],0)),tbl_TransDet_Exp[[#This Row],[Custom SR Type]])</f>
        <v>#N/A</v>
      </c>
      <c r="AR2123" s="42">
        <f>VALUE(CONCATENATE(C2123,TEXT(tbl_TransDet_Exp[[#This Row],[Pd]],"00")))</f>
        <v>0</v>
      </c>
      <c r="AS2123" s="42" t="str">
        <f>TEXT(tbl_TransDet_Exp[[#This Row],[Project Id]],"000000")</f>
        <v>000000</v>
      </c>
      <c r="AT2123" s="42" t="e">
        <f>INDEX(Table11[Description],MATCH(tbl_TransDet_Exp[[#This Row],[Account]],Table11[GL Account],0))</f>
        <v>#N/A</v>
      </c>
      <c r="AU21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4" spans="2:47">
      <c r="B2124" s="11"/>
      <c r="C2124" s="243"/>
      <c r="D2124" s="243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244"/>
      <c r="P2124" s="11"/>
      <c r="Q2124" s="245"/>
      <c r="R2124" s="11"/>
      <c r="S2124" s="11"/>
      <c r="T2124" s="11"/>
      <c r="U2124" s="11"/>
      <c r="V2124" s="11"/>
      <c r="W2124" s="11"/>
      <c r="X2124" s="11"/>
      <c r="Y2124" s="11"/>
      <c r="Z2124" s="246"/>
      <c r="AA21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4" s="250" t="e">
        <f>IF(tbl_TransDet_Exp[[#This Row],[+/-  (HR GL Detail)]]&lt;&gt;"",tbl_TransDet_Exp[[#This Row],[+/-  (HR GL Detail)]],IF(#REF!&lt;&gt;"",#REF!,""))</f>
        <v>#REF!</v>
      </c>
      <c r="AC2124" s="250" t="str">
        <f t="shared" si="102"/>
        <v>https://financials.omni.fsu.edu/psp/sprdfi/EMPLOYEE/ERP/c/AUDIT_EXPENSE_FUNCTIONS.TE_EXP_SHEET_INQ.GBL?SHEET_ID=</v>
      </c>
      <c r="AD2124" s="250" t="str">
        <f t="shared" si="103"/>
        <v>&amp;PAGE=EX_SHEET_ENTRY</v>
      </c>
      <c r="AE2124" s="250" t="str">
        <f>IF(LEFT(tbl_TransDet_Exp[[#This Row],[Journal Id]],2)="EX",TEXT(tbl_TransDet_Exp[[#This Row],[Vch /Ex /PayId]],"0000000000"),"")</f>
        <v/>
      </c>
      <c r="AF2124" s="250" t="b">
        <f>IF(tbl_TransDet_Exp[[#This Row],[ER Lookup and Format]]&lt;&gt;"",CONCATENATE(tbl_TransDet_Exp[[#This Row],[https://financials.omni.fsu.edu/psp/sprdfi/EMPLOYEE/ERP/c/AUDIT_EXPENSE_FUNCTIONS.TE_EXP_SHEET_INQ.GBL?SHEET_ID=]],AE2124,tbl_TransDet_Exp[[#This Row],[&amp;PAGE=EX_SHEET_ENTRY]]))</f>
        <v>0</v>
      </c>
      <c r="AG2124" s="250" t="str">
        <f t="shared" si="104"/>
        <v>https://docmgmt.its.fsu.edu/NolijWeb/public/apiLoginCheck.jsp?redir=../documentviewer/%3FdocumentId%3D</v>
      </c>
      <c r="AH21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4" s="250" t="str">
        <f>tbl_TransDet_Exp[[#Headers],[&amp;TargetFrameName=None]]</f>
        <v>&amp;TargetFrameName=None</v>
      </c>
      <c r="AJ21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4" s="71"/>
      <c r="AN2124" s="22"/>
      <c r="AO2124" s="22"/>
      <c r="AP2124" s="208"/>
      <c r="AQ2124" s="42" t="e">
        <f>IF(tbl_TransDet_Exp[[#This Row],[Custom SR Type]]="",INDEX(SR_Lookup[Section Name],MATCH(tbl_TransDet_Exp[[#This Row],[Account]],SR_Lookup[Account],0)),tbl_TransDet_Exp[[#This Row],[Custom SR Type]])</f>
        <v>#N/A</v>
      </c>
      <c r="AR2124" s="42">
        <f>VALUE(CONCATENATE(C2124,TEXT(tbl_TransDet_Exp[[#This Row],[Pd]],"00")))</f>
        <v>0</v>
      </c>
      <c r="AS2124" s="42" t="str">
        <f>TEXT(tbl_TransDet_Exp[[#This Row],[Project Id]],"000000")</f>
        <v>000000</v>
      </c>
      <c r="AT2124" s="42" t="e">
        <f>INDEX(Table11[Description],MATCH(tbl_TransDet_Exp[[#This Row],[Account]],Table11[GL Account],0))</f>
        <v>#N/A</v>
      </c>
      <c r="AU21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5" spans="2:47">
      <c r="B2125" s="11"/>
      <c r="C2125" s="243"/>
      <c r="D2125" s="243"/>
      <c r="E2125" s="11"/>
      <c r="F2125" s="11"/>
      <c r="G2125" s="11"/>
      <c r="H2125" s="11"/>
      <c r="I2125" s="11"/>
      <c r="J2125" s="11"/>
      <c r="K2125" s="11"/>
      <c r="L2125" s="11"/>
      <c r="M2125" s="11"/>
      <c r="N2125" s="11"/>
      <c r="O2125" s="244"/>
      <c r="P2125" s="11"/>
      <c r="Q2125" s="245"/>
      <c r="R2125" s="11"/>
      <c r="S2125" s="11"/>
      <c r="T2125" s="11"/>
      <c r="U2125" s="11"/>
      <c r="V2125" s="11"/>
      <c r="W2125" s="11"/>
      <c r="X2125" s="11"/>
      <c r="Y2125" s="11"/>
      <c r="Z2125" s="246"/>
      <c r="AA21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5" s="250" t="e">
        <f>IF(tbl_TransDet_Exp[[#This Row],[+/-  (HR GL Detail)]]&lt;&gt;"",tbl_TransDet_Exp[[#This Row],[+/-  (HR GL Detail)]],IF(#REF!&lt;&gt;"",#REF!,""))</f>
        <v>#REF!</v>
      </c>
      <c r="AC2125" s="250" t="str">
        <f t="shared" si="102"/>
        <v>https://financials.omni.fsu.edu/psp/sprdfi/EMPLOYEE/ERP/c/AUDIT_EXPENSE_FUNCTIONS.TE_EXP_SHEET_INQ.GBL?SHEET_ID=</v>
      </c>
      <c r="AD2125" s="250" t="str">
        <f t="shared" si="103"/>
        <v>&amp;PAGE=EX_SHEET_ENTRY</v>
      </c>
      <c r="AE2125" s="250" t="str">
        <f>IF(LEFT(tbl_TransDet_Exp[[#This Row],[Journal Id]],2)="EX",TEXT(tbl_TransDet_Exp[[#This Row],[Vch /Ex /PayId]],"0000000000"),"")</f>
        <v/>
      </c>
      <c r="AF2125" s="250" t="b">
        <f>IF(tbl_TransDet_Exp[[#This Row],[ER Lookup and Format]]&lt;&gt;"",CONCATENATE(tbl_TransDet_Exp[[#This Row],[https://financials.omni.fsu.edu/psp/sprdfi/EMPLOYEE/ERP/c/AUDIT_EXPENSE_FUNCTIONS.TE_EXP_SHEET_INQ.GBL?SHEET_ID=]],AE2125,tbl_TransDet_Exp[[#This Row],[&amp;PAGE=EX_SHEET_ENTRY]]))</f>
        <v>0</v>
      </c>
      <c r="AG2125" s="250" t="str">
        <f t="shared" si="104"/>
        <v>https://docmgmt.its.fsu.edu/NolijWeb/public/apiLoginCheck.jsp?redir=../documentviewer/%3FdocumentId%3D</v>
      </c>
      <c r="AH21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5" s="250" t="str">
        <f>tbl_TransDet_Exp[[#Headers],[&amp;TargetFrameName=None]]</f>
        <v>&amp;TargetFrameName=None</v>
      </c>
      <c r="AJ21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5" s="71"/>
      <c r="AN2125" s="22"/>
      <c r="AO2125" s="22"/>
      <c r="AP2125" s="208"/>
      <c r="AQ2125" s="42" t="e">
        <f>IF(tbl_TransDet_Exp[[#This Row],[Custom SR Type]]="",INDEX(SR_Lookup[Section Name],MATCH(tbl_TransDet_Exp[[#This Row],[Account]],SR_Lookup[Account],0)),tbl_TransDet_Exp[[#This Row],[Custom SR Type]])</f>
        <v>#N/A</v>
      </c>
      <c r="AR2125" s="42">
        <f>VALUE(CONCATENATE(C2125,TEXT(tbl_TransDet_Exp[[#This Row],[Pd]],"00")))</f>
        <v>0</v>
      </c>
      <c r="AS2125" s="42" t="str">
        <f>TEXT(tbl_TransDet_Exp[[#This Row],[Project Id]],"000000")</f>
        <v>000000</v>
      </c>
      <c r="AT2125" s="42" t="e">
        <f>INDEX(Table11[Description],MATCH(tbl_TransDet_Exp[[#This Row],[Account]],Table11[GL Account],0))</f>
        <v>#N/A</v>
      </c>
      <c r="AU21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6" spans="2:47">
      <c r="B2126" s="11"/>
      <c r="C2126" s="243"/>
      <c r="D2126" s="243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244"/>
      <c r="P2126" s="11"/>
      <c r="Q2126" s="245"/>
      <c r="R2126" s="11"/>
      <c r="S2126" s="11"/>
      <c r="T2126" s="11"/>
      <c r="U2126" s="11"/>
      <c r="V2126" s="11"/>
      <c r="W2126" s="11"/>
      <c r="X2126" s="11"/>
      <c r="Y2126" s="11"/>
      <c r="Z2126" s="246"/>
      <c r="AA21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6" s="250" t="e">
        <f>IF(tbl_TransDet_Exp[[#This Row],[+/-  (HR GL Detail)]]&lt;&gt;"",tbl_TransDet_Exp[[#This Row],[+/-  (HR GL Detail)]],IF(#REF!&lt;&gt;"",#REF!,""))</f>
        <v>#REF!</v>
      </c>
      <c r="AC2126" s="250" t="str">
        <f t="shared" si="102"/>
        <v>https://financials.omni.fsu.edu/psp/sprdfi/EMPLOYEE/ERP/c/AUDIT_EXPENSE_FUNCTIONS.TE_EXP_SHEET_INQ.GBL?SHEET_ID=</v>
      </c>
      <c r="AD2126" s="250" t="str">
        <f t="shared" si="103"/>
        <v>&amp;PAGE=EX_SHEET_ENTRY</v>
      </c>
      <c r="AE2126" s="250" t="str">
        <f>IF(LEFT(tbl_TransDet_Exp[[#This Row],[Journal Id]],2)="EX",TEXT(tbl_TransDet_Exp[[#This Row],[Vch /Ex /PayId]],"0000000000"),"")</f>
        <v/>
      </c>
      <c r="AF2126" s="250" t="b">
        <f>IF(tbl_TransDet_Exp[[#This Row],[ER Lookup and Format]]&lt;&gt;"",CONCATENATE(tbl_TransDet_Exp[[#This Row],[https://financials.omni.fsu.edu/psp/sprdfi/EMPLOYEE/ERP/c/AUDIT_EXPENSE_FUNCTIONS.TE_EXP_SHEET_INQ.GBL?SHEET_ID=]],AE2126,tbl_TransDet_Exp[[#This Row],[&amp;PAGE=EX_SHEET_ENTRY]]))</f>
        <v>0</v>
      </c>
      <c r="AG2126" s="250" t="str">
        <f t="shared" si="104"/>
        <v>https://docmgmt.its.fsu.edu/NolijWeb/public/apiLoginCheck.jsp?redir=../documentviewer/%3FdocumentId%3D</v>
      </c>
      <c r="AH21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6" s="250" t="str">
        <f>tbl_TransDet_Exp[[#Headers],[&amp;TargetFrameName=None]]</f>
        <v>&amp;TargetFrameName=None</v>
      </c>
      <c r="AJ21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6" s="71"/>
      <c r="AN2126" s="22"/>
      <c r="AO2126" s="22"/>
      <c r="AP2126" s="208"/>
      <c r="AQ2126" s="42" t="e">
        <f>IF(tbl_TransDet_Exp[[#This Row],[Custom SR Type]]="",INDEX(SR_Lookup[Section Name],MATCH(tbl_TransDet_Exp[[#This Row],[Account]],SR_Lookup[Account],0)),tbl_TransDet_Exp[[#This Row],[Custom SR Type]])</f>
        <v>#N/A</v>
      </c>
      <c r="AR2126" s="42">
        <f>VALUE(CONCATENATE(C2126,TEXT(tbl_TransDet_Exp[[#This Row],[Pd]],"00")))</f>
        <v>0</v>
      </c>
      <c r="AS2126" s="42" t="str">
        <f>TEXT(tbl_TransDet_Exp[[#This Row],[Project Id]],"000000")</f>
        <v>000000</v>
      </c>
      <c r="AT2126" s="42" t="e">
        <f>INDEX(Table11[Description],MATCH(tbl_TransDet_Exp[[#This Row],[Account]],Table11[GL Account],0))</f>
        <v>#N/A</v>
      </c>
      <c r="AU21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7" spans="2:47">
      <c r="B2127" s="11"/>
      <c r="C2127" s="243"/>
      <c r="D2127" s="243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244"/>
      <c r="P2127" s="11"/>
      <c r="Q2127" s="245"/>
      <c r="R2127" s="11"/>
      <c r="S2127" s="11"/>
      <c r="T2127" s="11"/>
      <c r="U2127" s="11"/>
      <c r="V2127" s="11"/>
      <c r="W2127" s="11"/>
      <c r="X2127" s="11"/>
      <c r="Y2127" s="11"/>
      <c r="Z2127" s="246"/>
      <c r="AA21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7" s="250" t="e">
        <f>IF(tbl_TransDet_Exp[[#This Row],[+/-  (HR GL Detail)]]&lt;&gt;"",tbl_TransDet_Exp[[#This Row],[+/-  (HR GL Detail)]],IF(#REF!&lt;&gt;"",#REF!,""))</f>
        <v>#REF!</v>
      </c>
      <c r="AC2127" s="250" t="str">
        <f t="shared" si="102"/>
        <v>https://financials.omni.fsu.edu/psp/sprdfi/EMPLOYEE/ERP/c/AUDIT_EXPENSE_FUNCTIONS.TE_EXP_SHEET_INQ.GBL?SHEET_ID=</v>
      </c>
      <c r="AD2127" s="250" t="str">
        <f t="shared" si="103"/>
        <v>&amp;PAGE=EX_SHEET_ENTRY</v>
      </c>
      <c r="AE2127" s="250" t="str">
        <f>IF(LEFT(tbl_TransDet_Exp[[#This Row],[Journal Id]],2)="EX",TEXT(tbl_TransDet_Exp[[#This Row],[Vch /Ex /PayId]],"0000000000"),"")</f>
        <v/>
      </c>
      <c r="AF2127" s="250" t="b">
        <f>IF(tbl_TransDet_Exp[[#This Row],[ER Lookup and Format]]&lt;&gt;"",CONCATENATE(tbl_TransDet_Exp[[#This Row],[https://financials.omni.fsu.edu/psp/sprdfi/EMPLOYEE/ERP/c/AUDIT_EXPENSE_FUNCTIONS.TE_EXP_SHEET_INQ.GBL?SHEET_ID=]],AE2127,tbl_TransDet_Exp[[#This Row],[&amp;PAGE=EX_SHEET_ENTRY]]))</f>
        <v>0</v>
      </c>
      <c r="AG2127" s="250" t="str">
        <f t="shared" si="104"/>
        <v>https://docmgmt.its.fsu.edu/NolijWeb/public/apiLoginCheck.jsp?redir=../documentviewer/%3FdocumentId%3D</v>
      </c>
      <c r="AH21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7" s="250" t="str">
        <f>tbl_TransDet_Exp[[#Headers],[&amp;TargetFrameName=None]]</f>
        <v>&amp;TargetFrameName=None</v>
      </c>
      <c r="AJ21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7" s="71"/>
      <c r="AN2127" s="22"/>
      <c r="AO2127" s="22"/>
      <c r="AP2127" s="208"/>
      <c r="AQ2127" s="42" t="e">
        <f>IF(tbl_TransDet_Exp[[#This Row],[Custom SR Type]]="",INDEX(SR_Lookup[Section Name],MATCH(tbl_TransDet_Exp[[#This Row],[Account]],SR_Lookup[Account],0)),tbl_TransDet_Exp[[#This Row],[Custom SR Type]])</f>
        <v>#N/A</v>
      </c>
      <c r="AR2127" s="42">
        <f>VALUE(CONCATENATE(C2127,TEXT(tbl_TransDet_Exp[[#This Row],[Pd]],"00")))</f>
        <v>0</v>
      </c>
      <c r="AS2127" s="42" t="str">
        <f>TEXT(tbl_TransDet_Exp[[#This Row],[Project Id]],"000000")</f>
        <v>000000</v>
      </c>
      <c r="AT2127" s="42" t="e">
        <f>INDEX(Table11[Description],MATCH(tbl_TransDet_Exp[[#This Row],[Account]],Table11[GL Account],0))</f>
        <v>#N/A</v>
      </c>
      <c r="AU21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8" spans="2:47">
      <c r="B2128" s="11"/>
      <c r="C2128" s="243"/>
      <c r="D2128" s="243"/>
      <c r="E2128" s="11"/>
      <c r="F2128" s="11"/>
      <c r="G2128" s="11"/>
      <c r="H2128" s="11"/>
      <c r="I2128" s="11"/>
      <c r="J2128" s="11"/>
      <c r="K2128" s="11"/>
      <c r="L2128" s="11"/>
      <c r="M2128" s="11"/>
      <c r="N2128" s="11"/>
      <c r="O2128" s="244"/>
      <c r="P2128" s="11"/>
      <c r="Q2128" s="245"/>
      <c r="R2128" s="11"/>
      <c r="S2128" s="11"/>
      <c r="T2128" s="11"/>
      <c r="U2128" s="11"/>
      <c r="V2128" s="11"/>
      <c r="W2128" s="11"/>
      <c r="X2128" s="11"/>
      <c r="Y2128" s="11"/>
      <c r="Z2128" s="246"/>
      <c r="AA21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8" s="250" t="e">
        <f>IF(tbl_TransDet_Exp[[#This Row],[+/-  (HR GL Detail)]]&lt;&gt;"",tbl_TransDet_Exp[[#This Row],[+/-  (HR GL Detail)]],IF(#REF!&lt;&gt;"",#REF!,""))</f>
        <v>#REF!</v>
      </c>
      <c r="AC2128" s="250" t="str">
        <f t="shared" si="102"/>
        <v>https://financials.omni.fsu.edu/psp/sprdfi/EMPLOYEE/ERP/c/AUDIT_EXPENSE_FUNCTIONS.TE_EXP_SHEET_INQ.GBL?SHEET_ID=</v>
      </c>
      <c r="AD2128" s="250" t="str">
        <f t="shared" si="103"/>
        <v>&amp;PAGE=EX_SHEET_ENTRY</v>
      </c>
      <c r="AE2128" s="250" t="str">
        <f>IF(LEFT(tbl_TransDet_Exp[[#This Row],[Journal Id]],2)="EX",TEXT(tbl_TransDet_Exp[[#This Row],[Vch /Ex /PayId]],"0000000000"),"")</f>
        <v/>
      </c>
      <c r="AF2128" s="250" t="b">
        <f>IF(tbl_TransDet_Exp[[#This Row],[ER Lookup and Format]]&lt;&gt;"",CONCATENATE(tbl_TransDet_Exp[[#This Row],[https://financials.omni.fsu.edu/psp/sprdfi/EMPLOYEE/ERP/c/AUDIT_EXPENSE_FUNCTIONS.TE_EXP_SHEET_INQ.GBL?SHEET_ID=]],AE2128,tbl_TransDet_Exp[[#This Row],[&amp;PAGE=EX_SHEET_ENTRY]]))</f>
        <v>0</v>
      </c>
      <c r="AG2128" s="250" t="str">
        <f t="shared" si="104"/>
        <v>https://docmgmt.its.fsu.edu/NolijWeb/public/apiLoginCheck.jsp?redir=../documentviewer/%3FdocumentId%3D</v>
      </c>
      <c r="AH21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8" s="250" t="str">
        <f>tbl_TransDet_Exp[[#Headers],[&amp;TargetFrameName=None]]</f>
        <v>&amp;TargetFrameName=None</v>
      </c>
      <c r="AJ21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8" s="71"/>
      <c r="AN2128" s="22"/>
      <c r="AO2128" s="22"/>
      <c r="AP2128" s="208"/>
      <c r="AQ2128" s="42" t="e">
        <f>IF(tbl_TransDet_Exp[[#This Row],[Custom SR Type]]="",INDEX(SR_Lookup[Section Name],MATCH(tbl_TransDet_Exp[[#This Row],[Account]],SR_Lookup[Account],0)),tbl_TransDet_Exp[[#This Row],[Custom SR Type]])</f>
        <v>#N/A</v>
      </c>
      <c r="AR2128" s="42">
        <f>VALUE(CONCATENATE(C2128,TEXT(tbl_TransDet_Exp[[#This Row],[Pd]],"00")))</f>
        <v>0</v>
      </c>
      <c r="AS2128" s="42" t="str">
        <f>TEXT(tbl_TransDet_Exp[[#This Row],[Project Id]],"000000")</f>
        <v>000000</v>
      </c>
      <c r="AT2128" s="42" t="e">
        <f>INDEX(Table11[Description],MATCH(tbl_TransDet_Exp[[#This Row],[Account]],Table11[GL Account],0))</f>
        <v>#N/A</v>
      </c>
      <c r="AU21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29" spans="2:47">
      <c r="B2129" s="11"/>
      <c r="C2129" s="243"/>
      <c r="D2129" s="243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244"/>
      <c r="P2129" s="11"/>
      <c r="Q2129" s="245"/>
      <c r="R2129" s="11"/>
      <c r="S2129" s="11"/>
      <c r="T2129" s="11"/>
      <c r="U2129" s="11"/>
      <c r="V2129" s="11"/>
      <c r="W2129" s="11"/>
      <c r="X2129" s="11"/>
      <c r="Y2129" s="11"/>
      <c r="Z2129" s="246"/>
      <c r="AA21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29" s="250" t="e">
        <f>IF(tbl_TransDet_Exp[[#This Row],[+/-  (HR GL Detail)]]&lt;&gt;"",tbl_TransDet_Exp[[#This Row],[+/-  (HR GL Detail)]],IF(#REF!&lt;&gt;"",#REF!,""))</f>
        <v>#REF!</v>
      </c>
      <c r="AC2129" s="250" t="str">
        <f t="shared" si="102"/>
        <v>https://financials.omni.fsu.edu/psp/sprdfi/EMPLOYEE/ERP/c/AUDIT_EXPENSE_FUNCTIONS.TE_EXP_SHEET_INQ.GBL?SHEET_ID=</v>
      </c>
      <c r="AD2129" s="250" t="str">
        <f t="shared" si="103"/>
        <v>&amp;PAGE=EX_SHEET_ENTRY</v>
      </c>
      <c r="AE2129" s="250" t="str">
        <f>IF(LEFT(tbl_TransDet_Exp[[#This Row],[Journal Id]],2)="EX",TEXT(tbl_TransDet_Exp[[#This Row],[Vch /Ex /PayId]],"0000000000"),"")</f>
        <v/>
      </c>
      <c r="AF2129" s="250" t="b">
        <f>IF(tbl_TransDet_Exp[[#This Row],[ER Lookup and Format]]&lt;&gt;"",CONCATENATE(tbl_TransDet_Exp[[#This Row],[https://financials.omni.fsu.edu/psp/sprdfi/EMPLOYEE/ERP/c/AUDIT_EXPENSE_FUNCTIONS.TE_EXP_SHEET_INQ.GBL?SHEET_ID=]],AE2129,tbl_TransDet_Exp[[#This Row],[&amp;PAGE=EX_SHEET_ENTRY]]))</f>
        <v>0</v>
      </c>
      <c r="AG2129" s="250" t="str">
        <f t="shared" si="104"/>
        <v>https://docmgmt.its.fsu.edu/NolijWeb/public/apiLoginCheck.jsp?redir=../documentviewer/%3FdocumentId%3D</v>
      </c>
      <c r="AH21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29" s="250" t="str">
        <f>tbl_TransDet_Exp[[#Headers],[&amp;TargetFrameName=None]]</f>
        <v>&amp;TargetFrameName=None</v>
      </c>
      <c r="AJ21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29" s="71"/>
      <c r="AN2129" s="22"/>
      <c r="AO2129" s="22"/>
      <c r="AP2129" s="208"/>
      <c r="AQ2129" s="42" t="e">
        <f>IF(tbl_TransDet_Exp[[#This Row],[Custom SR Type]]="",INDEX(SR_Lookup[Section Name],MATCH(tbl_TransDet_Exp[[#This Row],[Account]],SR_Lookup[Account],0)),tbl_TransDet_Exp[[#This Row],[Custom SR Type]])</f>
        <v>#N/A</v>
      </c>
      <c r="AR2129" s="42">
        <f>VALUE(CONCATENATE(C2129,TEXT(tbl_TransDet_Exp[[#This Row],[Pd]],"00")))</f>
        <v>0</v>
      </c>
      <c r="AS2129" s="42" t="str">
        <f>TEXT(tbl_TransDet_Exp[[#This Row],[Project Id]],"000000")</f>
        <v>000000</v>
      </c>
      <c r="AT2129" s="42" t="e">
        <f>INDEX(Table11[Description],MATCH(tbl_TransDet_Exp[[#This Row],[Account]],Table11[GL Account],0))</f>
        <v>#N/A</v>
      </c>
      <c r="AU21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0" spans="2:47">
      <c r="B2130" s="11"/>
      <c r="C2130" s="243"/>
      <c r="D2130" s="243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244"/>
      <c r="P2130" s="11"/>
      <c r="Q2130" s="245"/>
      <c r="R2130" s="11"/>
      <c r="S2130" s="11"/>
      <c r="T2130" s="11"/>
      <c r="U2130" s="11"/>
      <c r="V2130" s="11"/>
      <c r="W2130" s="11"/>
      <c r="X2130" s="11"/>
      <c r="Y2130" s="11"/>
      <c r="Z2130" s="246"/>
      <c r="AA21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0" s="250" t="e">
        <f>IF(tbl_TransDet_Exp[[#This Row],[+/-  (HR GL Detail)]]&lt;&gt;"",tbl_TransDet_Exp[[#This Row],[+/-  (HR GL Detail)]],IF(#REF!&lt;&gt;"",#REF!,""))</f>
        <v>#REF!</v>
      </c>
      <c r="AC2130" s="250" t="str">
        <f t="shared" si="102"/>
        <v>https://financials.omni.fsu.edu/psp/sprdfi/EMPLOYEE/ERP/c/AUDIT_EXPENSE_FUNCTIONS.TE_EXP_SHEET_INQ.GBL?SHEET_ID=</v>
      </c>
      <c r="AD2130" s="250" t="str">
        <f t="shared" si="103"/>
        <v>&amp;PAGE=EX_SHEET_ENTRY</v>
      </c>
      <c r="AE2130" s="250" t="str">
        <f>IF(LEFT(tbl_TransDet_Exp[[#This Row],[Journal Id]],2)="EX",TEXT(tbl_TransDet_Exp[[#This Row],[Vch /Ex /PayId]],"0000000000"),"")</f>
        <v/>
      </c>
      <c r="AF2130" s="250" t="b">
        <f>IF(tbl_TransDet_Exp[[#This Row],[ER Lookup and Format]]&lt;&gt;"",CONCATENATE(tbl_TransDet_Exp[[#This Row],[https://financials.omni.fsu.edu/psp/sprdfi/EMPLOYEE/ERP/c/AUDIT_EXPENSE_FUNCTIONS.TE_EXP_SHEET_INQ.GBL?SHEET_ID=]],AE2130,tbl_TransDet_Exp[[#This Row],[&amp;PAGE=EX_SHEET_ENTRY]]))</f>
        <v>0</v>
      </c>
      <c r="AG2130" s="250" t="str">
        <f t="shared" si="104"/>
        <v>https://docmgmt.its.fsu.edu/NolijWeb/public/apiLoginCheck.jsp?redir=../documentviewer/%3FdocumentId%3D</v>
      </c>
      <c r="AH21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0" s="250" t="str">
        <f>tbl_TransDet_Exp[[#Headers],[&amp;TargetFrameName=None]]</f>
        <v>&amp;TargetFrameName=None</v>
      </c>
      <c r="AJ21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0" s="71"/>
      <c r="AN2130" s="22"/>
      <c r="AO2130" s="22"/>
      <c r="AP2130" s="208"/>
      <c r="AQ2130" s="42" t="e">
        <f>IF(tbl_TransDet_Exp[[#This Row],[Custom SR Type]]="",INDEX(SR_Lookup[Section Name],MATCH(tbl_TransDet_Exp[[#This Row],[Account]],SR_Lookup[Account],0)),tbl_TransDet_Exp[[#This Row],[Custom SR Type]])</f>
        <v>#N/A</v>
      </c>
      <c r="AR2130" s="42">
        <f>VALUE(CONCATENATE(C2130,TEXT(tbl_TransDet_Exp[[#This Row],[Pd]],"00")))</f>
        <v>0</v>
      </c>
      <c r="AS2130" s="42" t="str">
        <f>TEXT(tbl_TransDet_Exp[[#This Row],[Project Id]],"000000")</f>
        <v>000000</v>
      </c>
      <c r="AT2130" s="42" t="e">
        <f>INDEX(Table11[Description],MATCH(tbl_TransDet_Exp[[#This Row],[Account]],Table11[GL Account],0))</f>
        <v>#N/A</v>
      </c>
      <c r="AU21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1" spans="2:47">
      <c r="B2131" s="11"/>
      <c r="C2131" s="243"/>
      <c r="D2131" s="243"/>
      <c r="E2131" s="11"/>
      <c r="F2131" s="11"/>
      <c r="G2131" s="11"/>
      <c r="H2131" s="11"/>
      <c r="I2131" s="11"/>
      <c r="J2131" s="11"/>
      <c r="K2131" s="11"/>
      <c r="L2131" s="11"/>
      <c r="M2131" s="11"/>
      <c r="N2131" s="11"/>
      <c r="O2131" s="244"/>
      <c r="P2131" s="11"/>
      <c r="Q2131" s="245"/>
      <c r="R2131" s="11"/>
      <c r="S2131" s="11"/>
      <c r="T2131" s="11"/>
      <c r="U2131" s="11"/>
      <c r="V2131" s="11"/>
      <c r="W2131" s="11"/>
      <c r="X2131" s="11"/>
      <c r="Y2131" s="11"/>
      <c r="Z2131" s="246"/>
      <c r="AA21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1" s="250" t="e">
        <f>IF(tbl_TransDet_Exp[[#This Row],[+/-  (HR GL Detail)]]&lt;&gt;"",tbl_TransDet_Exp[[#This Row],[+/-  (HR GL Detail)]],IF(#REF!&lt;&gt;"",#REF!,""))</f>
        <v>#REF!</v>
      </c>
      <c r="AC2131" s="250" t="str">
        <f t="shared" si="102"/>
        <v>https://financials.omni.fsu.edu/psp/sprdfi/EMPLOYEE/ERP/c/AUDIT_EXPENSE_FUNCTIONS.TE_EXP_SHEET_INQ.GBL?SHEET_ID=</v>
      </c>
      <c r="AD2131" s="250" t="str">
        <f t="shared" si="103"/>
        <v>&amp;PAGE=EX_SHEET_ENTRY</v>
      </c>
      <c r="AE2131" s="250" t="str">
        <f>IF(LEFT(tbl_TransDet_Exp[[#This Row],[Journal Id]],2)="EX",TEXT(tbl_TransDet_Exp[[#This Row],[Vch /Ex /PayId]],"0000000000"),"")</f>
        <v/>
      </c>
      <c r="AF2131" s="250" t="b">
        <f>IF(tbl_TransDet_Exp[[#This Row],[ER Lookup and Format]]&lt;&gt;"",CONCATENATE(tbl_TransDet_Exp[[#This Row],[https://financials.omni.fsu.edu/psp/sprdfi/EMPLOYEE/ERP/c/AUDIT_EXPENSE_FUNCTIONS.TE_EXP_SHEET_INQ.GBL?SHEET_ID=]],AE2131,tbl_TransDet_Exp[[#This Row],[&amp;PAGE=EX_SHEET_ENTRY]]))</f>
        <v>0</v>
      </c>
      <c r="AG2131" s="250" t="str">
        <f t="shared" si="104"/>
        <v>https://docmgmt.its.fsu.edu/NolijWeb/public/apiLoginCheck.jsp?redir=../documentviewer/%3FdocumentId%3D</v>
      </c>
      <c r="AH21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1" s="250" t="str">
        <f>tbl_TransDet_Exp[[#Headers],[&amp;TargetFrameName=None]]</f>
        <v>&amp;TargetFrameName=None</v>
      </c>
      <c r="AJ21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1" s="71"/>
      <c r="AN2131" s="22"/>
      <c r="AO2131" s="22"/>
      <c r="AP2131" s="208"/>
      <c r="AQ2131" s="42" t="e">
        <f>IF(tbl_TransDet_Exp[[#This Row],[Custom SR Type]]="",INDEX(SR_Lookup[Section Name],MATCH(tbl_TransDet_Exp[[#This Row],[Account]],SR_Lookup[Account],0)),tbl_TransDet_Exp[[#This Row],[Custom SR Type]])</f>
        <v>#N/A</v>
      </c>
      <c r="AR2131" s="42">
        <f>VALUE(CONCATENATE(C2131,TEXT(tbl_TransDet_Exp[[#This Row],[Pd]],"00")))</f>
        <v>0</v>
      </c>
      <c r="AS2131" s="42" t="str">
        <f>TEXT(tbl_TransDet_Exp[[#This Row],[Project Id]],"000000")</f>
        <v>000000</v>
      </c>
      <c r="AT2131" s="42" t="e">
        <f>INDEX(Table11[Description],MATCH(tbl_TransDet_Exp[[#This Row],[Account]],Table11[GL Account],0))</f>
        <v>#N/A</v>
      </c>
      <c r="AU21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2" spans="2:47">
      <c r="B2132" s="11"/>
      <c r="C2132" s="243"/>
      <c r="D2132" s="243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244"/>
      <c r="P2132" s="11"/>
      <c r="Q2132" s="245"/>
      <c r="R2132" s="11"/>
      <c r="S2132" s="11"/>
      <c r="T2132" s="11"/>
      <c r="U2132" s="11"/>
      <c r="V2132" s="11"/>
      <c r="W2132" s="11"/>
      <c r="X2132" s="11"/>
      <c r="Y2132" s="11"/>
      <c r="Z2132" s="246"/>
      <c r="AA21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2" s="250" t="e">
        <f>IF(tbl_TransDet_Exp[[#This Row],[+/-  (HR GL Detail)]]&lt;&gt;"",tbl_TransDet_Exp[[#This Row],[+/-  (HR GL Detail)]],IF(#REF!&lt;&gt;"",#REF!,""))</f>
        <v>#REF!</v>
      </c>
      <c r="AC2132" s="250" t="str">
        <f t="shared" si="102"/>
        <v>https://financials.omni.fsu.edu/psp/sprdfi/EMPLOYEE/ERP/c/AUDIT_EXPENSE_FUNCTIONS.TE_EXP_SHEET_INQ.GBL?SHEET_ID=</v>
      </c>
      <c r="AD2132" s="250" t="str">
        <f t="shared" si="103"/>
        <v>&amp;PAGE=EX_SHEET_ENTRY</v>
      </c>
      <c r="AE2132" s="250" t="str">
        <f>IF(LEFT(tbl_TransDet_Exp[[#This Row],[Journal Id]],2)="EX",TEXT(tbl_TransDet_Exp[[#This Row],[Vch /Ex /PayId]],"0000000000"),"")</f>
        <v/>
      </c>
      <c r="AF2132" s="250" t="b">
        <f>IF(tbl_TransDet_Exp[[#This Row],[ER Lookup and Format]]&lt;&gt;"",CONCATENATE(tbl_TransDet_Exp[[#This Row],[https://financials.omni.fsu.edu/psp/sprdfi/EMPLOYEE/ERP/c/AUDIT_EXPENSE_FUNCTIONS.TE_EXP_SHEET_INQ.GBL?SHEET_ID=]],AE2132,tbl_TransDet_Exp[[#This Row],[&amp;PAGE=EX_SHEET_ENTRY]]))</f>
        <v>0</v>
      </c>
      <c r="AG2132" s="250" t="str">
        <f t="shared" si="104"/>
        <v>https://docmgmt.its.fsu.edu/NolijWeb/public/apiLoginCheck.jsp?redir=../documentviewer/%3FdocumentId%3D</v>
      </c>
      <c r="AH21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2" s="250" t="str">
        <f>tbl_TransDet_Exp[[#Headers],[&amp;TargetFrameName=None]]</f>
        <v>&amp;TargetFrameName=None</v>
      </c>
      <c r="AJ21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2" s="71"/>
      <c r="AN2132" s="22"/>
      <c r="AO2132" s="22"/>
      <c r="AP2132" s="208"/>
      <c r="AQ2132" s="42" t="e">
        <f>IF(tbl_TransDet_Exp[[#This Row],[Custom SR Type]]="",INDEX(SR_Lookup[Section Name],MATCH(tbl_TransDet_Exp[[#This Row],[Account]],SR_Lookup[Account],0)),tbl_TransDet_Exp[[#This Row],[Custom SR Type]])</f>
        <v>#N/A</v>
      </c>
      <c r="AR2132" s="42">
        <f>VALUE(CONCATENATE(C2132,TEXT(tbl_TransDet_Exp[[#This Row],[Pd]],"00")))</f>
        <v>0</v>
      </c>
      <c r="AS2132" s="42" t="str">
        <f>TEXT(tbl_TransDet_Exp[[#This Row],[Project Id]],"000000")</f>
        <v>000000</v>
      </c>
      <c r="AT2132" s="42" t="e">
        <f>INDEX(Table11[Description],MATCH(tbl_TransDet_Exp[[#This Row],[Account]],Table11[GL Account],0))</f>
        <v>#N/A</v>
      </c>
      <c r="AU21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3" spans="2:47">
      <c r="B2133" s="11"/>
      <c r="C2133" s="243"/>
      <c r="D2133" s="243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244"/>
      <c r="P2133" s="11"/>
      <c r="Q2133" s="245"/>
      <c r="R2133" s="11"/>
      <c r="S2133" s="11"/>
      <c r="T2133" s="11"/>
      <c r="U2133" s="11"/>
      <c r="V2133" s="11"/>
      <c r="W2133" s="11"/>
      <c r="X2133" s="11"/>
      <c r="Y2133" s="11"/>
      <c r="Z2133" s="246"/>
      <c r="AA21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3" s="250" t="e">
        <f>IF(tbl_TransDet_Exp[[#This Row],[+/-  (HR GL Detail)]]&lt;&gt;"",tbl_TransDet_Exp[[#This Row],[+/-  (HR GL Detail)]],IF(#REF!&lt;&gt;"",#REF!,""))</f>
        <v>#REF!</v>
      </c>
      <c r="AC2133" s="250" t="str">
        <f t="shared" si="102"/>
        <v>https://financials.omni.fsu.edu/psp/sprdfi/EMPLOYEE/ERP/c/AUDIT_EXPENSE_FUNCTIONS.TE_EXP_SHEET_INQ.GBL?SHEET_ID=</v>
      </c>
      <c r="AD2133" s="250" t="str">
        <f t="shared" si="103"/>
        <v>&amp;PAGE=EX_SHEET_ENTRY</v>
      </c>
      <c r="AE2133" s="250" t="str">
        <f>IF(LEFT(tbl_TransDet_Exp[[#This Row],[Journal Id]],2)="EX",TEXT(tbl_TransDet_Exp[[#This Row],[Vch /Ex /PayId]],"0000000000"),"")</f>
        <v/>
      </c>
      <c r="AF2133" s="250" t="b">
        <f>IF(tbl_TransDet_Exp[[#This Row],[ER Lookup and Format]]&lt;&gt;"",CONCATENATE(tbl_TransDet_Exp[[#This Row],[https://financials.omni.fsu.edu/psp/sprdfi/EMPLOYEE/ERP/c/AUDIT_EXPENSE_FUNCTIONS.TE_EXP_SHEET_INQ.GBL?SHEET_ID=]],AE2133,tbl_TransDet_Exp[[#This Row],[&amp;PAGE=EX_SHEET_ENTRY]]))</f>
        <v>0</v>
      </c>
      <c r="AG2133" s="250" t="str">
        <f t="shared" si="104"/>
        <v>https://docmgmt.its.fsu.edu/NolijWeb/public/apiLoginCheck.jsp?redir=../documentviewer/%3FdocumentId%3D</v>
      </c>
      <c r="AH21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3" s="250" t="str">
        <f>tbl_TransDet_Exp[[#Headers],[&amp;TargetFrameName=None]]</f>
        <v>&amp;TargetFrameName=None</v>
      </c>
      <c r="AJ21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3" s="71"/>
      <c r="AN2133" s="22"/>
      <c r="AO2133" s="22"/>
      <c r="AP2133" s="208"/>
      <c r="AQ2133" s="42" t="e">
        <f>IF(tbl_TransDet_Exp[[#This Row],[Custom SR Type]]="",INDEX(SR_Lookup[Section Name],MATCH(tbl_TransDet_Exp[[#This Row],[Account]],SR_Lookup[Account],0)),tbl_TransDet_Exp[[#This Row],[Custom SR Type]])</f>
        <v>#N/A</v>
      </c>
      <c r="AR2133" s="42">
        <f>VALUE(CONCATENATE(C2133,TEXT(tbl_TransDet_Exp[[#This Row],[Pd]],"00")))</f>
        <v>0</v>
      </c>
      <c r="AS2133" s="42" t="str">
        <f>TEXT(tbl_TransDet_Exp[[#This Row],[Project Id]],"000000")</f>
        <v>000000</v>
      </c>
      <c r="AT2133" s="42" t="e">
        <f>INDEX(Table11[Description],MATCH(tbl_TransDet_Exp[[#This Row],[Account]],Table11[GL Account],0))</f>
        <v>#N/A</v>
      </c>
      <c r="AU21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4" spans="2:47">
      <c r="B2134" s="11"/>
      <c r="C2134" s="243"/>
      <c r="D2134" s="243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244"/>
      <c r="P2134" s="11"/>
      <c r="Q2134" s="245"/>
      <c r="R2134" s="11"/>
      <c r="S2134" s="11"/>
      <c r="T2134" s="11"/>
      <c r="U2134" s="11"/>
      <c r="V2134" s="11"/>
      <c r="W2134" s="11"/>
      <c r="X2134" s="11"/>
      <c r="Y2134" s="11"/>
      <c r="Z2134" s="246"/>
      <c r="AA21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4" s="250" t="e">
        <f>IF(tbl_TransDet_Exp[[#This Row],[+/-  (HR GL Detail)]]&lt;&gt;"",tbl_TransDet_Exp[[#This Row],[+/-  (HR GL Detail)]],IF(#REF!&lt;&gt;"",#REF!,""))</f>
        <v>#REF!</v>
      </c>
      <c r="AC2134" s="250" t="str">
        <f t="shared" si="102"/>
        <v>https://financials.omni.fsu.edu/psp/sprdfi/EMPLOYEE/ERP/c/AUDIT_EXPENSE_FUNCTIONS.TE_EXP_SHEET_INQ.GBL?SHEET_ID=</v>
      </c>
      <c r="AD2134" s="250" t="str">
        <f t="shared" si="103"/>
        <v>&amp;PAGE=EX_SHEET_ENTRY</v>
      </c>
      <c r="AE2134" s="250" t="str">
        <f>IF(LEFT(tbl_TransDet_Exp[[#This Row],[Journal Id]],2)="EX",TEXT(tbl_TransDet_Exp[[#This Row],[Vch /Ex /PayId]],"0000000000"),"")</f>
        <v/>
      </c>
      <c r="AF2134" s="250" t="b">
        <f>IF(tbl_TransDet_Exp[[#This Row],[ER Lookup and Format]]&lt;&gt;"",CONCATENATE(tbl_TransDet_Exp[[#This Row],[https://financials.omni.fsu.edu/psp/sprdfi/EMPLOYEE/ERP/c/AUDIT_EXPENSE_FUNCTIONS.TE_EXP_SHEET_INQ.GBL?SHEET_ID=]],AE2134,tbl_TransDet_Exp[[#This Row],[&amp;PAGE=EX_SHEET_ENTRY]]))</f>
        <v>0</v>
      </c>
      <c r="AG2134" s="250" t="str">
        <f t="shared" si="104"/>
        <v>https://docmgmt.its.fsu.edu/NolijWeb/public/apiLoginCheck.jsp?redir=../documentviewer/%3FdocumentId%3D</v>
      </c>
      <c r="AH21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4" s="250" t="str">
        <f>tbl_TransDet_Exp[[#Headers],[&amp;TargetFrameName=None]]</f>
        <v>&amp;TargetFrameName=None</v>
      </c>
      <c r="AJ21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4" s="71"/>
      <c r="AN2134" s="22"/>
      <c r="AO2134" s="22"/>
      <c r="AP2134" s="208"/>
      <c r="AQ2134" s="42" t="e">
        <f>IF(tbl_TransDet_Exp[[#This Row],[Custom SR Type]]="",INDEX(SR_Lookup[Section Name],MATCH(tbl_TransDet_Exp[[#This Row],[Account]],SR_Lookup[Account],0)),tbl_TransDet_Exp[[#This Row],[Custom SR Type]])</f>
        <v>#N/A</v>
      </c>
      <c r="AR2134" s="42">
        <f>VALUE(CONCATENATE(C2134,TEXT(tbl_TransDet_Exp[[#This Row],[Pd]],"00")))</f>
        <v>0</v>
      </c>
      <c r="AS2134" s="42" t="str">
        <f>TEXT(tbl_TransDet_Exp[[#This Row],[Project Id]],"000000")</f>
        <v>000000</v>
      </c>
      <c r="AT2134" s="42" t="e">
        <f>INDEX(Table11[Description],MATCH(tbl_TransDet_Exp[[#This Row],[Account]],Table11[GL Account],0))</f>
        <v>#N/A</v>
      </c>
      <c r="AU21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5" spans="2:47">
      <c r="B2135" s="11"/>
      <c r="C2135" s="243"/>
      <c r="D2135" s="243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244"/>
      <c r="P2135" s="11"/>
      <c r="Q2135" s="245"/>
      <c r="R2135" s="11"/>
      <c r="S2135" s="11"/>
      <c r="T2135" s="11"/>
      <c r="U2135" s="11"/>
      <c r="V2135" s="11"/>
      <c r="W2135" s="11"/>
      <c r="X2135" s="11"/>
      <c r="Y2135" s="11"/>
      <c r="Z2135" s="246"/>
      <c r="AA21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5" s="250" t="e">
        <f>IF(tbl_TransDet_Exp[[#This Row],[+/-  (HR GL Detail)]]&lt;&gt;"",tbl_TransDet_Exp[[#This Row],[+/-  (HR GL Detail)]],IF(#REF!&lt;&gt;"",#REF!,""))</f>
        <v>#REF!</v>
      </c>
      <c r="AC2135" s="250" t="str">
        <f t="shared" si="102"/>
        <v>https://financials.omni.fsu.edu/psp/sprdfi/EMPLOYEE/ERP/c/AUDIT_EXPENSE_FUNCTIONS.TE_EXP_SHEET_INQ.GBL?SHEET_ID=</v>
      </c>
      <c r="AD2135" s="250" t="str">
        <f t="shared" si="103"/>
        <v>&amp;PAGE=EX_SHEET_ENTRY</v>
      </c>
      <c r="AE2135" s="250" t="str">
        <f>IF(LEFT(tbl_TransDet_Exp[[#This Row],[Journal Id]],2)="EX",TEXT(tbl_TransDet_Exp[[#This Row],[Vch /Ex /PayId]],"0000000000"),"")</f>
        <v/>
      </c>
      <c r="AF2135" s="250" t="b">
        <f>IF(tbl_TransDet_Exp[[#This Row],[ER Lookup and Format]]&lt;&gt;"",CONCATENATE(tbl_TransDet_Exp[[#This Row],[https://financials.omni.fsu.edu/psp/sprdfi/EMPLOYEE/ERP/c/AUDIT_EXPENSE_FUNCTIONS.TE_EXP_SHEET_INQ.GBL?SHEET_ID=]],AE2135,tbl_TransDet_Exp[[#This Row],[&amp;PAGE=EX_SHEET_ENTRY]]))</f>
        <v>0</v>
      </c>
      <c r="AG2135" s="250" t="str">
        <f t="shared" si="104"/>
        <v>https://docmgmt.its.fsu.edu/NolijWeb/public/apiLoginCheck.jsp?redir=../documentviewer/%3FdocumentId%3D</v>
      </c>
      <c r="AH21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5" s="250" t="str">
        <f>tbl_TransDet_Exp[[#Headers],[&amp;TargetFrameName=None]]</f>
        <v>&amp;TargetFrameName=None</v>
      </c>
      <c r="AJ21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5" s="71"/>
      <c r="AN2135" s="22"/>
      <c r="AO2135" s="22"/>
      <c r="AP2135" s="208"/>
      <c r="AQ2135" s="42" t="e">
        <f>IF(tbl_TransDet_Exp[[#This Row],[Custom SR Type]]="",INDEX(SR_Lookup[Section Name],MATCH(tbl_TransDet_Exp[[#This Row],[Account]],SR_Lookup[Account],0)),tbl_TransDet_Exp[[#This Row],[Custom SR Type]])</f>
        <v>#N/A</v>
      </c>
      <c r="AR2135" s="42">
        <f>VALUE(CONCATENATE(C2135,TEXT(tbl_TransDet_Exp[[#This Row],[Pd]],"00")))</f>
        <v>0</v>
      </c>
      <c r="AS2135" s="42" t="str">
        <f>TEXT(tbl_TransDet_Exp[[#This Row],[Project Id]],"000000")</f>
        <v>000000</v>
      </c>
      <c r="AT2135" s="42" t="e">
        <f>INDEX(Table11[Description],MATCH(tbl_TransDet_Exp[[#This Row],[Account]],Table11[GL Account],0))</f>
        <v>#N/A</v>
      </c>
      <c r="AU21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6" spans="2:47">
      <c r="B2136" s="11"/>
      <c r="C2136" s="243"/>
      <c r="D2136" s="243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244"/>
      <c r="P2136" s="11"/>
      <c r="Q2136" s="245"/>
      <c r="R2136" s="11"/>
      <c r="S2136" s="11"/>
      <c r="T2136" s="11"/>
      <c r="U2136" s="11"/>
      <c r="V2136" s="11"/>
      <c r="W2136" s="11"/>
      <c r="X2136" s="11"/>
      <c r="Y2136" s="11"/>
      <c r="Z2136" s="246"/>
      <c r="AA21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6" s="250" t="e">
        <f>IF(tbl_TransDet_Exp[[#This Row],[+/-  (HR GL Detail)]]&lt;&gt;"",tbl_TransDet_Exp[[#This Row],[+/-  (HR GL Detail)]],IF(#REF!&lt;&gt;"",#REF!,""))</f>
        <v>#REF!</v>
      </c>
      <c r="AC2136" s="250" t="str">
        <f t="shared" si="102"/>
        <v>https://financials.omni.fsu.edu/psp/sprdfi/EMPLOYEE/ERP/c/AUDIT_EXPENSE_FUNCTIONS.TE_EXP_SHEET_INQ.GBL?SHEET_ID=</v>
      </c>
      <c r="AD2136" s="250" t="str">
        <f t="shared" si="103"/>
        <v>&amp;PAGE=EX_SHEET_ENTRY</v>
      </c>
      <c r="AE2136" s="250" t="str">
        <f>IF(LEFT(tbl_TransDet_Exp[[#This Row],[Journal Id]],2)="EX",TEXT(tbl_TransDet_Exp[[#This Row],[Vch /Ex /PayId]],"0000000000"),"")</f>
        <v/>
      </c>
      <c r="AF2136" s="250" t="b">
        <f>IF(tbl_TransDet_Exp[[#This Row],[ER Lookup and Format]]&lt;&gt;"",CONCATENATE(tbl_TransDet_Exp[[#This Row],[https://financials.omni.fsu.edu/psp/sprdfi/EMPLOYEE/ERP/c/AUDIT_EXPENSE_FUNCTIONS.TE_EXP_SHEET_INQ.GBL?SHEET_ID=]],AE2136,tbl_TransDet_Exp[[#This Row],[&amp;PAGE=EX_SHEET_ENTRY]]))</f>
        <v>0</v>
      </c>
      <c r="AG2136" s="250" t="str">
        <f t="shared" si="104"/>
        <v>https://docmgmt.its.fsu.edu/NolijWeb/public/apiLoginCheck.jsp?redir=../documentviewer/%3FdocumentId%3D</v>
      </c>
      <c r="AH21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6" s="250" t="str">
        <f>tbl_TransDet_Exp[[#Headers],[&amp;TargetFrameName=None]]</f>
        <v>&amp;TargetFrameName=None</v>
      </c>
      <c r="AJ21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6" s="71"/>
      <c r="AN2136" s="22"/>
      <c r="AO2136" s="22"/>
      <c r="AP2136" s="208"/>
      <c r="AQ2136" s="42" t="e">
        <f>IF(tbl_TransDet_Exp[[#This Row],[Custom SR Type]]="",INDEX(SR_Lookup[Section Name],MATCH(tbl_TransDet_Exp[[#This Row],[Account]],SR_Lookup[Account],0)),tbl_TransDet_Exp[[#This Row],[Custom SR Type]])</f>
        <v>#N/A</v>
      </c>
      <c r="AR2136" s="42">
        <f>VALUE(CONCATENATE(C2136,TEXT(tbl_TransDet_Exp[[#This Row],[Pd]],"00")))</f>
        <v>0</v>
      </c>
      <c r="AS2136" s="42" t="str">
        <f>TEXT(tbl_TransDet_Exp[[#This Row],[Project Id]],"000000")</f>
        <v>000000</v>
      </c>
      <c r="AT2136" s="42" t="e">
        <f>INDEX(Table11[Description],MATCH(tbl_TransDet_Exp[[#This Row],[Account]],Table11[GL Account],0))</f>
        <v>#N/A</v>
      </c>
      <c r="AU21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7" spans="2:47">
      <c r="B2137" s="11"/>
      <c r="C2137" s="243"/>
      <c r="D2137" s="243"/>
      <c r="E2137" s="11"/>
      <c r="F2137" s="11"/>
      <c r="G2137" s="11"/>
      <c r="H2137" s="11"/>
      <c r="I2137" s="11"/>
      <c r="J2137" s="11"/>
      <c r="K2137" s="11"/>
      <c r="L2137" s="11"/>
      <c r="M2137" s="11"/>
      <c r="N2137" s="11"/>
      <c r="O2137" s="244"/>
      <c r="P2137" s="11"/>
      <c r="Q2137" s="245"/>
      <c r="R2137" s="11"/>
      <c r="S2137" s="11"/>
      <c r="T2137" s="11"/>
      <c r="U2137" s="11"/>
      <c r="V2137" s="11"/>
      <c r="W2137" s="11"/>
      <c r="X2137" s="11"/>
      <c r="Y2137" s="11"/>
      <c r="Z2137" s="246"/>
      <c r="AA21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7" s="250" t="e">
        <f>IF(tbl_TransDet_Exp[[#This Row],[+/-  (HR GL Detail)]]&lt;&gt;"",tbl_TransDet_Exp[[#This Row],[+/-  (HR GL Detail)]],IF(#REF!&lt;&gt;"",#REF!,""))</f>
        <v>#REF!</v>
      </c>
      <c r="AC2137" s="250" t="str">
        <f t="shared" si="102"/>
        <v>https://financials.omni.fsu.edu/psp/sprdfi/EMPLOYEE/ERP/c/AUDIT_EXPENSE_FUNCTIONS.TE_EXP_SHEET_INQ.GBL?SHEET_ID=</v>
      </c>
      <c r="AD2137" s="250" t="str">
        <f t="shared" si="103"/>
        <v>&amp;PAGE=EX_SHEET_ENTRY</v>
      </c>
      <c r="AE2137" s="250" t="str">
        <f>IF(LEFT(tbl_TransDet_Exp[[#This Row],[Journal Id]],2)="EX",TEXT(tbl_TransDet_Exp[[#This Row],[Vch /Ex /PayId]],"0000000000"),"")</f>
        <v/>
      </c>
      <c r="AF2137" s="250" t="b">
        <f>IF(tbl_TransDet_Exp[[#This Row],[ER Lookup and Format]]&lt;&gt;"",CONCATENATE(tbl_TransDet_Exp[[#This Row],[https://financials.omni.fsu.edu/psp/sprdfi/EMPLOYEE/ERP/c/AUDIT_EXPENSE_FUNCTIONS.TE_EXP_SHEET_INQ.GBL?SHEET_ID=]],AE2137,tbl_TransDet_Exp[[#This Row],[&amp;PAGE=EX_SHEET_ENTRY]]))</f>
        <v>0</v>
      </c>
      <c r="AG2137" s="250" t="str">
        <f t="shared" si="104"/>
        <v>https://docmgmt.its.fsu.edu/NolijWeb/public/apiLoginCheck.jsp?redir=../documentviewer/%3FdocumentId%3D</v>
      </c>
      <c r="AH21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7" s="250" t="str">
        <f>tbl_TransDet_Exp[[#Headers],[&amp;TargetFrameName=None]]</f>
        <v>&amp;TargetFrameName=None</v>
      </c>
      <c r="AJ21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7" s="71"/>
      <c r="AN2137" s="22"/>
      <c r="AO2137" s="22"/>
      <c r="AP2137" s="208"/>
      <c r="AQ2137" s="42" t="e">
        <f>IF(tbl_TransDet_Exp[[#This Row],[Custom SR Type]]="",INDEX(SR_Lookup[Section Name],MATCH(tbl_TransDet_Exp[[#This Row],[Account]],SR_Lookup[Account],0)),tbl_TransDet_Exp[[#This Row],[Custom SR Type]])</f>
        <v>#N/A</v>
      </c>
      <c r="AR2137" s="42">
        <f>VALUE(CONCATENATE(C2137,TEXT(tbl_TransDet_Exp[[#This Row],[Pd]],"00")))</f>
        <v>0</v>
      </c>
      <c r="AS2137" s="42" t="str">
        <f>TEXT(tbl_TransDet_Exp[[#This Row],[Project Id]],"000000")</f>
        <v>000000</v>
      </c>
      <c r="AT2137" s="42" t="e">
        <f>INDEX(Table11[Description],MATCH(tbl_TransDet_Exp[[#This Row],[Account]],Table11[GL Account],0))</f>
        <v>#N/A</v>
      </c>
      <c r="AU21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8" spans="2:47">
      <c r="B2138" s="11"/>
      <c r="C2138" s="243"/>
      <c r="D2138" s="243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244"/>
      <c r="P2138" s="11"/>
      <c r="Q2138" s="245"/>
      <c r="R2138" s="11"/>
      <c r="S2138" s="11"/>
      <c r="T2138" s="11"/>
      <c r="U2138" s="11"/>
      <c r="V2138" s="11"/>
      <c r="W2138" s="11"/>
      <c r="X2138" s="11"/>
      <c r="Y2138" s="11"/>
      <c r="Z2138" s="246"/>
      <c r="AA21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8" s="250" t="e">
        <f>IF(tbl_TransDet_Exp[[#This Row],[+/-  (HR GL Detail)]]&lt;&gt;"",tbl_TransDet_Exp[[#This Row],[+/-  (HR GL Detail)]],IF(#REF!&lt;&gt;"",#REF!,""))</f>
        <v>#REF!</v>
      </c>
      <c r="AC2138" s="250" t="str">
        <f t="shared" si="102"/>
        <v>https://financials.omni.fsu.edu/psp/sprdfi/EMPLOYEE/ERP/c/AUDIT_EXPENSE_FUNCTIONS.TE_EXP_SHEET_INQ.GBL?SHEET_ID=</v>
      </c>
      <c r="AD2138" s="250" t="str">
        <f t="shared" si="103"/>
        <v>&amp;PAGE=EX_SHEET_ENTRY</v>
      </c>
      <c r="AE2138" s="250" t="str">
        <f>IF(LEFT(tbl_TransDet_Exp[[#This Row],[Journal Id]],2)="EX",TEXT(tbl_TransDet_Exp[[#This Row],[Vch /Ex /PayId]],"0000000000"),"")</f>
        <v/>
      </c>
      <c r="AF2138" s="250" t="b">
        <f>IF(tbl_TransDet_Exp[[#This Row],[ER Lookup and Format]]&lt;&gt;"",CONCATENATE(tbl_TransDet_Exp[[#This Row],[https://financials.omni.fsu.edu/psp/sprdfi/EMPLOYEE/ERP/c/AUDIT_EXPENSE_FUNCTIONS.TE_EXP_SHEET_INQ.GBL?SHEET_ID=]],AE2138,tbl_TransDet_Exp[[#This Row],[&amp;PAGE=EX_SHEET_ENTRY]]))</f>
        <v>0</v>
      </c>
      <c r="AG2138" s="250" t="str">
        <f t="shared" si="104"/>
        <v>https://docmgmt.its.fsu.edu/NolijWeb/public/apiLoginCheck.jsp?redir=../documentviewer/%3FdocumentId%3D</v>
      </c>
      <c r="AH21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8" s="250" t="str">
        <f>tbl_TransDet_Exp[[#Headers],[&amp;TargetFrameName=None]]</f>
        <v>&amp;TargetFrameName=None</v>
      </c>
      <c r="AJ21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8" s="71"/>
      <c r="AN2138" s="22"/>
      <c r="AO2138" s="22"/>
      <c r="AP2138" s="208"/>
      <c r="AQ2138" s="42" t="e">
        <f>IF(tbl_TransDet_Exp[[#This Row],[Custom SR Type]]="",INDEX(SR_Lookup[Section Name],MATCH(tbl_TransDet_Exp[[#This Row],[Account]],SR_Lookup[Account],0)),tbl_TransDet_Exp[[#This Row],[Custom SR Type]])</f>
        <v>#N/A</v>
      </c>
      <c r="AR2138" s="42">
        <f>VALUE(CONCATENATE(C2138,TEXT(tbl_TransDet_Exp[[#This Row],[Pd]],"00")))</f>
        <v>0</v>
      </c>
      <c r="AS2138" s="42" t="str">
        <f>TEXT(tbl_TransDet_Exp[[#This Row],[Project Id]],"000000")</f>
        <v>000000</v>
      </c>
      <c r="AT2138" s="42" t="e">
        <f>INDEX(Table11[Description],MATCH(tbl_TransDet_Exp[[#This Row],[Account]],Table11[GL Account],0))</f>
        <v>#N/A</v>
      </c>
      <c r="AU21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39" spans="2:47">
      <c r="B2139" s="11"/>
      <c r="C2139" s="243"/>
      <c r="D2139" s="243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244"/>
      <c r="P2139" s="11"/>
      <c r="Q2139" s="245"/>
      <c r="R2139" s="11"/>
      <c r="S2139" s="11"/>
      <c r="T2139" s="11"/>
      <c r="U2139" s="11"/>
      <c r="V2139" s="11"/>
      <c r="W2139" s="11"/>
      <c r="X2139" s="11"/>
      <c r="Y2139" s="11"/>
      <c r="Z2139" s="246"/>
      <c r="AA21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39" s="250" t="e">
        <f>IF(tbl_TransDet_Exp[[#This Row],[+/-  (HR GL Detail)]]&lt;&gt;"",tbl_TransDet_Exp[[#This Row],[+/-  (HR GL Detail)]],IF(#REF!&lt;&gt;"",#REF!,""))</f>
        <v>#REF!</v>
      </c>
      <c r="AC2139" s="250" t="str">
        <f t="shared" si="102"/>
        <v>https://financials.omni.fsu.edu/psp/sprdfi/EMPLOYEE/ERP/c/AUDIT_EXPENSE_FUNCTIONS.TE_EXP_SHEET_INQ.GBL?SHEET_ID=</v>
      </c>
      <c r="AD2139" s="250" t="str">
        <f t="shared" si="103"/>
        <v>&amp;PAGE=EX_SHEET_ENTRY</v>
      </c>
      <c r="AE2139" s="250" t="str">
        <f>IF(LEFT(tbl_TransDet_Exp[[#This Row],[Journal Id]],2)="EX",TEXT(tbl_TransDet_Exp[[#This Row],[Vch /Ex /PayId]],"0000000000"),"")</f>
        <v/>
      </c>
      <c r="AF2139" s="250" t="b">
        <f>IF(tbl_TransDet_Exp[[#This Row],[ER Lookup and Format]]&lt;&gt;"",CONCATENATE(tbl_TransDet_Exp[[#This Row],[https://financials.omni.fsu.edu/psp/sprdfi/EMPLOYEE/ERP/c/AUDIT_EXPENSE_FUNCTIONS.TE_EXP_SHEET_INQ.GBL?SHEET_ID=]],AE2139,tbl_TransDet_Exp[[#This Row],[&amp;PAGE=EX_SHEET_ENTRY]]))</f>
        <v>0</v>
      </c>
      <c r="AG2139" s="250" t="str">
        <f t="shared" si="104"/>
        <v>https://docmgmt.its.fsu.edu/NolijWeb/public/apiLoginCheck.jsp?redir=../documentviewer/%3FdocumentId%3D</v>
      </c>
      <c r="AH21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39" s="250" t="str">
        <f>tbl_TransDet_Exp[[#Headers],[&amp;TargetFrameName=None]]</f>
        <v>&amp;TargetFrameName=None</v>
      </c>
      <c r="AJ21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39" s="71"/>
      <c r="AN2139" s="22"/>
      <c r="AO2139" s="22"/>
      <c r="AP2139" s="208"/>
      <c r="AQ2139" s="42" t="e">
        <f>IF(tbl_TransDet_Exp[[#This Row],[Custom SR Type]]="",INDEX(SR_Lookup[Section Name],MATCH(tbl_TransDet_Exp[[#This Row],[Account]],SR_Lookup[Account],0)),tbl_TransDet_Exp[[#This Row],[Custom SR Type]])</f>
        <v>#N/A</v>
      </c>
      <c r="AR2139" s="42">
        <f>VALUE(CONCATENATE(C2139,TEXT(tbl_TransDet_Exp[[#This Row],[Pd]],"00")))</f>
        <v>0</v>
      </c>
      <c r="AS2139" s="42" t="str">
        <f>TEXT(tbl_TransDet_Exp[[#This Row],[Project Id]],"000000")</f>
        <v>000000</v>
      </c>
      <c r="AT2139" s="42" t="e">
        <f>INDEX(Table11[Description],MATCH(tbl_TransDet_Exp[[#This Row],[Account]],Table11[GL Account],0))</f>
        <v>#N/A</v>
      </c>
      <c r="AU21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0" spans="2:47">
      <c r="B2140" s="11"/>
      <c r="C2140" s="243"/>
      <c r="D2140" s="243"/>
      <c r="E2140" s="11"/>
      <c r="F2140" s="11"/>
      <c r="G2140" s="11"/>
      <c r="H2140" s="11"/>
      <c r="I2140" s="11"/>
      <c r="J2140" s="11"/>
      <c r="K2140" s="11"/>
      <c r="L2140" s="11"/>
      <c r="M2140" s="11"/>
      <c r="N2140" s="11"/>
      <c r="O2140" s="244"/>
      <c r="P2140" s="11"/>
      <c r="Q2140" s="245"/>
      <c r="R2140" s="11"/>
      <c r="S2140" s="11"/>
      <c r="T2140" s="11"/>
      <c r="U2140" s="11"/>
      <c r="V2140" s="11"/>
      <c r="W2140" s="11"/>
      <c r="X2140" s="11"/>
      <c r="Y2140" s="11"/>
      <c r="Z2140" s="246"/>
      <c r="AA21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0" s="250" t="e">
        <f>IF(tbl_TransDet_Exp[[#This Row],[+/-  (HR GL Detail)]]&lt;&gt;"",tbl_TransDet_Exp[[#This Row],[+/-  (HR GL Detail)]],IF(#REF!&lt;&gt;"",#REF!,""))</f>
        <v>#REF!</v>
      </c>
      <c r="AC2140" s="250" t="str">
        <f t="shared" si="102"/>
        <v>https://financials.omni.fsu.edu/psp/sprdfi/EMPLOYEE/ERP/c/AUDIT_EXPENSE_FUNCTIONS.TE_EXP_SHEET_INQ.GBL?SHEET_ID=</v>
      </c>
      <c r="AD2140" s="250" t="str">
        <f t="shared" si="103"/>
        <v>&amp;PAGE=EX_SHEET_ENTRY</v>
      </c>
      <c r="AE2140" s="250" t="str">
        <f>IF(LEFT(tbl_TransDet_Exp[[#This Row],[Journal Id]],2)="EX",TEXT(tbl_TransDet_Exp[[#This Row],[Vch /Ex /PayId]],"0000000000"),"")</f>
        <v/>
      </c>
      <c r="AF2140" s="250" t="b">
        <f>IF(tbl_TransDet_Exp[[#This Row],[ER Lookup and Format]]&lt;&gt;"",CONCATENATE(tbl_TransDet_Exp[[#This Row],[https://financials.omni.fsu.edu/psp/sprdfi/EMPLOYEE/ERP/c/AUDIT_EXPENSE_FUNCTIONS.TE_EXP_SHEET_INQ.GBL?SHEET_ID=]],AE2140,tbl_TransDet_Exp[[#This Row],[&amp;PAGE=EX_SHEET_ENTRY]]))</f>
        <v>0</v>
      </c>
      <c r="AG2140" s="250" t="str">
        <f t="shared" si="104"/>
        <v>https://docmgmt.its.fsu.edu/NolijWeb/public/apiLoginCheck.jsp?redir=../documentviewer/%3FdocumentId%3D</v>
      </c>
      <c r="AH21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0" s="250" t="str">
        <f>tbl_TransDet_Exp[[#Headers],[&amp;TargetFrameName=None]]</f>
        <v>&amp;TargetFrameName=None</v>
      </c>
      <c r="AJ21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0" s="71"/>
      <c r="AN2140" s="22"/>
      <c r="AO2140" s="22"/>
      <c r="AP2140" s="208"/>
      <c r="AQ2140" s="42" t="e">
        <f>IF(tbl_TransDet_Exp[[#This Row],[Custom SR Type]]="",INDEX(SR_Lookup[Section Name],MATCH(tbl_TransDet_Exp[[#This Row],[Account]],SR_Lookup[Account],0)),tbl_TransDet_Exp[[#This Row],[Custom SR Type]])</f>
        <v>#N/A</v>
      </c>
      <c r="AR2140" s="42">
        <f>VALUE(CONCATENATE(C2140,TEXT(tbl_TransDet_Exp[[#This Row],[Pd]],"00")))</f>
        <v>0</v>
      </c>
      <c r="AS2140" s="42" t="str">
        <f>TEXT(tbl_TransDet_Exp[[#This Row],[Project Id]],"000000")</f>
        <v>000000</v>
      </c>
      <c r="AT2140" s="42" t="e">
        <f>INDEX(Table11[Description],MATCH(tbl_TransDet_Exp[[#This Row],[Account]],Table11[GL Account],0))</f>
        <v>#N/A</v>
      </c>
      <c r="AU21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1" spans="2:47">
      <c r="B2141" s="11"/>
      <c r="C2141" s="243"/>
      <c r="D2141" s="243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244"/>
      <c r="P2141" s="11"/>
      <c r="Q2141" s="245"/>
      <c r="R2141" s="11"/>
      <c r="S2141" s="11"/>
      <c r="T2141" s="11"/>
      <c r="U2141" s="11"/>
      <c r="V2141" s="11"/>
      <c r="W2141" s="11"/>
      <c r="X2141" s="11"/>
      <c r="Y2141" s="11"/>
      <c r="Z2141" s="246"/>
      <c r="AA21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1" s="250" t="e">
        <f>IF(tbl_TransDet_Exp[[#This Row],[+/-  (HR GL Detail)]]&lt;&gt;"",tbl_TransDet_Exp[[#This Row],[+/-  (HR GL Detail)]],IF(#REF!&lt;&gt;"",#REF!,""))</f>
        <v>#REF!</v>
      </c>
      <c r="AC2141" s="250" t="str">
        <f t="shared" si="102"/>
        <v>https://financials.omni.fsu.edu/psp/sprdfi/EMPLOYEE/ERP/c/AUDIT_EXPENSE_FUNCTIONS.TE_EXP_SHEET_INQ.GBL?SHEET_ID=</v>
      </c>
      <c r="AD2141" s="250" t="str">
        <f t="shared" si="103"/>
        <v>&amp;PAGE=EX_SHEET_ENTRY</v>
      </c>
      <c r="AE2141" s="250" t="str">
        <f>IF(LEFT(tbl_TransDet_Exp[[#This Row],[Journal Id]],2)="EX",TEXT(tbl_TransDet_Exp[[#This Row],[Vch /Ex /PayId]],"0000000000"),"")</f>
        <v/>
      </c>
      <c r="AF2141" s="250" t="b">
        <f>IF(tbl_TransDet_Exp[[#This Row],[ER Lookup and Format]]&lt;&gt;"",CONCATENATE(tbl_TransDet_Exp[[#This Row],[https://financials.omni.fsu.edu/psp/sprdfi/EMPLOYEE/ERP/c/AUDIT_EXPENSE_FUNCTIONS.TE_EXP_SHEET_INQ.GBL?SHEET_ID=]],AE2141,tbl_TransDet_Exp[[#This Row],[&amp;PAGE=EX_SHEET_ENTRY]]))</f>
        <v>0</v>
      </c>
      <c r="AG2141" s="250" t="str">
        <f t="shared" si="104"/>
        <v>https://docmgmt.its.fsu.edu/NolijWeb/public/apiLoginCheck.jsp?redir=../documentviewer/%3FdocumentId%3D</v>
      </c>
      <c r="AH21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1" s="250" t="str">
        <f>tbl_TransDet_Exp[[#Headers],[&amp;TargetFrameName=None]]</f>
        <v>&amp;TargetFrameName=None</v>
      </c>
      <c r="AJ21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1" s="71"/>
      <c r="AN2141" s="22"/>
      <c r="AO2141" s="22"/>
      <c r="AP2141" s="208"/>
      <c r="AQ2141" s="42" t="e">
        <f>IF(tbl_TransDet_Exp[[#This Row],[Custom SR Type]]="",INDEX(SR_Lookup[Section Name],MATCH(tbl_TransDet_Exp[[#This Row],[Account]],SR_Lookup[Account],0)),tbl_TransDet_Exp[[#This Row],[Custom SR Type]])</f>
        <v>#N/A</v>
      </c>
      <c r="AR2141" s="42">
        <f>VALUE(CONCATENATE(C2141,TEXT(tbl_TransDet_Exp[[#This Row],[Pd]],"00")))</f>
        <v>0</v>
      </c>
      <c r="AS2141" s="42" t="str">
        <f>TEXT(tbl_TransDet_Exp[[#This Row],[Project Id]],"000000")</f>
        <v>000000</v>
      </c>
      <c r="AT2141" s="42" t="e">
        <f>INDEX(Table11[Description],MATCH(tbl_TransDet_Exp[[#This Row],[Account]],Table11[GL Account],0))</f>
        <v>#N/A</v>
      </c>
      <c r="AU21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2" spans="2:47">
      <c r="B2142" s="11"/>
      <c r="C2142" s="243"/>
      <c r="D2142" s="243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244"/>
      <c r="P2142" s="11"/>
      <c r="Q2142" s="245"/>
      <c r="R2142" s="11"/>
      <c r="S2142" s="11"/>
      <c r="T2142" s="11"/>
      <c r="U2142" s="11"/>
      <c r="V2142" s="11"/>
      <c r="W2142" s="11"/>
      <c r="X2142" s="11"/>
      <c r="Y2142" s="11"/>
      <c r="Z2142" s="246"/>
      <c r="AA21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2" s="250" t="e">
        <f>IF(tbl_TransDet_Exp[[#This Row],[+/-  (HR GL Detail)]]&lt;&gt;"",tbl_TransDet_Exp[[#This Row],[+/-  (HR GL Detail)]],IF(#REF!&lt;&gt;"",#REF!,""))</f>
        <v>#REF!</v>
      </c>
      <c r="AC2142" s="250" t="str">
        <f t="shared" si="102"/>
        <v>https://financials.omni.fsu.edu/psp/sprdfi/EMPLOYEE/ERP/c/AUDIT_EXPENSE_FUNCTIONS.TE_EXP_SHEET_INQ.GBL?SHEET_ID=</v>
      </c>
      <c r="AD2142" s="250" t="str">
        <f t="shared" si="103"/>
        <v>&amp;PAGE=EX_SHEET_ENTRY</v>
      </c>
      <c r="AE2142" s="250" t="str">
        <f>IF(LEFT(tbl_TransDet_Exp[[#This Row],[Journal Id]],2)="EX",TEXT(tbl_TransDet_Exp[[#This Row],[Vch /Ex /PayId]],"0000000000"),"")</f>
        <v/>
      </c>
      <c r="AF2142" s="250" t="b">
        <f>IF(tbl_TransDet_Exp[[#This Row],[ER Lookup and Format]]&lt;&gt;"",CONCATENATE(tbl_TransDet_Exp[[#This Row],[https://financials.omni.fsu.edu/psp/sprdfi/EMPLOYEE/ERP/c/AUDIT_EXPENSE_FUNCTIONS.TE_EXP_SHEET_INQ.GBL?SHEET_ID=]],AE2142,tbl_TransDet_Exp[[#This Row],[&amp;PAGE=EX_SHEET_ENTRY]]))</f>
        <v>0</v>
      </c>
      <c r="AG2142" s="250" t="str">
        <f t="shared" si="104"/>
        <v>https://docmgmt.its.fsu.edu/NolijWeb/public/apiLoginCheck.jsp?redir=../documentviewer/%3FdocumentId%3D</v>
      </c>
      <c r="AH21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2" s="250" t="str">
        <f>tbl_TransDet_Exp[[#Headers],[&amp;TargetFrameName=None]]</f>
        <v>&amp;TargetFrameName=None</v>
      </c>
      <c r="AJ21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2" s="71"/>
      <c r="AN2142" s="22"/>
      <c r="AO2142" s="22"/>
      <c r="AP2142" s="208"/>
      <c r="AQ2142" s="42" t="e">
        <f>IF(tbl_TransDet_Exp[[#This Row],[Custom SR Type]]="",INDEX(SR_Lookup[Section Name],MATCH(tbl_TransDet_Exp[[#This Row],[Account]],SR_Lookup[Account],0)),tbl_TransDet_Exp[[#This Row],[Custom SR Type]])</f>
        <v>#N/A</v>
      </c>
      <c r="AR2142" s="42">
        <f>VALUE(CONCATENATE(C2142,TEXT(tbl_TransDet_Exp[[#This Row],[Pd]],"00")))</f>
        <v>0</v>
      </c>
      <c r="AS2142" s="42" t="str">
        <f>TEXT(tbl_TransDet_Exp[[#This Row],[Project Id]],"000000")</f>
        <v>000000</v>
      </c>
      <c r="AT2142" s="42" t="e">
        <f>INDEX(Table11[Description],MATCH(tbl_TransDet_Exp[[#This Row],[Account]],Table11[GL Account],0))</f>
        <v>#N/A</v>
      </c>
      <c r="AU21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3" spans="2:47">
      <c r="B2143" s="11"/>
      <c r="C2143" s="243"/>
      <c r="D2143" s="243"/>
      <c r="E2143" s="11"/>
      <c r="F2143" s="11"/>
      <c r="G2143" s="11"/>
      <c r="H2143" s="11"/>
      <c r="I2143" s="11"/>
      <c r="J2143" s="11"/>
      <c r="K2143" s="11"/>
      <c r="L2143" s="11"/>
      <c r="M2143" s="11"/>
      <c r="N2143" s="11"/>
      <c r="O2143" s="244"/>
      <c r="P2143" s="11"/>
      <c r="Q2143" s="245"/>
      <c r="R2143" s="11"/>
      <c r="S2143" s="11"/>
      <c r="T2143" s="11"/>
      <c r="U2143" s="11"/>
      <c r="V2143" s="11"/>
      <c r="W2143" s="11"/>
      <c r="X2143" s="11"/>
      <c r="Y2143" s="11"/>
      <c r="Z2143" s="246"/>
      <c r="AA21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3" s="250" t="e">
        <f>IF(tbl_TransDet_Exp[[#This Row],[+/-  (HR GL Detail)]]&lt;&gt;"",tbl_TransDet_Exp[[#This Row],[+/-  (HR GL Detail)]],IF(#REF!&lt;&gt;"",#REF!,""))</f>
        <v>#REF!</v>
      </c>
      <c r="AC2143" s="250" t="str">
        <f t="shared" si="102"/>
        <v>https://financials.omni.fsu.edu/psp/sprdfi/EMPLOYEE/ERP/c/AUDIT_EXPENSE_FUNCTIONS.TE_EXP_SHEET_INQ.GBL?SHEET_ID=</v>
      </c>
      <c r="AD2143" s="250" t="str">
        <f t="shared" si="103"/>
        <v>&amp;PAGE=EX_SHEET_ENTRY</v>
      </c>
      <c r="AE2143" s="250" t="str">
        <f>IF(LEFT(tbl_TransDet_Exp[[#This Row],[Journal Id]],2)="EX",TEXT(tbl_TransDet_Exp[[#This Row],[Vch /Ex /PayId]],"0000000000"),"")</f>
        <v/>
      </c>
      <c r="AF2143" s="250" t="b">
        <f>IF(tbl_TransDet_Exp[[#This Row],[ER Lookup and Format]]&lt;&gt;"",CONCATENATE(tbl_TransDet_Exp[[#This Row],[https://financials.omni.fsu.edu/psp/sprdfi/EMPLOYEE/ERP/c/AUDIT_EXPENSE_FUNCTIONS.TE_EXP_SHEET_INQ.GBL?SHEET_ID=]],AE2143,tbl_TransDet_Exp[[#This Row],[&amp;PAGE=EX_SHEET_ENTRY]]))</f>
        <v>0</v>
      </c>
      <c r="AG2143" s="250" t="str">
        <f t="shared" si="104"/>
        <v>https://docmgmt.its.fsu.edu/NolijWeb/public/apiLoginCheck.jsp?redir=../documentviewer/%3FdocumentId%3D</v>
      </c>
      <c r="AH21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3" s="250" t="str">
        <f>tbl_TransDet_Exp[[#Headers],[&amp;TargetFrameName=None]]</f>
        <v>&amp;TargetFrameName=None</v>
      </c>
      <c r="AJ21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3" s="71"/>
      <c r="AN2143" s="22"/>
      <c r="AO2143" s="22"/>
      <c r="AP2143" s="208"/>
      <c r="AQ2143" s="42" t="e">
        <f>IF(tbl_TransDet_Exp[[#This Row],[Custom SR Type]]="",INDEX(SR_Lookup[Section Name],MATCH(tbl_TransDet_Exp[[#This Row],[Account]],SR_Lookup[Account],0)),tbl_TransDet_Exp[[#This Row],[Custom SR Type]])</f>
        <v>#N/A</v>
      </c>
      <c r="AR2143" s="42">
        <f>VALUE(CONCATENATE(C2143,TEXT(tbl_TransDet_Exp[[#This Row],[Pd]],"00")))</f>
        <v>0</v>
      </c>
      <c r="AS2143" s="42" t="str">
        <f>TEXT(tbl_TransDet_Exp[[#This Row],[Project Id]],"000000")</f>
        <v>000000</v>
      </c>
      <c r="AT2143" s="42" t="e">
        <f>INDEX(Table11[Description],MATCH(tbl_TransDet_Exp[[#This Row],[Account]],Table11[GL Account],0))</f>
        <v>#N/A</v>
      </c>
      <c r="AU21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4" spans="2:47">
      <c r="B2144" s="11"/>
      <c r="C2144" s="243"/>
      <c r="D2144" s="243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244"/>
      <c r="P2144" s="11"/>
      <c r="Q2144" s="245"/>
      <c r="R2144" s="11"/>
      <c r="S2144" s="11"/>
      <c r="T2144" s="11"/>
      <c r="U2144" s="11"/>
      <c r="V2144" s="11"/>
      <c r="W2144" s="11"/>
      <c r="X2144" s="11"/>
      <c r="Y2144" s="11"/>
      <c r="Z2144" s="246"/>
      <c r="AA21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4" s="250" t="e">
        <f>IF(tbl_TransDet_Exp[[#This Row],[+/-  (HR GL Detail)]]&lt;&gt;"",tbl_TransDet_Exp[[#This Row],[+/-  (HR GL Detail)]],IF(#REF!&lt;&gt;"",#REF!,""))</f>
        <v>#REF!</v>
      </c>
      <c r="AC2144" s="250" t="str">
        <f t="shared" si="102"/>
        <v>https://financials.omni.fsu.edu/psp/sprdfi/EMPLOYEE/ERP/c/AUDIT_EXPENSE_FUNCTIONS.TE_EXP_SHEET_INQ.GBL?SHEET_ID=</v>
      </c>
      <c r="AD2144" s="250" t="str">
        <f t="shared" si="103"/>
        <v>&amp;PAGE=EX_SHEET_ENTRY</v>
      </c>
      <c r="AE2144" s="250" t="str">
        <f>IF(LEFT(tbl_TransDet_Exp[[#This Row],[Journal Id]],2)="EX",TEXT(tbl_TransDet_Exp[[#This Row],[Vch /Ex /PayId]],"0000000000"),"")</f>
        <v/>
      </c>
      <c r="AF2144" s="250" t="b">
        <f>IF(tbl_TransDet_Exp[[#This Row],[ER Lookup and Format]]&lt;&gt;"",CONCATENATE(tbl_TransDet_Exp[[#This Row],[https://financials.omni.fsu.edu/psp/sprdfi/EMPLOYEE/ERP/c/AUDIT_EXPENSE_FUNCTIONS.TE_EXP_SHEET_INQ.GBL?SHEET_ID=]],AE2144,tbl_TransDet_Exp[[#This Row],[&amp;PAGE=EX_SHEET_ENTRY]]))</f>
        <v>0</v>
      </c>
      <c r="AG2144" s="250" t="str">
        <f t="shared" si="104"/>
        <v>https://docmgmt.its.fsu.edu/NolijWeb/public/apiLoginCheck.jsp?redir=../documentviewer/%3FdocumentId%3D</v>
      </c>
      <c r="AH21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4" s="250" t="str">
        <f>tbl_TransDet_Exp[[#Headers],[&amp;TargetFrameName=None]]</f>
        <v>&amp;TargetFrameName=None</v>
      </c>
      <c r="AJ21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4" s="71"/>
      <c r="AN2144" s="22"/>
      <c r="AO2144" s="22"/>
      <c r="AP2144" s="208"/>
      <c r="AQ2144" s="42" t="e">
        <f>IF(tbl_TransDet_Exp[[#This Row],[Custom SR Type]]="",INDEX(SR_Lookup[Section Name],MATCH(tbl_TransDet_Exp[[#This Row],[Account]],SR_Lookup[Account],0)),tbl_TransDet_Exp[[#This Row],[Custom SR Type]])</f>
        <v>#N/A</v>
      </c>
      <c r="AR2144" s="42">
        <f>VALUE(CONCATENATE(C2144,TEXT(tbl_TransDet_Exp[[#This Row],[Pd]],"00")))</f>
        <v>0</v>
      </c>
      <c r="AS2144" s="42" t="str">
        <f>TEXT(tbl_TransDet_Exp[[#This Row],[Project Id]],"000000")</f>
        <v>000000</v>
      </c>
      <c r="AT2144" s="42" t="e">
        <f>INDEX(Table11[Description],MATCH(tbl_TransDet_Exp[[#This Row],[Account]],Table11[GL Account],0))</f>
        <v>#N/A</v>
      </c>
      <c r="AU21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5" spans="2:47">
      <c r="B2145" s="11"/>
      <c r="C2145" s="243"/>
      <c r="D2145" s="243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244"/>
      <c r="P2145" s="11"/>
      <c r="Q2145" s="245"/>
      <c r="R2145" s="11"/>
      <c r="S2145" s="11"/>
      <c r="T2145" s="11"/>
      <c r="U2145" s="11"/>
      <c r="V2145" s="11"/>
      <c r="W2145" s="11"/>
      <c r="X2145" s="11"/>
      <c r="Y2145" s="11"/>
      <c r="Z2145" s="246"/>
      <c r="AA21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5" s="250" t="e">
        <f>IF(tbl_TransDet_Exp[[#This Row],[+/-  (HR GL Detail)]]&lt;&gt;"",tbl_TransDet_Exp[[#This Row],[+/-  (HR GL Detail)]],IF(#REF!&lt;&gt;"",#REF!,""))</f>
        <v>#REF!</v>
      </c>
      <c r="AC2145" s="250" t="str">
        <f t="shared" si="102"/>
        <v>https://financials.omni.fsu.edu/psp/sprdfi/EMPLOYEE/ERP/c/AUDIT_EXPENSE_FUNCTIONS.TE_EXP_SHEET_INQ.GBL?SHEET_ID=</v>
      </c>
      <c r="AD2145" s="250" t="str">
        <f t="shared" si="103"/>
        <v>&amp;PAGE=EX_SHEET_ENTRY</v>
      </c>
      <c r="AE2145" s="250" t="str">
        <f>IF(LEFT(tbl_TransDet_Exp[[#This Row],[Journal Id]],2)="EX",TEXT(tbl_TransDet_Exp[[#This Row],[Vch /Ex /PayId]],"0000000000"),"")</f>
        <v/>
      </c>
      <c r="AF2145" s="250" t="b">
        <f>IF(tbl_TransDet_Exp[[#This Row],[ER Lookup and Format]]&lt;&gt;"",CONCATENATE(tbl_TransDet_Exp[[#This Row],[https://financials.omni.fsu.edu/psp/sprdfi/EMPLOYEE/ERP/c/AUDIT_EXPENSE_FUNCTIONS.TE_EXP_SHEET_INQ.GBL?SHEET_ID=]],AE2145,tbl_TransDet_Exp[[#This Row],[&amp;PAGE=EX_SHEET_ENTRY]]))</f>
        <v>0</v>
      </c>
      <c r="AG2145" s="250" t="str">
        <f t="shared" si="104"/>
        <v>https://docmgmt.its.fsu.edu/NolijWeb/public/apiLoginCheck.jsp?redir=../documentviewer/%3FdocumentId%3D</v>
      </c>
      <c r="AH21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5" s="250" t="str">
        <f>tbl_TransDet_Exp[[#Headers],[&amp;TargetFrameName=None]]</f>
        <v>&amp;TargetFrameName=None</v>
      </c>
      <c r="AJ21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5" s="71"/>
      <c r="AN2145" s="22"/>
      <c r="AO2145" s="22"/>
      <c r="AP2145" s="208"/>
      <c r="AQ2145" s="42" t="e">
        <f>IF(tbl_TransDet_Exp[[#This Row],[Custom SR Type]]="",INDEX(SR_Lookup[Section Name],MATCH(tbl_TransDet_Exp[[#This Row],[Account]],SR_Lookup[Account],0)),tbl_TransDet_Exp[[#This Row],[Custom SR Type]])</f>
        <v>#N/A</v>
      </c>
      <c r="AR2145" s="42">
        <f>VALUE(CONCATENATE(C2145,TEXT(tbl_TransDet_Exp[[#This Row],[Pd]],"00")))</f>
        <v>0</v>
      </c>
      <c r="AS2145" s="42" t="str">
        <f>TEXT(tbl_TransDet_Exp[[#This Row],[Project Id]],"000000")</f>
        <v>000000</v>
      </c>
      <c r="AT2145" s="42" t="e">
        <f>INDEX(Table11[Description],MATCH(tbl_TransDet_Exp[[#This Row],[Account]],Table11[GL Account],0))</f>
        <v>#N/A</v>
      </c>
      <c r="AU21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6" spans="2:47">
      <c r="B2146" s="11"/>
      <c r="C2146" s="243"/>
      <c r="D2146" s="243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244"/>
      <c r="P2146" s="11"/>
      <c r="Q2146" s="245"/>
      <c r="R2146" s="11"/>
      <c r="S2146" s="11"/>
      <c r="T2146" s="11"/>
      <c r="U2146" s="11"/>
      <c r="V2146" s="11"/>
      <c r="W2146" s="11"/>
      <c r="X2146" s="11"/>
      <c r="Y2146" s="11"/>
      <c r="Z2146" s="246"/>
      <c r="AA21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6" s="250" t="e">
        <f>IF(tbl_TransDet_Exp[[#This Row],[+/-  (HR GL Detail)]]&lt;&gt;"",tbl_TransDet_Exp[[#This Row],[+/-  (HR GL Detail)]],IF(#REF!&lt;&gt;"",#REF!,""))</f>
        <v>#REF!</v>
      </c>
      <c r="AC2146" s="250" t="str">
        <f t="shared" si="102"/>
        <v>https://financials.omni.fsu.edu/psp/sprdfi/EMPLOYEE/ERP/c/AUDIT_EXPENSE_FUNCTIONS.TE_EXP_SHEET_INQ.GBL?SHEET_ID=</v>
      </c>
      <c r="AD2146" s="250" t="str">
        <f t="shared" si="103"/>
        <v>&amp;PAGE=EX_SHEET_ENTRY</v>
      </c>
      <c r="AE2146" s="250" t="str">
        <f>IF(LEFT(tbl_TransDet_Exp[[#This Row],[Journal Id]],2)="EX",TEXT(tbl_TransDet_Exp[[#This Row],[Vch /Ex /PayId]],"0000000000"),"")</f>
        <v/>
      </c>
      <c r="AF2146" s="250" t="b">
        <f>IF(tbl_TransDet_Exp[[#This Row],[ER Lookup and Format]]&lt;&gt;"",CONCATENATE(tbl_TransDet_Exp[[#This Row],[https://financials.omni.fsu.edu/psp/sprdfi/EMPLOYEE/ERP/c/AUDIT_EXPENSE_FUNCTIONS.TE_EXP_SHEET_INQ.GBL?SHEET_ID=]],AE2146,tbl_TransDet_Exp[[#This Row],[&amp;PAGE=EX_SHEET_ENTRY]]))</f>
        <v>0</v>
      </c>
      <c r="AG2146" s="250" t="str">
        <f t="shared" si="104"/>
        <v>https://docmgmt.its.fsu.edu/NolijWeb/public/apiLoginCheck.jsp?redir=../documentviewer/%3FdocumentId%3D</v>
      </c>
      <c r="AH21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6" s="250" t="str">
        <f>tbl_TransDet_Exp[[#Headers],[&amp;TargetFrameName=None]]</f>
        <v>&amp;TargetFrameName=None</v>
      </c>
      <c r="AJ21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6" s="71"/>
      <c r="AN2146" s="22"/>
      <c r="AO2146" s="22"/>
      <c r="AP2146" s="208"/>
      <c r="AQ2146" s="42" t="e">
        <f>IF(tbl_TransDet_Exp[[#This Row],[Custom SR Type]]="",INDEX(SR_Lookup[Section Name],MATCH(tbl_TransDet_Exp[[#This Row],[Account]],SR_Lookup[Account],0)),tbl_TransDet_Exp[[#This Row],[Custom SR Type]])</f>
        <v>#N/A</v>
      </c>
      <c r="AR2146" s="42">
        <f>VALUE(CONCATENATE(C2146,TEXT(tbl_TransDet_Exp[[#This Row],[Pd]],"00")))</f>
        <v>0</v>
      </c>
      <c r="AS2146" s="42" t="str">
        <f>TEXT(tbl_TransDet_Exp[[#This Row],[Project Id]],"000000")</f>
        <v>000000</v>
      </c>
      <c r="AT2146" s="42" t="e">
        <f>INDEX(Table11[Description],MATCH(tbl_TransDet_Exp[[#This Row],[Account]],Table11[GL Account],0))</f>
        <v>#N/A</v>
      </c>
      <c r="AU21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7" spans="2:47">
      <c r="B2147" s="11"/>
      <c r="C2147" s="243"/>
      <c r="D2147" s="243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244"/>
      <c r="P2147" s="11"/>
      <c r="Q2147" s="245"/>
      <c r="R2147" s="11"/>
      <c r="S2147" s="11"/>
      <c r="T2147" s="11"/>
      <c r="U2147" s="11"/>
      <c r="V2147" s="11"/>
      <c r="W2147" s="11"/>
      <c r="X2147" s="11"/>
      <c r="Y2147" s="11"/>
      <c r="Z2147" s="246"/>
      <c r="AA21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7" s="250" t="e">
        <f>IF(tbl_TransDet_Exp[[#This Row],[+/-  (HR GL Detail)]]&lt;&gt;"",tbl_TransDet_Exp[[#This Row],[+/-  (HR GL Detail)]],IF(#REF!&lt;&gt;"",#REF!,""))</f>
        <v>#REF!</v>
      </c>
      <c r="AC2147" s="250" t="str">
        <f t="shared" si="102"/>
        <v>https://financials.omni.fsu.edu/psp/sprdfi/EMPLOYEE/ERP/c/AUDIT_EXPENSE_FUNCTIONS.TE_EXP_SHEET_INQ.GBL?SHEET_ID=</v>
      </c>
      <c r="AD2147" s="250" t="str">
        <f t="shared" si="103"/>
        <v>&amp;PAGE=EX_SHEET_ENTRY</v>
      </c>
      <c r="AE2147" s="250" t="str">
        <f>IF(LEFT(tbl_TransDet_Exp[[#This Row],[Journal Id]],2)="EX",TEXT(tbl_TransDet_Exp[[#This Row],[Vch /Ex /PayId]],"0000000000"),"")</f>
        <v/>
      </c>
      <c r="AF2147" s="250" t="b">
        <f>IF(tbl_TransDet_Exp[[#This Row],[ER Lookup and Format]]&lt;&gt;"",CONCATENATE(tbl_TransDet_Exp[[#This Row],[https://financials.omni.fsu.edu/psp/sprdfi/EMPLOYEE/ERP/c/AUDIT_EXPENSE_FUNCTIONS.TE_EXP_SHEET_INQ.GBL?SHEET_ID=]],AE2147,tbl_TransDet_Exp[[#This Row],[&amp;PAGE=EX_SHEET_ENTRY]]))</f>
        <v>0</v>
      </c>
      <c r="AG2147" s="250" t="str">
        <f t="shared" si="104"/>
        <v>https://docmgmt.its.fsu.edu/NolijWeb/public/apiLoginCheck.jsp?redir=../documentviewer/%3FdocumentId%3D</v>
      </c>
      <c r="AH21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7" s="250" t="str">
        <f>tbl_TransDet_Exp[[#Headers],[&amp;TargetFrameName=None]]</f>
        <v>&amp;TargetFrameName=None</v>
      </c>
      <c r="AJ21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7" s="71"/>
      <c r="AN2147" s="22"/>
      <c r="AO2147" s="22"/>
      <c r="AP2147" s="208"/>
      <c r="AQ2147" s="42" t="e">
        <f>IF(tbl_TransDet_Exp[[#This Row],[Custom SR Type]]="",INDEX(SR_Lookup[Section Name],MATCH(tbl_TransDet_Exp[[#This Row],[Account]],SR_Lookup[Account],0)),tbl_TransDet_Exp[[#This Row],[Custom SR Type]])</f>
        <v>#N/A</v>
      </c>
      <c r="AR2147" s="42">
        <f>VALUE(CONCATENATE(C2147,TEXT(tbl_TransDet_Exp[[#This Row],[Pd]],"00")))</f>
        <v>0</v>
      </c>
      <c r="AS2147" s="42" t="str">
        <f>TEXT(tbl_TransDet_Exp[[#This Row],[Project Id]],"000000")</f>
        <v>000000</v>
      </c>
      <c r="AT2147" s="42" t="e">
        <f>INDEX(Table11[Description],MATCH(tbl_TransDet_Exp[[#This Row],[Account]],Table11[GL Account],0))</f>
        <v>#N/A</v>
      </c>
      <c r="AU21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8" spans="2:47">
      <c r="B2148" s="11"/>
      <c r="C2148" s="243"/>
      <c r="D2148" s="243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244"/>
      <c r="P2148" s="11"/>
      <c r="Q2148" s="245"/>
      <c r="R2148" s="11"/>
      <c r="S2148" s="11"/>
      <c r="T2148" s="11"/>
      <c r="U2148" s="11"/>
      <c r="V2148" s="11"/>
      <c r="W2148" s="11"/>
      <c r="X2148" s="11"/>
      <c r="Y2148" s="11"/>
      <c r="Z2148" s="246"/>
      <c r="AA21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8" s="250" t="e">
        <f>IF(tbl_TransDet_Exp[[#This Row],[+/-  (HR GL Detail)]]&lt;&gt;"",tbl_TransDet_Exp[[#This Row],[+/-  (HR GL Detail)]],IF(#REF!&lt;&gt;"",#REF!,""))</f>
        <v>#REF!</v>
      </c>
      <c r="AC2148" s="250" t="str">
        <f t="shared" si="102"/>
        <v>https://financials.omni.fsu.edu/psp/sprdfi/EMPLOYEE/ERP/c/AUDIT_EXPENSE_FUNCTIONS.TE_EXP_SHEET_INQ.GBL?SHEET_ID=</v>
      </c>
      <c r="AD2148" s="250" t="str">
        <f t="shared" si="103"/>
        <v>&amp;PAGE=EX_SHEET_ENTRY</v>
      </c>
      <c r="AE2148" s="250" t="str">
        <f>IF(LEFT(tbl_TransDet_Exp[[#This Row],[Journal Id]],2)="EX",TEXT(tbl_TransDet_Exp[[#This Row],[Vch /Ex /PayId]],"0000000000"),"")</f>
        <v/>
      </c>
      <c r="AF2148" s="250" t="b">
        <f>IF(tbl_TransDet_Exp[[#This Row],[ER Lookup and Format]]&lt;&gt;"",CONCATENATE(tbl_TransDet_Exp[[#This Row],[https://financials.omni.fsu.edu/psp/sprdfi/EMPLOYEE/ERP/c/AUDIT_EXPENSE_FUNCTIONS.TE_EXP_SHEET_INQ.GBL?SHEET_ID=]],AE2148,tbl_TransDet_Exp[[#This Row],[&amp;PAGE=EX_SHEET_ENTRY]]))</f>
        <v>0</v>
      </c>
      <c r="AG2148" s="250" t="str">
        <f t="shared" si="104"/>
        <v>https://docmgmt.its.fsu.edu/NolijWeb/public/apiLoginCheck.jsp?redir=../documentviewer/%3FdocumentId%3D</v>
      </c>
      <c r="AH21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8" s="250" t="str">
        <f>tbl_TransDet_Exp[[#Headers],[&amp;TargetFrameName=None]]</f>
        <v>&amp;TargetFrameName=None</v>
      </c>
      <c r="AJ21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8" s="71"/>
      <c r="AN2148" s="22"/>
      <c r="AO2148" s="22"/>
      <c r="AP2148" s="208"/>
      <c r="AQ2148" s="42" t="e">
        <f>IF(tbl_TransDet_Exp[[#This Row],[Custom SR Type]]="",INDEX(SR_Lookup[Section Name],MATCH(tbl_TransDet_Exp[[#This Row],[Account]],SR_Lookup[Account],0)),tbl_TransDet_Exp[[#This Row],[Custom SR Type]])</f>
        <v>#N/A</v>
      </c>
      <c r="AR2148" s="42">
        <f>VALUE(CONCATENATE(C2148,TEXT(tbl_TransDet_Exp[[#This Row],[Pd]],"00")))</f>
        <v>0</v>
      </c>
      <c r="AS2148" s="42" t="str">
        <f>TEXT(tbl_TransDet_Exp[[#This Row],[Project Id]],"000000")</f>
        <v>000000</v>
      </c>
      <c r="AT2148" s="42" t="e">
        <f>INDEX(Table11[Description],MATCH(tbl_TransDet_Exp[[#This Row],[Account]],Table11[GL Account],0))</f>
        <v>#N/A</v>
      </c>
      <c r="AU21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49" spans="2:47">
      <c r="B2149" s="11"/>
      <c r="C2149" s="243"/>
      <c r="D2149" s="243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244"/>
      <c r="P2149" s="11"/>
      <c r="Q2149" s="245"/>
      <c r="R2149" s="11"/>
      <c r="S2149" s="11"/>
      <c r="T2149" s="11"/>
      <c r="U2149" s="11"/>
      <c r="V2149" s="11"/>
      <c r="W2149" s="11"/>
      <c r="X2149" s="11"/>
      <c r="Y2149" s="11"/>
      <c r="Z2149" s="246"/>
      <c r="AA21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49" s="250" t="e">
        <f>IF(tbl_TransDet_Exp[[#This Row],[+/-  (HR GL Detail)]]&lt;&gt;"",tbl_TransDet_Exp[[#This Row],[+/-  (HR GL Detail)]],IF(#REF!&lt;&gt;"",#REF!,""))</f>
        <v>#REF!</v>
      </c>
      <c r="AC2149" s="250" t="str">
        <f t="shared" si="102"/>
        <v>https://financials.omni.fsu.edu/psp/sprdfi/EMPLOYEE/ERP/c/AUDIT_EXPENSE_FUNCTIONS.TE_EXP_SHEET_INQ.GBL?SHEET_ID=</v>
      </c>
      <c r="AD2149" s="250" t="str">
        <f t="shared" si="103"/>
        <v>&amp;PAGE=EX_SHEET_ENTRY</v>
      </c>
      <c r="AE2149" s="250" t="str">
        <f>IF(LEFT(tbl_TransDet_Exp[[#This Row],[Journal Id]],2)="EX",TEXT(tbl_TransDet_Exp[[#This Row],[Vch /Ex /PayId]],"0000000000"),"")</f>
        <v/>
      </c>
      <c r="AF2149" s="250" t="b">
        <f>IF(tbl_TransDet_Exp[[#This Row],[ER Lookup and Format]]&lt;&gt;"",CONCATENATE(tbl_TransDet_Exp[[#This Row],[https://financials.omni.fsu.edu/psp/sprdfi/EMPLOYEE/ERP/c/AUDIT_EXPENSE_FUNCTIONS.TE_EXP_SHEET_INQ.GBL?SHEET_ID=]],AE2149,tbl_TransDet_Exp[[#This Row],[&amp;PAGE=EX_SHEET_ENTRY]]))</f>
        <v>0</v>
      </c>
      <c r="AG2149" s="250" t="str">
        <f t="shared" si="104"/>
        <v>https://docmgmt.its.fsu.edu/NolijWeb/public/apiLoginCheck.jsp?redir=../documentviewer/%3FdocumentId%3D</v>
      </c>
      <c r="AH21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49" s="250" t="str">
        <f>tbl_TransDet_Exp[[#Headers],[&amp;TargetFrameName=None]]</f>
        <v>&amp;TargetFrameName=None</v>
      </c>
      <c r="AJ21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49" s="71"/>
      <c r="AN2149" s="22"/>
      <c r="AO2149" s="22"/>
      <c r="AP2149" s="208"/>
      <c r="AQ2149" s="42" t="e">
        <f>IF(tbl_TransDet_Exp[[#This Row],[Custom SR Type]]="",INDEX(SR_Lookup[Section Name],MATCH(tbl_TransDet_Exp[[#This Row],[Account]],SR_Lookup[Account],0)),tbl_TransDet_Exp[[#This Row],[Custom SR Type]])</f>
        <v>#N/A</v>
      </c>
      <c r="AR2149" s="42">
        <f>VALUE(CONCATENATE(C2149,TEXT(tbl_TransDet_Exp[[#This Row],[Pd]],"00")))</f>
        <v>0</v>
      </c>
      <c r="AS2149" s="42" t="str">
        <f>TEXT(tbl_TransDet_Exp[[#This Row],[Project Id]],"000000")</f>
        <v>000000</v>
      </c>
      <c r="AT2149" s="42" t="e">
        <f>INDEX(Table11[Description],MATCH(tbl_TransDet_Exp[[#This Row],[Account]],Table11[GL Account],0))</f>
        <v>#N/A</v>
      </c>
      <c r="AU21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0" spans="2:47">
      <c r="B2150" s="11"/>
      <c r="C2150" s="243"/>
      <c r="D2150" s="243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244"/>
      <c r="P2150" s="11"/>
      <c r="Q2150" s="245"/>
      <c r="R2150" s="11"/>
      <c r="S2150" s="11"/>
      <c r="T2150" s="11"/>
      <c r="U2150" s="11"/>
      <c r="V2150" s="11"/>
      <c r="W2150" s="11"/>
      <c r="X2150" s="11"/>
      <c r="Y2150" s="11"/>
      <c r="Z2150" s="246"/>
      <c r="AA21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0" s="250" t="e">
        <f>IF(tbl_TransDet_Exp[[#This Row],[+/-  (HR GL Detail)]]&lt;&gt;"",tbl_TransDet_Exp[[#This Row],[+/-  (HR GL Detail)]],IF(#REF!&lt;&gt;"",#REF!,""))</f>
        <v>#REF!</v>
      </c>
      <c r="AC2150" s="250" t="str">
        <f t="shared" si="102"/>
        <v>https://financials.omni.fsu.edu/psp/sprdfi/EMPLOYEE/ERP/c/AUDIT_EXPENSE_FUNCTIONS.TE_EXP_SHEET_INQ.GBL?SHEET_ID=</v>
      </c>
      <c r="AD2150" s="250" t="str">
        <f t="shared" si="103"/>
        <v>&amp;PAGE=EX_SHEET_ENTRY</v>
      </c>
      <c r="AE2150" s="250" t="str">
        <f>IF(LEFT(tbl_TransDet_Exp[[#This Row],[Journal Id]],2)="EX",TEXT(tbl_TransDet_Exp[[#This Row],[Vch /Ex /PayId]],"0000000000"),"")</f>
        <v/>
      </c>
      <c r="AF2150" s="250" t="b">
        <f>IF(tbl_TransDet_Exp[[#This Row],[ER Lookup and Format]]&lt;&gt;"",CONCATENATE(tbl_TransDet_Exp[[#This Row],[https://financials.omni.fsu.edu/psp/sprdfi/EMPLOYEE/ERP/c/AUDIT_EXPENSE_FUNCTIONS.TE_EXP_SHEET_INQ.GBL?SHEET_ID=]],AE2150,tbl_TransDet_Exp[[#This Row],[&amp;PAGE=EX_SHEET_ENTRY]]))</f>
        <v>0</v>
      </c>
      <c r="AG2150" s="250" t="str">
        <f t="shared" si="104"/>
        <v>https://docmgmt.its.fsu.edu/NolijWeb/public/apiLoginCheck.jsp?redir=../documentviewer/%3FdocumentId%3D</v>
      </c>
      <c r="AH21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0" s="250" t="str">
        <f>tbl_TransDet_Exp[[#Headers],[&amp;TargetFrameName=None]]</f>
        <v>&amp;TargetFrameName=None</v>
      </c>
      <c r="AJ21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0" s="71"/>
      <c r="AN2150" s="22"/>
      <c r="AO2150" s="22"/>
      <c r="AP2150" s="208"/>
      <c r="AQ2150" s="42" t="e">
        <f>IF(tbl_TransDet_Exp[[#This Row],[Custom SR Type]]="",INDEX(SR_Lookup[Section Name],MATCH(tbl_TransDet_Exp[[#This Row],[Account]],SR_Lookup[Account],0)),tbl_TransDet_Exp[[#This Row],[Custom SR Type]])</f>
        <v>#N/A</v>
      </c>
      <c r="AR2150" s="42">
        <f>VALUE(CONCATENATE(C2150,TEXT(tbl_TransDet_Exp[[#This Row],[Pd]],"00")))</f>
        <v>0</v>
      </c>
      <c r="AS2150" s="42" t="str">
        <f>TEXT(tbl_TransDet_Exp[[#This Row],[Project Id]],"000000")</f>
        <v>000000</v>
      </c>
      <c r="AT2150" s="42" t="e">
        <f>INDEX(Table11[Description],MATCH(tbl_TransDet_Exp[[#This Row],[Account]],Table11[GL Account],0))</f>
        <v>#N/A</v>
      </c>
      <c r="AU21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1" spans="2:47">
      <c r="B2151" s="11"/>
      <c r="C2151" s="243"/>
      <c r="D2151" s="243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244"/>
      <c r="P2151" s="11"/>
      <c r="Q2151" s="245"/>
      <c r="R2151" s="11"/>
      <c r="S2151" s="11"/>
      <c r="T2151" s="11"/>
      <c r="U2151" s="11"/>
      <c r="V2151" s="11"/>
      <c r="W2151" s="11"/>
      <c r="X2151" s="11"/>
      <c r="Y2151" s="11"/>
      <c r="Z2151" s="246"/>
      <c r="AA21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1" s="250" t="e">
        <f>IF(tbl_TransDet_Exp[[#This Row],[+/-  (HR GL Detail)]]&lt;&gt;"",tbl_TransDet_Exp[[#This Row],[+/-  (HR GL Detail)]],IF(#REF!&lt;&gt;"",#REF!,""))</f>
        <v>#REF!</v>
      </c>
      <c r="AC2151" s="250" t="str">
        <f t="shared" si="102"/>
        <v>https://financials.omni.fsu.edu/psp/sprdfi/EMPLOYEE/ERP/c/AUDIT_EXPENSE_FUNCTIONS.TE_EXP_SHEET_INQ.GBL?SHEET_ID=</v>
      </c>
      <c r="AD2151" s="250" t="str">
        <f t="shared" si="103"/>
        <v>&amp;PAGE=EX_SHEET_ENTRY</v>
      </c>
      <c r="AE2151" s="250" t="str">
        <f>IF(LEFT(tbl_TransDet_Exp[[#This Row],[Journal Id]],2)="EX",TEXT(tbl_TransDet_Exp[[#This Row],[Vch /Ex /PayId]],"0000000000"),"")</f>
        <v/>
      </c>
      <c r="AF2151" s="250" t="b">
        <f>IF(tbl_TransDet_Exp[[#This Row],[ER Lookup and Format]]&lt;&gt;"",CONCATENATE(tbl_TransDet_Exp[[#This Row],[https://financials.omni.fsu.edu/psp/sprdfi/EMPLOYEE/ERP/c/AUDIT_EXPENSE_FUNCTIONS.TE_EXP_SHEET_INQ.GBL?SHEET_ID=]],AE2151,tbl_TransDet_Exp[[#This Row],[&amp;PAGE=EX_SHEET_ENTRY]]))</f>
        <v>0</v>
      </c>
      <c r="AG2151" s="250" t="str">
        <f t="shared" si="104"/>
        <v>https://docmgmt.its.fsu.edu/NolijWeb/public/apiLoginCheck.jsp?redir=../documentviewer/%3FdocumentId%3D</v>
      </c>
      <c r="AH21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1" s="250" t="str">
        <f>tbl_TransDet_Exp[[#Headers],[&amp;TargetFrameName=None]]</f>
        <v>&amp;TargetFrameName=None</v>
      </c>
      <c r="AJ21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1" s="71"/>
      <c r="AN2151" s="22"/>
      <c r="AO2151" s="22"/>
      <c r="AP2151" s="208"/>
      <c r="AQ2151" s="42" t="e">
        <f>IF(tbl_TransDet_Exp[[#This Row],[Custom SR Type]]="",INDEX(SR_Lookup[Section Name],MATCH(tbl_TransDet_Exp[[#This Row],[Account]],SR_Lookup[Account],0)),tbl_TransDet_Exp[[#This Row],[Custom SR Type]])</f>
        <v>#N/A</v>
      </c>
      <c r="AR2151" s="42">
        <f>VALUE(CONCATENATE(C2151,TEXT(tbl_TransDet_Exp[[#This Row],[Pd]],"00")))</f>
        <v>0</v>
      </c>
      <c r="AS2151" s="42" t="str">
        <f>TEXT(tbl_TransDet_Exp[[#This Row],[Project Id]],"000000")</f>
        <v>000000</v>
      </c>
      <c r="AT2151" s="42" t="e">
        <f>INDEX(Table11[Description],MATCH(tbl_TransDet_Exp[[#This Row],[Account]],Table11[GL Account],0))</f>
        <v>#N/A</v>
      </c>
      <c r="AU21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2" spans="2:47">
      <c r="B2152" s="11"/>
      <c r="C2152" s="243"/>
      <c r="D2152" s="243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244"/>
      <c r="P2152" s="11"/>
      <c r="Q2152" s="245"/>
      <c r="R2152" s="11"/>
      <c r="S2152" s="11"/>
      <c r="T2152" s="11"/>
      <c r="U2152" s="11"/>
      <c r="V2152" s="11"/>
      <c r="W2152" s="11"/>
      <c r="X2152" s="11"/>
      <c r="Y2152" s="11"/>
      <c r="Z2152" s="246"/>
      <c r="AA21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2" s="250" t="e">
        <f>IF(tbl_TransDet_Exp[[#This Row],[+/-  (HR GL Detail)]]&lt;&gt;"",tbl_TransDet_Exp[[#This Row],[+/-  (HR GL Detail)]],IF(#REF!&lt;&gt;"",#REF!,""))</f>
        <v>#REF!</v>
      </c>
      <c r="AC2152" s="250" t="str">
        <f t="shared" si="102"/>
        <v>https://financials.omni.fsu.edu/psp/sprdfi/EMPLOYEE/ERP/c/AUDIT_EXPENSE_FUNCTIONS.TE_EXP_SHEET_INQ.GBL?SHEET_ID=</v>
      </c>
      <c r="AD2152" s="250" t="str">
        <f t="shared" si="103"/>
        <v>&amp;PAGE=EX_SHEET_ENTRY</v>
      </c>
      <c r="AE2152" s="250" t="str">
        <f>IF(LEFT(tbl_TransDet_Exp[[#This Row],[Journal Id]],2)="EX",TEXT(tbl_TransDet_Exp[[#This Row],[Vch /Ex /PayId]],"0000000000"),"")</f>
        <v/>
      </c>
      <c r="AF2152" s="250" t="b">
        <f>IF(tbl_TransDet_Exp[[#This Row],[ER Lookup and Format]]&lt;&gt;"",CONCATENATE(tbl_TransDet_Exp[[#This Row],[https://financials.omni.fsu.edu/psp/sprdfi/EMPLOYEE/ERP/c/AUDIT_EXPENSE_FUNCTIONS.TE_EXP_SHEET_INQ.GBL?SHEET_ID=]],AE2152,tbl_TransDet_Exp[[#This Row],[&amp;PAGE=EX_SHEET_ENTRY]]))</f>
        <v>0</v>
      </c>
      <c r="AG2152" s="250" t="str">
        <f t="shared" si="104"/>
        <v>https://docmgmt.its.fsu.edu/NolijWeb/public/apiLoginCheck.jsp?redir=../documentviewer/%3FdocumentId%3D</v>
      </c>
      <c r="AH21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2" s="250" t="str">
        <f>tbl_TransDet_Exp[[#Headers],[&amp;TargetFrameName=None]]</f>
        <v>&amp;TargetFrameName=None</v>
      </c>
      <c r="AJ21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2" s="71"/>
      <c r="AN2152" s="22"/>
      <c r="AO2152" s="22"/>
      <c r="AP2152" s="208"/>
      <c r="AQ2152" s="42" t="e">
        <f>IF(tbl_TransDet_Exp[[#This Row],[Custom SR Type]]="",INDEX(SR_Lookup[Section Name],MATCH(tbl_TransDet_Exp[[#This Row],[Account]],SR_Lookup[Account],0)),tbl_TransDet_Exp[[#This Row],[Custom SR Type]])</f>
        <v>#N/A</v>
      </c>
      <c r="AR2152" s="42">
        <f>VALUE(CONCATENATE(C2152,TEXT(tbl_TransDet_Exp[[#This Row],[Pd]],"00")))</f>
        <v>0</v>
      </c>
      <c r="AS2152" s="42" t="str">
        <f>TEXT(tbl_TransDet_Exp[[#This Row],[Project Id]],"000000")</f>
        <v>000000</v>
      </c>
      <c r="AT2152" s="42" t="e">
        <f>INDEX(Table11[Description],MATCH(tbl_TransDet_Exp[[#This Row],[Account]],Table11[GL Account],0))</f>
        <v>#N/A</v>
      </c>
      <c r="AU21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3" spans="2:47">
      <c r="B2153" s="11"/>
      <c r="C2153" s="243"/>
      <c r="D2153" s="243"/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244"/>
      <c r="P2153" s="11"/>
      <c r="Q2153" s="245"/>
      <c r="R2153" s="11"/>
      <c r="S2153" s="11"/>
      <c r="T2153" s="11"/>
      <c r="U2153" s="11"/>
      <c r="V2153" s="11"/>
      <c r="W2153" s="11"/>
      <c r="X2153" s="11"/>
      <c r="Y2153" s="11"/>
      <c r="Z2153" s="246"/>
      <c r="AA21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3" s="250" t="e">
        <f>IF(tbl_TransDet_Exp[[#This Row],[+/-  (HR GL Detail)]]&lt;&gt;"",tbl_TransDet_Exp[[#This Row],[+/-  (HR GL Detail)]],IF(#REF!&lt;&gt;"",#REF!,""))</f>
        <v>#REF!</v>
      </c>
      <c r="AC2153" s="250" t="str">
        <f t="shared" si="102"/>
        <v>https://financials.omni.fsu.edu/psp/sprdfi/EMPLOYEE/ERP/c/AUDIT_EXPENSE_FUNCTIONS.TE_EXP_SHEET_INQ.GBL?SHEET_ID=</v>
      </c>
      <c r="AD2153" s="250" t="str">
        <f t="shared" si="103"/>
        <v>&amp;PAGE=EX_SHEET_ENTRY</v>
      </c>
      <c r="AE2153" s="250" t="str">
        <f>IF(LEFT(tbl_TransDet_Exp[[#This Row],[Journal Id]],2)="EX",TEXT(tbl_TransDet_Exp[[#This Row],[Vch /Ex /PayId]],"0000000000"),"")</f>
        <v/>
      </c>
      <c r="AF2153" s="250" t="b">
        <f>IF(tbl_TransDet_Exp[[#This Row],[ER Lookup and Format]]&lt;&gt;"",CONCATENATE(tbl_TransDet_Exp[[#This Row],[https://financials.omni.fsu.edu/psp/sprdfi/EMPLOYEE/ERP/c/AUDIT_EXPENSE_FUNCTIONS.TE_EXP_SHEET_INQ.GBL?SHEET_ID=]],AE2153,tbl_TransDet_Exp[[#This Row],[&amp;PAGE=EX_SHEET_ENTRY]]))</f>
        <v>0</v>
      </c>
      <c r="AG2153" s="250" t="str">
        <f t="shared" si="104"/>
        <v>https://docmgmt.its.fsu.edu/NolijWeb/public/apiLoginCheck.jsp?redir=../documentviewer/%3FdocumentId%3D</v>
      </c>
      <c r="AH21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3" s="250" t="str">
        <f>tbl_TransDet_Exp[[#Headers],[&amp;TargetFrameName=None]]</f>
        <v>&amp;TargetFrameName=None</v>
      </c>
      <c r="AJ21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3" s="71"/>
      <c r="AN2153" s="22"/>
      <c r="AO2153" s="22"/>
      <c r="AP2153" s="208"/>
      <c r="AQ2153" s="42" t="e">
        <f>IF(tbl_TransDet_Exp[[#This Row],[Custom SR Type]]="",INDEX(SR_Lookup[Section Name],MATCH(tbl_TransDet_Exp[[#This Row],[Account]],SR_Lookup[Account],0)),tbl_TransDet_Exp[[#This Row],[Custom SR Type]])</f>
        <v>#N/A</v>
      </c>
      <c r="AR2153" s="42">
        <f>VALUE(CONCATENATE(C2153,TEXT(tbl_TransDet_Exp[[#This Row],[Pd]],"00")))</f>
        <v>0</v>
      </c>
      <c r="AS2153" s="42" t="str">
        <f>TEXT(tbl_TransDet_Exp[[#This Row],[Project Id]],"000000")</f>
        <v>000000</v>
      </c>
      <c r="AT2153" s="42" t="e">
        <f>INDEX(Table11[Description],MATCH(tbl_TransDet_Exp[[#This Row],[Account]],Table11[GL Account],0))</f>
        <v>#N/A</v>
      </c>
      <c r="AU21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4" spans="2:47">
      <c r="B2154" s="11"/>
      <c r="C2154" s="243"/>
      <c r="D2154" s="243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244"/>
      <c r="P2154" s="11"/>
      <c r="Q2154" s="245"/>
      <c r="R2154" s="11"/>
      <c r="S2154" s="11"/>
      <c r="T2154" s="11"/>
      <c r="U2154" s="11"/>
      <c r="V2154" s="11"/>
      <c r="W2154" s="11"/>
      <c r="X2154" s="11"/>
      <c r="Y2154" s="11"/>
      <c r="Z2154" s="246"/>
      <c r="AA21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4" s="250" t="e">
        <f>IF(tbl_TransDet_Exp[[#This Row],[+/-  (HR GL Detail)]]&lt;&gt;"",tbl_TransDet_Exp[[#This Row],[+/-  (HR GL Detail)]],IF(#REF!&lt;&gt;"",#REF!,""))</f>
        <v>#REF!</v>
      </c>
      <c r="AC2154" s="250" t="str">
        <f t="shared" si="102"/>
        <v>https://financials.omni.fsu.edu/psp/sprdfi/EMPLOYEE/ERP/c/AUDIT_EXPENSE_FUNCTIONS.TE_EXP_SHEET_INQ.GBL?SHEET_ID=</v>
      </c>
      <c r="AD2154" s="250" t="str">
        <f t="shared" si="103"/>
        <v>&amp;PAGE=EX_SHEET_ENTRY</v>
      </c>
      <c r="AE2154" s="250" t="str">
        <f>IF(LEFT(tbl_TransDet_Exp[[#This Row],[Journal Id]],2)="EX",TEXT(tbl_TransDet_Exp[[#This Row],[Vch /Ex /PayId]],"0000000000"),"")</f>
        <v/>
      </c>
      <c r="AF2154" s="250" t="b">
        <f>IF(tbl_TransDet_Exp[[#This Row],[ER Lookup and Format]]&lt;&gt;"",CONCATENATE(tbl_TransDet_Exp[[#This Row],[https://financials.omni.fsu.edu/psp/sprdfi/EMPLOYEE/ERP/c/AUDIT_EXPENSE_FUNCTIONS.TE_EXP_SHEET_INQ.GBL?SHEET_ID=]],AE2154,tbl_TransDet_Exp[[#This Row],[&amp;PAGE=EX_SHEET_ENTRY]]))</f>
        <v>0</v>
      </c>
      <c r="AG2154" s="250" t="str">
        <f t="shared" si="104"/>
        <v>https://docmgmt.its.fsu.edu/NolijWeb/public/apiLoginCheck.jsp?redir=../documentviewer/%3FdocumentId%3D</v>
      </c>
      <c r="AH21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4" s="250" t="str">
        <f>tbl_TransDet_Exp[[#Headers],[&amp;TargetFrameName=None]]</f>
        <v>&amp;TargetFrameName=None</v>
      </c>
      <c r="AJ21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4" s="71"/>
      <c r="AN2154" s="22"/>
      <c r="AO2154" s="22"/>
      <c r="AP2154" s="208"/>
      <c r="AQ2154" s="42" t="e">
        <f>IF(tbl_TransDet_Exp[[#This Row],[Custom SR Type]]="",INDEX(SR_Lookup[Section Name],MATCH(tbl_TransDet_Exp[[#This Row],[Account]],SR_Lookup[Account],0)),tbl_TransDet_Exp[[#This Row],[Custom SR Type]])</f>
        <v>#N/A</v>
      </c>
      <c r="AR2154" s="42">
        <f>VALUE(CONCATENATE(C2154,TEXT(tbl_TransDet_Exp[[#This Row],[Pd]],"00")))</f>
        <v>0</v>
      </c>
      <c r="AS2154" s="42" t="str">
        <f>TEXT(tbl_TransDet_Exp[[#This Row],[Project Id]],"000000")</f>
        <v>000000</v>
      </c>
      <c r="AT2154" s="42" t="e">
        <f>INDEX(Table11[Description],MATCH(tbl_TransDet_Exp[[#This Row],[Account]],Table11[GL Account],0))</f>
        <v>#N/A</v>
      </c>
      <c r="AU21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5" spans="2:47">
      <c r="B2155" s="11"/>
      <c r="C2155" s="243"/>
      <c r="D2155" s="243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244"/>
      <c r="P2155" s="11"/>
      <c r="Q2155" s="245"/>
      <c r="R2155" s="11"/>
      <c r="S2155" s="11"/>
      <c r="T2155" s="11"/>
      <c r="U2155" s="11"/>
      <c r="V2155" s="11"/>
      <c r="W2155" s="11"/>
      <c r="X2155" s="11"/>
      <c r="Y2155" s="11"/>
      <c r="Z2155" s="246"/>
      <c r="AA21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5" s="250" t="e">
        <f>IF(tbl_TransDet_Exp[[#This Row],[+/-  (HR GL Detail)]]&lt;&gt;"",tbl_TransDet_Exp[[#This Row],[+/-  (HR GL Detail)]],IF(#REF!&lt;&gt;"",#REF!,""))</f>
        <v>#REF!</v>
      </c>
      <c r="AC2155" s="250" t="str">
        <f t="shared" si="102"/>
        <v>https://financials.omni.fsu.edu/psp/sprdfi/EMPLOYEE/ERP/c/AUDIT_EXPENSE_FUNCTIONS.TE_EXP_SHEET_INQ.GBL?SHEET_ID=</v>
      </c>
      <c r="AD2155" s="250" t="str">
        <f t="shared" si="103"/>
        <v>&amp;PAGE=EX_SHEET_ENTRY</v>
      </c>
      <c r="AE2155" s="250" t="str">
        <f>IF(LEFT(tbl_TransDet_Exp[[#This Row],[Journal Id]],2)="EX",TEXT(tbl_TransDet_Exp[[#This Row],[Vch /Ex /PayId]],"0000000000"),"")</f>
        <v/>
      </c>
      <c r="AF2155" s="250" t="b">
        <f>IF(tbl_TransDet_Exp[[#This Row],[ER Lookup and Format]]&lt;&gt;"",CONCATENATE(tbl_TransDet_Exp[[#This Row],[https://financials.omni.fsu.edu/psp/sprdfi/EMPLOYEE/ERP/c/AUDIT_EXPENSE_FUNCTIONS.TE_EXP_SHEET_INQ.GBL?SHEET_ID=]],AE2155,tbl_TransDet_Exp[[#This Row],[&amp;PAGE=EX_SHEET_ENTRY]]))</f>
        <v>0</v>
      </c>
      <c r="AG2155" s="250" t="str">
        <f t="shared" si="104"/>
        <v>https://docmgmt.its.fsu.edu/NolijWeb/public/apiLoginCheck.jsp?redir=../documentviewer/%3FdocumentId%3D</v>
      </c>
      <c r="AH21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5" s="250" t="str">
        <f>tbl_TransDet_Exp[[#Headers],[&amp;TargetFrameName=None]]</f>
        <v>&amp;TargetFrameName=None</v>
      </c>
      <c r="AJ21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5" s="71"/>
      <c r="AN2155" s="22"/>
      <c r="AO2155" s="22"/>
      <c r="AP2155" s="208"/>
      <c r="AQ2155" s="42" t="e">
        <f>IF(tbl_TransDet_Exp[[#This Row],[Custom SR Type]]="",INDEX(SR_Lookup[Section Name],MATCH(tbl_TransDet_Exp[[#This Row],[Account]],SR_Lookup[Account],0)),tbl_TransDet_Exp[[#This Row],[Custom SR Type]])</f>
        <v>#N/A</v>
      </c>
      <c r="AR2155" s="42">
        <f>VALUE(CONCATENATE(C2155,TEXT(tbl_TransDet_Exp[[#This Row],[Pd]],"00")))</f>
        <v>0</v>
      </c>
      <c r="AS2155" s="42" t="str">
        <f>TEXT(tbl_TransDet_Exp[[#This Row],[Project Id]],"000000")</f>
        <v>000000</v>
      </c>
      <c r="AT2155" s="42" t="e">
        <f>INDEX(Table11[Description],MATCH(tbl_TransDet_Exp[[#This Row],[Account]],Table11[GL Account],0))</f>
        <v>#N/A</v>
      </c>
      <c r="AU21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6" spans="2:47">
      <c r="B2156" s="11"/>
      <c r="C2156" s="243"/>
      <c r="D2156" s="243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244"/>
      <c r="P2156" s="11"/>
      <c r="Q2156" s="245"/>
      <c r="R2156" s="11"/>
      <c r="S2156" s="11"/>
      <c r="T2156" s="11"/>
      <c r="U2156" s="11"/>
      <c r="V2156" s="11"/>
      <c r="W2156" s="11"/>
      <c r="X2156" s="11"/>
      <c r="Y2156" s="11"/>
      <c r="Z2156" s="246"/>
      <c r="AA21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6" s="250" t="e">
        <f>IF(tbl_TransDet_Exp[[#This Row],[+/-  (HR GL Detail)]]&lt;&gt;"",tbl_TransDet_Exp[[#This Row],[+/-  (HR GL Detail)]],IF(#REF!&lt;&gt;"",#REF!,""))</f>
        <v>#REF!</v>
      </c>
      <c r="AC2156" s="250" t="str">
        <f t="shared" si="102"/>
        <v>https://financials.omni.fsu.edu/psp/sprdfi/EMPLOYEE/ERP/c/AUDIT_EXPENSE_FUNCTIONS.TE_EXP_SHEET_INQ.GBL?SHEET_ID=</v>
      </c>
      <c r="AD2156" s="250" t="str">
        <f t="shared" si="103"/>
        <v>&amp;PAGE=EX_SHEET_ENTRY</v>
      </c>
      <c r="AE2156" s="250" t="str">
        <f>IF(LEFT(tbl_TransDet_Exp[[#This Row],[Journal Id]],2)="EX",TEXT(tbl_TransDet_Exp[[#This Row],[Vch /Ex /PayId]],"0000000000"),"")</f>
        <v/>
      </c>
      <c r="AF2156" s="250" t="b">
        <f>IF(tbl_TransDet_Exp[[#This Row],[ER Lookup and Format]]&lt;&gt;"",CONCATENATE(tbl_TransDet_Exp[[#This Row],[https://financials.omni.fsu.edu/psp/sprdfi/EMPLOYEE/ERP/c/AUDIT_EXPENSE_FUNCTIONS.TE_EXP_SHEET_INQ.GBL?SHEET_ID=]],AE2156,tbl_TransDet_Exp[[#This Row],[&amp;PAGE=EX_SHEET_ENTRY]]))</f>
        <v>0</v>
      </c>
      <c r="AG2156" s="250" t="str">
        <f t="shared" si="104"/>
        <v>https://docmgmt.its.fsu.edu/NolijWeb/public/apiLoginCheck.jsp?redir=../documentviewer/%3FdocumentId%3D</v>
      </c>
      <c r="AH21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6" s="250" t="str">
        <f>tbl_TransDet_Exp[[#Headers],[&amp;TargetFrameName=None]]</f>
        <v>&amp;TargetFrameName=None</v>
      </c>
      <c r="AJ21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6" s="71"/>
      <c r="AN2156" s="22"/>
      <c r="AO2156" s="22"/>
      <c r="AP2156" s="208"/>
      <c r="AQ2156" s="42" t="e">
        <f>IF(tbl_TransDet_Exp[[#This Row],[Custom SR Type]]="",INDEX(SR_Lookup[Section Name],MATCH(tbl_TransDet_Exp[[#This Row],[Account]],SR_Lookup[Account],0)),tbl_TransDet_Exp[[#This Row],[Custom SR Type]])</f>
        <v>#N/A</v>
      </c>
      <c r="AR2156" s="42">
        <f>VALUE(CONCATENATE(C2156,TEXT(tbl_TransDet_Exp[[#This Row],[Pd]],"00")))</f>
        <v>0</v>
      </c>
      <c r="AS2156" s="42" t="str">
        <f>TEXT(tbl_TransDet_Exp[[#This Row],[Project Id]],"000000")</f>
        <v>000000</v>
      </c>
      <c r="AT2156" s="42" t="e">
        <f>INDEX(Table11[Description],MATCH(tbl_TransDet_Exp[[#This Row],[Account]],Table11[GL Account],0))</f>
        <v>#N/A</v>
      </c>
      <c r="AU21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7" spans="2:47">
      <c r="B2157" s="11"/>
      <c r="C2157" s="243"/>
      <c r="D2157" s="243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244"/>
      <c r="P2157" s="11"/>
      <c r="Q2157" s="245"/>
      <c r="R2157" s="11"/>
      <c r="S2157" s="11"/>
      <c r="T2157" s="11"/>
      <c r="U2157" s="11"/>
      <c r="V2157" s="11"/>
      <c r="W2157" s="11"/>
      <c r="X2157" s="11"/>
      <c r="Y2157" s="11"/>
      <c r="Z2157" s="246"/>
      <c r="AA21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7" s="250" t="e">
        <f>IF(tbl_TransDet_Exp[[#This Row],[+/-  (HR GL Detail)]]&lt;&gt;"",tbl_TransDet_Exp[[#This Row],[+/-  (HR GL Detail)]],IF(#REF!&lt;&gt;"",#REF!,""))</f>
        <v>#REF!</v>
      </c>
      <c r="AC2157" s="250" t="str">
        <f t="shared" si="102"/>
        <v>https://financials.omni.fsu.edu/psp/sprdfi/EMPLOYEE/ERP/c/AUDIT_EXPENSE_FUNCTIONS.TE_EXP_SHEET_INQ.GBL?SHEET_ID=</v>
      </c>
      <c r="AD2157" s="250" t="str">
        <f t="shared" si="103"/>
        <v>&amp;PAGE=EX_SHEET_ENTRY</v>
      </c>
      <c r="AE2157" s="250" t="str">
        <f>IF(LEFT(tbl_TransDet_Exp[[#This Row],[Journal Id]],2)="EX",TEXT(tbl_TransDet_Exp[[#This Row],[Vch /Ex /PayId]],"0000000000"),"")</f>
        <v/>
      </c>
      <c r="AF2157" s="250" t="b">
        <f>IF(tbl_TransDet_Exp[[#This Row],[ER Lookup and Format]]&lt;&gt;"",CONCATENATE(tbl_TransDet_Exp[[#This Row],[https://financials.omni.fsu.edu/psp/sprdfi/EMPLOYEE/ERP/c/AUDIT_EXPENSE_FUNCTIONS.TE_EXP_SHEET_INQ.GBL?SHEET_ID=]],AE2157,tbl_TransDet_Exp[[#This Row],[&amp;PAGE=EX_SHEET_ENTRY]]))</f>
        <v>0</v>
      </c>
      <c r="AG2157" s="250" t="str">
        <f t="shared" si="104"/>
        <v>https://docmgmt.its.fsu.edu/NolijWeb/public/apiLoginCheck.jsp?redir=../documentviewer/%3FdocumentId%3D</v>
      </c>
      <c r="AH21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7" s="250" t="str">
        <f>tbl_TransDet_Exp[[#Headers],[&amp;TargetFrameName=None]]</f>
        <v>&amp;TargetFrameName=None</v>
      </c>
      <c r="AJ21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7" s="71"/>
      <c r="AN2157" s="22"/>
      <c r="AO2157" s="22"/>
      <c r="AP2157" s="208"/>
      <c r="AQ2157" s="42" t="e">
        <f>IF(tbl_TransDet_Exp[[#This Row],[Custom SR Type]]="",INDEX(SR_Lookup[Section Name],MATCH(tbl_TransDet_Exp[[#This Row],[Account]],SR_Lookup[Account],0)),tbl_TransDet_Exp[[#This Row],[Custom SR Type]])</f>
        <v>#N/A</v>
      </c>
      <c r="AR2157" s="42">
        <f>VALUE(CONCATENATE(C2157,TEXT(tbl_TransDet_Exp[[#This Row],[Pd]],"00")))</f>
        <v>0</v>
      </c>
      <c r="AS2157" s="42" t="str">
        <f>TEXT(tbl_TransDet_Exp[[#This Row],[Project Id]],"000000")</f>
        <v>000000</v>
      </c>
      <c r="AT2157" s="42" t="e">
        <f>INDEX(Table11[Description],MATCH(tbl_TransDet_Exp[[#This Row],[Account]],Table11[GL Account],0))</f>
        <v>#N/A</v>
      </c>
      <c r="AU21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8" spans="2:47">
      <c r="B2158" s="11"/>
      <c r="C2158" s="243"/>
      <c r="D2158" s="243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244"/>
      <c r="P2158" s="11"/>
      <c r="Q2158" s="245"/>
      <c r="R2158" s="11"/>
      <c r="S2158" s="11"/>
      <c r="T2158" s="11"/>
      <c r="U2158" s="11"/>
      <c r="V2158" s="11"/>
      <c r="W2158" s="11"/>
      <c r="X2158" s="11"/>
      <c r="Y2158" s="11"/>
      <c r="Z2158" s="246"/>
      <c r="AA21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8" s="250" t="e">
        <f>IF(tbl_TransDet_Exp[[#This Row],[+/-  (HR GL Detail)]]&lt;&gt;"",tbl_TransDet_Exp[[#This Row],[+/-  (HR GL Detail)]],IF(#REF!&lt;&gt;"",#REF!,""))</f>
        <v>#REF!</v>
      </c>
      <c r="AC2158" s="250" t="str">
        <f t="shared" si="102"/>
        <v>https://financials.omni.fsu.edu/psp/sprdfi/EMPLOYEE/ERP/c/AUDIT_EXPENSE_FUNCTIONS.TE_EXP_SHEET_INQ.GBL?SHEET_ID=</v>
      </c>
      <c r="AD2158" s="250" t="str">
        <f t="shared" si="103"/>
        <v>&amp;PAGE=EX_SHEET_ENTRY</v>
      </c>
      <c r="AE2158" s="250" t="str">
        <f>IF(LEFT(tbl_TransDet_Exp[[#This Row],[Journal Id]],2)="EX",TEXT(tbl_TransDet_Exp[[#This Row],[Vch /Ex /PayId]],"0000000000"),"")</f>
        <v/>
      </c>
      <c r="AF2158" s="250" t="b">
        <f>IF(tbl_TransDet_Exp[[#This Row],[ER Lookup and Format]]&lt;&gt;"",CONCATENATE(tbl_TransDet_Exp[[#This Row],[https://financials.omni.fsu.edu/psp/sprdfi/EMPLOYEE/ERP/c/AUDIT_EXPENSE_FUNCTIONS.TE_EXP_SHEET_INQ.GBL?SHEET_ID=]],AE2158,tbl_TransDet_Exp[[#This Row],[&amp;PAGE=EX_SHEET_ENTRY]]))</f>
        <v>0</v>
      </c>
      <c r="AG2158" s="250" t="str">
        <f t="shared" si="104"/>
        <v>https://docmgmt.its.fsu.edu/NolijWeb/public/apiLoginCheck.jsp?redir=../documentviewer/%3FdocumentId%3D</v>
      </c>
      <c r="AH21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8" s="250" t="str">
        <f>tbl_TransDet_Exp[[#Headers],[&amp;TargetFrameName=None]]</f>
        <v>&amp;TargetFrameName=None</v>
      </c>
      <c r="AJ21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8" s="71"/>
      <c r="AN2158" s="22"/>
      <c r="AO2158" s="22"/>
      <c r="AP2158" s="208"/>
      <c r="AQ2158" s="42" t="e">
        <f>IF(tbl_TransDet_Exp[[#This Row],[Custom SR Type]]="",INDEX(SR_Lookup[Section Name],MATCH(tbl_TransDet_Exp[[#This Row],[Account]],SR_Lookup[Account],0)),tbl_TransDet_Exp[[#This Row],[Custom SR Type]])</f>
        <v>#N/A</v>
      </c>
      <c r="AR2158" s="42">
        <f>VALUE(CONCATENATE(C2158,TEXT(tbl_TransDet_Exp[[#This Row],[Pd]],"00")))</f>
        <v>0</v>
      </c>
      <c r="AS2158" s="42" t="str">
        <f>TEXT(tbl_TransDet_Exp[[#This Row],[Project Id]],"000000")</f>
        <v>000000</v>
      </c>
      <c r="AT2158" s="42" t="e">
        <f>INDEX(Table11[Description],MATCH(tbl_TransDet_Exp[[#This Row],[Account]],Table11[GL Account],0))</f>
        <v>#N/A</v>
      </c>
      <c r="AU21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59" spans="2:47">
      <c r="B2159" s="11"/>
      <c r="C2159" s="243"/>
      <c r="D2159" s="243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244"/>
      <c r="P2159" s="11"/>
      <c r="Q2159" s="245"/>
      <c r="R2159" s="11"/>
      <c r="S2159" s="11"/>
      <c r="T2159" s="11"/>
      <c r="U2159" s="11"/>
      <c r="V2159" s="11"/>
      <c r="W2159" s="11"/>
      <c r="X2159" s="11"/>
      <c r="Y2159" s="11"/>
      <c r="Z2159" s="246"/>
      <c r="AA21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59" s="250" t="e">
        <f>IF(tbl_TransDet_Exp[[#This Row],[+/-  (HR GL Detail)]]&lt;&gt;"",tbl_TransDet_Exp[[#This Row],[+/-  (HR GL Detail)]],IF(#REF!&lt;&gt;"",#REF!,""))</f>
        <v>#REF!</v>
      </c>
      <c r="AC2159" s="250" t="str">
        <f t="shared" si="102"/>
        <v>https://financials.omni.fsu.edu/psp/sprdfi/EMPLOYEE/ERP/c/AUDIT_EXPENSE_FUNCTIONS.TE_EXP_SHEET_INQ.GBL?SHEET_ID=</v>
      </c>
      <c r="AD2159" s="250" t="str">
        <f t="shared" si="103"/>
        <v>&amp;PAGE=EX_SHEET_ENTRY</v>
      </c>
      <c r="AE2159" s="250" t="str">
        <f>IF(LEFT(tbl_TransDet_Exp[[#This Row],[Journal Id]],2)="EX",TEXT(tbl_TransDet_Exp[[#This Row],[Vch /Ex /PayId]],"0000000000"),"")</f>
        <v/>
      </c>
      <c r="AF2159" s="250" t="b">
        <f>IF(tbl_TransDet_Exp[[#This Row],[ER Lookup and Format]]&lt;&gt;"",CONCATENATE(tbl_TransDet_Exp[[#This Row],[https://financials.omni.fsu.edu/psp/sprdfi/EMPLOYEE/ERP/c/AUDIT_EXPENSE_FUNCTIONS.TE_EXP_SHEET_INQ.GBL?SHEET_ID=]],AE2159,tbl_TransDet_Exp[[#This Row],[&amp;PAGE=EX_SHEET_ENTRY]]))</f>
        <v>0</v>
      </c>
      <c r="AG2159" s="250" t="str">
        <f t="shared" si="104"/>
        <v>https://docmgmt.its.fsu.edu/NolijWeb/public/apiLoginCheck.jsp?redir=../documentviewer/%3FdocumentId%3D</v>
      </c>
      <c r="AH21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59" s="250" t="str">
        <f>tbl_TransDet_Exp[[#Headers],[&amp;TargetFrameName=None]]</f>
        <v>&amp;TargetFrameName=None</v>
      </c>
      <c r="AJ21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59" s="71"/>
      <c r="AN2159" s="22"/>
      <c r="AO2159" s="22"/>
      <c r="AP2159" s="208"/>
      <c r="AQ2159" s="42" t="e">
        <f>IF(tbl_TransDet_Exp[[#This Row],[Custom SR Type]]="",INDEX(SR_Lookup[Section Name],MATCH(tbl_TransDet_Exp[[#This Row],[Account]],SR_Lookup[Account],0)),tbl_TransDet_Exp[[#This Row],[Custom SR Type]])</f>
        <v>#N/A</v>
      </c>
      <c r="AR2159" s="42">
        <f>VALUE(CONCATENATE(C2159,TEXT(tbl_TransDet_Exp[[#This Row],[Pd]],"00")))</f>
        <v>0</v>
      </c>
      <c r="AS2159" s="42" t="str">
        <f>TEXT(tbl_TransDet_Exp[[#This Row],[Project Id]],"000000")</f>
        <v>000000</v>
      </c>
      <c r="AT2159" s="42" t="e">
        <f>INDEX(Table11[Description],MATCH(tbl_TransDet_Exp[[#This Row],[Account]],Table11[GL Account],0))</f>
        <v>#N/A</v>
      </c>
      <c r="AU21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0" spans="2:47">
      <c r="B2160" s="11"/>
      <c r="C2160" s="243"/>
      <c r="D2160" s="243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244"/>
      <c r="P2160" s="11"/>
      <c r="Q2160" s="245"/>
      <c r="R2160" s="11"/>
      <c r="S2160" s="11"/>
      <c r="T2160" s="11"/>
      <c r="U2160" s="11"/>
      <c r="V2160" s="11"/>
      <c r="W2160" s="11"/>
      <c r="X2160" s="11"/>
      <c r="Y2160" s="11"/>
      <c r="Z2160" s="246"/>
      <c r="AA21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0" s="250" t="e">
        <f>IF(tbl_TransDet_Exp[[#This Row],[+/-  (HR GL Detail)]]&lt;&gt;"",tbl_TransDet_Exp[[#This Row],[+/-  (HR GL Detail)]],IF(#REF!&lt;&gt;"",#REF!,""))</f>
        <v>#REF!</v>
      </c>
      <c r="AC2160" s="250" t="str">
        <f t="shared" si="102"/>
        <v>https://financials.omni.fsu.edu/psp/sprdfi/EMPLOYEE/ERP/c/AUDIT_EXPENSE_FUNCTIONS.TE_EXP_SHEET_INQ.GBL?SHEET_ID=</v>
      </c>
      <c r="AD2160" s="250" t="str">
        <f t="shared" si="103"/>
        <v>&amp;PAGE=EX_SHEET_ENTRY</v>
      </c>
      <c r="AE2160" s="250" t="str">
        <f>IF(LEFT(tbl_TransDet_Exp[[#This Row],[Journal Id]],2)="EX",TEXT(tbl_TransDet_Exp[[#This Row],[Vch /Ex /PayId]],"0000000000"),"")</f>
        <v/>
      </c>
      <c r="AF2160" s="250" t="b">
        <f>IF(tbl_TransDet_Exp[[#This Row],[ER Lookup and Format]]&lt;&gt;"",CONCATENATE(tbl_TransDet_Exp[[#This Row],[https://financials.omni.fsu.edu/psp/sprdfi/EMPLOYEE/ERP/c/AUDIT_EXPENSE_FUNCTIONS.TE_EXP_SHEET_INQ.GBL?SHEET_ID=]],AE2160,tbl_TransDet_Exp[[#This Row],[&amp;PAGE=EX_SHEET_ENTRY]]))</f>
        <v>0</v>
      </c>
      <c r="AG2160" s="250" t="str">
        <f t="shared" si="104"/>
        <v>https://docmgmt.its.fsu.edu/NolijWeb/public/apiLoginCheck.jsp?redir=../documentviewer/%3FdocumentId%3D</v>
      </c>
      <c r="AH21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0" s="250" t="str">
        <f>tbl_TransDet_Exp[[#Headers],[&amp;TargetFrameName=None]]</f>
        <v>&amp;TargetFrameName=None</v>
      </c>
      <c r="AJ21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0" s="71"/>
      <c r="AN2160" s="22"/>
      <c r="AO2160" s="22"/>
      <c r="AP2160" s="208"/>
      <c r="AQ2160" s="42" t="e">
        <f>IF(tbl_TransDet_Exp[[#This Row],[Custom SR Type]]="",INDEX(SR_Lookup[Section Name],MATCH(tbl_TransDet_Exp[[#This Row],[Account]],SR_Lookup[Account],0)),tbl_TransDet_Exp[[#This Row],[Custom SR Type]])</f>
        <v>#N/A</v>
      </c>
      <c r="AR2160" s="42">
        <f>VALUE(CONCATENATE(C2160,TEXT(tbl_TransDet_Exp[[#This Row],[Pd]],"00")))</f>
        <v>0</v>
      </c>
      <c r="AS2160" s="42" t="str">
        <f>TEXT(tbl_TransDet_Exp[[#This Row],[Project Id]],"000000")</f>
        <v>000000</v>
      </c>
      <c r="AT2160" s="42" t="e">
        <f>INDEX(Table11[Description],MATCH(tbl_TransDet_Exp[[#This Row],[Account]],Table11[GL Account],0))</f>
        <v>#N/A</v>
      </c>
      <c r="AU21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1" spans="2:47">
      <c r="B2161" s="11"/>
      <c r="C2161" s="243"/>
      <c r="D2161" s="243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244"/>
      <c r="P2161" s="11"/>
      <c r="Q2161" s="245"/>
      <c r="R2161" s="11"/>
      <c r="S2161" s="11"/>
      <c r="T2161" s="11"/>
      <c r="U2161" s="11"/>
      <c r="V2161" s="11"/>
      <c r="W2161" s="11"/>
      <c r="X2161" s="11"/>
      <c r="Y2161" s="11"/>
      <c r="Z2161" s="246"/>
      <c r="AA21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1" s="250" t="e">
        <f>IF(tbl_TransDet_Exp[[#This Row],[+/-  (HR GL Detail)]]&lt;&gt;"",tbl_TransDet_Exp[[#This Row],[+/-  (HR GL Detail)]],IF(#REF!&lt;&gt;"",#REF!,""))</f>
        <v>#REF!</v>
      </c>
      <c r="AC2161" s="250" t="str">
        <f t="shared" si="102"/>
        <v>https://financials.omni.fsu.edu/psp/sprdfi/EMPLOYEE/ERP/c/AUDIT_EXPENSE_FUNCTIONS.TE_EXP_SHEET_INQ.GBL?SHEET_ID=</v>
      </c>
      <c r="AD2161" s="250" t="str">
        <f t="shared" si="103"/>
        <v>&amp;PAGE=EX_SHEET_ENTRY</v>
      </c>
      <c r="AE2161" s="250" t="str">
        <f>IF(LEFT(tbl_TransDet_Exp[[#This Row],[Journal Id]],2)="EX",TEXT(tbl_TransDet_Exp[[#This Row],[Vch /Ex /PayId]],"0000000000"),"")</f>
        <v/>
      </c>
      <c r="AF2161" s="250" t="b">
        <f>IF(tbl_TransDet_Exp[[#This Row],[ER Lookup and Format]]&lt;&gt;"",CONCATENATE(tbl_TransDet_Exp[[#This Row],[https://financials.omni.fsu.edu/psp/sprdfi/EMPLOYEE/ERP/c/AUDIT_EXPENSE_FUNCTIONS.TE_EXP_SHEET_INQ.GBL?SHEET_ID=]],AE2161,tbl_TransDet_Exp[[#This Row],[&amp;PAGE=EX_SHEET_ENTRY]]))</f>
        <v>0</v>
      </c>
      <c r="AG2161" s="250" t="str">
        <f t="shared" si="104"/>
        <v>https://docmgmt.its.fsu.edu/NolijWeb/public/apiLoginCheck.jsp?redir=../documentviewer/%3FdocumentId%3D</v>
      </c>
      <c r="AH21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1" s="250" t="str">
        <f>tbl_TransDet_Exp[[#Headers],[&amp;TargetFrameName=None]]</f>
        <v>&amp;TargetFrameName=None</v>
      </c>
      <c r="AJ21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1" s="71"/>
      <c r="AN2161" s="22"/>
      <c r="AO2161" s="22"/>
      <c r="AP2161" s="208"/>
      <c r="AQ2161" s="42" t="e">
        <f>IF(tbl_TransDet_Exp[[#This Row],[Custom SR Type]]="",INDEX(SR_Lookup[Section Name],MATCH(tbl_TransDet_Exp[[#This Row],[Account]],SR_Lookup[Account],0)),tbl_TransDet_Exp[[#This Row],[Custom SR Type]])</f>
        <v>#N/A</v>
      </c>
      <c r="AR2161" s="42">
        <f>VALUE(CONCATENATE(C2161,TEXT(tbl_TransDet_Exp[[#This Row],[Pd]],"00")))</f>
        <v>0</v>
      </c>
      <c r="AS2161" s="42" t="str">
        <f>TEXT(tbl_TransDet_Exp[[#This Row],[Project Id]],"000000")</f>
        <v>000000</v>
      </c>
      <c r="AT2161" s="42" t="e">
        <f>INDEX(Table11[Description],MATCH(tbl_TransDet_Exp[[#This Row],[Account]],Table11[GL Account],0))</f>
        <v>#N/A</v>
      </c>
      <c r="AU21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2" spans="2:47">
      <c r="B2162" s="11"/>
      <c r="C2162" s="243"/>
      <c r="D2162" s="243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244"/>
      <c r="P2162" s="11"/>
      <c r="Q2162" s="245"/>
      <c r="R2162" s="11"/>
      <c r="S2162" s="11"/>
      <c r="T2162" s="11"/>
      <c r="U2162" s="11"/>
      <c r="V2162" s="11"/>
      <c r="W2162" s="11"/>
      <c r="X2162" s="11"/>
      <c r="Y2162" s="11"/>
      <c r="Z2162" s="246"/>
      <c r="AA21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2" s="250" t="e">
        <f>IF(tbl_TransDet_Exp[[#This Row],[+/-  (HR GL Detail)]]&lt;&gt;"",tbl_TransDet_Exp[[#This Row],[+/-  (HR GL Detail)]],IF(#REF!&lt;&gt;"",#REF!,""))</f>
        <v>#REF!</v>
      </c>
      <c r="AC2162" s="250" t="str">
        <f t="shared" si="102"/>
        <v>https://financials.omni.fsu.edu/psp/sprdfi/EMPLOYEE/ERP/c/AUDIT_EXPENSE_FUNCTIONS.TE_EXP_SHEET_INQ.GBL?SHEET_ID=</v>
      </c>
      <c r="AD2162" s="250" t="str">
        <f t="shared" si="103"/>
        <v>&amp;PAGE=EX_SHEET_ENTRY</v>
      </c>
      <c r="AE2162" s="250" t="str">
        <f>IF(LEFT(tbl_TransDet_Exp[[#This Row],[Journal Id]],2)="EX",TEXT(tbl_TransDet_Exp[[#This Row],[Vch /Ex /PayId]],"0000000000"),"")</f>
        <v/>
      </c>
      <c r="AF2162" s="250" t="b">
        <f>IF(tbl_TransDet_Exp[[#This Row],[ER Lookup and Format]]&lt;&gt;"",CONCATENATE(tbl_TransDet_Exp[[#This Row],[https://financials.omni.fsu.edu/psp/sprdfi/EMPLOYEE/ERP/c/AUDIT_EXPENSE_FUNCTIONS.TE_EXP_SHEET_INQ.GBL?SHEET_ID=]],AE2162,tbl_TransDet_Exp[[#This Row],[&amp;PAGE=EX_SHEET_ENTRY]]))</f>
        <v>0</v>
      </c>
      <c r="AG2162" s="250" t="str">
        <f t="shared" si="104"/>
        <v>https://docmgmt.its.fsu.edu/NolijWeb/public/apiLoginCheck.jsp?redir=../documentviewer/%3FdocumentId%3D</v>
      </c>
      <c r="AH21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2" s="250" t="str">
        <f>tbl_TransDet_Exp[[#Headers],[&amp;TargetFrameName=None]]</f>
        <v>&amp;TargetFrameName=None</v>
      </c>
      <c r="AJ21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2" s="71"/>
      <c r="AN2162" s="22"/>
      <c r="AO2162" s="22"/>
      <c r="AP2162" s="208"/>
      <c r="AQ2162" s="42" t="e">
        <f>IF(tbl_TransDet_Exp[[#This Row],[Custom SR Type]]="",INDEX(SR_Lookup[Section Name],MATCH(tbl_TransDet_Exp[[#This Row],[Account]],SR_Lookup[Account],0)),tbl_TransDet_Exp[[#This Row],[Custom SR Type]])</f>
        <v>#N/A</v>
      </c>
      <c r="AR2162" s="42">
        <f>VALUE(CONCATENATE(C2162,TEXT(tbl_TransDet_Exp[[#This Row],[Pd]],"00")))</f>
        <v>0</v>
      </c>
      <c r="AS2162" s="42" t="str">
        <f>TEXT(tbl_TransDet_Exp[[#This Row],[Project Id]],"000000")</f>
        <v>000000</v>
      </c>
      <c r="AT2162" s="42" t="e">
        <f>INDEX(Table11[Description],MATCH(tbl_TransDet_Exp[[#This Row],[Account]],Table11[GL Account],0))</f>
        <v>#N/A</v>
      </c>
      <c r="AU21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3" spans="2:47">
      <c r="B2163" s="11"/>
      <c r="C2163" s="243"/>
      <c r="D2163" s="243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244"/>
      <c r="P2163" s="11"/>
      <c r="Q2163" s="245"/>
      <c r="R2163" s="11"/>
      <c r="S2163" s="11"/>
      <c r="T2163" s="11"/>
      <c r="U2163" s="11"/>
      <c r="V2163" s="11"/>
      <c r="W2163" s="11"/>
      <c r="X2163" s="11"/>
      <c r="Y2163" s="11"/>
      <c r="Z2163" s="246"/>
      <c r="AA21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3" s="250" t="e">
        <f>IF(tbl_TransDet_Exp[[#This Row],[+/-  (HR GL Detail)]]&lt;&gt;"",tbl_TransDet_Exp[[#This Row],[+/-  (HR GL Detail)]],IF(#REF!&lt;&gt;"",#REF!,""))</f>
        <v>#REF!</v>
      </c>
      <c r="AC2163" s="250" t="str">
        <f t="shared" si="102"/>
        <v>https://financials.omni.fsu.edu/psp/sprdfi/EMPLOYEE/ERP/c/AUDIT_EXPENSE_FUNCTIONS.TE_EXP_SHEET_INQ.GBL?SHEET_ID=</v>
      </c>
      <c r="AD2163" s="250" t="str">
        <f t="shared" si="103"/>
        <v>&amp;PAGE=EX_SHEET_ENTRY</v>
      </c>
      <c r="AE2163" s="250" t="str">
        <f>IF(LEFT(tbl_TransDet_Exp[[#This Row],[Journal Id]],2)="EX",TEXT(tbl_TransDet_Exp[[#This Row],[Vch /Ex /PayId]],"0000000000"),"")</f>
        <v/>
      </c>
      <c r="AF2163" s="250" t="b">
        <f>IF(tbl_TransDet_Exp[[#This Row],[ER Lookup and Format]]&lt;&gt;"",CONCATENATE(tbl_TransDet_Exp[[#This Row],[https://financials.omni.fsu.edu/psp/sprdfi/EMPLOYEE/ERP/c/AUDIT_EXPENSE_FUNCTIONS.TE_EXP_SHEET_INQ.GBL?SHEET_ID=]],AE2163,tbl_TransDet_Exp[[#This Row],[&amp;PAGE=EX_SHEET_ENTRY]]))</f>
        <v>0</v>
      </c>
      <c r="AG2163" s="250" t="str">
        <f t="shared" si="104"/>
        <v>https://docmgmt.its.fsu.edu/NolijWeb/public/apiLoginCheck.jsp?redir=../documentviewer/%3FdocumentId%3D</v>
      </c>
      <c r="AH21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3" s="250" t="str">
        <f>tbl_TransDet_Exp[[#Headers],[&amp;TargetFrameName=None]]</f>
        <v>&amp;TargetFrameName=None</v>
      </c>
      <c r="AJ21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3" s="71"/>
      <c r="AN2163" s="22"/>
      <c r="AO2163" s="22"/>
      <c r="AP2163" s="208"/>
      <c r="AQ2163" s="42" t="e">
        <f>IF(tbl_TransDet_Exp[[#This Row],[Custom SR Type]]="",INDEX(SR_Lookup[Section Name],MATCH(tbl_TransDet_Exp[[#This Row],[Account]],SR_Lookup[Account],0)),tbl_TransDet_Exp[[#This Row],[Custom SR Type]])</f>
        <v>#N/A</v>
      </c>
      <c r="AR2163" s="42">
        <f>VALUE(CONCATENATE(C2163,TEXT(tbl_TransDet_Exp[[#This Row],[Pd]],"00")))</f>
        <v>0</v>
      </c>
      <c r="AS2163" s="42" t="str">
        <f>TEXT(tbl_TransDet_Exp[[#This Row],[Project Id]],"000000")</f>
        <v>000000</v>
      </c>
      <c r="AT2163" s="42" t="e">
        <f>INDEX(Table11[Description],MATCH(tbl_TransDet_Exp[[#This Row],[Account]],Table11[GL Account],0))</f>
        <v>#N/A</v>
      </c>
      <c r="AU21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4" spans="2:47">
      <c r="B2164" s="11"/>
      <c r="C2164" s="243"/>
      <c r="D2164" s="243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244"/>
      <c r="P2164" s="11"/>
      <c r="Q2164" s="245"/>
      <c r="R2164" s="11"/>
      <c r="S2164" s="11"/>
      <c r="T2164" s="11"/>
      <c r="U2164" s="11"/>
      <c r="V2164" s="11"/>
      <c r="W2164" s="11"/>
      <c r="X2164" s="11"/>
      <c r="Y2164" s="11"/>
      <c r="Z2164" s="246"/>
      <c r="AA21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4" s="250" t="e">
        <f>IF(tbl_TransDet_Exp[[#This Row],[+/-  (HR GL Detail)]]&lt;&gt;"",tbl_TransDet_Exp[[#This Row],[+/-  (HR GL Detail)]],IF(#REF!&lt;&gt;"",#REF!,""))</f>
        <v>#REF!</v>
      </c>
      <c r="AC2164" s="250" t="str">
        <f t="shared" si="102"/>
        <v>https://financials.omni.fsu.edu/psp/sprdfi/EMPLOYEE/ERP/c/AUDIT_EXPENSE_FUNCTIONS.TE_EXP_SHEET_INQ.GBL?SHEET_ID=</v>
      </c>
      <c r="AD2164" s="250" t="str">
        <f t="shared" si="103"/>
        <v>&amp;PAGE=EX_SHEET_ENTRY</v>
      </c>
      <c r="AE2164" s="250" t="str">
        <f>IF(LEFT(tbl_TransDet_Exp[[#This Row],[Journal Id]],2)="EX",TEXT(tbl_TransDet_Exp[[#This Row],[Vch /Ex /PayId]],"0000000000"),"")</f>
        <v/>
      </c>
      <c r="AF2164" s="250" t="b">
        <f>IF(tbl_TransDet_Exp[[#This Row],[ER Lookup and Format]]&lt;&gt;"",CONCATENATE(tbl_TransDet_Exp[[#This Row],[https://financials.omni.fsu.edu/psp/sprdfi/EMPLOYEE/ERP/c/AUDIT_EXPENSE_FUNCTIONS.TE_EXP_SHEET_INQ.GBL?SHEET_ID=]],AE2164,tbl_TransDet_Exp[[#This Row],[&amp;PAGE=EX_SHEET_ENTRY]]))</f>
        <v>0</v>
      </c>
      <c r="AG2164" s="250" t="str">
        <f t="shared" si="104"/>
        <v>https://docmgmt.its.fsu.edu/NolijWeb/public/apiLoginCheck.jsp?redir=../documentviewer/%3FdocumentId%3D</v>
      </c>
      <c r="AH21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4" s="250" t="str">
        <f>tbl_TransDet_Exp[[#Headers],[&amp;TargetFrameName=None]]</f>
        <v>&amp;TargetFrameName=None</v>
      </c>
      <c r="AJ21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4" s="71"/>
      <c r="AN2164" s="22"/>
      <c r="AO2164" s="22"/>
      <c r="AP2164" s="208"/>
      <c r="AQ2164" s="42" t="e">
        <f>IF(tbl_TransDet_Exp[[#This Row],[Custom SR Type]]="",INDEX(SR_Lookup[Section Name],MATCH(tbl_TransDet_Exp[[#This Row],[Account]],SR_Lookup[Account],0)),tbl_TransDet_Exp[[#This Row],[Custom SR Type]])</f>
        <v>#N/A</v>
      </c>
      <c r="AR2164" s="42">
        <f>VALUE(CONCATENATE(C2164,TEXT(tbl_TransDet_Exp[[#This Row],[Pd]],"00")))</f>
        <v>0</v>
      </c>
      <c r="AS2164" s="42" t="str">
        <f>TEXT(tbl_TransDet_Exp[[#This Row],[Project Id]],"000000")</f>
        <v>000000</v>
      </c>
      <c r="AT2164" s="42" t="e">
        <f>INDEX(Table11[Description],MATCH(tbl_TransDet_Exp[[#This Row],[Account]],Table11[GL Account],0))</f>
        <v>#N/A</v>
      </c>
      <c r="AU21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5" spans="2:47">
      <c r="B2165" s="11"/>
      <c r="C2165" s="243"/>
      <c r="D2165" s="243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244"/>
      <c r="P2165" s="11"/>
      <c r="Q2165" s="245"/>
      <c r="R2165" s="11"/>
      <c r="S2165" s="11"/>
      <c r="T2165" s="11"/>
      <c r="U2165" s="11"/>
      <c r="V2165" s="11"/>
      <c r="W2165" s="11"/>
      <c r="X2165" s="11"/>
      <c r="Y2165" s="11"/>
      <c r="Z2165" s="246"/>
      <c r="AA21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5" s="250" t="e">
        <f>IF(tbl_TransDet_Exp[[#This Row],[+/-  (HR GL Detail)]]&lt;&gt;"",tbl_TransDet_Exp[[#This Row],[+/-  (HR GL Detail)]],IF(#REF!&lt;&gt;"",#REF!,""))</f>
        <v>#REF!</v>
      </c>
      <c r="AC2165" s="250" t="str">
        <f t="shared" si="102"/>
        <v>https://financials.omni.fsu.edu/psp/sprdfi/EMPLOYEE/ERP/c/AUDIT_EXPENSE_FUNCTIONS.TE_EXP_SHEET_INQ.GBL?SHEET_ID=</v>
      </c>
      <c r="AD2165" s="250" t="str">
        <f t="shared" si="103"/>
        <v>&amp;PAGE=EX_SHEET_ENTRY</v>
      </c>
      <c r="AE2165" s="250" t="str">
        <f>IF(LEFT(tbl_TransDet_Exp[[#This Row],[Journal Id]],2)="EX",TEXT(tbl_TransDet_Exp[[#This Row],[Vch /Ex /PayId]],"0000000000"),"")</f>
        <v/>
      </c>
      <c r="AF2165" s="250" t="b">
        <f>IF(tbl_TransDet_Exp[[#This Row],[ER Lookup and Format]]&lt;&gt;"",CONCATENATE(tbl_TransDet_Exp[[#This Row],[https://financials.omni.fsu.edu/psp/sprdfi/EMPLOYEE/ERP/c/AUDIT_EXPENSE_FUNCTIONS.TE_EXP_SHEET_INQ.GBL?SHEET_ID=]],AE2165,tbl_TransDet_Exp[[#This Row],[&amp;PAGE=EX_SHEET_ENTRY]]))</f>
        <v>0</v>
      </c>
      <c r="AG2165" s="250" t="str">
        <f t="shared" si="104"/>
        <v>https://docmgmt.its.fsu.edu/NolijWeb/public/apiLoginCheck.jsp?redir=../documentviewer/%3FdocumentId%3D</v>
      </c>
      <c r="AH21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5" s="250" t="str">
        <f>tbl_TransDet_Exp[[#Headers],[&amp;TargetFrameName=None]]</f>
        <v>&amp;TargetFrameName=None</v>
      </c>
      <c r="AJ21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5" s="71"/>
      <c r="AN2165" s="22"/>
      <c r="AO2165" s="22"/>
      <c r="AP2165" s="208"/>
      <c r="AQ2165" s="42" t="e">
        <f>IF(tbl_TransDet_Exp[[#This Row],[Custom SR Type]]="",INDEX(SR_Lookup[Section Name],MATCH(tbl_TransDet_Exp[[#This Row],[Account]],SR_Lookup[Account],0)),tbl_TransDet_Exp[[#This Row],[Custom SR Type]])</f>
        <v>#N/A</v>
      </c>
      <c r="AR2165" s="42">
        <f>VALUE(CONCATENATE(C2165,TEXT(tbl_TransDet_Exp[[#This Row],[Pd]],"00")))</f>
        <v>0</v>
      </c>
      <c r="AS2165" s="42" t="str">
        <f>TEXT(tbl_TransDet_Exp[[#This Row],[Project Id]],"000000")</f>
        <v>000000</v>
      </c>
      <c r="AT2165" s="42" t="e">
        <f>INDEX(Table11[Description],MATCH(tbl_TransDet_Exp[[#This Row],[Account]],Table11[GL Account],0))</f>
        <v>#N/A</v>
      </c>
      <c r="AU21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6" spans="2:47">
      <c r="B2166" s="11"/>
      <c r="C2166" s="243"/>
      <c r="D2166" s="243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244"/>
      <c r="P2166" s="11"/>
      <c r="Q2166" s="245"/>
      <c r="R2166" s="11"/>
      <c r="S2166" s="11"/>
      <c r="T2166" s="11"/>
      <c r="U2166" s="11"/>
      <c r="V2166" s="11"/>
      <c r="W2166" s="11"/>
      <c r="X2166" s="11"/>
      <c r="Y2166" s="11"/>
      <c r="Z2166" s="246"/>
      <c r="AA21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6" s="250" t="e">
        <f>IF(tbl_TransDet_Exp[[#This Row],[+/-  (HR GL Detail)]]&lt;&gt;"",tbl_TransDet_Exp[[#This Row],[+/-  (HR GL Detail)]],IF(#REF!&lt;&gt;"",#REF!,""))</f>
        <v>#REF!</v>
      </c>
      <c r="AC2166" s="250" t="str">
        <f t="shared" si="102"/>
        <v>https://financials.omni.fsu.edu/psp/sprdfi/EMPLOYEE/ERP/c/AUDIT_EXPENSE_FUNCTIONS.TE_EXP_SHEET_INQ.GBL?SHEET_ID=</v>
      </c>
      <c r="AD2166" s="250" t="str">
        <f t="shared" si="103"/>
        <v>&amp;PAGE=EX_SHEET_ENTRY</v>
      </c>
      <c r="AE2166" s="250" t="str">
        <f>IF(LEFT(tbl_TransDet_Exp[[#This Row],[Journal Id]],2)="EX",TEXT(tbl_TransDet_Exp[[#This Row],[Vch /Ex /PayId]],"0000000000"),"")</f>
        <v/>
      </c>
      <c r="AF2166" s="250" t="b">
        <f>IF(tbl_TransDet_Exp[[#This Row],[ER Lookup and Format]]&lt;&gt;"",CONCATENATE(tbl_TransDet_Exp[[#This Row],[https://financials.omni.fsu.edu/psp/sprdfi/EMPLOYEE/ERP/c/AUDIT_EXPENSE_FUNCTIONS.TE_EXP_SHEET_INQ.GBL?SHEET_ID=]],AE2166,tbl_TransDet_Exp[[#This Row],[&amp;PAGE=EX_SHEET_ENTRY]]))</f>
        <v>0</v>
      </c>
      <c r="AG2166" s="250" t="str">
        <f t="shared" si="104"/>
        <v>https://docmgmt.its.fsu.edu/NolijWeb/public/apiLoginCheck.jsp?redir=../documentviewer/%3FdocumentId%3D</v>
      </c>
      <c r="AH21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6" s="250" t="str">
        <f>tbl_TransDet_Exp[[#Headers],[&amp;TargetFrameName=None]]</f>
        <v>&amp;TargetFrameName=None</v>
      </c>
      <c r="AJ21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6" s="71"/>
      <c r="AN2166" s="22"/>
      <c r="AO2166" s="22"/>
      <c r="AP2166" s="208"/>
      <c r="AQ2166" s="42" t="e">
        <f>IF(tbl_TransDet_Exp[[#This Row],[Custom SR Type]]="",INDEX(SR_Lookup[Section Name],MATCH(tbl_TransDet_Exp[[#This Row],[Account]],SR_Lookup[Account],0)),tbl_TransDet_Exp[[#This Row],[Custom SR Type]])</f>
        <v>#N/A</v>
      </c>
      <c r="AR2166" s="42">
        <f>VALUE(CONCATENATE(C2166,TEXT(tbl_TransDet_Exp[[#This Row],[Pd]],"00")))</f>
        <v>0</v>
      </c>
      <c r="AS2166" s="42" t="str">
        <f>TEXT(tbl_TransDet_Exp[[#This Row],[Project Id]],"000000")</f>
        <v>000000</v>
      </c>
      <c r="AT2166" s="42" t="e">
        <f>INDEX(Table11[Description],MATCH(tbl_TransDet_Exp[[#This Row],[Account]],Table11[GL Account],0))</f>
        <v>#N/A</v>
      </c>
      <c r="AU21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7" spans="2:47">
      <c r="B2167" s="11"/>
      <c r="C2167" s="243"/>
      <c r="D2167" s="243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244"/>
      <c r="P2167" s="11"/>
      <c r="Q2167" s="245"/>
      <c r="R2167" s="11"/>
      <c r="S2167" s="11"/>
      <c r="T2167" s="11"/>
      <c r="U2167" s="11"/>
      <c r="V2167" s="11"/>
      <c r="W2167" s="11"/>
      <c r="X2167" s="11"/>
      <c r="Y2167" s="11"/>
      <c r="Z2167" s="246"/>
      <c r="AA21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7" s="250" t="e">
        <f>IF(tbl_TransDet_Exp[[#This Row],[+/-  (HR GL Detail)]]&lt;&gt;"",tbl_TransDet_Exp[[#This Row],[+/-  (HR GL Detail)]],IF(#REF!&lt;&gt;"",#REF!,""))</f>
        <v>#REF!</v>
      </c>
      <c r="AC2167" s="250" t="str">
        <f t="shared" si="102"/>
        <v>https://financials.omni.fsu.edu/psp/sprdfi/EMPLOYEE/ERP/c/AUDIT_EXPENSE_FUNCTIONS.TE_EXP_SHEET_INQ.GBL?SHEET_ID=</v>
      </c>
      <c r="AD2167" s="250" t="str">
        <f t="shared" si="103"/>
        <v>&amp;PAGE=EX_SHEET_ENTRY</v>
      </c>
      <c r="AE2167" s="250" t="str">
        <f>IF(LEFT(tbl_TransDet_Exp[[#This Row],[Journal Id]],2)="EX",TEXT(tbl_TransDet_Exp[[#This Row],[Vch /Ex /PayId]],"0000000000"),"")</f>
        <v/>
      </c>
      <c r="AF2167" s="250" t="b">
        <f>IF(tbl_TransDet_Exp[[#This Row],[ER Lookup and Format]]&lt;&gt;"",CONCATENATE(tbl_TransDet_Exp[[#This Row],[https://financials.omni.fsu.edu/psp/sprdfi/EMPLOYEE/ERP/c/AUDIT_EXPENSE_FUNCTIONS.TE_EXP_SHEET_INQ.GBL?SHEET_ID=]],AE2167,tbl_TransDet_Exp[[#This Row],[&amp;PAGE=EX_SHEET_ENTRY]]))</f>
        <v>0</v>
      </c>
      <c r="AG2167" s="250" t="str">
        <f t="shared" si="104"/>
        <v>https://docmgmt.its.fsu.edu/NolijWeb/public/apiLoginCheck.jsp?redir=../documentviewer/%3FdocumentId%3D</v>
      </c>
      <c r="AH21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7" s="250" t="str">
        <f>tbl_TransDet_Exp[[#Headers],[&amp;TargetFrameName=None]]</f>
        <v>&amp;TargetFrameName=None</v>
      </c>
      <c r="AJ21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7" s="71"/>
      <c r="AN2167" s="22"/>
      <c r="AO2167" s="22"/>
      <c r="AP2167" s="208"/>
      <c r="AQ2167" s="42" t="e">
        <f>IF(tbl_TransDet_Exp[[#This Row],[Custom SR Type]]="",INDEX(SR_Lookup[Section Name],MATCH(tbl_TransDet_Exp[[#This Row],[Account]],SR_Lookup[Account],0)),tbl_TransDet_Exp[[#This Row],[Custom SR Type]])</f>
        <v>#N/A</v>
      </c>
      <c r="AR2167" s="42">
        <f>VALUE(CONCATENATE(C2167,TEXT(tbl_TransDet_Exp[[#This Row],[Pd]],"00")))</f>
        <v>0</v>
      </c>
      <c r="AS2167" s="42" t="str">
        <f>TEXT(tbl_TransDet_Exp[[#This Row],[Project Id]],"000000")</f>
        <v>000000</v>
      </c>
      <c r="AT2167" s="42" t="e">
        <f>INDEX(Table11[Description],MATCH(tbl_TransDet_Exp[[#This Row],[Account]],Table11[GL Account],0))</f>
        <v>#N/A</v>
      </c>
      <c r="AU21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8" spans="2:47">
      <c r="B2168" s="11"/>
      <c r="C2168" s="243"/>
      <c r="D2168" s="243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244"/>
      <c r="P2168" s="11"/>
      <c r="Q2168" s="245"/>
      <c r="R2168" s="11"/>
      <c r="S2168" s="11"/>
      <c r="T2168" s="11"/>
      <c r="U2168" s="11"/>
      <c r="V2168" s="11"/>
      <c r="W2168" s="11"/>
      <c r="X2168" s="11"/>
      <c r="Y2168" s="11"/>
      <c r="Z2168" s="246"/>
      <c r="AA21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8" s="250" t="e">
        <f>IF(tbl_TransDet_Exp[[#This Row],[+/-  (HR GL Detail)]]&lt;&gt;"",tbl_TransDet_Exp[[#This Row],[+/-  (HR GL Detail)]],IF(#REF!&lt;&gt;"",#REF!,""))</f>
        <v>#REF!</v>
      </c>
      <c r="AC2168" s="250" t="str">
        <f t="shared" si="102"/>
        <v>https://financials.omni.fsu.edu/psp/sprdfi/EMPLOYEE/ERP/c/AUDIT_EXPENSE_FUNCTIONS.TE_EXP_SHEET_INQ.GBL?SHEET_ID=</v>
      </c>
      <c r="AD2168" s="250" t="str">
        <f t="shared" si="103"/>
        <v>&amp;PAGE=EX_SHEET_ENTRY</v>
      </c>
      <c r="AE2168" s="250" t="str">
        <f>IF(LEFT(tbl_TransDet_Exp[[#This Row],[Journal Id]],2)="EX",TEXT(tbl_TransDet_Exp[[#This Row],[Vch /Ex /PayId]],"0000000000"),"")</f>
        <v/>
      </c>
      <c r="AF2168" s="250" t="b">
        <f>IF(tbl_TransDet_Exp[[#This Row],[ER Lookup and Format]]&lt;&gt;"",CONCATENATE(tbl_TransDet_Exp[[#This Row],[https://financials.omni.fsu.edu/psp/sprdfi/EMPLOYEE/ERP/c/AUDIT_EXPENSE_FUNCTIONS.TE_EXP_SHEET_INQ.GBL?SHEET_ID=]],AE2168,tbl_TransDet_Exp[[#This Row],[&amp;PAGE=EX_SHEET_ENTRY]]))</f>
        <v>0</v>
      </c>
      <c r="AG2168" s="250" t="str">
        <f t="shared" si="104"/>
        <v>https://docmgmt.its.fsu.edu/NolijWeb/public/apiLoginCheck.jsp?redir=../documentviewer/%3FdocumentId%3D</v>
      </c>
      <c r="AH21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8" s="250" t="str">
        <f>tbl_TransDet_Exp[[#Headers],[&amp;TargetFrameName=None]]</f>
        <v>&amp;TargetFrameName=None</v>
      </c>
      <c r="AJ21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8" s="71"/>
      <c r="AN2168" s="22"/>
      <c r="AO2168" s="22"/>
      <c r="AP2168" s="208"/>
      <c r="AQ2168" s="42" t="e">
        <f>IF(tbl_TransDet_Exp[[#This Row],[Custom SR Type]]="",INDEX(SR_Lookup[Section Name],MATCH(tbl_TransDet_Exp[[#This Row],[Account]],SR_Lookup[Account],0)),tbl_TransDet_Exp[[#This Row],[Custom SR Type]])</f>
        <v>#N/A</v>
      </c>
      <c r="AR2168" s="42">
        <f>VALUE(CONCATENATE(C2168,TEXT(tbl_TransDet_Exp[[#This Row],[Pd]],"00")))</f>
        <v>0</v>
      </c>
      <c r="AS2168" s="42" t="str">
        <f>TEXT(tbl_TransDet_Exp[[#This Row],[Project Id]],"000000")</f>
        <v>000000</v>
      </c>
      <c r="AT2168" s="42" t="e">
        <f>INDEX(Table11[Description],MATCH(tbl_TransDet_Exp[[#This Row],[Account]],Table11[GL Account],0))</f>
        <v>#N/A</v>
      </c>
      <c r="AU21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69" spans="2:47">
      <c r="B2169" s="11"/>
      <c r="C2169" s="243"/>
      <c r="D2169" s="243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244"/>
      <c r="P2169" s="11"/>
      <c r="Q2169" s="245"/>
      <c r="R2169" s="11"/>
      <c r="S2169" s="11"/>
      <c r="T2169" s="11"/>
      <c r="U2169" s="11"/>
      <c r="V2169" s="11"/>
      <c r="W2169" s="11"/>
      <c r="X2169" s="11"/>
      <c r="Y2169" s="11"/>
      <c r="Z2169" s="246"/>
      <c r="AA21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69" s="250" t="e">
        <f>IF(tbl_TransDet_Exp[[#This Row],[+/-  (HR GL Detail)]]&lt;&gt;"",tbl_TransDet_Exp[[#This Row],[+/-  (HR GL Detail)]],IF(#REF!&lt;&gt;"",#REF!,""))</f>
        <v>#REF!</v>
      </c>
      <c r="AC2169" s="250" t="str">
        <f t="shared" si="102"/>
        <v>https://financials.omni.fsu.edu/psp/sprdfi/EMPLOYEE/ERP/c/AUDIT_EXPENSE_FUNCTIONS.TE_EXP_SHEET_INQ.GBL?SHEET_ID=</v>
      </c>
      <c r="AD2169" s="250" t="str">
        <f t="shared" si="103"/>
        <v>&amp;PAGE=EX_SHEET_ENTRY</v>
      </c>
      <c r="AE2169" s="250" t="str">
        <f>IF(LEFT(tbl_TransDet_Exp[[#This Row],[Journal Id]],2)="EX",TEXT(tbl_TransDet_Exp[[#This Row],[Vch /Ex /PayId]],"0000000000"),"")</f>
        <v/>
      </c>
      <c r="AF2169" s="250" t="b">
        <f>IF(tbl_TransDet_Exp[[#This Row],[ER Lookup and Format]]&lt;&gt;"",CONCATENATE(tbl_TransDet_Exp[[#This Row],[https://financials.omni.fsu.edu/psp/sprdfi/EMPLOYEE/ERP/c/AUDIT_EXPENSE_FUNCTIONS.TE_EXP_SHEET_INQ.GBL?SHEET_ID=]],AE2169,tbl_TransDet_Exp[[#This Row],[&amp;PAGE=EX_SHEET_ENTRY]]))</f>
        <v>0</v>
      </c>
      <c r="AG2169" s="250" t="str">
        <f t="shared" si="104"/>
        <v>https://docmgmt.its.fsu.edu/NolijWeb/public/apiLoginCheck.jsp?redir=../documentviewer/%3FdocumentId%3D</v>
      </c>
      <c r="AH21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69" s="250" t="str">
        <f>tbl_TransDet_Exp[[#Headers],[&amp;TargetFrameName=None]]</f>
        <v>&amp;TargetFrameName=None</v>
      </c>
      <c r="AJ21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69" s="71"/>
      <c r="AN2169" s="22"/>
      <c r="AO2169" s="22"/>
      <c r="AP2169" s="208"/>
      <c r="AQ2169" s="42" t="e">
        <f>IF(tbl_TransDet_Exp[[#This Row],[Custom SR Type]]="",INDEX(SR_Lookup[Section Name],MATCH(tbl_TransDet_Exp[[#This Row],[Account]],SR_Lookup[Account],0)),tbl_TransDet_Exp[[#This Row],[Custom SR Type]])</f>
        <v>#N/A</v>
      </c>
      <c r="AR2169" s="42">
        <f>VALUE(CONCATENATE(C2169,TEXT(tbl_TransDet_Exp[[#This Row],[Pd]],"00")))</f>
        <v>0</v>
      </c>
      <c r="AS2169" s="42" t="str">
        <f>TEXT(tbl_TransDet_Exp[[#This Row],[Project Id]],"000000")</f>
        <v>000000</v>
      </c>
      <c r="AT2169" s="42" t="e">
        <f>INDEX(Table11[Description],MATCH(tbl_TransDet_Exp[[#This Row],[Account]],Table11[GL Account],0))</f>
        <v>#N/A</v>
      </c>
      <c r="AU21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0" spans="2:47">
      <c r="B2170" s="11"/>
      <c r="C2170" s="243"/>
      <c r="D2170" s="243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244"/>
      <c r="P2170" s="11"/>
      <c r="Q2170" s="245"/>
      <c r="R2170" s="11"/>
      <c r="S2170" s="11"/>
      <c r="T2170" s="11"/>
      <c r="U2170" s="11"/>
      <c r="V2170" s="11"/>
      <c r="W2170" s="11"/>
      <c r="X2170" s="11"/>
      <c r="Y2170" s="11"/>
      <c r="Z2170" s="246"/>
      <c r="AA21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0" s="250" t="e">
        <f>IF(tbl_TransDet_Exp[[#This Row],[+/-  (HR GL Detail)]]&lt;&gt;"",tbl_TransDet_Exp[[#This Row],[+/-  (HR GL Detail)]],IF(#REF!&lt;&gt;"",#REF!,""))</f>
        <v>#REF!</v>
      </c>
      <c r="AC2170" s="250" t="str">
        <f t="shared" si="102"/>
        <v>https://financials.omni.fsu.edu/psp/sprdfi/EMPLOYEE/ERP/c/AUDIT_EXPENSE_FUNCTIONS.TE_EXP_SHEET_INQ.GBL?SHEET_ID=</v>
      </c>
      <c r="AD2170" s="250" t="str">
        <f t="shared" si="103"/>
        <v>&amp;PAGE=EX_SHEET_ENTRY</v>
      </c>
      <c r="AE2170" s="250" t="str">
        <f>IF(LEFT(tbl_TransDet_Exp[[#This Row],[Journal Id]],2)="EX",TEXT(tbl_TransDet_Exp[[#This Row],[Vch /Ex /PayId]],"0000000000"),"")</f>
        <v/>
      </c>
      <c r="AF2170" s="250" t="b">
        <f>IF(tbl_TransDet_Exp[[#This Row],[ER Lookup and Format]]&lt;&gt;"",CONCATENATE(tbl_TransDet_Exp[[#This Row],[https://financials.omni.fsu.edu/psp/sprdfi/EMPLOYEE/ERP/c/AUDIT_EXPENSE_FUNCTIONS.TE_EXP_SHEET_INQ.GBL?SHEET_ID=]],AE2170,tbl_TransDet_Exp[[#This Row],[&amp;PAGE=EX_SHEET_ENTRY]]))</f>
        <v>0</v>
      </c>
      <c r="AG2170" s="250" t="str">
        <f t="shared" si="104"/>
        <v>https://docmgmt.its.fsu.edu/NolijWeb/public/apiLoginCheck.jsp?redir=../documentviewer/%3FdocumentId%3D</v>
      </c>
      <c r="AH21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0" s="250" t="str">
        <f>tbl_TransDet_Exp[[#Headers],[&amp;TargetFrameName=None]]</f>
        <v>&amp;TargetFrameName=None</v>
      </c>
      <c r="AJ21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0" s="71"/>
      <c r="AN2170" s="22"/>
      <c r="AO2170" s="22"/>
      <c r="AP2170" s="208"/>
      <c r="AQ2170" s="42" t="e">
        <f>IF(tbl_TransDet_Exp[[#This Row],[Custom SR Type]]="",INDEX(SR_Lookup[Section Name],MATCH(tbl_TransDet_Exp[[#This Row],[Account]],SR_Lookup[Account],0)),tbl_TransDet_Exp[[#This Row],[Custom SR Type]])</f>
        <v>#N/A</v>
      </c>
      <c r="AR2170" s="42">
        <f>VALUE(CONCATENATE(C2170,TEXT(tbl_TransDet_Exp[[#This Row],[Pd]],"00")))</f>
        <v>0</v>
      </c>
      <c r="AS2170" s="42" t="str">
        <f>TEXT(tbl_TransDet_Exp[[#This Row],[Project Id]],"000000")</f>
        <v>000000</v>
      </c>
      <c r="AT2170" s="42" t="e">
        <f>INDEX(Table11[Description],MATCH(tbl_TransDet_Exp[[#This Row],[Account]],Table11[GL Account],0))</f>
        <v>#N/A</v>
      </c>
      <c r="AU21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1" spans="2:47">
      <c r="B2171" s="11"/>
      <c r="C2171" s="243"/>
      <c r="D2171" s="243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244"/>
      <c r="P2171" s="11"/>
      <c r="Q2171" s="245"/>
      <c r="R2171" s="11"/>
      <c r="S2171" s="11"/>
      <c r="T2171" s="11"/>
      <c r="U2171" s="11"/>
      <c r="V2171" s="11"/>
      <c r="W2171" s="11"/>
      <c r="X2171" s="11"/>
      <c r="Y2171" s="11"/>
      <c r="Z2171" s="246"/>
      <c r="AA21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1" s="250" t="e">
        <f>IF(tbl_TransDet_Exp[[#This Row],[+/-  (HR GL Detail)]]&lt;&gt;"",tbl_TransDet_Exp[[#This Row],[+/-  (HR GL Detail)]],IF(#REF!&lt;&gt;"",#REF!,""))</f>
        <v>#REF!</v>
      </c>
      <c r="AC2171" s="250" t="str">
        <f t="shared" si="102"/>
        <v>https://financials.omni.fsu.edu/psp/sprdfi/EMPLOYEE/ERP/c/AUDIT_EXPENSE_FUNCTIONS.TE_EXP_SHEET_INQ.GBL?SHEET_ID=</v>
      </c>
      <c r="AD2171" s="250" t="str">
        <f t="shared" si="103"/>
        <v>&amp;PAGE=EX_SHEET_ENTRY</v>
      </c>
      <c r="AE2171" s="250" t="str">
        <f>IF(LEFT(tbl_TransDet_Exp[[#This Row],[Journal Id]],2)="EX",TEXT(tbl_TransDet_Exp[[#This Row],[Vch /Ex /PayId]],"0000000000"),"")</f>
        <v/>
      </c>
      <c r="AF2171" s="250" t="b">
        <f>IF(tbl_TransDet_Exp[[#This Row],[ER Lookup and Format]]&lt;&gt;"",CONCATENATE(tbl_TransDet_Exp[[#This Row],[https://financials.omni.fsu.edu/psp/sprdfi/EMPLOYEE/ERP/c/AUDIT_EXPENSE_FUNCTIONS.TE_EXP_SHEET_INQ.GBL?SHEET_ID=]],AE2171,tbl_TransDet_Exp[[#This Row],[&amp;PAGE=EX_SHEET_ENTRY]]))</f>
        <v>0</v>
      </c>
      <c r="AG2171" s="250" t="str">
        <f t="shared" si="104"/>
        <v>https://docmgmt.its.fsu.edu/NolijWeb/public/apiLoginCheck.jsp?redir=../documentviewer/%3FdocumentId%3D</v>
      </c>
      <c r="AH21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1" s="250" t="str">
        <f>tbl_TransDet_Exp[[#Headers],[&amp;TargetFrameName=None]]</f>
        <v>&amp;TargetFrameName=None</v>
      </c>
      <c r="AJ21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1" s="71"/>
      <c r="AN2171" s="22"/>
      <c r="AO2171" s="22"/>
      <c r="AP2171" s="208"/>
      <c r="AQ2171" s="42" t="e">
        <f>IF(tbl_TransDet_Exp[[#This Row],[Custom SR Type]]="",INDEX(SR_Lookup[Section Name],MATCH(tbl_TransDet_Exp[[#This Row],[Account]],SR_Lookup[Account],0)),tbl_TransDet_Exp[[#This Row],[Custom SR Type]])</f>
        <v>#N/A</v>
      </c>
      <c r="AR2171" s="42">
        <f>VALUE(CONCATENATE(C2171,TEXT(tbl_TransDet_Exp[[#This Row],[Pd]],"00")))</f>
        <v>0</v>
      </c>
      <c r="AS2171" s="42" t="str">
        <f>TEXT(tbl_TransDet_Exp[[#This Row],[Project Id]],"000000")</f>
        <v>000000</v>
      </c>
      <c r="AT2171" s="42" t="e">
        <f>INDEX(Table11[Description],MATCH(tbl_TransDet_Exp[[#This Row],[Account]],Table11[GL Account],0))</f>
        <v>#N/A</v>
      </c>
      <c r="AU21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2" spans="2:47">
      <c r="B2172" s="11"/>
      <c r="C2172" s="243"/>
      <c r="D2172" s="243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244"/>
      <c r="P2172" s="11"/>
      <c r="Q2172" s="245"/>
      <c r="R2172" s="11"/>
      <c r="S2172" s="11"/>
      <c r="T2172" s="11"/>
      <c r="U2172" s="11"/>
      <c r="V2172" s="11"/>
      <c r="W2172" s="11"/>
      <c r="X2172" s="11"/>
      <c r="Y2172" s="11"/>
      <c r="Z2172" s="246"/>
      <c r="AA21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2" s="250" t="e">
        <f>IF(tbl_TransDet_Exp[[#This Row],[+/-  (HR GL Detail)]]&lt;&gt;"",tbl_TransDet_Exp[[#This Row],[+/-  (HR GL Detail)]],IF(#REF!&lt;&gt;"",#REF!,""))</f>
        <v>#REF!</v>
      </c>
      <c r="AC2172" s="250" t="str">
        <f t="shared" si="102"/>
        <v>https://financials.omni.fsu.edu/psp/sprdfi/EMPLOYEE/ERP/c/AUDIT_EXPENSE_FUNCTIONS.TE_EXP_SHEET_INQ.GBL?SHEET_ID=</v>
      </c>
      <c r="AD2172" s="250" t="str">
        <f t="shared" si="103"/>
        <v>&amp;PAGE=EX_SHEET_ENTRY</v>
      </c>
      <c r="AE2172" s="250" t="str">
        <f>IF(LEFT(tbl_TransDet_Exp[[#This Row],[Journal Id]],2)="EX",TEXT(tbl_TransDet_Exp[[#This Row],[Vch /Ex /PayId]],"0000000000"),"")</f>
        <v/>
      </c>
      <c r="AF2172" s="250" t="b">
        <f>IF(tbl_TransDet_Exp[[#This Row],[ER Lookup and Format]]&lt;&gt;"",CONCATENATE(tbl_TransDet_Exp[[#This Row],[https://financials.omni.fsu.edu/psp/sprdfi/EMPLOYEE/ERP/c/AUDIT_EXPENSE_FUNCTIONS.TE_EXP_SHEET_INQ.GBL?SHEET_ID=]],AE2172,tbl_TransDet_Exp[[#This Row],[&amp;PAGE=EX_SHEET_ENTRY]]))</f>
        <v>0</v>
      </c>
      <c r="AG2172" s="250" t="str">
        <f t="shared" si="104"/>
        <v>https://docmgmt.its.fsu.edu/NolijWeb/public/apiLoginCheck.jsp?redir=../documentviewer/%3FdocumentId%3D</v>
      </c>
      <c r="AH21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2" s="250" t="str">
        <f>tbl_TransDet_Exp[[#Headers],[&amp;TargetFrameName=None]]</f>
        <v>&amp;TargetFrameName=None</v>
      </c>
      <c r="AJ21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2" s="71"/>
      <c r="AN2172" s="22"/>
      <c r="AO2172" s="22"/>
      <c r="AP2172" s="208"/>
      <c r="AQ2172" s="42" t="e">
        <f>IF(tbl_TransDet_Exp[[#This Row],[Custom SR Type]]="",INDEX(SR_Lookup[Section Name],MATCH(tbl_TransDet_Exp[[#This Row],[Account]],SR_Lookup[Account],0)),tbl_TransDet_Exp[[#This Row],[Custom SR Type]])</f>
        <v>#N/A</v>
      </c>
      <c r="AR2172" s="42">
        <f>VALUE(CONCATENATE(C2172,TEXT(tbl_TransDet_Exp[[#This Row],[Pd]],"00")))</f>
        <v>0</v>
      </c>
      <c r="AS2172" s="42" t="str">
        <f>TEXT(tbl_TransDet_Exp[[#This Row],[Project Id]],"000000")</f>
        <v>000000</v>
      </c>
      <c r="AT2172" s="42" t="e">
        <f>INDEX(Table11[Description],MATCH(tbl_TransDet_Exp[[#This Row],[Account]],Table11[GL Account],0))</f>
        <v>#N/A</v>
      </c>
      <c r="AU21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3" spans="2:47">
      <c r="B2173" s="11"/>
      <c r="C2173" s="243"/>
      <c r="D2173" s="243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244"/>
      <c r="P2173" s="11"/>
      <c r="Q2173" s="245"/>
      <c r="R2173" s="11"/>
      <c r="S2173" s="11"/>
      <c r="T2173" s="11"/>
      <c r="U2173" s="11"/>
      <c r="V2173" s="11"/>
      <c r="W2173" s="11"/>
      <c r="X2173" s="11"/>
      <c r="Y2173" s="11"/>
      <c r="Z2173" s="246"/>
      <c r="AA21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3" s="250" t="e">
        <f>IF(tbl_TransDet_Exp[[#This Row],[+/-  (HR GL Detail)]]&lt;&gt;"",tbl_TransDet_Exp[[#This Row],[+/-  (HR GL Detail)]],IF(#REF!&lt;&gt;"",#REF!,""))</f>
        <v>#REF!</v>
      </c>
      <c r="AC2173" s="250" t="str">
        <f t="shared" si="102"/>
        <v>https://financials.omni.fsu.edu/psp/sprdfi/EMPLOYEE/ERP/c/AUDIT_EXPENSE_FUNCTIONS.TE_EXP_SHEET_INQ.GBL?SHEET_ID=</v>
      </c>
      <c r="AD2173" s="250" t="str">
        <f t="shared" si="103"/>
        <v>&amp;PAGE=EX_SHEET_ENTRY</v>
      </c>
      <c r="AE2173" s="250" t="str">
        <f>IF(LEFT(tbl_TransDet_Exp[[#This Row],[Journal Id]],2)="EX",TEXT(tbl_TransDet_Exp[[#This Row],[Vch /Ex /PayId]],"0000000000"),"")</f>
        <v/>
      </c>
      <c r="AF2173" s="250" t="b">
        <f>IF(tbl_TransDet_Exp[[#This Row],[ER Lookup and Format]]&lt;&gt;"",CONCATENATE(tbl_TransDet_Exp[[#This Row],[https://financials.omni.fsu.edu/psp/sprdfi/EMPLOYEE/ERP/c/AUDIT_EXPENSE_FUNCTIONS.TE_EXP_SHEET_INQ.GBL?SHEET_ID=]],AE2173,tbl_TransDet_Exp[[#This Row],[&amp;PAGE=EX_SHEET_ENTRY]]))</f>
        <v>0</v>
      </c>
      <c r="AG2173" s="250" t="str">
        <f t="shared" si="104"/>
        <v>https://docmgmt.its.fsu.edu/NolijWeb/public/apiLoginCheck.jsp?redir=../documentviewer/%3FdocumentId%3D</v>
      </c>
      <c r="AH21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3" s="250" t="str">
        <f>tbl_TransDet_Exp[[#Headers],[&amp;TargetFrameName=None]]</f>
        <v>&amp;TargetFrameName=None</v>
      </c>
      <c r="AJ21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3" s="71"/>
      <c r="AN2173" s="22"/>
      <c r="AO2173" s="22"/>
      <c r="AP2173" s="208"/>
      <c r="AQ2173" s="42" t="e">
        <f>IF(tbl_TransDet_Exp[[#This Row],[Custom SR Type]]="",INDEX(SR_Lookup[Section Name],MATCH(tbl_TransDet_Exp[[#This Row],[Account]],SR_Lookup[Account],0)),tbl_TransDet_Exp[[#This Row],[Custom SR Type]])</f>
        <v>#N/A</v>
      </c>
      <c r="AR2173" s="42">
        <f>VALUE(CONCATENATE(C2173,TEXT(tbl_TransDet_Exp[[#This Row],[Pd]],"00")))</f>
        <v>0</v>
      </c>
      <c r="AS2173" s="42" t="str">
        <f>TEXT(tbl_TransDet_Exp[[#This Row],[Project Id]],"000000")</f>
        <v>000000</v>
      </c>
      <c r="AT2173" s="42" t="e">
        <f>INDEX(Table11[Description],MATCH(tbl_TransDet_Exp[[#This Row],[Account]],Table11[GL Account],0))</f>
        <v>#N/A</v>
      </c>
      <c r="AU21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4" spans="2:47">
      <c r="B2174" s="11"/>
      <c r="C2174" s="243"/>
      <c r="D2174" s="243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244"/>
      <c r="P2174" s="11"/>
      <c r="Q2174" s="245"/>
      <c r="R2174" s="11"/>
      <c r="S2174" s="11"/>
      <c r="T2174" s="11"/>
      <c r="U2174" s="11"/>
      <c r="V2174" s="11"/>
      <c r="W2174" s="11"/>
      <c r="X2174" s="11"/>
      <c r="Y2174" s="11"/>
      <c r="Z2174" s="246"/>
      <c r="AA21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4" s="250" t="e">
        <f>IF(tbl_TransDet_Exp[[#This Row],[+/-  (HR GL Detail)]]&lt;&gt;"",tbl_TransDet_Exp[[#This Row],[+/-  (HR GL Detail)]],IF(#REF!&lt;&gt;"",#REF!,""))</f>
        <v>#REF!</v>
      </c>
      <c r="AC2174" s="250" t="str">
        <f t="shared" si="102"/>
        <v>https://financials.omni.fsu.edu/psp/sprdfi/EMPLOYEE/ERP/c/AUDIT_EXPENSE_FUNCTIONS.TE_EXP_SHEET_INQ.GBL?SHEET_ID=</v>
      </c>
      <c r="AD2174" s="250" t="str">
        <f t="shared" si="103"/>
        <v>&amp;PAGE=EX_SHEET_ENTRY</v>
      </c>
      <c r="AE2174" s="250" t="str">
        <f>IF(LEFT(tbl_TransDet_Exp[[#This Row],[Journal Id]],2)="EX",TEXT(tbl_TransDet_Exp[[#This Row],[Vch /Ex /PayId]],"0000000000"),"")</f>
        <v/>
      </c>
      <c r="AF2174" s="250" t="b">
        <f>IF(tbl_TransDet_Exp[[#This Row],[ER Lookup and Format]]&lt;&gt;"",CONCATENATE(tbl_TransDet_Exp[[#This Row],[https://financials.omni.fsu.edu/psp/sprdfi/EMPLOYEE/ERP/c/AUDIT_EXPENSE_FUNCTIONS.TE_EXP_SHEET_INQ.GBL?SHEET_ID=]],AE2174,tbl_TransDet_Exp[[#This Row],[&amp;PAGE=EX_SHEET_ENTRY]]))</f>
        <v>0</v>
      </c>
      <c r="AG2174" s="250" t="str">
        <f t="shared" si="104"/>
        <v>https://docmgmt.its.fsu.edu/NolijWeb/public/apiLoginCheck.jsp?redir=../documentviewer/%3FdocumentId%3D</v>
      </c>
      <c r="AH21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4" s="250" t="str">
        <f>tbl_TransDet_Exp[[#Headers],[&amp;TargetFrameName=None]]</f>
        <v>&amp;TargetFrameName=None</v>
      </c>
      <c r="AJ21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4" s="71"/>
      <c r="AN2174" s="22"/>
      <c r="AO2174" s="22"/>
      <c r="AP2174" s="208"/>
      <c r="AQ2174" s="42" t="e">
        <f>IF(tbl_TransDet_Exp[[#This Row],[Custom SR Type]]="",INDEX(SR_Lookup[Section Name],MATCH(tbl_TransDet_Exp[[#This Row],[Account]],SR_Lookup[Account],0)),tbl_TransDet_Exp[[#This Row],[Custom SR Type]])</f>
        <v>#N/A</v>
      </c>
      <c r="AR2174" s="42">
        <f>VALUE(CONCATENATE(C2174,TEXT(tbl_TransDet_Exp[[#This Row],[Pd]],"00")))</f>
        <v>0</v>
      </c>
      <c r="AS2174" s="42" t="str">
        <f>TEXT(tbl_TransDet_Exp[[#This Row],[Project Id]],"000000")</f>
        <v>000000</v>
      </c>
      <c r="AT2174" s="42" t="e">
        <f>INDEX(Table11[Description],MATCH(tbl_TransDet_Exp[[#This Row],[Account]],Table11[GL Account],0))</f>
        <v>#N/A</v>
      </c>
      <c r="AU21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5" spans="2:47">
      <c r="B2175" s="11"/>
      <c r="C2175" s="243"/>
      <c r="D2175" s="243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244"/>
      <c r="P2175" s="11"/>
      <c r="Q2175" s="245"/>
      <c r="R2175" s="11"/>
      <c r="S2175" s="11"/>
      <c r="T2175" s="11"/>
      <c r="U2175" s="11"/>
      <c r="V2175" s="11"/>
      <c r="W2175" s="11"/>
      <c r="X2175" s="11"/>
      <c r="Y2175" s="11"/>
      <c r="Z2175" s="246"/>
      <c r="AA21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5" s="250" t="e">
        <f>IF(tbl_TransDet_Exp[[#This Row],[+/-  (HR GL Detail)]]&lt;&gt;"",tbl_TransDet_Exp[[#This Row],[+/-  (HR GL Detail)]],IF(#REF!&lt;&gt;"",#REF!,""))</f>
        <v>#REF!</v>
      </c>
      <c r="AC2175" s="250" t="str">
        <f t="shared" si="102"/>
        <v>https://financials.omni.fsu.edu/psp/sprdfi/EMPLOYEE/ERP/c/AUDIT_EXPENSE_FUNCTIONS.TE_EXP_SHEET_INQ.GBL?SHEET_ID=</v>
      </c>
      <c r="AD2175" s="250" t="str">
        <f t="shared" si="103"/>
        <v>&amp;PAGE=EX_SHEET_ENTRY</v>
      </c>
      <c r="AE2175" s="250" t="str">
        <f>IF(LEFT(tbl_TransDet_Exp[[#This Row],[Journal Id]],2)="EX",TEXT(tbl_TransDet_Exp[[#This Row],[Vch /Ex /PayId]],"0000000000"),"")</f>
        <v/>
      </c>
      <c r="AF2175" s="250" t="b">
        <f>IF(tbl_TransDet_Exp[[#This Row],[ER Lookup and Format]]&lt;&gt;"",CONCATENATE(tbl_TransDet_Exp[[#This Row],[https://financials.omni.fsu.edu/psp/sprdfi/EMPLOYEE/ERP/c/AUDIT_EXPENSE_FUNCTIONS.TE_EXP_SHEET_INQ.GBL?SHEET_ID=]],AE2175,tbl_TransDet_Exp[[#This Row],[&amp;PAGE=EX_SHEET_ENTRY]]))</f>
        <v>0</v>
      </c>
      <c r="AG2175" s="250" t="str">
        <f t="shared" si="104"/>
        <v>https://docmgmt.its.fsu.edu/NolijWeb/public/apiLoginCheck.jsp?redir=../documentviewer/%3FdocumentId%3D</v>
      </c>
      <c r="AH21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5" s="250" t="str">
        <f>tbl_TransDet_Exp[[#Headers],[&amp;TargetFrameName=None]]</f>
        <v>&amp;TargetFrameName=None</v>
      </c>
      <c r="AJ21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5" s="71"/>
      <c r="AN2175" s="22"/>
      <c r="AO2175" s="22"/>
      <c r="AP2175" s="208"/>
      <c r="AQ2175" s="42" t="e">
        <f>IF(tbl_TransDet_Exp[[#This Row],[Custom SR Type]]="",INDEX(SR_Lookup[Section Name],MATCH(tbl_TransDet_Exp[[#This Row],[Account]],SR_Lookup[Account],0)),tbl_TransDet_Exp[[#This Row],[Custom SR Type]])</f>
        <v>#N/A</v>
      </c>
      <c r="AR2175" s="42">
        <f>VALUE(CONCATENATE(C2175,TEXT(tbl_TransDet_Exp[[#This Row],[Pd]],"00")))</f>
        <v>0</v>
      </c>
      <c r="AS2175" s="42" t="str">
        <f>TEXT(tbl_TransDet_Exp[[#This Row],[Project Id]],"000000")</f>
        <v>000000</v>
      </c>
      <c r="AT2175" s="42" t="e">
        <f>INDEX(Table11[Description],MATCH(tbl_TransDet_Exp[[#This Row],[Account]],Table11[GL Account],0))</f>
        <v>#N/A</v>
      </c>
      <c r="AU21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6" spans="2:47">
      <c r="B2176" s="11"/>
      <c r="C2176" s="243"/>
      <c r="D2176" s="243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244"/>
      <c r="P2176" s="11"/>
      <c r="Q2176" s="245"/>
      <c r="R2176" s="11"/>
      <c r="S2176" s="11"/>
      <c r="T2176" s="11"/>
      <c r="U2176" s="11"/>
      <c r="V2176" s="11"/>
      <c r="W2176" s="11"/>
      <c r="X2176" s="11"/>
      <c r="Y2176" s="11"/>
      <c r="Z2176" s="246"/>
      <c r="AA21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6" s="250" t="e">
        <f>IF(tbl_TransDet_Exp[[#This Row],[+/-  (HR GL Detail)]]&lt;&gt;"",tbl_TransDet_Exp[[#This Row],[+/-  (HR GL Detail)]],IF(#REF!&lt;&gt;"",#REF!,""))</f>
        <v>#REF!</v>
      </c>
      <c r="AC2176" s="250" t="str">
        <f t="shared" si="102"/>
        <v>https://financials.omni.fsu.edu/psp/sprdfi/EMPLOYEE/ERP/c/AUDIT_EXPENSE_FUNCTIONS.TE_EXP_SHEET_INQ.GBL?SHEET_ID=</v>
      </c>
      <c r="AD2176" s="250" t="str">
        <f t="shared" si="103"/>
        <v>&amp;PAGE=EX_SHEET_ENTRY</v>
      </c>
      <c r="AE2176" s="250" t="str">
        <f>IF(LEFT(tbl_TransDet_Exp[[#This Row],[Journal Id]],2)="EX",TEXT(tbl_TransDet_Exp[[#This Row],[Vch /Ex /PayId]],"0000000000"),"")</f>
        <v/>
      </c>
      <c r="AF2176" s="250" t="b">
        <f>IF(tbl_TransDet_Exp[[#This Row],[ER Lookup and Format]]&lt;&gt;"",CONCATENATE(tbl_TransDet_Exp[[#This Row],[https://financials.omni.fsu.edu/psp/sprdfi/EMPLOYEE/ERP/c/AUDIT_EXPENSE_FUNCTIONS.TE_EXP_SHEET_INQ.GBL?SHEET_ID=]],AE2176,tbl_TransDet_Exp[[#This Row],[&amp;PAGE=EX_SHEET_ENTRY]]))</f>
        <v>0</v>
      </c>
      <c r="AG2176" s="250" t="str">
        <f t="shared" si="104"/>
        <v>https://docmgmt.its.fsu.edu/NolijWeb/public/apiLoginCheck.jsp?redir=../documentviewer/%3FdocumentId%3D</v>
      </c>
      <c r="AH21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6" s="250" t="str">
        <f>tbl_TransDet_Exp[[#Headers],[&amp;TargetFrameName=None]]</f>
        <v>&amp;TargetFrameName=None</v>
      </c>
      <c r="AJ21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6" s="71"/>
      <c r="AN2176" s="22"/>
      <c r="AO2176" s="22"/>
      <c r="AP2176" s="208"/>
      <c r="AQ2176" s="42" t="e">
        <f>IF(tbl_TransDet_Exp[[#This Row],[Custom SR Type]]="",INDEX(SR_Lookup[Section Name],MATCH(tbl_TransDet_Exp[[#This Row],[Account]],SR_Lookup[Account],0)),tbl_TransDet_Exp[[#This Row],[Custom SR Type]])</f>
        <v>#N/A</v>
      </c>
      <c r="AR2176" s="42">
        <f>VALUE(CONCATENATE(C2176,TEXT(tbl_TransDet_Exp[[#This Row],[Pd]],"00")))</f>
        <v>0</v>
      </c>
      <c r="AS2176" s="42" t="str">
        <f>TEXT(tbl_TransDet_Exp[[#This Row],[Project Id]],"000000")</f>
        <v>000000</v>
      </c>
      <c r="AT2176" s="42" t="e">
        <f>INDEX(Table11[Description],MATCH(tbl_TransDet_Exp[[#This Row],[Account]],Table11[GL Account],0))</f>
        <v>#N/A</v>
      </c>
      <c r="AU21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7" spans="2:47">
      <c r="B2177" s="11"/>
      <c r="C2177" s="243"/>
      <c r="D2177" s="243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244"/>
      <c r="P2177" s="11"/>
      <c r="Q2177" s="245"/>
      <c r="R2177" s="11"/>
      <c r="S2177" s="11"/>
      <c r="T2177" s="11"/>
      <c r="U2177" s="11"/>
      <c r="V2177" s="11"/>
      <c r="W2177" s="11"/>
      <c r="X2177" s="11"/>
      <c r="Y2177" s="11"/>
      <c r="Z2177" s="246"/>
      <c r="AA21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7" s="250" t="e">
        <f>IF(tbl_TransDet_Exp[[#This Row],[+/-  (HR GL Detail)]]&lt;&gt;"",tbl_TransDet_Exp[[#This Row],[+/-  (HR GL Detail)]],IF(#REF!&lt;&gt;"",#REF!,""))</f>
        <v>#REF!</v>
      </c>
      <c r="AC2177" s="250" t="str">
        <f t="shared" si="102"/>
        <v>https://financials.omni.fsu.edu/psp/sprdfi/EMPLOYEE/ERP/c/AUDIT_EXPENSE_FUNCTIONS.TE_EXP_SHEET_INQ.GBL?SHEET_ID=</v>
      </c>
      <c r="AD2177" s="250" t="str">
        <f t="shared" si="103"/>
        <v>&amp;PAGE=EX_SHEET_ENTRY</v>
      </c>
      <c r="AE2177" s="250" t="str">
        <f>IF(LEFT(tbl_TransDet_Exp[[#This Row],[Journal Id]],2)="EX",TEXT(tbl_TransDet_Exp[[#This Row],[Vch /Ex /PayId]],"0000000000"),"")</f>
        <v/>
      </c>
      <c r="AF2177" s="250" t="b">
        <f>IF(tbl_TransDet_Exp[[#This Row],[ER Lookup and Format]]&lt;&gt;"",CONCATENATE(tbl_TransDet_Exp[[#This Row],[https://financials.omni.fsu.edu/psp/sprdfi/EMPLOYEE/ERP/c/AUDIT_EXPENSE_FUNCTIONS.TE_EXP_SHEET_INQ.GBL?SHEET_ID=]],AE2177,tbl_TransDet_Exp[[#This Row],[&amp;PAGE=EX_SHEET_ENTRY]]))</f>
        <v>0</v>
      </c>
      <c r="AG2177" s="250" t="str">
        <f t="shared" si="104"/>
        <v>https://docmgmt.its.fsu.edu/NolijWeb/public/apiLoginCheck.jsp?redir=../documentviewer/%3FdocumentId%3D</v>
      </c>
      <c r="AH21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7" s="250" t="str">
        <f>tbl_TransDet_Exp[[#Headers],[&amp;TargetFrameName=None]]</f>
        <v>&amp;TargetFrameName=None</v>
      </c>
      <c r="AJ21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7" s="71"/>
      <c r="AN2177" s="22"/>
      <c r="AO2177" s="22"/>
      <c r="AP2177" s="208"/>
      <c r="AQ2177" s="42" t="e">
        <f>IF(tbl_TransDet_Exp[[#This Row],[Custom SR Type]]="",INDEX(SR_Lookup[Section Name],MATCH(tbl_TransDet_Exp[[#This Row],[Account]],SR_Lookup[Account],0)),tbl_TransDet_Exp[[#This Row],[Custom SR Type]])</f>
        <v>#N/A</v>
      </c>
      <c r="AR2177" s="42">
        <f>VALUE(CONCATENATE(C2177,TEXT(tbl_TransDet_Exp[[#This Row],[Pd]],"00")))</f>
        <v>0</v>
      </c>
      <c r="AS2177" s="42" t="str">
        <f>TEXT(tbl_TransDet_Exp[[#This Row],[Project Id]],"000000")</f>
        <v>000000</v>
      </c>
      <c r="AT2177" s="42" t="e">
        <f>INDEX(Table11[Description],MATCH(tbl_TransDet_Exp[[#This Row],[Account]],Table11[GL Account],0))</f>
        <v>#N/A</v>
      </c>
      <c r="AU21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8" spans="2:47">
      <c r="B2178" s="11"/>
      <c r="C2178" s="243"/>
      <c r="D2178" s="243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244"/>
      <c r="P2178" s="11"/>
      <c r="Q2178" s="245"/>
      <c r="R2178" s="11"/>
      <c r="S2178" s="11"/>
      <c r="T2178" s="11"/>
      <c r="U2178" s="11"/>
      <c r="V2178" s="11"/>
      <c r="W2178" s="11"/>
      <c r="X2178" s="11"/>
      <c r="Y2178" s="11"/>
      <c r="Z2178" s="246"/>
      <c r="AA21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8" s="250" t="e">
        <f>IF(tbl_TransDet_Exp[[#This Row],[+/-  (HR GL Detail)]]&lt;&gt;"",tbl_TransDet_Exp[[#This Row],[+/-  (HR GL Detail)]],IF(#REF!&lt;&gt;"",#REF!,""))</f>
        <v>#REF!</v>
      </c>
      <c r="AC2178" s="250" t="str">
        <f t="shared" si="102"/>
        <v>https://financials.omni.fsu.edu/psp/sprdfi/EMPLOYEE/ERP/c/AUDIT_EXPENSE_FUNCTIONS.TE_EXP_SHEET_INQ.GBL?SHEET_ID=</v>
      </c>
      <c r="AD2178" s="250" t="str">
        <f t="shared" si="103"/>
        <v>&amp;PAGE=EX_SHEET_ENTRY</v>
      </c>
      <c r="AE2178" s="250" t="str">
        <f>IF(LEFT(tbl_TransDet_Exp[[#This Row],[Journal Id]],2)="EX",TEXT(tbl_TransDet_Exp[[#This Row],[Vch /Ex /PayId]],"0000000000"),"")</f>
        <v/>
      </c>
      <c r="AF2178" s="250" t="b">
        <f>IF(tbl_TransDet_Exp[[#This Row],[ER Lookup and Format]]&lt;&gt;"",CONCATENATE(tbl_TransDet_Exp[[#This Row],[https://financials.omni.fsu.edu/psp/sprdfi/EMPLOYEE/ERP/c/AUDIT_EXPENSE_FUNCTIONS.TE_EXP_SHEET_INQ.GBL?SHEET_ID=]],AE2178,tbl_TransDet_Exp[[#This Row],[&amp;PAGE=EX_SHEET_ENTRY]]))</f>
        <v>0</v>
      </c>
      <c r="AG2178" s="250" t="str">
        <f t="shared" si="104"/>
        <v>https://docmgmt.its.fsu.edu/NolijWeb/public/apiLoginCheck.jsp?redir=../documentviewer/%3FdocumentId%3D</v>
      </c>
      <c r="AH21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8" s="250" t="str">
        <f>tbl_TransDet_Exp[[#Headers],[&amp;TargetFrameName=None]]</f>
        <v>&amp;TargetFrameName=None</v>
      </c>
      <c r="AJ21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8" s="71"/>
      <c r="AN2178" s="22"/>
      <c r="AO2178" s="22"/>
      <c r="AP2178" s="208"/>
      <c r="AQ2178" s="42" t="e">
        <f>IF(tbl_TransDet_Exp[[#This Row],[Custom SR Type]]="",INDEX(SR_Lookup[Section Name],MATCH(tbl_TransDet_Exp[[#This Row],[Account]],SR_Lookup[Account],0)),tbl_TransDet_Exp[[#This Row],[Custom SR Type]])</f>
        <v>#N/A</v>
      </c>
      <c r="AR2178" s="42">
        <f>VALUE(CONCATENATE(C2178,TEXT(tbl_TransDet_Exp[[#This Row],[Pd]],"00")))</f>
        <v>0</v>
      </c>
      <c r="AS2178" s="42" t="str">
        <f>TEXT(tbl_TransDet_Exp[[#This Row],[Project Id]],"000000")</f>
        <v>000000</v>
      </c>
      <c r="AT2178" s="42" t="e">
        <f>INDEX(Table11[Description],MATCH(tbl_TransDet_Exp[[#This Row],[Account]],Table11[GL Account],0))</f>
        <v>#N/A</v>
      </c>
      <c r="AU21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79" spans="2:47">
      <c r="B2179" s="11"/>
      <c r="C2179" s="243"/>
      <c r="D2179" s="243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244"/>
      <c r="P2179" s="11"/>
      <c r="Q2179" s="245"/>
      <c r="R2179" s="11"/>
      <c r="S2179" s="11"/>
      <c r="T2179" s="11"/>
      <c r="U2179" s="11"/>
      <c r="V2179" s="11"/>
      <c r="W2179" s="11"/>
      <c r="X2179" s="11"/>
      <c r="Y2179" s="11"/>
      <c r="Z2179" s="246"/>
      <c r="AA21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79" s="250" t="e">
        <f>IF(tbl_TransDet_Exp[[#This Row],[+/-  (HR GL Detail)]]&lt;&gt;"",tbl_TransDet_Exp[[#This Row],[+/-  (HR GL Detail)]],IF(#REF!&lt;&gt;"",#REF!,""))</f>
        <v>#REF!</v>
      </c>
      <c r="AC2179" s="250" t="str">
        <f t="shared" si="102"/>
        <v>https://financials.omni.fsu.edu/psp/sprdfi/EMPLOYEE/ERP/c/AUDIT_EXPENSE_FUNCTIONS.TE_EXP_SHEET_INQ.GBL?SHEET_ID=</v>
      </c>
      <c r="AD2179" s="250" t="str">
        <f t="shared" si="103"/>
        <v>&amp;PAGE=EX_SHEET_ENTRY</v>
      </c>
      <c r="AE2179" s="250" t="str">
        <f>IF(LEFT(tbl_TransDet_Exp[[#This Row],[Journal Id]],2)="EX",TEXT(tbl_TransDet_Exp[[#This Row],[Vch /Ex /PayId]],"0000000000"),"")</f>
        <v/>
      </c>
      <c r="AF2179" s="250" t="b">
        <f>IF(tbl_TransDet_Exp[[#This Row],[ER Lookup and Format]]&lt;&gt;"",CONCATENATE(tbl_TransDet_Exp[[#This Row],[https://financials.omni.fsu.edu/psp/sprdfi/EMPLOYEE/ERP/c/AUDIT_EXPENSE_FUNCTIONS.TE_EXP_SHEET_INQ.GBL?SHEET_ID=]],AE2179,tbl_TransDet_Exp[[#This Row],[&amp;PAGE=EX_SHEET_ENTRY]]))</f>
        <v>0</v>
      </c>
      <c r="AG2179" s="250" t="str">
        <f t="shared" si="104"/>
        <v>https://docmgmt.its.fsu.edu/NolijWeb/public/apiLoginCheck.jsp?redir=../documentviewer/%3FdocumentId%3D</v>
      </c>
      <c r="AH21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79" s="250" t="str">
        <f>tbl_TransDet_Exp[[#Headers],[&amp;TargetFrameName=None]]</f>
        <v>&amp;TargetFrameName=None</v>
      </c>
      <c r="AJ21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79" s="71"/>
      <c r="AN2179" s="22"/>
      <c r="AO2179" s="22"/>
      <c r="AP2179" s="208"/>
      <c r="AQ2179" s="42" t="e">
        <f>IF(tbl_TransDet_Exp[[#This Row],[Custom SR Type]]="",INDEX(SR_Lookup[Section Name],MATCH(tbl_TransDet_Exp[[#This Row],[Account]],SR_Lookup[Account],0)),tbl_TransDet_Exp[[#This Row],[Custom SR Type]])</f>
        <v>#N/A</v>
      </c>
      <c r="AR2179" s="42">
        <f>VALUE(CONCATENATE(C2179,TEXT(tbl_TransDet_Exp[[#This Row],[Pd]],"00")))</f>
        <v>0</v>
      </c>
      <c r="AS2179" s="42" t="str">
        <f>TEXT(tbl_TransDet_Exp[[#This Row],[Project Id]],"000000")</f>
        <v>000000</v>
      </c>
      <c r="AT2179" s="42" t="e">
        <f>INDEX(Table11[Description],MATCH(tbl_TransDet_Exp[[#This Row],[Account]],Table11[GL Account],0))</f>
        <v>#N/A</v>
      </c>
      <c r="AU21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0" spans="2:47">
      <c r="B2180" s="11"/>
      <c r="C2180" s="243"/>
      <c r="D2180" s="243"/>
      <c r="E2180" s="11"/>
      <c r="F2180" s="11"/>
      <c r="G2180" s="11"/>
      <c r="H2180" s="11"/>
      <c r="I2180" s="11"/>
      <c r="J2180" s="11"/>
      <c r="K2180" s="11"/>
      <c r="L2180" s="11"/>
      <c r="M2180" s="11"/>
      <c r="N2180" s="11"/>
      <c r="O2180" s="244"/>
      <c r="P2180" s="11"/>
      <c r="Q2180" s="245"/>
      <c r="R2180" s="11"/>
      <c r="S2180" s="11"/>
      <c r="T2180" s="11"/>
      <c r="U2180" s="11"/>
      <c r="V2180" s="11"/>
      <c r="W2180" s="11"/>
      <c r="X2180" s="11"/>
      <c r="Y2180" s="11"/>
      <c r="Z2180" s="246"/>
      <c r="AA21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0" s="250" t="e">
        <f>IF(tbl_TransDet_Exp[[#This Row],[+/-  (HR GL Detail)]]&lt;&gt;"",tbl_TransDet_Exp[[#This Row],[+/-  (HR GL Detail)]],IF(#REF!&lt;&gt;"",#REF!,""))</f>
        <v>#REF!</v>
      </c>
      <c r="AC2180" s="250" t="str">
        <f t="shared" si="102"/>
        <v>https://financials.omni.fsu.edu/psp/sprdfi/EMPLOYEE/ERP/c/AUDIT_EXPENSE_FUNCTIONS.TE_EXP_SHEET_INQ.GBL?SHEET_ID=</v>
      </c>
      <c r="AD2180" s="250" t="str">
        <f t="shared" si="103"/>
        <v>&amp;PAGE=EX_SHEET_ENTRY</v>
      </c>
      <c r="AE2180" s="250" t="str">
        <f>IF(LEFT(tbl_TransDet_Exp[[#This Row],[Journal Id]],2)="EX",TEXT(tbl_TransDet_Exp[[#This Row],[Vch /Ex /PayId]],"0000000000"),"")</f>
        <v/>
      </c>
      <c r="AF2180" s="250" t="b">
        <f>IF(tbl_TransDet_Exp[[#This Row],[ER Lookup and Format]]&lt;&gt;"",CONCATENATE(tbl_TransDet_Exp[[#This Row],[https://financials.omni.fsu.edu/psp/sprdfi/EMPLOYEE/ERP/c/AUDIT_EXPENSE_FUNCTIONS.TE_EXP_SHEET_INQ.GBL?SHEET_ID=]],AE2180,tbl_TransDet_Exp[[#This Row],[&amp;PAGE=EX_SHEET_ENTRY]]))</f>
        <v>0</v>
      </c>
      <c r="AG2180" s="250" t="str">
        <f t="shared" si="104"/>
        <v>https://docmgmt.its.fsu.edu/NolijWeb/public/apiLoginCheck.jsp?redir=../documentviewer/%3FdocumentId%3D</v>
      </c>
      <c r="AH21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0" s="250" t="str">
        <f>tbl_TransDet_Exp[[#Headers],[&amp;TargetFrameName=None]]</f>
        <v>&amp;TargetFrameName=None</v>
      </c>
      <c r="AJ21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0" s="71"/>
      <c r="AN2180" s="22"/>
      <c r="AO2180" s="22"/>
      <c r="AP2180" s="208"/>
      <c r="AQ2180" s="42" t="e">
        <f>IF(tbl_TransDet_Exp[[#This Row],[Custom SR Type]]="",INDEX(SR_Lookup[Section Name],MATCH(tbl_TransDet_Exp[[#This Row],[Account]],SR_Lookup[Account],0)),tbl_TransDet_Exp[[#This Row],[Custom SR Type]])</f>
        <v>#N/A</v>
      </c>
      <c r="AR2180" s="42">
        <f>VALUE(CONCATENATE(C2180,TEXT(tbl_TransDet_Exp[[#This Row],[Pd]],"00")))</f>
        <v>0</v>
      </c>
      <c r="AS2180" s="42" t="str">
        <f>TEXT(tbl_TransDet_Exp[[#This Row],[Project Id]],"000000")</f>
        <v>000000</v>
      </c>
      <c r="AT2180" s="42" t="e">
        <f>INDEX(Table11[Description],MATCH(tbl_TransDet_Exp[[#This Row],[Account]],Table11[GL Account],0))</f>
        <v>#N/A</v>
      </c>
      <c r="AU21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1" spans="2:47">
      <c r="B2181" s="11"/>
      <c r="C2181" s="243"/>
      <c r="D2181" s="243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244"/>
      <c r="P2181" s="11"/>
      <c r="Q2181" s="245"/>
      <c r="R2181" s="11"/>
      <c r="S2181" s="11"/>
      <c r="T2181" s="11"/>
      <c r="U2181" s="11"/>
      <c r="V2181" s="11"/>
      <c r="W2181" s="11"/>
      <c r="X2181" s="11"/>
      <c r="Y2181" s="11"/>
      <c r="Z2181" s="246"/>
      <c r="AA21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1" s="250" t="e">
        <f>IF(tbl_TransDet_Exp[[#This Row],[+/-  (HR GL Detail)]]&lt;&gt;"",tbl_TransDet_Exp[[#This Row],[+/-  (HR GL Detail)]],IF(#REF!&lt;&gt;"",#REF!,""))</f>
        <v>#REF!</v>
      </c>
      <c r="AC2181" s="250" t="str">
        <f t="shared" si="102"/>
        <v>https://financials.omni.fsu.edu/psp/sprdfi/EMPLOYEE/ERP/c/AUDIT_EXPENSE_FUNCTIONS.TE_EXP_SHEET_INQ.GBL?SHEET_ID=</v>
      </c>
      <c r="AD2181" s="250" t="str">
        <f t="shared" si="103"/>
        <v>&amp;PAGE=EX_SHEET_ENTRY</v>
      </c>
      <c r="AE2181" s="250" t="str">
        <f>IF(LEFT(tbl_TransDet_Exp[[#This Row],[Journal Id]],2)="EX",TEXT(tbl_TransDet_Exp[[#This Row],[Vch /Ex /PayId]],"0000000000"),"")</f>
        <v/>
      </c>
      <c r="AF2181" s="250" t="b">
        <f>IF(tbl_TransDet_Exp[[#This Row],[ER Lookup and Format]]&lt;&gt;"",CONCATENATE(tbl_TransDet_Exp[[#This Row],[https://financials.omni.fsu.edu/psp/sprdfi/EMPLOYEE/ERP/c/AUDIT_EXPENSE_FUNCTIONS.TE_EXP_SHEET_INQ.GBL?SHEET_ID=]],AE2181,tbl_TransDet_Exp[[#This Row],[&amp;PAGE=EX_SHEET_ENTRY]]))</f>
        <v>0</v>
      </c>
      <c r="AG2181" s="250" t="str">
        <f t="shared" si="104"/>
        <v>https://docmgmt.its.fsu.edu/NolijWeb/public/apiLoginCheck.jsp?redir=../documentviewer/%3FdocumentId%3D</v>
      </c>
      <c r="AH21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1" s="250" t="str">
        <f>tbl_TransDet_Exp[[#Headers],[&amp;TargetFrameName=None]]</f>
        <v>&amp;TargetFrameName=None</v>
      </c>
      <c r="AJ21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1" s="71"/>
      <c r="AN2181" s="22"/>
      <c r="AO2181" s="22"/>
      <c r="AP2181" s="208"/>
      <c r="AQ2181" s="42" t="e">
        <f>IF(tbl_TransDet_Exp[[#This Row],[Custom SR Type]]="",INDEX(SR_Lookup[Section Name],MATCH(tbl_TransDet_Exp[[#This Row],[Account]],SR_Lookup[Account],0)),tbl_TransDet_Exp[[#This Row],[Custom SR Type]])</f>
        <v>#N/A</v>
      </c>
      <c r="AR2181" s="42">
        <f>VALUE(CONCATENATE(C2181,TEXT(tbl_TransDet_Exp[[#This Row],[Pd]],"00")))</f>
        <v>0</v>
      </c>
      <c r="AS2181" s="42" t="str">
        <f>TEXT(tbl_TransDet_Exp[[#This Row],[Project Id]],"000000")</f>
        <v>000000</v>
      </c>
      <c r="AT2181" s="42" t="e">
        <f>INDEX(Table11[Description],MATCH(tbl_TransDet_Exp[[#This Row],[Account]],Table11[GL Account],0))</f>
        <v>#N/A</v>
      </c>
      <c r="AU21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2" spans="2:47">
      <c r="B2182" s="11"/>
      <c r="C2182" s="243"/>
      <c r="D2182" s="243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244"/>
      <c r="P2182" s="11"/>
      <c r="Q2182" s="245"/>
      <c r="R2182" s="11"/>
      <c r="S2182" s="11"/>
      <c r="T2182" s="11"/>
      <c r="U2182" s="11"/>
      <c r="V2182" s="11"/>
      <c r="W2182" s="11"/>
      <c r="X2182" s="11"/>
      <c r="Y2182" s="11"/>
      <c r="Z2182" s="246"/>
      <c r="AA21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2" s="250" t="e">
        <f>IF(tbl_TransDet_Exp[[#This Row],[+/-  (HR GL Detail)]]&lt;&gt;"",tbl_TransDet_Exp[[#This Row],[+/-  (HR GL Detail)]],IF(#REF!&lt;&gt;"",#REF!,""))</f>
        <v>#REF!</v>
      </c>
      <c r="AC2182" s="250" t="str">
        <f t="shared" si="102"/>
        <v>https://financials.omni.fsu.edu/psp/sprdfi/EMPLOYEE/ERP/c/AUDIT_EXPENSE_FUNCTIONS.TE_EXP_SHEET_INQ.GBL?SHEET_ID=</v>
      </c>
      <c r="AD2182" s="250" t="str">
        <f t="shared" si="103"/>
        <v>&amp;PAGE=EX_SHEET_ENTRY</v>
      </c>
      <c r="AE2182" s="250" t="str">
        <f>IF(LEFT(tbl_TransDet_Exp[[#This Row],[Journal Id]],2)="EX",TEXT(tbl_TransDet_Exp[[#This Row],[Vch /Ex /PayId]],"0000000000"),"")</f>
        <v/>
      </c>
      <c r="AF2182" s="250" t="b">
        <f>IF(tbl_TransDet_Exp[[#This Row],[ER Lookup and Format]]&lt;&gt;"",CONCATENATE(tbl_TransDet_Exp[[#This Row],[https://financials.omni.fsu.edu/psp/sprdfi/EMPLOYEE/ERP/c/AUDIT_EXPENSE_FUNCTIONS.TE_EXP_SHEET_INQ.GBL?SHEET_ID=]],AE2182,tbl_TransDet_Exp[[#This Row],[&amp;PAGE=EX_SHEET_ENTRY]]))</f>
        <v>0</v>
      </c>
      <c r="AG2182" s="250" t="str">
        <f t="shared" si="104"/>
        <v>https://docmgmt.its.fsu.edu/NolijWeb/public/apiLoginCheck.jsp?redir=../documentviewer/%3FdocumentId%3D</v>
      </c>
      <c r="AH21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2" s="250" t="str">
        <f>tbl_TransDet_Exp[[#Headers],[&amp;TargetFrameName=None]]</f>
        <v>&amp;TargetFrameName=None</v>
      </c>
      <c r="AJ21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2" s="71"/>
      <c r="AN2182" s="22"/>
      <c r="AO2182" s="22"/>
      <c r="AP2182" s="208"/>
      <c r="AQ2182" s="42" t="e">
        <f>IF(tbl_TransDet_Exp[[#This Row],[Custom SR Type]]="",INDEX(SR_Lookup[Section Name],MATCH(tbl_TransDet_Exp[[#This Row],[Account]],SR_Lookup[Account],0)),tbl_TransDet_Exp[[#This Row],[Custom SR Type]])</f>
        <v>#N/A</v>
      </c>
      <c r="AR2182" s="42">
        <f>VALUE(CONCATENATE(C2182,TEXT(tbl_TransDet_Exp[[#This Row],[Pd]],"00")))</f>
        <v>0</v>
      </c>
      <c r="AS2182" s="42" t="str">
        <f>TEXT(tbl_TransDet_Exp[[#This Row],[Project Id]],"000000")</f>
        <v>000000</v>
      </c>
      <c r="AT2182" s="42" t="e">
        <f>INDEX(Table11[Description],MATCH(tbl_TransDet_Exp[[#This Row],[Account]],Table11[GL Account],0))</f>
        <v>#N/A</v>
      </c>
      <c r="AU21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3" spans="2:47">
      <c r="B2183" s="11"/>
      <c r="C2183" s="243"/>
      <c r="D2183" s="243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244"/>
      <c r="P2183" s="11"/>
      <c r="Q2183" s="245"/>
      <c r="R2183" s="11"/>
      <c r="S2183" s="11"/>
      <c r="T2183" s="11"/>
      <c r="U2183" s="11"/>
      <c r="V2183" s="11"/>
      <c r="W2183" s="11"/>
      <c r="X2183" s="11"/>
      <c r="Y2183" s="11"/>
      <c r="Z2183" s="246"/>
      <c r="AA21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3" s="250" t="e">
        <f>IF(tbl_TransDet_Exp[[#This Row],[+/-  (HR GL Detail)]]&lt;&gt;"",tbl_TransDet_Exp[[#This Row],[+/-  (HR GL Detail)]],IF(#REF!&lt;&gt;"",#REF!,""))</f>
        <v>#REF!</v>
      </c>
      <c r="AC2183" s="250" t="str">
        <f t="shared" si="102"/>
        <v>https://financials.omni.fsu.edu/psp/sprdfi/EMPLOYEE/ERP/c/AUDIT_EXPENSE_FUNCTIONS.TE_EXP_SHEET_INQ.GBL?SHEET_ID=</v>
      </c>
      <c r="AD2183" s="250" t="str">
        <f t="shared" si="103"/>
        <v>&amp;PAGE=EX_SHEET_ENTRY</v>
      </c>
      <c r="AE2183" s="250" t="str">
        <f>IF(LEFT(tbl_TransDet_Exp[[#This Row],[Journal Id]],2)="EX",TEXT(tbl_TransDet_Exp[[#This Row],[Vch /Ex /PayId]],"0000000000"),"")</f>
        <v/>
      </c>
      <c r="AF2183" s="250" t="b">
        <f>IF(tbl_TransDet_Exp[[#This Row],[ER Lookup and Format]]&lt;&gt;"",CONCATENATE(tbl_TransDet_Exp[[#This Row],[https://financials.omni.fsu.edu/psp/sprdfi/EMPLOYEE/ERP/c/AUDIT_EXPENSE_FUNCTIONS.TE_EXP_SHEET_INQ.GBL?SHEET_ID=]],AE2183,tbl_TransDet_Exp[[#This Row],[&amp;PAGE=EX_SHEET_ENTRY]]))</f>
        <v>0</v>
      </c>
      <c r="AG2183" s="250" t="str">
        <f t="shared" si="104"/>
        <v>https://docmgmt.its.fsu.edu/NolijWeb/public/apiLoginCheck.jsp?redir=../documentviewer/%3FdocumentId%3D</v>
      </c>
      <c r="AH21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3" s="250" t="str">
        <f>tbl_TransDet_Exp[[#Headers],[&amp;TargetFrameName=None]]</f>
        <v>&amp;TargetFrameName=None</v>
      </c>
      <c r="AJ21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3" s="71"/>
      <c r="AN2183" s="22"/>
      <c r="AO2183" s="22"/>
      <c r="AP2183" s="208"/>
      <c r="AQ2183" s="42" t="e">
        <f>IF(tbl_TransDet_Exp[[#This Row],[Custom SR Type]]="",INDEX(SR_Lookup[Section Name],MATCH(tbl_TransDet_Exp[[#This Row],[Account]],SR_Lookup[Account],0)),tbl_TransDet_Exp[[#This Row],[Custom SR Type]])</f>
        <v>#N/A</v>
      </c>
      <c r="AR2183" s="42">
        <f>VALUE(CONCATENATE(C2183,TEXT(tbl_TransDet_Exp[[#This Row],[Pd]],"00")))</f>
        <v>0</v>
      </c>
      <c r="AS2183" s="42" t="str">
        <f>TEXT(tbl_TransDet_Exp[[#This Row],[Project Id]],"000000")</f>
        <v>000000</v>
      </c>
      <c r="AT2183" s="42" t="e">
        <f>INDEX(Table11[Description],MATCH(tbl_TransDet_Exp[[#This Row],[Account]],Table11[GL Account],0))</f>
        <v>#N/A</v>
      </c>
      <c r="AU21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4" spans="2:47">
      <c r="B2184" s="11"/>
      <c r="C2184" s="243"/>
      <c r="D2184" s="243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244"/>
      <c r="P2184" s="11"/>
      <c r="Q2184" s="245"/>
      <c r="R2184" s="11"/>
      <c r="S2184" s="11"/>
      <c r="T2184" s="11"/>
      <c r="U2184" s="11"/>
      <c r="V2184" s="11"/>
      <c r="W2184" s="11"/>
      <c r="X2184" s="11"/>
      <c r="Y2184" s="11"/>
      <c r="Z2184" s="246"/>
      <c r="AA21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4" s="250" t="e">
        <f>IF(tbl_TransDet_Exp[[#This Row],[+/-  (HR GL Detail)]]&lt;&gt;"",tbl_TransDet_Exp[[#This Row],[+/-  (HR GL Detail)]],IF(#REF!&lt;&gt;"",#REF!,""))</f>
        <v>#REF!</v>
      </c>
      <c r="AC2184" s="250" t="str">
        <f t="shared" si="102"/>
        <v>https://financials.omni.fsu.edu/psp/sprdfi/EMPLOYEE/ERP/c/AUDIT_EXPENSE_FUNCTIONS.TE_EXP_SHEET_INQ.GBL?SHEET_ID=</v>
      </c>
      <c r="AD2184" s="250" t="str">
        <f t="shared" si="103"/>
        <v>&amp;PAGE=EX_SHEET_ENTRY</v>
      </c>
      <c r="AE2184" s="250" t="str">
        <f>IF(LEFT(tbl_TransDet_Exp[[#This Row],[Journal Id]],2)="EX",TEXT(tbl_TransDet_Exp[[#This Row],[Vch /Ex /PayId]],"0000000000"),"")</f>
        <v/>
      </c>
      <c r="AF2184" s="250" t="b">
        <f>IF(tbl_TransDet_Exp[[#This Row],[ER Lookup and Format]]&lt;&gt;"",CONCATENATE(tbl_TransDet_Exp[[#This Row],[https://financials.omni.fsu.edu/psp/sprdfi/EMPLOYEE/ERP/c/AUDIT_EXPENSE_FUNCTIONS.TE_EXP_SHEET_INQ.GBL?SHEET_ID=]],AE2184,tbl_TransDet_Exp[[#This Row],[&amp;PAGE=EX_SHEET_ENTRY]]))</f>
        <v>0</v>
      </c>
      <c r="AG2184" s="250" t="str">
        <f t="shared" si="104"/>
        <v>https://docmgmt.its.fsu.edu/NolijWeb/public/apiLoginCheck.jsp?redir=../documentviewer/%3FdocumentId%3D</v>
      </c>
      <c r="AH21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4" s="250" t="str">
        <f>tbl_TransDet_Exp[[#Headers],[&amp;TargetFrameName=None]]</f>
        <v>&amp;TargetFrameName=None</v>
      </c>
      <c r="AJ21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4" s="71"/>
      <c r="AN2184" s="22"/>
      <c r="AO2184" s="22"/>
      <c r="AP2184" s="208"/>
      <c r="AQ2184" s="42" t="e">
        <f>IF(tbl_TransDet_Exp[[#This Row],[Custom SR Type]]="",INDEX(SR_Lookup[Section Name],MATCH(tbl_TransDet_Exp[[#This Row],[Account]],SR_Lookup[Account],0)),tbl_TransDet_Exp[[#This Row],[Custom SR Type]])</f>
        <v>#N/A</v>
      </c>
      <c r="AR2184" s="42">
        <f>VALUE(CONCATENATE(C2184,TEXT(tbl_TransDet_Exp[[#This Row],[Pd]],"00")))</f>
        <v>0</v>
      </c>
      <c r="AS2184" s="42" t="str">
        <f>TEXT(tbl_TransDet_Exp[[#This Row],[Project Id]],"000000")</f>
        <v>000000</v>
      </c>
      <c r="AT2184" s="42" t="e">
        <f>INDEX(Table11[Description],MATCH(tbl_TransDet_Exp[[#This Row],[Account]],Table11[GL Account],0))</f>
        <v>#N/A</v>
      </c>
      <c r="AU21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5" spans="2:47">
      <c r="B2185" s="11"/>
      <c r="C2185" s="243"/>
      <c r="D2185" s="243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244"/>
      <c r="P2185" s="11"/>
      <c r="Q2185" s="245"/>
      <c r="R2185" s="11"/>
      <c r="S2185" s="11"/>
      <c r="T2185" s="11"/>
      <c r="U2185" s="11"/>
      <c r="V2185" s="11"/>
      <c r="W2185" s="11"/>
      <c r="X2185" s="11"/>
      <c r="Y2185" s="11"/>
      <c r="Z2185" s="246"/>
      <c r="AA21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5" s="250" t="e">
        <f>IF(tbl_TransDet_Exp[[#This Row],[+/-  (HR GL Detail)]]&lt;&gt;"",tbl_TransDet_Exp[[#This Row],[+/-  (HR GL Detail)]],IF(#REF!&lt;&gt;"",#REF!,""))</f>
        <v>#REF!</v>
      </c>
      <c r="AC2185" s="250" t="str">
        <f t="shared" si="102"/>
        <v>https://financials.omni.fsu.edu/psp/sprdfi/EMPLOYEE/ERP/c/AUDIT_EXPENSE_FUNCTIONS.TE_EXP_SHEET_INQ.GBL?SHEET_ID=</v>
      </c>
      <c r="AD2185" s="250" t="str">
        <f t="shared" si="103"/>
        <v>&amp;PAGE=EX_SHEET_ENTRY</v>
      </c>
      <c r="AE2185" s="250" t="str">
        <f>IF(LEFT(tbl_TransDet_Exp[[#This Row],[Journal Id]],2)="EX",TEXT(tbl_TransDet_Exp[[#This Row],[Vch /Ex /PayId]],"0000000000"),"")</f>
        <v/>
      </c>
      <c r="AF2185" s="250" t="b">
        <f>IF(tbl_TransDet_Exp[[#This Row],[ER Lookup and Format]]&lt;&gt;"",CONCATENATE(tbl_TransDet_Exp[[#This Row],[https://financials.omni.fsu.edu/psp/sprdfi/EMPLOYEE/ERP/c/AUDIT_EXPENSE_FUNCTIONS.TE_EXP_SHEET_INQ.GBL?SHEET_ID=]],AE2185,tbl_TransDet_Exp[[#This Row],[&amp;PAGE=EX_SHEET_ENTRY]]))</f>
        <v>0</v>
      </c>
      <c r="AG2185" s="250" t="str">
        <f t="shared" si="104"/>
        <v>https://docmgmt.its.fsu.edu/NolijWeb/public/apiLoginCheck.jsp?redir=../documentviewer/%3FdocumentId%3D</v>
      </c>
      <c r="AH21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5" s="250" t="str">
        <f>tbl_TransDet_Exp[[#Headers],[&amp;TargetFrameName=None]]</f>
        <v>&amp;TargetFrameName=None</v>
      </c>
      <c r="AJ21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5" s="71"/>
      <c r="AN2185" s="22"/>
      <c r="AO2185" s="22"/>
      <c r="AP2185" s="208"/>
      <c r="AQ2185" s="42" t="e">
        <f>IF(tbl_TransDet_Exp[[#This Row],[Custom SR Type]]="",INDEX(SR_Lookup[Section Name],MATCH(tbl_TransDet_Exp[[#This Row],[Account]],SR_Lookup[Account],0)),tbl_TransDet_Exp[[#This Row],[Custom SR Type]])</f>
        <v>#N/A</v>
      </c>
      <c r="AR2185" s="42">
        <f>VALUE(CONCATENATE(C2185,TEXT(tbl_TransDet_Exp[[#This Row],[Pd]],"00")))</f>
        <v>0</v>
      </c>
      <c r="AS2185" s="42" t="str">
        <f>TEXT(tbl_TransDet_Exp[[#This Row],[Project Id]],"000000")</f>
        <v>000000</v>
      </c>
      <c r="AT2185" s="42" t="e">
        <f>INDEX(Table11[Description],MATCH(tbl_TransDet_Exp[[#This Row],[Account]],Table11[GL Account],0))</f>
        <v>#N/A</v>
      </c>
      <c r="AU21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6" spans="2:47">
      <c r="B2186" s="11"/>
      <c r="C2186" s="243"/>
      <c r="D2186" s="243"/>
      <c r="E2186" s="11"/>
      <c r="F2186" s="11"/>
      <c r="G2186" s="11"/>
      <c r="H2186" s="11"/>
      <c r="I2186" s="11"/>
      <c r="J2186" s="11"/>
      <c r="K2186" s="11"/>
      <c r="L2186" s="11"/>
      <c r="M2186" s="11"/>
      <c r="N2186" s="11"/>
      <c r="O2186" s="244"/>
      <c r="P2186" s="11"/>
      <c r="Q2186" s="245"/>
      <c r="R2186" s="11"/>
      <c r="S2186" s="11"/>
      <c r="T2186" s="11"/>
      <c r="U2186" s="11"/>
      <c r="V2186" s="11"/>
      <c r="W2186" s="11"/>
      <c r="X2186" s="11"/>
      <c r="Y2186" s="11"/>
      <c r="Z2186" s="246"/>
      <c r="AA21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6" s="250" t="e">
        <f>IF(tbl_TransDet_Exp[[#This Row],[+/-  (HR GL Detail)]]&lt;&gt;"",tbl_TransDet_Exp[[#This Row],[+/-  (HR GL Detail)]],IF(#REF!&lt;&gt;"",#REF!,""))</f>
        <v>#REF!</v>
      </c>
      <c r="AC2186" s="250" t="str">
        <f t="shared" ref="AC2186:AC2249" si="105">$AC$2</f>
        <v>https://financials.omni.fsu.edu/psp/sprdfi/EMPLOYEE/ERP/c/AUDIT_EXPENSE_FUNCTIONS.TE_EXP_SHEET_INQ.GBL?SHEET_ID=</v>
      </c>
      <c r="AD2186" s="250" t="str">
        <f t="shared" ref="AD2186:AD2249" si="106">$AD$2</f>
        <v>&amp;PAGE=EX_SHEET_ENTRY</v>
      </c>
      <c r="AE2186" s="250" t="str">
        <f>IF(LEFT(tbl_TransDet_Exp[[#This Row],[Journal Id]],2)="EX",TEXT(tbl_TransDet_Exp[[#This Row],[Vch /Ex /PayId]],"0000000000"),"")</f>
        <v/>
      </c>
      <c r="AF2186" s="250" t="b">
        <f>IF(tbl_TransDet_Exp[[#This Row],[ER Lookup and Format]]&lt;&gt;"",CONCATENATE(tbl_TransDet_Exp[[#This Row],[https://financials.omni.fsu.edu/psp/sprdfi/EMPLOYEE/ERP/c/AUDIT_EXPENSE_FUNCTIONS.TE_EXP_SHEET_INQ.GBL?SHEET_ID=]],AE2186,tbl_TransDet_Exp[[#This Row],[&amp;PAGE=EX_SHEET_ENTRY]]))</f>
        <v>0</v>
      </c>
      <c r="AG2186" s="250" t="str">
        <f t="shared" ref="AG2186:AG2249" si="107">$AG$2</f>
        <v>https://docmgmt.its.fsu.edu/NolijWeb/public/apiLoginCheck.jsp?redir=../documentviewer/%3FdocumentId%3D</v>
      </c>
      <c r="AH21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6" s="250" t="str">
        <f>tbl_TransDet_Exp[[#Headers],[&amp;TargetFrameName=None]]</f>
        <v>&amp;TargetFrameName=None</v>
      </c>
      <c r="AJ21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6" s="71"/>
      <c r="AN2186" s="22"/>
      <c r="AO2186" s="22"/>
      <c r="AP2186" s="208"/>
      <c r="AQ2186" s="42" t="e">
        <f>IF(tbl_TransDet_Exp[[#This Row],[Custom SR Type]]="",INDEX(SR_Lookup[Section Name],MATCH(tbl_TransDet_Exp[[#This Row],[Account]],SR_Lookup[Account],0)),tbl_TransDet_Exp[[#This Row],[Custom SR Type]])</f>
        <v>#N/A</v>
      </c>
      <c r="AR2186" s="42">
        <f>VALUE(CONCATENATE(C2186,TEXT(tbl_TransDet_Exp[[#This Row],[Pd]],"00")))</f>
        <v>0</v>
      </c>
      <c r="AS2186" s="42" t="str">
        <f>TEXT(tbl_TransDet_Exp[[#This Row],[Project Id]],"000000")</f>
        <v>000000</v>
      </c>
      <c r="AT2186" s="42" t="e">
        <f>INDEX(Table11[Description],MATCH(tbl_TransDet_Exp[[#This Row],[Account]],Table11[GL Account],0))</f>
        <v>#N/A</v>
      </c>
      <c r="AU21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7" spans="2:47">
      <c r="B2187" s="11"/>
      <c r="C2187" s="243"/>
      <c r="D2187" s="243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244"/>
      <c r="P2187" s="11"/>
      <c r="Q2187" s="245"/>
      <c r="R2187" s="11"/>
      <c r="S2187" s="11"/>
      <c r="T2187" s="11"/>
      <c r="U2187" s="11"/>
      <c r="V2187" s="11"/>
      <c r="W2187" s="11"/>
      <c r="X2187" s="11"/>
      <c r="Y2187" s="11"/>
      <c r="Z2187" s="246"/>
      <c r="AA21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7" s="250" t="e">
        <f>IF(tbl_TransDet_Exp[[#This Row],[+/-  (HR GL Detail)]]&lt;&gt;"",tbl_TransDet_Exp[[#This Row],[+/-  (HR GL Detail)]],IF(#REF!&lt;&gt;"",#REF!,""))</f>
        <v>#REF!</v>
      </c>
      <c r="AC2187" s="250" t="str">
        <f t="shared" si="105"/>
        <v>https://financials.omni.fsu.edu/psp/sprdfi/EMPLOYEE/ERP/c/AUDIT_EXPENSE_FUNCTIONS.TE_EXP_SHEET_INQ.GBL?SHEET_ID=</v>
      </c>
      <c r="AD2187" s="250" t="str">
        <f t="shared" si="106"/>
        <v>&amp;PAGE=EX_SHEET_ENTRY</v>
      </c>
      <c r="AE2187" s="250" t="str">
        <f>IF(LEFT(tbl_TransDet_Exp[[#This Row],[Journal Id]],2)="EX",TEXT(tbl_TransDet_Exp[[#This Row],[Vch /Ex /PayId]],"0000000000"),"")</f>
        <v/>
      </c>
      <c r="AF2187" s="250" t="b">
        <f>IF(tbl_TransDet_Exp[[#This Row],[ER Lookup and Format]]&lt;&gt;"",CONCATENATE(tbl_TransDet_Exp[[#This Row],[https://financials.omni.fsu.edu/psp/sprdfi/EMPLOYEE/ERP/c/AUDIT_EXPENSE_FUNCTIONS.TE_EXP_SHEET_INQ.GBL?SHEET_ID=]],AE2187,tbl_TransDet_Exp[[#This Row],[&amp;PAGE=EX_SHEET_ENTRY]]))</f>
        <v>0</v>
      </c>
      <c r="AG2187" s="250" t="str">
        <f t="shared" si="107"/>
        <v>https://docmgmt.its.fsu.edu/NolijWeb/public/apiLoginCheck.jsp?redir=../documentviewer/%3FdocumentId%3D</v>
      </c>
      <c r="AH21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7" s="250" t="str">
        <f>tbl_TransDet_Exp[[#Headers],[&amp;TargetFrameName=None]]</f>
        <v>&amp;TargetFrameName=None</v>
      </c>
      <c r="AJ21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7" s="71"/>
      <c r="AN2187" s="22"/>
      <c r="AO2187" s="22"/>
      <c r="AP2187" s="208"/>
      <c r="AQ2187" s="42" t="e">
        <f>IF(tbl_TransDet_Exp[[#This Row],[Custom SR Type]]="",INDEX(SR_Lookup[Section Name],MATCH(tbl_TransDet_Exp[[#This Row],[Account]],SR_Lookup[Account],0)),tbl_TransDet_Exp[[#This Row],[Custom SR Type]])</f>
        <v>#N/A</v>
      </c>
      <c r="AR2187" s="42">
        <f>VALUE(CONCATENATE(C2187,TEXT(tbl_TransDet_Exp[[#This Row],[Pd]],"00")))</f>
        <v>0</v>
      </c>
      <c r="AS2187" s="42" t="str">
        <f>TEXT(tbl_TransDet_Exp[[#This Row],[Project Id]],"000000")</f>
        <v>000000</v>
      </c>
      <c r="AT2187" s="42" t="e">
        <f>INDEX(Table11[Description],MATCH(tbl_TransDet_Exp[[#This Row],[Account]],Table11[GL Account],0))</f>
        <v>#N/A</v>
      </c>
      <c r="AU21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8" spans="2:47">
      <c r="B2188" s="11"/>
      <c r="C2188" s="243"/>
      <c r="D2188" s="243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244"/>
      <c r="P2188" s="11"/>
      <c r="Q2188" s="245"/>
      <c r="R2188" s="11"/>
      <c r="S2188" s="11"/>
      <c r="T2188" s="11"/>
      <c r="U2188" s="11"/>
      <c r="V2188" s="11"/>
      <c r="W2188" s="11"/>
      <c r="X2188" s="11"/>
      <c r="Y2188" s="11"/>
      <c r="Z2188" s="246"/>
      <c r="AA21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8" s="250" t="e">
        <f>IF(tbl_TransDet_Exp[[#This Row],[+/-  (HR GL Detail)]]&lt;&gt;"",tbl_TransDet_Exp[[#This Row],[+/-  (HR GL Detail)]],IF(#REF!&lt;&gt;"",#REF!,""))</f>
        <v>#REF!</v>
      </c>
      <c r="AC2188" s="250" t="str">
        <f t="shared" si="105"/>
        <v>https://financials.omni.fsu.edu/psp/sprdfi/EMPLOYEE/ERP/c/AUDIT_EXPENSE_FUNCTIONS.TE_EXP_SHEET_INQ.GBL?SHEET_ID=</v>
      </c>
      <c r="AD2188" s="250" t="str">
        <f t="shared" si="106"/>
        <v>&amp;PAGE=EX_SHEET_ENTRY</v>
      </c>
      <c r="AE2188" s="250" t="str">
        <f>IF(LEFT(tbl_TransDet_Exp[[#This Row],[Journal Id]],2)="EX",TEXT(tbl_TransDet_Exp[[#This Row],[Vch /Ex /PayId]],"0000000000"),"")</f>
        <v/>
      </c>
      <c r="AF2188" s="250" t="b">
        <f>IF(tbl_TransDet_Exp[[#This Row],[ER Lookup and Format]]&lt;&gt;"",CONCATENATE(tbl_TransDet_Exp[[#This Row],[https://financials.omni.fsu.edu/psp/sprdfi/EMPLOYEE/ERP/c/AUDIT_EXPENSE_FUNCTIONS.TE_EXP_SHEET_INQ.GBL?SHEET_ID=]],AE2188,tbl_TransDet_Exp[[#This Row],[&amp;PAGE=EX_SHEET_ENTRY]]))</f>
        <v>0</v>
      </c>
      <c r="AG2188" s="250" t="str">
        <f t="shared" si="107"/>
        <v>https://docmgmt.its.fsu.edu/NolijWeb/public/apiLoginCheck.jsp?redir=../documentviewer/%3FdocumentId%3D</v>
      </c>
      <c r="AH21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8" s="250" t="str">
        <f>tbl_TransDet_Exp[[#Headers],[&amp;TargetFrameName=None]]</f>
        <v>&amp;TargetFrameName=None</v>
      </c>
      <c r="AJ21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8" s="71"/>
      <c r="AN2188" s="22"/>
      <c r="AO2188" s="22"/>
      <c r="AP2188" s="208"/>
      <c r="AQ2188" s="42" t="e">
        <f>IF(tbl_TransDet_Exp[[#This Row],[Custom SR Type]]="",INDEX(SR_Lookup[Section Name],MATCH(tbl_TransDet_Exp[[#This Row],[Account]],SR_Lookup[Account],0)),tbl_TransDet_Exp[[#This Row],[Custom SR Type]])</f>
        <v>#N/A</v>
      </c>
      <c r="AR2188" s="42">
        <f>VALUE(CONCATENATE(C2188,TEXT(tbl_TransDet_Exp[[#This Row],[Pd]],"00")))</f>
        <v>0</v>
      </c>
      <c r="AS2188" s="42" t="str">
        <f>TEXT(tbl_TransDet_Exp[[#This Row],[Project Id]],"000000")</f>
        <v>000000</v>
      </c>
      <c r="AT2188" s="42" t="e">
        <f>INDEX(Table11[Description],MATCH(tbl_TransDet_Exp[[#This Row],[Account]],Table11[GL Account],0))</f>
        <v>#N/A</v>
      </c>
      <c r="AU21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89" spans="2:47">
      <c r="B2189" s="11"/>
      <c r="C2189" s="243"/>
      <c r="D2189" s="243"/>
      <c r="E2189" s="11"/>
      <c r="F2189" s="11"/>
      <c r="G2189" s="11"/>
      <c r="H2189" s="11"/>
      <c r="I2189" s="11"/>
      <c r="J2189" s="11"/>
      <c r="K2189" s="11"/>
      <c r="L2189" s="11"/>
      <c r="M2189" s="11"/>
      <c r="N2189" s="11"/>
      <c r="O2189" s="244"/>
      <c r="P2189" s="11"/>
      <c r="Q2189" s="245"/>
      <c r="R2189" s="11"/>
      <c r="S2189" s="11"/>
      <c r="T2189" s="11"/>
      <c r="U2189" s="11"/>
      <c r="V2189" s="11"/>
      <c r="W2189" s="11"/>
      <c r="X2189" s="11"/>
      <c r="Y2189" s="11"/>
      <c r="Z2189" s="246"/>
      <c r="AA21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89" s="250" t="e">
        <f>IF(tbl_TransDet_Exp[[#This Row],[+/-  (HR GL Detail)]]&lt;&gt;"",tbl_TransDet_Exp[[#This Row],[+/-  (HR GL Detail)]],IF(#REF!&lt;&gt;"",#REF!,""))</f>
        <v>#REF!</v>
      </c>
      <c r="AC2189" s="250" t="str">
        <f t="shared" si="105"/>
        <v>https://financials.omni.fsu.edu/psp/sprdfi/EMPLOYEE/ERP/c/AUDIT_EXPENSE_FUNCTIONS.TE_EXP_SHEET_INQ.GBL?SHEET_ID=</v>
      </c>
      <c r="AD2189" s="250" t="str">
        <f t="shared" si="106"/>
        <v>&amp;PAGE=EX_SHEET_ENTRY</v>
      </c>
      <c r="AE2189" s="250" t="str">
        <f>IF(LEFT(tbl_TransDet_Exp[[#This Row],[Journal Id]],2)="EX",TEXT(tbl_TransDet_Exp[[#This Row],[Vch /Ex /PayId]],"0000000000"),"")</f>
        <v/>
      </c>
      <c r="AF2189" s="250" t="b">
        <f>IF(tbl_TransDet_Exp[[#This Row],[ER Lookup and Format]]&lt;&gt;"",CONCATENATE(tbl_TransDet_Exp[[#This Row],[https://financials.omni.fsu.edu/psp/sprdfi/EMPLOYEE/ERP/c/AUDIT_EXPENSE_FUNCTIONS.TE_EXP_SHEET_INQ.GBL?SHEET_ID=]],AE2189,tbl_TransDet_Exp[[#This Row],[&amp;PAGE=EX_SHEET_ENTRY]]))</f>
        <v>0</v>
      </c>
      <c r="AG2189" s="250" t="str">
        <f t="shared" si="107"/>
        <v>https://docmgmt.its.fsu.edu/NolijWeb/public/apiLoginCheck.jsp?redir=../documentviewer/%3FdocumentId%3D</v>
      </c>
      <c r="AH21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89" s="250" t="str">
        <f>tbl_TransDet_Exp[[#Headers],[&amp;TargetFrameName=None]]</f>
        <v>&amp;TargetFrameName=None</v>
      </c>
      <c r="AJ21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89" s="71"/>
      <c r="AN2189" s="22"/>
      <c r="AO2189" s="22"/>
      <c r="AP2189" s="208"/>
      <c r="AQ2189" s="42" t="e">
        <f>IF(tbl_TransDet_Exp[[#This Row],[Custom SR Type]]="",INDEX(SR_Lookup[Section Name],MATCH(tbl_TransDet_Exp[[#This Row],[Account]],SR_Lookup[Account],0)),tbl_TransDet_Exp[[#This Row],[Custom SR Type]])</f>
        <v>#N/A</v>
      </c>
      <c r="AR2189" s="42">
        <f>VALUE(CONCATENATE(C2189,TEXT(tbl_TransDet_Exp[[#This Row],[Pd]],"00")))</f>
        <v>0</v>
      </c>
      <c r="AS2189" s="42" t="str">
        <f>TEXT(tbl_TransDet_Exp[[#This Row],[Project Id]],"000000")</f>
        <v>000000</v>
      </c>
      <c r="AT2189" s="42" t="e">
        <f>INDEX(Table11[Description],MATCH(tbl_TransDet_Exp[[#This Row],[Account]],Table11[GL Account],0))</f>
        <v>#N/A</v>
      </c>
      <c r="AU21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0" spans="2:47">
      <c r="B2190" s="11"/>
      <c r="C2190" s="243"/>
      <c r="D2190" s="243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244"/>
      <c r="P2190" s="11"/>
      <c r="Q2190" s="245"/>
      <c r="R2190" s="11"/>
      <c r="S2190" s="11"/>
      <c r="T2190" s="11"/>
      <c r="U2190" s="11"/>
      <c r="V2190" s="11"/>
      <c r="W2190" s="11"/>
      <c r="X2190" s="11"/>
      <c r="Y2190" s="11"/>
      <c r="Z2190" s="246"/>
      <c r="AA21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0" s="250" t="e">
        <f>IF(tbl_TransDet_Exp[[#This Row],[+/-  (HR GL Detail)]]&lt;&gt;"",tbl_TransDet_Exp[[#This Row],[+/-  (HR GL Detail)]],IF(#REF!&lt;&gt;"",#REF!,""))</f>
        <v>#REF!</v>
      </c>
      <c r="AC2190" s="250" t="str">
        <f t="shared" si="105"/>
        <v>https://financials.omni.fsu.edu/psp/sprdfi/EMPLOYEE/ERP/c/AUDIT_EXPENSE_FUNCTIONS.TE_EXP_SHEET_INQ.GBL?SHEET_ID=</v>
      </c>
      <c r="AD2190" s="250" t="str">
        <f t="shared" si="106"/>
        <v>&amp;PAGE=EX_SHEET_ENTRY</v>
      </c>
      <c r="AE2190" s="250" t="str">
        <f>IF(LEFT(tbl_TransDet_Exp[[#This Row],[Journal Id]],2)="EX",TEXT(tbl_TransDet_Exp[[#This Row],[Vch /Ex /PayId]],"0000000000"),"")</f>
        <v/>
      </c>
      <c r="AF2190" s="250" t="b">
        <f>IF(tbl_TransDet_Exp[[#This Row],[ER Lookup and Format]]&lt;&gt;"",CONCATENATE(tbl_TransDet_Exp[[#This Row],[https://financials.omni.fsu.edu/psp/sprdfi/EMPLOYEE/ERP/c/AUDIT_EXPENSE_FUNCTIONS.TE_EXP_SHEET_INQ.GBL?SHEET_ID=]],AE2190,tbl_TransDet_Exp[[#This Row],[&amp;PAGE=EX_SHEET_ENTRY]]))</f>
        <v>0</v>
      </c>
      <c r="AG2190" s="250" t="str">
        <f t="shared" si="107"/>
        <v>https://docmgmt.its.fsu.edu/NolijWeb/public/apiLoginCheck.jsp?redir=../documentviewer/%3FdocumentId%3D</v>
      </c>
      <c r="AH21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0" s="250" t="str">
        <f>tbl_TransDet_Exp[[#Headers],[&amp;TargetFrameName=None]]</f>
        <v>&amp;TargetFrameName=None</v>
      </c>
      <c r="AJ21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0" s="71"/>
      <c r="AN2190" s="22"/>
      <c r="AO2190" s="22"/>
      <c r="AP2190" s="208"/>
      <c r="AQ2190" s="42" t="e">
        <f>IF(tbl_TransDet_Exp[[#This Row],[Custom SR Type]]="",INDEX(SR_Lookup[Section Name],MATCH(tbl_TransDet_Exp[[#This Row],[Account]],SR_Lookup[Account],0)),tbl_TransDet_Exp[[#This Row],[Custom SR Type]])</f>
        <v>#N/A</v>
      </c>
      <c r="AR2190" s="42">
        <f>VALUE(CONCATENATE(C2190,TEXT(tbl_TransDet_Exp[[#This Row],[Pd]],"00")))</f>
        <v>0</v>
      </c>
      <c r="AS2190" s="42" t="str">
        <f>TEXT(tbl_TransDet_Exp[[#This Row],[Project Id]],"000000")</f>
        <v>000000</v>
      </c>
      <c r="AT2190" s="42" t="e">
        <f>INDEX(Table11[Description],MATCH(tbl_TransDet_Exp[[#This Row],[Account]],Table11[GL Account],0))</f>
        <v>#N/A</v>
      </c>
      <c r="AU21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1" spans="2:47">
      <c r="B2191" s="11"/>
      <c r="C2191" s="243"/>
      <c r="D2191" s="243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244"/>
      <c r="P2191" s="11"/>
      <c r="Q2191" s="245"/>
      <c r="R2191" s="11"/>
      <c r="S2191" s="11"/>
      <c r="T2191" s="11"/>
      <c r="U2191" s="11"/>
      <c r="V2191" s="11"/>
      <c r="W2191" s="11"/>
      <c r="X2191" s="11"/>
      <c r="Y2191" s="11"/>
      <c r="Z2191" s="246"/>
      <c r="AA21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1" s="250" t="e">
        <f>IF(tbl_TransDet_Exp[[#This Row],[+/-  (HR GL Detail)]]&lt;&gt;"",tbl_TransDet_Exp[[#This Row],[+/-  (HR GL Detail)]],IF(#REF!&lt;&gt;"",#REF!,""))</f>
        <v>#REF!</v>
      </c>
      <c r="AC2191" s="250" t="str">
        <f t="shared" si="105"/>
        <v>https://financials.omni.fsu.edu/psp/sprdfi/EMPLOYEE/ERP/c/AUDIT_EXPENSE_FUNCTIONS.TE_EXP_SHEET_INQ.GBL?SHEET_ID=</v>
      </c>
      <c r="AD2191" s="250" t="str">
        <f t="shared" si="106"/>
        <v>&amp;PAGE=EX_SHEET_ENTRY</v>
      </c>
      <c r="AE2191" s="250" t="str">
        <f>IF(LEFT(tbl_TransDet_Exp[[#This Row],[Journal Id]],2)="EX",TEXT(tbl_TransDet_Exp[[#This Row],[Vch /Ex /PayId]],"0000000000"),"")</f>
        <v/>
      </c>
      <c r="AF2191" s="250" t="b">
        <f>IF(tbl_TransDet_Exp[[#This Row],[ER Lookup and Format]]&lt;&gt;"",CONCATENATE(tbl_TransDet_Exp[[#This Row],[https://financials.omni.fsu.edu/psp/sprdfi/EMPLOYEE/ERP/c/AUDIT_EXPENSE_FUNCTIONS.TE_EXP_SHEET_INQ.GBL?SHEET_ID=]],AE2191,tbl_TransDet_Exp[[#This Row],[&amp;PAGE=EX_SHEET_ENTRY]]))</f>
        <v>0</v>
      </c>
      <c r="AG2191" s="250" t="str">
        <f t="shared" si="107"/>
        <v>https://docmgmt.its.fsu.edu/NolijWeb/public/apiLoginCheck.jsp?redir=../documentviewer/%3FdocumentId%3D</v>
      </c>
      <c r="AH21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1" s="250" t="str">
        <f>tbl_TransDet_Exp[[#Headers],[&amp;TargetFrameName=None]]</f>
        <v>&amp;TargetFrameName=None</v>
      </c>
      <c r="AJ21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1" s="71"/>
      <c r="AN2191" s="22"/>
      <c r="AO2191" s="22"/>
      <c r="AP2191" s="208"/>
      <c r="AQ2191" s="42" t="e">
        <f>IF(tbl_TransDet_Exp[[#This Row],[Custom SR Type]]="",INDEX(SR_Lookup[Section Name],MATCH(tbl_TransDet_Exp[[#This Row],[Account]],SR_Lookup[Account],0)),tbl_TransDet_Exp[[#This Row],[Custom SR Type]])</f>
        <v>#N/A</v>
      </c>
      <c r="AR2191" s="42">
        <f>VALUE(CONCATENATE(C2191,TEXT(tbl_TransDet_Exp[[#This Row],[Pd]],"00")))</f>
        <v>0</v>
      </c>
      <c r="AS2191" s="42" t="str">
        <f>TEXT(tbl_TransDet_Exp[[#This Row],[Project Id]],"000000")</f>
        <v>000000</v>
      </c>
      <c r="AT2191" s="42" t="e">
        <f>INDEX(Table11[Description],MATCH(tbl_TransDet_Exp[[#This Row],[Account]],Table11[GL Account],0))</f>
        <v>#N/A</v>
      </c>
      <c r="AU21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2" spans="2:47">
      <c r="B2192" s="11"/>
      <c r="C2192" s="243"/>
      <c r="D2192" s="243"/>
      <c r="E2192" s="11"/>
      <c r="F2192" s="11"/>
      <c r="G2192" s="11"/>
      <c r="H2192" s="11"/>
      <c r="I2192" s="11"/>
      <c r="J2192" s="11"/>
      <c r="K2192" s="11"/>
      <c r="L2192" s="11"/>
      <c r="M2192" s="11"/>
      <c r="N2192" s="11"/>
      <c r="O2192" s="244"/>
      <c r="P2192" s="11"/>
      <c r="Q2192" s="245"/>
      <c r="R2192" s="11"/>
      <c r="S2192" s="11"/>
      <c r="T2192" s="11"/>
      <c r="U2192" s="11"/>
      <c r="V2192" s="11"/>
      <c r="W2192" s="11"/>
      <c r="X2192" s="11"/>
      <c r="Y2192" s="11"/>
      <c r="Z2192" s="246"/>
      <c r="AA21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2" s="250" t="e">
        <f>IF(tbl_TransDet_Exp[[#This Row],[+/-  (HR GL Detail)]]&lt;&gt;"",tbl_TransDet_Exp[[#This Row],[+/-  (HR GL Detail)]],IF(#REF!&lt;&gt;"",#REF!,""))</f>
        <v>#REF!</v>
      </c>
      <c r="AC2192" s="250" t="str">
        <f t="shared" si="105"/>
        <v>https://financials.omni.fsu.edu/psp/sprdfi/EMPLOYEE/ERP/c/AUDIT_EXPENSE_FUNCTIONS.TE_EXP_SHEET_INQ.GBL?SHEET_ID=</v>
      </c>
      <c r="AD2192" s="250" t="str">
        <f t="shared" si="106"/>
        <v>&amp;PAGE=EX_SHEET_ENTRY</v>
      </c>
      <c r="AE2192" s="250" t="str">
        <f>IF(LEFT(tbl_TransDet_Exp[[#This Row],[Journal Id]],2)="EX",TEXT(tbl_TransDet_Exp[[#This Row],[Vch /Ex /PayId]],"0000000000"),"")</f>
        <v/>
      </c>
      <c r="AF2192" s="250" t="b">
        <f>IF(tbl_TransDet_Exp[[#This Row],[ER Lookup and Format]]&lt;&gt;"",CONCATENATE(tbl_TransDet_Exp[[#This Row],[https://financials.omni.fsu.edu/psp/sprdfi/EMPLOYEE/ERP/c/AUDIT_EXPENSE_FUNCTIONS.TE_EXP_SHEET_INQ.GBL?SHEET_ID=]],AE2192,tbl_TransDet_Exp[[#This Row],[&amp;PAGE=EX_SHEET_ENTRY]]))</f>
        <v>0</v>
      </c>
      <c r="AG2192" s="250" t="str">
        <f t="shared" si="107"/>
        <v>https://docmgmt.its.fsu.edu/NolijWeb/public/apiLoginCheck.jsp?redir=../documentviewer/%3FdocumentId%3D</v>
      </c>
      <c r="AH21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2" s="250" t="str">
        <f>tbl_TransDet_Exp[[#Headers],[&amp;TargetFrameName=None]]</f>
        <v>&amp;TargetFrameName=None</v>
      </c>
      <c r="AJ21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2" s="71"/>
      <c r="AN2192" s="22"/>
      <c r="AO2192" s="22"/>
      <c r="AP2192" s="208"/>
      <c r="AQ2192" s="42" t="e">
        <f>IF(tbl_TransDet_Exp[[#This Row],[Custom SR Type]]="",INDEX(SR_Lookup[Section Name],MATCH(tbl_TransDet_Exp[[#This Row],[Account]],SR_Lookup[Account],0)),tbl_TransDet_Exp[[#This Row],[Custom SR Type]])</f>
        <v>#N/A</v>
      </c>
      <c r="AR2192" s="42">
        <f>VALUE(CONCATENATE(C2192,TEXT(tbl_TransDet_Exp[[#This Row],[Pd]],"00")))</f>
        <v>0</v>
      </c>
      <c r="AS2192" s="42" t="str">
        <f>TEXT(tbl_TransDet_Exp[[#This Row],[Project Id]],"000000")</f>
        <v>000000</v>
      </c>
      <c r="AT2192" s="42" t="e">
        <f>INDEX(Table11[Description],MATCH(tbl_TransDet_Exp[[#This Row],[Account]],Table11[GL Account],0))</f>
        <v>#N/A</v>
      </c>
      <c r="AU21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3" spans="2:47">
      <c r="B2193" s="11"/>
      <c r="C2193" s="243"/>
      <c r="D2193" s="243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244"/>
      <c r="P2193" s="11"/>
      <c r="Q2193" s="245"/>
      <c r="R2193" s="11"/>
      <c r="S2193" s="11"/>
      <c r="T2193" s="11"/>
      <c r="U2193" s="11"/>
      <c r="V2193" s="11"/>
      <c r="W2193" s="11"/>
      <c r="X2193" s="11"/>
      <c r="Y2193" s="11"/>
      <c r="Z2193" s="246"/>
      <c r="AA21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3" s="250" t="e">
        <f>IF(tbl_TransDet_Exp[[#This Row],[+/-  (HR GL Detail)]]&lt;&gt;"",tbl_TransDet_Exp[[#This Row],[+/-  (HR GL Detail)]],IF(#REF!&lt;&gt;"",#REF!,""))</f>
        <v>#REF!</v>
      </c>
      <c r="AC2193" s="250" t="str">
        <f t="shared" si="105"/>
        <v>https://financials.omni.fsu.edu/psp/sprdfi/EMPLOYEE/ERP/c/AUDIT_EXPENSE_FUNCTIONS.TE_EXP_SHEET_INQ.GBL?SHEET_ID=</v>
      </c>
      <c r="AD2193" s="250" t="str">
        <f t="shared" si="106"/>
        <v>&amp;PAGE=EX_SHEET_ENTRY</v>
      </c>
      <c r="AE2193" s="250" t="str">
        <f>IF(LEFT(tbl_TransDet_Exp[[#This Row],[Journal Id]],2)="EX",TEXT(tbl_TransDet_Exp[[#This Row],[Vch /Ex /PayId]],"0000000000"),"")</f>
        <v/>
      </c>
      <c r="AF2193" s="250" t="b">
        <f>IF(tbl_TransDet_Exp[[#This Row],[ER Lookup and Format]]&lt;&gt;"",CONCATENATE(tbl_TransDet_Exp[[#This Row],[https://financials.omni.fsu.edu/psp/sprdfi/EMPLOYEE/ERP/c/AUDIT_EXPENSE_FUNCTIONS.TE_EXP_SHEET_INQ.GBL?SHEET_ID=]],AE2193,tbl_TransDet_Exp[[#This Row],[&amp;PAGE=EX_SHEET_ENTRY]]))</f>
        <v>0</v>
      </c>
      <c r="AG2193" s="250" t="str">
        <f t="shared" si="107"/>
        <v>https://docmgmt.its.fsu.edu/NolijWeb/public/apiLoginCheck.jsp?redir=../documentviewer/%3FdocumentId%3D</v>
      </c>
      <c r="AH21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3" s="250" t="str">
        <f>tbl_TransDet_Exp[[#Headers],[&amp;TargetFrameName=None]]</f>
        <v>&amp;TargetFrameName=None</v>
      </c>
      <c r="AJ21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3" s="71"/>
      <c r="AN2193" s="22"/>
      <c r="AO2193" s="22"/>
      <c r="AP2193" s="208"/>
      <c r="AQ2193" s="42" t="e">
        <f>IF(tbl_TransDet_Exp[[#This Row],[Custom SR Type]]="",INDEX(SR_Lookup[Section Name],MATCH(tbl_TransDet_Exp[[#This Row],[Account]],SR_Lookup[Account],0)),tbl_TransDet_Exp[[#This Row],[Custom SR Type]])</f>
        <v>#N/A</v>
      </c>
      <c r="AR2193" s="42">
        <f>VALUE(CONCATENATE(C2193,TEXT(tbl_TransDet_Exp[[#This Row],[Pd]],"00")))</f>
        <v>0</v>
      </c>
      <c r="AS2193" s="42" t="str">
        <f>TEXT(tbl_TransDet_Exp[[#This Row],[Project Id]],"000000")</f>
        <v>000000</v>
      </c>
      <c r="AT2193" s="42" t="e">
        <f>INDEX(Table11[Description],MATCH(tbl_TransDet_Exp[[#This Row],[Account]],Table11[GL Account],0))</f>
        <v>#N/A</v>
      </c>
      <c r="AU21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4" spans="2:47">
      <c r="B2194" s="11"/>
      <c r="C2194" s="243"/>
      <c r="D2194" s="243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244"/>
      <c r="P2194" s="11"/>
      <c r="Q2194" s="245"/>
      <c r="R2194" s="11"/>
      <c r="S2194" s="11"/>
      <c r="T2194" s="11"/>
      <c r="U2194" s="11"/>
      <c r="V2194" s="11"/>
      <c r="W2194" s="11"/>
      <c r="X2194" s="11"/>
      <c r="Y2194" s="11"/>
      <c r="Z2194" s="246"/>
      <c r="AA21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4" s="250" t="e">
        <f>IF(tbl_TransDet_Exp[[#This Row],[+/-  (HR GL Detail)]]&lt;&gt;"",tbl_TransDet_Exp[[#This Row],[+/-  (HR GL Detail)]],IF(#REF!&lt;&gt;"",#REF!,""))</f>
        <v>#REF!</v>
      </c>
      <c r="AC2194" s="250" t="str">
        <f t="shared" si="105"/>
        <v>https://financials.omni.fsu.edu/psp/sprdfi/EMPLOYEE/ERP/c/AUDIT_EXPENSE_FUNCTIONS.TE_EXP_SHEET_INQ.GBL?SHEET_ID=</v>
      </c>
      <c r="AD2194" s="250" t="str">
        <f t="shared" si="106"/>
        <v>&amp;PAGE=EX_SHEET_ENTRY</v>
      </c>
      <c r="AE2194" s="250" t="str">
        <f>IF(LEFT(tbl_TransDet_Exp[[#This Row],[Journal Id]],2)="EX",TEXT(tbl_TransDet_Exp[[#This Row],[Vch /Ex /PayId]],"0000000000"),"")</f>
        <v/>
      </c>
      <c r="AF2194" s="250" t="b">
        <f>IF(tbl_TransDet_Exp[[#This Row],[ER Lookup and Format]]&lt;&gt;"",CONCATENATE(tbl_TransDet_Exp[[#This Row],[https://financials.omni.fsu.edu/psp/sprdfi/EMPLOYEE/ERP/c/AUDIT_EXPENSE_FUNCTIONS.TE_EXP_SHEET_INQ.GBL?SHEET_ID=]],AE2194,tbl_TransDet_Exp[[#This Row],[&amp;PAGE=EX_SHEET_ENTRY]]))</f>
        <v>0</v>
      </c>
      <c r="AG2194" s="250" t="str">
        <f t="shared" si="107"/>
        <v>https://docmgmt.its.fsu.edu/NolijWeb/public/apiLoginCheck.jsp?redir=../documentviewer/%3FdocumentId%3D</v>
      </c>
      <c r="AH21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4" s="250" t="str">
        <f>tbl_TransDet_Exp[[#Headers],[&amp;TargetFrameName=None]]</f>
        <v>&amp;TargetFrameName=None</v>
      </c>
      <c r="AJ21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4" s="71"/>
      <c r="AN2194" s="22"/>
      <c r="AO2194" s="22"/>
      <c r="AP2194" s="208"/>
      <c r="AQ2194" s="42" t="e">
        <f>IF(tbl_TransDet_Exp[[#This Row],[Custom SR Type]]="",INDEX(SR_Lookup[Section Name],MATCH(tbl_TransDet_Exp[[#This Row],[Account]],SR_Lookup[Account],0)),tbl_TransDet_Exp[[#This Row],[Custom SR Type]])</f>
        <v>#N/A</v>
      </c>
      <c r="AR2194" s="42">
        <f>VALUE(CONCATENATE(C2194,TEXT(tbl_TransDet_Exp[[#This Row],[Pd]],"00")))</f>
        <v>0</v>
      </c>
      <c r="AS2194" s="42" t="str">
        <f>TEXT(tbl_TransDet_Exp[[#This Row],[Project Id]],"000000")</f>
        <v>000000</v>
      </c>
      <c r="AT2194" s="42" t="e">
        <f>INDEX(Table11[Description],MATCH(tbl_TransDet_Exp[[#This Row],[Account]],Table11[GL Account],0))</f>
        <v>#N/A</v>
      </c>
      <c r="AU21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5" spans="2:47">
      <c r="B2195" s="11"/>
      <c r="C2195" s="243"/>
      <c r="D2195" s="243"/>
      <c r="E2195" s="11"/>
      <c r="F2195" s="11"/>
      <c r="G2195" s="11"/>
      <c r="H2195" s="11"/>
      <c r="I2195" s="11"/>
      <c r="J2195" s="11"/>
      <c r="K2195" s="11"/>
      <c r="L2195" s="11"/>
      <c r="M2195" s="11"/>
      <c r="N2195" s="11"/>
      <c r="O2195" s="244"/>
      <c r="P2195" s="11"/>
      <c r="Q2195" s="245"/>
      <c r="R2195" s="11"/>
      <c r="S2195" s="11"/>
      <c r="T2195" s="11"/>
      <c r="U2195" s="11"/>
      <c r="V2195" s="11"/>
      <c r="W2195" s="11"/>
      <c r="X2195" s="11"/>
      <c r="Y2195" s="11"/>
      <c r="Z2195" s="246"/>
      <c r="AA21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5" s="250" t="e">
        <f>IF(tbl_TransDet_Exp[[#This Row],[+/-  (HR GL Detail)]]&lt;&gt;"",tbl_TransDet_Exp[[#This Row],[+/-  (HR GL Detail)]],IF(#REF!&lt;&gt;"",#REF!,""))</f>
        <v>#REF!</v>
      </c>
      <c r="AC2195" s="250" t="str">
        <f t="shared" si="105"/>
        <v>https://financials.omni.fsu.edu/psp/sprdfi/EMPLOYEE/ERP/c/AUDIT_EXPENSE_FUNCTIONS.TE_EXP_SHEET_INQ.GBL?SHEET_ID=</v>
      </c>
      <c r="AD2195" s="250" t="str">
        <f t="shared" si="106"/>
        <v>&amp;PAGE=EX_SHEET_ENTRY</v>
      </c>
      <c r="AE2195" s="250" t="str">
        <f>IF(LEFT(tbl_TransDet_Exp[[#This Row],[Journal Id]],2)="EX",TEXT(tbl_TransDet_Exp[[#This Row],[Vch /Ex /PayId]],"0000000000"),"")</f>
        <v/>
      </c>
      <c r="AF2195" s="250" t="b">
        <f>IF(tbl_TransDet_Exp[[#This Row],[ER Lookup and Format]]&lt;&gt;"",CONCATENATE(tbl_TransDet_Exp[[#This Row],[https://financials.omni.fsu.edu/psp/sprdfi/EMPLOYEE/ERP/c/AUDIT_EXPENSE_FUNCTIONS.TE_EXP_SHEET_INQ.GBL?SHEET_ID=]],AE2195,tbl_TransDet_Exp[[#This Row],[&amp;PAGE=EX_SHEET_ENTRY]]))</f>
        <v>0</v>
      </c>
      <c r="AG2195" s="250" t="str">
        <f t="shared" si="107"/>
        <v>https://docmgmt.its.fsu.edu/NolijWeb/public/apiLoginCheck.jsp?redir=../documentviewer/%3FdocumentId%3D</v>
      </c>
      <c r="AH21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5" s="250" t="str">
        <f>tbl_TransDet_Exp[[#Headers],[&amp;TargetFrameName=None]]</f>
        <v>&amp;TargetFrameName=None</v>
      </c>
      <c r="AJ21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5" s="71"/>
      <c r="AN2195" s="22"/>
      <c r="AO2195" s="22"/>
      <c r="AP2195" s="208"/>
      <c r="AQ2195" s="42" t="e">
        <f>IF(tbl_TransDet_Exp[[#This Row],[Custom SR Type]]="",INDEX(SR_Lookup[Section Name],MATCH(tbl_TransDet_Exp[[#This Row],[Account]],SR_Lookup[Account],0)),tbl_TransDet_Exp[[#This Row],[Custom SR Type]])</f>
        <v>#N/A</v>
      </c>
      <c r="AR2195" s="42">
        <f>VALUE(CONCATENATE(C2195,TEXT(tbl_TransDet_Exp[[#This Row],[Pd]],"00")))</f>
        <v>0</v>
      </c>
      <c r="AS2195" s="42" t="str">
        <f>TEXT(tbl_TransDet_Exp[[#This Row],[Project Id]],"000000")</f>
        <v>000000</v>
      </c>
      <c r="AT2195" s="42" t="e">
        <f>INDEX(Table11[Description],MATCH(tbl_TransDet_Exp[[#This Row],[Account]],Table11[GL Account],0))</f>
        <v>#N/A</v>
      </c>
      <c r="AU21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6" spans="2:47">
      <c r="B2196" s="11"/>
      <c r="C2196" s="243"/>
      <c r="D2196" s="243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244"/>
      <c r="P2196" s="11"/>
      <c r="Q2196" s="245"/>
      <c r="R2196" s="11"/>
      <c r="S2196" s="11"/>
      <c r="T2196" s="11"/>
      <c r="U2196" s="11"/>
      <c r="V2196" s="11"/>
      <c r="W2196" s="11"/>
      <c r="X2196" s="11"/>
      <c r="Y2196" s="11"/>
      <c r="Z2196" s="246"/>
      <c r="AA21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6" s="250" t="e">
        <f>IF(tbl_TransDet_Exp[[#This Row],[+/-  (HR GL Detail)]]&lt;&gt;"",tbl_TransDet_Exp[[#This Row],[+/-  (HR GL Detail)]],IF(#REF!&lt;&gt;"",#REF!,""))</f>
        <v>#REF!</v>
      </c>
      <c r="AC2196" s="250" t="str">
        <f t="shared" si="105"/>
        <v>https://financials.omni.fsu.edu/psp/sprdfi/EMPLOYEE/ERP/c/AUDIT_EXPENSE_FUNCTIONS.TE_EXP_SHEET_INQ.GBL?SHEET_ID=</v>
      </c>
      <c r="AD2196" s="250" t="str">
        <f t="shared" si="106"/>
        <v>&amp;PAGE=EX_SHEET_ENTRY</v>
      </c>
      <c r="AE2196" s="250" t="str">
        <f>IF(LEFT(tbl_TransDet_Exp[[#This Row],[Journal Id]],2)="EX",TEXT(tbl_TransDet_Exp[[#This Row],[Vch /Ex /PayId]],"0000000000"),"")</f>
        <v/>
      </c>
      <c r="AF2196" s="250" t="b">
        <f>IF(tbl_TransDet_Exp[[#This Row],[ER Lookup and Format]]&lt;&gt;"",CONCATENATE(tbl_TransDet_Exp[[#This Row],[https://financials.omni.fsu.edu/psp/sprdfi/EMPLOYEE/ERP/c/AUDIT_EXPENSE_FUNCTIONS.TE_EXP_SHEET_INQ.GBL?SHEET_ID=]],AE2196,tbl_TransDet_Exp[[#This Row],[&amp;PAGE=EX_SHEET_ENTRY]]))</f>
        <v>0</v>
      </c>
      <c r="AG2196" s="250" t="str">
        <f t="shared" si="107"/>
        <v>https://docmgmt.its.fsu.edu/NolijWeb/public/apiLoginCheck.jsp?redir=../documentviewer/%3FdocumentId%3D</v>
      </c>
      <c r="AH21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6" s="250" t="str">
        <f>tbl_TransDet_Exp[[#Headers],[&amp;TargetFrameName=None]]</f>
        <v>&amp;TargetFrameName=None</v>
      </c>
      <c r="AJ21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6" s="71"/>
      <c r="AN2196" s="22"/>
      <c r="AO2196" s="22"/>
      <c r="AP2196" s="208"/>
      <c r="AQ2196" s="42" t="e">
        <f>IF(tbl_TransDet_Exp[[#This Row],[Custom SR Type]]="",INDEX(SR_Lookup[Section Name],MATCH(tbl_TransDet_Exp[[#This Row],[Account]],SR_Lookup[Account],0)),tbl_TransDet_Exp[[#This Row],[Custom SR Type]])</f>
        <v>#N/A</v>
      </c>
      <c r="AR2196" s="42">
        <f>VALUE(CONCATENATE(C2196,TEXT(tbl_TransDet_Exp[[#This Row],[Pd]],"00")))</f>
        <v>0</v>
      </c>
      <c r="AS2196" s="42" t="str">
        <f>TEXT(tbl_TransDet_Exp[[#This Row],[Project Id]],"000000")</f>
        <v>000000</v>
      </c>
      <c r="AT2196" s="42" t="e">
        <f>INDEX(Table11[Description],MATCH(tbl_TransDet_Exp[[#This Row],[Account]],Table11[GL Account],0))</f>
        <v>#N/A</v>
      </c>
      <c r="AU21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7" spans="2:47">
      <c r="B2197" s="11"/>
      <c r="C2197" s="243"/>
      <c r="D2197" s="243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244"/>
      <c r="P2197" s="11"/>
      <c r="Q2197" s="245"/>
      <c r="R2197" s="11"/>
      <c r="S2197" s="11"/>
      <c r="T2197" s="11"/>
      <c r="U2197" s="11"/>
      <c r="V2197" s="11"/>
      <c r="W2197" s="11"/>
      <c r="X2197" s="11"/>
      <c r="Y2197" s="11"/>
      <c r="Z2197" s="246"/>
      <c r="AA21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7" s="250" t="e">
        <f>IF(tbl_TransDet_Exp[[#This Row],[+/-  (HR GL Detail)]]&lt;&gt;"",tbl_TransDet_Exp[[#This Row],[+/-  (HR GL Detail)]],IF(#REF!&lt;&gt;"",#REF!,""))</f>
        <v>#REF!</v>
      </c>
      <c r="AC2197" s="250" t="str">
        <f t="shared" si="105"/>
        <v>https://financials.omni.fsu.edu/psp/sprdfi/EMPLOYEE/ERP/c/AUDIT_EXPENSE_FUNCTIONS.TE_EXP_SHEET_INQ.GBL?SHEET_ID=</v>
      </c>
      <c r="AD2197" s="250" t="str">
        <f t="shared" si="106"/>
        <v>&amp;PAGE=EX_SHEET_ENTRY</v>
      </c>
      <c r="AE2197" s="250" t="str">
        <f>IF(LEFT(tbl_TransDet_Exp[[#This Row],[Journal Id]],2)="EX",TEXT(tbl_TransDet_Exp[[#This Row],[Vch /Ex /PayId]],"0000000000"),"")</f>
        <v/>
      </c>
      <c r="AF2197" s="250" t="b">
        <f>IF(tbl_TransDet_Exp[[#This Row],[ER Lookup and Format]]&lt;&gt;"",CONCATENATE(tbl_TransDet_Exp[[#This Row],[https://financials.omni.fsu.edu/psp/sprdfi/EMPLOYEE/ERP/c/AUDIT_EXPENSE_FUNCTIONS.TE_EXP_SHEET_INQ.GBL?SHEET_ID=]],AE2197,tbl_TransDet_Exp[[#This Row],[&amp;PAGE=EX_SHEET_ENTRY]]))</f>
        <v>0</v>
      </c>
      <c r="AG2197" s="250" t="str">
        <f t="shared" si="107"/>
        <v>https://docmgmt.its.fsu.edu/NolijWeb/public/apiLoginCheck.jsp?redir=../documentviewer/%3FdocumentId%3D</v>
      </c>
      <c r="AH21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7" s="250" t="str">
        <f>tbl_TransDet_Exp[[#Headers],[&amp;TargetFrameName=None]]</f>
        <v>&amp;TargetFrameName=None</v>
      </c>
      <c r="AJ21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7" s="71"/>
      <c r="AN2197" s="22"/>
      <c r="AO2197" s="22"/>
      <c r="AP2197" s="208"/>
      <c r="AQ2197" s="42" t="e">
        <f>IF(tbl_TransDet_Exp[[#This Row],[Custom SR Type]]="",INDEX(SR_Lookup[Section Name],MATCH(tbl_TransDet_Exp[[#This Row],[Account]],SR_Lookup[Account],0)),tbl_TransDet_Exp[[#This Row],[Custom SR Type]])</f>
        <v>#N/A</v>
      </c>
      <c r="AR2197" s="42">
        <f>VALUE(CONCATENATE(C2197,TEXT(tbl_TransDet_Exp[[#This Row],[Pd]],"00")))</f>
        <v>0</v>
      </c>
      <c r="AS2197" s="42" t="str">
        <f>TEXT(tbl_TransDet_Exp[[#This Row],[Project Id]],"000000")</f>
        <v>000000</v>
      </c>
      <c r="AT2197" s="42" t="e">
        <f>INDEX(Table11[Description],MATCH(tbl_TransDet_Exp[[#This Row],[Account]],Table11[GL Account],0))</f>
        <v>#N/A</v>
      </c>
      <c r="AU21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8" spans="2:47">
      <c r="B2198" s="11"/>
      <c r="C2198" s="243"/>
      <c r="D2198" s="243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244"/>
      <c r="P2198" s="11"/>
      <c r="Q2198" s="245"/>
      <c r="R2198" s="11"/>
      <c r="S2198" s="11"/>
      <c r="T2198" s="11"/>
      <c r="U2198" s="11"/>
      <c r="V2198" s="11"/>
      <c r="W2198" s="11"/>
      <c r="X2198" s="11"/>
      <c r="Y2198" s="11"/>
      <c r="Z2198" s="246"/>
      <c r="AA21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8" s="250" t="e">
        <f>IF(tbl_TransDet_Exp[[#This Row],[+/-  (HR GL Detail)]]&lt;&gt;"",tbl_TransDet_Exp[[#This Row],[+/-  (HR GL Detail)]],IF(#REF!&lt;&gt;"",#REF!,""))</f>
        <v>#REF!</v>
      </c>
      <c r="AC2198" s="250" t="str">
        <f t="shared" si="105"/>
        <v>https://financials.omni.fsu.edu/psp/sprdfi/EMPLOYEE/ERP/c/AUDIT_EXPENSE_FUNCTIONS.TE_EXP_SHEET_INQ.GBL?SHEET_ID=</v>
      </c>
      <c r="AD2198" s="250" t="str">
        <f t="shared" si="106"/>
        <v>&amp;PAGE=EX_SHEET_ENTRY</v>
      </c>
      <c r="AE2198" s="250" t="str">
        <f>IF(LEFT(tbl_TransDet_Exp[[#This Row],[Journal Id]],2)="EX",TEXT(tbl_TransDet_Exp[[#This Row],[Vch /Ex /PayId]],"0000000000"),"")</f>
        <v/>
      </c>
      <c r="AF2198" s="250" t="b">
        <f>IF(tbl_TransDet_Exp[[#This Row],[ER Lookup and Format]]&lt;&gt;"",CONCATENATE(tbl_TransDet_Exp[[#This Row],[https://financials.omni.fsu.edu/psp/sprdfi/EMPLOYEE/ERP/c/AUDIT_EXPENSE_FUNCTIONS.TE_EXP_SHEET_INQ.GBL?SHEET_ID=]],AE2198,tbl_TransDet_Exp[[#This Row],[&amp;PAGE=EX_SHEET_ENTRY]]))</f>
        <v>0</v>
      </c>
      <c r="AG2198" s="250" t="str">
        <f t="shared" si="107"/>
        <v>https://docmgmt.its.fsu.edu/NolijWeb/public/apiLoginCheck.jsp?redir=../documentviewer/%3FdocumentId%3D</v>
      </c>
      <c r="AH21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8" s="250" t="str">
        <f>tbl_TransDet_Exp[[#Headers],[&amp;TargetFrameName=None]]</f>
        <v>&amp;TargetFrameName=None</v>
      </c>
      <c r="AJ21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8" s="71"/>
      <c r="AN2198" s="22"/>
      <c r="AO2198" s="22"/>
      <c r="AP2198" s="208"/>
      <c r="AQ2198" s="42" t="e">
        <f>IF(tbl_TransDet_Exp[[#This Row],[Custom SR Type]]="",INDEX(SR_Lookup[Section Name],MATCH(tbl_TransDet_Exp[[#This Row],[Account]],SR_Lookup[Account],0)),tbl_TransDet_Exp[[#This Row],[Custom SR Type]])</f>
        <v>#N/A</v>
      </c>
      <c r="AR2198" s="42">
        <f>VALUE(CONCATENATE(C2198,TEXT(tbl_TransDet_Exp[[#This Row],[Pd]],"00")))</f>
        <v>0</v>
      </c>
      <c r="AS2198" s="42" t="str">
        <f>TEXT(tbl_TransDet_Exp[[#This Row],[Project Id]],"000000")</f>
        <v>000000</v>
      </c>
      <c r="AT2198" s="42" t="e">
        <f>INDEX(Table11[Description],MATCH(tbl_TransDet_Exp[[#This Row],[Account]],Table11[GL Account],0))</f>
        <v>#N/A</v>
      </c>
      <c r="AU21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199" spans="2:47">
      <c r="B2199" s="11"/>
      <c r="C2199" s="243"/>
      <c r="D2199" s="243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244"/>
      <c r="P2199" s="11"/>
      <c r="Q2199" s="245"/>
      <c r="R2199" s="11"/>
      <c r="S2199" s="11"/>
      <c r="T2199" s="11"/>
      <c r="U2199" s="11"/>
      <c r="V2199" s="11"/>
      <c r="W2199" s="11"/>
      <c r="X2199" s="11"/>
      <c r="Y2199" s="11"/>
      <c r="Z2199" s="246"/>
      <c r="AA21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199" s="250" t="e">
        <f>IF(tbl_TransDet_Exp[[#This Row],[+/-  (HR GL Detail)]]&lt;&gt;"",tbl_TransDet_Exp[[#This Row],[+/-  (HR GL Detail)]],IF(#REF!&lt;&gt;"",#REF!,""))</f>
        <v>#REF!</v>
      </c>
      <c r="AC2199" s="250" t="str">
        <f t="shared" si="105"/>
        <v>https://financials.omni.fsu.edu/psp/sprdfi/EMPLOYEE/ERP/c/AUDIT_EXPENSE_FUNCTIONS.TE_EXP_SHEET_INQ.GBL?SHEET_ID=</v>
      </c>
      <c r="AD2199" s="250" t="str">
        <f t="shared" si="106"/>
        <v>&amp;PAGE=EX_SHEET_ENTRY</v>
      </c>
      <c r="AE2199" s="250" t="str">
        <f>IF(LEFT(tbl_TransDet_Exp[[#This Row],[Journal Id]],2)="EX",TEXT(tbl_TransDet_Exp[[#This Row],[Vch /Ex /PayId]],"0000000000"),"")</f>
        <v/>
      </c>
      <c r="AF2199" s="250" t="b">
        <f>IF(tbl_TransDet_Exp[[#This Row],[ER Lookup and Format]]&lt;&gt;"",CONCATENATE(tbl_TransDet_Exp[[#This Row],[https://financials.omni.fsu.edu/psp/sprdfi/EMPLOYEE/ERP/c/AUDIT_EXPENSE_FUNCTIONS.TE_EXP_SHEET_INQ.GBL?SHEET_ID=]],AE2199,tbl_TransDet_Exp[[#This Row],[&amp;PAGE=EX_SHEET_ENTRY]]))</f>
        <v>0</v>
      </c>
      <c r="AG2199" s="250" t="str">
        <f t="shared" si="107"/>
        <v>https://docmgmt.its.fsu.edu/NolijWeb/public/apiLoginCheck.jsp?redir=../documentviewer/%3FdocumentId%3D</v>
      </c>
      <c r="AH21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199" s="250" t="str">
        <f>tbl_TransDet_Exp[[#Headers],[&amp;TargetFrameName=None]]</f>
        <v>&amp;TargetFrameName=None</v>
      </c>
      <c r="AJ21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1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1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199" s="71"/>
      <c r="AN2199" s="22"/>
      <c r="AO2199" s="22"/>
      <c r="AP2199" s="208"/>
      <c r="AQ2199" s="42" t="e">
        <f>IF(tbl_TransDet_Exp[[#This Row],[Custom SR Type]]="",INDEX(SR_Lookup[Section Name],MATCH(tbl_TransDet_Exp[[#This Row],[Account]],SR_Lookup[Account],0)),tbl_TransDet_Exp[[#This Row],[Custom SR Type]])</f>
        <v>#N/A</v>
      </c>
      <c r="AR2199" s="42">
        <f>VALUE(CONCATENATE(C2199,TEXT(tbl_TransDet_Exp[[#This Row],[Pd]],"00")))</f>
        <v>0</v>
      </c>
      <c r="AS2199" s="42" t="str">
        <f>TEXT(tbl_TransDet_Exp[[#This Row],[Project Id]],"000000")</f>
        <v>000000</v>
      </c>
      <c r="AT2199" s="42" t="e">
        <f>INDEX(Table11[Description],MATCH(tbl_TransDet_Exp[[#This Row],[Account]],Table11[GL Account],0))</f>
        <v>#N/A</v>
      </c>
      <c r="AU21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0" spans="2:47">
      <c r="B2200" s="11"/>
      <c r="C2200" s="243"/>
      <c r="D2200" s="243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244"/>
      <c r="P2200" s="11"/>
      <c r="Q2200" s="245"/>
      <c r="R2200" s="11"/>
      <c r="S2200" s="11"/>
      <c r="T2200" s="11"/>
      <c r="U2200" s="11"/>
      <c r="V2200" s="11"/>
      <c r="W2200" s="11"/>
      <c r="X2200" s="11"/>
      <c r="Y2200" s="11"/>
      <c r="Z2200" s="246"/>
      <c r="AA22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0" s="250" t="e">
        <f>IF(tbl_TransDet_Exp[[#This Row],[+/-  (HR GL Detail)]]&lt;&gt;"",tbl_TransDet_Exp[[#This Row],[+/-  (HR GL Detail)]],IF(#REF!&lt;&gt;"",#REF!,""))</f>
        <v>#REF!</v>
      </c>
      <c r="AC2200" s="250" t="str">
        <f t="shared" si="105"/>
        <v>https://financials.omni.fsu.edu/psp/sprdfi/EMPLOYEE/ERP/c/AUDIT_EXPENSE_FUNCTIONS.TE_EXP_SHEET_INQ.GBL?SHEET_ID=</v>
      </c>
      <c r="AD2200" s="250" t="str">
        <f t="shared" si="106"/>
        <v>&amp;PAGE=EX_SHEET_ENTRY</v>
      </c>
      <c r="AE2200" s="250" t="str">
        <f>IF(LEFT(tbl_TransDet_Exp[[#This Row],[Journal Id]],2)="EX",TEXT(tbl_TransDet_Exp[[#This Row],[Vch /Ex /PayId]],"0000000000"),"")</f>
        <v/>
      </c>
      <c r="AF2200" s="250" t="b">
        <f>IF(tbl_TransDet_Exp[[#This Row],[ER Lookup and Format]]&lt;&gt;"",CONCATENATE(tbl_TransDet_Exp[[#This Row],[https://financials.omni.fsu.edu/psp/sprdfi/EMPLOYEE/ERP/c/AUDIT_EXPENSE_FUNCTIONS.TE_EXP_SHEET_INQ.GBL?SHEET_ID=]],AE2200,tbl_TransDet_Exp[[#This Row],[&amp;PAGE=EX_SHEET_ENTRY]]))</f>
        <v>0</v>
      </c>
      <c r="AG2200" s="250" t="str">
        <f t="shared" si="107"/>
        <v>https://docmgmt.its.fsu.edu/NolijWeb/public/apiLoginCheck.jsp?redir=../documentviewer/%3FdocumentId%3D</v>
      </c>
      <c r="AH22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0" s="250" t="str">
        <f>tbl_TransDet_Exp[[#Headers],[&amp;TargetFrameName=None]]</f>
        <v>&amp;TargetFrameName=None</v>
      </c>
      <c r="AJ22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0" s="71"/>
      <c r="AN2200" s="22"/>
      <c r="AO2200" s="22"/>
      <c r="AP2200" s="208"/>
      <c r="AQ2200" s="42" t="e">
        <f>IF(tbl_TransDet_Exp[[#This Row],[Custom SR Type]]="",INDEX(SR_Lookup[Section Name],MATCH(tbl_TransDet_Exp[[#This Row],[Account]],SR_Lookup[Account],0)),tbl_TransDet_Exp[[#This Row],[Custom SR Type]])</f>
        <v>#N/A</v>
      </c>
      <c r="AR2200" s="42">
        <f>VALUE(CONCATENATE(C2200,TEXT(tbl_TransDet_Exp[[#This Row],[Pd]],"00")))</f>
        <v>0</v>
      </c>
      <c r="AS2200" s="42" t="str">
        <f>TEXT(tbl_TransDet_Exp[[#This Row],[Project Id]],"000000")</f>
        <v>000000</v>
      </c>
      <c r="AT2200" s="42" t="e">
        <f>INDEX(Table11[Description],MATCH(tbl_TransDet_Exp[[#This Row],[Account]],Table11[GL Account],0))</f>
        <v>#N/A</v>
      </c>
      <c r="AU22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1" spans="2:47">
      <c r="B2201" s="11"/>
      <c r="C2201" s="243"/>
      <c r="D2201" s="243"/>
      <c r="E2201" s="11"/>
      <c r="F2201" s="11"/>
      <c r="G2201" s="11"/>
      <c r="H2201" s="11"/>
      <c r="I2201" s="11"/>
      <c r="J2201" s="11"/>
      <c r="K2201" s="11"/>
      <c r="L2201" s="11"/>
      <c r="M2201" s="11"/>
      <c r="N2201" s="11"/>
      <c r="O2201" s="244"/>
      <c r="P2201" s="11"/>
      <c r="Q2201" s="245"/>
      <c r="R2201" s="11"/>
      <c r="S2201" s="11"/>
      <c r="T2201" s="11"/>
      <c r="U2201" s="11"/>
      <c r="V2201" s="11"/>
      <c r="W2201" s="11"/>
      <c r="X2201" s="11"/>
      <c r="Y2201" s="11"/>
      <c r="Z2201" s="246"/>
      <c r="AA22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1" s="250" t="e">
        <f>IF(tbl_TransDet_Exp[[#This Row],[+/-  (HR GL Detail)]]&lt;&gt;"",tbl_TransDet_Exp[[#This Row],[+/-  (HR GL Detail)]],IF(#REF!&lt;&gt;"",#REF!,""))</f>
        <v>#REF!</v>
      </c>
      <c r="AC2201" s="250" t="str">
        <f t="shared" si="105"/>
        <v>https://financials.omni.fsu.edu/psp/sprdfi/EMPLOYEE/ERP/c/AUDIT_EXPENSE_FUNCTIONS.TE_EXP_SHEET_INQ.GBL?SHEET_ID=</v>
      </c>
      <c r="AD2201" s="250" t="str">
        <f t="shared" si="106"/>
        <v>&amp;PAGE=EX_SHEET_ENTRY</v>
      </c>
      <c r="AE2201" s="250" t="str">
        <f>IF(LEFT(tbl_TransDet_Exp[[#This Row],[Journal Id]],2)="EX",TEXT(tbl_TransDet_Exp[[#This Row],[Vch /Ex /PayId]],"0000000000"),"")</f>
        <v/>
      </c>
      <c r="AF2201" s="250" t="b">
        <f>IF(tbl_TransDet_Exp[[#This Row],[ER Lookup and Format]]&lt;&gt;"",CONCATENATE(tbl_TransDet_Exp[[#This Row],[https://financials.omni.fsu.edu/psp/sprdfi/EMPLOYEE/ERP/c/AUDIT_EXPENSE_FUNCTIONS.TE_EXP_SHEET_INQ.GBL?SHEET_ID=]],AE2201,tbl_TransDet_Exp[[#This Row],[&amp;PAGE=EX_SHEET_ENTRY]]))</f>
        <v>0</v>
      </c>
      <c r="AG2201" s="250" t="str">
        <f t="shared" si="107"/>
        <v>https://docmgmt.its.fsu.edu/NolijWeb/public/apiLoginCheck.jsp?redir=../documentviewer/%3FdocumentId%3D</v>
      </c>
      <c r="AH22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1" s="250" t="str">
        <f>tbl_TransDet_Exp[[#Headers],[&amp;TargetFrameName=None]]</f>
        <v>&amp;TargetFrameName=None</v>
      </c>
      <c r="AJ22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1" s="71"/>
      <c r="AN2201" s="22"/>
      <c r="AO2201" s="22"/>
      <c r="AP2201" s="208"/>
      <c r="AQ2201" s="42" t="e">
        <f>IF(tbl_TransDet_Exp[[#This Row],[Custom SR Type]]="",INDEX(SR_Lookup[Section Name],MATCH(tbl_TransDet_Exp[[#This Row],[Account]],SR_Lookup[Account],0)),tbl_TransDet_Exp[[#This Row],[Custom SR Type]])</f>
        <v>#N/A</v>
      </c>
      <c r="AR2201" s="42">
        <f>VALUE(CONCATENATE(C2201,TEXT(tbl_TransDet_Exp[[#This Row],[Pd]],"00")))</f>
        <v>0</v>
      </c>
      <c r="AS2201" s="42" t="str">
        <f>TEXT(tbl_TransDet_Exp[[#This Row],[Project Id]],"000000")</f>
        <v>000000</v>
      </c>
      <c r="AT2201" s="42" t="e">
        <f>INDEX(Table11[Description],MATCH(tbl_TransDet_Exp[[#This Row],[Account]],Table11[GL Account],0))</f>
        <v>#N/A</v>
      </c>
      <c r="AU22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2" spans="2:47">
      <c r="B2202" s="11"/>
      <c r="C2202" s="243"/>
      <c r="D2202" s="243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244"/>
      <c r="P2202" s="11"/>
      <c r="Q2202" s="245"/>
      <c r="R2202" s="11"/>
      <c r="S2202" s="11"/>
      <c r="T2202" s="11"/>
      <c r="U2202" s="11"/>
      <c r="V2202" s="11"/>
      <c r="W2202" s="11"/>
      <c r="X2202" s="11"/>
      <c r="Y2202" s="11"/>
      <c r="Z2202" s="246"/>
      <c r="AA22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2" s="250" t="e">
        <f>IF(tbl_TransDet_Exp[[#This Row],[+/-  (HR GL Detail)]]&lt;&gt;"",tbl_TransDet_Exp[[#This Row],[+/-  (HR GL Detail)]],IF(#REF!&lt;&gt;"",#REF!,""))</f>
        <v>#REF!</v>
      </c>
      <c r="AC2202" s="250" t="str">
        <f t="shared" si="105"/>
        <v>https://financials.omni.fsu.edu/psp/sprdfi/EMPLOYEE/ERP/c/AUDIT_EXPENSE_FUNCTIONS.TE_EXP_SHEET_INQ.GBL?SHEET_ID=</v>
      </c>
      <c r="AD2202" s="250" t="str">
        <f t="shared" si="106"/>
        <v>&amp;PAGE=EX_SHEET_ENTRY</v>
      </c>
      <c r="AE2202" s="250" t="str">
        <f>IF(LEFT(tbl_TransDet_Exp[[#This Row],[Journal Id]],2)="EX",TEXT(tbl_TransDet_Exp[[#This Row],[Vch /Ex /PayId]],"0000000000"),"")</f>
        <v/>
      </c>
      <c r="AF2202" s="250" t="b">
        <f>IF(tbl_TransDet_Exp[[#This Row],[ER Lookup and Format]]&lt;&gt;"",CONCATENATE(tbl_TransDet_Exp[[#This Row],[https://financials.omni.fsu.edu/psp/sprdfi/EMPLOYEE/ERP/c/AUDIT_EXPENSE_FUNCTIONS.TE_EXP_SHEET_INQ.GBL?SHEET_ID=]],AE2202,tbl_TransDet_Exp[[#This Row],[&amp;PAGE=EX_SHEET_ENTRY]]))</f>
        <v>0</v>
      </c>
      <c r="AG2202" s="250" t="str">
        <f t="shared" si="107"/>
        <v>https://docmgmt.its.fsu.edu/NolijWeb/public/apiLoginCheck.jsp?redir=../documentviewer/%3FdocumentId%3D</v>
      </c>
      <c r="AH22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2" s="250" t="str">
        <f>tbl_TransDet_Exp[[#Headers],[&amp;TargetFrameName=None]]</f>
        <v>&amp;TargetFrameName=None</v>
      </c>
      <c r="AJ22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2" s="71"/>
      <c r="AN2202" s="22"/>
      <c r="AO2202" s="22"/>
      <c r="AP2202" s="208"/>
      <c r="AQ2202" s="42" t="e">
        <f>IF(tbl_TransDet_Exp[[#This Row],[Custom SR Type]]="",INDEX(SR_Lookup[Section Name],MATCH(tbl_TransDet_Exp[[#This Row],[Account]],SR_Lookup[Account],0)),tbl_TransDet_Exp[[#This Row],[Custom SR Type]])</f>
        <v>#N/A</v>
      </c>
      <c r="AR2202" s="42">
        <f>VALUE(CONCATENATE(C2202,TEXT(tbl_TransDet_Exp[[#This Row],[Pd]],"00")))</f>
        <v>0</v>
      </c>
      <c r="AS2202" s="42" t="str">
        <f>TEXT(tbl_TransDet_Exp[[#This Row],[Project Id]],"000000")</f>
        <v>000000</v>
      </c>
      <c r="AT2202" s="42" t="e">
        <f>INDEX(Table11[Description],MATCH(tbl_TransDet_Exp[[#This Row],[Account]],Table11[GL Account],0))</f>
        <v>#N/A</v>
      </c>
      <c r="AU22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3" spans="2:47">
      <c r="B2203" s="11"/>
      <c r="C2203" s="243"/>
      <c r="D2203" s="243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244"/>
      <c r="P2203" s="11"/>
      <c r="Q2203" s="245"/>
      <c r="R2203" s="11"/>
      <c r="S2203" s="11"/>
      <c r="T2203" s="11"/>
      <c r="U2203" s="11"/>
      <c r="V2203" s="11"/>
      <c r="W2203" s="11"/>
      <c r="X2203" s="11"/>
      <c r="Y2203" s="11"/>
      <c r="Z2203" s="246"/>
      <c r="AA22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3" s="250" t="e">
        <f>IF(tbl_TransDet_Exp[[#This Row],[+/-  (HR GL Detail)]]&lt;&gt;"",tbl_TransDet_Exp[[#This Row],[+/-  (HR GL Detail)]],IF(#REF!&lt;&gt;"",#REF!,""))</f>
        <v>#REF!</v>
      </c>
      <c r="AC2203" s="250" t="str">
        <f t="shared" si="105"/>
        <v>https://financials.omni.fsu.edu/psp/sprdfi/EMPLOYEE/ERP/c/AUDIT_EXPENSE_FUNCTIONS.TE_EXP_SHEET_INQ.GBL?SHEET_ID=</v>
      </c>
      <c r="AD2203" s="250" t="str">
        <f t="shared" si="106"/>
        <v>&amp;PAGE=EX_SHEET_ENTRY</v>
      </c>
      <c r="AE2203" s="250" t="str">
        <f>IF(LEFT(tbl_TransDet_Exp[[#This Row],[Journal Id]],2)="EX",TEXT(tbl_TransDet_Exp[[#This Row],[Vch /Ex /PayId]],"0000000000"),"")</f>
        <v/>
      </c>
      <c r="AF2203" s="250" t="b">
        <f>IF(tbl_TransDet_Exp[[#This Row],[ER Lookup and Format]]&lt;&gt;"",CONCATENATE(tbl_TransDet_Exp[[#This Row],[https://financials.omni.fsu.edu/psp/sprdfi/EMPLOYEE/ERP/c/AUDIT_EXPENSE_FUNCTIONS.TE_EXP_SHEET_INQ.GBL?SHEET_ID=]],AE2203,tbl_TransDet_Exp[[#This Row],[&amp;PAGE=EX_SHEET_ENTRY]]))</f>
        <v>0</v>
      </c>
      <c r="AG2203" s="250" t="str">
        <f t="shared" si="107"/>
        <v>https://docmgmt.its.fsu.edu/NolijWeb/public/apiLoginCheck.jsp?redir=../documentviewer/%3FdocumentId%3D</v>
      </c>
      <c r="AH22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3" s="250" t="str">
        <f>tbl_TransDet_Exp[[#Headers],[&amp;TargetFrameName=None]]</f>
        <v>&amp;TargetFrameName=None</v>
      </c>
      <c r="AJ22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3" s="71"/>
      <c r="AN2203" s="22"/>
      <c r="AO2203" s="22"/>
      <c r="AP2203" s="208"/>
      <c r="AQ2203" s="42" t="e">
        <f>IF(tbl_TransDet_Exp[[#This Row],[Custom SR Type]]="",INDEX(SR_Lookup[Section Name],MATCH(tbl_TransDet_Exp[[#This Row],[Account]],SR_Lookup[Account],0)),tbl_TransDet_Exp[[#This Row],[Custom SR Type]])</f>
        <v>#N/A</v>
      </c>
      <c r="AR2203" s="42">
        <f>VALUE(CONCATENATE(C2203,TEXT(tbl_TransDet_Exp[[#This Row],[Pd]],"00")))</f>
        <v>0</v>
      </c>
      <c r="AS2203" s="42" t="str">
        <f>TEXT(tbl_TransDet_Exp[[#This Row],[Project Id]],"000000")</f>
        <v>000000</v>
      </c>
      <c r="AT2203" s="42" t="e">
        <f>INDEX(Table11[Description],MATCH(tbl_TransDet_Exp[[#This Row],[Account]],Table11[GL Account],0))</f>
        <v>#N/A</v>
      </c>
      <c r="AU22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4" spans="2:47">
      <c r="B2204" s="11"/>
      <c r="C2204" s="243"/>
      <c r="D2204" s="243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244"/>
      <c r="P2204" s="11"/>
      <c r="Q2204" s="245"/>
      <c r="R2204" s="11"/>
      <c r="S2204" s="11"/>
      <c r="T2204" s="11"/>
      <c r="U2204" s="11"/>
      <c r="V2204" s="11"/>
      <c r="W2204" s="11"/>
      <c r="X2204" s="11"/>
      <c r="Y2204" s="11"/>
      <c r="Z2204" s="246"/>
      <c r="AA22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4" s="250" t="e">
        <f>IF(tbl_TransDet_Exp[[#This Row],[+/-  (HR GL Detail)]]&lt;&gt;"",tbl_TransDet_Exp[[#This Row],[+/-  (HR GL Detail)]],IF(#REF!&lt;&gt;"",#REF!,""))</f>
        <v>#REF!</v>
      </c>
      <c r="AC2204" s="250" t="str">
        <f t="shared" si="105"/>
        <v>https://financials.omni.fsu.edu/psp/sprdfi/EMPLOYEE/ERP/c/AUDIT_EXPENSE_FUNCTIONS.TE_EXP_SHEET_INQ.GBL?SHEET_ID=</v>
      </c>
      <c r="AD2204" s="250" t="str">
        <f t="shared" si="106"/>
        <v>&amp;PAGE=EX_SHEET_ENTRY</v>
      </c>
      <c r="AE2204" s="250" t="str">
        <f>IF(LEFT(tbl_TransDet_Exp[[#This Row],[Journal Id]],2)="EX",TEXT(tbl_TransDet_Exp[[#This Row],[Vch /Ex /PayId]],"0000000000"),"")</f>
        <v/>
      </c>
      <c r="AF2204" s="250" t="b">
        <f>IF(tbl_TransDet_Exp[[#This Row],[ER Lookup and Format]]&lt;&gt;"",CONCATENATE(tbl_TransDet_Exp[[#This Row],[https://financials.omni.fsu.edu/psp/sprdfi/EMPLOYEE/ERP/c/AUDIT_EXPENSE_FUNCTIONS.TE_EXP_SHEET_INQ.GBL?SHEET_ID=]],AE2204,tbl_TransDet_Exp[[#This Row],[&amp;PAGE=EX_SHEET_ENTRY]]))</f>
        <v>0</v>
      </c>
      <c r="AG2204" s="250" t="str">
        <f t="shared" si="107"/>
        <v>https://docmgmt.its.fsu.edu/NolijWeb/public/apiLoginCheck.jsp?redir=../documentviewer/%3FdocumentId%3D</v>
      </c>
      <c r="AH22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4" s="250" t="str">
        <f>tbl_TransDet_Exp[[#Headers],[&amp;TargetFrameName=None]]</f>
        <v>&amp;TargetFrameName=None</v>
      </c>
      <c r="AJ22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4" s="71"/>
      <c r="AN2204" s="22"/>
      <c r="AO2204" s="22"/>
      <c r="AP2204" s="208"/>
      <c r="AQ2204" s="42" t="e">
        <f>IF(tbl_TransDet_Exp[[#This Row],[Custom SR Type]]="",INDEX(SR_Lookup[Section Name],MATCH(tbl_TransDet_Exp[[#This Row],[Account]],SR_Lookup[Account],0)),tbl_TransDet_Exp[[#This Row],[Custom SR Type]])</f>
        <v>#N/A</v>
      </c>
      <c r="AR2204" s="42">
        <f>VALUE(CONCATENATE(C2204,TEXT(tbl_TransDet_Exp[[#This Row],[Pd]],"00")))</f>
        <v>0</v>
      </c>
      <c r="AS2204" s="42" t="str">
        <f>TEXT(tbl_TransDet_Exp[[#This Row],[Project Id]],"000000")</f>
        <v>000000</v>
      </c>
      <c r="AT2204" s="42" t="e">
        <f>INDEX(Table11[Description],MATCH(tbl_TransDet_Exp[[#This Row],[Account]],Table11[GL Account],0))</f>
        <v>#N/A</v>
      </c>
      <c r="AU22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5" spans="2:47">
      <c r="B2205" s="11"/>
      <c r="C2205" s="243"/>
      <c r="D2205" s="243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244"/>
      <c r="P2205" s="11"/>
      <c r="Q2205" s="245"/>
      <c r="R2205" s="11"/>
      <c r="S2205" s="11"/>
      <c r="T2205" s="11"/>
      <c r="U2205" s="11"/>
      <c r="V2205" s="11"/>
      <c r="W2205" s="11"/>
      <c r="X2205" s="11"/>
      <c r="Y2205" s="11"/>
      <c r="Z2205" s="246"/>
      <c r="AA22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5" s="250" t="e">
        <f>IF(tbl_TransDet_Exp[[#This Row],[+/-  (HR GL Detail)]]&lt;&gt;"",tbl_TransDet_Exp[[#This Row],[+/-  (HR GL Detail)]],IF(#REF!&lt;&gt;"",#REF!,""))</f>
        <v>#REF!</v>
      </c>
      <c r="AC2205" s="250" t="str">
        <f t="shared" si="105"/>
        <v>https://financials.omni.fsu.edu/psp/sprdfi/EMPLOYEE/ERP/c/AUDIT_EXPENSE_FUNCTIONS.TE_EXP_SHEET_INQ.GBL?SHEET_ID=</v>
      </c>
      <c r="AD2205" s="250" t="str">
        <f t="shared" si="106"/>
        <v>&amp;PAGE=EX_SHEET_ENTRY</v>
      </c>
      <c r="AE2205" s="250" t="str">
        <f>IF(LEFT(tbl_TransDet_Exp[[#This Row],[Journal Id]],2)="EX",TEXT(tbl_TransDet_Exp[[#This Row],[Vch /Ex /PayId]],"0000000000"),"")</f>
        <v/>
      </c>
      <c r="AF2205" s="250" t="b">
        <f>IF(tbl_TransDet_Exp[[#This Row],[ER Lookup and Format]]&lt;&gt;"",CONCATENATE(tbl_TransDet_Exp[[#This Row],[https://financials.omni.fsu.edu/psp/sprdfi/EMPLOYEE/ERP/c/AUDIT_EXPENSE_FUNCTIONS.TE_EXP_SHEET_INQ.GBL?SHEET_ID=]],AE2205,tbl_TransDet_Exp[[#This Row],[&amp;PAGE=EX_SHEET_ENTRY]]))</f>
        <v>0</v>
      </c>
      <c r="AG2205" s="250" t="str">
        <f t="shared" si="107"/>
        <v>https://docmgmt.its.fsu.edu/NolijWeb/public/apiLoginCheck.jsp?redir=../documentviewer/%3FdocumentId%3D</v>
      </c>
      <c r="AH22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5" s="250" t="str">
        <f>tbl_TransDet_Exp[[#Headers],[&amp;TargetFrameName=None]]</f>
        <v>&amp;TargetFrameName=None</v>
      </c>
      <c r="AJ22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5" s="71"/>
      <c r="AN2205" s="22"/>
      <c r="AO2205" s="22"/>
      <c r="AP2205" s="208"/>
      <c r="AQ2205" s="42" t="e">
        <f>IF(tbl_TransDet_Exp[[#This Row],[Custom SR Type]]="",INDEX(SR_Lookup[Section Name],MATCH(tbl_TransDet_Exp[[#This Row],[Account]],SR_Lookup[Account],0)),tbl_TransDet_Exp[[#This Row],[Custom SR Type]])</f>
        <v>#N/A</v>
      </c>
      <c r="AR2205" s="42">
        <f>VALUE(CONCATENATE(C2205,TEXT(tbl_TransDet_Exp[[#This Row],[Pd]],"00")))</f>
        <v>0</v>
      </c>
      <c r="AS2205" s="42" t="str">
        <f>TEXT(tbl_TransDet_Exp[[#This Row],[Project Id]],"000000")</f>
        <v>000000</v>
      </c>
      <c r="AT2205" s="42" t="e">
        <f>INDEX(Table11[Description],MATCH(tbl_TransDet_Exp[[#This Row],[Account]],Table11[GL Account],0))</f>
        <v>#N/A</v>
      </c>
      <c r="AU22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6" spans="2:47">
      <c r="B2206" s="11"/>
      <c r="C2206" s="243"/>
      <c r="D2206" s="243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244"/>
      <c r="P2206" s="11"/>
      <c r="Q2206" s="245"/>
      <c r="R2206" s="11"/>
      <c r="S2206" s="11"/>
      <c r="T2206" s="11"/>
      <c r="U2206" s="11"/>
      <c r="V2206" s="11"/>
      <c r="W2206" s="11"/>
      <c r="X2206" s="11"/>
      <c r="Y2206" s="11"/>
      <c r="Z2206" s="246"/>
      <c r="AA22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6" s="250" t="e">
        <f>IF(tbl_TransDet_Exp[[#This Row],[+/-  (HR GL Detail)]]&lt;&gt;"",tbl_TransDet_Exp[[#This Row],[+/-  (HR GL Detail)]],IF(#REF!&lt;&gt;"",#REF!,""))</f>
        <v>#REF!</v>
      </c>
      <c r="AC2206" s="250" t="str">
        <f t="shared" si="105"/>
        <v>https://financials.omni.fsu.edu/psp/sprdfi/EMPLOYEE/ERP/c/AUDIT_EXPENSE_FUNCTIONS.TE_EXP_SHEET_INQ.GBL?SHEET_ID=</v>
      </c>
      <c r="AD2206" s="250" t="str">
        <f t="shared" si="106"/>
        <v>&amp;PAGE=EX_SHEET_ENTRY</v>
      </c>
      <c r="AE2206" s="250" t="str">
        <f>IF(LEFT(tbl_TransDet_Exp[[#This Row],[Journal Id]],2)="EX",TEXT(tbl_TransDet_Exp[[#This Row],[Vch /Ex /PayId]],"0000000000"),"")</f>
        <v/>
      </c>
      <c r="AF2206" s="250" t="b">
        <f>IF(tbl_TransDet_Exp[[#This Row],[ER Lookup and Format]]&lt;&gt;"",CONCATENATE(tbl_TransDet_Exp[[#This Row],[https://financials.omni.fsu.edu/psp/sprdfi/EMPLOYEE/ERP/c/AUDIT_EXPENSE_FUNCTIONS.TE_EXP_SHEET_INQ.GBL?SHEET_ID=]],AE2206,tbl_TransDet_Exp[[#This Row],[&amp;PAGE=EX_SHEET_ENTRY]]))</f>
        <v>0</v>
      </c>
      <c r="AG2206" s="250" t="str">
        <f t="shared" si="107"/>
        <v>https://docmgmt.its.fsu.edu/NolijWeb/public/apiLoginCheck.jsp?redir=../documentviewer/%3FdocumentId%3D</v>
      </c>
      <c r="AH22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6" s="250" t="str">
        <f>tbl_TransDet_Exp[[#Headers],[&amp;TargetFrameName=None]]</f>
        <v>&amp;TargetFrameName=None</v>
      </c>
      <c r="AJ22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6" s="71"/>
      <c r="AN2206" s="22"/>
      <c r="AO2206" s="22"/>
      <c r="AP2206" s="208"/>
      <c r="AQ2206" s="42" t="e">
        <f>IF(tbl_TransDet_Exp[[#This Row],[Custom SR Type]]="",INDEX(SR_Lookup[Section Name],MATCH(tbl_TransDet_Exp[[#This Row],[Account]],SR_Lookup[Account],0)),tbl_TransDet_Exp[[#This Row],[Custom SR Type]])</f>
        <v>#N/A</v>
      </c>
      <c r="AR2206" s="42">
        <f>VALUE(CONCATENATE(C2206,TEXT(tbl_TransDet_Exp[[#This Row],[Pd]],"00")))</f>
        <v>0</v>
      </c>
      <c r="AS2206" s="42" t="str">
        <f>TEXT(tbl_TransDet_Exp[[#This Row],[Project Id]],"000000")</f>
        <v>000000</v>
      </c>
      <c r="AT2206" s="42" t="e">
        <f>INDEX(Table11[Description],MATCH(tbl_TransDet_Exp[[#This Row],[Account]],Table11[GL Account],0))</f>
        <v>#N/A</v>
      </c>
      <c r="AU22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7" spans="2:47">
      <c r="B2207" s="11"/>
      <c r="C2207" s="243"/>
      <c r="D2207" s="243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244"/>
      <c r="P2207" s="11"/>
      <c r="Q2207" s="245"/>
      <c r="R2207" s="11"/>
      <c r="S2207" s="11"/>
      <c r="T2207" s="11"/>
      <c r="U2207" s="11"/>
      <c r="V2207" s="11"/>
      <c r="W2207" s="11"/>
      <c r="X2207" s="11"/>
      <c r="Y2207" s="11"/>
      <c r="Z2207" s="246"/>
      <c r="AA22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7" s="250" t="e">
        <f>IF(tbl_TransDet_Exp[[#This Row],[+/-  (HR GL Detail)]]&lt;&gt;"",tbl_TransDet_Exp[[#This Row],[+/-  (HR GL Detail)]],IF(#REF!&lt;&gt;"",#REF!,""))</f>
        <v>#REF!</v>
      </c>
      <c r="AC2207" s="250" t="str">
        <f t="shared" si="105"/>
        <v>https://financials.omni.fsu.edu/psp/sprdfi/EMPLOYEE/ERP/c/AUDIT_EXPENSE_FUNCTIONS.TE_EXP_SHEET_INQ.GBL?SHEET_ID=</v>
      </c>
      <c r="AD2207" s="250" t="str">
        <f t="shared" si="106"/>
        <v>&amp;PAGE=EX_SHEET_ENTRY</v>
      </c>
      <c r="AE2207" s="250" t="str">
        <f>IF(LEFT(tbl_TransDet_Exp[[#This Row],[Journal Id]],2)="EX",TEXT(tbl_TransDet_Exp[[#This Row],[Vch /Ex /PayId]],"0000000000"),"")</f>
        <v/>
      </c>
      <c r="AF2207" s="250" t="b">
        <f>IF(tbl_TransDet_Exp[[#This Row],[ER Lookup and Format]]&lt;&gt;"",CONCATENATE(tbl_TransDet_Exp[[#This Row],[https://financials.omni.fsu.edu/psp/sprdfi/EMPLOYEE/ERP/c/AUDIT_EXPENSE_FUNCTIONS.TE_EXP_SHEET_INQ.GBL?SHEET_ID=]],AE2207,tbl_TransDet_Exp[[#This Row],[&amp;PAGE=EX_SHEET_ENTRY]]))</f>
        <v>0</v>
      </c>
      <c r="AG2207" s="250" t="str">
        <f t="shared" si="107"/>
        <v>https://docmgmt.its.fsu.edu/NolijWeb/public/apiLoginCheck.jsp?redir=../documentviewer/%3FdocumentId%3D</v>
      </c>
      <c r="AH22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7" s="250" t="str">
        <f>tbl_TransDet_Exp[[#Headers],[&amp;TargetFrameName=None]]</f>
        <v>&amp;TargetFrameName=None</v>
      </c>
      <c r="AJ22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7" s="71"/>
      <c r="AN2207" s="22"/>
      <c r="AO2207" s="22"/>
      <c r="AP2207" s="208"/>
      <c r="AQ2207" s="42" t="e">
        <f>IF(tbl_TransDet_Exp[[#This Row],[Custom SR Type]]="",INDEX(SR_Lookup[Section Name],MATCH(tbl_TransDet_Exp[[#This Row],[Account]],SR_Lookup[Account],0)),tbl_TransDet_Exp[[#This Row],[Custom SR Type]])</f>
        <v>#N/A</v>
      </c>
      <c r="AR2207" s="42">
        <f>VALUE(CONCATENATE(C2207,TEXT(tbl_TransDet_Exp[[#This Row],[Pd]],"00")))</f>
        <v>0</v>
      </c>
      <c r="AS2207" s="42" t="str">
        <f>TEXT(tbl_TransDet_Exp[[#This Row],[Project Id]],"000000")</f>
        <v>000000</v>
      </c>
      <c r="AT2207" s="42" t="e">
        <f>INDEX(Table11[Description],MATCH(tbl_TransDet_Exp[[#This Row],[Account]],Table11[GL Account],0))</f>
        <v>#N/A</v>
      </c>
      <c r="AU22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8" spans="2:47">
      <c r="B2208" s="11"/>
      <c r="C2208" s="243"/>
      <c r="D2208" s="243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244"/>
      <c r="P2208" s="11"/>
      <c r="Q2208" s="245"/>
      <c r="R2208" s="11"/>
      <c r="S2208" s="11"/>
      <c r="T2208" s="11"/>
      <c r="U2208" s="11"/>
      <c r="V2208" s="11"/>
      <c r="W2208" s="11"/>
      <c r="X2208" s="11"/>
      <c r="Y2208" s="11"/>
      <c r="Z2208" s="246"/>
      <c r="AA22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8" s="250" t="e">
        <f>IF(tbl_TransDet_Exp[[#This Row],[+/-  (HR GL Detail)]]&lt;&gt;"",tbl_TransDet_Exp[[#This Row],[+/-  (HR GL Detail)]],IF(#REF!&lt;&gt;"",#REF!,""))</f>
        <v>#REF!</v>
      </c>
      <c r="AC2208" s="250" t="str">
        <f t="shared" si="105"/>
        <v>https://financials.omni.fsu.edu/psp/sprdfi/EMPLOYEE/ERP/c/AUDIT_EXPENSE_FUNCTIONS.TE_EXP_SHEET_INQ.GBL?SHEET_ID=</v>
      </c>
      <c r="AD2208" s="250" t="str">
        <f t="shared" si="106"/>
        <v>&amp;PAGE=EX_SHEET_ENTRY</v>
      </c>
      <c r="AE2208" s="250" t="str">
        <f>IF(LEFT(tbl_TransDet_Exp[[#This Row],[Journal Id]],2)="EX",TEXT(tbl_TransDet_Exp[[#This Row],[Vch /Ex /PayId]],"0000000000"),"")</f>
        <v/>
      </c>
      <c r="AF2208" s="250" t="b">
        <f>IF(tbl_TransDet_Exp[[#This Row],[ER Lookup and Format]]&lt;&gt;"",CONCATENATE(tbl_TransDet_Exp[[#This Row],[https://financials.omni.fsu.edu/psp/sprdfi/EMPLOYEE/ERP/c/AUDIT_EXPENSE_FUNCTIONS.TE_EXP_SHEET_INQ.GBL?SHEET_ID=]],AE2208,tbl_TransDet_Exp[[#This Row],[&amp;PAGE=EX_SHEET_ENTRY]]))</f>
        <v>0</v>
      </c>
      <c r="AG2208" s="250" t="str">
        <f t="shared" si="107"/>
        <v>https://docmgmt.its.fsu.edu/NolijWeb/public/apiLoginCheck.jsp?redir=../documentviewer/%3FdocumentId%3D</v>
      </c>
      <c r="AH22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8" s="250" t="str">
        <f>tbl_TransDet_Exp[[#Headers],[&amp;TargetFrameName=None]]</f>
        <v>&amp;TargetFrameName=None</v>
      </c>
      <c r="AJ22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8" s="71"/>
      <c r="AN2208" s="22"/>
      <c r="AO2208" s="22"/>
      <c r="AP2208" s="208"/>
      <c r="AQ2208" s="42" t="e">
        <f>IF(tbl_TransDet_Exp[[#This Row],[Custom SR Type]]="",INDEX(SR_Lookup[Section Name],MATCH(tbl_TransDet_Exp[[#This Row],[Account]],SR_Lookup[Account],0)),tbl_TransDet_Exp[[#This Row],[Custom SR Type]])</f>
        <v>#N/A</v>
      </c>
      <c r="AR2208" s="42">
        <f>VALUE(CONCATENATE(C2208,TEXT(tbl_TransDet_Exp[[#This Row],[Pd]],"00")))</f>
        <v>0</v>
      </c>
      <c r="AS2208" s="42" t="str">
        <f>TEXT(tbl_TransDet_Exp[[#This Row],[Project Id]],"000000")</f>
        <v>000000</v>
      </c>
      <c r="AT2208" s="42" t="e">
        <f>INDEX(Table11[Description],MATCH(tbl_TransDet_Exp[[#This Row],[Account]],Table11[GL Account],0))</f>
        <v>#N/A</v>
      </c>
      <c r="AU22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09" spans="2:47">
      <c r="B2209" s="11"/>
      <c r="C2209" s="243"/>
      <c r="D2209" s="243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244"/>
      <c r="P2209" s="11"/>
      <c r="Q2209" s="245"/>
      <c r="R2209" s="11"/>
      <c r="S2209" s="11"/>
      <c r="T2209" s="11"/>
      <c r="U2209" s="11"/>
      <c r="V2209" s="11"/>
      <c r="W2209" s="11"/>
      <c r="X2209" s="11"/>
      <c r="Y2209" s="11"/>
      <c r="Z2209" s="246"/>
      <c r="AA22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09" s="250" t="e">
        <f>IF(tbl_TransDet_Exp[[#This Row],[+/-  (HR GL Detail)]]&lt;&gt;"",tbl_TransDet_Exp[[#This Row],[+/-  (HR GL Detail)]],IF(#REF!&lt;&gt;"",#REF!,""))</f>
        <v>#REF!</v>
      </c>
      <c r="AC2209" s="250" t="str">
        <f t="shared" si="105"/>
        <v>https://financials.omni.fsu.edu/psp/sprdfi/EMPLOYEE/ERP/c/AUDIT_EXPENSE_FUNCTIONS.TE_EXP_SHEET_INQ.GBL?SHEET_ID=</v>
      </c>
      <c r="AD2209" s="250" t="str">
        <f t="shared" si="106"/>
        <v>&amp;PAGE=EX_SHEET_ENTRY</v>
      </c>
      <c r="AE2209" s="250" t="str">
        <f>IF(LEFT(tbl_TransDet_Exp[[#This Row],[Journal Id]],2)="EX",TEXT(tbl_TransDet_Exp[[#This Row],[Vch /Ex /PayId]],"0000000000"),"")</f>
        <v/>
      </c>
      <c r="AF2209" s="250" t="b">
        <f>IF(tbl_TransDet_Exp[[#This Row],[ER Lookup and Format]]&lt;&gt;"",CONCATENATE(tbl_TransDet_Exp[[#This Row],[https://financials.omni.fsu.edu/psp/sprdfi/EMPLOYEE/ERP/c/AUDIT_EXPENSE_FUNCTIONS.TE_EXP_SHEET_INQ.GBL?SHEET_ID=]],AE2209,tbl_TransDet_Exp[[#This Row],[&amp;PAGE=EX_SHEET_ENTRY]]))</f>
        <v>0</v>
      </c>
      <c r="AG2209" s="250" t="str">
        <f t="shared" si="107"/>
        <v>https://docmgmt.its.fsu.edu/NolijWeb/public/apiLoginCheck.jsp?redir=../documentviewer/%3FdocumentId%3D</v>
      </c>
      <c r="AH22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09" s="250" t="str">
        <f>tbl_TransDet_Exp[[#Headers],[&amp;TargetFrameName=None]]</f>
        <v>&amp;TargetFrameName=None</v>
      </c>
      <c r="AJ22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09" s="71"/>
      <c r="AN2209" s="22"/>
      <c r="AO2209" s="22"/>
      <c r="AP2209" s="208"/>
      <c r="AQ2209" s="42" t="e">
        <f>IF(tbl_TransDet_Exp[[#This Row],[Custom SR Type]]="",INDEX(SR_Lookup[Section Name],MATCH(tbl_TransDet_Exp[[#This Row],[Account]],SR_Lookup[Account],0)),tbl_TransDet_Exp[[#This Row],[Custom SR Type]])</f>
        <v>#N/A</v>
      </c>
      <c r="AR2209" s="42">
        <f>VALUE(CONCATENATE(C2209,TEXT(tbl_TransDet_Exp[[#This Row],[Pd]],"00")))</f>
        <v>0</v>
      </c>
      <c r="AS2209" s="42" t="str">
        <f>TEXT(tbl_TransDet_Exp[[#This Row],[Project Id]],"000000")</f>
        <v>000000</v>
      </c>
      <c r="AT2209" s="42" t="e">
        <f>INDEX(Table11[Description],MATCH(tbl_TransDet_Exp[[#This Row],[Account]],Table11[GL Account],0))</f>
        <v>#N/A</v>
      </c>
      <c r="AU22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0" spans="2:47">
      <c r="B2210" s="11"/>
      <c r="C2210" s="243"/>
      <c r="D2210" s="243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244"/>
      <c r="P2210" s="11"/>
      <c r="Q2210" s="245"/>
      <c r="R2210" s="11"/>
      <c r="S2210" s="11"/>
      <c r="T2210" s="11"/>
      <c r="U2210" s="11"/>
      <c r="V2210" s="11"/>
      <c r="W2210" s="11"/>
      <c r="X2210" s="11"/>
      <c r="Y2210" s="11"/>
      <c r="Z2210" s="246"/>
      <c r="AA22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0" s="250" t="e">
        <f>IF(tbl_TransDet_Exp[[#This Row],[+/-  (HR GL Detail)]]&lt;&gt;"",tbl_TransDet_Exp[[#This Row],[+/-  (HR GL Detail)]],IF(#REF!&lt;&gt;"",#REF!,""))</f>
        <v>#REF!</v>
      </c>
      <c r="AC2210" s="250" t="str">
        <f t="shared" si="105"/>
        <v>https://financials.omni.fsu.edu/psp/sprdfi/EMPLOYEE/ERP/c/AUDIT_EXPENSE_FUNCTIONS.TE_EXP_SHEET_INQ.GBL?SHEET_ID=</v>
      </c>
      <c r="AD2210" s="250" t="str">
        <f t="shared" si="106"/>
        <v>&amp;PAGE=EX_SHEET_ENTRY</v>
      </c>
      <c r="AE2210" s="250" t="str">
        <f>IF(LEFT(tbl_TransDet_Exp[[#This Row],[Journal Id]],2)="EX",TEXT(tbl_TransDet_Exp[[#This Row],[Vch /Ex /PayId]],"0000000000"),"")</f>
        <v/>
      </c>
      <c r="AF2210" s="250" t="b">
        <f>IF(tbl_TransDet_Exp[[#This Row],[ER Lookup and Format]]&lt;&gt;"",CONCATENATE(tbl_TransDet_Exp[[#This Row],[https://financials.omni.fsu.edu/psp/sprdfi/EMPLOYEE/ERP/c/AUDIT_EXPENSE_FUNCTIONS.TE_EXP_SHEET_INQ.GBL?SHEET_ID=]],AE2210,tbl_TransDet_Exp[[#This Row],[&amp;PAGE=EX_SHEET_ENTRY]]))</f>
        <v>0</v>
      </c>
      <c r="AG2210" s="250" t="str">
        <f t="shared" si="107"/>
        <v>https://docmgmt.its.fsu.edu/NolijWeb/public/apiLoginCheck.jsp?redir=../documentviewer/%3FdocumentId%3D</v>
      </c>
      <c r="AH22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0" s="250" t="str">
        <f>tbl_TransDet_Exp[[#Headers],[&amp;TargetFrameName=None]]</f>
        <v>&amp;TargetFrameName=None</v>
      </c>
      <c r="AJ22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0" s="71"/>
      <c r="AN2210" s="22"/>
      <c r="AO2210" s="22"/>
      <c r="AP2210" s="208"/>
      <c r="AQ2210" s="42" t="e">
        <f>IF(tbl_TransDet_Exp[[#This Row],[Custom SR Type]]="",INDEX(SR_Lookup[Section Name],MATCH(tbl_TransDet_Exp[[#This Row],[Account]],SR_Lookup[Account],0)),tbl_TransDet_Exp[[#This Row],[Custom SR Type]])</f>
        <v>#N/A</v>
      </c>
      <c r="AR2210" s="42">
        <f>VALUE(CONCATENATE(C2210,TEXT(tbl_TransDet_Exp[[#This Row],[Pd]],"00")))</f>
        <v>0</v>
      </c>
      <c r="AS2210" s="42" t="str">
        <f>TEXT(tbl_TransDet_Exp[[#This Row],[Project Id]],"000000")</f>
        <v>000000</v>
      </c>
      <c r="AT2210" s="42" t="e">
        <f>INDEX(Table11[Description],MATCH(tbl_TransDet_Exp[[#This Row],[Account]],Table11[GL Account],0))</f>
        <v>#N/A</v>
      </c>
      <c r="AU22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1" spans="2:47">
      <c r="B2211" s="11"/>
      <c r="C2211" s="243"/>
      <c r="D2211" s="243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244"/>
      <c r="P2211" s="11"/>
      <c r="Q2211" s="245"/>
      <c r="R2211" s="11"/>
      <c r="S2211" s="11"/>
      <c r="T2211" s="11"/>
      <c r="U2211" s="11"/>
      <c r="V2211" s="11"/>
      <c r="W2211" s="11"/>
      <c r="X2211" s="11"/>
      <c r="Y2211" s="11"/>
      <c r="Z2211" s="246"/>
      <c r="AA22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1" s="250" t="e">
        <f>IF(tbl_TransDet_Exp[[#This Row],[+/-  (HR GL Detail)]]&lt;&gt;"",tbl_TransDet_Exp[[#This Row],[+/-  (HR GL Detail)]],IF(#REF!&lt;&gt;"",#REF!,""))</f>
        <v>#REF!</v>
      </c>
      <c r="AC2211" s="250" t="str">
        <f t="shared" si="105"/>
        <v>https://financials.omni.fsu.edu/psp/sprdfi/EMPLOYEE/ERP/c/AUDIT_EXPENSE_FUNCTIONS.TE_EXP_SHEET_INQ.GBL?SHEET_ID=</v>
      </c>
      <c r="AD2211" s="250" t="str">
        <f t="shared" si="106"/>
        <v>&amp;PAGE=EX_SHEET_ENTRY</v>
      </c>
      <c r="AE2211" s="250" t="str">
        <f>IF(LEFT(tbl_TransDet_Exp[[#This Row],[Journal Id]],2)="EX",TEXT(tbl_TransDet_Exp[[#This Row],[Vch /Ex /PayId]],"0000000000"),"")</f>
        <v/>
      </c>
      <c r="AF2211" s="250" t="b">
        <f>IF(tbl_TransDet_Exp[[#This Row],[ER Lookup and Format]]&lt;&gt;"",CONCATENATE(tbl_TransDet_Exp[[#This Row],[https://financials.omni.fsu.edu/psp/sprdfi/EMPLOYEE/ERP/c/AUDIT_EXPENSE_FUNCTIONS.TE_EXP_SHEET_INQ.GBL?SHEET_ID=]],AE2211,tbl_TransDet_Exp[[#This Row],[&amp;PAGE=EX_SHEET_ENTRY]]))</f>
        <v>0</v>
      </c>
      <c r="AG2211" s="250" t="str">
        <f t="shared" si="107"/>
        <v>https://docmgmt.its.fsu.edu/NolijWeb/public/apiLoginCheck.jsp?redir=../documentviewer/%3FdocumentId%3D</v>
      </c>
      <c r="AH22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1" s="250" t="str">
        <f>tbl_TransDet_Exp[[#Headers],[&amp;TargetFrameName=None]]</f>
        <v>&amp;TargetFrameName=None</v>
      </c>
      <c r="AJ22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1" s="71"/>
      <c r="AN2211" s="22"/>
      <c r="AO2211" s="22"/>
      <c r="AP2211" s="208"/>
      <c r="AQ2211" s="42" t="e">
        <f>IF(tbl_TransDet_Exp[[#This Row],[Custom SR Type]]="",INDEX(SR_Lookup[Section Name],MATCH(tbl_TransDet_Exp[[#This Row],[Account]],SR_Lookup[Account],0)),tbl_TransDet_Exp[[#This Row],[Custom SR Type]])</f>
        <v>#N/A</v>
      </c>
      <c r="AR2211" s="42">
        <f>VALUE(CONCATENATE(C2211,TEXT(tbl_TransDet_Exp[[#This Row],[Pd]],"00")))</f>
        <v>0</v>
      </c>
      <c r="AS2211" s="42" t="str">
        <f>TEXT(tbl_TransDet_Exp[[#This Row],[Project Id]],"000000")</f>
        <v>000000</v>
      </c>
      <c r="AT2211" s="42" t="e">
        <f>INDEX(Table11[Description],MATCH(tbl_TransDet_Exp[[#This Row],[Account]],Table11[GL Account],0))</f>
        <v>#N/A</v>
      </c>
      <c r="AU22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2" spans="2:47">
      <c r="B2212" s="11"/>
      <c r="C2212" s="243"/>
      <c r="D2212" s="243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244"/>
      <c r="P2212" s="11"/>
      <c r="Q2212" s="245"/>
      <c r="R2212" s="11"/>
      <c r="S2212" s="11"/>
      <c r="T2212" s="11"/>
      <c r="U2212" s="11"/>
      <c r="V2212" s="11"/>
      <c r="W2212" s="11"/>
      <c r="X2212" s="11"/>
      <c r="Y2212" s="11"/>
      <c r="Z2212" s="246"/>
      <c r="AA22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2" s="250" t="e">
        <f>IF(tbl_TransDet_Exp[[#This Row],[+/-  (HR GL Detail)]]&lt;&gt;"",tbl_TransDet_Exp[[#This Row],[+/-  (HR GL Detail)]],IF(#REF!&lt;&gt;"",#REF!,""))</f>
        <v>#REF!</v>
      </c>
      <c r="AC2212" s="250" t="str">
        <f t="shared" si="105"/>
        <v>https://financials.omni.fsu.edu/psp/sprdfi/EMPLOYEE/ERP/c/AUDIT_EXPENSE_FUNCTIONS.TE_EXP_SHEET_INQ.GBL?SHEET_ID=</v>
      </c>
      <c r="AD2212" s="250" t="str">
        <f t="shared" si="106"/>
        <v>&amp;PAGE=EX_SHEET_ENTRY</v>
      </c>
      <c r="AE2212" s="250" t="str">
        <f>IF(LEFT(tbl_TransDet_Exp[[#This Row],[Journal Id]],2)="EX",TEXT(tbl_TransDet_Exp[[#This Row],[Vch /Ex /PayId]],"0000000000"),"")</f>
        <v/>
      </c>
      <c r="AF2212" s="250" t="b">
        <f>IF(tbl_TransDet_Exp[[#This Row],[ER Lookup and Format]]&lt;&gt;"",CONCATENATE(tbl_TransDet_Exp[[#This Row],[https://financials.omni.fsu.edu/psp/sprdfi/EMPLOYEE/ERP/c/AUDIT_EXPENSE_FUNCTIONS.TE_EXP_SHEET_INQ.GBL?SHEET_ID=]],AE2212,tbl_TransDet_Exp[[#This Row],[&amp;PAGE=EX_SHEET_ENTRY]]))</f>
        <v>0</v>
      </c>
      <c r="AG2212" s="250" t="str">
        <f t="shared" si="107"/>
        <v>https://docmgmt.its.fsu.edu/NolijWeb/public/apiLoginCheck.jsp?redir=../documentviewer/%3FdocumentId%3D</v>
      </c>
      <c r="AH22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2" s="250" t="str">
        <f>tbl_TransDet_Exp[[#Headers],[&amp;TargetFrameName=None]]</f>
        <v>&amp;TargetFrameName=None</v>
      </c>
      <c r="AJ22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2" s="71"/>
      <c r="AN2212" s="22"/>
      <c r="AO2212" s="22"/>
      <c r="AP2212" s="208"/>
      <c r="AQ2212" s="42" t="e">
        <f>IF(tbl_TransDet_Exp[[#This Row],[Custom SR Type]]="",INDEX(SR_Lookup[Section Name],MATCH(tbl_TransDet_Exp[[#This Row],[Account]],SR_Lookup[Account],0)),tbl_TransDet_Exp[[#This Row],[Custom SR Type]])</f>
        <v>#N/A</v>
      </c>
      <c r="AR2212" s="42">
        <f>VALUE(CONCATENATE(C2212,TEXT(tbl_TransDet_Exp[[#This Row],[Pd]],"00")))</f>
        <v>0</v>
      </c>
      <c r="AS2212" s="42" t="str">
        <f>TEXT(tbl_TransDet_Exp[[#This Row],[Project Id]],"000000")</f>
        <v>000000</v>
      </c>
      <c r="AT2212" s="42" t="e">
        <f>INDEX(Table11[Description],MATCH(tbl_TransDet_Exp[[#This Row],[Account]],Table11[GL Account],0))</f>
        <v>#N/A</v>
      </c>
      <c r="AU22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3" spans="2:47">
      <c r="B2213" s="11"/>
      <c r="C2213" s="243"/>
      <c r="D2213" s="243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244"/>
      <c r="P2213" s="11"/>
      <c r="Q2213" s="245"/>
      <c r="R2213" s="11"/>
      <c r="S2213" s="11"/>
      <c r="T2213" s="11"/>
      <c r="U2213" s="11"/>
      <c r="V2213" s="11"/>
      <c r="W2213" s="11"/>
      <c r="X2213" s="11"/>
      <c r="Y2213" s="11"/>
      <c r="Z2213" s="246"/>
      <c r="AA22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3" s="250" t="e">
        <f>IF(tbl_TransDet_Exp[[#This Row],[+/-  (HR GL Detail)]]&lt;&gt;"",tbl_TransDet_Exp[[#This Row],[+/-  (HR GL Detail)]],IF(#REF!&lt;&gt;"",#REF!,""))</f>
        <v>#REF!</v>
      </c>
      <c r="AC2213" s="250" t="str">
        <f t="shared" si="105"/>
        <v>https://financials.omni.fsu.edu/psp/sprdfi/EMPLOYEE/ERP/c/AUDIT_EXPENSE_FUNCTIONS.TE_EXP_SHEET_INQ.GBL?SHEET_ID=</v>
      </c>
      <c r="AD2213" s="250" t="str">
        <f t="shared" si="106"/>
        <v>&amp;PAGE=EX_SHEET_ENTRY</v>
      </c>
      <c r="AE2213" s="250" t="str">
        <f>IF(LEFT(tbl_TransDet_Exp[[#This Row],[Journal Id]],2)="EX",TEXT(tbl_TransDet_Exp[[#This Row],[Vch /Ex /PayId]],"0000000000"),"")</f>
        <v/>
      </c>
      <c r="AF2213" s="250" t="b">
        <f>IF(tbl_TransDet_Exp[[#This Row],[ER Lookup and Format]]&lt;&gt;"",CONCATENATE(tbl_TransDet_Exp[[#This Row],[https://financials.omni.fsu.edu/psp/sprdfi/EMPLOYEE/ERP/c/AUDIT_EXPENSE_FUNCTIONS.TE_EXP_SHEET_INQ.GBL?SHEET_ID=]],AE2213,tbl_TransDet_Exp[[#This Row],[&amp;PAGE=EX_SHEET_ENTRY]]))</f>
        <v>0</v>
      </c>
      <c r="AG2213" s="250" t="str">
        <f t="shared" si="107"/>
        <v>https://docmgmt.its.fsu.edu/NolijWeb/public/apiLoginCheck.jsp?redir=../documentviewer/%3FdocumentId%3D</v>
      </c>
      <c r="AH22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3" s="250" t="str">
        <f>tbl_TransDet_Exp[[#Headers],[&amp;TargetFrameName=None]]</f>
        <v>&amp;TargetFrameName=None</v>
      </c>
      <c r="AJ22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3" s="71"/>
      <c r="AN2213" s="22"/>
      <c r="AO2213" s="22"/>
      <c r="AP2213" s="208"/>
      <c r="AQ2213" s="42" t="e">
        <f>IF(tbl_TransDet_Exp[[#This Row],[Custom SR Type]]="",INDEX(SR_Lookup[Section Name],MATCH(tbl_TransDet_Exp[[#This Row],[Account]],SR_Lookup[Account],0)),tbl_TransDet_Exp[[#This Row],[Custom SR Type]])</f>
        <v>#N/A</v>
      </c>
      <c r="AR2213" s="42">
        <f>VALUE(CONCATENATE(C2213,TEXT(tbl_TransDet_Exp[[#This Row],[Pd]],"00")))</f>
        <v>0</v>
      </c>
      <c r="AS2213" s="42" t="str">
        <f>TEXT(tbl_TransDet_Exp[[#This Row],[Project Id]],"000000")</f>
        <v>000000</v>
      </c>
      <c r="AT2213" s="42" t="e">
        <f>INDEX(Table11[Description],MATCH(tbl_TransDet_Exp[[#This Row],[Account]],Table11[GL Account],0))</f>
        <v>#N/A</v>
      </c>
      <c r="AU22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4" spans="2:47">
      <c r="B2214" s="11"/>
      <c r="C2214" s="243"/>
      <c r="D2214" s="243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244"/>
      <c r="P2214" s="11"/>
      <c r="Q2214" s="245"/>
      <c r="R2214" s="11"/>
      <c r="S2214" s="11"/>
      <c r="T2214" s="11"/>
      <c r="U2214" s="11"/>
      <c r="V2214" s="11"/>
      <c r="W2214" s="11"/>
      <c r="X2214" s="11"/>
      <c r="Y2214" s="11"/>
      <c r="Z2214" s="246"/>
      <c r="AA22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4" s="250" t="e">
        <f>IF(tbl_TransDet_Exp[[#This Row],[+/-  (HR GL Detail)]]&lt;&gt;"",tbl_TransDet_Exp[[#This Row],[+/-  (HR GL Detail)]],IF(#REF!&lt;&gt;"",#REF!,""))</f>
        <v>#REF!</v>
      </c>
      <c r="AC2214" s="250" t="str">
        <f t="shared" si="105"/>
        <v>https://financials.omni.fsu.edu/psp/sprdfi/EMPLOYEE/ERP/c/AUDIT_EXPENSE_FUNCTIONS.TE_EXP_SHEET_INQ.GBL?SHEET_ID=</v>
      </c>
      <c r="AD2214" s="250" t="str">
        <f t="shared" si="106"/>
        <v>&amp;PAGE=EX_SHEET_ENTRY</v>
      </c>
      <c r="AE2214" s="250" t="str">
        <f>IF(LEFT(tbl_TransDet_Exp[[#This Row],[Journal Id]],2)="EX",TEXT(tbl_TransDet_Exp[[#This Row],[Vch /Ex /PayId]],"0000000000"),"")</f>
        <v/>
      </c>
      <c r="AF2214" s="250" t="b">
        <f>IF(tbl_TransDet_Exp[[#This Row],[ER Lookup and Format]]&lt;&gt;"",CONCATENATE(tbl_TransDet_Exp[[#This Row],[https://financials.omni.fsu.edu/psp/sprdfi/EMPLOYEE/ERP/c/AUDIT_EXPENSE_FUNCTIONS.TE_EXP_SHEET_INQ.GBL?SHEET_ID=]],AE2214,tbl_TransDet_Exp[[#This Row],[&amp;PAGE=EX_SHEET_ENTRY]]))</f>
        <v>0</v>
      </c>
      <c r="AG2214" s="250" t="str">
        <f t="shared" si="107"/>
        <v>https://docmgmt.its.fsu.edu/NolijWeb/public/apiLoginCheck.jsp?redir=../documentviewer/%3FdocumentId%3D</v>
      </c>
      <c r="AH22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4" s="250" t="str">
        <f>tbl_TransDet_Exp[[#Headers],[&amp;TargetFrameName=None]]</f>
        <v>&amp;TargetFrameName=None</v>
      </c>
      <c r="AJ22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4" s="71"/>
      <c r="AN2214" s="22"/>
      <c r="AO2214" s="22"/>
      <c r="AP2214" s="208"/>
      <c r="AQ2214" s="42" t="e">
        <f>IF(tbl_TransDet_Exp[[#This Row],[Custom SR Type]]="",INDEX(SR_Lookup[Section Name],MATCH(tbl_TransDet_Exp[[#This Row],[Account]],SR_Lookup[Account],0)),tbl_TransDet_Exp[[#This Row],[Custom SR Type]])</f>
        <v>#N/A</v>
      </c>
      <c r="AR2214" s="42">
        <f>VALUE(CONCATENATE(C2214,TEXT(tbl_TransDet_Exp[[#This Row],[Pd]],"00")))</f>
        <v>0</v>
      </c>
      <c r="AS2214" s="42" t="str">
        <f>TEXT(tbl_TransDet_Exp[[#This Row],[Project Id]],"000000")</f>
        <v>000000</v>
      </c>
      <c r="AT2214" s="42" t="e">
        <f>INDEX(Table11[Description],MATCH(tbl_TransDet_Exp[[#This Row],[Account]],Table11[GL Account],0))</f>
        <v>#N/A</v>
      </c>
      <c r="AU22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5" spans="2:47">
      <c r="B2215" s="11"/>
      <c r="C2215" s="243"/>
      <c r="D2215" s="243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244"/>
      <c r="P2215" s="11"/>
      <c r="Q2215" s="245"/>
      <c r="R2215" s="11"/>
      <c r="S2215" s="11"/>
      <c r="T2215" s="11"/>
      <c r="U2215" s="11"/>
      <c r="V2215" s="11"/>
      <c r="W2215" s="11"/>
      <c r="X2215" s="11"/>
      <c r="Y2215" s="11"/>
      <c r="Z2215" s="246"/>
      <c r="AA22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5" s="250" t="e">
        <f>IF(tbl_TransDet_Exp[[#This Row],[+/-  (HR GL Detail)]]&lt;&gt;"",tbl_TransDet_Exp[[#This Row],[+/-  (HR GL Detail)]],IF(#REF!&lt;&gt;"",#REF!,""))</f>
        <v>#REF!</v>
      </c>
      <c r="AC2215" s="250" t="str">
        <f t="shared" si="105"/>
        <v>https://financials.omni.fsu.edu/psp/sprdfi/EMPLOYEE/ERP/c/AUDIT_EXPENSE_FUNCTIONS.TE_EXP_SHEET_INQ.GBL?SHEET_ID=</v>
      </c>
      <c r="AD2215" s="250" t="str">
        <f t="shared" si="106"/>
        <v>&amp;PAGE=EX_SHEET_ENTRY</v>
      </c>
      <c r="AE2215" s="250" t="str">
        <f>IF(LEFT(tbl_TransDet_Exp[[#This Row],[Journal Id]],2)="EX",TEXT(tbl_TransDet_Exp[[#This Row],[Vch /Ex /PayId]],"0000000000"),"")</f>
        <v/>
      </c>
      <c r="AF2215" s="250" t="b">
        <f>IF(tbl_TransDet_Exp[[#This Row],[ER Lookup and Format]]&lt;&gt;"",CONCATENATE(tbl_TransDet_Exp[[#This Row],[https://financials.omni.fsu.edu/psp/sprdfi/EMPLOYEE/ERP/c/AUDIT_EXPENSE_FUNCTIONS.TE_EXP_SHEET_INQ.GBL?SHEET_ID=]],AE2215,tbl_TransDet_Exp[[#This Row],[&amp;PAGE=EX_SHEET_ENTRY]]))</f>
        <v>0</v>
      </c>
      <c r="AG2215" s="250" t="str">
        <f t="shared" si="107"/>
        <v>https://docmgmt.its.fsu.edu/NolijWeb/public/apiLoginCheck.jsp?redir=../documentviewer/%3FdocumentId%3D</v>
      </c>
      <c r="AH22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5" s="250" t="str">
        <f>tbl_TransDet_Exp[[#Headers],[&amp;TargetFrameName=None]]</f>
        <v>&amp;TargetFrameName=None</v>
      </c>
      <c r="AJ22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5" s="71"/>
      <c r="AN2215" s="22"/>
      <c r="AO2215" s="22"/>
      <c r="AP2215" s="208"/>
      <c r="AQ2215" s="42" t="e">
        <f>IF(tbl_TransDet_Exp[[#This Row],[Custom SR Type]]="",INDEX(SR_Lookup[Section Name],MATCH(tbl_TransDet_Exp[[#This Row],[Account]],SR_Lookup[Account],0)),tbl_TransDet_Exp[[#This Row],[Custom SR Type]])</f>
        <v>#N/A</v>
      </c>
      <c r="AR2215" s="42">
        <f>VALUE(CONCATENATE(C2215,TEXT(tbl_TransDet_Exp[[#This Row],[Pd]],"00")))</f>
        <v>0</v>
      </c>
      <c r="AS2215" s="42" t="str">
        <f>TEXT(tbl_TransDet_Exp[[#This Row],[Project Id]],"000000")</f>
        <v>000000</v>
      </c>
      <c r="AT2215" s="42" t="e">
        <f>INDEX(Table11[Description],MATCH(tbl_TransDet_Exp[[#This Row],[Account]],Table11[GL Account],0))</f>
        <v>#N/A</v>
      </c>
      <c r="AU22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6" spans="2:47">
      <c r="B2216" s="11"/>
      <c r="C2216" s="243"/>
      <c r="D2216" s="243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244"/>
      <c r="P2216" s="11"/>
      <c r="Q2216" s="245"/>
      <c r="R2216" s="11"/>
      <c r="S2216" s="11"/>
      <c r="T2216" s="11"/>
      <c r="U2216" s="11"/>
      <c r="V2216" s="11"/>
      <c r="W2216" s="11"/>
      <c r="X2216" s="11"/>
      <c r="Y2216" s="11"/>
      <c r="Z2216" s="246"/>
      <c r="AA22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6" s="250" t="e">
        <f>IF(tbl_TransDet_Exp[[#This Row],[+/-  (HR GL Detail)]]&lt;&gt;"",tbl_TransDet_Exp[[#This Row],[+/-  (HR GL Detail)]],IF(#REF!&lt;&gt;"",#REF!,""))</f>
        <v>#REF!</v>
      </c>
      <c r="AC2216" s="250" t="str">
        <f t="shared" si="105"/>
        <v>https://financials.omni.fsu.edu/psp/sprdfi/EMPLOYEE/ERP/c/AUDIT_EXPENSE_FUNCTIONS.TE_EXP_SHEET_INQ.GBL?SHEET_ID=</v>
      </c>
      <c r="AD2216" s="250" t="str">
        <f t="shared" si="106"/>
        <v>&amp;PAGE=EX_SHEET_ENTRY</v>
      </c>
      <c r="AE2216" s="250" t="str">
        <f>IF(LEFT(tbl_TransDet_Exp[[#This Row],[Journal Id]],2)="EX",TEXT(tbl_TransDet_Exp[[#This Row],[Vch /Ex /PayId]],"0000000000"),"")</f>
        <v/>
      </c>
      <c r="AF2216" s="250" t="b">
        <f>IF(tbl_TransDet_Exp[[#This Row],[ER Lookup and Format]]&lt;&gt;"",CONCATENATE(tbl_TransDet_Exp[[#This Row],[https://financials.omni.fsu.edu/psp/sprdfi/EMPLOYEE/ERP/c/AUDIT_EXPENSE_FUNCTIONS.TE_EXP_SHEET_INQ.GBL?SHEET_ID=]],AE2216,tbl_TransDet_Exp[[#This Row],[&amp;PAGE=EX_SHEET_ENTRY]]))</f>
        <v>0</v>
      </c>
      <c r="AG2216" s="250" t="str">
        <f t="shared" si="107"/>
        <v>https://docmgmt.its.fsu.edu/NolijWeb/public/apiLoginCheck.jsp?redir=../documentviewer/%3FdocumentId%3D</v>
      </c>
      <c r="AH22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6" s="250" t="str">
        <f>tbl_TransDet_Exp[[#Headers],[&amp;TargetFrameName=None]]</f>
        <v>&amp;TargetFrameName=None</v>
      </c>
      <c r="AJ22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6" s="71"/>
      <c r="AN2216" s="22"/>
      <c r="AO2216" s="22"/>
      <c r="AP2216" s="208"/>
      <c r="AQ2216" s="42" t="e">
        <f>IF(tbl_TransDet_Exp[[#This Row],[Custom SR Type]]="",INDEX(SR_Lookup[Section Name],MATCH(tbl_TransDet_Exp[[#This Row],[Account]],SR_Lookup[Account],0)),tbl_TransDet_Exp[[#This Row],[Custom SR Type]])</f>
        <v>#N/A</v>
      </c>
      <c r="AR2216" s="42">
        <f>VALUE(CONCATENATE(C2216,TEXT(tbl_TransDet_Exp[[#This Row],[Pd]],"00")))</f>
        <v>0</v>
      </c>
      <c r="AS2216" s="42" t="str">
        <f>TEXT(tbl_TransDet_Exp[[#This Row],[Project Id]],"000000")</f>
        <v>000000</v>
      </c>
      <c r="AT2216" s="42" t="e">
        <f>INDEX(Table11[Description],MATCH(tbl_TransDet_Exp[[#This Row],[Account]],Table11[GL Account],0))</f>
        <v>#N/A</v>
      </c>
      <c r="AU22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7" spans="2:47">
      <c r="B2217" s="11"/>
      <c r="C2217" s="243"/>
      <c r="D2217" s="243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244"/>
      <c r="P2217" s="11"/>
      <c r="Q2217" s="245"/>
      <c r="R2217" s="11"/>
      <c r="S2217" s="11"/>
      <c r="T2217" s="11"/>
      <c r="U2217" s="11"/>
      <c r="V2217" s="11"/>
      <c r="W2217" s="11"/>
      <c r="X2217" s="11"/>
      <c r="Y2217" s="11"/>
      <c r="Z2217" s="246"/>
      <c r="AA22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7" s="250" t="e">
        <f>IF(tbl_TransDet_Exp[[#This Row],[+/-  (HR GL Detail)]]&lt;&gt;"",tbl_TransDet_Exp[[#This Row],[+/-  (HR GL Detail)]],IF(#REF!&lt;&gt;"",#REF!,""))</f>
        <v>#REF!</v>
      </c>
      <c r="AC2217" s="250" t="str">
        <f t="shared" si="105"/>
        <v>https://financials.omni.fsu.edu/psp/sprdfi/EMPLOYEE/ERP/c/AUDIT_EXPENSE_FUNCTIONS.TE_EXP_SHEET_INQ.GBL?SHEET_ID=</v>
      </c>
      <c r="AD2217" s="250" t="str">
        <f t="shared" si="106"/>
        <v>&amp;PAGE=EX_SHEET_ENTRY</v>
      </c>
      <c r="AE2217" s="250" t="str">
        <f>IF(LEFT(tbl_TransDet_Exp[[#This Row],[Journal Id]],2)="EX",TEXT(tbl_TransDet_Exp[[#This Row],[Vch /Ex /PayId]],"0000000000"),"")</f>
        <v/>
      </c>
      <c r="AF2217" s="250" t="b">
        <f>IF(tbl_TransDet_Exp[[#This Row],[ER Lookup and Format]]&lt;&gt;"",CONCATENATE(tbl_TransDet_Exp[[#This Row],[https://financials.omni.fsu.edu/psp/sprdfi/EMPLOYEE/ERP/c/AUDIT_EXPENSE_FUNCTIONS.TE_EXP_SHEET_INQ.GBL?SHEET_ID=]],AE2217,tbl_TransDet_Exp[[#This Row],[&amp;PAGE=EX_SHEET_ENTRY]]))</f>
        <v>0</v>
      </c>
      <c r="AG2217" s="250" t="str">
        <f t="shared" si="107"/>
        <v>https://docmgmt.its.fsu.edu/NolijWeb/public/apiLoginCheck.jsp?redir=../documentviewer/%3FdocumentId%3D</v>
      </c>
      <c r="AH22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7" s="250" t="str">
        <f>tbl_TransDet_Exp[[#Headers],[&amp;TargetFrameName=None]]</f>
        <v>&amp;TargetFrameName=None</v>
      </c>
      <c r="AJ22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7" s="71"/>
      <c r="AN2217" s="22"/>
      <c r="AO2217" s="22"/>
      <c r="AP2217" s="208"/>
      <c r="AQ2217" s="42" t="e">
        <f>IF(tbl_TransDet_Exp[[#This Row],[Custom SR Type]]="",INDEX(SR_Lookup[Section Name],MATCH(tbl_TransDet_Exp[[#This Row],[Account]],SR_Lookup[Account],0)),tbl_TransDet_Exp[[#This Row],[Custom SR Type]])</f>
        <v>#N/A</v>
      </c>
      <c r="AR2217" s="42">
        <f>VALUE(CONCATENATE(C2217,TEXT(tbl_TransDet_Exp[[#This Row],[Pd]],"00")))</f>
        <v>0</v>
      </c>
      <c r="AS2217" s="42" t="str">
        <f>TEXT(tbl_TransDet_Exp[[#This Row],[Project Id]],"000000")</f>
        <v>000000</v>
      </c>
      <c r="AT2217" s="42" t="e">
        <f>INDEX(Table11[Description],MATCH(tbl_TransDet_Exp[[#This Row],[Account]],Table11[GL Account],0))</f>
        <v>#N/A</v>
      </c>
      <c r="AU22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8" spans="2:47">
      <c r="B2218" s="11"/>
      <c r="C2218" s="243"/>
      <c r="D2218" s="243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244"/>
      <c r="P2218" s="11"/>
      <c r="Q2218" s="245"/>
      <c r="R2218" s="11"/>
      <c r="S2218" s="11"/>
      <c r="T2218" s="11"/>
      <c r="U2218" s="11"/>
      <c r="V2218" s="11"/>
      <c r="W2218" s="11"/>
      <c r="X2218" s="11"/>
      <c r="Y2218" s="11"/>
      <c r="Z2218" s="246"/>
      <c r="AA22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8" s="250" t="e">
        <f>IF(tbl_TransDet_Exp[[#This Row],[+/-  (HR GL Detail)]]&lt;&gt;"",tbl_TransDet_Exp[[#This Row],[+/-  (HR GL Detail)]],IF(#REF!&lt;&gt;"",#REF!,""))</f>
        <v>#REF!</v>
      </c>
      <c r="AC2218" s="250" t="str">
        <f t="shared" si="105"/>
        <v>https://financials.omni.fsu.edu/psp/sprdfi/EMPLOYEE/ERP/c/AUDIT_EXPENSE_FUNCTIONS.TE_EXP_SHEET_INQ.GBL?SHEET_ID=</v>
      </c>
      <c r="AD2218" s="250" t="str">
        <f t="shared" si="106"/>
        <v>&amp;PAGE=EX_SHEET_ENTRY</v>
      </c>
      <c r="AE2218" s="250" t="str">
        <f>IF(LEFT(tbl_TransDet_Exp[[#This Row],[Journal Id]],2)="EX",TEXT(tbl_TransDet_Exp[[#This Row],[Vch /Ex /PayId]],"0000000000"),"")</f>
        <v/>
      </c>
      <c r="AF2218" s="250" t="b">
        <f>IF(tbl_TransDet_Exp[[#This Row],[ER Lookup and Format]]&lt;&gt;"",CONCATENATE(tbl_TransDet_Exp[[#This Row],[https://financials.omni.fsu.edu/psp/sprdfi/EMPLOYEE/ERP/c/AUDIT_EXPENSE_FUNCTIONS.TE_EXP_SHEET_INQ.GBL?SHEET_ID=]],AE2218,tbl_TransDet_Exp[[#This Row],[&amp;PAGE=EX_SHEET_ENTRY]]))</f>
        <v>0</v>
      </c>
      <c r="AG2218" s="250" t="str">
        <f t="shared" si="107"/>
        <v>https://docmgmt.its.fsu.edu/NolijWeb/public/apiLoginCheck.jsp?redir=../documentviewer/%3FdocumentId%3D</v>
      </c>
      <c r="AH22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8" s="250" t="str">
        <f>tbl_TransDet_Exp[[#Headers],[&amp;TargetFrameName=None]]</f>
        <v>&amp;TargetFrameName=None</v>
      </c>
      <c r="AJ22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8" s="71"/>
      <c r="AN2218" s="22"/>
      <c r="AO2218" s="22"/>
      <c r="AP2218" s="208"/>
      <c r="AQ2218" s="42" t="e">
        <f>IF(tbl_TransDet_Exp[[#This Row],[Custom SR Type]]="",INDEX(SR_Lookup[Section Name],MATCH(tbl_TransDet_Exp[[#This Row],[Account]],SR_Lookup[Account],0)),tbl_TransDet_Exp[[#This Row],[Custom SR Type]])</f>
        <v>#N/A</v>
      </c>
      <c r="AR2218" s="42">
        <f>VALUE(CONCATENATE(C2218,TEXT(tbl_TransDet_Exp[[#This Row],[Pd]],"00")))</f>
        <v>0</v>
      </c>
      <c r="AS2218" s="42" t="str">
        <f>TEXT(tbl_TransDet_Exp[[#This Row],[Project Id]],"000000")</f>
        <v>000000</v>
      </c>
      <c r="AT2218" s="42" t="e">
        <f>INDEX(Table11[Description],MATCH(tbl_TransDet_Exp[[#This Row],[Account]],Table11[GL Account],0))</f>
        <v>#N/A</v>
      </c>
      <c r="AU22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19" spans="2:47">
      <c r="B2219" s="11"/>
      <c r="C2219" s="243"/>
      <c r="D2219" s="243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244"/>
      <c r="P2219" s="11"/>
      <c r="Q2219" s="245"/>
      <c r="R2219" s="11"/>
      <c r="S2219" s="11"/>
      <c r="T2219" s="11"/>
      <c r="U2219" s="11"/>
      <c r="V2219" s="11"/>
      <c r="W2219" s="11"/>
      <c r="X2219" s="11"/>
      <c r="Y2219" s="11"/>
      <c r="Z2219" s="246"/>
      <c r="AA22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19" s="250" t="e">
        <f>IF(tbl_TransDet_Exp[[#This Row],[+/-  (HR GL Detail)]]&lt;&gt;"",tbl_TransDet_Exp[[#This Row],[+/-  (HR GL Detail)]],IF(#REF!&lt;&gt;"",#REF!,""))</f>
        <v>#REF!</v>
      </c>
      <c r="AC2219" s="250" t="str">
        <f t="shared" si="105"/>
        <v>https://financials.omni.fsu.edu/psp/sprdfi/EMPLOYEE/ERP/c/AUDIT_EXPENSE_FUNCTIONS.TE_EXP_SHEET_INQ.GBL?SHEET_ID=</v>
      </c>
      <c r="AD2219" s="250" t="str">
        <f t="shared" si="106"/>
        <v>&amp;PAGE=EX_SHEET_ENTRY</v>
      </c>
      <c r="AE2219" s="250" t="str">
        <f>IF(LEFT(tbl_TransDet_Exp[[#This Row],[Journal Id]],2)="EX",TEXT(tbl_TransDet_Exp[[#This Row],[Vch /Ex /PayId]],"0000000000"),"")</f>
        <v/>
      </c>
      <c r="AF2219" s="250" t="b">
        <f>IF(tbl_TransDet_Exp[[#This Row],[ER Lookup and Format]]&lt;&gt;"",CONCATENATE(tbl_TransDet_Exp[[#This Row],[https://financials.omni.fsu.edu/psp/sprdfi/EMPLOYEE/ERP/c/AUDIT_EXPENSE_FUNCTIONS.TE_EXP_SHEET_INQ.GBL?SHEET_ID=]],AE2219,tbl_TransDet_Exp[[#This Row],[&amp;PAGE=EX_SHEET_ENTRY]]))</f>
        <v>0</v>
      </c>
      <c r="AG2219" s="250" t="str">
        <f t="shared" si="107"/>
        <v>https://docmgmt.its.fsu.edu/NolijWeb/public/apiLoginCheck.jsp?redir=../documentviewer/%3FdocumentId%3D</v>
      </c>
      <c r="AH22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19" s="250" t="str">
        <f>tbl_TransDet_Exp[[#Headers],[&amp;TargetFrameName=None]]</f>
        <v>&amp;TargetFrameName=None</v>
      </c>
      <c r="AJ22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19" s="71"/>
      <c r="AN2219" s="22"/>
      <c r="AO2219" s="22"/>
      <c r="AP2219" s="208"/>
      <c r="AQ2219" s="42" t="e">
        <f>IF(tbl_TransDet_Exp[[#This Row],[Custom SR Type]]="",INDEX(SR_Lookup[Section Name],MATCH(tbl_TransDet_Exp[[#This Row],[Account]],SR_Lookup[Account],0)),tbl_TransDet_Exp[[#This Row],[Custom SR Type]])</f>
        <v>#N/A</v>
      </c>
      <c r="AR2219" s="42">
        <f>VALUE(CONCATENATE(C2219,TEXT(tbl_TransDet_Exp[[#This Row],[Pd]],"00")))</f>
        <v>0</v>
      </c>
      <c r="AS2219" s="42" t="str">
        <f>TEXT(tbl_TransDet_Exp[[#This Row],[Project Id]],"000000")</f>
        <v>000000</v>
      </c>
      <c r="AT2219" s="42" t="e">
        <f>INDEX(Table11[Description],MATCH(tbl_TransDet_Exp[[#This Row],[Account]],Table11[GL Account],0))</f>
        <v>#N/A</v>
      </c>
      <c r="AU22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0" spans="2:47">
      <c r="B2220" s="11"/>
      <c r="C2220" s="243"/>
      <c r="D2220" s="243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244"/>
      <c r="P2220" s="11"/>
      <c r="Q2220" s="245"/>
      <c r="R2220" s="11"/>
      <c r="S2220" s="11"/>
      <c r="T2220" s="11"/>
      <c r="U2220" s="11"/>
      <c r="V2220" s="11"/>
      <c r="W2220" s="11"/>
      <c r="X2220" s="11"/>
      <c r="Y2220" s="11"/>
      <c r="Z2220" s="246"/>
      <c r="AA22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0" s="250" t="e">
        <f>IF(tbl_TransDet_Exp[[#This Row],[+/-  (HR GL Detail)]]&lt;&gt;"",tbl_TransDet_Exp[[#This Row],[+/-  (HR GL Detail)]],IF(#REF!&lt;&gt;"",#REF!,""))</f>
        <v>#REF!</v>
      </c>
      <c r="AC2220" s="250" t="str">
        <f t="shared" si="105"/>
        <v>https://financials.omni.fsu.edu/psp/sprdfi/EMPLOYEE/ERP/c/AUDIT_EXPENSE_FUNCTIONS.TE_EXP_SHEET_INQ.GBL?SHEET_ID=</v>
      </c>
      <c r="AD2220" s="250" t="str">
        <f t="shared" si="106"/>
        <v>&amp;PAGE=EX_SHEET_ENTRY</v>
      </c>
      <c r="AE2220" s="250" t="str">
        <f>IF(LEFT(tbl_TransDet_Exp[[#This Row],[Journal Id]],2)="EX",TEXT(tbl_TransDet_Exp[[#This Row],[Vch /Ex /PayId]],"0000000000"),"")</f>
        <v/>
      </c>
      <c r="AF2220" s="250" t="b">
        <f>IF(tbl_TransDet_Exp[[#This Row],[ER Lookup and Format]]&lt;&gt;"",CONCATENATE(tbl_TransDet_Exp[[#This Row],[https://financials.omni.fsu.edu/psp/sprdfi/EMPLOYEE/ERP/c/AUDIT_EXPENSE_FUNCTIONS.TE_EXP_SHEET_INQ.GBL?SHEET_ID=]],AE2220,tbl_TransDet_Exp[[#This Row],[&amp;PAGE=EX_SHEET_ENTRY]]))</f>
        <v>0</v>
      </c>
      <c r="AG2220" s="250" t="str">
        <f t="shared" si="107"/>
        <v>https://docmgmt.its.fsu.edu/NolijWeb/public/apiLoginCheck.jsp?redir=../documentviewer/%3FdocumentId%3D</v>
      </c>
      <c r="AH22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0" s="250" t="str">
        <f>tbl_TransDet_Exp[[#Headers],[&amp;TargetFrameName=None]]</f>
        <v>&amp;TargetFrameName=None</v>
      </c>
      <c r="AJ22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0" s="71"/>
      <c r="AN2220" s="22"/>
      <c r="AO2220" s="22"/>
      <c r="AP2220" s="208"/>
      <c r="AQ2220" s="42" t="e">
        <f>IF(tbl_TransDet_Exp[[#This Row],[Custom SR Type]]="",INDEX(SR_Lookup[Section Name],MATCH(tbl_TransDet_Exp[[#This Row],[Account]],SR_Lookup[Account],0)),tbl_TransDet_Exp[[#This Row],[Custom SR Type]])</f>
        <v>#N/A</v>
      </c>
      <c r="AR2220" s="42">
        <f>VALUE(CONCATENATE(C2220,TEXT(tbl_TransDet_Exp[[#This Row],[Pd]],"00")))</f>
        <v>0</v>
      </c>
      <c r="AS2220" s="42" t="str">
        <f>TEXT(tbl_TransDet_Exp[[#This Row],[Project Id]],"000000")</f>
        <v>000000</v>
      </c>
      <c r="AT2220" s="42" t="e">
        <f>INDEX(Table11[Description],MATCH(tbl_TransDet_Exp[[#This Row],[Account]],Table11[GL Account],0))</f>
        <v>#N/A</v>
      </c>
      <c r="AU22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1" spans="2:47">
      <c r="B2221" s="11"/>
      <c r="C2221" s="243"/>
      <c r="D2221" s="243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244"/>
      <c r="P2221" s="11"/>
      <c r="Q2221" s="245"/>
      <c r="R2221" s="11"/>
      <c r="S2221" s="11"/>
      <c r="T2221" s="11"/>
      <c r="U2221" s="11"/>
      <c r="V2221" s="11"/>
      <c r="W2221" s="11"/>
      <c r="X2221" s="11"/>
      <c r="Y2221" s="11"/>
      <c r="Z2221" s="246"/>
      <c r="AA22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1" s="250" t="e">
        <f>IF(tbl_TransDet_Exp[[#This Row],[+/-  (HR GL Detail)]]&lt;&gt;"",tbl_TransDet_Exp[[#This Row],[+/-  (HR GL Detail)]],IF(#REF!&lt;&gt;"",#REF!,""))</f>
        <v>#REF!</v>
      </c>
      <c r="AC2221" s="250" t="str">
        <f t="shared" si="105"/>
        <v>https://financials.omni.fsu.edu/psp/sprdfi/EMPLOYEE/ERP/c/AUDIT_EXPENSE_FUNCTIONS.TE_EXP_SHEET_INQ.GBL?SHEET_ID=</v>
      </c>
      <c r="AD2221" s="250" t="str">
        <f t="shared" si="106"/>
        <v>&amp;PAGE=EX_SHEET_ENTRY</v>
      </c>
      <c r="AE2221" s="250" t="str">
        <f>IF(LEFT(tbl_TransDet_Exp[[#This Row],[Journal Id]],2)="EX",TEXT(tbl_TransDet_Exp[[#This Row],[Vch /Ex /PayId]],"0000000000"),"")</f>
        <v/>
      </c>
      <c r="AF2221" s="250" t="b">
        <f>IF(tbl_TransDet_Exp[[#This Row],[ER Lookup and Format]]&lt;&gt;"",CONCATENATE(tbl_TransDet_Exp[[#This Row],[https://financials.omni.fsu.edu/psp/sprdfi/EMPLOYEE/ERP/c/AUDIT_EXPENSE_FUNCTIONS.TE_EXP_SHEET_INQ.GBL?SHEET_ID=]],AE2221,tbl_TransDet_Exp[[#This Row],[&amp;PAGE=EX_SHEET_ENTRY]]))</f>
        <v>0</v>
      </c>
      <c r="AG2221" s="250" t="str">
        <f t="shared" si="107"/>
        <v>https://docmgmt.its.fsu.edu/NolijWeb/public/apiLoginCheck.jsp?redir=../documentviewer/%3FdocumentId%3D</v>
      </c>
      <c r="AH22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1" s="250" t="str">
        <f>tbl_TransDet_Exp[[#Headers],[&amp;TargetFrameName=None]]</f>
        <v>&amp;TargetFrameName=None</v>
      </c>
      <c r="AJ22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1" s="71"/>
      <c r="AN2221" s="22"/>
      <c r="AO2221" s="22"/>
      <c r="AP2221" s="208"/>
      <c r="AQ2221" s="42" t="e">
        <f>IF(tbl_TransDet_Exp[[#This Row],[Custom SR Type]]="",INDEX(SR_Lookup[Section Name],MATCH(tbl_TransDet_Exp[[#This Row],[Account]],SR_Lookup[Account],0)),tbl_TransDet_Exp[[#This Row],[Custom SR Type]])</f>
        <v>#N/A</v>
      </c>
      <c r="AR2221" s="42">
        <f>VALUE(CONCATENATE(C2221,TEXT(tbl_TransDet_Exp[[#This Row],[Pd]],"00")))</f>
        <v>0</v>
      </c>
      <c r="AS2221" s="42" t="str">
        <f>TEXT(tbl_TransDet_Exp[[#This Row],[Project Id]],"000000")</f>
        <v>000000</v>
      </c>
      <c r="AT2221" s="42" t="e">
        <f>INDEX(Table11[Description],MATCH(tbl_TransDet_Exp[[#This Row],[Account]],Table11[GL Account],0))</f>
        <v>#N/A</v>
      </c>
      <c r="AU22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2" spans="2:47">
      <c r="B2222" s="11"/>
      <c r="C2222" s="243"/>
      <c r="D2222" s="243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244"/>
      <c r="P2222" s="11"/>
      <c r="Q2222" s="245"/>
      <c r="R2222" s="11"/>
      <c r="S2222" s="11"/>
      <c r="T2222" s="11"/>
      <c r="U2222" s="11"/>
      <c r="V2222" s="11"/>
      <c r="W2222" s="11"/>
      <c r="X2222" s="11"/>
      <c r="Y2222" s="11"/>
      <c r="Z2222" s="246"/>
      <c r="AA22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2" s="250" t="e">
        <f>IF(tbl_TransDet_Exp[[#This Row],[+/-  (HR GL Detail)]]&lt;&gt;"",tbl_TransDet_Exp[[#This Row],[+/-  (HR GL Detail)]],IF(#REF!&lt;&gt;"",#REF!,""))</f>
        <v>#REF!</v>
      </c>
      <c r="AC2222" s="250" t="str">
        <f t="shared" si="105"/>
        <v>https://financials.omni.fsu.edu/psp/sprdfi/EMPLOYEE/ERP/c/AUDIT_EXPENSE_FUNCTIONS.TE_EXP_SHEET_INQ.GBL?SHEET_ID=</v>
      </c>
      <c r="AD2222" s="250" t="str">
        <f t="shared" si="106"/>
        <v>&amp;PAGE=EX_SHEET_ENTRY</v>
      </c>
      <c r="AE2222" s="250" t="str">
        <f>IF(LEFT(tbl_TransDet_Exp[[#This Row],[Journal Id]],2)="EX",TEXT(tbl_TransDet_Exp[[#This Row],[Vch /Ex /PayId]],"0000000000"),"")</f>
        <v/>
      </c>
      <c r="AF2222" s="250" t="b">
        <f>IF(tbl_TransDet_Exp[[#This Row],[ER Lookup and Format]]&lt;&gt;"",CONCATENATE(tbl_TransDet_Exp[[#This Row],[https://financials.omni.fsu.edu/psp/sprdfi/EMPLOYEE/ERP/c/AUDIT_EXPENSE_FUNCTIONS.TE_EXP_SHEET_INQ.GBL?SHEET_ID=]],AE2222,tbl_TransDet_Exp[[#This Row],[&amp;PAGE=EX_SHEET_ENTRY]]))</f>
        <v>0</v>
      </c>
      <c r="AG2222" s="250" t="str">
        <f t="shared" si="107"/>
        <v>https://docmgmt.its.fsu.edu/NolijWeb/public/apiLoginCheck.jsp?redir=../documentviewer/%3FdocumentId%3D</v>
      </c>
      <c r="AH22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2" s="250" t="str">
        <f>tbl_TransDet_Exp[[#Headers],[&amp;TargetFrameName=None]]</f>
        <v>&amp;TargetFrameName=None</v>
      </c>
      <c r="AJ22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2" s="71"/>
      <c r="AN2222" s="22"/>
      <c r="AO2222" s="22"/>
      <c r="AP2222" s="208"/>
      <c r="AQ2222" s="42" t="e">
        <f>IF(tbl_TransDet_Exp[[#This Row],[Custom SR Type]]="",INDEX(SR_Lookup[Section Name],MATCH(tbl_TransDet_Exp[[#This Row],[Account]],SR_Lookup[Account],0)),tbl_TransDet_Exp[[#This Row],[Custom SR Type]])</f>
        <v>#N/A</v>
      </c>
      <c r="AR2222" s="42">
        <f>VALUE(CONCATENATE(C2222,TEXT(tbl_TransDet_Exp[[#This Row],[Pd]],"00")))</f>
        <v>0</v>
      </c>
      <c r="AS2222" s="42" t="str">
        <f>TEXT(tbl_TransDet_Exp[[#This Row],[Project Id]],"000000")</f>
        <v>000000</v>
      </c>
      <c r="AT2222" s="42" t="e">
        <f>INDEX(Table11[Description],MATCH(tbl_TransDet_Exp[[#This Row],[Account]],Table11[GL Account],0))</f>
        <v>#N/A</v>
      </c>
      <c r="AU22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3" spans="2:47">
      <c r="B2223" s="11"/>
      <c r="C2223" s="243"/>
      <c r="D2223" s="243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244"/>
      <c r="P2223" s="11"/>
      <c r="Q2223" s="245"/>
      <c r="R2223" s="11"/>
      <c r="S2223" s="11"/>
      <c r="T2223" s="11"/>
      <c r="U2223" s="11"/>
      <c r="V2223" s="11"/>
      <c r="W2223" s="11"/>
      <c r="X2223" s="11"/>
      <c r="Y2223" s="11"/>
      <c r="Z2223" s="246"/>
      <c r="AA22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3" s="250" t="e">
        <f>IF(tbl_TransDet_Exp[[#This Row],[+/-  (HR GL Detail)]]&lt;&gt;"",tbl_TransDet_Exp[[#This Row],[+/-  (HR GL Detail)]],IF(#REF!&lt;&gt;"",#REF!,""))</f>
        <v>#REF!</v>
      </c>
      <c r="AC2223" s="250" t="str">
        <f t="shared" si="105"/>
        <v>https://financials.omni.fsu.edu/psp/sprdfi/EMPLOYEE/ERP/c/AUDIT_EXPENSE_FUNCTIONS.TE_EXP_SHEET_INQ.GBL?SHEET_ID=</v>
      </c>
      <c r="AD2223" s="250" t="str">
        <f t="shared" si="106"/>
        <v>&amp;PAGE=EX_SHEET_ENTRY</v>
      </c>
      <c r="AE2223" s="250" t="str">
        <f>IF(LEFT(tbl_TransDet_Exp[[#This Row],[Journal Id]],2)="EX",TEXT(tbl_TransDet_Exp[[#This Row],[Vch /Ex /PayId]],"0000000000"),"")</f>
        <v/>
      </c>
      <c r="AF2223" s="250" t="b">
        <f>IF(tbl_TransDet_Exp[[#This Row],[ER Lookup and Format]]&lt;&gt;"",CONCATENATE(tbl_TransDet_Exp[[#This Row],[https://financials.omni.fsu.edu/psp/sprdfi/EMPLOYEE/ERP/c/AUDIT_EXPENSE_FUNCTIONS.TE_EXP_SHEET_INQ.GBL?SHEET_ID=]],AE2223,tbl_TransDet_Exp[[#This Row],[&amp;PAGE=EX_SHEET_ENTRY]]))</f>
        <v>0</v>
      </c>
      <c r="AG2223" s="250" t="str">
        <f t="shared" si="107"/>
        <v>https://docmgmt.its.fsu.edu/NolijWeb/public/apiLoginCheck.jsp?redir=../documentviewer/%3FdocumentId%3D</v>
      </c>
      <c r="AH22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3" s="250" t="str">
        <f>tbl_TransDet_Exp[[#Headers],[&amp;TargetFrameName=None]]</f>
        <v>&amp;TargetFrameName=None</v>
      </c>
      <c r="AJ22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3" s="71"/>
      <c r="AN2223" s="22"/>
      <c r="AO2223" s="22"/>
      <c r="AP2223" s="208"/>
      <c r="AQ2223" s="42" t="e">
        <f>IF(tbl_TransDet_Exp[[#This Row],[Custom SR Type]]="",INDEX(SR_Lookup[Section Name],MATCH(tbl_TransDet_Exp[[#This Row],[Account]],SR_Lookup[Account],0)),tbl_TransDet_Exp[[#This Row],[Custom SR Type]])</f>
        <v>#N/A</v>
      </c>
      <c r="AR2223" s="42">
        <f>VALUE(CONCATENATE(C2223,TEXT(tbl_TransDet_Exp[[#This Row],[Pd]],"00")))</f>
        <v>0</v>
      </c>
      <c r="AS2223" s="42" t="str">
        <f>TEXT(tbl_TransDet_Exp[[#This Row],[Project Id]],"000000")</f>
        <v>000000</v>
      </c>
      <c r="AT2223" s="42" t="e">
        <f>INDEX(Table11[Description],MATCH(tbl_TransDet_Exp[[#This Row],[Account]],Table11[GL Account],0))</f>
        <v>#N/A</v>
      </c>
      <c r="AU22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4" spans="2:47">
      <c r="B2224" s="11"/>
      <c r="C2224" s="243"/>
      <c r="D2224" s="243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244"/>
      <c r="P2224" s="11"/>
      <c r="Q2224" s="245"/>
      <c r="R2224" s="11"/>
      <c r="S2224" s="11"/>
      <c r="T2224" s="11"/>
      <c r="U2224" s="11"/>
      <c r="V2224" s="11"/>
      <c r="W2224" s="11"/>
      <c r="X2224" s="11"/>
      <c r="Y2224" s="11"/>
      <c r="Z2224" s="246"/>
      <c r="AA22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4" s="250" t="e">
        <f>IF(tbl_TransDet_Exp[[#This Row],[+/-  (HR GL Detail)]]&lt;&gt;"",tbl_TransDet_Exp[[#This Row],[+/-  (HR GL Detail)]],IF(#REF!&lt;&gt;"",#REF!,""))</f>
        <v>#REF!</v>
      </c>
      <c r="AC2224" s="250" t="str">
        <f t="shared" si="105"/>
        <v>https://financials.omni.fsu.edu/psp/sprdfi/EMPLOYEE/ERP/c/AUDIT_EXPENSE_FUNCTIONS.TE_EXP_SHEET_INQ.GBL?SHEET_ID=</v>
      </c>
      <c r="AD2224" s="250" t="str">
        <f t="shared" si="106"/>
        <v>&amp;PAGE=EX_SHEET_ENTRY</v>
      </c>
      <c r="AE2224" s="250" t="str">
        <f>IF(LEFT(tbl_TransDet_Exp[[#This Row],[Journal Id]],2)="EX",TEXT(tbl_TransDet_Exp[[#This Row],[Vch /Ex /PayId]],"0000000000"),"")</f>
        <v/>
      </c>
      <c r="AF2224" s="250" t="b">
        <f>IF(tbl_TransDet_Exp[[#This Row],[ER Lookup and Format]]&lt;&gt;"",CONCATENATE(tbl_TransDet_Exp[[#This Row],[https://financials.omni.fsu.edu/psp/sprdfi/EMPLOYEE/ERP/c/AUDIT_EXPENSE_FUNCTIONS.TE_EXP_SHEET_INQ.GBL?SHEET_ID=]],AE2224,tbl_TransDet_Exp[[#This Row],[&amp;PAGE=EX_SHEET_ENTRY]]))</f>
        <v>0</v>
      </c>
      <c r="AG2224" s="250" t="str">
        <f t="shared" si="107"/>
        <v>https://docmgmt.its.fsu.edu/NolijWeb/public/apiLoginCheck.jsp?redir=../documentviewer/%3FdocumentId%3D</v>
      </c>
      <c r="AH22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4" s="250" t="str">
        <f>tbl_TransDet_Exp[[#Headers],[&amp;TargetFrameName=None]]</f>
        <v>&amp;TargetFrameName=None</v>
      </c>
      <c r="AJ22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4" s="71"/>
      <c r="AN2224" s="22"/>
      <c r="AO2224" s="22"/>
      <c r="AP2224" s="208"/>
      <c r="AQ2224" s="42" t="e">
        <f>IF(tbl_TransDet_Exp[[#This Row],[Custom SR Type]]="",INDEX(SR_Lookup[Section Name],MATCH(tbl_TransDet_Exp[[#This Row],[Account]],SR_Lookup[Account],0)),tbl_TransDet_Exp[[#This Row],[Custom SR Type]])</f>
        <v>#N/A</v>
      </c>
      <c r="AR2224" s="42">
        <f>VALUE(CONCATENATE(C2224,TEXT(tbl_TransDet_Exp[[#This Row],[Pd]],"00")))</f>
        <v>0</v>
      </c>
      <c r="AS2224" s="42" t="str">
        <f>TEXT(tbl_TransDet_Exp[[#This Row],[Project Id]],"000000")</f>
        <v>000000</v>
      </c>
      <c r="AT2224" s="42" t="e">
        <f>INDEX(Table11[Description],MATCH(tbl_TransDet_Exp[[#This Row],[Account]],Table11[GL Account],0))</f>
        <v>#N/A</v>
      </c>
      <c r="AU22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5" spans="2:47">
      <c r="B2225" s="11"/>
      <c r="C2225" s="243"/>
      <c r="D2225" s="243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244"/>
      <c r="P2225" s="11"/>
      <c r="Q2225" s="245"/>
      <c r="R2225" s="11"/>
      <c r="S2225" s="11"/>
      <c r="T2225" s="11"/>
      <c r="U2225" s="11"/>
      <c r="V2225" s="11"/>
      <c r="W2225" s="11"/>
      <c r="X2225" s="11"/>
      <c r="Y2225" s="11"/>
      <c r="Z2225" s="246"/>
      <c r="AA22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5" s="250" t="e">
        <f>IF(tbl_TransDet_Exp[[#This Row],[+/-  (HR GL Detail)]]&lt;&gt;"",tbl_TransDet_Exp[[#This Row],[+/-  (HR GL Detail)]],IF(#REF!&lt;&gt;"",#REF!,""))</f>
        <v>#REF!</v>
      </c>
      <c r="AC2225" s="250" t="str">
        <f t="shared" si="105"/>
        <v>https://financials.omni.fsu.edu/psp/sprdfi/EMPLOYEE/ERP/c/AUDIT_EXPENSE_FUNCTIONS.TE_EXP_SHEET_INQ.GBL?SHEET_ID=</v>
      </c>
      <c r="AD2225" s="250" t="str">
        <f t="shared" si="106"/>
        <v>&amp;PAGE=EX_SHEET_ENTRY</v>
      </c>
      <c r="AE2225" s="250" t="str">
        <f>IF(LEFT(tbl_TransDet_Exp[[#This Row],[Journal Id]],2)="EX",TEXT(tbl_TransDet_Exp[[#This Row],[Vch /Ex /PayId]],"0000000000"),"")</f>
        <v/>
      </c>
      <c r="AF2225" s="250" t="b">
        <f>IF(tbl_TransDet_Exp[[#This Row],[ER Lookup and Format]]&lt;&gt;"",CONCATENATE(tbl_TransDet_Exp[[#This Row],[https://financials.omni.fsu.edu/psp/sprdfi/EMPLOYEE/ERP/c/AUDIT_EXPENSE_FUNCTIONS.TE_EXP_SHEET_INQ.GBL?SHEET_ID=]],AE2225,tbl_TransDet_Exp[[#This Row],[&amp;PAGE=EX_SHEET_ENTRY]]))</f>
        <v>0</v>
      </c>
      <c r="AG2225" s="250" t="str">
        <f t="shared" si="107"/>
        <v>https://docmgmt.its.fsu.edu/NolijWeb/public/apiLoginCheck.jsp?redir=../documentviewer/%3FdocumentId%3D</v>
      </c>
      <c r="AH22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5" s="250" t="str">
        <f>tbl_TransDet_Exp[[#Headers],[&amp;TargetFrameName=None]]</f>
        <v>&amp;TargetFrameName=None</v>
      </c>
      <c r="AJ22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5" s="71"/>
      <c r="AN2225" s="22"/>
      <c r="AO2225" s="22"/>
      <c r="AP2225" s="208"/>
      <c r="AQ2225" s="42" t="e">
        <f>IF(tbl_TransDet_Exp[[#This Row],[Custom SR Type]]="",INDEX(SR_Lookup[Section Name],MATCH(tbl_TransDet_Exp[[#This Row],[Account]],SR_Lookup[Account],0)),tbl_TransDet_Exp[[#This Row],[Custom SR Type]])</f>
        <v>#N/A</v>
      </c>
      <c r="AR2225" s="42">
        <f>VALUE(CONCATENATE(C2225,TEXT(tbl_TransDet_Exp[[#This Row],[Pd]],"00")))</f>
        <v>0</v>
      </c>
      <c r="AS2225" s="42" t="str">
        <f>TEXT(tbl_TransDet_Exp[[#This Row],[Project Id]],"000000")</f>
        <v>000000</v>
      </c>
      <c r="AT2225" s="42" t="e">
        <f>INDEX(Table11[Description],MATCH(tbl_TransDet_Exp[[#This Row],[Account]],Table11[GL Account],0))</f>
        <v>#N/A</v>
      </c>
      <c r="AU22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6" spans="2:47">
      <c r="B2226" s="11"/>
      <c r="C2226" s="243"/>
      <c r="D2226" s="243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244"/>
      <c r="P2226" s="11"/>
      <c r="Q2226" s="245"/>
      <c r="R2226" s="11"/>
      <c r="S2226" s="11"/>
      <c r="T2226" s="11"/>
      <c r="U2226" s="11"/>
      <c r="V2226" s="11"/>
      <c r="W2226" s="11"/>
      <c r="X2226" s="11"/>
      <c r="Y2226" s="11"/>
      <c r="Z2226" s="246"/>
      <c r="AA22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6" s="250" t="e">
        <f>IF(tbl_TransDet_Exp[[#This Row],[+/-  (HR GL Detail)]]&lt;&gt;"",tbl_TransDet_Exp[[#This Row],[+/-  (HR GL Detail)]],IF(#REF!&lt;&gt;"",#REF!,""))</f>
        <v>#REF!</v>
      </c>
      <c r="AC2226" s="250" t="str">
        <f t="shared" si="105"/>
        <v>https://financials.omni.fsu.edu/psp/sprdfi/EMPLOYEE/ERP/c/AUDIT_EXPENSE_FUNCTIONS.TE_EXP_SHEET_INQ.GBL?SHEET_ID=</v>
      </c>
      <c r="AD2226" s="250" t="str">
        <f t="shared" si="106"/>
        <v>&amp;PAGE=EX_SHEET_ENTRY</v>
      </c>
      <c r="AE2226" s="250" t="str">
        <f>IF(LEFT(tbl_TransDet_Exp[[#This Row],[Journal Id]],2)="EX",TEXT(tbl_TransDet_Exp[[#This Row],[Vch /Ex /PayId]],"0000000000"),"")</f>
        <v/>
      </c>
      <c r="AF2226" s="250" t="b">
        <f>IF(tbl_TransDet_Exp[[#This Row],[ER Lookup and Format]]&lt;&gt;"",CONCATENATE(tbl_TransDet_Exp[[#This Row],[https://financials.omni.fsu.edu/psp/sprdfi/EMPLOYEE/ERP/c/AUDIT_EXPENSE_FUNCTIONS.TE_EXP_SHEET_INQ.GBL?SHEET_ID=]],AE2226,tbl_TransDet_Exp[[#This Row],[&amp;PAGE=EX_SHEET_ENTRY]]))</f>
        <v>0</v>
      </c>
      <c r="AG2226" s="250" t="str">
        <f t="shared" si="107"/>
        <v>https://docmgmt.its.fsu.edu/NolijWeb/public/apiLoginCheck.jsp?redir=../documentviewer/%3FdocumentId%3D</v>
      </c>
      <c r="AH22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6" s="250" t="str">
        <f>tbl_TransDet_Exp[[#Headers],[&amp;TargetFrameName=None]]</f>
        <v>&amp;TargetFrameName=None</v>
      </c>
      <c r="AJ22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6" s="71"/>
      <c r="AN2226" s="22"/>
      <c r="AO2226" s="22"/>
      <c r="AP2226" s="208"/>
      <c r="AQ2226" s="42" t="e">
        <f>IF(tbl_TransDet_Exp[[#This Row],[Custom SR Type]]="",INDEX(SR_Lookup[Section Name],MATCH(tbl_TransDet_Exp[[#This Row],[Account]],SR_Lookup[Account],0)),tbl_TransDet_Exp[[#This Row],[Custom SR Type]])</f>
        <v>#N/A</v>
      </c>
      <c r="AR2226" s="42">
        <f>VALUE(CONCATENATE(C2226,TEXT(tbl_TransDet_Exp[[#This Row],[Pd]],"00")))</f>
        <v>0</v>
      </c>
      <c r="AS2226" s="42" t="str">
        <f>TEXT(tbl_TransDet_Exp[[#This Row],[Project Id]],"000000")</f>
        <v>000000</v>
      </c>
      <c r="AT2226" s="42" t="e">
        <f>INDEX(Table11[Description],MATCH(tbl_TransDet_Exp[[#This Row],[Account]],Table11[GL Account],0))</f>
        <v>#N/A</v>
      </c>
      <c r="AU22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7" spans="2:47">
      <c r="B2227" s="11"/>
      <c r="C2227" s="243"/>
      <c r="D2227" s="243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244"/>
      <c r="P2227" s="11"/>
      <c r="Q2227" s="245"/>
      <c r="R2227" s="11"/>
      <c r="S2227" s="11"/>
      <c r="T2227" s="11"/>
      <c r="U2227" s="11"/>
      <c r="V2227" s="11"/>
      <c r="W2227" s="11"/>
      <c r="X2227" s="11"/>
      <c r="Y2227" s="11"/>
      <c r="Z2227" s="246"/>
      <c r="AA22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7" s="250" t="e">
        <f>IF(tbl_TransDet_Exp[[#This Row],[+/-  (HR GL Detail)]]&lt;&gt;"",tbl_TransDet_Exp[[#This Row],[+/-  (HR GL Detail)]],IF(#REF!&lt;&gt;"",#REF!,""))</f>
        <v>#REF!</v>
      </c>
      <c r="AC2227" s="250" t="str">
        <f t="shared" si="105"/>
        <v>https://financials.omni.fsu.edu/psp/sprdfi/EMPLOYEE/ERP/c/AUDIT_EXPENSE_FUNCTIONS.TE_EXP_SHEET_INQ.GBL?SHEET_ID=</v>
      </c>
      <c r="AD2227" s="250" t="str">
        <f t="shared" si="106"/>
        <v>&amp;PAGE=EX_SHEET_ENTRY</v>
      </c>
      <c r="AE2227" s="250" t="str">
        <f>IF(LEFT(tbl_TransDet_Exp[[#This Row],[Journal Id]],2)="EX",TEXT(tbl_TransDet_Exp[[#This Row],[Vch /Ex /PayId]],"0000000000"),"")</f>
        <v/>
      </c>
      <c r="AF2227" s="250" t="b">
        <f>IF(tbl_TransDet_Exp[[#This Row],[ER Lookup and Format]]&lt;&gt;"",CONCATENATE(tbl_TransDet_Exp[[#This Row],[https://financials.omni.fsu.edu/psp/sprdfi/EMPLOYEE/ERP/c/AUDIT_EXPENSE_FUNCTIONS.TE_EXP_SHEET_INQ.GBL?SHEET_ID=]],AE2227,tbl_TransDet_Exp[[#This Row],[&amp;PAGE=EX_SHEET_ENTRY]]))</f>
        <v>0</v>
      </c>
      <c r="AG2227" s="250" t="str">
        <f t="shared" si="107"/>
        <v>https://docmgmt.its.fsu.edu/NolijWeb/public/apiLoginCheck.jsp?redir=../documentviewer/%3FdocumentId%3D</v>
      </c>
      <c r="AH22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7" s="250" t="str">
        <f>tbl_TransDet_Exp[[#Headers],[&amp;TargetFrameName=None]]</f>
        <v>&amp;TargetFrameName=None</v>
      </c>
      <c r="AJ22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7" s="71"/>
      <c r="AN2227" s="22"/>
      <c r="AO2227" s="22"/>
      <c r="AP2227" s="208"/>
      <c r="AQ2227" s="42" t="e">
        <f>IF(tbl_TransDet_Exp[[#This Row],[Custom SR Type]]="",INDEX(SR_Lookup[Section Name],MATCH(tbl_TransDet_Exp[[#This Row],[Account]],SR_Lookup[Account],0)),tbl_TransDet_Exp[[#This Row],[Custom SR Type]])</f>
        <v>#N/A</v>
      </c>
      <c r="AR2227" s="42">
        <f>VALUE(CONCATENATE(C2227,TEXT(tbl_TransDet_Exp[[#This Row],[Pd]],"00")))</f>
        <v>0</v>
      </c>
      <c r="AS2227" s="42" t="str">
        <f>TEXT(tbl_TransDet_Exp[[#This Row],[Project Id]],"000000")</f>
        <v>000000</v>
      </c>
      <c r="AT2227" s="42" t="e">
        <f>INDEX(Table11[Description],MATCH(tbl_TransDet_Exp[[#This Row],[Account]],Table11[GL Account],0))</f>
        <v>#N/A</v>
      </c>
      <c r="AU22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8" spans="2:47">
      <c r="B2228" s="11"/>
      <c r="C2228" s="243"/>
      <c r="D2228" s="243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244"/>
      <c r="P2228" s="11"/>
      <c r="Q2228" s="245"/>
      <c r="R2228" s="11"/>
      <c r="S2228" s="11"/>
      <c r="T2228" s="11"/>
      <c r="U2228" s="11"/>
      <c r="V2228" s="11"/>
      <c r="W2228" s="11"/>
      <c r="X2228" s="11"/>
      <c r="Y2228" s="11"/>
      <c r="Z2228" s="246"/>
      <c r="AA22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8" s="250" t="e">
        <f>IF(tbl_TransDet_Exp[[#This Row],[+/-  (HR GL Detail)]]&lt;&gt;"",tbl_TransDet_Exp[[#This Row],[+/-  (HR GL Detail)]],IF(#REF!&lt;&gt;"",#REF!,""))</f>
        <v>#REF!</v>
      </c>
      <c r="AC2228" s="250" t="str">
        <f t="shared" si="105"/>
        <v>https://financials.omni.fsu.edu/psp/sprdfi/EMPLOYEE/ERP/c/AUDIT_EXPENSE_FUNCTIONS.TE_EXP_SHEET_INQ.GBL?SHEET_ID=</v>
      </c>
      <c r="AD2228" s="250" t="str">
        <f t="shared" si="106"/>
        <v>&amp;PAGE=EX_SHEET_ENTRY</v>
      </c>
      <c r="AE2228" s="250" t="str">
        <f>IF(LEFT(tbl_TransDet_Exp[[#This Row],[Journal Id]],2)="EX",TEXT(tbl_TransDet_Exp[[#This Row],[Vch /Ex /PayId]],"0000000000"),"")</f>
        <v/>
      </c>
      <c r="AF2228" s="250" t="b">
        <f>IF(tbl_TransDet_Exp[[#This Row],[ER Lookup and Format]]&lt;&gt;"",CONCATENATE(tbl_TransDet_Exp[[#This Row],[https://financials.omni.fsu.edu/psp/sprdfi/EMPLOYEE/ERP/c/AUDIT_EXPENSE_FUNCTIONS.TE_EXP_SHEET_INQ.GBL?SHEET_ID=]],AE2228,tbl_TransDet_Exp[[#This Row],[&amp;PAGE=EX_SHEET_ENTRY]]))</f>
        <v>0</v>
      </c>
      <c r="AG2228" s="250" t="str">
        <f t="shared" si="107"/>
        <v>https://docmgmt.its.fsu.edu/NolijWeb/public/apiLoginCheck.jsp?redir=../documentviewer/%3FdocumentId%3D</v>
      </c>
      <c r="AH22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8" s="250" t="str">
        <f>tbl_TransDet_Exp[[#Headers],[&amp;TargetFrameName=None]]</f>
        <v>&amp;TargetFrameName=None</v>
      </c>
      <c r="AJ22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8" s="71"/>
      <c r="AN2228" s="22"/>
      <c r="AO2228" s="22"/>
      <c r="AP2228" s="208"/>
      <c r="AQ2228" s="42" t="e">
        <f>IF(tbl_TransDet_Exp[[#This Row],[Custom SR Type]]="",INDEX(SR_Lookup[Section Name],MATCH(tbl_TransDet_Exp[[#This Row],[Account]],SR_Lookup[Account],0)),tbl_TransDet_Exp[[#This Row],[Custom SR Type]])</f>
        <v>#N/A</v>
      </c>
      <c r="AR2228" s="42">
        <f>VALUE(CONCATENATE(C2228,TEXT(tbl_TransDet_Exp[[#This Row],[Pd]],"00")))</f>
        <v>0</v>
      </c>
      <c r="AS2228" s="42" t="str">
        <f>TEXT(tbl_TransDet_Exp[[#This Row],[Project Id]],"000000")</f>
        <v>000000</v>
      </c>
      <c r="AT2228" s="42" t="e">
        <f>INDEX(Table11[Description],MATCH(tbl_TransDet_Exp[[#This Row],[Account]],Table11[GL Account],0))</f>
        <v>#N/A</v>
      </c>
      <c r="AU22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29" spans="2:47">
      <c r="B2229" s="11"/>
      <c r="C2229" s="243"/>
      <c r="D2229" s="243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244"/>
      <c r="P2229" s="11"/>
      <c r="Q2229" s="245"/>
      <c r="R2229" s="11"/>
      <c r="S2229" s="11"/>
      <c r="T2229" s="11"/>
      <c r="U2229" s="11"/>
      <c r="V2229" s="11"/>
      <c r="W2229" s="11"/>
      <c r="X2229" s="11"/>
      <c r="Y2229" s="11"/>
      <c r="Z2229" s="246"/>
      <c r="AA22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29" s="250" t="e">
        <f>IF(tbl_TransDet_Exp[[#This Row],[+/-  (HR GL Detail)]]&lt;&gt;"",tbl_TransDet_Exp[[#This Row],[+/-  (HR GL Detail)]],IF(#REF!&lt;&gt;"",#REF!,""))</f>
        <v>#REF!</v>
      </c>
      <c r="AC2229" s="250" t="str">
        <f t="shared" si="105"/>
        <v>https://financials.omni.fsu.edu/psp/sprdfi/EMPLOYEE/ERP/c/AUDIT_EXPENSE_FUNCTIONS.TE_EXP_SHEET_INQ.GBL?SHEET_ID=</v>
      </c>
      <c r="AD2229" s="250" t="str">
        <f t="shared" si="106"/>
        <v>&amp;PAGE=EX_SHEET_ENTRY</v>
      </c>
      <c r="AE2229" s="250" t="str">
        <f>IF(LEFT(tbl_TransDet_Exp[[#This Row],[Journal Id]],2)="EX",TEXT(tbl_TransDet_Exp[[#This Row],[Vch /Ex /PayId]],"0000000000"),"")</f>
        <v/>
      </c>
      <c r="AF2229" s="250" t="b">
        <f>IF(tbl_TransDet_Exp[[#This Row],[ER Lookup and Format]]&lt;&gt;"",CONCATENATE(tbl_TransDet_Exp[[#This Row],[https://financials.omni.fsu.edu/psp/sprdfi/EMPLOYEE/ERP/c/AUDIT_EXPENSE_FUNCTIONS.TE_EXP_SHEET_INQ.GBL?SHEET_ID=]],AE2229,tbl_TransDet_Exp[[#This Row],[&amp;PAGE=EX_SHEET_ENTRY]]))</f>
        <v>0</v>
      </c>
      <c r="AG2229" s="250" t="str">
        <f t="shared" si="107"/>
        <v>https://docmgmt.its.fsu.edu/NolijWeb/public/apiLoginCheck.jsp?redir=../documentviewer/%3FdocumentId%3D</v>
      </c>
      <c r="AH22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29" s="250" t="str">
        <f>tbl_TransDet_Exp[[#Headers],[&amp;TargetFrameName=None]]</f>
        <v>&amp;TargetFrameName=None</v>
      </c>
      <c r="AJ22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29" s="71"/>
      <c r="AN2229" s="22"/>
      <c r="AO2229" s="22"/>
      <c r="AP2229" s="208"/>
      <c r="AQ2229" s="42" t="e">
        <f>IF(tbl_TransDet_Exp[[#This Row],[Custom SR Type]]="",INDEX(SR_Lookup[Section Name],MATCH(tbl_TransDet_Exp[[#This Row],[Account]],SR_Lookup[Account],0)),tbl_TransDet_Exp[[#This Row],[Custom SR Type]])</f>
        <v>#N/A</v>
      </c>
      <c r="AR2229" s="42">
        <f>VALUE(CONCATENATE(C2229,TEXT(tbl_TransDet_Exp[[#This Row],[Pd]],"00")))</f>
        <v>0</v>
      </c>
      <c r="AS2229" s="42" t="str">
        <f>TEXT(tbl_TransDet_Exp[[#This Row],[Project Id]],"000000")</f>
        <v>000000</v>
      </c>
      <c r="AT2229" s="42" t="e">
        <f>INDEX(Table11[Description],MATCH(tbl_TransDet_Exp[[#This Row],[Account]],Table11[GL Account],0))</f>
        <v>#N/A</v>
      </c>
      <c r="AU22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0" spans="2:47">
      <c r="B2230" s="11"/>
      <c r="C2230" s="243"/>
      <c r="D2230" s="243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244"/>
      <c r="P2230" s="11"/>
      <c r="Q2230" s="245"/>
      <c r="R2230" s="11"/>
      <c r="S2230" s="11"/>
      <c r="T2230" s="11"/>
      <c r="U2230" s="11"/>
      <c r="V2230" s="11"/>
      <c r="W2230" s="11"/>
      <c r="X2230" s="11"/>
      <c r="Y2230" s="11"/>
      <c r="Z2230" s="246"/>
      <c r="AA22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0" s="250" t="e">
        <f>IF(tbl_TransDet_Exp[[#This Row],[+/-  (HR GL Detail)]]&lt;&gt;"",tbl_TransDet_Exp[[#This Row],[+/-  (HR GL Detail)]],IF(#REF!&lt;&gt;"",#REF!,""))</f>
        <v>#REF!</v>
      </c>
      <c r="AC2230" s="250" t="str">
        <f t="shared" si="105"/>
        <v>https://financials.omni.fsu.edu/psp/sprdfi/EMPLOYEE/ERP/c/AUDIT_EXPENSE_FUNCTIONS.TE_EXP_SHEET_INQ.GBL?SHEET_ID=</v>
      </c>
      <c r="AD2230" s="250" t="str">
        <f t="shared" si="106"/>
        <v>&amp;PAGE=EX_SHEET_ENTRY</v>
      </c>
      <c r="AE2230" s="250" t="str">
        <f>IF(LEFT(tbl_TransDet_Exp[[#This Row],[Journal Id]],2)="EX",TEXT(tbl_TransDet_Exp[[#This Row],[Vch /Ex /PayId]],"0000000000"),"")</f>
        <v/>
      </c>
      <c r="AF2230" s="250" t="b">
        <f>IF(tbl_TransDet_Exp[[#This Row],[ER Lookup and Format]]&lt;&gt;"",CONCATENATE(tbl_TransDet_Exp[[#This Row],[https://financials.omni.fsu.edu/psp/sprdfi/EMPLOYEE/ERP/c/AUDIT_EXPENSE_FUNCTIONS.TE_EXP_SHEET_INQ.GBL?SHEET_ID=]],AE2230,tbl_TransDet_Exp[[#This Row],[&amp;PAGE=EX_SHEET_ENTRY]]))</f>
        <v>0</v>
      </c>
      <c r="AG2230" s="250" t="str">
        <f t="shared" si="107"/>
        <v>https://docmgmt.its.fsu.edu/NolijWeb/public/apiLoginCheck.jsp?redir=../documentviewer/%3FdocumentId%3D</v>
      </c>
      <c r="AH22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0" s="250" t="str">
        <f>tbl_TransDet_Exp[[#Headers],[&amp;TargetFrameName=None]]</f>
        <v>&amp;TargetFrameName=None</v>
      </c>
      <c r="AJ22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0" s="71"/>
      <c r="AN2230" s="22"/>
      <c r="AO2230" s="22"/>
      <c r="AP2230" s="208"/>
      <c r="AQ2230" s="42" t="e">
        <f>IF(tbl_TransDet_Exp[[#This Row],[Custom SR Type]]="",INDEX(SR_Lookup[Section Name],MATCH(tbl_TransDet_Exp[[#This Row],[Account]],SR_Lookup[Account],0)),tbl_TransDet_Exp[[#This Row],[Custom SR Type]])</f>
        <v>#N/A</v>
      </c>
      <c r="AR2230" s="42">
        <f>VALUE(CONCATENATE(C2230,TEXT(tbl_TransDet_Exp[[#This Row],[Pd]],"00")))</f>
        <v>0</v>
      </c>
      <c r="AS2230" s="42" t="str">
        <f>TEXT(tbl_TransDet_Exp[[#This Row],[Project Id]],"000000")</f>
        <v>000000</v>
      </c>
      <c r="AT2230" s="42" t="e">
        <f>INDEX(Table11[Description],MATCH(tbl_TransDet_Exp[[#This Row],[Account]],Table11[GL Account],0))</f>
        <v>#N/A</v>
      </c>
      <c r="AU22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1" spans="2:47">
      <c r="B2231" s="11"/>
      <c r="C2231" s="243"/>
      <c r="D2231" s="243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244"/>
      <c r="P2231" s="11"/>
      <c r="Q2231" s="245"/>
      <c r="R2231" s="11"/>
      <c r="S2231" s="11"/>
      <c r="T2231" s="11"/>
      <c r="U2231" s="11"/>
      <c r="V2231" s="11"/>
      <c r="W2231" s="11"/>
      <c r="X2231" s="11"/>
      <c r="Y2231" s="11"/>
      <c r="Z2231" s="246"/>
      <c r="AA22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1" s="250" t="e">
        <f>IF(tbl_TransDet_Exp[[#This Row],[+/-  (HR GL Detail)]]&lt;&gt;"",tbl_TransDet_Exp[[#This Row],[+/-  (HR GL Detail)]],IF(#REF!&lt;&gt;"",#REF!,""))</f>
        <v>#REF!</v>
      </c>
      <c r="AC2231" s="250" t="str">
        <f t="shared" si="105"/>
        <v>https://financials.omni.fsu.edu/psp/sprdfi/EMPLOYEE/ERP/c/AUDIT_EXPENSE_FUNCTIONS.TE_EXP_SHEET_INQ.GBL?SHEET_ID=</v>
      </c>
      <c r="AD2231" s="250" t="str">
        <f t="shared" si="106"/>
        <v>&amp;PAGE=EX_SHEET_ENTRY</v>
      </c>
      <c r="AE2231" s="250" t="str">
        <f>IF(LEFT(tbl_TransDet_Exp[[#This Row],[Journal Id]],2)="EX",TEXT(tbl_TransDet_Exp[[#This Row],[Vch /Ex /PayId]],"0000000000"),"")</f>
        <v/>
      </c>
      <c r="AF2231" s="250" t="b">
        <f>IF(tbl_TransDet_Exp[[#This Row],[ER Lookup and Format]]&lt;&gt;"",CONCATENATE(tbl_TransDet_Exp[[#This Row],[https://financials.omni.fsu.edu/psp/sprdfi/EMPLOYEE/ERP/c/AUDIT_EXPENSE_FUNCTIONS.TE_EXP_SHEET_INQ.GBL?SHEET_ID=]],AE2231,tbl_TransDet_Exp[[#This Row],[&amp;PAGE=EX_SHEET_ENTRY]]))</f>
        <v>0</v>
      </c>
      <c r="AG2231" s="250" t="str">
        <f t="shared" si="107"/>
        <v>https://docmgmt.its.fsu.edu/NolijWeb/public/apiLoginCheck.jsp?redir=../documentviewer/%3FdocumentId%3D</v>
      </c>
      <c r="AH22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1" s="250" t="str">
        <f>tbl_TransDet_Exp[[#Headers],[&amp;TargetFrameName=None]]</f>
        <v>&amp;TargetFrameName=None</v>
      </c>
      <c r="AJ22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1" s="71"/>
      <c r="AN2231" s="22"/>
      <c r="AO2231" s="22"/>
      <c r="AP2231" s="208"/>
      <c r="AQ2231" s="42" t="e">
        <f>IF(tbl_TransDet_Exp[[#This Row],[Custom SR Type]]="",INDEX(SR_Lookup[Section Name],MATCH(tbl_TransDet_Exp[[#This Row],[Account]],SR_Lookup[Account],0)),tbl_TransDet_Exp[[#This Row],[Custom SR Type]])</f>
        <v>#N/A</v>
      </c>
      <c r="AR2231" s="42">
        <f>VALUE(CONCATENATE(C2231,TEXT(tbl_TransDet_Exp[[#This Row],[Pd]],"00")))</f>
        <v>0</v>
      </c>
      <c r="AS2231" s="42" t="str">
        <f>TEXT(tbl_TransDet_Exp[[#This Row],[Project Id]],"000000")</f>
        <v>000000</v>
      </c>
      <c r="AT2231" s="42" t="e">
        <f>INDEX(Table11[Description],MATCH(tbl_TransDet_Exp[[#This Row],[Account]],Table11[GL Account],0))</f>
        <v>#N/A</v>
      </c>
      <c r="AU22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2" spans="2:47">
      <c r="B2232" s="11"/>
      <c r="C2232" s="243"/>
      <c r="D2232" s="243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244"/>
      <c r="P2232" s="11"/>
      <c r="Q2232" s="245"/>
      <c r="R2232" s="11"/>
      <c r="S2232" s="11"/>
      <c r="T2232" s="11"/>
      <c r="U2232" s="11"/>
      <c r="V2232" s="11"/>
      <c r="W2232" s="11"/>
      <c r="X2232" s="11"/>
      <c r="Y2232" s="11"/>
      <c r="Z2232" s="246"/>
      <c r="AA22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2" s="250" t="e">
        <f>IF(tbl_TransDet_Exp[[#This Row],[+/-  (HR GL Detail)]]&lt;&gt;"",tbl_TransDet_Exp[[#This Row],[+/-  (HR GL Detail)]],IF(#REF!&lt;&gt;"",#REF!,""))</f>
        <v>#REF!</v>
      </c>
      <c r="AC2232" s="250" t="str">
        <f t="shared" si="105"/>
        <v>https://financials.omni.fsu.edu/psp/sprdfi/EMPLOYEE/ERP/c/AUDIT_EXPENSE_FUNCTIONS.TE_EXP_SHEET_INQ.GBL?SHEET_ID=</v>
      </c>
      <c r="AD2232" s="250" t="str">
        <f t="shared" si="106"/>
        <v>&amp;PAGE=EX_SHEET_ENTRY</v>
      </c>
      <c r="AE2232" s="250" t="str">
        <f>IF(LEFT(tbl_TransDet_Exp[[#This Row],[Journal Id]],2)="EX",TEXT(tbl_TransDet_Exp[[#This Row],[Vch /Ex /PayId]],"0000000000"),"")</f>
        <v/>
      </c>
      <c r="AF2232" s="250" t="b">
        <f>IF(tbl_TransDet_Exp[[#This Row],[ER Lookup and Format]]&lt;&gt;"",CONCATENATE(tbl_TransDet_Exp[[#This Row],[https://financials.omni.fsu.edu/psp/sprdfi/EMPLOYEE/ERP/c/AUDIT_EXPENSE_FUNCTIONS.TE_EXP_SHEET_INQ.GBL?SHEET_ID=]],AE2232,tbl_TransDet_Exp[[#This Row],[&amp;PAGE=EX_SHEET_ENTRY]]))</f>
        <v>0</v>
      </c>
      <c r="AG2232" s="250" t="str">
        <f t="shared" si="107"/>
        <v>https://docmgmt.its.fsu.edu/NolijWeb/public/apiLoginCheck.jsp?redir=../documentviewer/%3FdocumentId%3D</v>
      </c>
      <c r="AH22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2" s="250" t="str">
        <f>tbl_TransDet_Exp[[#Headers],[&amp;TargetFrameName=None]]</f>
        <v>&amp;TargetFrameName=None</v>
      </c>
      <c r="AJ22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2" s="71"/>
      <c r="AN2232" s="22"/>
      <c r="AO2232" s="22"/>
      <c r="AP2232" s="208"/>
      <c r="AQ2232" s="42" t="e">
        <f>IF(tbl_TransDet_Exp[[#This Row],[Custom SR Type]]="",INDEX(SR_Lookup[Section Name],MATCH(tbl_TransDet_Exp[[#This Row],[Account]],SR_Lookup[Account],0)),tbl_TransDet_Exp[[#This Row],[Custom SR Type]])</f>
        <v>#N/A</v>
      </c>
      <c r="AR2232" s="42">
        <f>VALUE(CONCATENATE(C2232,TEXT(tbl_TransDet_Exp[[#This Row],[Pd]],"00")))</f>
        <v>0</v>
      </c>
      <c r="AS2232" s="42" t="str">
        <f>TEXT(tbl_TransDet_Exp[[#This Row],[Project Id]],"000000")</f>
        <v>000000</v>
      </c>
      <c r="AT2232" s="42" t="e">
        <f>INDEX(Table11[Description],MATCH(tbl_TransDet_Exp[[#This Row],[Account]],Table11[GL Account],0))</f>
        <v>#N/A</v>
      </c>
      <c r="AU22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3" spans="2:47">
      <c r="B2233" s="11"/>
      <c r="C2233" s="243"/>
      <c r="D2233" s="243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244"/>
      <c r="P2233" s="11"/>
      <c r="Q2233" s="245"/>
      <c r="R2233" s="11"/>
      <c r="S2233" s="11"/>
      <c r="T2233" s="11"/>
      <c r="U2233" s="11"/>
      <c r="V2233" s="11"/>
      <c r="W2233" s="11"/>
      <c r="X2233" s="11"/>
      <c r="Y2233" s="11"/>
      <c r="Z2233" s="246"/>
      <c r="AA22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3" s="250" t="e">
        <f>IF(tbl_TransDet_Exp[[#This Row],[+/-  (HR GL Detail)]]&lt;&gt;"",tbl_TransDet_Exp[[#This Row],[+/-  (HR GL Detail)]],IF(#REF!&lt;&gt;"",#REF!,""))</f>
        <v>#REF!</v>
      </c>
      <c r="AC2233" s="250" t="str">
        <f t="shared" si="105"/>
        <v>https://financials.omni.fsu.edu/psp/sprdfi/EMPLOYEE/ERP/c/AUDIT_EXPENSE_FUNCTIONS.TE_EXP_SHEET_INQ.GBL?SHEET_ID=</v>
      </c>
      <c r="AD2233" s="250" t="str">
        <f t="shared" si="106"/>
        <v>&amp;PAGE=EX_SHEET_ENTRY</v>
      </c>
      <c r="AE2233" s="250" t="str">
        <f>IF(LEFT(tbl_TransDet_Exp[[#This Row],[Journal Id]],2)="EX",TEXT(tbl_TransDet_Exp[[#This Row],[Vch /Ex /PayId]],"0000000000"),"")</f>
        <v/>
      </c>
      <c r="AF2233" s="250" t="b">
        <f>IF(tbl_TransDet_Exp[[#This Row],[ER Lookup and Format]]&lt;&gt;"",CONCATENATE(tbl_TransDet_Exp[[#This Row],[https://financials.omni.fsu.edu/psp/sprdfi/EMPLOYEE/ERP/c/AUDIT_EXPENSE_FUNCTIONS.TE_EXP_SHEET_INQ.GBL?SHEET_ID=]],AE2233,tbl_TransDet_Exp[[#This Row],[&amp;PAGE=EX_SHEET_ENTRY]]))</f>
        <v>0</v>
      </c>
      <c r="AG2233" s="250" t="str">
        <f t="shared" si="107"/>
        <v>https://docmgmt.its.fsu.edu/NolijWeb/public/apiLoginCheck.jsp?redir=../documentviewer/%3FdocumentId%3D</v>
      </c>
      <c r="AH22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3" s="250" t="str">
        <f>tbl_TransDet_Exp[[#Headers],[&amp;TargetFrameName=None]]</f>
        <v>&amp;TargetFrameName=None</v>
      </c>
      <c r="AJ22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3" s="71"/>
      <c r="AN2233" s="22"/>
      <c r="AO2233" s="22"/>
      <c r="AP2233" s="208"/>
      <c r="AQ2233" s="42" t="e">
        <f>IF(tbl_TransDet_Exp[[#This Row],[Custom SR Type]]="",INDEX(SR_Lookup[Section Name],MATCH(tbl_TransDet_Exp[[#This Row],[Account]],SR_Lookup[Account],0)),tbl_TransDet_Exp[[#This Row],[Custom SR Type]])</f>
        <v>#N/A</v>
      </c>
      <c r="AR2233" s="42">
        <f>VALUE(CONCATENATE(C2233,TEXT(tbl_TransDet_Exp[[#This Row],[Pd]],"00")))</f>
        <v>0</v>
      </c>
      <c r="AS2233" s="42" t="str">
        <f>TEXT(tbl_TransDet_Exp[[#This Row],[Project Id]],"000000")</f>
        <v>000000</v>
      </c>
      <c r="AT2233" s="42" t="e">
        <f>INDEX(Table11[Description],MATCH(tbl_TransDet_Exp[[#This Row],[Account]],Table11[GL Account],0))</f>
        <v>#N/A</v>
      </c>
      <c r="AU22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4" spans="2:47">
      <c r="B2234" s="11"/>
      <c r="C2234" s="243"/>
      <c r="D2234" s="243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244"/>
      <c r="P2234" s="11"/>
      <c r="Q2234" s="245"/>
      <c r="R2234" s="11"/>
      <c r="S2234" s="11"/>
      <c r="T2234" s="11"/>
      <c r="U2234" s="11"/>
      <c r="V2234" s="11"/>
      <c r="W2234" s="11"/>
      <c r="X2234" s="11"/>
      <c r="Y2234" s="11"/>
      <c r="Z2234" s="246"/>
      <c r="AA22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4" s="250" t="e">
        <f>IF(tbl_TransDet_Exp[[#This Row],[+/-  (HR GL Detail)]]&lt;&gt;"",tbl_TransDet_Exp[[#This Row],[+/-  (HR GL Detail)]],IF(#REF!&lt;&gt;"",#REF!,""))</f>
        <v>#REF!</v>
      </c>
      <c r="AC2234" s="250" t="str">
        <f t="shared" si="105"/>
        <v>https://financials.omni.fsu.edu/psp/sprdfi/EMPLOYEE/ERP/c/AUDIT_EXPENSE_FUNCTIONS.TE_EXP_SHEET_INQ.GBL?SHEET_ID=</v>
      </c>
      <c r="AD2234" s="250" t="str">
        <f t="shared" si="106"/>
        <v>&amp;PAGE=EX_SHEET_ENTRY</v>
      </c>
      <c r="AE2234" s="250" t="str">
        <f>IF(LEFT(tbl_TransDet_Exp[[#This Row],[Journal Id]],2)="EX",TEXT(tbl_TransDet_Exp[[#This Row],[Vch /Ex /PayId]],"0000000000"),"")</f>
        <v/>
      </c>
      <c r="AF2234" s="250" t="b">
        <f>IF(tbl_TransDet_Exp[[#This Row],[ER Lookup and Format]]&lt;&gt;"",CONCATENATE(tbl_TransDet_Exp[[#This Row],[https://financials.omni.fsu.edu/psp/sprdfi/EMPLOYEE/ERP/c/AUDIT_EXPENSE_FUNCTIONS.TE_EXP_SHEET_INQ.GBL?SHEET_ID=]],AE2234,tbl_TransDet_Exp[[#This Row],[&amp;PAGE=EX_SHEET_ENTRY]]))</f>
        <v>0</v>
      </c>
      <c r="AG2234" s="250" t="str">
        <f t="shared" si="107"/>
        <v>https://docmgmt.its.fsu.edu/NolijWeb/public/apiLoginCheck.jsp?redir=../documentviewer/%3FdocumentId%3D</v>
      </c>
      <c r="AH22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4" s="250" t="str">
        <f>tbl_TransDet_Exp[[#Headers],[&amp;TargetFrameName=None]]</f>
        <v>&amp;TargetFrameName=None</v>
      </c>
      <c r="AJ22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4" s="71"/>
      <c r="AN2234" s="22"/>
      <c r="AO2234" s="22"/>
      <c r="AP2234" s="208"/>
      <c r="AQ2234" s="42" t="e">
        <f>IF(tbl_TransDet_Exp[[#This Row],[Custom SR Type]]="",INDEX(SR_Lookup[Section Name],MATCH(tbl_TransDet_Exp[[#This Row],[Account]],SR_Lookup[Account],0)),tbl_TransDet_Exp[[#This Row],[Custom SR Type]])</f>
        <v>#N/A</v>
      </c>
      <c r="AR2234" s="42">
        <f>VALUE(CONCATENATE(C2234,TEXT(tbl_TransDet_Exp[[#This Row],[Pd]],"00")))</f>
        <v>0</v>
      </c>
      <c r="AS2234" s="42" t="str">
        <f>TEXT(tbl_TransDet_Exp[[#This Row],[Project Id]],"000000")</f>
        <v>000000</v>
      </c>
      <c r="AT2234" s="42" t="e">
        <f>INDEX(Table11[Description],MATCH(tbl_TransDet_Exp[[#This Row],[Account]],Table11[GL Account],0))</f>
        <v>#N/A</v>
      </c>
      <c r="AU22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5" spans="2:47">
      <c r="B2235" s="11"/>
      <c r="C2235" s="243"/>
      <c r="D2235" s="243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244"/>
      <c r="P2235" s="11"/>
      <c r="Q2235" s="245"/>
      <c r="R2235" s="11"/>
      <c r="S2235" s="11"/>
      <c r="T2235" s="11"/>
      <c r="U2235" s="11"/>
      <c r="V2235" s="11"/>
      <c r="W2235" s="11"/>
      <c r="X2235" s="11"/>
      <c r="Y2235" s="11"/>
      <c r="Z2235" s="246"/>
      <c r="AA22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5" s="250" t="e">
        <f>IF(tbl_TransDet_Exp[[#This Row],[+/-  (HR GL Detail)]]&lt;&gt;"",tbl_TransDet_Exp[[#This Row],[+/-  (HR GL Detail)]],IF(#REF!&lt;&gt;"",#REF!,""))</f>
        <v>#REF!</v>
      </c>
      <c r="AC2235" s="250" t="str">
        <f t="shared" si="105"/>
        <v>https://financials.omni.fsu.edu/psp/sprdfi/EMPLOYEE/ERP/c/AUDIT_EXPENSE_FUNCTIONS.TE_EXP_SHEET_INQ.GBL?SHEET_ID=</v>
      </c>
      <c r="AD2235" s="250" t="str">
        <f t="shared" si="106"/>
        <v>&amp;PAGE=EX_SHEET_ENTRY</v>
      </c>
      <c r="AE2235" s="250" t="str">
        <f>IF(LEFT(tbl_TransDet_Exp[[#This Row],[Journal Id]],2)="EX",TEXT(tbl_TransDet_Exp[[#This Row],[Vch /Ex /PayId]],"0000000000"),"")</f>
        <v/>
      </c>
      <c r="AF2235" s="250" t="b">
        <f>IF(tbl_TransDet_Exp[[#This Row],[ER Lookup and Format]]&lt;&gt;"",CONCATENATE(tbl_TransDet_Exp[[#This Row],[https://financials.omni.fsu.edu/psp/sprdfi/EMPLOYEE/ERP/c/AUDIT_EXPENSE_FUNCTIONS.TE_EXP_SHEET_INQ.GBL?SHEET_ID=]],AE2235,tbl_TransDet_Exp[[#This Row],[&amp;PAGE=EX_SHEET_ENTRY]]))</f>
        <v>0</v>
      </c>
      <c r="AG2235" s="250" t="str">
        <f t="shared" si="107"/>
        <v>https://docmgmt.its.fsu.edu/NolijWeb/public/apiLoginCheck.jsp?redir=../documentviewer/%3FdocumentId%3D</v>
      </c>
      <c r="AH22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5" s="250" t="str">
        <f>tbl_TransDet_Exp[[#Headers],[&amp;TargetFrameName=None]]</f>
        <v>&amp;TargetFrameName=None</v>
      </c>
      <c r="AJ22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5" s="71"/>
      <c r="AN2235" s="22"/>
      <c r="AO2235" s="22"/>
      <c r="AP2235" s="208"/>
      <c r="AQ2235" s="42" t="e">
        <f>IF(tbl_TransDet_Exp[[#This Row],[Custom SR Type]]="",INDEX(SR_Lookup[Section Name],MATCH(tbl_TransDet_Exp[[#This Row],[Account]],SR_Lookup[Account],0)),tbl_TransDet_Exp[[#This Row],[Custom SR Type]])</f>
        <v>#N/A</v>
      </c>
      <c r="AR2235" s="42">
        <f>VALUE(CONCATENATE(C2235,TEXT(tbl_TransDet_Exp[[#This Row],[Pd]],"00")))</f>
        <v>0</v>
      </c>
      <c r="AS2235" s="42" t="str">
        <f>TEXT(tbl_TransDet_Exp[[#This Row],[Project Id]],"000000")</f>
        <v>000000</v>
      </c>
      <c r="AT2235" s="42" t="e">
        <f>INDEX(Table11[Description],MATCH(tbl_TransDet_Exp[[#This Row],[Account]],Table11[GL Account],0))</f>
        <v>#N/A</v>
      </c>
      <c r="AU22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6" spans="2:47">
      <c r="B2236" s="11"/>
      <c r="C2236" s="243"/>
      <c r="D2236" s="243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244"/>
      <c r="P2236" s="11"/>
      <c r="Q2236" s="245"/>
      <c r="R2236" s="11"/>
      <c r="S2236" s="11"/>
      <c r="T2236" s="11"/>
      <c r="U2236" s="11"/>
      <c r="V2236" s="11"/>
      <c r="W2236" s="11"/>
      <c r="X2236" s="11"/>
      <c r="Y2236" s="11"/>
      <c r="Z2236" s="246"/>
      <c r="AA22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6" s="250" t="e">
        <f>IF(tbl_TransDet_Exp[[#This Row],[+/-  (HR GL Detail)]]&lt;&gt;"",tbl_TransDet_Exp[[#This Row],[+/-  (HR GL Detail)]],IF(#REF!&lt;&gt;"",#REF!,""))</f>
        <v>#REF!</v>
      </c>
      <c r="AC2236" s="250" t="str">
        <f t="shared" si="105"/>
        <v>https://financials.omni.fsu.edu/psp/sprdfi/EMPLOYEE/ERP/c/AUDIT_EXPENSE_FUNCTIONS.TE_EXP_SHEET_INQ.GBL?SHEET_ID=</v>
      </c>
      <c r="AD2236" s="250" t="str">
        <f t="shared" si="106"/>
        <v>&amp;PAGE=EX_SHEET_ENTRY</v>
      </c>
      <c r="AE2236" s="250" t="str">
        <f>IF(LEFT(tbl_TransDet_Exp[[#This Row],[Journal Id]],2)="EX",TEXT(tbl_TransDet_Exp[[#This Row],[Vch /Ex /PayId]],"0000000000"),"")</f>
        <v/>
      </c>
      <c r="AF2236" s="250" t="b">
        <f>IF(tbl_TransDet_Exp[[#This Row],[ER Lookup and Format]]&lt;&gt;"",CONCATENATE(tbl_TransDet_Exp[[#This Row],[https://financials.omni.fsu.edu/psp/sprdfi/EMPLOYEE/ERP/c/AUDIT_EXPENSE_FUNCTIONS.TE_EXP_SHEET_INQ.GBL?SHEET_ID=]],AE2236,tbl_TransDet_Exp[[#This Row],[&amp;PAGE=EX_SHEET_ENTRY]]))</f>
        <v>0</v>
      </c>
      <c r="AG2236" s="250" t="str">
        <f t="shared" si="107"/>
        <v>https://docmgmt.its.fsu.edu/NolijWeb/public/apiLoginCheck.jsp?redir=../documentviewer/%3FdocumentId%3D</v>
      </c>
      <c r="AH22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6" s="250" t="str">
        <f>tbl_TransDet_Exp[[#Headers],[&amp;TargetFrameName=None]]</f>
        <v>&amp;TargetFrameName=None</v>
      </c>
      <c r="AJ22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6" s="71"/>
      <c r="AN2236" s="22"/>
      <c r="AO2236" s="22"/>
      <c r="AP2236" s="208"/>
      <c r="AQ2236" s="42" t="e">
        <f>IF(tbl_TransDet_Exp[[#This Row],[Custom SR Type]]="",INDEX(SR_Lookup[Section Name],MATCH(tbl_TransDet_Exp[[#This Row],[Account]],SR_Lookup[Account],0)),tbl_TransDet_Exp[[#This Row],[Custom SR Type]])</f>
        <v>#N/A</v>
      </c>
      <c r="AR2236" s="42">
        <f>VALUE(CONCATENATE(C2236,TEXT(tbl_TransDet_Exp[[#This Row],[Pd]],"00")))</f>
        <v>0</v>
      </c>
      <c r="AS2236" s="42" t="str">
        <f>TEXT(tbl_TransDet_Exp[[#This Row],[Project Id]],"000000")</f>
        <v>000000</v>
      </c>
      <c r="AT2236" s="42" t="e">
        <f>INDEX(Table11[Description],MATCH(tbl_TransDet_Exp[[#This Row],[Account]],Table11[GL Account],0))</f>
        <v>#N/A</v>
      </c>
      <c r="AU22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7" spans="2:47">
      <c r="B2237" s="11"/>
      <c r="C2237" s="243"/>
      <c r="D2237" s="243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244"/>
      <c r="P2237" s="11"/>
      <c r="Q2237" s="245"/>
      <c r="R2237" s="11"/>
      <c r="S2237" s="11"/>
      <c r="T2237" s="11"/>
      <c r="U2237" s="11"/>
      <c r="V2237" s="11"/>
      <c r="W2237" s="11"/>
      <c r="X2237" s="11"/>
      <c r="Y2237" s="11"/>
      <c r="Z2237" s="246"/>
      <c r="AA22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7" s="250" t="e">
        <f>IF(tbl_TransDet_Exp[[#This Row],[+/-  (HR GL Detail)]]&lt;&gt;"",tbl_TransDet_Exp[[#This Row],[+/-  (HR GL Detail)]],IF(#REF!&lt;&gt;"",#REF!,""))</f>
        <v>#REF!</v>
      </c>
      <c r="AC2237" s="250" t="str">
        <f t="shared" si="105"/>
        <v>https://financials.omni.fsu.edu/psp/sprdfi/EMPLOYEE/ERP/c/AUDIT_EXPENSE_FUNCTIONS.TE_EXP_SHEET_INQ.GBL?SHEET_ID=</v>
      </c>
      <c r="AD2237" s="250" t="str">
        <f t="shared" si="106"/>
        <v>&amp;PAGE=EX_SHEET_ENTRY</v>
      </c>
      <c r="AE2237" s="250" t="str">
        <f>IF(LEFT(tbl_TransDet_Exp[[#This Row],[Journal Id]],2)="EX",TEXT(tbl_TransDet_Exp[[#This Row],[Vch /Ex /PayId]],"0000000000"),"")</f>
        <v/>
      </c>
      <c r="AF2237" s="250" t="b">
        <f>IF(tbl_TransDet_Exp[[#This Row],[ER Lookup and Format]]&lt;&gt;"",CONCATENATE(tbl_TransDet_Exp[[#This Row],[https://financials.omni.fsu.edu/psp/sprdfi/EMPLOYEE/ERP/c/AUDIT_EXPENSE_FUNCTIONS.TE_EXP_SHEET_INQ.GBL?SHEET_ID=]],AE2237,tbl_TransDet_Exp[[#This Row],[&amp;PAGE=EX_SHEET_ENTRY]]))</f>
        <v>0</v>
      </c>
      <c r="AG2237" s="250" t="str">
        <f t="shared" si="107"/>
        <v>https://docmgmt.its.fsu.edu/NolijWeb/public/apiLoginCheck.jsp?redir=../documentviewer/%3FdocumentId%3D</v>
      </c>
      <c r="AH22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7" s="250" t="str">
        <f>tbl_TransDet_Exp[[#Headers],[&amp;TargetFrameName=None]]</f>
        <v>&amp;TargetFrameName=None</v>
      </c>
      <c r="AJ22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7" s="71"/>
      <c r="AN2237" s="22"/>
      <c r="AO2237" s="22"/>
      <c r="AP2237" s="208"/>
      <c r="AQ2237" s="42" t="e">
        <f>IF(tbl_TransDet_Exp[[#This Row],[Custom SR Type]]="",INDEX(SR_Lookup[Section Name],MATCH(tbl_TransDet_Exp[[#This Row],[Account]],SR_Lookup[Account],0)),tbl_TransDet_Exp[[#This Row],[Custom SR Type]])</f>
        <v>#N/A</v>
      </c>
      <c r="AR2237" s="42">
        <f>VALUE(CONCATENATE(C2237,TEXT(tbl_TransDet_Exp[[#This Row],[Pd]],"00")))</f>
        <v>0</v>
      </c>
      <c r="AS2237" s="42" t="str">
        <f>TEXT(tbl_TransDet_Exp[[#This Row],[Project Id]],"000000")</f>
        <v>000000</v>
      </c>
      <c r="AT2237" s="42" t="e">
        <f>INDEX(Table11[Description],MATCH(tbl_TransDet_Exp[[#This Row],[Account]],Table11[GL Account],0))</f>
        <v>#N/A</v>
      </c>
      <c r="AU22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8" spans="2:47">
      <c r="B2238" s="11"/>
      <c r="C2238" s="243"/>
      <c r="D2238" s="243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244"/>
      <c r="P2238" s="11"/>
      <c r="Q2238" s="245"/>
      <c r="R2238" s="11"/>
      <c r="S2238" s="11"/>
      <c r="T2238" s="11"/>
      <c r="U2238" s="11"/>
      <c r="V2238" s="11"/>
      <c r="W2238" s="11"/>
      <c r="X2238" s="11"/>
      <c r="Y2238" s="11"/>
      <c r="Z2238" s="246"/>
      <c r="AA22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8" s="250" t="e">
        <f>IF(tbl_TransDet_Exp[[#This Row],[+/-  (HR GL Detail)]]&lt;&gt;"",tbl_TransDet_Exp[[#This Row],[+/-  (HR GL Detail)]],IF(#REF!&lt;&gt;"",#REF!,""))</f>
        <v>#REF!</v>
      </c>
      <c r="AC2238" s="250" t="str">
        <f t="shared" si="105"/>
        <v>https://financials.omni.fsu.edu/psp/sprdfi/EMPLOYEE/ERP/c/AUDIT_EXPENSE_FUNCTIONS.TE_EXP_SHEET_INQ.GBL?SHEET_ID=</v>
      </c>
      <c r="AD2238" s="250" t="str">
        <f t="shared" si="106"/>
        <v>&amp;PAGE=EX_SHEET_ENTRY</v>
      </c>
      <c r="AE2238" s="250" t="str">
        <f>IF(LEFT(tbl_TransDet_Exp[[#This Row],[Journal Id]],2)="EX",TEXT(tbl_TransDet_Exp[[#This Row],[Vch /Ex /PayId]],"0000000000"),"")</f>
        <v/>
      </c>
      <c r="AF2238" s="250" t="b">
        <f>IF(tbl_TransDet_Exp[[#This Row],[ER Lookup and Format]]&lt;&gt;"",CONCATENATE(tbl_TransDet_Exp[[#This Row],[https://financials.omni.fsu.edu/psp/sprdfi/EMPLOYEE/ERP/c/AUDIT_EXPENSE_FUNCTIONS.TE_EXP_SHEET_INQ.GBL?SHEET_ID=]],AE2238,tbl_TransDet_Exp[[#This Row],[&amp;PAGE=EX_SHEET_ENTRY]]))</f>
        <v>0</v>
      </c>
      <c r="AG2238" s="250" t="str">
        <f t="shared" si="107"/>
        <v>https://docmgmt.its.fsu.edu/NolijWeb/public/apiLoginCheck.jsp?redir=../documentviewer/%3FdocumentId%3D</v>
      </c>
      <c r="AH22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8" s="250" t="str">
        <f>tbl_TransDet_Exp[[#Headers],[&amp;TargetFrameName=None]]</f>
        <v>&amp;TargetFrameName=None</v>
      </c>
      <c r="AJ22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8" s="71"/>
      <c r="AN2238" s="22"/>
      <c r="AO2238" s="22"/>
      <c r="AP2238" s="208"/>
      <c r="AQ2238" s="42" t="e">
        <f>IF(tbl_TransDet_Exp[[#This Row],[Custom SR Type]]="",INDEX(SR_Lookup[Section Name],MATCH(tbl_TransDet_Exp[[#This Row],[Account]],SR_Lookup[Account],0)),tbl_TransDet_Exp[[#This Row],[Custom SR Type]])</f>
        <v>#N/A</v>
      </c>
      <c r="AR2238" s="42">
        <f>VALUE(CONCATENATE(C2238,TEXT(tbl_TransDet_Exp[[#This Row],[Pd]],"00")))</f>
        <v>0</v>
      </c>
      <c r="AS2238" s="42" t="str">
        <f>TEXT(tbl_TransDet_Exp[[#This Row],[Project Id]],"000000")</f>
        <v>000000</v>
      </c>
      <c r="AT2238" s="42" t="e">
        <f>INDEX(Table11[Description],MATCH(tbl_TransDet_Exp[[#This Row],[Account]],Table11[GL Account],0))</f>
        <v>#N/A</v>
      </c>
      <c r="AU22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39" spans="2:47">
      <c r="B2239" s="11"/>
      <c r="C2239" s="243"/>
      <c r="D2239" s="243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244"/>
      <c r="P2239" s="11"/>
      <c r="Q2239" s="245"/>
      <c r="R2239" s="11"/>
      <c r="S2239" s="11"/>
      <c r="T2239" s="11"/>
      <c r="U2239" s="11"/>
      <c r="V2239" s="11"/>
      <c r="W2239" s="11"/>
      <c r="X2239" s="11"/>
      <c r="Y2239" s="11"/>
      <c r="Z2239" s="246"/>
      <c r="AA22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39" s="250" t="e">
        <f>IF(tbl_TransDet_Exp[[#This Row],[+/-  (HR GL Detail)]]&lt;&gt;"",tbl_TransDet_Exp[[#This Row],[+/-  (HR GL Detail)]],IF(#REF!&lt;&gt;"",#REF!,""))</f>
        <v>#REF!</v>
      </c>
      <c r="AC2239" s="250" t="str">
        <f t="shared" si="105"/>
        <v>https://financials.omni.fsu.edu/psp/sprdfi/EMPLOYEE/ERP/c/AUDIT_EXPENSE_FUNCTIONS.TE_EXP_SHEET_INQ.GBL?SHEET_ID=</v>
      </c>
      <c r="AD2239" s="250" t="str">
        <f t="shared" si="106"/>
        <v>&amp;PAGE=EX_SHEET_ENTRY</v>
      </c>
      <c r="AE2239" s="250" t="str">
        <f>IF(LEFT(tbl_TransDet_Exp[[#This Row],[Journal Id]],2)="EX",TEXT(tbl_TransDet_Exp[[#This Row],[Vch /Ex /PayId]],"0000000000"),"")</f>
        <v/>
      </c>
      <c r="AF2239" s="250" t="b">
        <f>IF(tbl_TransDet_Exp[[#This Row],[ER Lookup and Format]]&lt;&gt;"",CONCATENATE(tbl_TransDet_Exp[[#This Row],[https://financials.omni.fsu.edu/psp/sprdfi/EMPLOYEE/ERP/c/AUDIT_EXPENSE_FUNCTIONS.TE_EXP_SHEET_INQ.GBL?SHEET_ID=]],AE2239,tbl_TransDet_Exp[[#This Row],[&amp;PAGE=EX_SHEET_ENTRY]]))</f>
        <v>0</v>
      </c>
      <c r="AG2239" s="250" t="str">
        <f t="shared" si="107"/>
        <v>https://docmgmt.its.fsu.edu/NolijWeb/public/apiLoginCheck.jsp?redir=../documentviewer/%3FdocumentId%3D</v>
      </c>
      <c r="AH22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39" s="250" t="str">
        <f>tbl_TransDet_Exp[[#Headers],[&amp;TargetFrameName=None]]</f>
        <v>&amp;TargetFrameName=None</v>
      </c>
      <c r="AJ22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39" s="71"/>
      <c r="AN2239" s="22"/>
      <c r="AO2239" s="22"/>
      <c r="AP2239" s="208"/>
      <c r="AQ2239" s="42" t="e">
        <f>IF(tbl_TransDet_Exp[[#This Row],[Custom SR Type]]="",INDEX(SR_Lookup[Section Name],MATCH(tbl_TransDet_Exp[[#This Row],[Account]],SR_Lookup[Account],0)),tbl_TransDet_Exp[[#This Row],[Custom SR Type]])</f>
        <v>#N/A</v>
      </c>
      <c r="AR2239" s="42">
        <f>VALUE(CONCATENATE(C2239,TEXT(tbl_TransDet_Exp[[#This Row],[Pd]],"00")))</f>
        <v>0</v>
      </c>
      <c r="AS2239" s="42" t="str">
        <f>TEXT(tbl_TransDet_Exp[[#This Row],[Project Id]],"000000")</f>
        <v>000000</v>
      </c>
      <c r="AT2239" s="42" t="e">
        <f>INDEX(Table11[Description],MATCH(tbl_TransDet_Exp[[#This Row],[Account]],Table11[GL Account],0))</f>
        <v>#N/A</v>
      </c>
      <c r="AU22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0" spans="2:47">
      <c r="B2240" s="11"/>
      <c r="C2240" s="243"/>
      <c r="D2240" s="243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244"/>
      <c r="P2240" s="11"/>
      <c r="Q2240" s="245"/>
      <c r="R2240" s="11"/>
      <c r="S2240" s="11"/>
      <c r="T2240" s="11"/>
      <c r="U2240" s="11"/>
      <c r="V2240" s="11"/>
      <c r="W2240" s="11"/>
      <c r="X2240" s="11"/>
      <c r="Y2240" s="11"/>
      <c r="Z2240" s="246"/>
      <c r="AA22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0" s="250" t="e">
        <f>IF(tbl_TransDet_Exp[[#This Row],[+/-  (HR GL Detail)]]&lt;&gt;"",tbl_TransDet_Exp[[#This Row],[+/-  (HR GL Detail)]],IF(#REF!&lt;&gt;"",#REF!,""))</f>
        <v>#REF!</v>
      </c>
      <c r="AC2240" s="250" t="str">
        <f t="shared" si="105"/>
        <v>https://financials.omni.fsu.edu/psp/sprdfi/EMPLOYEE/ERP/c/AUDIT_EXPENSE_FUNCTIONS.TE_EXP_SHEET_INQ.GBL?SHEET_ID=</v>
      </c>
      <c r="AD2240" s="250" t="str">
        <f t="shared" si="106"/>
        <v>&amp;PAGE=EX_SHEET_ENTRY</v>
      </c>
      <c r="AE2240" s="250" t="str">
        <f>IF(LEFT(tbl_TransDet_Exp[[#This Row],[Journal Id]],2)="EX",TEXT(tbl_TransDet_Exp[[#This Row],[Vch /Ex /PayId]],"0000000000"),"")</f>
        <v/>
      </c>
      <c r="AF2240" s="250" t="b">
        <f>IF(tbl_TransDet_Exp[[#This Row],[ER Lookup and Format]]&lt;&gt;"",CONCATENATE(tbl_TransDet_Exp[[#This Row],[https://financials.omni.fsu.edu/psp/sprdfi/EMPLOYEE/ERP/c/AUDIT_EXPENSE_FUNCTIONS.TE_EXP_SHEET_INQ.GBL?SHEET_ID=]],AE2240,tbl_TransDet_Exp[[#This Row],[&amp;PAGE=EX_SHEET_ENTRY]]))</f>
        <v>0</v>
      </c>
      <c r="AG2240" s="250" t="str">
        <f t="shared" si="107"/>
        <v>https://docmgmt.its.fsu.edu/NolijWeb/public/apiLoginCheck.jsp?redir=../documentviewer/%3FdocumentId%3D</v>
      </c>
      <c r="AH22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0" s="250" t="str">
        <f>tbl_TransDet_Exp[[#Headers],[&amp;TargetFrameName=None]]</f>
        <v>&amp;TargetFrameName=None</v>
      </c>
      <c r="AJ22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0" s="71"/>
      <c r="AN2240" s="22"/>
      <c r="AO2240" s="22"/>
      <c r="AP2240" s="208"/>
      <c r="AQ2240" s="42" t="e">
        <f>IF(tbl_TransDet_Exp[[#This Row],[Custom SR Type]]="",INDEX(SR_Lookup[Section Name],MATCH(tbl_TransDet_Exp[[#This Row],[Account]],SR_Lookup[Account],0)),tbl_TransDet_Exp[[#This Row],[Custom SR Type]])</f>
        <v>#N/A</v>
      </c>
      <c r="AR2240" s="42">
        <f>VALUE(CONCATENATE(C2240,TEXT(tbl_TransDet_Exp[[#This Row],[Pd]],"00")))</f>
        <v>0</v>
      </c>
      <c r="AS2240" s="42" t="str">
        <f>TEXT(tbl_TransDet_Exp[[#This Row],[Project Id]],"000000")</f>
        <v>000000</v>
      </c>
      <c r="AT2240" s="42" t="e">
        <f>INDEX(Table11[Description],MATCH(tbl_TransDet_Exp[[#This Row],[Account]],Table11[GL Account],0))</f>
        <v>#N/A</v>
      </c>
      <c r="AU22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1" spans="2:47">
      <c r="B2241" s="11"/>
      <c r="C2241" s="243"/>
      <c r="D2241" s="243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244"/>
      <c r="P2241" s="11"/>
      <c r="Q2241" s="245"/>
      <c r="R2241" s="11"/>
      <c r="S2241" s="11"/>
      <c r="T2241" s="11"/>
      <c r="U2241" s="11"/>
      <c r="V2241" s="11"/>
      <c r="W2241" s="11"/>
      <c r="X2241" s="11"/>
      <c r="Y2241" s="11"/>
      <c r="Z2241" s="246"/>
      <c r="AA22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1" s="250" t="e">
        <f>IF(tbl_TransDet_Exp[[#This Row],[+/-  (HR GL Detail)]]&lt;&gt;"",tbl_TransDet_Exp[[#This Row],[+/-  (HR GL Detail)]],IF(#REF!&lt;&gt;"",#REF!,""))</f>
        <v>#REF!</v>
      </c>
      <c r="AC2241" s="250" t="str">
        <f t="shared" si="105"/>
        <v>https://financials.omni.fsu.edu/psp/sprdfi/EMPLOYEE/ERP/c/AUDIT_EXPENSE_FUNCTIONS.TE_EXP_SHEET_INQ.GBL?SHEET_ID=</v>
      </c>
      <c r="AD2241" s="250" t="str">
        <f t="shared" si="106"/>
        <v>&amp;PAGE=EX_SHEET_ENTRY</v>
      </c>
      <c r="AE2241" s="250" t="str">
        <f>IF(LEFT(tbl_TransDet_Exp[[#This Row],[Journal Id]],2)="EX",TEXT(tbl_TransDet_Exp[[#This Row],[Vch /Ex /PayId]],"0000000000"),"")</f>
        <v/>
      </c>
      <c r="AF2241" s="250" t="b">
        <f>IF(tbl_TransDet_Exp[[#This Row],[ER Lookup and Format]]&lt;&gt;"",CONCATENATE(tbl_TransDet_Exp[[#This Row],[https://financials.omni.fsu.edu/psp/sprdfi/EMPLOYEE/ERP/c/AUDIT_EXPENSE_FUNCTIONS.TE_EXP_SHEET_INQ.GBL?SHEET_ID=]],AE2241,tbl_TransDet_Exp[[#This Row],[&amp;PAGE=EX_SHEET_ENTRY]]))</f>
        <v>0</v>
      </c>
      <c r="AG2241" s="250" t="str">
        <f t="shared" si="107"/>
        <v>https://docmgmt.its.fsu.edu/NolijWeb/public/apiLoginCheck.jsp?redir=../documentviewer/%3FdocumentId%3D</v>
      </c>
      <c r="AH22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1" s="250" t="str">
        <f>tbl_TransDet_Exp[[#Headers],[&amp;TargetFrameName=None]]</f>
        <v>&amp;TargetFrameName=None</v>
      </c>
      <c r="AJ22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1" s="71"/>
      <c r="AN2241" s="22"/>
      <c r="AO2241" s="22"/>
      <c r="AP2241" s="208"/>
      <c r="AQ2241" s="42" t="e">
        <f>IF(tbl_TransDet_Exp[[#This Row],[Custom SR Type]]="",INDEX(SR_Lookup[Section Name],MATCH(tbl_TransDet_Exp[[#This Row],[Account]],SR_Lookup[Account],0)),tbl_TransDet_Exp[[#This Row],[Custom SR Type]])</f>
        <v>#N/A</v>
      </c>
      <c r="AR2241" s="42">
        <f>VALUE(CONCATENATE(C2241,TEXT(tbl_TransDet_Exp[[#This Row],[Pd]],"00")))</f>
        <v>0</v>
      </c>
      <c r="AS2241" s="42" t="str">
        <f>TEXT(tbl_TransDet_Exp[[#This Row],[Project Id]],"000000")</f>
        <v>000000</v>
      </c>
      <c r="AT2241" s="42" t="e">
        <f>INDEX(Table11[Description],MATCH(tbl_TransDet_Exp[[#This Row],[Account]],Table11[GL Account],0))</f>
        <v>#N/A</v>
      </c>
      <c r="AU22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2" spans="2:47">
      <c r="B2242" s="11"/>
      <c r="C2242" s="243"/>
      <c r="D2242" s="243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244"/>
      <c r="P2242" s="11"/>
      <c r="Q2242" s="245"/>
      <c r="R2242" s="11"/>
      <c r="S2242" s="11"/>
      <c r="T2242" s="11"/>
      <c r="U2242" s="11"/>
      <c r="V2242" s="11"/>
      <c r="W2242" s="11"/>
      <c r="X2242" s="11"/>
      <c r="Y2242" s="11"/>
      <c r="Z2242" s="246"/>
      <c r="AA22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2" s="250" t="e">
        <f>IF(tbl_TransDet_Exp[[#This Row],[+/-  (HR GL Detail)]]&lt;&gt;"",tbl_TransDet_Exp[[#This Row],[+/-  (HR GL Detail)]],IF(#REF!&lt;&gt;"",#REF!,""))</f>
        <v>#REF!</v>
      </c>
      <c r="AC2242" s="250" t="str">
        <f t="shared" si="105"/>
        <v>https://financials.omni.fsu.edu/psp/sprdfi/EMPLOYEE/ERP/c/AUDIT_EXPENSE_FUNCTIONS.TE_EXP_SHEET_INQ.GBL?SHEET_ID=</v>
      </c>
      <c r="AD2242" s="250" t="str">
        <f t="shared" si="106"/>
        <v>&amp;PAGE=EX_SHEET_ENTRY</v>
      </c>
      <c r="AE2242" s="250" t="str">
        <f>IF(LEFT(tbl_TransDet_Exp[[#This Row],[Journal Id]],2)="EX",TEXT(tbl_TransDet_Exp[[#This Row],[Vch /Ex /PayId]],"0000000000"),"")</f>
        <v/>
      </c>
      <c r="AF2242" s="250" t="b">
        <f>IF(tbl_TransDet_Exp[[#This Row],[ER Lookup and Format]]&lt;&gt;"",CONCATENATE(tbl_TransDet_Exp[[#This Row],[https://financials.omni.fsu.edu/psp/sprdfi/EMPLOYEE/ERP/c/AUDIT_EXPENSE_FUNCTIONS.TE_EXP_SHEET_INQ.GBL?SHEET_ID=]],AE2242,tbl_TransDet_Exp[[#This Row],[&amp;PAGE=EX_SHEET_ENTRY]]))</f>
        <v>0</v>
      </c>
      <c r="AG2242" s="250" t="str">
        <f t="shared" si="107"/>
        <v>https://docmgmt.its.fsu.edu/NolijWeb/public/apiLoginCheck.jsp?redir=../documentviewer/%3FdocumentId%3D</v>
      </c>
      <c r="AH22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2" s="250" t="str">
        <f>tbl_TransDet_Exp[[#Headers],[&amp;TargetFrameName=None]]</f>
        <v>&amp;TargetFrameName=None</v>
      </c>
      <c r="AJ22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2" s="71"/>
      <c r="AN2242" s="22"/>
      <c r="AO2242" s="22"/>
      <c r="AP2242" s="208"/>
      <c r="AQ2242" s="42" t="e">
        <f>IF(tbl_TransDet_Exp[[#This Row],[Custom SR Type]]="",INDEX(SR_Lookup[Section Name],MATCH(tbl_TransDet_Exp[[#This Row],[Account]],SR_Lookup[Account],0)),tbl_TransDet_Exp[[#This Row],[Custom SR Type]])</f>
        <v>#N/A</v>
      </c>
      <c r="AR2242" s="42">
        <f>VALUE(CONCATENATE(C2242,TEXT(tbl_TransDet_Exp[[#This Row],[Pd]],"00")))</f>
        <v>0</v>
      </c>
      <c r="AS2242" s="42" t="str">
        <f>TEXT(tbl_TransDet_Exp[[#This Row],[Project Id]],"000000")</f>
        <v>000000</v>
      </c>
      <c r="AT2242" s="42" t="e">
        <f>INDEX(Table11[Description],MATCH(tbl_TransDet_Exp[[#This Row],[Account]],Table11[GL Account],0))</f>
        <v>#N/A</v>
      </c>
      <c r="AU22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3" spans="2:47">
      <c r="B2243" s="11"/>
      <c r="C2243" s="243"/>
      <c r="D2243" s="243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244"/>
      <c r="P2243" s="11"/>
      <c r="Q2243" s="245"/>
      <c r="R2243" s="11"/>
      <c r="S2243" s="11"/>
      <c r="T2243" s="11"/>
      <c r="U2243" s="11"/>
      <c r="V2243" s="11"/>
      <c r="W2243" s="11"/>
      <c r="X2243" s="11"/>
      <c r="Y2243" s="11"/>
      <c r="Z2243" s="246"/>
      <c r="AA22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3" s="250" t="e">
        <f>IF(tbl_TransDet_Exp[[#This Row],[+/-  (HR GL Detail)]]&lt;&gt;"",tbl_TransDet_Exp[[#This Row],[+/-  (HR GL Detail)]],IF(#REF!&lt;&gt;"",#REF!,""))</f>
        <v>#REF!</v>
      </c>
      <c r="AC2243" s="250" t="str">
        <f t="shared" si="105"/>
        <v>https://financials.omni.fsu.edu/psp/sprdfi/EMPLOYEE/ERP/c/AUDIT_EXPENSE_FUNCTIONS.TE_EXP_SHEET_INQ.GBL?SHEET_ID=</v>
      </c>
      <c r="AD2243" s="250" t="str">
        <f t="shared" si="106"/>
        <v>&amp;PAGE=EX_SHEET_ENTRY</v>
      </c>
      <c r="AE2243" s="250" t="str">
        <f>IF(LEFT(tbl_TransDet_Exp[[#This Row],[Journal Id]],2)="EX",TEXT(tbl_TransDet_Exp[[#This Row],[Vch /Ex /PayId]],"0000000000"),"")</f>
        <v/>
      </c>
      <c r="AF2243" s="250" t="b">
        <f>IF(tbl_TransDet_Exp[[#This Row],[ER Lookup and Format]]&lt;&gt;"",CONCATENATE(tbl_TransDet_Exp[[#This Row],[https://financials.omni.fsu.edu/psp/sprdfi/EMPLOYEE/ERP/c/AUDIT_EXPENSE_FUNCTIONS.TE_EXP_SHEET_INQ.GBL?SHEET_ID=]],AE2243,tbl_TransDet_Exp[[#This Row],[&amp;PAGE=EX_SHEET_ENTRY]]))</f>
        <v>0</v>
      </c>
      <c r="AG2243" s="250" t="str">
        <f t="shared" si="107"/>
        <v>https://docmgmt.its.fsu.edu/NolijWeb/public/apiLoginCheck.jsp?redir=../documentviewer/%3FdocumentId%3D</v>
      </c>
      <c r="AH22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3" s="250" t="str">
        <f>tbl_TransDet_Exp[[#Headers],[&amp;TargetFrameName=None]]</f>
        <v>&amp;TargetFrameName=None</v>
      </c>
      <c r="AJ22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3" s="71"/>
      <c r="AN2243" s="22"/>
      <c r="AO2243" s="22"/>
      <c r="AP2243" s="208"/>
      <c r="AQ2243" s="42" t="e">
        <f>IF(tbl_TransDet_Exp[[#This Row],[Custom SR Type]]="",INDEX(SR_Lookup[Section Name],MATCH(tbl_TransDet_Exp[[#This Row],[Account]],SR_Lookup[Account],0)),tbl_TransDet_Exp[[#This Row],[Custom SR Type]])</f>
        <v>#N/A</v>
      </c>
      <c r="AR2243" s="42">
        <f>VALUE(CONCATENATE(C2243,TEXT(tbl_TransDet_Exp[[#This Row],[Pd]],"00")))</f>
        <v>0</v>
      </c>
      <c r="AS2243" s="42" t="str">
        <f>TEXT(tbl_TransDet_Exp[[#This Row],[Project Id]],"000000")</f>
        <v>000000</v>
      </c>
      <c r="AT2243" s="42" t="e">
        <f>INDEX(Table11[Description],MATCH(tbl_TransDet_Exp[[#This Row],[Account]],Table11[GL Account],0))</f>
        <v>#N/A</v>
      </c>
      <c r="AU22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4" spans="2:47">
      <c r="B2244" s="11"/>
      <c r="C2244" s="243"/>
      <c r="D2244" s="243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244"/>
      <c r="P2244" s="11"/>
      <c r="Q2244" s="245"/>
      <c r="R2244" s="11"/>
      <c r="S2244" s="11"/>
      <c r="T2244" s="11"/>
      <c r="U2244" s="11"/>
      <c r="V2244" s="11"/>
      <c r="W2244" s="11"/>
      <c r="X2244" s="11"/>
      <c r="Y2244" s="11"/>
      <c r="Z2244" s="246"/>
      <c r="AA22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4" s="250" t="e">
        <f>IF(tbl_TransDet_Exp[[#This Row],[+/-  (HR GL Detail)]]&lt;&gt;"",tbl_TransDet_Exp[[#This Row],[+/-  (HR GL Detail)]],IF(#REF!&lt;&gt;"",#REF!,""))</f>
        <v>#REF!</v>
      </c>
      <c r="AC2244" s="250" t="str">
        <f t="shared" si="105"/>
        <v>https://financials.omni.fsu.edu/psp/sprdfi/EMPLOYEE/ERP/c/AUDIT_EXPENSE_FUNCTIONS.TE_EXP_SHEET_INQ.GBL?SHEET_ID=</v>
      </c>
      <c r="AD2244" s="250" t="str">
        <f t="shared" si="106"/>
        <v>&amp;PAGE=EX_SHEET_ENTRY</v>
      </c>
      <c r="AE2244" s="250" t="str">
        <f>IF(LEFT(tbl_TransDet_Exp[[#This Row],[Journal Id]],2)="EX",TEXT(tbl_TransDet_Exp[[#This Row],[Vch /Ex /PayId]],"0000000000"),"")</f>
        <v/>
      </c>
      <c r="AF2244" s="250" t="b">
        <f>IF(tbl_TransDet_Exp[[#This Row],[ER Lookup and Format]]&lt;&gt;"",CONCATENATE(tbl_TransDet_Exp[[#This Row],[https://financials.omni.fsu.edu/psp/sprdfi/EMPLOYEE/ERP/c/AUDIT_EXPENSE_FUNCTIONS.TE_EXP_SHEET_INQ.GBL?SHEET_ID=]],AE2244,tbl_TransDet_Exp[[#This Row],[&amp;PAGE=EX_SHEET_ENTRY]]))</f>
        <v>0</v>
      </c>
      <c r="AG2244" s="250" t="str">
        <f t="shared" si="107"/>
        <v>https://docmgmt.its.fsu.edu/NolijWeb/public/apiLoginCheck.jsp?redir=../documentviewer/%3FdocumentId%3D</v>
      </c>
      <c r="AH22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4" s="250" t="str">
        <f>tbl_TransDet_Exp[[#Headers],[&amp;TargetFrameName=None]]</f>
        <v>&amp;TargetFrameName=None</v>
      </c>
      <c r="AJ22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4" s="71"/>
      <c r="AN2244" s="22"/>
      <c r="AO2244" s="22"/>
      <c r="AP2244" s="208"/>
      <c r="AQ2244" s="42" t="e">
        <f>IF(tbl_TransDet_Exp[[#This Row],[Custom SR Type]]="",INDEX(SR_Lookup[Section Name],MATCH(tbl_TransDet_Exp[[#This Row],[Account]],SR_Lookup[Account],0)),tbl_TransDet_Exp[[#This Row],[Custom SR Type]])</f>
        <v>#N/A</v>
      </c>
      <c r="AR2244" s="42">
        <f>VALUE(CONCATENATE(C2244,TEXT(tbl_TransDet_Exp[[#This Row],[Pd]],"00")))</f>
        <v>0</v>
      </c>
      <c r="AS2244" s="42" t="str">
        <f>TEXT(tbl_TransDet_Exp[[#This Row],[Project Id]],"000000")</f>
        <v>000000</v>
      </c>
      <c r="AT2244" s="42" t="e">
        <f>INDEX(Table11[Description],MATCH(tbl_TransDet_Exp[[#This Row],[Account]],Table11[GL Account],0))</f>
        <v>#N/A</v>
      </c>
      <c r="AU22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5" spans="2:47">
      <c r="B2245" s="11"/>
      <c r="C2245" s="243"/>
      <c r="D2245" s="243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244"/>
      <c r="P2245" s="11"/>
      <c r="Q2245" s="245"/>
      <c r="R2245" s="11"/>
      <c r="S2245" s="11"/>
      <c r="T2245" s="11"/>
      <c r="U2245" s="11"/>
      <c r="V2245" s="11"/>
      <c r="W2245" s="11"/>
      <c r="X2245" s="11"/>
      <c r="Y2245" s="11"/>
      <c r="Z2245" s="246"/>
      <c r="AA22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5" s="250" t="e">
        <f>IF(tbl_TransDet_Exp[[#This Row],[+/-  (HR GL Detail)]]&lt;&gt;"",tbl_TransDet_Exp[[#This Row],[+/-  (HR GL Detail)]],IF(#REF!&lt;&gt;"",#REF!,""))</f>
        <v>#REF!</v>
      </c>
      <c r="AC2245" s="250" t="str">
        <f t="shared" si="105"/>
        <v>https://financials.omni.fsu.edu/psp/sprdfi/EMPLOYEE/ERP/c/AUDIT_EXPENSE_FUNCTIONS.TE_EXP_SHEET_INQ.GBL?SHEET_ID=</v>
      </c>
      <c r="AD2245" s="250" t="str">
        <f t="shared" si="106"/>
        <v>&amp;PAGE=EX_SHEET_ENTRY</v>
      </c>
      <c r="AE2245" s="250" t="str">
        <f>IF(LEFT(tbl_TransDet_Exp[[#This Row],[Journal Id]],2)="EX",TEXT(tbl_TransDet_Exp[[#This Row],[Vch /Ex /PayId]],"0000000000"),"")</f>
        <v/>
      </c>
      <c r="AF2245" s="250" t="b">
        <f>IF(tbl_TransDet_Exp[[#This Row],[ER Lookup and Format]]&lt;&gt;"",CONCATENATE(tbl_TransDet_Exp[[#This Row],[https://financials.omni.fsu.edu/psp/sprdfi/EMPLOYEE/ERP/c/AUDIT_EXPENSE_FUNCTIONS.TE_EXP_SHEET_INQ.GBL?SHEET_ID=]],AE2245,tbl_TransDet_Exp[[#This Row],[&amp;PAGE=EX_SHEET_ENTRY]]))</f>
        <v>0</v>
      </c>
      <c r="AG2245" s="250" t="str">
        <f t="shared" si="107"/>
        <v>https://docmgmt.its.fsu.edu/NolijWeb/public/apiLoginCheck.jsp?redir=../documentviewer/%3FdocumentId%3D</v>
      </c>
      <c r="AH22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5" s="250" t="str">
        <f>tbl_TransDet_Exp[[#Headers],[&amp;TargetFrameName=None]]</f>
        <v>&amp;TargetFrameName=None</v>
      </c>
      <c r="AJ22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5" s="71"/>
      <c r="AN2245" s="22"/>
      <c r="AO2245" s="22"/>
      <c r="AP2245" s="208"/>
      <c r="AQ2245" s="42" t="e">
        <f>IF(tbl_TransDet_Exp[[#This Row],[Custom SR Type]]="",INDEX(SR_Lookup[Section Name],MATCH(tbl_TransDet_Exp[[#This Row],[Account]],SR_Lookup[Account],0)),tbl_TransDet_Exp[[#This Row],[Custom SR Type]])</f>
        <v>#N/A</v>
      </c>
      <c r="AR2245" s="42">
        <f>VALUE(CONCATENATE(C2245,TEXT(tbl_TransDet_Exp[[#This Row],[Pd]],"00")))</f>
        <v>0</v>
      </c>
      <c r="AS2245" s="42" t="str">
        <f>TEXT(tbl_TransDet_Exp[[#This Row],[Project Id]],"000000")</f>
        <v>000000</v>
      </c>
      <c r="AT2245" s="42" t="e">
        <f>INDEX(Table11[Description],MATCH(tbl_TransDet_Exp[[#This Row],[Account]],Table11[GL Account],0))</f>
        <v>#N/A</v>
      </c>
      <c r="AU22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6" spans="2:47">
      <c r="B2246" s="11"/>
      <c r="C2246" s="243"/>
      <c r="D2246" s="243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244"/>
      <c r="P2246" s="11"/>
      <c r="Q2246" s="245"/>
      <c r="R2246" s="11"/>
      <c r="S2246" s="11"/>
      <c r="T2246" s="11"/>
      <c r="U2246" s="11"/>
      <c r="V2246" s="11"/>
      <c r="W2246" s="11"/>
      <c r="X2246" s="11"/>
      <c r="Y2246" s="11"/>
      <c r="Z2246" s="246"/>
      <c r="AA22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6" s="250" t="e">
        <f>IF(tbl_TransDet_Exp[[#This Row],[+/-  (HR GL Detail)]]&lt;&gt;"",tbl_TransDet_Exp[[#This Row],[+/-  (HR GL Detail)]],IF(#REF!&lt;&gt;"",#REF!,""))</f>
        <v>#REF!</v>
      </c>
      <c r="AC2246" s="250" t="str">
        <f t="shared" si="105"/>
        <v>https://financials.omni.fsu.edu/psp/sprdfi/EMPLOYEE/ERP/c/AUDIT_EXPENSE_FUNCTIONS.TE_EXP_SHEET_INQ.GBL?SHEET_ID=</v>
      </c>
      <c r="AD2246" s="250" t="str">
        <f t="shared" si="106"/>
        <v>&amp;PAGE=EX_SHEET_ENTRY</v>
      </c>
      <c r="AE2246" s="250" t="str">
        <f>IF(LEFT(tbl_TransDet_Exp[[#This Row],[Journal Id]],2)="EX",TEXT(tbl_TransDet_Exp[[#This Row],[Vch /Ex /PayId]],"0000000000"),"")</f>
        <v/>
      </c>
      <c r="AF2246" s="250" t="b">
        <f>IF(tbl_TransDet_Exp[[#This Row],[ER Lookup and Format]]&lt;&gt;"",CONCATENATE(tbl_TransDet_Exp[[#This Row],[https://financials.omni.fsu.edu/psp/sprdfi/EMPLOYEE/ERP/c/AUDIT_EXPENSE_FUNCTIONS.TE_EXP_SHEET_INQ.GBL?SHEET_ID=]],AE2246,tbl_TransDet_Exp[[#This Row],[&amp;PAGE=EX_SHEET_ENTRY]]))</f>
        <v>0</v>
      </c>
      <c r="AG2246" s="250" t="str">
        <f t="shared" si="107"/>
        <v>https://docmgmt.its.fsu.edu/NolijWeb/public/apiLoginCheck.jsp?redir=../documentviewer/%3FdocumentId%3D</v>
      </c>
      <c r="AH22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6" s="250" t="str">
        <f>tbl_TransDet_Exp[[#Headers],[&amp;TargetFrameName=None]]</f>
        <v>&amp;TargetFrameName=None</v>
      </c>
      <c r="AJ22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6" s="71"/>
      <c r="AN2246" s="22"/>
      <c r="AO2246" s="22"/>
      <c r="AP2246" s="208"/>
      <c r="AQ2246" s="42" t="e">
        <f>IF(tbl_TransDet_Exp[[#This Row],[Custom SR Type]]="",INDEX(SR_Lookup[Section Name],MATCH(tbl_TransDet_Exp[[#This Row],[Account]],SR_Lookup[Account],0)),tbl_TransDet_Exp[[#This Row],[Custom SR Type]])</f>
        <v>#N/A</v>
      </c>
      <c r="AR2246" s="42">
        <f>VALUE(CONCATENATE(C2246,TEXT(tbl_TransDet_Exp[[#This Row],[Pd]],"00")))</f>
        <v>0</v>
      </c>
      <c r="AS2246" s="42" t="str">
        <f>TEXT(tbl_TransDet_Exp[[#This Row],[Project Id]],"000000")</f>
        <v>000000</v>
      </c>
      <c r="AT2246" s="42" t="e">
        <f>INDEX(Table11[Description],MATCH(tbl_TransDet_Exp[[#This Row],[Account]],Table11[GL Account],0))</f>
        <v>#N/A</v>
      </c>
      <c r="AU22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7" spans="2:47">
      <c r="B2247" s="11"/>
      <c r="C2247" s="243"/>
      <c r="D2247" s="243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244"/>
      <c r="P2247" s="11"/>
      <c r="Q2247" s="245"/>
      <c r="R2247" s="11"/>
      <c r="S2247" s="11"/>
      <c r="T2247" s="11"/>
      <c r="U2247" s="11"/>
      <c r="V2247" s="11"/>
      <c r="W2247" s="11"/>
      <c r="X2247" s="11"/>
      <c r="Y2247" s="11"/>
      <c r="Z2247" s="246"/>
      <c r="AA22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7" s="250" t="e">
        <f>IF(tbl_TransDet_Exp[[#This Row],[+/-  (HR GL Detail)]]&lt;&gt;"",tbl_TransDet_Exp[[#This Row],[+/-  (HR GL Detail)]],IF(#REF!&lt;&gt;"",#REF!,""))</f>
        <v>#REF!</v>
      </c>
      <c r="AC2247" s="250" t="str">
        <f t="shared" si="105"/>
        <v>https://financials.omni.fsu.edu/psp/sprdfi/EMPLOYEE/ERP/c/AUDIT_EXPENSE_FUNCTIONS.TE_EXP_SHEET_INQ.GBL?SHEET_ID=</v>
      </c>
      <c r="AD2247" s="250" t="str">
        <f t="shared" si="106"/>
        <v>&amp;PAGE=EX_SHEET_ENTRY</v>
      </c>
      <c r="AE2247" s="250" t="str">
        <f>IF(LEFT(tbl_TransDet_Exp[[#This Row],[Journal Id]],2)="EX",TEXT(tbl_TransDet_Exp[[#This Row],[Vch /Ex /PayId]],"0000000000"),"")</f>
        <v/>
      </c>
      <c r="AF2247" s="250" t="b">
        <f>IF(tbl_TransDet_Exp[[#This Row],[ER Lookup and Format]]&lt;&gt;"",CONCATENATE(tbl_TransDet_Exp[[#This Row],[https://financials.omni.fsu.edu/psp/sprdfi/EMPLOYEE/ERP/c/AUDIT_EXPENSE_FUNCTIONS.TE_EXP_SHEET_INQ.GBL?SHEET_ID=]],AE2247,tbl_TransDet_Exp[[#This Row],[&amp;PAGE=EX_SHEET_ENTRY]]))</f>
        <v>0</v>
      </c>
      <c r="AG2247" s="250" t="str">
        <f t="shared" si="107"/>
        <v>https://docmgmt.its.fsu.edu/NolijWeb/public/apiLoginCheck.jsp?redir=../documentviewer/%3FdocumentId%3D</v>
      </c>
      <c r="AH22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7" s="250" t="str">
        <f>tbl_TransDet_Exp[[#Headers],[&amp;TargetFrameName=None]]</f>
        <v>&amp;TargetFrameName=None</v>
      </c>
      <c r="AJ22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7" s="71"/>
      <c r="AN2247" s="22"/>
      <c r="AO2247" s="22"/>
      <c r="AP2247" s="208"/>
      <c r="AQ2247" s="42" t="e">
        <f>IF(tbl_TransDet_Exp[[#This Row],[Custom SR Type]]="",INDEX(SR_Lookup[Section Name],MATCH(tbl_TransDet_Exp[[#This Row],[Account]],SR_Lookup[Account],0)),tbl_TransDet_Exp[[#This Row],[Custom SR Type]])</f>
        <v>#N/A</v>
      </c>
      <c r="AR2247" s="42">
        <f>VALUE(CONCATENATE(C2247,TEXT(tbl_TransDet_Exp[[#This Row],[Pd]],"00")))</f>
        <v>0</v>
      </c>
      <c r="AS2247" s="42" t="str">
        <f>TEXT(tbl_TransDet_Exp[[#This Row],[Project Id]],"000000")</f>
        <v>000000</v>
      </c>
      <c r="AT2247" s="42" t="e">
        <f>INDEX(Table11[Description],MATCH(tbl_TransDet_Exp[[#This Row],[Account]],Table11[GL Account],0))</f>
        <v>#N/A</v>
      </c>
      <c r="AU22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8" spans="2:47">
      <c r="B2248" s="11"/>
      <c r="C2248" s="243"/>
      <c r="D2248" s="243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244"/>
      <c r="P2248" s="11"/>
      <c r="Q2248" s="245"/>
      <c r="R2248" s="11"/>
      <c r="S2248" s="11"/>
      <c r="T2248" s="11"/>
      <c r="U2248" s="11"/>
      <c r="V2248" s="11"/>
      <c r="W2248" s="11"/>
      <c r="X2248" s="11"/>
      <c r="Y2248" s="11"/>
      <c r="Z2248" s="246"/>
      <c r="AA22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8" s="250" t="e">
        <f>IF(tbl_TransDet_Exp[[#This Row],[+/-  (HR GL Detail)]]&lt;&gt;"",tbl_TransDet_Exp[[#This Row],[+/-  (HR GL Detail)]],IF(#REF!&lt;&gt;"",#REF!,""))</f>
        <v>#REF!</v>
      </c>
      <c r="AC2248" s="250" t="str">
        <f t="shared" si="105"/>
        <v>https://financials.omni.fsu.edu/psp/sprdfi/EMPLOYEE/ERP/c/AUDIT_EXPENSE_FUNCTIONS.TE_EXP_SHEET_INQ.GBL?SHEET_ID=</v>
      </c>
      <c r="AD2248" s="250" t="str">
        <f t="shared" si="106"/>
        <v>&amp;PAGE=EX_SHEET_ENTRY</v>
      </c>
      <c r="AE2248" s="250" t="str">
        <f>IF(LEFT(tbl_TransDet_Exp[[#This Row],[Journal Id]],2)="EX",TEXT(tbl_TransDet_Exp[[#This Row],[Vch /Ex /PayId]],"0000000000"),"")</f>
        <v/>
      </c>
      <c r="AF2248" s="250" t="b">
        <f>IF(tbl_TransDet_Exp[[#This Row],[ER Lookup and Format]]&lt;&gt;"",CONCATENATE(tbl_TransDet_Exp[[#This Row],[https://financials.omni.fsu.edu/psp/sprdfi/EMPLOYEE/ERP/c/AUDIT_EXPENSE_FUNCTIONS.TE_EXP_SHEET_INQ.GBL?SHEET_ID=]],AE2248,tbl_TransDet_Exp[[#This Row],[&amp;PAGE=EX_SHEET_ENTRY]]))</f>
        <v>0</v>
      </c>
      <c r="AG2248" s="250" t="str">
        <f t="shared" si="107"/>
        <v>https://docmgmt.its.fsu.edu/NolijWeb/public/apiLoginCheck.jsp?redir=../documentviewer/%3FdocumentId%3D</v>
      </c>
      <c r="AH22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8" s="250" t="str">
        <f>tbl_TransDet_Exp[[#Headers],[&amp;TargetFrameName=None]]</f>
        <v>&amp;TargetFrameName=None</v>
      </c>
      <c r="AJ22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8" s="71"/>
      <c r="AN2248" s="22"/>
      <c r="AO2248" s="22"/>
      <c r="AP2248" s="208"/>
      <c r="AQ2248" s="42" t="e">
        <f>IF(tbl_TransDet_Exp[[#This Row],[Custom SR Type]]="",INDEX(SR_Lookup[Section Name],MATCH(tbl_TransDet_Exp[[#This Row],[Account]],SR_Lookup[Account],0)),tbl_TransDet_Exp[[#This Row],[Custom SR Type]])</f>
        <v>#N/A</v>
      </c>
      <c r="AR2248" s="42">
        <f>VALUE(CONCATENATE(C2248,TEXT(tbl_TransDet_Exp[[#This Row],[Pd]],"00")))</f>
        <v>0</v>
      </c>
      <c r="AS2248" s="42" t="str">
        <f>TEXT(tbl_TransDet_Exp[[#This Row],[Project Id]],"000000")</f>
        <v>000000</v>
      </c>
      <c r="AT2248" s="42" t="e">
        <f>INDEX(Table11[Description],MATCH(tbl_TransDet_Exp[[#This Row],[Account]],Table11[GL Account],0))</f>
        <v>#N/A</v>
      </c>
      <c r="AU22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49" spans="2:47">
      <c r="B2249" s="11"/>
      <c r="C2249" s="243"/>
      <c r="D2249" s="243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244"/>
      <c r="P2249" s="11"/>
      <c r="Q2249" s="245"/>
      <c r="R2249" s="11"/>
      <c r="S2249" s="11"/>
      <c r="T2249" s="11"/>
      <c r="U2249" s="11"/>
      <c r="V2249" s="11"/>
      <c r="W2249" s="11"/>
      <c r="X2249" s="11"/>
      <c r="Y2249" s="11"/>
      <c r="Z2249" s="246"/>
      <c r="AA22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49" s="250" t="e">
        <f>IF(tbl_TransDet_Exp[[#This Row],[+/-  (HR GL Detail)]]&lt;&gt;"",tbl_TransDet_Exp[[#This Row],[+/-  (HR GL Detail)]],IF(#REF!&lt;&gt;"",#REF!,""))</f>
        <v>#REF!</v>
      </c>
      <c r="AC2249" s="250" t="str">
        <f t="shared" si="105"/>
        <v>https://financials.omni.fsu.edu/psp/sprdfi/EMPLOYEE/ERP/c/AUDIT_EXPENSE_FUNCTIONS.TE_EXP_SHEET_INQ.GBL?SHEET_ID=</v>
      </c>
      <c r="AD2249" s="250" t="str">
        <f t="shared" si="106"/>
        <v>&amp;PAGE=EX_SHEET_ENTRY</v>
      </c>
      <c r="AE2249" s="250" t="str">
        <f>IF(LEFT(tbl_TransDet_Exp[[#This Row],[Journal Id]],2)="EX",TEXT(tbl_TransDet_Exp[[#This Row],[Vch /Ex /PayId]],"0000000000"),"")</f>
        <v/>
      </c>
      <c r="AF2249" s="250" t="b">
        <f>IF(tbl_TransDet_Exp[[#This Row],[ER Lookup and Format]]&lt;&gt;"",CONCATENATE(tbl_TransDet_Exp[[#This Row],[https://financials.omni.fsu.edu/psp/sprdfi/EMPLOYEE/ERP/c/AUDIT_EXPENSE_FUNCTIONS.TE_EXP_SHEET_INQ.GBL?SHEET_ID=]],AE2249,tbl_TransDet_Exp[[#This Row],[&amp;PAGE=EX_SHEET_ENTRY]]))</f>
        <v>0</v>
      </c>
      <c r="AG2249" s="250" t="str">
        <f t="shared" si="107"/>
        <v>https://docmgmt.its.fsu.edu/NolijWeb/public/apiLoginCheck.jsp?redir=../documentviewer/%3FdocumentId%3D</v>
      </c>
      <c r="AH22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49" s="250" t="str">
        <f>tbl_TransDet_Exp[[#Headers],[&amp;TargetFrameName=None]]</f>
        <v>&amp;TargetFrameName=None</v>
      </c>
      <c r="AJ22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49" s="71"/>
      <c r="AN2249" s="22"/>
      <c r="AO2249" s="22"/>
      <c r="AP2249" s="208"/>
      <c r="AQ2249" s="42" t="e">
        <f>IF(tbl_TransDet_Exp[[#This Row],[Custom SR Type]]="",INDEX(SR_Lookup[Section Name],MATCH(tbl_TransDet_Exp[[#This Row],[Account]],SR_Lookup[Account],0)),tbl_TransDet_Exp[[#This Row],[Custom SR Type]])</f>
        <v>#N/A</v>
      </c>
      <c r="AR2249" s="42">
        <f>VALUE(CONCATENATE(C2249,TEXT(tbl_TransDet_Exp[[#This Row],[Pd]],"00")))</f>
        <v>0</v>
      </c>
      <c r="AS2249" s="42" t="str">
        <f>TEXT(tbl_TransDet_Exp[[#This Row],[Project Id]],"000000")</f>
        <v>000000</v>
      </c>
      <c r="AT2249" s="42" t="e">
        <f>INDEX(Table11[Description],MATCH(tbl_TransDet_Exp[[#This Row],[Account]],Table11[GL Account],0))</f>
        <v>#N/A</v>
      </c>
      <c r="AU22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0" spans="2:47">
      <c r="B2250" s="11"/>
      <c r="C2250" s="243"/>
      <c r="D2250" s="243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244"/>
      <c r="P2250" s="11"/>
      <c r="Q2250" s="245"/>
      <c r="R2250" s="11"/>
      <c r="S2250" s="11"/>
      <c r="T2250" s="11"/>
      <c r="U2250" s="11"/>
      <c r="V2250" s="11"/>
      <c r="W2250" s="11"/>
      <c r="X2250" s="11"/>
      <c r="Y2250" s="11"/>
      <c r="Z2250" s="246"/>
      <c r="AA22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0" s="250" t="e">
        <f>IF(tbl_TransDet_Exp[[#This Row],[+/-  (HR GL Detail)]]&lt;&gt;"",tbl_TransDet_Exp[[#This Row],[+/-  (HR GL Detail)]],IF(#REF!&lt;&gt;"",#REF!,""))</f>
        <v>#REF!</v>
      </c>
      <c r="AC2250" s="250" t="str">
        <f t="shared" ref="AC2250:AC2313" si="108">$AC$2</f>
        <v>https://financials.omni.fsu.edu/psp/sprdfi/EMPLOYEE/ERP/c/AUDIT_EXPENSE_FUNCTIONS.TE_EXP_SHEET_INQ.GBL?SHEET_ID=</v>
      </c>
      <c r="AD2250" s="250" t="str">
        <f t="shared" ref="AD2250:AD2313" si="109">$AD$2</f>
        <v>&amp;PAGE=EX_SHEET_ENTRY</v>
      </c>
      <c r="AE2250" s="250" t="str">
        <f>IF(LEFT(tbl_TransDet_Exp[[#This Row],[Journal Id]],2)="EX",TEXT(tbl_TransDet_Exp[[#This Row],[Vch /Ex /PayId]],"0000000000"),"")</f>
        <v/>
      </c>
      <c r="AF2250" s="250" t="b">
        <f>IF(tbl_TransDet_Exp[[#This Row],[ER Lookup and Format]]&lt;&gt;"",CONCATENATE(tbl_TransDet_Exp[[#This Row],[https://financials.omni.fsu.edu/psp/sprdfi/EMPLOYEE/ERP/c/AUDIT_EXPENSE_FUNCTIONS.TE_EXP_SHEET_INQ.GBL?SHEET_ID=]],AE2250,tbl_TransDet_Exp[[#This Row],[&amp;PAGE=EX_SHEET_ENTRY]]))</f>
        <v>0</v>
      </c>
      <c r="AG2250" s="250" t="str">
        <f t="shared" ref="AG2250:AG2313" si="110">$AG$2</f>
        <v>https://docmgmt.its.fsu.edu/NolijWeb/public/apiLoginCheck.jsp?redir=../documentviewer/%3FdocumentId%3D</v>
      </c>
      <c r="AH22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0" s="250" t="str">
        <f>tbl_TransDet_Exp[[#Headers],[&amp;TargetFrameName=None]]</f>
        <v>&amp;TargetFrameName=None</v>
      </c>
      <c r="AJ22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0" s="71"/>
      <c r="AN2250" s="22"/>
      <c r="AO2250" s="22"/>
      <c r="AP2250" s="208"/>
      <c r="AQ2250" s="42" t="e">
        <f>IF(tbl_TransDet_Exp[[#This Row],[Custom SR Type]]="",INDEX(SR_Lookup[Section Name],MATCH(tbl_TransDet_Exp[[#This Row],[Account]],SR_Lookup[Account],0)),tbl_TransDet_Exp[[#This Row],[Custom SR Type]])</f>
        <v>#N/A</v>
      </c>
      <c r="AR2250" s="42">
        <f>VALUE(CONCATENATE(C2250,TEXT(tbl_TransDet_Exp[[#This Row],[Pd]],"00")))</f>
        <v>0</v>
      </c>
      <c r="AS2250" s="42" t="str">
        <f>TEXT(tbl_TransDet_Exp[[#This Row],[Project Id]],"000000")</f>
        <v>000000</v>
      </c>
      <c r="AT2250" s="42" t="e">
        <f>INDEX(Table11[Description],MATCH(tbl_TransDet_Exp[[#This Row],[Account]],Table11[GL Account],0))</f>
        <v>#N/A</v>
      </c>
      <c r="AU22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1" spans="2:47">
      <c r="B2251" s="11"/>
      <c r="C2251" s="243"/>
      <c r="D2251" s="243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244"/>
      <c r="P2251" s="11"/>
      <c r="Q2251" s="245"/>
      <c r="R2251" s="11"/>
      <c r="S2251" s="11"/>
      <c r="T2251" s="11"/>
      <c r="U2251" s="11"/>
      <c r="V2251" s="11"/>
      <c r="W2251" s="11"/>
      <c r="X2251" s="11"/>
      <c r="Y2251" s="11"/>
      <c r="Z2251" s="246"/>
      <c r="AA22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1" s="250" t="e">
        <f>IF(tbl_TransDet_Exp[[#This Row],[+/-  (HR GL Detail)]]&lt;&gt;"",tbl_TransDet_Exp[[#This Row],[+/-  (HR GL Detail)]],IF(#REF!&lt;&gt;"",#REF!,""))</f>
        <v>#REF!</v>
      </c>
      <c r="AC2251" s="250" t="str">
        <f t="shared" si="108"/>
        <v>https://financials.omni.fsu.edu/psp/sprdfi/EMPLOYEE/ERP/c/AUDIT_EXPENSE_FUNCTIONS.TE_EXP_SHEET_INQ.GBL?SHEET_ID=</v>
      </c>
      <c r="AD2251" s="250" t="str">
        <f t="shared" si="109"/>
        <v>&amp;PAGE=EX_SHEET_ENTRY</v>
      </c>
      <c r="AE2251" s="250" t="str">
        <f>IF(LEFT(tbl_TransDet_Exp[[#This Row],[Journal Id]],2)="EX",TEXT(tbl_TransDet_Exp[[#This Row],[Vch /Ex /PayId]],"0000000000"),"")</f>
        <v/>
      </c>
      <c r="AF2251" s="250" t="b">
        <f>IF(tbl_TransDet_Exp[[#This Row],[ER Lookup and Format]]&lt;&gt;"",CONCATENATE(tbl_TransDet_Exp[[#This Row],[https://financials.omni.fsu.edu/psp/sprdfi/EMPLOYEE/ERP/c/AUDIT_EXPENSE_FUNCTIONS.TE_EXP_SHEET_INQ.GBL?SHEET_ID=]],AE2251,tbl_TransDet_Exp[[#This Row],[&amp;PAGE=EX_SHEET_ENTRY]]))</f>
        <v>0</v>
      </c>
      <c r="AG2251" s="250" t="str">
        <f t="shared" si="110"/>
        <v>https://docmgmt.its.fsu.edu/NolijWeb/public/apiLoginCheck.jsp?redir=../documentviewer/%3FdocumentId%3D</v>
      </c>
      <c r="AH22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1" s="250" t="str">
        <f>tbl_TransDet_Exp[[#Headers],[&amp;TargetFrameName=None]]</f>
        <v>&amp;TargetFrameName=None</v>
      </c>
      <c r="AJ22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1" s="71"/>
      <c r="AN2251" s="22"/>
      <c r="AO2251" s="22"/>
      <c r="AP2251" s="208"/>
      <c r="AQ2251" s="42" t="e">
        <f>IF(tbl_TransDet_Exp[[#This Row],[Custom SR Type]]="",INDEX(SR_Lookup[Section Name],MATCH(tbl_TransDet_Exp[[#This Row],[Account]],SR_Lookup[Account],0)),tbl_TransDet_Exp[[#This Row],[Custom SR Type]])</f>
        <v>#N/A</v>
      </c>
      <c r="AR2251" s="42">
        <f>VALUE(CONCATENATE(C2251,TEXT(tbl_TransDet_Exp[[#This Row],[Pd]],"00")))</f>
        <v>0</v>
      </c>
      <c r="AS2251" s="42" t="str">
        <f>TEXT(tbl_TransDet_Exp[[#This Row],[Project Id]],"000000")</f>
        <v>000000</v>
      </c>
      <c r="AT2251" s="42" t="e">
        <f>INDEX(Table11[Description],MATCH(tbl_TransDet_Exp[[#This Row],[Account]],Table11[GL Account],0))</f>
        <v>#N/A</v>
      </c>
      <c r="AU22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2" spans="2:47">
      <c r="B2252" s="11"/>
      <c r="C2252" s="243"/>
      <c r="D2252" s="243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244"/>
      <c r="P2252" s="11"/>
      <c r="Q2252" s="245"/>
      <c r="R2252" s="11"/>
      <c r="S2252" s="11"/>
      <c r="T2252" s="11"/>
      <c r="U2252" s="11"/>
      <c r="V2252" s="11"/>
      <c r="W2252" s="11"/>
      <c r="X2252" s="11"/>
      <c r="Y2252" s="11"/>
      <c r="Z2252" s="246"/>
      <c r="AA22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2" s="250" t="e">
        <f>IF(tbl_TransDet_Exp[[#This Row],[+/-  (HR GL Detail)]]&lt;&gt;"",tbl_TransDet_Exp[[#This Row],[+/-  (HR GL Detail)]],IF(#REF!&lt;&gt;"",#REF!,""))</f>
        <v>#REF!</v>
      </c>
      <c r="AC2252" s="250" t="str">
        <f t="shared" si="108"/>
        <v>https://financials.omni.fsu.edu/psp/sprdfi/EMPLOYEE/ERP/c/AUDIT_EXPENSE_FUNCTIONS.TE_EXP_SHEET_INQ.GBL?SHEET_ID=</v>
      </c>
      <c r="AD2252" s="250" t="str">
        <f t="shared" si="109"/>
        <v>&amp;PAGE=EX_SHEET_ENTRY</v>
      </c>
      <c r="AE2252" s="250" t="str">
        <f>IF(LEFT(tbl_TransDet_Exp[[#This Row],[Journal Id]],2)="EX",TEXT(tbl_TransDet_Exp[[#This Row],[Vch /Ex /PayId]],"0000000000"),"")</f>
        <v/>
      </c>
      <c r="AF2252" s="250" t="b">
        <f>IF(tbl_TransDet_Exp[[#This Row],[ER Lookup and Format]]&lt;&gt;"",CONCATENATE(tbl_TransDet_Exp[[#This Row],[https://financials.omni.fsu.edu/psp/sprdfi/EMPLOYEE/ERP/c/AUDIT_EXPENSE_FUNCTIONS.TE_EXP_SHEET_INQ.GBL?SHEET_ID=]],AE2252,tbl_TransDet_Exp[[#This Row],[&amp;PAGE=EX_SHEET_ENTRY]]))</f>
        <v>0</v>
      </c>
      <c r="AG2252" s="250" t="str">
        <f t="shared" si="110"/>
        <v>https://docmgmt.its.fsu.edu/NolijWeb/public/apiLoginCheck.jsp?redir=../documentviewer/%3FdocumentId%3D</v>
      </c>
      <c r="AH22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2" s="250" t="str">
        <f>tbl_TransDet_Exp[[#Headers],[&amp;TargetFrameName=None]]</f>
        <v>&amp;TargetFrameName=None</v>
      </c>
      <c r="AJ22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2" s="71"/>
      <c r="AN2252" s="22"/>
      <c r="AO2252" s="22"/>
      <c r="AP2252" s="208"/>
      <c r="AQ2252" s="42" t="e">
        <f>IF(tbl_TransDet_Exp[[#This Row],[Custom SR Type]]="",INDEX(SR_Lookup[Section Name],MATCH(tbl_TransDet_Exp[[#This Row],[Account]],SR_Lookup[Account],0)),tbl_TransDet_Exp[[#This Row],[Custom SR Type]])</f>
        <v>#N/A</v>
      </c>
      <c r="AR2252" s="42">
        <f>VALUE(CONCATENATE(C2252,TEXT(tbl_TransDet_Exp[[#This Row],[Pd]],"00")))</f>
        <v>0</v>
      </c>
      <c r="AS2252" s="42" t="str">
        <f>TEXT(tbl_TransDet_Exp[[#This Row],[Project Id]],"000000")</f>
        <v>000000</v>
      </c>
      <c r="AT2252" s="42" t="e">
        <f>INDEX(Table11[Description],MATCH(tbl_TransDet_Exp[[#This Row],[Account]],Table11[GL Account],0))</f>
        <v>#N/A</v>
      </c>
      <c r="AU22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3" spans="2:47">
      <c r="B2253" s="11"/>
      <c r="C2253" s="243"/>
      <c r="D2253" s="243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244"/>
      <c r="P2253" s="11"/>
      <c r="Q2253" s="245"/>
      <c r="R2253" s="11"/>
      <c r="S2253" s="11"/>
      <c r="T2253" s="11"/>
      <c r="U2253" s="11"/>
      <c r="V2253" s="11"/>
      <c r="W2253" s="11"/>
      <c r="X2253" s="11"/>
      <c r="Y2253" s="11"/>
      <c r="Z2253" s="246"/>
      <c r="AA22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3" s="250" t="e">
        <f>IF(tbl_TransDet_Exp[[#This Row],[+/-  (HR GL Detail)]]&lt;&gt;"",tbl_TransDet_Exp[[#This Row],[+/-  (HR GL Detail)]],IF(#REF!&lt;&gt;"",#REF!,""))</f>
        <v>#REF!</v>
      </c>
      <c r="AC2253" s="250" t="str">
        <f t="shared" si="108"/>
        <v>https://financials.omni.fsu.edu/psp/sprdfi/EMPLOYEE/ERP/c/AUDIT_EXPENSE_FUNCTIONS.TE_EXP_SHEET_INQ.GBL?SHEET_ID=</v>
      </c>
      <c r="AD2253" s="250" t="str">
        <f t="shared" si="109"/>
        <v>&amp;PAGE=EX_SHEET_ENTRY</v>
      </c>
      <c r="AE2253" s="250" t="str">
        <f>IF(LEFT(tbl_TransDet_Exp[[#This Row],[Journal Id]],2)="EX",TEXT(tbl_TransDet_Exp[[#This Row],[Vch /Ex /PayId]],"0000000000"),"")</f>
        <v/>
      </c>
      <c r="AF2253" s="250" t="b">
        <f>IF(tbl_TransDet_Exp[[#This Row],[ER Lookup and Format]]&lt;&gt;"",CONCATENATE(tbl_TransDet_Exp[[#This Row],[https://financials.omni.fsu.edu/psp/sprdfi/EMPLOYEE/ERP/c/AUDIT_EXPENSE_FUNCTIONS.TE_EXP_SHEET_INQ.GBL?SHEET_ID=]],AE2253,tbl_TransDet_Exp[[#This Row],[&amp;PAGE=EX_SHEET_ENTRY]]))</f>
        <v>0</v>
      </c>
      <c r="AG2253" s="250" t="str">
        <f t="shared" si="110"/>
        <v>https://docmgmt.its.fsu.edu/NolijWeb/public/apiLoginCheck.jsp?redir=../documentviewer/%3FdocumentId%3D</v>
      </c>
      <c r="AH22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3" s="250" t="str">
        <f>tbl_TransDet_Exp[[#Headers],[&amp;TargetFrameName=None]]</f>
        <v>&amp;TargetFrameName=None</v>
      </c>
      <c r="AJ22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3" s="71"/>
      <c r="AN2253" s="22"/>
      <c r="AO2253" s="22"/>
      <c r="AP2253" s="208"/>
      <c r="AQ2253" s="42" t="e">
        <f>IF(tbl_TransDet_Exp[[#This Row],[Custom SR Type]]="",INDEX(SR_Lookup[Section Name],MATCH(tbl_TransDet_Exp[[#This Row],[Account]],SR_Lookup[Account],0)),tbl_TransDet_Exp[[#This Row],[Custom SR Type]])</f>
        <v>#N/A</v>
      </c>
      <c r="AR2253" s="42">
        <f>VALUE(CONCATENATE(C2253,TEXT(tbl_TransDet_Exp[[#This Row],[Pd]],"00")))</f>
        <v>0</v>
      </c>
      <c r="AS2253" s="42" t="str">
        <f>TEXT(tbl_TransDet_Exp[[#This Row],[Project Id]],"000000")</f>
        <v>000000</v>
      </c>
      <c r="AT2253" s="42" t="e">
        <f>INDEX(Table11[Description],MATCH(tbl_TransDet_Exp[[#This Row],[Account]],Table11[GL Account],0))</f>
        <v>#N/A</v>
      </c>
      <c r="AU22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4" spans="2:47">
      <c r="B2254" s="11"/>
      <c r="C2254" s="243"/>
      <c r="D2254" s="243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244"/>
      <c r="P2254" s="11"/>
      <c r="Q2254" s="245"/>
      <c r="R2254" s="11"/>
      <c r="S2254" s="11"/>
      <c r="T2254" s="11"/>
      <c r="U2254" s="11"/>
      <c r="V2254" s="11"/>
      <c r="W2254" s="11"/>
      <c r="X2254" s="11"/>
      <c r="Y2254" s="11"/>
      <c r="Z2254" s="246"/>
      <c r="AA22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4" s="250" t="e">
        <f>IF(tbl_TransDet_Exp[[#This Row],[+/-  (HR GL Detail)]]&lt;&gt;"",tbl_TransDet_Exp[[#This Row],[+/-  (HR GL Detail)]],IF(#REF!&lt;&gt;"",#REF!,""))</f>
        <v>#REF!</v>
      </c>
      <c r="AC2254" s="250" t="str">
        <f t="shared" si="108"/>
        <v>https://financials.omni.fsu.edu/psp/sprdfi/EMPLOYEE/ERP/c/AUDIT_EXPENSE_FUNCTIONS.TE_EXP_SHEET_INQ.GBL?SHEET_ID=</v>
      </c>
      <c r="AD2254" s="250" t="str">
        <f t="shared" si="109"/>
        <v>&amp;PAGE=EX_SHEET_ENTRY</v>
      </c>
      <c r="AE2254" s="250" t="str">
        <f>IF(LEFT(tbl_TransDet_Exp[[#This Row],[Journal Id]],2)="EX",TEXT(tbl_TransDet_Exp[[#This Row],[Vch /Ex /PayId]],"0000000000"),"")</f>
        <v/>
      </c>
      <c r="AF2254" s="250" t="b">
        <f>IF(tbl_TransDet_Exp[[#This Row],[ER Lookup and Format]]&lt;&gt;"",CONCATENATE(tbl_TransDet_Exp[[#This Row],[https://financials.omni.fsu.edu/psp/sprdfi/EMPLOYEE/ERP/c/AUDIT_EXPENSE_FUNCTIONS.TE_EXP_SHEET_INQ.GBL?SHEET_ID=]],AE2254,tbl_TransDet_Exp[[#This Row],[&amp;PAGE=EX_SHEET_ENTRY]]))</f>
        <v>0</v>
      </c>
      <c r="AG2254" s="250" t="str">
        <f t="shared" si="110"/>
        <v>https://docmgmt.its.fsu.edu/NolijWeb/public/apiLoginCheck.jsp?redir=../documentviewer/%3FdocumentId%3D</v>
      </c>
      <c r="AH22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4" s="250" t="str">
        <f>tbl_TransDet_Exp[[#Headers],[&amp;TargetFrameName=None]]</f>
        <v>&amp;TargetFrameName=None</v>
      </c>
      <c r="AJ22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4" s="71"/>
      <c r="AN2254" s="22"/>
      <c r="AO2254" s="22"/>
      <c r="AP2254" s="208"/>
      <c r="AQ2254" s="42" t="e">
        <f>IF(tbl_TransDet_Exp[[#This Row],[Custom SR Type]]="",INDEX(SR_Lookup[Section Name],MATCH(tbl_TransDet_Exp[[#This Row],[Account]],SR_Lookup[Account],0)),tbl_TransDet_Exp[[#This Row],[Custom SR Type]])</f>
        <v>#N/A</v>
      </c>
      <c r="AR2254" s="42">
        <f>VALUE(CONCATENATE(C2254,TEXT(tbl_TransDet_Exp[[#This Row],[Pd]],"00")))</f>
        <v>0</v>
      </c>
      <c r="AS2254" s="42" t="str">
        <f>TEXT(tbl_TransDet_Exp[[#This Row],[Project Id]],"000000")</f>
        <v>000000</v>
      </c>
      <c r="AT2254" s="42" t="e">
        <f>INDEX(Table11[Description],MATCH(tbl_TransDet_Exp[[#This Row],[Account]],Table11[GL Account],0))</f>
        <v>#N/A</v>
      </c>
      <c r="AU22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5" spans="2:47">
      <c r="B2255" s="11"/>
      <c r="C2255" s="243"/>
      <c r="D2255" s="243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244"/>
      <c r="P2255" s="11"/>
      <c r="Q2255" s="245"/>
      <c r="R2255" s="11"/>
      <c r="S2255" s="11"/>
      <c r="T2255" s="11"/>
      <c r="U2255" s="11"/>
      <c r="V2255" s="11"/>
      <c r="W2255" s="11"/>
      <c r="X2255" s="11"/>
      <c r="Y2255" s="11"/>
      <c r="Z2255" s="246"/>
      <c r="AA22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5" s="250" t="e">
        <f>IF(tbl_TransDet_Exp[[#This Row],[+/-  (HR GL Detail)]]&lt;&gt;"",tbl_TransDet_Exp[[#This Row],[+/-  (HR GL Detail)]],IF(#REF!&lt;&gt;"",#REF!,""))</f>
        <v>#REF!</v>
      </c>
      <c r="AC2255" s="250" t="str">
        <f t="shared" si="108"/>
        <v>https://financials.omni.fsu.edu/psp/sprdfi/EMPLOYEE/ERP/c/AUDIT_EXPENSE_FUNCTIONS.TE_EXP_SHEET_INQ.GBL?SHEET_ID=</v>
      </c>
      <c r="AD2255" s="250" t="str">
        <f t="shared" si="109"/>
        <v>&amp;PAGE=EX_SHEET_ENTRY</v>
      </c>
      <c r="AE2255" s="250" t="str">
        <f>IF(LEFT(tbl_TransDet_Exp[[#This Row],[Journal Id]],2)="EX",TEXT(tbl_TransDet_Exp[[#This Row],[Vch /Ex /PayId]],"0000000000"),"")</f>
        <v/>
      </c>
      <c r="AF2255" s="250" t="b">
        <f>IF(tbl_TransDet_Exp[[#This Row],[ER Lookup and Format]]&lt;&gt;"",CONCATENATE(tbl_TransDet_Exp[[#This Row],[https://financials.omni.fsu.edu/psp/sprdfi/EMPLOYEE/ERP/c/AUDIT_EXPENSE_FUNCTIONS.TE_EXP_SHEET_INQ.GBL?SHEET_ID=]],AE2255,tbl_TransDet_Exp[[#This Row],[&amp;PAGE=EX_SHEET_ENTRY]]))</f>
        <v>0</v>
      </c>
      <c r="AG2255" s="250" t="str">
        <f t="shared" si="110"/>
        <v>https://docmgmt.its.fsu.edu/NolijWeb/public/apiLoginCheck.jsp?redir=../documentviewer/%3FdocumentId%3D</v>
      </c>
      <c r="AH22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5" s="250" t="str">
        <f>tbl_TransDet_Exp[[#Headers],[&amp;TargetFrameName=None]]</f>
        <v>&amp;TargetFrameName=None</v>
      </c>
      <c r="AJ22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5" s="71"/>
      <c r="AN2255" s="22"/>
      <c r="AO2255" s="22"/>
      <c r="AP2255" s="208"/>
      <c r="AQ2255" s="42" t="e">
        <f>IF(tbl_TransDet_Exp[[#This Row],[Custom SR Type]]="",INDEX(SR_Lookup[Section Name],MATCH(tbl_TransDet_Exp[[#This Row],[Account]],SR_Lookup[Account],0)),tbl_TransDet_Exp[[#This Row],[Custom SR Type]])</f>
        <v>#N/A</v>
      </c>
      <c r="AR2255" s="42">
        <f>VALUE(CONCATENATE(C2255,TEXT(tbl_TransDet_Exp[[#This Row],[Pd]],"00")))</f>
        <v>0</v>
      </c>
      <c r="AS2255" s="42" t="str">
        <f>TEXT(tbl_TransDet_Exp[[#This Row],[Project Id]],"000000")</f>
        <v>000000</v>
      </c>
      <c r="AT2255" s="42" t="e">
        <f>INDEX(Table11[Description],MATCH(tbl_TransDet_Exp[[#This Row],[Account]],Table11[GL Account],0))</f>
        <v>#N/A</v>
      </c>
      <c r="AU22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6" spans="2:47">
      <c r="B2256" s="11"/>
      <c r="C2256" s="243"/>
      <c r="D2256" s="243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244"/>
      <c r="P2256" s="11"/>
      <c r="Q2256" s="245"/>
      <c r="R2256" s="11"/>
      <c r="S2256" s="11"/>
      <c r="T2256" s="11"/>
      <c r="U2256" s="11"/>
      <c r="V2256" s="11"/>
      <c r="W2256" s="11"/>
      <c r="X2256" s="11"/>
      <c r="Y2256" s="11"/>
      <c r="Z2256" s="246"/>
      <c r="AA22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6" s="250" t="e">
        <f>IF(tbl_TransDet_Exp[[#This Row],[+/-  (HR GL Detail)]]&lt;&gt;"",tbl_TransDet_Exp[[#This Row],[+/-  (HR GL Detail)]],IF(#REF!&lt;&gt;"",#REF!,""))</f>
        <v>#REF!</v>
      </c>
      <c r="AC2256" s="250" t="str">
        <f t="shared" si="108"/>
        <v>https://financials.omni.fsu.edu/psp/sprdfi/EMPLOYEE/ERP/c/AUDIT_EXPENSE_FUNCTIONS.TE_EXP_SHEET_INQ.GBL?SHEET_ID=</v>
      </c>
      <c r="AD2256" s="250" t="str">
        <f t="shared" si="109"/>
        <v>&amp;PAGE=EX_SHEET_ENTRY</v>
      </c>
      <c r="AE2256" s="250" t="str">
        <f>IF(LEFT(tbl_TransDet_Exp[[#This Row],[Journal Id]],2)="EX",TEXT(tbl_TransDet_Exp[[#This Row],[Vch /Ex /PayId]],"0000000000"),"")</f>
        <v/>
      </c>
      <c r="AF2256" s="250" t="b">
        <f>IF(tbl_TransDet_Exp[[#This Row],[ER Lookup and Format]]&lt;&gt;"",CONCATENATE(tbl_TransDet_Exp[[#This Row],[https://financials.omni.fsu.edu/psp/sprdfi/EMPLOYEE/ERP/c/AUDIT_EXPENSE_FUNCTIONS.TE_EXP_SHEET_INQ.GBL?SHEET_ID=]],AE2256,tbl_TransDet_Exp[[#This Row],[&amp;PAGE=EX_SHEET_ENTRY]]))</f>
        <v>0</v>
      </c>
      <c r="AG2256" s="250" t="str">
        <f t="shared" si="110"/>
        <v>https://docmgmt.its.fsu.edu/NolijWeb/public/apiLoginCheck.jsp?redir=../documentviewer/%3FdocumentId%3D</v>
      </c>
      <c r="AH22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6" s="250" t="str">
        <f>tbl_TransDet_Exp[[#Headers],[&amp;TargetFrameName=None]]</f>
        <v>&amp;TargetFrameName=None</v>
      </c>
      <c r="AJ22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6" s="71"/>
      <c r="AN2256" s="22"/>
      <c r="AO2256" s="22"/>
      <c r="AP2256" s="208"/>
      <c r="AQ2256" s="42" t="e">
        <f>IF(tbl_TransDet_Exp[[#This Row],[Custom SR Type]]="",INDEX(SR_Lookup[Section Name],MATCH(tbl_TransDet_Exp[[#This Row],[Account]],SR_Lookup[Account],0)),tbl_TransDet_Exp[[#This Row],[Custom SR Type]])</f>
        <v>#N/A</v>
      </c>
      <c r="AR2256" s="42">
        <f>VALUE(CONCATENATE(C2256,TEXT(tbl_TransDet_Exp[[#This Row],[Pd]],"00")))</f>
        <v>0</v>
      </c>
      <c r="AS2256" s="42" t="str">
        <f>TEXT(tbl_TransDet_Exp[[#This Row],[Project Id]],"000000")</f>
        <v>000000</v>
      </c>
      <c r="AT2256" s="42" t="e">
        <f>INDEX(Table11[Description],MATCH(tbl_TransDet_Exp[[#This Row],[Account]],Table11[GL Account],0))</f>
        <v>#N/A</v>
      </c>
      <c r="AU22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7" spans="2:47">
      <c r="B2257" s="11"/>
      <c r="C2257" s="243"/>
      <c r="D2257" s="243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244"/>
      <c r="P2257" s="11"/>
      <c r="Q2257" s="245"/>
      <c r="R2257" s="11"/>
      <c r="S2257" s="11"/>
      <c r="T2257" s="11"/>
      <c r="U2257" s="11"/>
      <c r="V2257" s="11"/>
      <c r="W2257" s="11"/>
      <c r="X2257" s="11"/>
      <c r="Y2257" s="11"/>
      <c r="Z2257" s="246"/>
      <c r="AA22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7" s="250" t="e">
        <f>IF(tbl_TransDet_Exp[[#This Row],[+/-  (HR GL Detail)]]&lt;&gt;"",tbl_TransDet_Exp[[#This Row],[+/-  (HR GL Detail)]],IF(#REF!&lt;&gt;"",#REF!,""))</f>
        <v>#REF!</v>
      </c>
      <c r="AC2257" s="250" t="str">
        <f t="shared" si="108"/>
        <v>https://financials.omni.fsu.edu/psp/sprdfi/EMPLOYEE/ERP/c/AUDIT_EXPENSE_FUNCTIONS.TE_EXP_SHEET_INQ.GBL?SHEET_ID=</v>
      </c>
      <c r="AD2257" s="250" t="str">
        <f t="shared" si="109"/>
        <v>&amp;PAGE=EX_SHEET_ENTRY</v>
      </c>
      <c r="AE2257" s="250" t="str">
        <f>IF(LEFT(tbl_TransDet_Exp[[#This Row],[Journal Id]],2)="EX",TEXT(tbl_TransDet_Exp[[#This Row],[Vch /Ex /PayId]],"0000000000"),"")</f>
        <v/>
      </c>
      <c r="AF2257" s="250" t="b">
        <f>IF(tbl_TransDet_Exp[[#This Row],[ER Lookup and Format]]&lt;&gt;"",CONCATENATE(tbl_TransDet_Exp[[#This Row],[https://financials.omni.fsu.edu/psp/sprdfi/EMPLOYEE/ERP/c/AUDIT_EXPENSE_FUNCTIONS.TE_EXP_SHEET_INQ.GBL?SHEET_ID=]],AE2257,tbl_TransDet_Exp[[#This Row],[&amp;PAGE=EX_SHEET_ENTRY]]))</f>
        <v>0</v>
      </c>
      <c r="AG2257" s="250" t="str">
        <f t="shared" si="110"/>
        <v>https://docmgmt.its.fsu.edu/NolijWeb/public/apiLoginCheck.jsp?redir=../documentviewer/%3FdocumentId%3D</v>
      </c>
      <c r="AH22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7" s="250" t="str">
        <f>tbl_TransDet_Exp[[#Headers],[&amp;TargetFrameName=None]]</f>
        <v>&amp;TargetFrameName=None</v>
      </c>
      <c r="AJ22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7" s="71"/>
      <c r="AN2257" s="22"/>
      <c r="AO2257" s="22"/>
      <c r="AP2257" s="208"/>
      <c r="AQ2257" s="42" t="e">
        <f>IF(tbl_TransDet_Exp[[#This Row],[Custom SR Type]]="",INDEX(SR_Lookup[Section Name],MATCH(tbl_TransDet_Exp[[#This Row],[Account]],SR_Lookup[Account],0)),tbl_TransDet_Exp[[#This Row],[Custom SR Type]])</f>
        <v>#N/A</v>
      </c>
      <c r="AR2257" s="42">
        <f>VALUE(CONCATENATE(C2257,TEXT(tbl_TransDet_Exp[[#This Row],[Pd]],"00")))</f>
        <v>0</v>
      </c>
      <c r="AS2257" s="42" t="str">
        <f>TEXT(tbl_TransDet_Exp[[#This Row],[Project Id]],"000000")</f>
        <v>000000</v>
      </c>
      <c r="AT2257" s="42" t="e">
        <f>INDEX(Table11[Description],MATCH(tbl_TransDet_Exp[[#This Row],[Account]],Table11[GL Account],0))</f>
        <v>#N/A</v>
      </c>
      <c r="AU22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8" spans="2:47">
      <c r="B2258" s="11"/>
      <c r="C2258" s="243"/>
      <c r="D2258" s="243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244"/>
      <c r="P2258" s="11"/>
      <c r="Q2258" s="245"/>
      <c r="R2258" s="11"/>
      <c r="S2258" s="11"/>
      <c r="T2258" s="11"/>
      <c r="U2258" s="11"/>
      <c r="V2258" s="11"/>
      <c r="W2258" s="11"/>
      <c r="X2258" s="11"/>
      <c r="Y2258" s="11"/>
      <c r="Z2258" s="246"/>
      <c r="AA22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8" s="250" t="e">
        <f>IF(tbl_TransDet_Exp[[#This Row],[+/-  (HR GL Detail)]]&lt;&gt;"",tbl_TransDet_Exp[[#This Row],[+/-  (HR GL Detail)]],IF(#REF!&lt;&gt;"",#REF!,""))</f>
        <v>#REF!</v>
      </c>
      <c r="AC2258" s="250" t="str">
        <f t="shared" si="108"/>
        <v>https://financials.omni.fsu.edu/psp/sprdfi/EMPLOYEE/ERP/c/AUDIT_EXPENSE_FUNCTIONS.TE_EXP_SHEET_INQ.GBL?SHEET_ID=</v>
      </c>
      <c r="AD2258" s="250" t="str">
        <f t="shared" si="109"/>
        <v>&amp;PAGE=EX_SHEET_ENTRY</v>
      </c>
      <c r="AE2258" s="250" t="str">
        <f>IF(LEFT(tbl_TransDet_Exp[[#This Row],[Journal Id]],2)="EX",TEXT(tbl_TransDet_Exp[[#This Row],[Vch /Ex /PayId]],"0000000000"),"")</f>
        <v/>
      </c>
      <c r="AF2258" s="250" t="b">
        <f>IF(tbl_TransDet_Exp[[#This Row],[ER Lookup and Format]]&lt;&gt;"",CONCATENATE(tbl_TransDet_Exp[[#This Row],[https://financials.omni.fsu.edu/psp/sprdfi/EMPLOYEE/ERP/c/AUDIT_EXPENSE_FUNCTIONS.TE_EXP_SHEET_INQ.GBL?SHEET_ID=]],AE2258,tbl_TransDet_Exp[[#This Row],[&amp;PAGE=EX_SHEET_ENTRY]]))</f>
        <v>0</v>
      </c>
      <c r="AG2258" s="250" t="str">
        <f t="shared" si="110"/>
        <v>https://docmgmt.its.fsu.edu/NolijWeb/public/apiLoginCheck.jsp?redir=../documentviewer/%3FdocumentId%3D</v>
      </c>
      <c r="AH22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8" s="250" t="str">
        <f>tbl_TransDet_Exp[[#Headers],[&amp;TargetFrameName=None]]</f>
        <v>&amp;TargetFrameName=None</v>
      </c>
      <c r="AJ22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8" s="71"/>
      <c r="AN2258" s="22"/>
      <c r="AO2258" s="22"/>
      <c r="AP2258" s="208"/>
      <c r="AQ2258" s="42" t="e">
        <f>IF(tbl_TransDet_Exp[[#This Row],[Custom SR Type]]="",INDEX(SR_Lookup[Section Name],MATCH(tbl_TransDet_Exp[[#This Row],[Account]],SR_Lookup[Account],0)),tbl_TransDet_Exp[[#This Row],[Custom SR Type]])</f>
        <v>#N/A</v>
      </c>
      <c r="AR2258" s="42">
        <f>VALUE(CONCATENATE(C2258,TEXT(tbl_TransDet_Exp[[#This Row],[Pd]],"00")))</f>
        <v>0</v>
      </c>
      <c r="AS2258" s="42" t="str">
        <f>TEXT(tbl_TransDet_Exp[[#This Row],[Project Id]],"000000")</f>
        <v>000000</v>
      </c>
      <c r="AT2258" s="42" t="e">
        <f>INDEX(Table11[Description],MATCH(tbl_TransDet_Exp[[#This Row],[Account]],Table11[GL Account],0))</f>
        <v>#N/A</v>
      </c>
      <c r="AU22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59" spans="2:47">
      <c r="B2259" s="11"/>
      <c r="C2259" s="243"/>
      <c r="D2259" s="243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244"/>
      <c r="P2259" s="11"/>
      <c r="Q2259" s="245"/>
      <c r="R2259" s="11"/>
      <c r="S2259" s="11"/>
      <c r="T2259" s="11"/>
      <c r="U2259" s="11"/>
      <c r="V2259" s="11"/>
      <c r="W2259" s="11"/>
      <c r="X2259" s="11"/>
      <c r="Y2259" s="11"/>
      <c r="Z2259" s="246"/>
      <c r="AA22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59" s="250" t="e">
        <f>IF(tbl_TransDet_Exp[[#This Row],[+/-  (HR GL Detail)]]&lt;&gt;"",tbl_TransDet_Exp[[#This Row],[+/-  (HR GL Detail)]],IF(#REF!&lt;&gt;"",#REF!,""))</f>
        <v>#REF!</v>
      </c>
      <c r="AC2259" s="250" t="str">
        <f t="shared" si="108"/>
        <v>https://financials.omni.fsu.edu/psp/sprdfi/EMPLOYEE/ERP/c/AUDIT_EXPENSE_FUNCTIONS.TE_EXP_SHEET_INQ.GBL?SHEET_ID=</v>
      </c>
      <c r="AD2259" s="250" t="str">
        <f t="shared" si="109"/>
        <v>&amp;PAGE=EX_SHEET_ENTRY</v>
      </c>
      <c r="AE2259" s="250" t="str">
        <f>IF(LEFT(tbl_TransDet_Exp[[#This Row],[Journal Id]],2)="EX",TEXT(tbl_TransDet_Exp[[#This Row],[Vch /Ex /PayId]],"0000000000"),"")</f>
        <v/>
      </c>
      <c r="AF2259" s="250" t="b">
        <f>IF(tbl_TransDet_Exp[[#This Row],[ER Lookup and Format]]&lt;&gt;"",CONCATENATE(tbl_TransDet_Exp[[#This Row],[https://financials.omni.fsu.edu/psp/sprdfi/EMPLOYEE/ERP/c/AUDIT_EXPENSE_FUNCTIONS.TE_EXP_SHEET_INQ.GBL?SHEET_ID=]],AE2259,tbl_TransDet_Exp[[#This Row],[&amp;PAGE=EX_SHEET_ENTRY]]))</f>
        <v>0</v>
      </c>
      <c r="AG2259" s="250" t="str">
        <f t="shared" si="110"/>
        <v>https://docmgmt.its.fsu.edu/NolijWeb/public/apiLoginCheck.jsp?redir=../documentviewer/%3FdocumentId%3D</v>
      </c>
      <c r="AH22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59" s="250" t="str">
        <f>tbl_TransDet_Exp[[#Headers],[&amp;TargetFrameName=None]]</f>
        <v>&amp;TargetFrameName=None</v>
      </c>
      <c r="AJ22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59" s="71"/>
      <c r="AN2259" s="22"/>
      <c r="AO2259" s="22"/>
      <c r="AP2259" s="208"/>
      <c r="AQ2259" s="42" t="e">
        <f>IF(tbl_TransDet_Exp[[#This Row],[Custom SR Type]]="",INDEX(SR_Lookup[Section Name],MATCH(tbl_TransDet_Exp[[#This Row],[Account]],SR_Lookup[Account],0)),tbl_TransDet_Exp[[#This Row],[Custom SR Type]])</f>
        <v>#N/A</v>
      </c>
      <c r="AR2259" s="42">
        <f>VALUE(CONCATENATE(C2259,TEXT(tbl_TransDet_Exp[[#This Row],[Pd]],"00")))</f>
        <v>0</v>
      </c>
      <c r="AS2259" s="42" t="str">
        <f>TEXT(tbl_TransDet_Exp[[#This Row],[Project Id]],"000000")</f>
        <v>000000</v>
      </c>
      <c r="AT2259" s="42" t="e">
        <f>INDEX(Table11[Description],MATCH(tbl_TransDet_Exp[[#This Row],[Account]],Table11[GL Account],0))</f>
        <v>#N/A</v>
      </c>
      <c r="AU22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0" spans="2:47">
      <c r="B2260" s="11"/>
      <c r="C2260" s="243"/>
      <c r="D2260" s="243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244"/>
      <c r="P2260" s="11"/>
      <c r="Q2260" s="245"/>
      <c r="R2260" s="11"/>
      <c r="S2260" s="11"/>
      <c r="T2260" s="11"/>
      <c r="U2260" s="11"/>
      <c r="V2260" s="11"/>
      <c r="W2260" s="11"/>
      <c r="X2260" s="11"/>
      <c r="Y2260" s="11"/>
      <c r="Z2260" s="246"/>
      <c r="AA22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0" s="250" t="e">
        <f>IF(tbl_TransDet_Exp[[#This Row],[+/-  (HR GL Detail)]]&lt;&gt;"",tbl_TransDet_Exp[[#This Row],[+/-  (HR GL Detail)]],IF(#REF!&lt;&gt;"",#REF!,""))</f>
        <v>#REF!</v>
      </c>
      <c r="AC2260" s="250" t="str">
        <f t="shared" si="108"/>
        <v>https://financials.omni.fsu.edu/psp/sprdfi/EMPLOYEE/ERP/c/AUDIT_EXPENSE_FUNCTIONS.TE_EXP_SHEET_INQ.GBL?SHEET_ID=</v>
      </c>
      <c r="AD2260" s="250" t="str">
        <f t="shared" si="109"/>
        <v>&amp;PAGE=EX_SHEET_ENTRY</v>
      </c>
      <c r="AE2260" s="250" t="str">
        <f>IF(LEFT(tbl_TransDet_Exp[[#This Row],[Journal Id]],2)="EX",TEXT(tbl_TransDet_Exp[[#This Row],[Vch /Ex /PayId]],"0000000000"),"")</f>
        <v/>
      </c>
      <c r="AF2260" s="250" t="b">
        <f>IF(tbl_TransDet_Exp[[#This Row],[ER Lookup and Format]]&lt;&gt;"",CONCATENATE(tbl_TransDet_Exp[[#This Row],[https://financials.omni.fsu.edu/psp/sprdfi/EMPLOYEE/ERP/c/AUDIT_EXPENSE_FUNCTIONS.TE_EXP_SHEET_INQ.GBL?SHEET_ID=]],AE2260,tbl_TransDet_Exp[[#This Row],[&amp;PAGE=EX_SHEET_ENTRY]]))</f>
        <v>0</v>
      </c>
      <c r="AG2260" s="250" t="str">
        <f t="shared" si="110"/>
        <v>https://docmgmt.its.fsu.edu/NolijWeb/public/apiLoginCheck.jsp?redir=../documentviewer/%3FdocumentId%3D</v>
      </c>
      <c r="AH22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0" s="250" t="str">
        <f>tbl_TransDet_Exp[[#Headers],[&amp;TargetFrameName=None]]</f>
        <v>&amp;TargetFrameName=None</v>
      </c>
      <c r="AJ22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0" s="71"/>
      <c r="AN2260" s="22"/>
      <c r="AO2260" s="22"/>
      <c r="AP2260" s="208"/>
      <c r="AQ2260" s="42" t="e">
        <f>IF(tbl_TransDet_Exp[[#This Row],[Custom SR Type]]="",INDEX(SR_Lookup[Section Name],MATCH(tbl_TransDet_Exp[[#This Row],[Account]],SR_Lookup[Account],0)),tbl_TransDet_Exp[[#This Row],[Custom SR Type]])</f>
        <v>#N/A</v>
      </c>
      <c r="AR2260" s="42">
        <f>VALUE(CONCATENATE(C2260,TEXT(tbl_TransDet_Exp[[#This Row],[Pd]],"00")))</f>
        <v>0</v>
      </c>
      <c r="AS2260" s="42" t="str">
        <f>TEXT(tbl_TransDet_Exp[[#This Row],[Project Id]],"000000")</f>
        <v>000000</v>
      </c>
      <c r="AT2260" s="42" t="e">
        <f>INDEX(Table11[Description],MATCH(tbl_TransDet_Exp[[#This Row],[Account]],Table11[GL Account],0))</f>
        <v>#N/A</v>
      </c>
      <c r="AU22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1" spans="2:47">
      <c r="B2261" s="11"/>
      <c r="C2261" s="243"/>
      <c r="D2261" s="243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244"/>
      <c r="P2261" s="11"/>
      <c r="Q2261" s="245"/>
      <c r="R2261" s="11"/>
      <c r="S2261" s="11"/>
      <c r="T2261" s="11"/>
      <c r="U2261" s="11"/>
      <c r="V2261" s="11"/>
      <c r="W2261" s="11"/>
      <c r="X2261" s="11"/>
      <c r="Y2261" s="11"/>
      <c r="Z2261" s="246"/>
      <c r="AA22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1" s="250" t="e">
        <f>IF(tbl_TransDet_Exp[[#This Row],[+/-  (HR GL Detail)]]&lt;&gt;"",tbl_TransDet_Exp[[#This Row],[+/-  (HR GL Detail)]],IF(#REF!&lt;&gt;"",#REF!,""))</f>
        <v>#REF!</v>
      </c>
      <c r="AC2261" s="250" t="str">
        <f t="shared" si="108"/>
        <v>https://financials.omni.fsu.edu/psp/sprdfi/EMPLOYEE/ERP/c/AUDIT_EXPENSE_FUNCTIONS.TE_EXP_SHEET_INQ.GBL?SHEET_ID=</v>
      </c>
      <c r="AD2261" s="250" t="str">
        <f t="shared" si="109"/>
        <v>&amp;PAGE=EX_SHEET_ENTRY</v>
      </c>
      <c r="AE2261" s="250" t="str">
        <f>IF(LEFT(tbl_TransDet_Exp[[#This Row],[Journal Id]],2)="EX",TEXT(tbl_TransDet_Exp[[#This Row],[Vch /Ex /PayId]],"0000000000"),"")</f>
        <v/>
      </c>
      <c r="AF2261" s="250" t="b">
        <f>IF(tbl_TransDet_Exp[[#This Row],[ER Lookup and Format]]&lt;&gt;"",CONCATENATE(tbl_TransDet_Exp[[#This Row],[https://financials.omni.fsu.edu/psp/sprdfi/EMPLOYEE/ERP/c/AUDIT_EXPENSE_FUNCTIONS.TE_EXP_SHEET_INQ.GBL?SHEET_ID=]],AE2261,tbl_TransDet_Exp[[#This Row],[&amp;PAGE=EX_SHEET_ENTRY]]))</f>
        <v>0</v>
      </c>
      <c r="AG2261" s="250" t="str">
        <f t="shared" si="110"/>
        <v>https://docmgmt.its.fsu.edu/NolijWeb/public/apiLoginCheck.jsp?redir=../documentviewer/%3FdocumentId%3D</v>
      </c>
      <c r="AH22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1" s="250" t="str">
        <f>tbl_TransDet_Exp[[#Headers],[&amp;TargetFrameName=None]]</f>
        <v>&amp;TargetFrameName=None</v>
      </c>
      <c r="AJ22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1" s="71"/>
      <c r="AN2261" s="22"/>
      <c r="AO2261" s="22"/>
      <c r="AP2261" s="208"/>
      <c r="AQ2261" s="42" t="e">
        <f>IF(tbl_TransDet_Exp[[#This Row],[Custom SR Type]]="",INDEX(SR_Lookup[Section Name],MATCH(tbl_TransDet_Exp[[#This Row],[Account]],SR_Lookup[Account],0)),tbl_TransDet_Exp[[#This Row],[Custom SR Type]])</f>
        <v>#N/A</v>
      </c>
      <c r="AR2261" s="42">
        <f>VALUE(CONCATENATE(C2261,TEXT(tbl_TransDet_Exp[[#This Row],[Pd]],"00")))</f>
        <v>0</v>
      </c>
      <c r="AS2261" s="42" t="str">
        <f>TEXT(tbl_TransDet_Exp[[#This Row],[Project Id]],"000000")</f>
        <v>000000</v>
      </c>
      <c r="AT2261" s="42" t="e">
        <f>INDEX(Table11[Description],MATCH(tbl_TransDet_Exp[[#This Row],[Account]],Table11[GL Account],0))</f>
        <v>#N/A</v>
      </c>
      <c r="AU22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2" spans="2:47">
      <c r="B2262" s="11"/>
      <c r="C2262" s="243"/>
      <c r="D2262" s="243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244"/>
      <c r="P2262" s="11"/>
      <c r="Q2262" s="245"/>
      <c r="R2262" s="11"/>
      <c r="S2262" s="11"/>
      <c r="T2262" s="11"/>
      <c r="U2262" s="11"/>
      <c r="V2262" s="11"/>
      <c r="W2262" s="11"/>
      <c r="X2262" s="11"/>
      <c r="Y2262" s="11"/>
      <c r="Z2262" s="246"/>
      <c r="AA22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2" s="250" t="e">
        <f>IF(tbl_TransDet_Exp[[#This Row],[+/-  (HR GL Detail)]]&lt;&gt;"",tbl_TransDet_Exp[[#This Row],[+/-  (HR GL Detail)]],IF(#REF!&lt;&gt;"",#REF!,""))</f>
        <v>#REF!</v>
      </c>
      <c r="AC2262" s="250" t="str">
        <f t="shared" si="108"/>
        <v>https://financials.omni.fsu.edu/psp/sprdfi/EMPLOYEE/ERP/c/AUDIT_EXPENSE_FUNCTIONS.TE_EXP_SHEET_INQ.GBL?SHEET_ID=</v>
      </c>
      <c r="AD2262" s="250" t="str">
        <f t="shared" si="109"/>
        <v>&amp;PAGE=EX_SHEET_ENTRY</v>
      </c>
      <c r="AE2262" s="250" t="str">
        <f>IF(LEFT(tbl_TransDet_Exp[[#This Row],[Journal Id]],2)="EX",TEXT(tbl_TransDet_Exp[[#This Row],[Vch /Ex /PayId]],"0000000000"),"")</f>
        <v/>
      </c>
      <c r="AF2262" s="250" t="b">
        <f>IF(tbl_TransDet_Exp[[#This Row],[ER Lookup and Format]]&lt;&gt;"",CONCATENATE(tbl_TransDet_Exp[[#This Row],[https://financials.omni.fsu.edu/psp/sprdfi/EMPLOYEE/ERP/c/AUDIT_EXPENSE_FUNCTIONS.TE_EXP_SHEET_INQ.GBL?SHEET_ID=]],AE2262,tbl_TransDet_Exp[[#This Row],[&amp;PAGE=EX_SHEET_ENTRY]]))</f>
        <v>0</v>
      </c>
      <c r="AG2262" s="250" t="str">
        <f t="shared" si="110"/>
        <v>https://docmgmt.its.fsu.edu/NolijWeb/public/apiLoginCheck.jsp?redir=../documentviewer/%3FdocumentId%3D</v>
      </c>
      <c r="AH22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2" s="250" t="str">
        <f>tbl_TransDet_Exp[[#Headers],[&amp;TargetFrameName=None]]</f>
        <v>&amp;TargetFrameName=None</v>
      </c>
      <c r="AJ22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2" s="71"/>
      <c r="AN2262" s="22"/>
      <c r="AO2262" s="22"/>
      <c r="AP2262" s="208"/>
      <c r="AQ2262" s="42" t="e">
        <f>IF(tbl_TransDet_Exp[[#This Row],[Custom SR Type]]="",INDEX(SR_Lookup[Section Name],MATCH(tbl_TransDet_Exp[[#This Row],[Account]],SR_Lookup[Account],0)),tbl_TransDet_Exp[[#This Row],[Custom SR Type]])</f>
        <v>#N/A</v>
      </c>
      <c r="AR2262" s="42">
        <f>VALUE(CONCATENATE(C2262,TEXT(tbl_TransDet_Exp[[#This Row],[Pd]],"00")))</f>
        <v>0</v>
      </c>
      <c r="AS2262" s="42" t="str">
        <f>TEXT(tbl_TransDet_Exp[[#This Row],[Project Id]],"000000")</f>
        <v>000000</v>
      </c>
      <c r="AT2262" s="42" t="e">
        <f>INDEX(Table11[Description],MATCH(tbl_TransDet_Exp[[#This Row],[Account]],Table11[GL Account],0))</f>
        <v>#N/A</v>
      </c>
      <c r="AU22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3" spans="2:47">
      <c r="B2263" s="11"/>
      <c r="C2263" s="243"/>
      <c r="D2263" s="243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244"/>
      <c r="P2263" s="11"/>
      <c r="Q2263" s="245"/>
      <c r="R2263" s="11"/>
      <c r="S2263" s="11"/>
      <c r="T2263" s="11"/>
      <c r="U2263" s="11"/>
      <c r="V2263" s="11"/>
      <c r="W2263" s="11"/>
      <c r="X2263" s="11"/>
      <c r="Y2263" s="11"/>
      <c r="Z2263" s="246"/>
      <c r="AA22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3" s="250" t="e">
        <f>IF(tbl_TransDet_Exp[[#This Row],[+/-  (HR GL Detail)]]&lt;&gt;"",tbl_TransDet_Exp[[#This Row],[+/-  (HR GL Detail)]],IF(#REF!&lt;&gt;"",#REF!,""))</f>
        <v>#REF!</v>
      </c>
      <c r="AC2263" s="250" t="str">
        <f t="shared" si="108"/>
        <v>https://financials.omni.fsu.edu/psp/sprdfi/EMPLOYEE/ERP/c/AUDIT_EXPENSE_FUNCTIONS.TE_EXP_SHEET_INQ.GBL?SHEET_ID=</v>
      </c>
      <c r="AD2263" s="250" t="str">
        <f t="shared" si="109"/>
        <v>&amp;PAGE=EX_SHEET_ENTRY</v>
      </c>
      <c r="AE2263" s="250" t="str">
        <f>IF(LEFT(tbl_TransDet_Exp[[#This Row],[Journal Id]],2)="EX",TEXT(tbl_TransDet_Exp[[#This Row],[Vch /Ex /PayId]],"0000000000"),"")</f>
        <v/>
      </c>
      <c r="AF2263" s="250" t="b">
        <f>IF(tbl_TransDet_Exp[[#This Row],[ER Lookup and Format]]&lt;&gt;"",CONCATENATE(tbl_TransDet_Exp[[#This Row],[https://financials.omni.fsu.edu/psp/sprdfi/EMPLOYEE/ERP/c/AUDIT_EXPENSE_FUNCTIONS.TE_EXP_SHEET_INQ.GBL?SHEET_ID=]],AE2263,tbl_TransDet_Exp[[#This Row],[&amp;PAGE=EX_SHEET_ENTRY]]))</f>
        <v>0</v>
      </c>
      <c r="AG2263" s="250" t="str">
        <f t="shared" si="110"/>
        <v>https://docmgmt.its.fsu.edu/NolijWeb/public/apiLoginCheck.jsp?redir=../documentviewer/%3FdocumentId%3D</v>
      </c>
      <c r="AH22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3" s="250" t="str">
        <f>tbl_TransDet_Exp[[#Headers],[&amp;TargetFrameName=None]]</f>
        <v>&amp;TargetFrameName=None</v>
      </c>
      <c r="AJ22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3" s="71"/>
      <c r="AN2263" s="22"/>
      <c r="AO2263" s="22"/>
      <c r="AP2263" s="208"/>
      <c r="AQ2263" s="42" t="e">
        <f>IF(tbl_TransDet_Exp[[#This Row],[Custom SR Type]]="",INDEX(SR_Lookup[Section Name],MATCH(tbl_TransDet_Exp[[#This Row],[Account]],SR_Lookup[Account],0)),tbl_TransDet_Exp[[#This Row],[Custom SR Type]])</f>
        <v>#N/A</v>
      </c>
      <c r="AR2263" s="42">
        <f>VALUE(CONCATENATE(C2263,TEXT(tbl_TransDet_Exp[[#This Row],[Pd]],"00")))</f>
        <v>0</v>
      </c>
      <c r="AS2263" s="42" t="str">
        <f>TEXT(tbl_TransDet_Exp[[#This Row],[Project Id]],"000000")</f>
        <v>000000</v>
      </c>
      <c r="AT2263" s="42" t="e">
        <f>INDEX(Table11[Description],MATCH(tbl_TransDet_Exp[[#This Row],[Account]],Table11[GL Account],0))</f>
        <v>#N/A</v>
      </c>
      <c r="AU22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4" spans="2:47">
      <c r="B2264" s="11"/>
      <c r="C2264" s="243"/>
      <c r="D2264" s="243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244"/>
      <c r="P2264" s="11"/>
      <c r="Q2264" s="245"/>
      <c r="R2264" s="11"/>
      <c r="S2264" s="11"/>
      <c r="T2264" s="11"/>
      <c r="U2264" s="11"/>
      <c r="V2264" s="11"/>
      <c r="W2264" s="11"/>
      <c r="X2264" s="11"/>
      <c r="Y2264" s="11"/>
      <c r="Z2264" s="246"/>
      <c r="AA22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4" s="250" t="e">
        <f>IF(tbl_TransDet_Exp[[#This Row],[+/-  (HR GL Detail)]]&lt;&gt;"",tbl_TransDet_Exp[[#This Row],[+/-  (HR GL Detail)]],IF(#REF!&lt;&gt;"",#REF!,""))</f>
        <v>#REF!</v>
      </c>
      <c r="AC2264" s="250" t="str">
        <f t="shared" si="108"/>
        <v>https://financials.omni.fsu.edu/psp/sprdfi/EMPLOYEE/ERP/c/AUDIT_EXPENSE_FUNCTIONS.TE_EXP_SHEET_INQ.GBL?SHEET_ID=</v>
      </c>
      <c r="AD2264" s="250" t="str">
        <f t="shared" si="109"/>
        <v>&amp;PAGE=EX_SHEET_ENTRY</v>
      </c>
      <c r="AE2264" s="250" t="str">
        <f>IF(LEFT(tbl_TransDet_Exp[[#This Row],[Journal Id]],2)="EX",TEXT(tbl_TransDet_Exp[[#This Row],[Vch /Ex /PayId]],"0000000000"),"")</f>
        <v/>
      </c>
      <c r="AF2264" s="250" t="b">
        <f>IF(tbl_TransDet_Exp[[#This Row],[ER Lookup and Format]]&lt;&gt;"",CONCATENATE(tbl_TransDet_Exp[[#This Row],[https://financials.omni.fsu.edu/psp/sprdfi/EMPLOYEE/ERP/c/AUDIT_EXPENSE_FUNCTIONS.TE_EXP_SHEET_INQ.GBL?SHEET_ID=]],AE2264,tbl_TransDet_Exp[[#This Row],[&amp;PAGE=EX_SHEET_ENTRY]]))</f>
        <v>0</v>
      </c>
      <c r="AG2264" s="250" t="str">
        <f t="shared" si="110"/>
        <v>https://docmgmt.its.fsu.edu/NolijWeb/public/apiLoginCheck.jsp?redir=../documentviewer/%3FdocumentId%3D</v>
      </c>
      <c r="AH22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4" s="250" t="str">
        <f>tbl_TransDet_Exp[[#Headers],[&amp;TargetFrameName=None]]</f>
        <v>&amp;TargetFrameName=None</v>
      </c>
      <c r="AJ22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4" s="71"/>
      <c r="AN2264" s="22"/>
      <c r="AO2264" s="22"/>
      <c r="AP2264" s="208"/>
      <c r="AQ2264" s="42" t="e">
        <f>IF(tbl_TransDet_Exp[[#This Row],[Custom SR Type]]="",INDEX(SR_Lookup[Section Name],MATCH(tbl_TransDet_Exp[[#This Row],[Account]],SR_Lookup[Account],0)),tbl_TransDet_Exp[[#This Row],[Custom SR Type]])</f>
        <v>#N/A</v>
      </c>
      <c r="AR2264" s="42">
        <f>VALUE(CONCATENATE(C2264,TEXT(tbl_TransDet_Exp[[#This Row],[Pd]],"00")))</f>
        <v>0</v>
      </c>
      <c r="AS2264" s="42" t="str">
        <f>TEXT(tbl_TransDet_Exp[[#This Row],[Project Id]],"000000")</f>
        <v>000000</v>
      </c>
      <c r="AT2264" s="42" t="e">
        <f>INDEX(Table11[Description],MATCH(tbl_TransDet_Exp[[#This Row],[Account]],Table11[GL Account],0))</f>
        <v>#N/A</v>
      </c>
      <c r="AU22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5" spans="2:47">
      <c r="B2265" s="11"/>
      <c r="C2265" s="243"/>
      <c r="D2265" s="243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244"/>
      <c r="P2265" s="11"/>
      <c r="Q2265" s="245"/>
      <c r="R2265" s="11"/>
      <c r="S2265" s="11"/>
      <c r="T2265" s="11"/>
      <c r="U2265" s="11"/>
      <c r="V2265" s="11"/>
      <c r="W2265" s="11"/>
      <c r="X2265" s="11"/>
      <c r="Y2265" s="11"/>
      <c r="Z2265" s="246"/>
      <c r="AA22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5" s="250" t="e">
        <f>IF(tbl_TransDet_Exp[[#This Row],[+/-  (HR GL Detail)]]&lt;&gt;"",tbl_TransDet_Exp[[#This Row],[+/-  (HR GL Detail)]],IF(#REF!&lt;&gt;"",#REF!,""))</f>
        <v>#REF!</v>
      </c>
      <c r="AC2265" s="250" t="str">
        <f t="shared" si="108"/>
        <v>https://financials.omni.fsu.edu/psp/sprdfi/EMPLOYEE/ERP/c/AUDIT_EXPENSE_FUNCTIONS.TE_EXP_SHEET_INQ.GBL?SHEET_ID=</v>
      </c>
      <c r="AD2265" s="250" t="str">
        <f t="shared" si="109"/>
        <v>&amp;PAGE=EX_SHEET_ENTRY</v>
      </c>
      <c r="AE2265" s="250" t="str">
        <f>IF(LEFT(tbl_TransDet_Exp[[#This Row],[Journal Id]],2)="EX",TEXT(tbl_TransDet_Exp[[#This Row],[Vch /Ex /PayId]],"0000000000"),"")</f>
        <v/>
      </c>
      <c r="AF2265" s="250" t="b">
        <f>IF(tbl_TransDet_Exp[[#This Row],[ER Lookup and Format]]&lt;&gt;"",CONCATENATE(tbl_TransDet_Exp[[#This Row],[https://financials.omni.fsu.edu/psp/sprdfi/EMPLOYEE/ERP/c/AUDIT_EXPENSE_FUNCTIONS.TE_EXP_SHEET_INQ.GBL?SHEET_ID=]],AE2265,tbl_TransDet_Exp[[#This Row],[&amp;PAGE=EX_SHEET_ENTRY]]))</f>
        <v>0</v>
      </c>
      <c r="AG2265" s="250" t="str">
        <f t="shared" si="110"/>
        <v>https://docmgmt.its.fsu.edu/NolijWeb/public/apiLoginCheck.jsp?redir=../documentviewer/%3FdocumentId%3D</v>
      </c>
      <c r="AH22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5" s="250" t="str">
        <f>tbl_TransDet_Exp[[#Headers],[&amp;TargetFrameName=None]]</f>
        <v>&amp;TargetFrameName=None</v>
      </c>
      <c r="AJ22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5" s="71"/>
      <c r="AN2265" s="22"/>
      <c r="AO2265" s="22"/>
      <c r="AP2265" s="208"/>
      <c r="AQ2265" s="42" t="e">
        <f>IF(tbl_TransDet_Exp[[#This Row],[Custom SR Type]]="",INDEX(SR_Lookup[Section Name],MATCH(tbl_TransDet_Exp[[#This Row],[Account]],SR_Lookup[Account],0)),tbl_TransDet_Exp[[#This Row],[Custom SR Type]])</f>
        <v>#N/A</v>
      </c>
      <c r="AR2265" s="42">
        <f>VALUE(CONCATENATE(C2265,TEXT(tbl_TransDet_Exp[[#This Row],[Pd]],"00")))</f>
        <v>0</v>
      </c>
      <c r="AS2265" s="42" t="str">
        <f>TEXT(tbl_TransDet_Exp[[#This Row],[Project Id]],"000000")</f>
        <v>000000</v>
      </c>
      <c r="AT2265" s="42" t="e">
        <f>INDEX(Table11[Description],MATCH(tbl_TransDet_Exp[[#This Row],[Account]],Table11[GL Account],0))</f>
        <v>#N/A</v>
      </c>
      <c r="AU22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6" spans="2:47">
      <c r="B2266" s="11"/>
      <c r="C2266" s="243"/>
      <c r="D2266" s="243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244"/>
      <c r="P2266" s="11"/>
      <c r="Q2266" s="245"/>
      <c r="R2266" s="11"/>
      <c r="S2266" s="11"/>
      <c r="T2266" s="11"/>
      <c r="U2266" s="11"/>
      <c r="V2266" s="11"/>
      <c r="W2266" s="11"/>
      <c r="X2266" s="11"/>
      <c r="Y2266" s="11"/>
      <c r="Z2266" s="246"/>
      <c r="AA22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6" s="250" t="e">
        <f>IF(tbl_TransDet_Exp[[#This Row],[+/-  (HR GL Detail)]]&lt;&gt;"",tbl_TransDet_Exp[[#This Row],[+/-  (HR GL Detail)]],IF(#REF!&lt;&gt;"",#REF!,""))</f>
        <v>#REF!</v>
      </c>
      <c r="AC2266" s="250" t="str">
        <f t="shared" si="108"/>
        <v>https://financials.omni.fsu.edu/psp/sprdfi/EMPLOYEE/ERP/c/AUDIT_EXPENSE_FUNCTIONS.TE_EXP_SHEET_INQ.GBL?SHEET_ID=</v>
      </c>
      <c r="AD2266" s="250" t="str">
        <f t="shared" si="109"/>
        <v>&amp;PAGE=EX_SHEET_ENTRY</v>
      </c>
      <c r="AE2266" s="250" t="str">
        <f>IF(LEFT(tbl_TransDet_Exp[[#This Row],[Journal Id]],2)="EX",TEXT(tbl_TransDet_Exp[[#This Row],[Vch /Ex /PayId]],"0000000000"),"")</f>
        <v/>
      </c>
      <c r="AF2266" s="250" t="b">
        <f>IF(tbl_TransDet_Exp[[#This Row],[ER Lookup and Format]]&lt;&gt;"",CONCATENATE(tbl_TransDet_Exp[[#This Row],[https://financials.omni.fsu.edu/psp/sprdfi/EMPLOYEE/ERP/c/AUDIT_EXPENSE_FUNCTIONS.TE_EXP_SHEET_INQ.GBL?SHEET_ID=]],AE2266,tbl_TransDet_Exp[[#This Row],[&amp;PAGE=EX_SHEET_ENTRY]]))</f>
        <v>0</v>
      </c>
      <c r="AG2266" s="250" t="str">
        <f t="shared" si="110"/>
        <v>https://docmgmt.its.fsu.edu/NolijWeb/public/apiLoginCheck.jsp?redir=../documentviewer/%3FdocumentId%3D</v>
      </c>
      <c r="AH22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6" s="250" t="str">
        <f>tbl_TransDet_Exp[[#Headers],[&amp;TargetFrameName=None]]</f>
        <v>&amp;TargetFrameName=None</v>
      </c>
      <c r="AJ22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6" s="71"/>
      <c r="AN2266" s="22"/>
      <c r="AO2266" s="22"/>
      <c r="AP2266" s="208"/>
      <c r="AQ2266" s="42" t="e">
        <f>IF(tbl_TransDet_Exp[[#This Row],[Custom SR Type]]="",INDEX(SR_Lookup[Section Name],MATCH(tbl_TransDet_Exp[[#This Row],[Account]],SR_Lookup[Account],0)),tbl_TransDet_Exp[[#This Row],[Custom SR Type]])</f>
        <v>#N/A</v>
      </c>
      <c r="AR2266" s="42">
        <f>VALUE(CONCATENATE(C2266,TEXT(tbl_TransDet_Exp[[#This Row],[Pd]],"00")))</f>
        <v>0</v>
      </c>
      <c r="AS2266" s="42" t="str">
        <f>TEXT(tbl_TransDet_Exp[[#This Row],[Project Id]],"000000")</f>
        <v>000000</v>
      </c>
      <c r="AT2266" s="42" t="e">
        <f>INDEX(Table11[Description],MATCH(tbl_TransDet_Exp[[#This Row],[Account]],Table11[GL Account],0))</f>
        <v>#N/A</v>
      </c>
      <c r="AU22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7" spans="2:47">
      <c r="B2267" s="11"/>
      <c r="C2267" s="243"/>
      <c r="D2267" s="243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244"/>
      <c r="P2267" s="11"/>
      <c r="Q2267" s="245"/>
      <c r="R2267" s="11"/>
      <c r="S2267" s="11"/>
      <c r="T2267" s="11"/>
      <c r="U2267" s="11"/>
      <c r="V2267" s="11"/>
      <c r="W2267" s="11"/>
      <c r="X2267" s="11"/>
      <c r="Y2267" s="11"/>
      <c r="Z2267" s="246"/>
      <c r="AA22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7" s="250" t="e">
        <f>IF(tbl_TransDet_Exp[[#This Row],[+/-  (HR GL Detail)]]&lt;&gt;"",tbl_TransDet_Exp[[#This Row],[+/-  (HR GL Detail)]],IF(#REF!&lt;&gt;"",#REF!,""))</f>
        <v>#REF!</v>
      </c>
      <c r="AC2267" s="250" t="str">
        <f t="shared" si="108"/>
        <v>https://financials.omni.fsu.edu/psp/sprdfi/EMPLOYEE/ERP/c/AUDIT_EXPENSE_FUNCTIONS.TE_EXP_SHEET_INQ.GBL?SHEET_ID=</v>
      </c>
      <c r="AD2267" s="250" t="str">
        <f t="shared" si="109"/>
        <v>&amp;PAGE=EX_SHEET_ENTRY</v>
      </c>
      <c r="AE2267" s="250" t="str">
        <f>IF(LEFT(tbl_TransDet_Exp[[#This Row],[Journal Id]],2)="EX",TEXT(tbl_TransDet_Exp[[#This Row],[Vch /Ex /PayId]],"0000000000"),"")</f>
        <v/>
      </c>
      <c r="AF2267" s="250" t="b">
        <f>IF(tbl_TransDet_Exp[[#This Row],[ER Lookup and Format]]&lt;&gt;"",CONCATENATE(tbl_TransDet_Exp[[#This Row],[https://financials.omni.fsu.edu/psp/sprdfi/EMPLOYEE/ERP/c/AUDIT_EXPENSE_FUNCTIONS.TE_EXP_SHEET_INQ.GBL?SHEET_ID=]],AE2267,tbl_TransDet_Exp[[#This Row],[&amp;PAGE=EX_SHEET_ENTRY]]))</f>
        <v>0</v>
      </c>
      <c r="AG2267" s="250" t="str">
        <f t="shared" si="110"/>
        <v>https://docmgmt.its.fsu.edu/NolijWeb/public/apiLoginCheck.jsp?redir=../documentviewer/%3FdocumentId%3D</v>
      </c>
      <c r="AH22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7" s="250" t="str">
        <f>tbl_TransDet_Exp[[#Headers],[&amp;TargetFrameName=None]]</f>
        <v>&amp;TargetFrameName=None</v>
      </c>
      <c r="AJ22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7" s="71"/>
      <c r="AN2267" s="22"/>
      <c r="AO2267" s="22"/>
      <c r="AP2267" s="208"/>
      <c r="AQ2267" s="42" t="e">
        <f>IF(tbl_TransDet_Exp[[#This Row],[Custom SR Type]]="",INDEX(SR_Lookup[Section Name],MATCH(tbl_TransDet_Exp[[#This Row],[Account]],SR_Lookup[Account],0)),tbl_TransDet_Exp[[#This Row],[Custom SR Type]])</f>
        <v>#N/A</v>
      </c>
      <c r="AR2267" s="42">
        <f>VALUE(CONCATENATE(C2267,TEXT(tbl_TransDet_Exp[[#This Row],[Pd]],"00")))</f>
        <v>0</v>
      </c>
      <c r="AS2267" s="42" t="str">
        <f>TEXT(tbl_TransDet_Exp[[#This Row],[Project Id]],"000000")</f>
        <v>000000</v>
      </c>
      <c r="AT2267" s="42" t="e">
        <f>INDEX(Table11[Description],MATCH(tbl_TransDet_Exp[[#This Row],[Account]],Table11[GL Account],0))</f>
        <v>#N/A</v>
      </c>
      <c r="AU22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8" spans="2:47">
      <c r="B2268" s="11"/>
      <c r="C2268" s="243"/>
      <c r="D2268" s="243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244"/>
      <c r="P2268" s="11"/>
      <c r="Q2268" s="245"/>
      <c r="R2268" s="11"/>
      <c r="S2268" s="11"/>
      <c r="T2268" s="11"/>
      <c r="U2268" s="11"/>
      <c r="V2268" s="11"/>
      <c r="W2268" s="11"/>
      <c r="X2268" s="11"/>
      <c r="Y2268" s="11"/>
      <c r="Z2268" s="246"/>
      <c r="AA22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8" s="250" t="e">
        <f>IF(tbl_TransDet_Exp[[#This Row],[+/-  (HR GL Detail)]]&lt;&gt;"",tbl_TransDet_Exp[[#This Row],[+/-  (HR GL Detail)]],IF(#REF!&lt;&gt;"",#REF!,""))</f>
        <v>#REF!</v>
      </c>
      <c r="AC2268" s="250" t="str">
        <f t="shared" si="108"/>
        <v>https://financials.omni.fsu.edu/psp/sprdfi/EMPLOYEE/ERP/c/AUDIT_EXPENSE_FUNCTIONS.TE_EXP_SHEET_INQ.GBL?SHEET_ID=</v>
      </c>
      <c r="AD2268" s="250" t="str">
        <f t="shared" si="109"/>
        <v>&amp;PAGE=EX_SHEET_ENTRY</v>
      </c>
      <c r="AE2268" s="250" t="str">
        <f>IF(LEFT(tbl_TransDet_Exp[[#This Row],[Journal Id]],2)="EX",TEXT(tbl_TransDet_Exp[[#This Row],[Vch /Ex /PayId]],"0000000000"),"")</f>
        <v/>
      </c>
      <c r="AF2268" s="250" t="b">
        <f>IF(tbl_TransDet_Exp[[#This Row],[ER Lookup and Format]]&lt;&gt;"",CONCATENATE(tbl_TransDet_Exp[[#This Row],[https://financials.omni.fsu.edu/psp/sprdfi/EMPLOYEE/ERP/c/AUDIT_EXPENSE_FUNCTIONS.TE_EXP_SHEET_INQ.GBL?SHEET_ID=]],AE2268,tbl_TransDet_Exp[[#This Row],[&amp;PAGE=EX_SHEET_ENTRY]]))</f>
        <v>0</v>
      </c>
      <c r="AG2268" s="250" t="str">
        <f t="shared" si="110"/>
        <v>https://docmgmt.its.fsu.edu/NolijWeb/public/apiLoginCheck.jsp?redir=../documentviewer/%3FdocumentId%3D</v>
      </c>
      <c r="AH22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8" s="250" t="str">
        <f>tbl_TransDet_Exp[[#Headers],[&amp;TargetFrameName=None]]</f>
        <v>&amp;TargetFrameName=None</v>
      </c>
      <c r="AJ22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8" s="71"/>
      <c r="AN2268" s="22"/>
      <c r="AO2268" s="22"/>
      <c r="AP2268" s="208"/>
      <c r="AQ2268" s="42" t="e">
        <f>IF(tbl_TransDet_Exp[[#This Row],[Custom SR Type]]="",INDEX(SR_Lookup[Section Name],MATCH(tbl_TransDet_Exp[[#This Row],[Account]],SR_Lookup[Account],0)),tbl_TransDet_Exp[[#This Row],[Custom SR Type]])</f>
        <v>#N/A</v>
      </c>
      <c r="AR2268" s="42">
        <f>VALUE(CONCATENATE(C2268,TEXT(tbl_TransDet_Exp[[#This Row],[Pd]],"00")))</f>
        <v>0</v>
      </c>
      <c r="AS2268" s="42" t="str">
        <f>TEXT(tbl_TransDet_Exp[[#This Row],[Project Id]],"000000")</f>
        <v>000000</v>
      </c>
      <c r="AT2268" s="42" t="e">
        <f>INDEX(Table11[Description],MATCH(tbl_TransDet_Exp[[#This Row],[Account]],Table11[GL Account],0))</f>
        <v>#N/A</v>
      </c>
      <c r="AU22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69" spans="2:47">
      <c r="B2269" s="11"/>
      <c r="C2269" s="243"/>
      <c r="D2269" s="243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244"/>
      <c r="P2269" s="11"/>
      <c r="Q2269" s="245"/>
      <c r="R2269" s="11"/>
      <c r="S2269" s="11"/>
      <c r="T2269" s="11"/>
      <c r="U2269" s="11"/>
      <c r="V2269" s="11"/>
      <c r="W2269" s="11"/>
      <c r="X2269" s="11"/>
      <c r="Y2269" s="11"/>
      <c r="Z2269" s="246"/>
      <c r="AA22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69" s="250" t="e">
        <f>IF(tbl_TransDet_Exp[[#This Row],[+/-  (HR GL Detail)]]&lt;&gt;"",tbl_TransDet_Exp[[#This Row],[+/-  (HR GL Detail)]],IF(#REF!&lt;&gt;"",#REF!,""))</f>
        <v>#REF!</v>
      </c>
      <c r="AC2269" s="250" t="str">
        <f t="shared" si="108"/>
        <v>https://financials.omni.fsu.edu/psp/sprdfi/EMPLOYEE/ERP/c/AUDIT_EXPENSE_FUNCTIONS.TE_EXP_SHEET_INQ.GBL?SHEET_ID=</v>
      </c>
      <c r="AD2269" s="250" t="str">
        <f t="shared" si="109"/>
        <v>&amp;PAGE=EX_SHEET_ENTRY</v>
      </c>
      <c r="AE2269" s="250" t="str">
        <f>IF(LEFT(tbl_TransDet_Exp[[#This Row],[Journal Id]],2)="EX",TEXT(tbl_TransDet_Exp[[#This Row],[Vch /Ex /PayId]],"0000000000"),"")</f>
        <v/>
      </c>
      <c r="AF2269" s="250" t="b">
        <f>IF(tbl_TransDet_Exp[[#This Row],[ER Lookup and Format]]&lt;&gt;"",CONCATENATE(tbl_TransDet_Exp[[#This Row],[https://financials.omni.fsu.edu/psp/sprdfi/EMPLOYEE/ERP/c/AUDIT_EXPENSE_FUNCTIONS.TE_EXP_SHEET_INQ.GBL?SHEET_ID=]],AE2269,tbl_TransDet_Exp[[#This Row],[&amp;PAGE=EX_SHEET_ENTRY]]))</f>
        <v>0</v>
      </c>
      <c r="AG2269" s="250" t="str">
        <f t="shared" si="110"/>
        <v>https://docmgmt.its.fsu.edu/NolijWeb/public/apiLoginCheck.jsp?redir=../documentviewer/%3FdocumentId%3D</v>
      </c>
      <c r="AH22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69" s="250" t="str">
        <f>tbl_TransDet_Exp[[#Headers],[&amp;TargetFrameName=None]]</f>
        <v>&amp;TargetFrameName=None</v>
      </c>
      <c r="AJ22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69" s="71"/>
      <c r="AN2269" s="22"/>
      <c r="AO2269" s="22"/>
      <c r="AP2269" s="208"/>
      <c r="AQ2269" s="42" t="e">
        <f>IF(tbl_TransDet_Exp[[#This Row],[Custom SR Type]]="",INDEX(SR_Lookup[Section Name],MATCH(tbl_TransDet_Exp[[#This Row],[Account]],SR_Lookup[Account],0)),tbl_TransDet_Exp[[#This Row],[Custom SR Type]])</f>
        <v>#N/A</v>
      </c>
      <c r="AR2269" s="42">
        <f>VALUE(CONCATENATE(C2269,TEXT(tbl_TransDet_Exp[[#This Row],[Pd]],"00")))</f>
        <v>0</v>
      </c>
      <c r="AS2269" s="42" t="str">
        <f>TEXT(tbl_TransDet_Exp[[#This Row],[Project Id]],"000000")</f>
        <v>000000</v>
      </c>
      <c r="AT2269" s="42" t="e">
        <f>INDEX(Table11[Description],MATCH(tbl_TransDet_Exp[[#This Row],[Account]],Table11[GL Account],0))</f>
        <v>#N/A</v>
      </c>
      <c r="AU22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0" spans="2:47">
      <c r="B2270" s="11"/>
      <c r="C2270" s="243"/>
      <c r="D2270" s="243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244"/>
      <c r="P2270" s="11"/>
      <c r="Q2270" s="245"/>
      <c r="R2270" s="11"/>
      <c r="S2270" s="11"/>
      <c r="T2270" s="11"/>
      <c r="U2270" s="11"/>
      <c r="V2270" s="11"/>
      <c r="W2270" s="11"/>
      <c r="X2270" s="11"/>
      <c r="Y2270" s="11"/>
      <c r="Z2270" s="246"/>
      <c r="AA22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0" s="250" t="e">
        <f>IF(tbl_TransDet_Exp[[#This Row],[+/-  (HR GL Detail)]]&lt;&gt;"",tbl_TransDet_Exp[[#This Row],[+/-  (HR GL Detail)]],IF(#REF!&lt;&gt;"",#REF!,""))</f>
        <v>#REF!</v>
      </c>
      <c r="AC2270" s="250" t="str">
        <f t="shared" si="108"/>
        <v>https://financials.omni.fsu.edu/psp/sprdfi/EMPLOYEE/ERP/c/AUDIT_EXPENSE_FUNCTIONS.TE_EXP_SHEET_INQ.GBL?SHEET_ID=</v>
      </c>
      <c r="AD2270" s="250" t="str">
        <f t="shared" si="109"/>
        <v>&amp;PAGE=EX_SHEET_ENTRY</v>
      </c>
      <c r="AE2270" s="250" t="str">
        <f>IF(LEFT(tbl_TransDet_Exp[[#This Row],[Journal Id]],2)="EX",TEXT(tbl_TransDet_Exp[[#This Row],[Vch /Ex /PayId]],"0000000000"),"")</f>
        <v/>
      </c>
      <c r="AF2270" s="250" t="b">
        <f>IF(tbl_TransDet_Exp[[#This Row],[ER Lookup and Format]]&lt;&gt;"",CONCATENATE(tbl_TransDet_Exp[[#This Row],[https://financials.omni.fsu.edu/psp/sprdfi/EMPLOYEE/ERP/c/AUDIT_EXPENSE_FUNCTIONS.TE_EXP_SHEET_INQ.GBL?SHEET_ID=]],AE2270,tbl_TransDet_Exp[[#This Row],[&amp;PAGE=EX_SHEET_ENTRY]]))</f>
        <v>0</v>
      </c>
      <c r="AG2270" s="250" t="str">
        <f t="shared" si="110"/>
        <v>https://docmgmt.its.fsu.edu/NolijWeb/public/apiLoginCheck.jsp?redir=../documentviewer/%3FdocumentId%3D</v>
      </c>
      <c r="AH22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0" s="250" t="str">
        <f>tbl_TransDet_Exp[[#Headers],[&amp;TargetFrameName=None]]</f>
        <v>&amp;TargetFrameName=None</v>
      </c>
      <c r="AJ22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0" s="71"/>
      <c r="AN2270" s="22"/>
      <c r="AO2270" s="22"/>
      <c r="AP2270" s="208"/>
      <c r="AQ2270" s="42" t="e">
        <f>IF(tbl_TransDet_Exp[[#This Row],[Custom SR Type]]="",INDEX(SR_Lookup[Section Name],MATCH(tbl_TransDet_Exp[[#This Row],[Account]],SR_Lookup[Account],0)),tbl_TransDet_Exp[[#This Row],[Custom SR Type]])</f>
        <v>#N/A</v>
      </c>
      <c r="AR2270" s="42">
        <f>VALUE(CONCATENATE(C2270,TEXT(tbl_TransDet_Exp[[#This Row],[Pd]],"00")))</f>
        <v>0</v>
      </c>
      <c r="AS2270" s="42" t="str">
        <f>TEXT(tbl_TransDet_Exp[[#This Row],[Project Id]],"000000")</f>
        <v>000000</v>
      </c>
      <c r="AT2270" s="42" t="e">
        <f>INDEX(Table11[Description],MATCH(tbl_TransDet_Exp[[#This Row],[Account]],Table11[GL Account],0))</f>
        <v>#N/A</v>
      </c>
      <c r="AU22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1" spans="2:47">
      <c r="B2271" s="11"/>
      <c r="C2271" s="243"/>
      <c r="D2271" s="243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244"/>
      <c r="P2271" s="11"/>
      <c r="Q2271" s="245"/>
      <c r="R2271" s="11"/>
      <c r="S2271" s="11"/>
      <c r="T2271" s="11"/>
      <c r="U2271" s="11"/>
      <c r="V2271" s="11"/>
      <c r="W2271" s="11"/>
      <c r="X2271" s="11"/>
      <c r="Y2271" s="11"/>
      <c r="Z2271" s="246"/>
      <c r="AA22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1" s="250" t="e">
        <f>IF(tbl_TransDet_Exp[[#This Row],[+/-  (HR GL Detail)]]&lt;&gt;"",tbl_TransDet_Exp[[#This Row],[+/-  (HR GL Detail)]],IF(#REF!&lt;&gt;"",#REF!,""))</f>
        <v>#REF!</v>
      </c>
      <c r="AC2271" s="250" t="str">
        <f t="shared" si="108"/>
        <v>https://financials.omni.fsu.edu/psp/sprdfi/EMPLOYEE/ERP/c/AUDIT_EXPENSE_FUNCTIONS.TE_EXP_SHEET_INQ.GBL?SHEET_ID=</v>
      </c>
      <c r="AD2271" s="250" t="str">
        <f t="shared" si="109"/>
        <v>&amp;PAGE=EX_SHEET_ENTRY</v>
      </c>
      <c r="AE2271" s="250" t="str">
        <f>IF(LEFT(tbl_TransDet_Exp[[#This Row],[Journal Id]],2)="EX",TEXT(tbl_TransDet_Exp[[#This Row],[Vch /Ex /PayId]],"0000000000"),"")</f>
        <v/>
      </c>
      <c r="AF2271" s="250" t="b">
        <f>IF(tbl_TransDet_Exp[[#This Row],[ER Lookup and Format]]&lt;&gt;"",CONCATENATE(tbl_TransDet_Exp[[#This Row],[https://financials.omni.fsu.edu/psp/sprdfi/EMPLOYEE/ERP/c/AUDIT_EXPENSE_FUNCTIONS.TE_EXP_SHEET_INQ.GBL?SHEET_ID=]],AE2271,tbl_TransDet_Exp[[#This Row],[&amp;PAGE=EX_SHEET_ENTRY]]))</f>
        <v>0</v>
      </c>
      <c r="AG2271" s="250" t="str">
        <f t="shared" si="110"/>
        <v>https://docmgmt.its.fsu.edu/NolijWeb/public/apiLoginCheck.jsp?redir=../documentviewer/%3FdocumentId%3D</v>
      </c>
      <c r="AH22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1" s="250" t="str">
        <f>tbl_TransDet_Exp[[#Headers],[&amp;TargetFrameName=None]]</f>
        <v>&amp;TargetFrameName=None</v>
      </c>
      <c r="AJ22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1" s="71"/>
      <c r="AN2271" s="22"/>
      <c r="AO2271" s="22"/>
      <c r="AP2271" s="208"/>
      <c r="AQ2271" s="42" t="e">
        <f>IF(tbl_TransDet_Exp[[#This Row],[Custom SR Type]]="",INDEX(SR_Lookup[Section Name],MATCH(tbl_TransDet_Exp[[#This Row],[Account]],SR_Lookup[Account],0)),tbl_TransDet_Exp[[#This Row],[Custom SR Type]])</f>
        <v>#N/A</v>
      </c>
      <c r="AR2271" s="42">
        <f>VALUE(CONCATENATE(C2271,TEXT(tbl_TransDet_Exp[[#This Row],[Pd]],"00")))</f>
        <v>0</v>
      </c>
      <c r="AS2271" s="42" t="str">
        <f>TEXT(tbl_TransDet_Exp[[#This Row],[Project Id]],"000000")</f>
        <v>000000</v>
      </c>
      <c r="AT2271" s="42" t="e">
        <f>INDEX(Table11[Description],MATCH(tbl_TransDet_Exp[[#This Row],[Account]],Table11[GL Account],0))</f>
        <v>#N/A</v>
      </c>
      <c r="AU22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2" spans="2:47">
      <c r="B2272" s="11"/>
      <c r="C2272" s="243"/>
      <c r="D2272" s="243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244"/>
      <c r="P2272" s="11"/>
      <c r="Q2272" s="245"/>
      <c r="R2272" s="11"/>
      <c r="S2272" s="11"/>
      <c r="T2272" s="11"/>
      <c r="U2272" s="11"/>
      <c r="V2272" s="11"/>
      <c r="W2272" s="11"/>
      <c r="X2272" s="11"/>
      <c r="Y2272" s="11"/>
      <c r="Z2272" s="246"/>
      <c r="AA22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2" s="250" t="e">
        <f>IF(tbl_TransDet_Exp[[#This Row],[+/-  (HR GL Detail)]]&lt;&gt;"",tbl_TransDet_Exp[[#This Row],[+/-  (HR GL Detail)]],IF(#REF!&lt;&gt;"",#REF!,""))</f>
        <v>#REF!</v>
      </c>
      <c r="AC2272" s="250" t="str">
        <f t="shared" si="108"/>
        <v>https://financials.omni.fsu.edu/psp/sprdfi/EMPLOYEE/ERP/c/AUDIT_EXPENSE_FUNCTIONS.TE_EXP_SHEET_INQ.GBL?SHEET_ID=</v>
      </c>
      <c r="AD2272" s="250" t="str">
        <f t="shared" si="109"/>
        <v>&amp;PAGE=EX_SHEET_ENTRY</v>
      </c>
      <c r="AE2272" s="250" t="str">
        <f>IF(LEFT(tbl_TransDet_Exp[[#This Row],[Journal Id]],2)="EX",TEXT(tbl_TransDet_Exp[[#This Row],[Vch /Ex /PayId]],"0000000000"),"")</f>
        <v/>
      </c>
      <c r="AF2272" s="250" t="b">
        <f>IF(tbl_TransDet_Exp[[#This Row],[ER Lookup and Format]]&lt;&gt;"",CONCATENATE(tbl_TransDet_Exp[[#This Row],[https://financials.omni.fsu.edu/psp/sprdfi/EMPLOYEE/ERP/c/AUDIT_EXPENSE_FUNCTIONS.TE_EXP_SHEET_INQ.GBL?SHEET_ID=]],AE2272,tbl_TransDet_Exp[[#This Row],[&amp;PAGE=EX_SHEET_ENTRY]]))</f>
        <v>0</v>
      </c>
      <c r="AG2272" s="250" t="str">
        <f t="shared" si="110"/>
        <v>https://docmgmt.its.fsu.edu/NolijWeb/public/apiLoginCheck.jsp?redir=../documentviewer/%3FdocumentId%3D</v>
      </c>
      <c r="AH22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2" s="250" t="str">
        <f>tbl_TransDet_Exp[[#Headers],[&amp;TargetFrameName=None]]</f>
        <v>&amp;TargetFrameName=None</v>
      </c>
      <c r="AJ22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2" s="71"/>
      <c r="AN2272" s="22"/>
      <c r="AO2272" s="22"/>
      <c r="AP2272" s="208"/>
      <c r="AQ2272" s="42" t="e">
        <f>IF(tbl_TransDet_Exp[[#This Row],[Custom SR Type]]="",INDEX(SR_Lookup[Section Name],MATCH(tbl_TransDet_Exp[[#This Row],[Account]],SR_Lookup[Account],0)),tbl_TransDet_Exp[[#This Row],[Custom SR Type]])</f>
        <v>#N/A</v>
      </c>
      <c r="AR2272" s="42">
        <f>VALUE(CONCATENATE(C2272,TEXT(tbl_TransDet_Exp[[#This Row],[Pd]],"00")))</f>
        <v>0</v>
      </c>
      <c r="AS2272" s="42" t="str">
        <f>TEXT(tbl_TransDet_Exp[[#This Row],[Project Id]],"000000")</f>
        <v>000000</v>
      </c>
      <c r="AT2272" s="42" t="e">
        <f>INDEX(Table11[Description],MATCH(tbl_TransDet_Exp[[#This Row],[Account]],Table11[GL Account],0))</f>
        <v>#N/A</v>
      </c>
      <c r="AU22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3" spans="2:47">
      <c r="B2273" s="11"/>
      <c r="C2273" s="243"/>
      <c r="D2273" s="243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244"/>
      <c r="P2273" s="11"/>
      <c r="Q2273" s="245"/>
      <c r="R2273" s="11"/>
      <c r="S2273" s="11"/>
      <c r="T2273" s="11"/>
      <c r="U2273" s="11"/>
      <c r="V2273" s="11"/>
      <c r="W2273" s="11"/>
      <c r="X2273" s="11"/>
      <c r="Y2273" s="11"/>
      <c r="Z2273" s="246"/>
      <c r="AA22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3" s="250" t="e">
        <f>IF(tbl_TransDet_Exp[[#This Row],[+/-  (HR GL Detail)]]&lt;&gt;"",tbl_TransDet_Exp[[#This Row],[+/-  (HR GL Detail)]],IF(#REF!&lt;&gt;"",#REF!,""))</f>
        <v>#REF!</v>
      </c>
      <c r="AC2273" s="250" t="str">
        <f t="shared" si="108"/>
        <v>https://financials.omni.fsu.edu/psp/sprdfi/EMPLOYEE/ERP/c/AUDIT_EXPENSE_FUNCTIONS.TE_EXP_SHEET_INQ.GBL?SHEET_ID=</v>
      </c>
      <c r="AD2273" s="250" t="str">
        <f t="shared" si="109"/>
        <v>&amp;PAGE=EX_SHEET_ENTRY</v>
      </c>
      <c r="AE2273" s="250" t="str">
        <f>IF(LEFT(tbl_TransDet_Exp[[#This Row],[Journal Id]],2)="EX",TEXT(tbl_TransDet_Exp[[#This Row],[Vch /Ex /PayId]],"0000000000"),"")</f>
        <v/>
      </c>
      <c r="AF2273" s="250" t="b">
        <f>IF(tbl_TransDet_Exp[[#This Row],[ER Lookup and Format]]&lt;&gt;"",CONCATENATE(tbl_TransDet_Exp[[#This Row],[https://financials.omni.fsu.edu/psp/sprdfi/EMPLOYEE/ERP/c/AUDIT_EXPENSE_FUNCTIONS.TE_EXP_SHEET_INQ.GBL?SHEET_ID=]],AE2273,tbl_TransDet_Exp[[#This Row],[&amp;PAGE=EX_SHEET_ENTRY]]))</f>
        <v>0</v>
      </c>
      <c r="AG2273" s="250" t="str">
        <f t="shared" si="110"/>
        <v>https://docmgmt.its.fsu.edu/NolijWeb/public/apiLoginCheck.jsp?redir=../documentviewer/%3FdocumentId%3D</v>
      </c>
      <c r="AH22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3" s="250" t="str">
        <f>tbl_TransDet_Exp[[#Headers],[&amp;TargetFrameName=None]]</f>
        <v>&amp;TargetFrameName=None</v>
      </c>
      <c r="AJ22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3" s="71"/>
      <c r="AN2273" s="22"/>
      <c r="AO2273" s="22"/>
      <c r="AP2273" s="208"/>
      <c r="AQ2273" s="42" t="e">
        <f>IF(tbl_TransDet_Exp[[#This Row],[Custom SR Type]]="",INDEX(SR_Lookup[Section Name],MATCH(tbl_TransDet_Exp[[#This Row],[Account]],SR_Lookup[Account],0)),tbl_TransDet_Exp[[#This Row],[Custom SR Type]])</f>
        <v>#N/A</v>
      </c>
      <c r="AR2273" s="42">
        <f>VALUE(CONCATENATE(C2273,TEXT(tbl_TransDet_Exp[[#This Row],[Pd]],"00")))</f>
        <v>0</v>
      </c>
      <c r="AS2273" s="42" t="str">
        <f>TEXT(tbl_TransDet_Exp[[#This Row],[Project Id]],"000000")</f>
        <v>000000</v>
      </c>
      <c r="AT2273" s="42" t="e">
        <f>INDEX(Table11[Description],MATCH(tbl_TransDet_Exp[[#This Row],[Account]],Table11[GL Account],0))</f>
        <v>#N/A</v>
      </c>
      <c r="AU22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4" spans="2:47">
      <c r="B2274" s="11"/>
      <c r="C2274" s="243"/>
      <c r="D2274" s="243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244"/>
      <c r="P2274" s="11"/>
      <c r="Q2274" s="245"/>
      <c r="R2274" s="11"/>
      <c r="S2274" s="11"/>
      <c r="T2274" s="11"/>
      <c r="U2274" s="11"/>
      <c r="V2274" s="11"/>
      <c r="W2274" s="11"/>
      <c r="X2274" s="11"/>
      <c r="Y2274" s="11"/>
      <c r="Z2274" s="246"/>
      <c r="AA22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4" s="250" t="e">
        <f>IF(tbl_TransDet_Exp[[#This Row],[+/-  (HR GL Detail)]]&lt;&gt;"",tbl_TransDet_Exp[[#This Row],[+/-  (HR GL Detail)]],IF(#REF!&lt;&gt;"",#REF!,""))</f>
        <v>#REF!</v>
      </c>
      <c r="AC2274" s="250" t="str">
        <f t="shared" si="108"/>
        <v>https://financials.omni.fsu.edu/psp/sprdfi/EMPLOYEE/ERP/c/AUDIT_EXPENSE_FUNCTIONS.TE_EXP_SHEET_INQ.GBL?SHEET_ID=</v>
      </c>
      <c r="AD2274" s="250" t="str">
        <f t="shared" si="109"/>
        <v>&amp;PAGE=EX_SHEET_ENTRY</v>
      </c>
      <c r="AE2274" s="250" t="str">
        <f>IF(LEFT(tbl_TransDet_Exp[[#This Row],[Journal Id]],2)="EX",TEXT(tbl_TransDet_Exp[[#This Row],[Vch /Ex /PayId]],"0000000000"),"")</f>
        <v/>
      </c>
      <c r="AF2274" s="250" t="b">
        <f>IF(tbl_TransDet_Exp[[#This Row],[ER Lookup and Format]]&lt;&gt;"",CONCATENATE(tbl_TransDet_Exp[[#This Row],[https://financials.omni.fsu.edu/psp/sprdfi/EMPLOYEE/ERP/c/AUDIT_EXPENSE_FUNCTIONS.TE_EXP_SHEET_INQ.GBL?SHEET_ID=]],AE2274,tbl_TransDet_Exp[[#This Row],[&amp;PAGE=EX_SHEET_ENTRY]]))</f>
        <v>0</v>
      </c>
      <c r="AG2274" s="250" t="str">
        <f t="shared" si="110"/>
        <v>https://docmgmt.its.fsu.edu/NolijWeb/public/apiLoginCheck.jsp?redir=../documentviewer/%3FdocumentId%3D</v>
      </c>
      <c r="AH22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4" s="250" t="str">
        <f>tbl_TransDet_Exp[[#Headers],[&amp;TargetFrameName=None]]</f>
        <v>&amp;TargetFrameName=None</v>
      </c>
      <c r="AJ22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4" s="71"/>
      <c r="AN2274" s="22"/>
      <c r="AO2274" s="22"/>
      <c r="AP2274" s="208"/>
      <c r="AQ2274" s="42" t="e">
        <f>IF(tbl_TransDet_Exp[[#This Row],[Custom SR Type]]="",INDEX(SR_Lookup[Section Name],MATCH(tbl_TransDet_Exp[[#This Row],[Account]],SR_Lookup[Account],0)),tbl_TransDet_Exp[[#This Row],[Custom SR Type]])</f>
        <v>#N/A</v>
      </c>
      <c r="AR2274" s="42">
        <f>VALUE(CONCATENATE(C2274,TEXT(tbl_TransDet_Exp[[#This Row],[Pd]],"00")))</f>
        <v>0</v>
      </c>
      <c r="AS2274" s="42" t="str">
        <f>TEXT(tbl_TransDet_Exp[[#This Row],[Project Id]],"000000")</f>
        <v>000000</v>
      </c>
      <c r="AT2274" s="42" t="e">
        <f>INDEX(Table11[Description],MATCH(tbl_TransDet_Exp[[#This Row],[Account]],Table11[GL Account],0))</f>
        <v>#N/A</v>
      </c>
      <c r="AU22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5" spans="2:47">
      <c r="B2275" s="11"/>
      <c r="C2275" s="243"/>
      <c r="D2275" s="243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244"/>
      <c r="P2275" s="11"/>
      <c r="Q2275" s="245"/>
      <c r="R2275" s="11"/>
      <c r="S2275" s="11"/>
      <c r="T2275" s="11"/>
      <c r="U2275" s="11"/>
      <c r="V2275" s="11"/>
      <c r="W2275" s="11"/>
      <c r="X2275" s="11"/>
      <c r="Y2275" s="11"/>
      <c r="Z2275" s="246"/>
      <c r="AA22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5" s="250" t="e">
        <f>IF(tbl_TransDet_Exp[[#This Row],[+/-  (HR GL Detail)]]&lt;&gt;"",tbl_TransDet_Exp[[#This Row],[+/-  (HR GL Detail)]],IF(#REF!&lt;&gt;"",#REF!,""))</f>
        <v>#REF!</v>
      </c>
      <c r="AC2275" s="250" t="str">
        <f t="shared" si="108"/>
        <v>https://financials.omni.fsu.edu/psp/sprdfi/EMPLOYEE/ERP/c/AUDIT_EXPENSE_FUNCTIONS.TE_EXP_SHEET_INQ.GBL?SHEET_ID=</v>
      </c>
      <c r="AD2275" s="250" t="str">
        <f t="shared" si="109"/>
        <v>&amp;PAGE=EX_SHEET_ENTRY</v>
      </c>
      <c r="AE2275" s="250" t="str">
        <f>IF(LEFT(tbl_TransDet_Exp[[#This Row],[Journal Id]],2)="EX",TEXT(tbl_TransDet_Exp[[#This Row],[Vch /Ex /PayId]],"0000000000"),"")</f>
        <v/>
      </c>
      <c r="AF2275" s="250" t="b">
        <f>IF(tbl_TransDet_Exp[[#This Row],[ER Lookup and Format]]&lt;&gt;"",CONCATENATE(tbl_TransDet_Exp[[#This Row],[https://financials.omni.fsu.edu/psp/sprdfi/EMPLOYEE/ERP/c/AUDIT_EXPENSE_FUNCTIONS.TE_EXP_SHEET_INQ.GBL?SHEET_ID=]],AE2275,tbl_TransDet_Exp[[#This Row],[&amp;PAGE=EX_SHEET_ENTRY]]))</f>
        <v>0</v>
      </c>
      <c r="AG2275" s="250" t="str">
        <f t="shared" si="110"/>
        <v>https://docmgmt.its.fsu.edu/NolijWeb/public/apiLoginCheck.jsp?redir=../documentviewer/%3FdocumentId%3D</v>
      </c>
      <c r="AH22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5" s="250" t="str">
        <f>tbl_TransDet_Exp[[#Headers],[&amp;TargetFrameName=None]]</f>
        <v>&amp;TargetFrameName=None</v>
      </c>
      <c r="AJ22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5" s="71"/>
      <c r="AN2275" s="22"/>
      <c r="AO2275" s="22"/>
      <c r="AP2275" s="208"/>
      <c r="AQ2275" s="42" t="e">
        <f>IF(tbl_TransDet_Exp[[#This Row],[Custom SR Type]]="",INDEX(SR_Lookup[Section Name],MATCH(tbl_TransDet_Exp[[#This Row],[Account]],SR_Lookup[Account],0)),tbl_TransDet_Exp[[#This Row],[Custom SR Type]])</f>
        <v>#N/A</v>
      </c>
      <c r="AR2275" s="42">
        <f>VALUE(CONCATENATE(C2275,TEXT(tbl_TransDet_Exp[[#This Row],[Pd]],"00")))</f>
        <v>0</v>
      </c>
      <c r="AS2275" s="42" t="str">
        <f>TEXT(tbl_TransDet_Exp[[#This Row],[Project Id]],"000000")</f>
        <v>000000</v>
      </c>
      <c r="AT2275" s="42" t="e">
        <f>INDEX(Table11[Description],MATCH(tbl_TransDet_Exp[[#This Row],[Account]],Table11[GL Account],0))</f>
        <v>#N/A</v>
      </c>
      <c r="AU22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6" spans="2:47">
      <c r="B2276" s="11"/>
      <c r="C2276" s="243"/>
      <c r="D2276" s="243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244"/>
      <c r="P2276" s="11"/>
      <c r="Q2276" s="245"/>
      <c r="R2276" s="11"/>
      <c r="S2276" s="11"/>
      <c r="T2276" s="11"/>
      <c r="U2276" s="11"/>
      <c r="V2276" s="11"/>
      <c r="W2276" s="11"/>
      <c r="X2276" s="11"/>
      <c r="Y2276" s="11"/>
      <c r="Z2276" s="246"/>
      <c r="AA22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6" s="250" t="e">
        <f>IF(tbl_TransDet_Exp[[#This Row],[+/-  (HR GL Detail)]]&lt;&gt;"",tbl_TransDet_Exp[[#This Row],[+/-  (HR GL Detail)]],IF(#REF!&lt;&gt;"",#REF!,""))</f>
        <v>#REF!</v>
      </c>
      <c r="AC2276" s="250" t="str">
        <f t="shared" si="108"/>
        <v>https://financials.omni.fsu.edu/psp/sprdfi/EMPLOYEE/ERP/c/AUDIT_EXPENSE_FUNCTIONS.TE_EXP_SHEET_INQ.GBL?SHEET_ID=</v>
      </c>
      <c r="AD2276" s="250" t="str">
        <f t="shared" si="109"/>
        <v>&amp;PAGE=EX_SHEET_ENTRY</v>
      </c>
      <c r="AE2276" s="250" t="str">
        <f>IF(LEFT(tbl_TransDet_Exp[[#This Row],[Journal Id]],2)="EX",TEXT(tbl_TransDet_Exp[[#This Row],[Vch /Ex /PayId]],"0000000000"),"")</f>
        <v/>
      </c>
      <c r="AF2276" s="250" t="b">
        <f>IF(tbl_TransDet_Exp[[#This Row],[ER Lookup and Format]]&lt;&gt;"",CONCATENATE(tbl_TransDet_Exp[[#This Row],[https://financials.omni.fsu.edu/psp/sprdfi/EMPLOYEE/ERP/c/AUDIT_EXPENSE_FUNCTIONS.TE_EXP_SHEET_INQ.GBL?SHEET_ID=]],AE2276,tbl_TransDet_Exp[[#This Row],[&amp;PAGE=EX_SHEET_ENTRY]]))</f>
        <v>0</v>
      </c>
      <c r="AG2276" s="250" t="str">
        <f t="shared" si="110"/>
        <v>https://docmgmt.its.fsu.edu/NolijWeb/public/apiLoginCheck.jsp?redir=../documentviewer/%3FdocumentId%3D</v>
      </c>
      <c r="AH22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6" s="250" t="str">
        <f>tbl_TransDet_Exp[[#Headers],[&amp;TargetFrameName=None]]</f>
        <v>&amp;TargetFrameName=None</v>
      </c>
      <c r="AJ22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6" s="71"/>
      <c r="AN2276" s="22"/>
      <c r="AO2276" s="22"/>
      <c r="AP2276" s="208"/>
      <c r="AQ2276" s="42" t="e">
        <f>IF(tbl_TransDet_Exp[[#This Row],[Custom SR Type]]="",INDEX(SR_Lookup[Section Name],MATCH(tbl_TransDet_Exp[[#This Row],[Account]],SR_Lookup[Account],0)),tbl_TransDet_Exp[[#This Row],[Custom SR Type]])</f>
        <v>#N/A</v>
      </c>
      <c r="AR2276" s="42">
        <f>VALUE(CONCATENATE(C2276,TEXT(tbl_TransDet_Exp[[#This Row],[Pd]],"00")))</f>
        <v>0</v>
      </c>
      <c r="AS2276" s="42" t="str">
        <f>TEXT(tbl_TransDet_Exp[[#This Row],[Project Id]],"000000")</f>
        <v>000000</v>
      </c>
      <c r="AT2276" s="42" t="e">
        <f>INDEX(Table11[Description],MATCH(tbl_TransDet_Exp[[#This Row],[Account]],Table11[GL Account],0))</f>
        <v>#N/A</v>
      </c>
      <c r="AU22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7" spans="2:47">
      <c r="B2277" s="11"/>
      <c r="C2277" s="243"/>
      <c r="D2277" s="243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244"/>
      <c r="P2277" s="11"/>
      <c r="Q2277" s="245"/>
      <c r="R2277" s="11"/>
      <c r="S2277" s="11"/>
      <c r="T2277" s="11"/>
      <c r="U2277" s="11"/>
      <c r="V2277" s="11"/>
      <c r="W2277" s="11"/>
      <c r="X2277" s="11"/>
      <c r="Y2277" s="11"/>
      <c r="Z2277" s="246"/>
      <c r="AA22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7" s="250" t="e">
        <f>IF(tbl_TransDet_Exp[[#This Row],[+/-  (HR GL Detail)]]&lt;&gt;"",tbl_TransDet_Exp[[#This Row],[+/-  (HR GL Detail)]],IF(#REF!&lt;&gt;"",#REF!,""))</f>
        <v>#REF!</v>
      </c>
      <c r="AC2277" s="250" t="str">
        <f t="shared" si="108"/>
        <v>https://financials.omni.fsu.edu/psp/sprdfi/EMPLOYEE/ERP/c/AUDIT_EXPENSE_FUNCTIONS.TE_EXP_SHEET_INQ.GBL?SHEET_ID=</v>
      </c>
      <c r="AD2277" s="250" t="str">
        <f t="shared" si="109"/>
        <v>&amp;PAGE=EX_SHEET_ENTRY</v>
      </c>
      <c r="AE2277" s="250" t="str">
        <f>IF(LEFT(tbl_TransDet_Exp[[#This Row],[Journal Id]],2)="EX",TEXT(tbl_TransDet_Exp[[#This Row],[Vch /Ex /PayId]],"0000000000"),"")</f>
        <v/>
      </c>
      <c r="AF2277" s="250" t="b">
        <f>IF(tbl_TransDet_Exp[[#This Row],[ER Lookup and Format]]&lt;&gt;"",CONCATENATE(tbl_TransDet_Exp[[#This Row],[https://financials.omni.fsu.edu/psp/sprdfi/EMPLOYEE/ERP/c/AUDIT_EXPENSE_FUNCTIONS.TE_EXP_SHEET_INQ.GBL?SHEET_ID=]],AE2277,tbl_TransDet_Exp[[#This Row],[&amp;PAGE=EX_SHEET_ENTRY]]))</f>
        <v>0</v>
      </c>
      <c r="AG2277" s="250" t="str">
        <f t="shared" si="110"/>
        <v>https://docmgmt.its.fsu.edu/NolijWeb/public/apiLoginCheck.jsp?redir=../documentviewer/%3FdocumentId%3D</v>
      </c>
      <c r="AH22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7" s="250" t="str">
        <f>tbl_TransDet_Exp[[#Headers],[&amp;TargetFrameName=None]]</f>
        <v>&amp;TargetFrameName=None</v>
      </c>
      <c r="AJ22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7" s="71"/>
      <c r="AN2277" s="22"/>
      <c r="AO2277" s="22"/>
      <c r="AP2277" s="208"/>
      <c r="AQ2277" s="42" t="e">
        <f>IF(tbl_TransDet_Exp[[#This Row],[Custom SR Type]]="",INDEX(SR_Lookup[Section Name],MATCH(tbl_TransDet_Exp[[#This Row],[Account]],SR_Lookup[Account],0)),tbl_TransDet_Exp[[#This Row],[Custom SR Type]])</f>
        <v>#N/A</v>
      </c>
      <c r="AR2277" s="42">
        <f>VALUE(CONCATENATE(C2277,TEXT(tbl_TransDet_Exp[[#This Row],[Pd]],"00")))</f>
        <v>0</v>
      </c>
      <c r="AS2277" s="42" t="str">
        <f>TEXT(tbl_TransDet_Exp[[#This Row],[Project Id]],"000000")</f>
        <v>000000</v>
      </c>
      <c r="AT2277" s="42" t="e">
        <f>INDEX(Table11[Description],MATCH(tbl_TransDet_Exp[[#This Row],[Account]],Table11[GL Account],0))</f>
        <v>#N/A</v>
      </c>
      <c r="AU22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8" spans="2:47">
      <c r="B2278" s="11"/>
      <c r="C2278" s="243"/>
      <c r="D2278" s="243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244"/>
      <c r="P2278" s="11"/>
      <c r="Q2278" s="245"/>
      <c r="R2278" s="11"/>
      <c r="S2278" s="11"/>
      <c r="T2278" s="11"/>
      <c r="U2278" s="11"/>
      <c r="V2278" s="11"/>
      <c r="W2278" s="11"/>
      <c r="X2278" s="11"/>
      <c r="Y2278" s="11"/>
      <c r="Z2278" s="246"/>
      <c r="AA22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8" s="250" t="e">
        <f>IF(tbl_TransDet_Exp[[#This Row],[+/-  (HR GL Detail)]]&lt;&gt;"",tbl_TransDet_Exp[[#This Row],[+/-  (HR GL Detail)]],IF(#REF!&lt;&gt;"",#REF!,""))</f>
        <v>#REF!</v>
      </c>
      <c r="AC2278" s="250" t="str">
        <f t="shared" si="108"/>
        <v>https://financials.omni.fsu.edu/psp/sprdfi/EMPLOYEE/ERP/c/AUDIT_EXPENSE_FUNCTIONS.TE_EXP_SHEET_INQ.GBL?SHEET_ID=</v>
      </c>
      <c r="AD2278" s="250" t="str">
        <f t="shared" si="109"/>
        <v>&amp;PAGE=EX_SHEET_ENTRY</v>
      </c>
      <c r="AE2278" s="250" t="str">
        <f>IF(LEFT(tbl_TransDet_Exp[[#This Row],[Journal Id]],2)="EX",TEXT(tbl_TransDet_Exp[[#This Row],[Vch /Ex /PayId]],"0000000000"),"")</f>
        <v/>
      </c>
      <c r="AF2278" s="250" t="b">
        <f>IF(tbl_TransDet_Exp[[#This Row],[ER Lookup and Format]]&lt;&gt;"",CONCATENATE(tbl_TransDet_Exp[[#This Row],[https://financials.omni.fsu.edu/psp/sprdfi/EMPLOYEE/ERP/c/AUDIT_EXPENSE_FUNCTIONS.TE_EXP_SHEET_INQ.GBL?SHEET_ID=]],AE2278,tbl_TransDet_Exp[[#This Row],[&amp;PAGE=EX_SHEET_ENTRY]]))</f>
        <v>0</v>
      </c>
      <c r="AG2278" s="250" t="str">
        <f t="shared" si="110"/>
        <v>https://docmgmt.its.fsu.edu/NolijWeb/public/apiLoginCheck.jsp?redir=../documentviewer/%3FdocumentId%3D</v>
      </c>
      <c r="AH22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8" s="250" t="str">
        <f>tbl_TransDet_Exp[[#Headers],[&amp;TargetFrameName=None]]</f>
        <v>&amp;TargetFrameName=None</v>
      </c>
      <c r="AJ22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8" s="71"/>
      <c r="AN2278" s="22"/>
      <c r="AO2278" s="22"/>
      <c r="AP2278" s="208"/>
      <c r="AQ2278" s="42" t="e">
        <f>IF(tbl_TransDet_Exp[[#This Row],[Custom SR Type]]="",INDEX(SR_Lookup[Section Name],MATCH(tbl_TransDet_Exp[[#This Row],[Account]],SR_Lookup[Account],0)),tbl_TransDet_Exp[[#This Row],[Custom SR Type]])</f>
        <v>#N/A</v>
      </c>
      <c r="AR2278" s="42">
        <f>VALUE(CONCATENATE(C2278,TEXT(tbl_TransDet_Exp[[#This Row],[Pd]],"00")))</f>
        <v>0</v>
      </c>
      <c r="AS2278" s="42" t="str">
        <f>TEXT(tbl_TransDet_Exp[[#This Row],[Project Id]],"000000")</f>
        <v>000000</v>
      </c>
      <c r="AT2278" s="42" t="e">
        <f>INDEX(Table11[Description],MATCH(tbl_TransDet_Exp[[#This Row],[Account]],Table11[GL Account],0))</f>
        <v>#N/A</v>
      </c>
      <c r="AU22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79" spans="2:47">
      <c r="B2279" s="11"/>
      <c r="C2279" s="243"/>
      <c r="D2279" s="243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244"/>
      <c r="P2279" s="11"/>
      <c r="Q2279" s="245"/>
      <c r="R2279" s="11"/>
      <c r="S2279" s="11"/>
      <c r="T2279" s="11"/>
      <c r="U2279" s="11"/>
      <c r="V2279" s="11"/>
      <c r="W2279" s="11"/>
      <c r="X2279" s="11"/>
      <c r="Y2279" s="11"/>
      <c r="Z2279" s="246"/>
      <c r="AA22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79" s="250" t="e">
        <f>IF(tbl_TransDet_Exp[[#This Row],[+/-  (HR GL Detail)]]&lt;&gt;"",tbl_TransDet_Exp[[#This Row],[+/-  (HR GL Detail)]],IF(#REF!&lt;&gt;"",#REF!,""))</f>
        <v>#REF!</v>
      </c>
      <c r="AC2279" s="250" t="str">
        <f t="shared" si="108"/>
        <v>https://financials.omni.fsu.edu/psp/sprdfi/EMPLOYEE/ERP/c/AUDIT_EXPENSE_FUNCTIONS.TE_EXP_SHEET_INQ.GBL?SHEET_ID=</v>
      </c>
      <c r="AD2279" s="250" t="str">
        <f t="shared" si="109"/>
        <v>&amp;PAGE=EX_SHEET_ENTRY</v>
      </c>
      <c r="AE2279" s="250" t="str">
        <f>IF(LEFT(tbl_TransDet_Exp[[#This Row],[Journal Id]],2)="EX",TEXT(tbl_TransDet_Exp[[#This Row],[Vch /Ex /PayId]],"0000000000"),"")</f>
        <v/>
      </c>
      <c r="AF2279" s="250" t="b">
        <f>IF(tbl_TransDet_Exp[[#This Row],[ER Lookup and Format]]&lt;&gt;"",CONCATENATE(tbl_TransDet_Exp[[#This Row],[https://financials.omni.fsu.edu/psp/sprdfi/EMPLOYEE/ERP/c/AUDIT_EXPENSE_FUNCTIONS.TE_EXP_SHEET_INQ.GBL?SHEET_ID=]],AE2279,tbl_TransDet_Exp[[#This Row],[&amp;PAGE=EX_SHEET_ENTRY]]))</f>
        <v>0</v>
      </c>
      <c r="AG2279" s="250" t="str">
        <f t="shared" si="110"/>
        <v>https://docmgmt.its.fsu.edu/NolijWeb/public/apiLoginCheck.jsp?redir=../documentviewer/%3FdocumentId%3D</v>
      </c>
      <c r="AH22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79" s="250" t="str">
        <f>tbl_TransDet_Exp[[#Headers],[&amp;TargetFrameName=None]]</f>
        <v>&amp;TargetFrameName=None</v>
      </c>
      <c r="AJ22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79" s="71"/>
      <c r="AN2279" s="22"/>
      <c r="AO2279" s="22"/>
      <c r="AP2279" s="208"/>
      <c r="AQ2279" s="42" t="e">
        <f>IF(tbl_TransDet_Exp[[#This Row],[Custom SR Type]]="",INDEX(SR_Lookup[Section Name],MATCH(tbl_TransDet_Exp[[#This Row],[Account]],SR_Lookup[Account],0)),tbl_TransDet_Exp[[#This Row],[Custom SR Type]])</f>
        <v>#N/A</v>
      </c>
      <c r="AR2279" s="42">
        <f>VALUE(CONCATENATE(C2279,TEXT(tbl_TransDet_Exp[[#This Row],[Pd]],"00")))</f>
        <v>0</v>
      </c>
      <c r="AS2279" s="42" t="str">
        <f>TEXT(tbl_TransDet_Exp[[#This Row],[Project Id]],"000000")</f>
        <v>000000</v>
      </c>
      <c r="AT2279" s="42" t="e">
        <f>INDEX(Table11[Description],MATCH(tbl_TransDet_Exp[[#This Row],[Account]],Table11[GL Account],0))</f>
        <v>#N/A</v>
      </c>
      <c r="AU22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0" spans="2:47">
      <c r="B2280" s="11"/>
      <c r="C2280" s="243"/>
      <c r="D2280" s="243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244"/>
      <c r="P2280" s="11"/>
      <c r="Q2280" s="245"/>
      <c r="R2280" s="11"/>
      <c r="S2280" s="11"/>
      <c r="T2280" s="11"/>
      <c r="U2280" s="11"/>
      <c r="V2280" s="11"/>
      <c r="W2280" s="11"/>
      <c r="X2280" s="11"/>
      <c r="Y2280" s="11"/>
      <c r="Z2280" s="246"/>
      <c r="AA22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0" s="250" t="e">
        <f>IF(tbl_TransDet_Exp[[#This Row],[+/-  (HR GL Detail)]]&lt;&gt;"",tbl_TransDet_Exp[[#This Row],[+/-  (HR GL Detail)]],IF(#REF!&lt;&gt;"",#REF!,""))</f>
        <v>#REF!</v>
      </c>
      <c r="AC2280" s="250" t="str">
        <f t="shared" si="108"/>
        <v>https://financials.omni.fsu.edu/psp/sprdfi/EMPLOYEE/ERP/c/AUDIT_EXPENSE_FUNCTIONS.TE_EXP_SHEET_INQ.GBL?SHEET_ID=</v>
      </c>
      <c r="AD2280" s="250" t="str">
        <f t="shared" si="109"/>
        <v>&amp;PAGE=EX_SHEET_ENTRY</v>
      </c>
      <c r="AE2280" s="250" t="str">
        <f>IF(LEFT(tbl_TransDet_Exp[[#This Row],[Journal Id]],2)="EX",TEXT(tbl_TransDet_Exp[[#This Row],[Vch /Ex /PayId]],"0000000000"),"")</f>
        <v/>
      </c>
      <c r="AF2280" s="250" t="b">
        <f>IF(tbl_TransDet_Exp[[#This Row],[ER Lookup and Format]]&lt;&gt;"",CONCATENATE(tbl_TransDet_Exp[[#This Row],[https://financials.omni.fsu.edu/psp/sprdfi/EMPLOYEE/ERP/c/AUDIT_EXPENSE_FUNCTIONS.TE_EXP_SHEET_INQ.GBL?SHEET_ID=]],AE2280,tbl_TransDet_Exp[[#This Row],[&amp;PAGE=EX_SHEET_ENTRY]]))</f>
        <v>0</v>
      </c>
      <c r="AG2280" s="250" t="str">
        <f t="shared" si="110"/>
        <v>https://docmgmt.its.fsu.edu/NolijWeb/public/apiLoginCheck.jsp?redir=../documentviewer/%3FdocumentId%3D</v>
      </c>
      <c r="AH22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0" s="250" t="str">
        <f>tbl_TransDet_Exp[[#Headers],[&amp;TargetFrameName=None]]</f>
        <v>&amp;TargetFrameName=None</v>
      </c>
      <c r="AJ22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0" s="71"/>
      <c r="AN2280" s="22"/>
      <c r="AO2280" s="22"/>
      <c r="AP2280" s="208"/>
      <c r="AQ2280" s="42" t="e">
        <f>IF(tbl_TransDet_Exp[[#This Row],[Custom SR Type]]="",INDEX(SR_Lookup[Section Name],MATCH(tbl_TransDet_Exp[[#This Row],[Account]],SR_Lookup[Account],0)),tbl_TransDet_Exp[[#This Row],[Custom SR Type]])</f>
        <v>#N/A</v>
      </c>
      <c r="AR2280" s="42">
        <f>VALUE(CONCATENATE(C2280,TEXT(tbl_TransDet_Exp[[#This Row],[Pd]],"00")))</f>
        <v>0</v>
      </c>
      <c r="AS2280" s="42" t="str">
        <f>TEXT(tbl_TransDet_Exp[[#This Row],[Project Id]],"000000")</f>
        <v>000000</v>
      </c>
      <c r="AT2280" s="42" t="e">
        <f>INDEX(Table11[Description],MATCH(tbl_TransDet_Exp[[#This Row],[Account]],Table11[GL Account],0))</f>
        <v>#N/A</v>
      </c>
      <c r="AU22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1" spans="2:47">
      <c r="B2281" s="11"/>
      <c r="C2281" s="243"/>
      <c r="D2281" s="243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244"/>
      <c r="P2281" s="11"/>
      <c r="Q2281" s="245"/>
      <c r="R2281" s="11"/>
      <c r="S2281" s="11"/>
      <c r="T2281" s="11"/>
      <c r="U2281" s="11"/>
      <c r="V2281" s="11"/>
      <c r="W2281" s="11"/>
      <c r="X2281" s="11"/>
      <c r="Y2281" s="11"/>
      <c r="Z2281" s="246"/>
      <c r="AA22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1" s="250" t="e">
        <f>IF(tbl_TransDet_Exp[[#This Row],[+/-  (HR GL Detail)]]&lt;&gt;"",tbl_TransDet_Exp[[#This Row],[+/-  (HR GL Detail)]],IF(#REF!&lt;&gt;"",#REF!,""))</f>
        <v>#REF!</v>
      </c>
      <c r="AC2281" s="250" t="str">
        <f t="shared" si="108"/>
        <v>https://financials.omni.fsu.edu/psp/sprdfi/EMPLOYEE/ERP/c/AUDIT_EXPENSE_FUNCTIONS.TE_EXP_SHEET_INQ.GBL?SHEET_ID=</v>
      </c>
      <c r="AD2281" s="250" t="str">
        <f t="shared" si="109"/>
        <v>&amp;PAGE=EX_SHEET_ENTRY</v>
      </c>
      <c r="AE2281" s="250" t="str">
        <f>IF(LEFT(tbl_TransDet_Exp[[#This Row],[Journal Id]],2)="EX",TEXT(tbl_TransDet_Exp[[#This Row],[Vch /Ex /PayId]],"0000000000"),"")</f>
        <v/>
      </c>
      <c r="AF2281" s="250" t="b">
        <f>IF(tbl_TransDet_Exp[[#This Row],[ER Lookup and Format]]&lt;&gt;"",CONCATENATE(tbl_TransDet_Exp[[#This Row],[https://financials.omni.fsu.edu/psp/sprdfi/EMPLOYEE/ERP/c/AUDIT_EXPENSE_FUNCTIONS.TE_EXP_SHEET_INQ.GBL?SHEET_ID=]],AE2281,tbl_TransDet_Exp[[#This Row],[&amp;PAGE=EX_SHEET_ENTRY]]))</f>
        <v>0</v>
      </c>
      <c r="AG2281" s="250" t="str">
        <f t="shared" si="110"/>
        <v>https://docmgmt.its.fsu.edu/NolijWeb/public/apiLoginCheck.jsp?redir=../documentviewer/%3FdocumentId%3D</v>
      </c>
      <c r="AH22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1" s="250" t="str">
        <f>tbl_TransDet_Exp[[#Headers],[&amp;TargetFrameName=None]]</f>
        <v>&amp;TargetFrameName=None</v>
      </c>
      <c r="AJ22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1" s="71"/>
      <c r="AN2281" s="22"/>
      <c r="AO2281" s="22"/>
      <c r="AP2281" s="208"/>
      <c r="AQ2281" s="42" t="e">
        <f>IF(tbl_TransDet_Exp[[#This Row],[Custom SR Type]]="",INDEX(SR_Lookup[Section Name],MATCH(tbl_TransDet_Exp[[#This Row],[Account]],SR_Lookup[Account],0)),tbl_TransDet_Exp[[#This Row],[Custom SR Type]])</f>
        <v>#N/A</v>
      </c>
      <c r="AR2281" s="42">
        <f>VALUE(CONCATENATE(C2281,TEXT(tbl_TransDet_Exp[[#This Row],[Pd]],"00")))</f>
        <v>0</v>
      </c>
      <c r="AS2281" s="42" t="str">
        <f>TEXT(tbl_TransDet_Exp[[#This Row],[Project Id]],"000000")</f>
        <v>000000</v>
      </c>
      <c r="AT2281" s="42" t="e">
        <f>INDEX(Table11[Description],MATCH(tbl_TransDet_Exp[[#This Row],[Account]],Table11[GL Account],0))</f>
        <v>#N/A</v>
      </c>
      <c r="AU22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2" spans="2:47">
      <c r="B2282" s="11"/>
      <c r="C2282" s="243"/>
      <c r="D2282" s="243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244"/>
      <c r="P2282" s="11"/>
      <c r="Q2282" s="245"/>
      <c r="R2282" s="11"/>
      <c r="S2282" s="11"/>
      <c r="T2282" s="11"/>
      <c r="U2282" s="11"/>
      <c r="V2282" s="11"/>
      <c r="W2282" s="11"/>
      <c r="X2282" s="11"/>
      <c r="Y2282" s="11"/>
      <c r="Z2282" s="246"/>
      <c r="AA22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2" s="250" t="e">
        <f>IF(tbl_TransDet_Exp[[#This Row],[+/-  (HR GL Detail)]]&lt;&gt;"",tbl_TransDet_Exp[[#This Row],[+/-  (HR GL Detail)]],IF(#REF!&lt;&gt;"",#REF!,""))</f>
        <v>#REF!</v>
      </c>
      <c r="AC2282" s="250" t="str">
        <f t="shared" si="108"/>
        <v>https://financials.omni.fsu.edu/psp/sprdfi/EMPLOYEE/ERP/c/AUDIT_EXPENSE_FUNCTIONS.TE_EXP_SHEET_INQ.GBL?SHEET_ID=</v>
      </c>
      <c r="AD2282" s="250" t="str">
        <f t="shared" si="109"/>
        <v>&amp;PAGE=EX_SHEET_ENTRY</v>
      </c>
      <c r="AE2282" s="250" t="str">
        <f>IF(LEFT(tbl_TransDet_Exp[[#This Row],[Journal Id]],2)="EX",TEXT(tbl_TransDet_Exp[[#This Row],[Vch /Ex /PayId]],"0000000000"),"")</f>
        <v/>
      </c>
      <c r="AF2282" s="250" t="b">
        <f>IF(tbl_TransDet_Exp[[#This Row],[ER Lookup and Format]]&lt;&gt;"",CONCATENATE(tbl_TransDet_Exp[[#This Row],[https://financials.omni.fsu.edu/psp/sprdfi/EMPLOYEE/ERP/c/AUDIT_EXPENSE_FUNCTIONS.TE_EXP_SHEET_INQ.GBL?SHEET_ID=]],AE2282,tbl_TransDet_Exp[[#This Row],[&amp;PAGE=EX_SHEET_ENTRY]]))</f>
        <v>0</v>
      </c>
      <c r="AG2282" s="250" t="str">
        <f t="shared" si="110"/>
        <v>https://docmgmt.its.fsu.edu/NolijWeb/public/apiLoginCheck.jsp?redir=../documentviewer/%3FdocumentId%3D</v>
      </c>
      <c r="AH22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2" s="250" t="str">
        <f>tbl_TransDet_Exp[[#Headers],[&amp;TargetFrameName=None]]</f>
        <v>&amp;TargetFrameName=None</v>
      </c>
      <c r="AJ22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2" s="71"/>
      <c r="AN2282" s="22"/>
      <c r="AO2282" s="22"/>
      <c r="AP2282" s="208"/>
      <c r="AQ2282" s="42" t="e">
        <f>IF(tbl_TransDet_Exp[[#This Row],[Custom SR Type]]="",INDEX(SR_Lookup[Section Name],MATCH(tbl_TransDet_Exp[[#This Row],[Account]],SR_Lookup[Account],0)),tbl_TransDet_Exp[[#This Row],[Custom SR Type]])</f>
        <v>#N/A</v>
      </c>
      <c r="AR2282" s="42">
        <f>VALUE(CONCATENATE(C2282,TEXT(tbl_TransDet_Exp[[#This Row],[Pd]],"00")))</f>
        <v>0</v>
      </c>
      <c r="AS2282" s="42" t="str">
        <f>TEXT(tbl_TransDet_Exp[[#This Row],[Project Id]],"000000")</f>
        <v>000000</v>
      </c>
      <c r="AT2282" s="42" t="e">
        <f>INDEX(Table11[Description],MATCH(tbl_TransDet_Exp[[#This Row],[Account]],Table11[GL Account],0))</f>
        <v>#N/A</v>
      </c>
      <c r="AU22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3" spans="2:47">
      <c r="B2283" s="11"/>
      <c r="C2283" s="243"/>
      <c r="D2283" s="243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244"/>
      <c r="P2283" s="11"/>
      <c r="Q2283" s="245"/>
      <c r="R2283" s="11"/>
      <c r="S2283" s="11"/>
      <c r="T2283" s="11"/>
      <c r="U2283" s="11"/>
      <c r="V2283" s="11"/>
      <c r="W2283" s="11"/>
      <c r="X2283" s="11"/>
      <c r="Y2283" s="11"/>
      <c r="Z2283" s="246"/>
      <c r="AA22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3" s="250" t="e">
        <f>IF(tbl_TransDet_Exp[[#This Row],[+/-  (HR GL Detail)]]&lt;&gt;"",tbl_TransDet_Exp[[#This Row],[+/-  (HR GL Detail)]],IF(#REF!&lt;&gt;"",#REF!,""))</f>
        <v>#REF!</v>
      </c>
      <c r="AC2283" s="250" t="str">
        <f t="shared" si="108"/>
        <v>https://financials.omni.fsu.edu/psp/sprdfi/EMPLOYEE/ERP/c/AUDIT_EXPENSE_FUNCTIONS.TE_EXP_SHEET_INQ.GBL?SHEET_ID=</v>
      </c>
      <c r="AD2283" s="250" t="str">
        <f t="shared" si="109"/>
        <v>&amp;PAGE=EX_SHEET_ENTRY</v>
      </c>
      <c r="AE2283" s="250" t="str">
        <f>IF(LEFT(tbl_TransDet_Exp[[#This Row],[Journal Id]],2)="EX",TEXT(tbl_TransDet_Exp[[#This Row],[Vch /Ex /PayId]],"0000000000"),"")</f>
        <v/>
      </c>
      <c r="AF2283" s="250" t="b">
        <f>IF(tbl_TransDet_Exp[[#This Row],[ER Lookup and Format]]&lt;&gt;"",CONCATENATE(tbl_TransDet_Exp[[#This Row],[https://financials.omni.fsu.edu/psp/sprdfi/EMPLOYEE/ERP/c/AUDIT_EXPENSE_FUNCTIONS.TE_EXP_SHEET_INQ.GBL?SHEET_ID=]],AE2283,tbl_TransDet_Exp[[#This Row],[&amp;PAGE=EX_SHEET_ENTRY]]))</f>
        <v>0</v>
      </c>
      <c r="AG2283" s="250" t="str">
        <f t="shared" si="110"/>
        <v>https://docmgmt.its.fsu.edu/NolijWeb/public/apiLoginCheck.jsp?redir=../documentviewer/%3FdocumentId%3D</v>
      </c>
      <c r="AH22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3" s="250" t="str">
        <f>tbl_TransDet_Exp[[#Headers],[&amp;TargetFrameName=None]]</f>
        <v>&amp;TargetFrameName=None</v>
      </c>
      <c r="AJ22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3" s="71"/>
      <c r="AN2283" s="22"/>
      <c r="AO2283" s="22"/>
      <c r="AP2283" s="208"/>
      <c r="AQ2283" s="42" t="e">
        <f>IF(tbl_TransDet_Exp[[#This Row],[Custom SR Type]]="",INDEX(SR_Lookup[Section Name],MATCH(tbl_TransDet_Exp[[#This Row],[Account]],SR_Lookup[Account],0)),tbl_TransDet_Exp[[#This Row],[Custom SR Type]])</f>
        <v>#N/A</v>
      </c>
      <c r="AR2283" s="42">
        <f>VALUE(CONCATENATE(C2283,TEXT(tbl_TransDet_Exp[[#This Row],[Pd]],"00")))</f>
        <v>0</v>
      </c>
      <c r="AS2283" s="42" t="str">
        <f>TEXT(tbl_TransDet_Exp[[#This Row],[Project Id]],"000000")</f>
        <v>000000</v>
      </c>
      <c r="AT2283" s="42" t="e">
        <f>INDEX(Table11[Description],MATCH(tbl_TransDet_Exp[[#This Row],[Account]],Table11[GL Account],0))</f>
        <v>#N/A</v>
      </c>
      <c r="AU22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4" spans="2:47">
      <c r="B2284" s="11"/>
      <c r="C2284" s="243"/>
      <c r="D2284" s="243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244"/>
      <c r="P2284" s="11"/>
      <c r="Q2284" s="245"/>
      <c r="R2284" s="11"/>
      <c r="S2284" s="11"/>
      <c r="T2284" s="11"/>
      <c r="U2284" s="11"/>
      <c r="V2284" s="11"/>
      <c r="W2284" s="11"/>
      <c r="X2284" s="11"/>
      <c r="Y2284" s="11"/>
      <c r="Z2284" s="246"/>
      <c r="AA22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4" s="250" t="e">
        <f>IF(tbl_TransDet_Exp[[#This Row],[+/-  (HR GL Detail)]]&lt;&gt;"",tbl_TransDet_Exp[[#This Row],[+/-  (HR GL Detail)]],IF(#REF!&lt;&gt;"",#REF!,""))</f>
        <v>#REF!</v>
      </c>
      <c r="AC2284" s="250" t="str">
        <f t="shared" si="108"/>
        <v>https://financials.omni.fsu.edu/psp/sprdfi/EMPLOYEE/ERP/c/AUDIT_EXPENSE_FUNCTIONS.TE_EXP_SHEET_INQ.GBL?SHEET_ID=</v>
      </c>
      <c r="AD2284" s="250" t="str">
        <f t="shared" si="109"/>
        <v>&amp;PAGE=EX_SHEET_ENTRY</v>
      </c>
      <c r="AE2284" s="250" t="str">
        <f>IF(LEFT(tbl_TransDet_Exp[[#This Row],[Journal Id]],2)="EX",TEXT(tbl_TransDet_Exp[[#This Row],[Vch /Ex /PayId]],"0000000000"),"")</f>
        <v/>
      </c>
      <c r="AF2284" s="250" t="b">
        <f>IF(tbl_TransDet_Exp[[#This Row],[ER Lookup and Format]]&lt;&gt;"",CONCATENATE(tbl_TransDet_Exp[[#This Row],[https://financials.omni.fsu.edu/psp/sprdfi/EMPLOYEE/ERP/c/AUDIT_EXPENSE_FUNCTIONS.TE_EXP_SHEET_INQ.GBL?SHEET_ID=]],AE2284,tbl_TransDet_Exp[[#This Row],[&amp;PAGE=EX_SHEET_ENTRY]]))</f>
        <v>0</v>
      </c>
      <c r="AG2284" s="250" t="str">
        <f t="shared" si="110"/>
        <v>https://docmgmt.its.fsu.edu/NolijWeb/public/apiLoginCheck.jsp?redir=../documentviewer/%3FdocumentId%3D</v>
      </c>
      <c r="AH22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4" s="250" t="str">
        <f>tbl_TransDet_Exp[[#Headers],[&amp;TargetFrameName=None]]</f>
        <v>&amp;TargetFrameName=None</v>
      </c>
      <c r="AJ22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4" s="71"/>
      <c r="AN2284" s="22"/>
      <c r="AO2284" s="22"/>
      <c r="AP2284" s="208"/>
      <c r="AQ2284" s="42" t="e">
        <f>IF(tbl_TransDet_Exp[[#This Row],[Custom SR Type]]="",INDEX(SR_Lookup[Section Name],MATCH(tbl_TransDet_Exp[[#This Row],[Account]],SR_Lookup[Account],0)),tbl_TransDet_Exp[[#This Row],[Custom SR Type]])</f>
        <v>#N/A</v>
      </c>
      <c r="AR2284" s="42">
        <f>VALUE(CONCATENATE(C2284,TEXT(tbl_TransDet_Exp[[#This Row],[Pd]],"00")))</f>
        <v>0</v>
      </c>
      <c r="AS2284" s="42" t="str">
        <f>TEXT(tbl_TransDet_Exp[[#This Row],[Project Id]],"000000")</f>
        <v>000000</v>
      </c>
      <c r="AT2284" s="42" t="e">
        <f>INDEX(Table11[Description],MATCH(tbl_TransDet_Exp[[#This Row],[Account]],Table11[GL Account],0))</f>
        <v>#N/A</v>
      </c>
      <c r="AU22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5" spans="2:47">
      <c r="B2285" s="11"/>
      <c r="C2285" s="243"/>
      <c r="D2285" s="243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244"/>
      <c r="P2285" s="11"/>
      <c r="Q2285" s="245"/>
      <c r="R2285" s="11"/>
      <c r="S2285" s="11"/>
      <c r="T2285" s="11"/>
      <c r="U2285" s="11"/>
      <c r="V2285" s="11"/>
      <c r="W2285" s="11"/>
      <c r="X2285" s="11"/>
      <c r="Y2285" s="11"/>
      <c r="Z2285" s="246"/>
      <c r="AA22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5" s="250" t="e">
        <f>IF(tbl_TransDet_Exp[[#This Row],[+/-  (HR GL Detail)]]&lt;&gt;"",tbl_TransDet_Exp[[#This Row],[+/-  (HR GL Detail)]],IF(#REF!&lt;&gt;"",#REF!,""))</f>
        <v>#REF!</v>
      </c>
      <c r="AC2285" s="250" t="str">
        <f t="shared" si="108"/>
        <v>https://financials.omni.fsu.edu/psp/sprdfi/EMPLOYEE/ERP/c/AUDIT_EXPENSE_FUNCTIONS.TE_EXP_SHEET_INQ.GBL?SHEET_ID=</v>
      </c>
      <c r="AD2285" s="250" t="str">
        <f t="shared" si="109"/>
        <v>&amp;PAGE=EX_SHEET_ENTRY</v>
      </c>
      <c r="AE2285" s="250" t="str">
        <f>IF(LEFT(tbl_TransDet_Exp[[#This Row],[Journal Id]],2)="EX",TEXT(tbl_TransDet_Exp[[#This Row],[Vch /Ex /PayId]],"0000000000"),"")</f>
        <v/>
      </c>
      <c r="AF2285" s="250" t="b">
        <f>IF(tbl_TransDet_Exp[[#This Row],[ER Lookup and Format]]&lt;&gt;"",CONCATENATE(tbl_TransDet_Exp[[#This Row],[https://financials.omni.fsu.edu/psp/sprdfi/EMPLOYEE/ERP/c/AUDIT_EXPENSE_FUNCTIONS.TE_EXP_SHEET_INQ.GBL?SHEET_ID=]],AE2285,tbl_TransDet_Exp[[#This Row],[&amp;PAGE=EX_SHEET_ENTRY]]))</f>
        <v>0</v>
      </c>
      <c r="AG2285" s="250" t="str">
        <f t="shared" si="110"/>
        <v>https://docmgmt.its.fsu.edu/NolijWeb/public/apiLoginCheck.jsp?redir=../documentviewer/%3FdocumentId%3D</v>
      </c>
      <c r="AH22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5" s="250" t="str">
        <f>tbl_TransDet_Exp[[#Headers],[&amp;TargetFrameName=None]]</f>
        <v>&amp;TargetFrameName=None</v>
      </c>
      <c r="AJ22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5" s="71"/>
      <c r="AN2285" s="22"/>
      <c r="AO2285" s="22"/>
      <c r="AP2285" s="208"/>
      <c r="AQ2285" s="42" t="e">
        <f>IF(tbl_TransDet_Exp[[#This Row],[Custom SR Type]]="",INDEX(SR_Lookup[Section Name],MATCH(tbl_TransDet_Exp[[#This Row],[Account]],SR_Lookup[Account],0)),tbl_TransDet_Exp[[#This Row],[Custom SR Type]])</f>
        <v>#N/A</v>
      </c>
      <c r="AR2285" s="42">
        <f>VALUE(CONCATENATE(C2285,TEXT(tbl_TransDet_Exp[[#This Row],[Pd]],"00")))</f>
        <v>0</v>
      </c>
      <c r="AS2285" s="42" t="str">
        <f>TEXT(tbl_TransDet_Exp[[#This Row],[Project Id]],"000000")</f>
        <v>000000</v>
      </c>
      <c r="AT2285" s="42" t="e">
        <f>INDEX(Table11[Description],MATCH(tbl_TransDet_Exp[[#This Row],[Account]],Table11[GL Account],0))</f>
        <v>#N/A</v>
      </c>
      <c r="AU22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6" spans="2:47">
      <c r="B2286" s="11"/>
      <c r="C2286" s="243"/>
      <c r="D2286" s="243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244"/>
      <c r="P2286" s="11"/>
      <c r="Q2286" s="245"/>
      <c r="R2286" s="11"/>
      <c r="S2286" s="11"/>
      <c r="T2286" s="11"/>
      <c r="U2286" s="11"/>
      <c r="V2286" s="11"/>
      <c r="W2286" s="11"/>
      <c r="X2286" s="11"/>
      <c r="Y2286" s="11"/>
      <c r="Z2286" s="246"/>
      <c r="AA22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6" s="250" t="e">
        <f>IF(tbl_TransDet_Exp[[#This Row],[+/-  (HR GL Detail)]]&lt;&gt;"",tbl_TransDet_Exp[[#This Row],[+/-  (HR GL Detail)]],IF(#REF!&lt;&gt;"",#REF!,""))</f>
        <v>#REF!</v>
      </c>
      <c r="AC2286" s="250" t="str">
        <f t="shared" si="108"/>
        <v>https://financials.omni.fsu.edu/psp/sprdfi/EMPLOYEE/ERP/c/AUDIT_EXPENSE_FUNCTIONS.TE_EXP_SHEET_INQ.GBL?SHEET_ID=</v>
      </c>
      <c r="AD2286" s="250" t="str">
        <f t="shared" si="109"/>
        <v>&amp;PAGE=EX_SHEET_ENTRY</v>
      </c>
      <c r="AE2286" s="250" t="str">
        <f>IF(LEFT(tbl_TransDet_Exp[[#This Row],[Journal Id]],2)="EX",TEXT(tbl_TransDet_Exp[[#This Row],[Vch /Ex /PayId]],"0000000000"),"")</f>
        <v/>
      </c>
      <c r="AF2286" s="250" t="b">
        <f>IF(tbl_TransDet_Exp[[#This Row],[ER Lookup and Format]]&lt;&gt;"",CONCATENATE(tbl_TransDet_Exp[[#This Row],[https://financials.omni.fsu.edu/psp/sprdfi/EMPLOYEE/ERP/c/AUDIT_EXPENSE_FUNCTIONS.TE_EXP_SHEET_INQ.GBL?SHEET_ID=]],AE2286,tbl_TransDet_Exp[[#This Row],[&amp;PAGE=EX_SHEET_ENTRY]]))</f>
        <v>0</v>
      </c>
      <c r="AG2286" s="250" t="str">
        <f t="shared" si="110"/>
        <v>https://docmgmt.its.fsu.edu/NolijWeb/public/apiLoginCheck.jsp?redir=../documentviewer/%3FdocumentId%3D</v>
      </c>
      <c r="AH22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6" s="250" t="str">
        <f>tbl_TransDet_Exp[[#Headers],[&amp;TargetFrameName=None]]</f>
        <v>&amp;TargetFrameName=None</v>
      </c>
      <c r="AJ22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6" s="71"/>
      <c r="AN2286" s="22"/>
      <c r="AO2286" s="22"/>
      <c r="AP2286" s="208"/>
      <c r="AQ2286" s="42" t="e">
        <f>IF(tbl_TransDet_Exp[[#This Row],[Custom SR Type]]="",INDEX(SR_Lookup[Section Name],MATCH(tbl_TransDet_Exp[[#This Row],[Account]],SR_Lookup[Account],0)),tbl_TransDet_Exp[[#This Row],[Custom SR Type]])</f>
        <v>#N/A</v>
      </c>
      <c r="AR2286" s="42">
        <f>VALUE(CONCATENATE(C2286,TEXT(tbl_TransDet_Exp[[#This Row],[Pd]],"00")))</f>
        <v>0</v>
      </c>
      <c r="AS2286" s="42" t="str">
        <f>TEXT(tbl_TransDet_Exp[[#This Row],[Project Id]],"000000")</f>
        <v>000000</v>
      </c>
      <c r="AT2286" s="42" t="e">
        <f>INDEX(Table11[Description],MATCH(tbl_TransDet_Exp[[#This Row],[Account]],Table11[GL Account],0))</f>
        <v>#N/A</v>
      </c>
      <c r="AU22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7" spans="2:47">
      <c r="B2287" s="11"/>
      <c r="C2287" s="243"/>
      <c r="D2287" s="243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244"/>
      <c r="P2287" s="11"/>
      <c r="Q2287" s="245"/>
      <c r="R2287" s="11"/>
      <c r="S2287" s="11"/>
      <c r="T2287" s="11"/>
      <c r="U2287" s="11"/>
      <c r="V2287" s="11"/>
      <c r="W2287" s="11"/>
      <c r="X2287" s="11"/>
      <c r="Y2287" s="11"/>
      <c r="Z2287" s="246"/>
      <c r="AA22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7" s="250" t="e">
        <f>IF(tbl_TransDet_Exp[[#This Row],[+/-  (HR GL Detail)]]&lt;&gt;"",tbl_TransDet_Exp[[#This Row],[+/-  (HR GL Detail)]],IF(#REF!&lt;&gt;"",#REF!,""))</f>
        <v>#REF!</v>
      </c>
      <c r="AC2287" s="250" t="str">
        <f t="shared" si="108"/>
        <v>https://financials.omni.fsu.edu/psp/sprdfi/EMPLOYEE/ERP/c/AUDIT_EXPENSE_FUNCTIONS.TE_EXP_SHEET_INQ.GBL?SHEET_ID=</v>
      </c>
      <c r="AD2287" s="250" t="str">
        <f t="shared" si="109"/>
        <v>&amp;PAGE=EX_SHEET_ENTRY</v>
      </c>
      <c r="AE2287" s="250" t="str">
        <f>IF(LEFT(tbl_TransDet_Exp[[#This Row],[Journal Id]],2)="EX",TEXT(tbl_TransDet_Exp[[#This Row],[Vch /Ex /PayId]],"0000000000"),"")</f>
        <v/>
      </c>
      <c r="AF2287" s="250" t="b">
        <f>IF(tbl_TransDet_Exp[[#This Row],[ER Lookup and Format]]&lt;&gt;"",CONCATENATE(tbl_TransDet_Exp[[#This Row],[https://financials.omni.fsu.edu/psp/sprdfi/EMPLOYEE/ERP/c/AUDIT_EXPENSE_FUNCTIONS.TE_EXP_SHEET_INQ.GBL?SHEET_ID=]],AE2287,tbl_TransDet_Exp[[#This Row],[&amp;PAGE=EX_SHEET_ENTRY]]))</f>
        <v>0</v>
      </c>
      <c r="AG2287" s="250" t="str">
        <f t="shared" si="110"/>
        <v>https://docmgmt.its.fsu.edu/NolijWeb/public/apiLoginCheck.jsp?redir=../documentviewer/%3FdocumentId%3D</v>
      </c>
      <c r="AH22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7" s="250" t="str">
        <f>tbl_TransDet_Exp[[#Headers],[&amp;TargetFrameName=None]]</f>
        <v>&amp;TargetFrameName=None</v>
      </c>
      <c r="AJ22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7" s="71"/>
      <c r="AN2287" s="22"/>
      <c r="AO2287" s="22"/>
      <c r="AP2287" s="208"/>
      <c r="AQ2287" s="42" t="e">
        <f>IF(tbl_TransDet_Exp[[#This Row],[Custom SR Type]]="",INDEX(SR_Lookup[Section Name],MATCH(tbl_TransDet_Exp[[#This Row],[Account]],SR_Lookup[Account],0)),tbl_TransDet_Exp[[#This Row],[Custom SR Type]])</f>
        <v>#N/A</v>
      </c>
      <c r="AR2287" s="42">
        <f>VALUE(CONCATENATE(C2287,TEXT(tbl_TransDet_Exp[[#This Row],[Pd]],"00")))</f>
        <v>0</v>
      </c>
      <c r="AS2287" s="42" t="str">
        <f>TEXT(tbl_TransDet_Exp[[#This Row],[Project Id]],"000000")</f>
        <v>000000</v>
      </c>
      <c r="AT2287" s="42" t="e">
        <f>INDEX(Table11[Description],MATCH(tbl_TransDet_Exp[[#This Row],[Account]],Table11[GL Account],0))</f>
        <v>#N/A</v>
      </c>
      <c r="AU22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8" spans="2:47">
      <c r="B2288" s="11"/>
      <c r="C2288" s="243"/>
      <c r="D2288" s="243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244"/>
      <c r="P2288" s="11"/>
      <c r="Q2288" s="245"/>
      <c r="R2288" s="11"/>
      <c r="S2288" s="11"/>
      <c r="T2288" s="11"/>
      <c r="U2288" s="11"/>
      <c r="V2288" s="11"/>
      <c r="W2288" s="11"/>
      <c r="X2288" s="11"/>
      <c r="Y2288" s="11"/>
      <c r="Z2288" s="246"/>
      <c r="AA22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8" s="250" t="e">
        <f>IF(tbl_TransDet_Exp[[#This Row],[+/-  (HR GL Detail)]]&lt;&gt;"",tbl_TransDet_Exp[[#This Row],[+/-  (HR GL Detail)]],IF(#REF!&lt;&gt;"",#REF!,""))</f>
        <v>#REF!</v>
      </c>
      <c r="AC2288" s="250" t="str">
        <f t="shared" si="108"/>
        <v>https://financials.omni.fsu.edu/psp/sprdfi/EMPLOYEE/ERP/c/AUDIT_EXPENSE_FUNCTIONS.TE_EXP_SHEET_INQ.GBL?SHEET_ID=</v>
      </c>
      <c r="AD2288" s="250" t="str">
        <f t="shared" si="109"/>
        <v>&amp;PAGE=EX_SHEET_ENTRY</v>
      </c>
      <c r="AE2288" s="250" t="str">
        <f>IF(LEFT(tbl_TransDet_Exp[[#This Row],[Journal Id]],2)="EX",TEXT(tbl_TransDet_Exp[[#This Row],[Vch /Ex /PayId]],"0000000000"),"")</f>
        <v/>
      </c>
      <c r="AF2288" s="250" t="b">
        <f>IF(tbl_TransDet_Exp[[#This Row],[ER Lookup and Format]]&lt;&gt;"",CONCATENATE(tbl_TransDet_Exp[[#This Row],[https://financials.omni.fsu.edu/psp/sprdfi/EMPLOYEE/ERP/c/AUDIT_EXPENSE_FUNCTIONS.TE_EXP_SHEET_INQ.GBL?SHEET_ID=]],AE2288,tbl_TransDet_Exp[[#This Row],[&amp;PAGE=EX_SHEET_ENTRY]]))</f>
        <v>0</v>
      </c>
      <c r="AG2288" s="250" t="str">
        <f t="shared" si="110"/>
        <v>https://docmgmt.its.fsu.edu/NolijWeb/public/apiLoginCheck.jsp?redir=../documentviewer/%3FdocumentId%3D</v>
      </c>
      <c r="AH22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8" s="250" t="str">
        <f>tbl_TransDet_Exp[[#Headers],[&amp;TargetFrameName=None]]</f>
        <v>&amp;TargetFrameName=None</v>
      </c>
      <c r="AJ22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8" s="71"/>
      <c r="AN2288" s="22"/>
      <c r="AO2288" s="22"/>
      <c r="AP2288" s="208"/>
      <c r="AQ2288" s="42" t="e">
        <f>IF(tbl_TransDet_Exp[[#This Row],[Custom SR Type]]="",INDEX(SR_Lookup[Section Name],MATCH(tbl_TransDet_Exp[[#This Row],[Account]],SR_Lookup[Account],0)),tbl_TransDet_Exp[[#This Row],[Custom SR Type]])</f>
        <v>#N/A</v>
      </c>
      <c r="AR2288" s="42">
        <f>VALUE(CONCATENATE(C2288,TEXT(tbl_TransDet_Exp[[#This Row],[Pd]],"00")))</f>
        <v>0</v>
      </c>
      <c r="AS2288" s="42" t="str">
        <f>TEXT(tbl_TransDet_Exp[[#This Row],[Project Id]],"000000")</f>
        <v>000000</v>
      </c>
      <c r="AT2288" s="42" t="e">
        <f>INDEX(Table11[Description],MATCH(tbl_TransDet_Exp[[#This Row],[Account]],Table11[GL Account],0))</f>
        <v>#N/A</v>
      </c>
      <c r="AU22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89" spans="2:47">
      <c r="B2289" s="11"/>
      <c r="C2289" s="243"/>
      <c r="D2289" s="243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244"/>
      <c r="P2289" s="11"/>
      <c r="Q2289" s="245"/>
      <c r="R2289" s="11"/>
      <c r="S2289" s="11"/>
      <c r="T2289" s="11"/>
      <c r="U2289" s="11"/>
      <c r="V2289" s="11"/>
      <c r="W2289" s="11"/>
      <c r="X2289" s="11"/>
      <c r="Y2289" s="11"/>
      <c r="Z2289" s="246"/>
      <c r="AA22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89" s="250" t="e">
        <f>IF(tbl_TransDet_Exp[[#This Row],[+/-  (HR GL Detail)]]&lt;&gt;"",tbl_TransDet_Exp[[#This Row],[+/-  (HR GL Detail)]],IF(#REF!&lt;&gt;"",#REF!,""))</f>
        <v>#REF!</v>
      </c>
      <c r="AC2289" s="250" t="str">
        <f t="shared" si="108"/>
        <v>https://financials.omni.fsu.edu/psp/sprdfi/EMPLOYEE/ERP/c/AUDIT_EXPENSE_FUNCTIONS.TE_EXP_SHEET_INQ.GBL?SHEET_ID=</v>
      </c>
      <c r="AD2289" s="250" t="str">
        <f t="shared" si="109"/>
        <v>&amp;PAGE=EX_SHEET_ENTRY</v>
      </c>
      <c r="AE2289" s="250" t="str">
        <f>IF(LEFT(tbl_TransDet_Exp[[#This Row],[Journal Id]],2)="EX",TEXT(tbl_TransDet_Exp[[#This Row],[Vch /Ex /PayId]],"0000000000"),"")</f>
        <v/>
      </c>
      <c r="AF2289" s="250" t="b">
        <f>IF(tbl_TransDet_Exp[[#This Row],[ER Lookup and Format]]&lt;&gt;"",CONCATENATE(tbl_TransDet_Exp[[#This Row],[https://financials.omni.fsu.edu/psp/sprdfi/EMPLOYEE/ERP/c/AUDIT_EXPENSE_FUNCTIONS.TE_EXP_SHEET_INQ.GBL?SHEET_ID=]],AE2289,tbl_TransDet_Exp[[#This Row],[&amp;PAGE=EX_SHEET_ENTRY]]))</f>
        <v>0</v>
      </c>
      <c r="AG2289" s="250" t="str">
        <f t="shared" si="110"/>
        <v>https://docmgmt.its.fsu.edu/NolijWeb/public/apiLoginCheck.jsp?redir=../documentviewer/%3FdocumentId%3D</v>
      </c>
      <c r="AH22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89" s="250" t="str">
        <f>tbl_TransDet_Exp[[#Headers],[&amp;TargetFrameName=None]]</f>
        <v>&amp;TargetFrameName=None</v>
      </c>
      <c r="AJ22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89" s="71"/>
      <c r="AN2289" s="22"/>
      <c r="AO2289" s="22"/>
      <c r="AP2289" s="208"/>
      <c r="AQ2289" s="42" t="e">
        <f>IF(tbl_TransDet_Exp[[#This Row],[Custom SR Type]]="",INDEX(SR_Lookup[Section Name],MATCH(tbl_TransDet_Exp[[#This Row],[Account]],SR_Lookup[Account],0)),tbl_TransDet_Exp[[#This Row],[Custom SR Type]])</f>
        <v>#N/A</v>
      </c>
      <c r="AR2289" s="42">
        <f>VALUE(CONCATENATE(C2289,TEXT(tbl_TransDet_Exp[[#This Row],[Pd]],"00")))</f>
        <v>0</v>
      </c>
      <c r="AS2289" s="42" t="str">
        <f>TEXT(tbl_TransDet_Exp[[#This Row],[Project Id]],"000000")</f>
        <v>000000</v>
      </c>
      <c r="AT2289" s="42" t="e">
        <f>INDEX(Table11[Description],MATCH(tbl_TransDet_Exp[[#This Row],[Account]],Table11[GL Account],0))</f>
        <v>#N/A</v>
      </c>
      <c r="AU22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0" spans="2:47">
      <c r="B2290" s="11"/>
      <c r="C2290" s="243"/>
      <c r="D2290" s="243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244"/>
      <c r="P2290" s="11"/>
      <c r="Q2290" s="245"/>
      <c r="R2290" s="11"/>
      <c r="S2290" s="11"/>
      <c r="T2290" s="11"/>
      <c r="U2290" s="11"/>
      <c r="V2290" s="11"/>
      <c r="W2290" s="11"/>
      <c r="X2290" s="11"/>
      <c r="Y2290" s="11"/>
      <c r="Z2290" s="246"/>
      <c r="AA22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0" s="250" t="e">
        <f>IF(tbl_TransDet_Exp[[#This Row],[+/-  (HR GL Detail)]]&lt;&gt;"",tbl_TransDet_Exp[[#This Row],[+/-  (HR GL Detail)]],IF(#REF!&lt;&gt;"",#REF!,""))</f>
        <v>#REF!</v>
      </c>
      <c r="AC2290" s="250" t="str">
        <f t="shared" si="108"/>
        <v>https://financials.omni.fsu.edu/psp/sprdfi/EMPLOYEE/ERP/c/AUDIT_EXPENSE_FUNCTIONS.TE_EXP_SHEET_INQ.GBL?SHEET_ID=</v>
      </c>
      <c r="AD2290" s="250" t="str">
        <f t="shared" si="109"/>
        <v>&amp;PAGE=EX_SHEET_ENTRY</v>
      </c>
      <c r="AE2290" s="250" t="str">
        <f>IF(LEFT(tbl_TransDet_Exp[[#This Row],[Journal Id]],2)="EX",TEXT(tbl_TransDet_Exp[[#This Row],[Vch /Ex /PayId]],"0000000000"),"")</f>
        <v/>
      </c>
      <c r="AF2290" s="250" t="b">
        <f>IF(tbl_TransDet_Exp[[#This Row],[ER Lookup and Format]]&lt;&gt;"",CONCATENATE(tbl_TransDet_Exp[[#This Row],[https://financials.omni.fsu.edu/psp/sprdfi/EMPLOYEE/ERP/c/AUDIT_EXPENSE_FUNCTIONS.TE_EXP_SHEET_INQ.GBL?SHEET_ID=]],AE2290,tbl_TransDet_Exp[[#This Row],[&amp;PAGE=EX_SHEET_ENTRY]]))</f>
        <v>0</v>
      </c>
      <c r="AG2290" s="250" t="str">
        <f t="shared" si="110"/>
        <v>https://docmgmt.its.fsu.edu/NolijWeb/public/apiLoginCheck.jsp?redir=../documentviewer/%3FdocumentId%3D</v>
      </c>
      <c r="AH22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0" s="250" t="str">
        <f>tbl_TransDet_Exp[[#Headers],[&amp;TargetFrameName=None]]</f>
        <v>&amp;TargetFrameName=None</v>
      </c>
      <c r="AJ22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0" s="71"/>
      <c r="AN2290" s="22"/>
      <c r="AO2290" s="22"/>
      <c r="AP2290" s="208"/>
      <c r="AQ2290" s="42" t="e">
        <f>IF(tbl_TransDet_Exp[[#This Row],[Custom SR Type]]="",INDEX(SR_Lookup[Section Name],MATCH(tbl_TransDet_Exp[[#This Row],[Account]],SR_Lookup[Account],0)),tbl_TransDet_Exp[[#This Row],[Custom SR Type]])</f>
        <v>#N/A</v>
      </c>
      <c r="AR2290" s="42">
        <f>VALUE(CONCATENATE(C2290,TEXT(tbl_TransDet_Exp[[#This Row],[Pd]],"00")))</f>
        <v>0</v>
      </c>
      <c r="AS2290" s="42" t="str">
        <f>TEXT(tbl_TransDet_Exp[[#This Row],[Project Id]],"000000")</f>
        <v>000000</v>
      </c>
      <c r="AT2290" s="42" t="e">
        <f>INDEX(Table11[Description],MATCH(tbl_TransDet_Exp[[#This Row],[Account]],Table11[GL Account],0))</f>
        <v>#N/A</v>
      </c>
      <c r="AU22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1" spans="2:47">
      <c r="B2291" s="11"/>
      <c r="C2291" s="243"/>
      <c r="D2291" s="243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244"/>
      <c r="P2291" s="11"/>
      <c r="Q2291" s="245"/>
      <c r="R2291" s="11"/>
      <c r="S2291" s="11"/>
      <c r="T2291" s="11"/>
      <c r="U2291" s="11"/>
      <c r="V2291" s="11"/>
      <c r="W2291" s="11"/>
      <c r="X2291" s="11"/>
      <c r="Y2291" s="11"/>
      <c r="Z2291" s="246"/>
      <c r="AA22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1" s="250" t="e">
        <f>IF(tbl_TransDet_Exp[[#This Row],[+/-  (HR GL Detail)]]&lt;&gt;"",tbl_TransDet_Exp[[#This Row],[+/-  (HR GL Detail)]],IF(#REF!&lt;&gt;"",#REF!,""))</f>
        <v>#REF!</v>
      </c>
      <c r="AC2291" s="250" t="str">
        <f t="shared" si="108"/>
        <v>https://financials.omni.fsu.edu/psp/sprdfi/EMPLOYEE/ERP/c/AUDIT_EXPENSE_FUNCTIONS.TE_EXP_SHEET_INQ.GBL?SHEET_ID=</v>
      </c>
      <c r="AD2291" s="250" t="str">
        <f t="shared" si="109"/>
        <v>&amp;PAGE=EX_SHEET_ENTRY</v>
      </c>
      <c r="AE2291" s="250" t="str">
        <f>IF(LEFT(tbl_TransDet_Exp[[#This Row],[Journal Id]],2)="EX",TEXT(tbl_TransDet_Exp[[#This Row],[Vch /Ex /PayId]],"0000000000"),"")</f>
        <v/>
      </c>
      <c r="AF2291" s="250" t="b">
        <f>IF(tbl_TransDet_Exp[[#This Row],[ER Lookup and Format]]&lt;&gt;"",CONCATENATE(tbl_TransDet_Exp[[#This Row],[https://financials.omni.fsu.edu/psp/sprdfi/EMPLOYEE/ERP/c/AUDIT_EXPENSE_FUNCTIONS.TE_EXP_SHEET_INQ.GBL?SHEET_ID=]],AE2291,tbl_TransDet_Exp[[#This Row],[&amp;PAGE=EX_SHEET_ENTRY]]))</f>
        <v>0</v>
      </c>
      <c r="AG2291" s="250" t="str">
        <f t="shared" si="110"/>
        <v>https://docmgmt.its.fsu.edu/NolijWeb/public/apiLoginCheck.jsp?redir=../documentviewer/%3FdocumentId%3D</v>
      </c>
      <c r="AH22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1" s="250" t="str">
        <f>tbl_TransDet_Exp[[#Headers],[&amp;TargetFrameName=None]]</f>
        <v>&amp;TargetFrameName=None</v>
      </c>
      <c r="AJ22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1" s="71"/>
      <c r="AN2291" s="22"/>
      <c r="AO2291" s="22"/>
      <c r="AP2291" s="208"/>
      <c r="AQ2291" s="42" t="e">
        <f>IF(tbl_TransDet_Exp[[#This Row],[Custom SR Type]]="",INDEX(SR_Lookup[Section Name],MATCH(tbl_TransDet_Exp[[#This Row],[Account]],SR_Lookup[Account],0)),tbl_TransDet_Exp[[#This Row],[Custom SR Type]])</f>
        <v>#N/A</v>
      </c>
      <c r="AR2291" s="42">
        <f>VALUE(CONCATENATE(C2291,TEXT(tbl_TransDet_Exp[[#This Row],[Pd]],"00")))</f>
        <v>0</v>
      </c>
      <c r="AS2291" s="42" t="str">
        <f>TEXT(tbl_TransDet_Exp[[#This Row],[Project Id]],"000000")</f>
        <v>000000</v>
      </c>
      <c r="AT2291" s="42" t="e">
        <f>INDEX(Table11[Description],MATCH(tbl_TransDet_Exp[[#This Row],[Account]],Table11[GL Account],0))</f>
        <v>#N/A</v>
      </c>
      <c r="AU22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2" spans="2:47">
      <c r="B2292" s="11"/>
      <c r="C2292" s="243"/>
      <c r="D2292" s="243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244"/>
      <c r="P2292" s="11"/>
      <c r="Q2292" s="245"/>
      <c r="R2292" s="11"/>
      <c r="S2292" s="11"/>
      <c r="T2292" s="11"/>
      <c r="U2292" s="11"/>
      <c r="V2292" s="11"/>
      <c r="W2292" s="11"/>
      <c r="X2292" s="11"/>
      <c r="Y2292" s="11"/>
      <c r="Z2292" s="246"/>
      <c r="AA22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2" s="250" t="e">
        <f>IF(tbl_TransDet_Exp[[#This Row],[+/-  (HR GL Detail)]]&lt;&gt;"",tbl_TransDet_Exp[[#This Row],[+/-  (HR GL Detail)]],IF(#REF!&lt;&gt;"",#REF!,""))</f>
        <v>#REF!</v>
      </c>
      <c r="AC2292" s="250" t="str">
        <f t="shared" si="108"/>
        <v>https://financials.omni.fsu.edu/psp/sprdfi/EMPLOYEE/ERP/c/AUDIT_EXPENSE_FUNCTIONS.TE_EXP_SHEET_INQ.GBL?SHEET_ID=</v>
      </c>
      <c r="AD2292" s="250" t="str">
        <f t="shared" si="109"/>
        <v>&amp;PAGE=EX_SHEET_ENTRY</v>
      </c>
      <c r="AE2292" s="250" t="str">
        <f>IF(LEFT(tbl_TransDet_Exp[[#This Row],[Journal Id]],2)="EX",TEXT(tbl_TransDet_Exp[[#This Row],[Vch /Ex /PayId]],"0000000000"),"")</f>
        <v/>
      </c>
      <c r="AF2292" s="250" t="b">
        <f>IF(tbl_TransDet_Exp[[#This Row],[ER Lookup and Format]]&lt;&gt;"",CONCATENATE(tbl_TransDet_Exp[[#This Row],[https://financials.omni.fsu.edu/psp/sprdfi/EMPLOYEE/ERP/c/AUDIT_EXPENSE_FUNCTIONS.TE_EXP_SHEET_INQ.GBL?SHEET_ID=]],AE2292,tbl_TransDet_Exp[[#This Row],[&amp;PAGE=EX_SHEET_ENTRY]]))</f>
        <v>0</v>
      </c>
      <c r="AG2292" s="250" t="str">
        <f t="shared" si="110"/>
        <v>https://docmgmt.its.fsu.edu/NolijWeb/public/apiLoginCheck.jsp?redir=../documentviewer/%3FdocumentId%3D</v>
      </c>
      <c r="AH22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2" s="250" t="str">
        <f>tbl_TransDet_Exp[[#Headers],[&amp;TargetFrameName=None]]</f>
        <v>&amp;TargetFrameName=None</v>
      </c>
      <c r="AJ22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2" s="71"/>
      <c r="AN2292" s="22"/>
      <c r="AO2292" s="22"/>
      <c r="AP2292" s="208"/>
      <c r="AQ2292" s="42" t="e">
        <f>IF(tbl_TransDet_Exp[[#This Row],[Custom SR Type]]="",INDEX(SR_Lookup[Section Name],MATCH(tbl_TransDet_Exp[[#This Row],[Account]],SR_Lookup[Account],0)),tbl_TransDet_Exp[[#This Row],[Custom SR Type]])</f>
        <v>#N/A</v>
      </c>
      <c r="AR2292" s="42">
        <f>VALUE(CONCATENATE(C2292,TEXT(tbl_TransDet_Exp[[#This Row],[Pd]],"00")))</f>
        <v>0</v>
      </c>
      <c r="AS2292" s="42" t="str">
        <f>TEXT(tbl_TransDet_Exp[[#This Row],[Project Id]],"000000")</f>
        <v>000000</v>
      </c>
      <c r="AT2292" s="42" t="e">
        <f>INDEX(Table11[Description],MATCH(tbl_TransDet_Exp[[#This Row],[Account]],Table11[GL Account],0))</f>
        <v>#N/A</v>
      </c>
      <c r="AU22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3" spans="2:47">
      <c r="B2293" s="11"/>
      <c r="C2293" s="243"/>
      <c r="D2293" s="243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244"/>
      <c r="P2293" s="11"/>
      <c r="Q2293" s="245"/>
      <c r="R2293" s="11"/>
      <c r="S2293" s="11"/>
      <c r="T2293" s="11"/>
      <c r="U2293" s="11"/>
      <c r="V2293" s="11"/>
      <c r="W2293" s="11"/>
      <c r="X2293" s="11"/>
      <c r="Y2293" s="11"/>
      <c r="Z2293" s="246"/>
      <c r="AA22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3" s="250" t="e">
        <f>IF(tbl_TransDet_Exp[[#This Row],[+/-  (HR GL Detail)]]&lt;&gt;"",tbl_TransDet_Exp[[#This Row],[+/-  (HR GL Detail)]],IF(#REF!&lt;&gt;"",#REF!,""))</f>
        <v>#REF!</v>
      </c>
      <c r="AC2293" s="250" t="str">
        <f t="shared" si="108"/>
        <v>https://financials.omni.fsu.edu/psp/sprdfi/EMPLOYEE/ERP/c/AUDIT_EXPENSE_FUNCTIONS.TE_EXP_SHEET_INQ.GBL?SHEET_ID=</v>
      </c>
      <c r="AD2293" s="250" t="str">
        <f t="shared" si="109"/>
        <v>&amp;PAGE=EX_SHEET_ENTRY</v>
      </c>
      <c r="AE2293" s="250" t="str">
        <f>IF(LEFT(tbl_TransDet_Exp[[#This Row],[Journal Id]],2)="EX",TEXT(tbl_TransDet_Exp[[#This Row],[Vch /Ex /PayId]],"0000000000"),"")</f>
        <v/>
      </c>
      <c r="AF2293" s="250" t="b">
        <f>IF(tbl_TransDet_Exp[[#This Row],[ER Lookup and Format]]&lt;&gt;"",CONCATENATE(tbl_TransDet_Exp[[#This Row],[https://financials.omni.fsu.edu/psp/sprdfi/EMPLOYEE/ERP/c/AUDIT_EXPENSE_FUNCTIONS.TE_EXP_SHEET_INQ.GBL?SHEET_ID=]],AE2293,tbl_TransDet_Exp[[#This Row],[&amp;PAGE=EX_SHEET_ENTRY]]))</f>
        <v>0</v>
      </c>
      <c r="AG2293" s="250" t="str">
        <f t="shared" si="110"/>
        <v>https://docmgmt.its.fsu.edu/NolijWeb/public/apiLoginCheck.jsp?redir=../documentviewer/%3FdocumentId%3D</v>
      </c>
      <c r="AH22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3" s="250" t="str">
        <f>tbl_TransDet_Exp[[#Headers],[&amp;TargetFrameName=None]]</f>
        <v>&amp;TargetFrameName=None</v>
      </c>
      <c r="AJ22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3" s="71"/>
      <c r="AN2293" s="22"/>
      <c r="AO2293" s="22"/>
      <c r="AP2293" s="208"/>
      <c r="AQ2293" s="42" t="e">
        <f>IF(tbl_TransDet_Exp[[#This Row],[Custom SR Type]]="",INDEX(SR_Lookup[Section Name],MATCH(tbl_TransDet_Exp[[#This Row],[Account]],SR_Lookup[Account],0)),tbl_TransDet_Exp[[#This Row],[Custom SR Type]])</f>
        <v>#N/A</v>
      </c>
      <c r="AR2293" s="42">
        <f>VALUE(CONCATENATE(C2293,TEXT(tbl_TransDet_Exp[[#This Row],[Pd]],"00")))</f>
        <v>0</v>
      </c>
      <c r="AS2293" s="42" t="str">
        <f>TEXT(tbl_TransDet_Exp[[#This Row],[Project Id]],"000000")</f>
        <v>000000</v>
      </c>
      <c r="AT2293" s="42" t="e">
        <f>INDEX(Table11[Description],MATCH(tbl_TransDet_Exp[[#This Row],[Account]],Table11[GL Account],0))</f>
        <v>#N/A</v>
      </c>
      <c r="AU22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4" spans="2:47">
      <c r="B2294" s="11"/>
      <c r="C2294" s="243"/>
      <c r="D2294" s="243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244"/>
      <c r="P2294" s="11"/>
      <c r="Q2294" s="245"/>
      <c r="R2294" s="11"/>
      <c r="S2294" s="11"/>
      <c r="T2294" s="11"/>
      <c r="U2294" s="11"/>
      <c r="V2294" s="11"/>
      <c r="W2294" s="11"/>
      <c r="X2294" s="11"/>
      <c r="Y2294" s="11"/>
      <c r="Z2294" s="246"/>
      <c r="AA22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4" s="250" t="e">
        <f>IF(tbl_TransDet_Exp[[#This Row],[+/-  (HR GL Detail)]]&lt;&gt;"",tbl_TransDet_Exp[[#This Row],[+/-  (HR GL Detail)]],IF(#REF!&lt;&gt;"",#REF!,""))</f>
        <v>#REF!</v>
      </c>
      <c r="AC2294" s="250" t="str">
        <f t="shared" si="108"/>
        <v>https://financials.omni.fsu.edu/psp/sprdfi/EMPLOYEE/ERP/c/AUDIT_EXPENSE_FUNCTIONS.TE_EXP_SHEET_INQ.GBL?SHEET_ID=</v>
      </c>
      <c r="AD2294" s="250" t="str">
        <f t="shared" si="109"/>
        <v>&amp;PAGE=EX_SHEET_ENTRY</v>
      </c>
      <c r="AE2294" s="250" t="str">
        <f>IF(LEFT(tbl_TransDet_Exp[[#This Row],[Journal Id]],2)="EX",TEXT(tbl_TransDet_Exp[[#This Row],[Vch /Ex /PayId]],"0000000000"),"")</f>
        <v/>
      </c>
      <c r="AF2294" s="250" t="b">
        <f>IF(tbl_TransDet_Exp[[#This Row],[ER Lookup and Format]]&lt;&gt;"",CONCATENATE(tbl_TransDet_Exp[[#This Row],[https://financials.omni.fsu.edu/psp/sprdfi/EMPLOYEE/ERP/c/AUDIT_EXPENSE_FUNCTIONS.TE_EXP_SHEET_INQ.GBL?SHEET_ID=]],AE2294,tbl_TransDet_Exp[[#This Row],[&amp;PAGE=EX_SHEET_ENTRY]]))</f>
        <v>0</v>
      </c>
      <c r="AG2294" s="250" t="str">
        <f t="shared" si="110"/>
        <v>https://docmgmt.its.fsu.edu/NolijWeb/public/apiLoginCheck.jsp?redir=../documentviewer/%3FdocumentId%3D</v>
      </c>
      <c r="AH22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4" s="250" t="str">
        <f>tbl_TransDet_Exp[[#Headers],[&amp;TargetFrameName=None]]</f>
        <v>&amp;TargetFrameName=None</v>
      </c>
      <c r="AJ22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4" s="71"/>
      <c r="AN2294" s="22"/>
      <c r="AO2294" s="22"/>
      <c r="AP2294" s="208"/>
      <c r="AQ2294" s="42" t="e">
        <f>IF(tbl_TransDet_Exp[[#This Row],[Custom SR Type]]="",INDEX(SR_Lookup[Section Name],MATCH(tbl_TransDet_Exp[[#This Row],[Account]],SR_Lookup[Account],0)),tbl_TransDet_Exp[[#This Row],[Custom SR Type]])</f>
        <v>#N/A</v>
      </c>
      <c r="AR2294" s="42">
        <f>VALUE(CONCATENATE(C2294,TEXT(tbl_TransDet_Exp[[#This Row],[Pd]],"00")))</f>
        <v>0</v>
      </c>
      <c r="AS2294" s="42" t="str">
        <f>TEXT(tbl_TransDet_Exp[[#This Row],[Project Id]],"000000")</f>
        <v>000000</v>
      </c>
      <c r="AT2294" s="42" t="e">
        <f>INDEX(Table11[Description],MATCH(tbl_TransDet_Exp[[#This Row],[Account]],Table11[GL Account],0))</f>
        <v>#N/A</v>
      </c>
      <c r="AU22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5" spans="2:47">
      <c r="B2295" s="11"/>
      <c r="C2295" s="243"/>
      <c r="D2295" s="243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244"/>
      <c r="P2295" s="11"/>
      <c r="Q2295" s="245"/>
      <c r="R2295" s="11"/>
      <c r="S2295" s="11"/>
      <c r="T2295" s="11"/>
      <c r="U2295" s="11"/>
      <c r="V2295" s="11"/>
      <c r="W2295" s="11"/>
      <c r="X2295" s="11"/>
      <c r="Y2295" s="11"/>
      <c r="Z2295" s="246"/>
      <c r="AA22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5" s="250" t="e">
        <f>IF(tbl_TransDet_Exp[[#This Row],[+/-  (HR GL Detail)]]&lt;&gt;"",tbl_TransDet_Exp[[#This Row],[+/-  (HR GL Detail)]],IF(#REF!&lt;&gt;"",#REF!,""))</f>
        <v>#REF!</v>
      </c>
      <c r="AC2295" s="250" t="str">
        <f t="shared" si="108"/>
        <v>https://financials.omni.fsu.edu/psp/sprdfi/EMPLOYEE/ERP/c/AUDIT_EXPENSE_FUNCTIONS.TE_EXP_SHEET_INQ.GBL?SHEET_ID=</v>
      </c>
      <c r="AD2295" s="250" t="str">
        <f t="shared" si="109"/>
        <v>&amp;PAGE=EX_SHEET_ENTRY</v>
      </c>
      <c r="AE2295" s="250" t="str">
        <f>IF(LEFT(tbl_TransDet_Exp[[#This Row],[Journal Id]],2)="EX",TEXT(tbl_TransDet_Exp[[#This Row],[Vch /Ex /PayId]],"0000000000"),"")</f>
        <v/>
      </c>
      <c r="AF2295" s="250" t="b">
        <f>IF(tbl_TransDet_Exp[[#This Row],[ER Lookup and Format]]&lt;&gt;"",CONCATENATE(tbl_TransDet_Exp[[#This Row],[https://financials.omni.fsu.edu/psp/sprdfi/EMPLOYEE/ERP/c/AUDIT_EXPENSE_FUNCTIONS.TE_EXP_SHEET_INQ.GBL?SHEET_ID=]],AE2295,tbl_TransDet_Exp[[#This Row],[&amp;PAGE=EX_SHEET_ENTRY]]))</f>
        <v>0</v>
      </c>
      <c r="AG2295" s="250" t="str">
        <f t="shared" si="110"/>
        <v>https://docmgmt.its.fsu.edu/NolijWeb/public/apiLoginCheck.jsp?redir=../documentviewer/%3FdocumentId%3D</v>
      </c>
      <c r="AH22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5" s="250" t="str">
        <f>tbl_TransDet_Exp[[#Headers],[&amp;TargetFrameName=None]]</f>
        <v>&amp;TargetFrameName=None</v>
      </c>
      <c r="AJ22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5" s="71"/>
      <c r="AN2295" s="22"/>
      <c r="AO2295" s="22"/>
      <c r="AP2295" s="208"/>
      <c r="AQ2295" s="42" t="e">
        <f>IF(tbl_TransDet_Exp[[#This Row],[Custom SR Type]]="",INDEX(SR_Lookup[Section Name],MATCH(tbl_TransDet_Exp[[#This Row],[Account]],SR_Lookup[Account],0)),tbl_TransDet_Exp[[#This Row],[Custom SR Type]])</f>
        <v>#N/A</v>
      </c>
      <c r="AR2295" s="42">
        <f>VALUE(CONCATENATE(C2295,TEXT(tbl_TransDet_Exp[[#This Row],[Pd]],"00")))</f>
        <v>0</v>
      </c>
      <c r="AS2295" s="42" t="str">
        <f>TEXT(tbl_TransDet_Exp[[#This Row],[Project Id]],"000000")</f>
        <v>000000</v>
      </c>
      <c r="AT2295" s="42" t="e">
        <f>INDEX(Table11[Description],MATCH(tbl_TransDet_Exp[[#This Row],[Account]],Table11[GL Account],0))</f>
        <v>#N/A</v>
      </c>
      <c r="AU22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6" spans="2:47">
      <c r="B2296" s="11"/>
      <c r="C2296" s="243"/>
      <c r="D2296" s="243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244"/>
      <c r="P2296" s="11"/>
      <c r="Q2296" s="245"/>
      <c r="R2296" s="11"/>
      <c r="S2296" s="11"/>
      <c r="T2296" s="11"/>
      <c r="U2296" s="11"/>
      <c r="V2296" s="11"/>
      <c r="W2296" s="11"/>
      <c r="X2296" s="11"/>
      <c r="Y2296" s="11"/>
      <c r="Z2296" s="246"/>
      <c r="AA22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6" s="250" t="e">
        <f>IF(tbl_TransDet_Exp[[#This Row],[+/-  (HR GL Detail)]]&lt;&gt;"",tbl_TransDet_Exp[[#This Row],[+/-  (HR GL Detail)]],IF(#REF!&lt;&gt;"",#REF!,""))</f>
        <v>#REF!</v>
      </c>
      <c r="AC2296" s="250" t="str">
        <f t="shared" si="108"/>
        <v>https://financials.omni.fsu.edu/psp/sprdfi/EMPLOYEE/ERP/c/AUDIT_EXPENSE_FUNCTIONS.TE_EXP_SHEET_INQ.GBL?SHEET_ID=</v>
      </c>
      <c r="AD2296" s="250" t="str">
        <f t="shared" si="109"/>
        <v>&amp;PAGE=EX_SHEET_ENTRY</v>
      </c>
      <c r="AE2296" s="250" t="str">
        <f>IF(LEFT(tbl_TransDet_Exp[[#This Row],[Journal Id]],2)="EX",TEXT(tbl_TransDet_Exp[[#This Row],[Vch /Ex /PayId]],"0000000000"),"")</f>
        <v/>
      </c>
      <c r="AF2296" s="250" t="b">
        <f>IF(tbl_TransDet_Exp[[#This Row],[ER Lookup and Format]]&lt;&gt;"",CONCATENATE(tbl_TransDet_Exp[[#This Row],[https://financials.omni.fsu.edu/psp/sprdfi/EMPLOYEE/ERP/c/AUDIT_EXPENSE_FUNCTIONS.TE_EXP_SHEET_INQ.GBL?SHEET_ID=]],AE2296,tbl_TransDet_Exp[[#This Row],[&amp;PAGE=EX_SHEET_ENTRY]]))</f>
        <v>0</v>
      </c>
      <c r="AG2296" s="250" t="str">
        <f t="shared" si="110"/>
        <v>https://docmgmt.its.fsu.edu/NolijWeb/public/apiLoginCheck.jsp?redir=../documentviewer/%3FdocumentId%3D</v>
      </c>
      <c r="AH22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6" s="250" t="str">
        <f>tbl_TransDet_Exp[[#Headers],[&amp;TargetFrameName=None]]</f>
        <v>&amp;TargetFrameName=None</v>
      </c>
      <c r="AJ22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6" s="71"/>
      <c r="AN2296" s="22"/>
      <c r="AO2296" s="22"/>
      <c r="AP2296" s="208"/>
      <c r="AQ2296" s="42" t="e">
        <f>IF(tbl_TransDet_Exp[[#This Row],[Custom SR Type]]="",INDEX(SR_Lookup[Section Name],MATCH(tbl_TransDet_Exp[[#This Row],[Account]],SR_Lookup[Account],0)),tbl_TransDet_Exp[[#This Row],[Custom SR Type]])</f>
        <v>#N/A</v>
      </c>
      <c r="AR2296" s="42">
        <f>VALUE(CONCATENATE(C2296,TEXT(tbl_TransDet_Exp[[#This Row],[Pd]],"00")))</f>
        <v>0</v>
      </c>
      <c r="AS2296" s="42" t="str">
        <f>TEXT(tbl_TransDet_Exp[[#This Row],[Project Id]],"000000")</f>
        <v>000000</v>
      </c>
      <c r="AT2296" s="42" t="e">
        <f>INDEX(Table11[Description],MATCH(tbl_TransDet_Exp[[#This Row],[Account]],Table11[GL Account],0))</f>
        <v>#N/A</v>
      </c>
      <c r="AU22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7" spans="2:47">
      <c r="B2297" s="11"/>
      <c r="C2297" s="243"/>
      <c r="D2297" s="243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244"/>
      <c r="P2297" s="11"/>
      <c r="Q2297" s="245"/>
      <c r="R2297" s="11"/>
      <c r="S2297" s="11"/>
      <c r="T2297" s="11"/>
      <c r="U2297" s="11"/>
      <c r="V2297" s="11"/>
      <c r="W2297" s="11"/>
      <c r="X2297" s="11"/>
      <c r="Y2297" s="11"/>
      <c r="Z2297" s="246"/>
      <c r="AA22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7" s="250" t="e">
        <f>IF(tbl_TransDet_Exp[[#This Row],[+/-  (HR GL Detail)]]&lt;&gt;"",tbl_TransDet_Exp[[#This Row],[+/-  (HR GL Detail)]],IF(#REF!&lt;&gt;"",#REF!,""))</f>
        <v>#REF!</v>
      </c>
      <c r="AC2297" s="250" t="str">
        <f t="shared" si="108"/>
        <v>https://financials.omni.fsu.edu/psp/sprdfi/EMPLOYEE/ERP/c/AUDIT_EXPENSE_FUNCTIONS.TE_EXP_SHEET_INQ.GBL?SHEET_ID=</v>
      </c>
      <c r="AD2297" s="250" t="str">
        <f t="shared" si="109"/>
        <v>&amp;PAGE=EX_SHEET_ENTRY</v>
      </c>
      <c r="AE2297" s="250" t="str">
        <f>IF(LEFT(tbl_TransDet_Exp[[#This Row],[Journal Id]],2)="EX",TEXT(tbl_TransDet_Exp[[#This Row],[Vch /Ex /PayId]],"0000000000"),"")</f>
        <v/>
      </c>
      <c r="AF2297" s="250" t="b">
        <f>IF(tbl_TransDet_Exp[[#This Row],[ER Lookup and Format]]&lt;&gt;"",CONCATENATE(tbl_TransDet_Exp[[#This Row],[https://financials.omni.fsu.edu/psp/sprdfi/EMPLOYEE/ERP/c/AUDIT_EXPENSE_FUNCTIONS.TE_EXP_SHEET_INQ.GBL?SHEET_ID=]],AE2297,tbl_TransDet_Exp[[#This Row],[&amp;PAGE=EX_SHEET_ENTRY]]))</f>
        <v>0</v>
      </c>
      <c r="AG2297" s="250" t="str">
        <f t="shared" si="110"/>
        <v>https://docmgmt.its.fsu.edu/NolijWeb/public/apiLoginCheck.jsp?redir=../documentviewer/%3FdocumentId%3D</v>
      </c>
      <c r="AH22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7" s="250" t="str">
        <f>tbl_TransDet_Exp[[#Headers],[&amp;TargetFrameName=None]]</f>
        <v>&amp;TargetFrameName=None</v>
      </c>
      <c r="AJ22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7" s="71"/>
      <c r="AN2297" s="22"/>
      <c r="AO2297" s="22"/>
      <c r="AP2297" s="208"/>
      <c r="AQ2297" s="42" t="e">
        <f>IF(tbl_TransDet_Exp[[#This Row],[Custom SR Type]]="",INDEX(SR_Lookup[Section Name],MATCH(tbl_TransDet_Exp[[#This Row],[Account]],SR_Lookup[Account],0)),tbl_TransDet_Exp[[#This Row],[Custom SR Type]])</f>
        <v>#N/A</v>
      </c>
      <c r="AR2297" s="42">
        <f>VALUE(CONCATENATE(C2297,TEXT(tbl_TransDet_Exp[[#This Row],[Pd]],"00")))</f>
        <v>0</v>
      </c>
      <c r="AS2297" s="42" t="str">
        <f>TEXT(tbl_TransDet_Exp[[#This Row],[Project Id]],"000000")</f>
        <v>000000</v>
      </c>
      <c r="AT2297" s="42" t="e">
        <f>INDEX(Table11[Description],MATCH(tbl_TransDet_Exp[[#This Row],[Account]],Table11[GL Account],0))</f>
        <v>#N/A</v>
      </c>
      <c r="AU22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8" spans="2:47">
      <c r="B2298" s="11"/>
      <c r="C2298" s="243"/>
      <c r="D2298" s="243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244"/>
      <c r="P2298" s="11"/>
      <c r="Q2298" s="245"/>
      <c r="R2298" s="11"/>
      <c r="S2298" s="11"/>
      <c r="T2298" s="11"/>
      <c r="U2298" s="11"/>
      <c r="V2298" s="11"/>
      <c r="W2298" s="11"/>
      <c r="X2298" s="11"/>
      <c r="Y2298" s="11"/>
      <c r="Z2298" s="246"/>
      <c r="AA22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8" s="250" t="e">
        <f>IF(tbl_TransDet_Exp[[#This Row],[+/-  (HR GL Detail)]]&lt;&gt;"",tbl_TransDet_Exp[[#This Row],[+/-  (HR GL Detail)]],IF(#REF!&lt;&gt;"",#REF!,""))</f>
        <v>#REF!</v>
      </c>
      <c r="AC2298" s="250" t="str">
        <f t="shared" si="108"/>
        <v>https://financials.omni.fsu.edu/psp/sprdfi/EMPLOYEE/ERP/c/AUDIT_EXPENSE_FUNCTIONS.TE_EXP_SHEET_INQ.GBL?SHEET_ID=</v>
      </c>
      <c r="AD2298" s="250" t="str">
        <f t="shared" si="109"/>
        <v>&amp;PAGE=EX_SHEET_ENTRY</v>
      </c>
      <c r="AE2298" s="250" t="str">
        <f>IF(LEFT(tbl_TransDet_Exp[[#This Row],[Journal Id]],2)="EX",TEXT(tbl_TransDet_Exp[[#This Row],[Vch /Ex /PayId]],"0000000000"),"")</f>
        <v/>
      </c>
      <c r="AF2298" s="250" t="b">
        <f>IF(tbl_TransDet_Exp[[#This Row],[ER Lookup and Format]]&lt;&gt;"",CONCATENATE(tbl_TransDet_Exp[[#This Row],[https://financials.omni.fsu.edu/psp/sprdfi/EMPLOYEE/ERP/c/AUDIT_EXPENSE_FUNCTIONS.TE_EXP_SHEET_INQ.GBL?SHEET_ID=]],AE2298,tbl_TransDet_Exp[[#This Row],[&amp;PAGE=EX_SHEET_ENTRY]]))</f>
        <v>0</v>
      </c>
      <c r="AG2298" s="250" t="str">
        <f t="shared" si="110"/>
        <v>https://docmgmt.its.fsu.edu/NolijWeb/public/apiLoginCheck.jsp?redir=../documentviewer/%3FdocumentId%3D</v>
      </c>
      <c r="AH22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8" s="250" t="str">
        <f>tbl_TransDet_Exp[[#Headers],[&amp;TargetFrameName=None]]</f>
        <v>&amp;TargetFrameName=None</v>
      </c>
      <c r="AJ22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8" s="71"/>
      <c r="AN2298" s="22"/>
      <c r="AO2298" s="22"/>
      <c r="AP2298" s="208"/>
      <c r="AQ2298" s="42" t="e">
        <f>IF(tbl_TransDet_Exp[[#This Row],[Custom SR Type]]="",INDEX(SR_Lookup[Section Name],MATCH(tbl_TransDet_Exp[[#This Row],[Account]],SR_Lookup[Account],0)),tbl_TransDet_Exp[[#This Row],[Custom SR Type]])</f>
        <v>#N/A</v>
      </c>
      <c r="AR2298" s="42">
        <f>VALUE(CONCATENATE(C2298,TEXT(tbl_TransDet_Exp[[#This Row],[Pd]],"00")))</f>
        <v>0</v>
      </c>
      <c r="AS2298" s="42" t="str">
        <f>TEXT(tbl_TransDet_Exp[[#This Row],[Project Id]],"000000")</f>
        <v>000000</v>
      </c>
      <c r="AT2298" s="42" t="e">
        <f>INDEX(Table11[Description],MATCH(tbl_TransDet_Exp[[#This Row],[Account]],Table11[GL Account],0))</f>
        <v>#N/A</v>
      </c>
      <c r="AU22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299" spans="2:47">
      <c r="B2299" s="11"/>
      <c r="C2299" s="243"/>
      <c r="D2299" s="243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244"/>
      <c r="P2299" s="11"/>
      <c r="Q2299" s="245"/>
      <c r="R2299" s="11"/>
      <c r="S2299" s="11"/>
      <c r="T2299" s="11"/>
      <c r="U2299" s="11"/>
      <c r="V2299" s="11"/>
      <c r="W2299" s="11"/>
      <c r="X2299" s="11"/>
      <c r="Y2299" s="11"/>
      <c r="Z2299" s="246"/>
      <c r="AA22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299" s="250" t="e">
        <f>IF(tbl_TransDet_Exp[[#This Row],[+/-  (HR GL Detail)]]&lt;&gt;"",tbl_TransDet_Exp[[#This Row],[+/-  (HR GL Detail)]],IF(#REF!&lt;&gt;"",#REF!,""))</f>
        <v>#REF!</v>
      </c>
      <c r="AC2299" s="250" t="str">
        <f t="shared" si="108"/>
        <v>https://financials.omni.fsu.edu/psp/sprdfi/EMPLOYEE/ERP/c/AUDIT_EXPENSE_FUNCTIONS.TE_EXP_SHEET_INQ.GBL?SHEET_ID=</v>
      </c>
      <c r="AD2299" s="250" t="str">
        <f t="shared" si="109"/>
        <v>&amp;PAGE=EX_SHEET_ENTRY</v>
      </c>
      <c r="AE2299" s="250" t="str">
        <f>IF(LEFT(tbl_TransDet_Exp[[#This Row],[Journal Id]],2)="EX",TEXT(tbl_TransDet_Exp[[#This Row],[Vch /Ex /PayId]],"0000000000"),"")</f>
        <v/>
      </c>
      <c r="AF2299" s="250" t="b">
        <f>IF(tbl_TransDet_Exp[[#This Row],[ER Lookup and Format]]&lt;&gt;"",CONCATENATE(tbl_TransDet_Exp[[#This Row],[https://financials.omni.fsu.edu/psp/sprdfi/EMPLOYEE/ERP/c/AUDIT_EXPENSE_FUNCTIONS.TE_EXP_SHEET_INQ.GBL?SHEET_ID=]],AE2299,tbl_TransDet_Exp[[#This Row],[&amp;PAGE=EX_SHEET_ENTRY]]))</f>
        <v>0</v>
      </c>
      <c r="AG2299" s="250" t="str">
        <f t="shared" si="110"/>
        <v>https://docmgmt.its.fsu.edu/NolijWeb/public/apiLoginCheck.jsp?redir=../documentviewer/%3FdocumentId%3D</v>
      </c>
      <c r="AH22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299" s="250" t="str">
        <f>tbl_TransDet_Exp[[#Headers],[&amp;TargetFrameName=None]]</f>
        <v>&amp;TargetFrameName=None</v>
      </c>
      <c r="AJ22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2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2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299" s="71"/>
      <c r="AN2299" s="22"/>
      <c r="AO2299" s="22"/>
      <c r="AP2299" s="208"/>
      <c r="AQ2299" s="42" t="e">
        <f>IF(tbl_TransDet_Exp[[#This Row],[Custom SR Type]]="",INDEX(SR_Lookup[Section Name],MATCH(tbl_TransDet_Exp[[#This Row],[Account]],SR_Lookup[Account],0)),tbl_TransDet_Exp[[#This Row],[Custom SR Type]])</f>
        <v>#N/A</v>
      </c>
      <c r="AR2299" s="42">
        <f>VALUE(CONCATENATE(C2299,TEXT(tbl_TransDet_Exp[[#This Row],[Pd]],"00")))</f>
        <v>0</v>
      </c>
      <c r="AS2299" s="42" t="str">
        <f>TEXT(tbl_TransDet_Exp[[#This Row],[Project Id]],"000000")</f>
        <v>000000</v>
      </c>
      <c r="AT2299" s="42" t="e">
        <f>INDEX(Table11[Description],MATCH(tbl_TransDet_Exp[[#This Row],[Account]],Table11[GL Account],0))</f>
        <v>#N/A</v>
      </c>
      <c r="AU22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0" spans="2:47">
      <c r="B2300" s="11"/>
      <c r="C2300" s="243"/>
      <c r="D2300" s="243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244"/>
      <c r="P2300" s="11"/>
      <c r="Q2300" s="245"/>
      <c r="R2300" s="11"/>
      <c r="S2300" s="11"/>
      <c r="T2300" s="11"/>
      <c r="U2300" s="11"/>
      <c r="V2300" s="11"/>
      <c r="W2300" s="11"/>
      <c r="X2300" s="11"/>
      <c r="Y2300" s="11"/>
      <c r="Z2300" s="246"/>
      <c r="AA23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0" s="250" t="e">
        <f>IF(tbl_TransDet_Exp[[#This Row],[+/-  (HR GL Detail)]]&lt;&gt;"",tbl_TransDet_Exp[[#This Row],[+/-  (HR GL Detail)]],IF(#REF!&lt;&gt;"",#REF!,""))</f>
        <v>#REF!</v>
      </c>
      <c r="AC2300" s="250" t="str">
        <f t="shared" si="108"/>
        <v>https://financials.omni.fsu.edu/psp/sprdfi/EMPLOYEE/ERP/c/AUDIT_EXPENSE_FUNCTIONS.TE_EXP_SHEET_INQ.GBL?SHEET_ID=</v>
      </c>
      <c r="AD2300" s="250" t="str">
        <f t="shared" si="109"/>
        <v>&amp;PAGE=EX_SHEET_ENTRY</v>
      </c>
      <c r="AE2300" s="250" t="str">
        <f>IF(LEFT(tbl_TransDet_Exp[[#This Row],[Journal Id]],2)="EX",TEXT(tbl_TransDet_Exp[[#This Row],[Vch /Ex /PayId]],"0000000000"),"")</f>
        <v/>
      </c>
      <c r="AF2300" s="250" t="b">
        <f>IF(tbl_TransDet_Exp[[#This Row],[ER Lookup and Format]]&lt;&gt;"",CONCATENATE(tbl_TransDet_Exp[[#This Row],[https://financials.omni.fsu.edu/psp/sprdfi/EMPLOYEE/ERP/c/AUDIT_EXPENSE_FUNCTIONS.TE_EXP_SHEET_INQ.GBL?SHEET_ID=]],AE2300,tbl_TransDet_Exp[[#This Row],[&amp;PAGE=EX_SHEET_ENTRY]]))</f>
        <v>0</v>
      </c>
      <c r="AG2300" s="250" t="str">
        <f t="shared" si="110"/>
        <v>https://docmgmt.its.fsu.edu/NolijWeb/public/apiLoginCheck.jsp?redir=../documentviewer/%3FdocumentId%3D</v>
      </c>
      <c r="AH23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0" s="250" t="str">
        <f>tbl_TransDet_Exp[[#Headers],[&amp;TargetFrameName=None]]</f>
        <v>&amp;TargetFrameName=None</v>
      </c>
      <c r="AJ23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0" s="71"/>
      <c r="AN2300" s="22"/>
      <c r="AO2300" s="22"/>
      <c r="AP2300" s="208"/>
      <c r="AQ2300" s="42" t="e">
        <f>IF(tbl_TransDet_Exp[[#This Row],[Custom SR Type]]="",INDEX(SR_Lookup[Section Name],MATCH(tbl_TransDet_Exp[[#This Row],[Account]],SR_Lookup[Account],0)),tbl_TransDet_Exp[[#This Row],[Custom SR Type]])</f>
        <v>#N/A</v>
      </c>
      <c r="AR2300" s="42">
        <f>VALUE(CONCATENATE(C2300,TEXT(tbl_TransDet_Exp[[#This Row],[Pd]],"00")))</f>
        <v>0</v>
      </c>
      <c r="AS2300" s="42" t="str">
        <f>TEXT(tbl_TransDet_Exp[[#This Row],[Project Id]],"000000")</f>
        <v>000000</v>
      </c>
      <c r="AT2300" s="42" t="e">
        <f>INDEX(Table11[Description],MATCH(tbl_TransDet_Exp[[#This Row],[Account]],Table11[GL Account],0))</f>
        <v>#N/A</v>
      </c>
      <c r="AU23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1" spans="2:47">
      <c r="B2301" s="11"/>
      <c r="C2301" s="243"/>
      <c r="D2301" s="243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244"/>
      <c r="P2301" s="11"/>
      <c r="Q2301" s="245"/>
      <c r="R2301" s="11"/>
      <c r="S2301" s="11"/>
      <c r="T2301" s="11"/>
      <c r="U2301" s="11"/>
      <c r="V2301" s="11"/>
      <c r="W2301" s="11"/>
      <c r="X2301" s="11"/>
      <c r="Y2301" s="11"/>
      <c r="Z2301" s="246"/>
      <c r="AA23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1" s="250" t="e">
        <f>IF(tbl_TransDet_Exp[[#This Row],[+/-  (HR GL Detail)]]&lt;&gt;"",tbl_TransDet_Exp[[#This Row],[+/-  (HR GL Detail)]],IF(#REF!&lt;&gt;"",#REF!,""))</f>
        <v>#REF!</v>
      </c>
      <c r="AC2301" s="250" t="str">
        <f t="shared" si="108"/>
        <v>https://financials.omni.fsu.edu/psp/sprdfi/EMPLOYEE/ERP/c/AUDIT_EXPENSE_FUNCTIONS.TE_EXP_SHEET_INQ.GBL?SHEET_ID=</v>
      </c>
      <c r="AD2301" s="250" t="str">
        <f t="shared" si="109"/>
        <v>&amp;PAGE=EX_SHEET_ENTRY</v>
      </c>
      <c r="AE2301" s="250" t="str">
        <f>IF(LEFT(tbl_TransDet_Exp[[#This Row],[Journal Id]],2)="EX",TEXT(tbl_TransDet_Exp[[#This Row],[Vch /Ex /PayId]],"0000000000"),"")</f>
        <v/>
      </c>
      <c r="AF2301" s="250" t="b">
        <f>IF(tbl_TransDet_Exp[[#This Row],[ER Lookup and Format]]&lt;&gt;"",CONCATENATE(tbl_TransDet_Exp[[#This Row],[https://financials.omni.fsu.edu/psp/sprdfi/EMPLOYEE/ERP/c/AUDIT_EXPENSE_FUNCTIONS.TE_EXP_SHEET_INQ.GBL?SHEET_ID=]],AE2301,tbl_TransDet_Exp[[#This Row],[&amp;PAGE=EX_SHEET_ENTRY]]))</f>
        <v>0</v>
      </c>
      <c r="AG2301" s="250" t="str">
        <f t="shared" si="110"/>
        <v>https://docmgmt.its.fsu.edu/NolijWeb/public/apiLoginCheck.jsp?redir=../documentviewer/%3FdocumentId%3D</v>
      </c>
      <c r="AH23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1" s="250" t="str">
        <f>tbl_TransDet_Exp[[#Headers],[&amp;TargetFrameName=None]]</f>
        <v>&amp;TargetFrameName=None</v>
      </c>
      <c r="AJ23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1" s="71"/>
      <c r="AN2301" s="22"/>
      <c r="AO2301" s="22"/>
      <c r="AP2301" s="208"/>
      <c r="AQ2301" s="42" t="e">
        <f>IF(tbl_TransDet_Exp[[#This Row],[Custom SR Type]]="",INDEX(SR_Lookup[Section Name],MATCH(tbl_TransDet_Exp[[#This Row],[Account]],SR_Lookup[Account],0)),tbl_TransDet_Exp[[#This Row],[Custom SR Type]])</f>
        <v>#N/A</v>
      </c>
      <c r="AR2301" s="42">
        <f>VALUE(CONCATENATE(C2301,TEXT(tbl_TransDet_Exp[[#This Row],[Pd]],"00")))</f>
        <v>0</v>
      </c>
      <c r="AS2301" s="42" t="str">
        <f>TEXT(tbl_TransDet_Exp[[#This Row],[Project Id]],"000000")</f>
        <v>000000</v>
      </c>
      <c r="AT2301" s="42" t="e">
        <f>INDEX(Table11[Description],MATCH(tbl_TransDet_Exp[[#This Row],[Account]],Table11[GL Account],0))</f>
        <v>#N/A</v>
      </c>
      <c r="AU23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2" spans="2:47">
      <c r="B2302" s="11"/>
      <c r="C2302" s="243"/>
      <c r="D2302" s="243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244"/>
      <c r="P2302" s="11"/>
      <c r="Q2302" s="245"/>
      <c r="R2302" s="11"/>
      <c r="S2302" s="11"/>
      <c r="T2302" s="11"/>
      <c r="U2302" s="11"/>
      <c r="V2302" s="11"/>
      <c r="W2302" s="11"/>
      <c r="X2302" s="11"/>
      <c r="Y2302" s="11"/>
      <c r="Z2302" s="246"/>
      <c r="AA23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2" s="250" t="e">
        <f>IF(tbl_TransDet_Exp[[#This Row],[+/-  (HR GL Detail)]]&lt;&gt;"",tbl_TransDet_Exp[[#This Row],[+/-  (HR GL Detail)]],IF(#REF!&lt;&gt;"",#REF!,""))</f>
        <v>#REF!</v>
      </c>
      <c r="AC2302" s="250" t="str">
        <f t="shared" si="108"/>
        <v>https://financials.omni.fsu.edu/psp/sprdfi/EMPLOYEE/ERP/c/AUDIT_EXPENSE_FUNCTIONS.TE_EXP_SHEET_INQ.GBL?SHEET_ID=</v>
      </c>
      <c r="AD2302" s="250" t="str">
        <f t="shared" si="109"/>
        <v>&amp;PAGE=EX_SHEET_ENTRY</v>
      </c>
      <c r="AE2302" s="250" t="str">
        <f>IF(LEFT(tbl_TransDet_Exp[[#This Row],[Journal Id]],2)="EX",TEXT(tbl_TransDet_Exp[[#This Row],[Vch /Ex /PayId]],"0000000000"),"")</f>
        <v/>
      </c>
      <c r="AF2302" s="250" t="b">
        <f>IF(tbl_TransDet_Exp[[#This Row],[ER Lookup and Format]]&lt;&gt;"",CONCATENATE(tbl_TransDet_Exp[[#This Row],[https://financials.omni.fsu.edu/psp/sprdfi/EMPLOYEE/ERP/c/AUDIT_EXPENSE_FUNCTIONS.TE_EXP_SHEET_INQ.GBL?SHEET_ID=]],AE2302,tbl_TransDet_Exp[[#This Row],[&amp;PAGE=EX_SHEET_ENTRY]]))</f>
        <v>0</v>
      </c>
      <c r="AG2302" s="250" t="str">
        <f t="shared" si="110"/>
        <v>https://docmgmt.its.fsu.edu/NolijWeb/public/apiLoginCheck.jsp?redir=../documentviewer/%3FdocumentId%3D</v>
      </c>
      <c r="AH23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2" s="250" t="str">
        <f>tbl_TransDet_Exp[[#Headers],[&amp;TargetFrameName=None]]</f>
        <v>&amp;TargetFrameName=None</v>
      </c>
      <c r="AJ23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2" s="71"/>
      <c r="AN2302" s="22"/>
      <c r="AO2302" s="22"/>
      <c r="AP2302" s="208"/>
      <c r="AQ2302" s="42" t="e">
        <f>IF(tbl_TransDet_Exp[[#This Row],[Custom SR Type]]="",INDEX(SR_Lookup[Section Name],MATCH(tbl_TransDet_Exp[[#This Row],[Account]],SR_Lookup[Account],0)),tbl_TransDet_Exp[[#This Row],[Custom SR Type]])</f>
        <v>#N/A</v>
      </c>
      <c r="AR2302" s="42">
        <f>VALUE(CONCATENATE(C2302,TEXT(tbl_TransDet_Exp[[#This Row],[Pd]],"00")))</f>
        <v>0</v>
      </c>
      <c r="AS2302" s="42" t="str">
        <f>TEXT(tbl_TransDet_Exp[[#This Row],[Project Id]],"000000")</f>
        <v>000000</v>
      </c>
      <c r="AT2302" s="42" t="e">
        <f>INDEX(Table11[Description],MATCH(tbl_TransDet_Exp[[#This Row],[Account]],Table11[GL Account],0))</f>
        <v>#N/A</v>
      </c>
      <c r="AU23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3" spans="2:47">
      <c r="B2303" s="11"/>
      <c r="C2303" s="243"/>
      <c r="D2303" s="243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244"/>
      <c r="P2303" s="11"/>
      <c r="Q2303" s="245"/>
      <c r="R2303" s="11"/>
      <c r="S2303" s="11"/>
      <c r="T2303" s="11"/>
      <c r="U2303" s="11"/>
      <c r="V2303" s="11"/>
      <c r="W2303" s="11"/>
      <c r="X2303" s="11"/>
      <c r="Y2303" s="11"/>
      <c r="Z2303" s="246"/>
      <c r="AA23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3" s="250" t="e">
        <f>IF(tbl_TransDet_Exp[[#This Row],[+/-  (HR GL Detail)]]&lt;&gt;"",tbl_TransDet_Exp[[#This Row],[+/-  (HR GL Detail)]],IF(#REF!&lt;&gt;"",#REF!,""))</f>
        <v>#REF!</v>
      </c>
      <c r="AC2303" s="250" t="str">
        <f t="shared" si="108"/>
        <v>https://financials.omni.fsu.edu/psp/sprdfi/EMPLOYEE/ERP/c/AUDIT_EXPENSE_FUNCTIONS.TE_EXP_SHEET_INQ.GBL?SHEET_ID=</v>
      </c>
      <c r="AD2303" s="250" t="str">
        <f t="shared" si="109"/>
        <v>&amp;PAGE=EX_SHEET_ENTRY</v>
      </c>
      <c r="AE2303" s="250" t="str">
        <f>IF(LEFT(tbl_TransDet_Exp[[#This Row],[Journal Id]],2)="EX",TEXT(tbl_TransDet_Exp[[#This Row],[Vch /Ex /PayId]],"0000000000"),"")</f>
        <v/>
      </c>
      <c r="AF2303" s="250" t="b">
        <f>IF(tbl_TransDet_Exp[[#This Row],[ER Lookup and Format]]&lt;&gt;"",CONCATENATE(tbl_TransDet_Exp[[#This Row],[https://financials.omni.fsu.edu/psp/sprdfi/EMPLOYEE/ERP/c/AUDIT_EXPENSE_FUNCTIONS.TE_EXP_SHEET_INQ.GBL?SHEET_ID=]],AE2303,tbl_TransDet_Exp[[#This Row],[&amp;PAGE=EX_SHEET_ENTRY]]))</f>
        <v>0</v>
      </c>
      <c r="AG2303" s="250" t="str">
        <f t="shared" si="110"/>
        <v>https://docmgmt.its.fsu.edu/NolijWeb/public/apiLoginCheck.jsp?redir=../documentviewer/%3FdocumentId%3D</v>
      </c>
      <c r="AH23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3" s="250" t="str">
        <f>tbl_TransDet_Exp[[#Headers],[&amp;TargetFrameName=None]]</f>
        <v>&amp;TargetFrameName=None</v>
      </c>
      <c r="AJ23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3" s="71"/>
      <c r="AN2303" s="22"/>
      <c r="AO2303" s="22"/>
      <c r="AP2303" s="208"/>
      <c r="AQ2303" s="42" t="e">
        <f>IF(tbl_TransDet_Exp[[#This Row],[Custom SR Type]]="",INDEX(SR_Lookup[Section Name],MATCH(tbl_TransDet_Exp[[#This Row],[Account]],SR_Lookup[Account],0)),tbl_TransDet_Exp[[#This Row],[Custom SR Type]])</f>
        <v>#N/A</v>
      </c>
      <c r="AR2303" s="42">
        <f>VALUE(CONCATENATE(C2303,TEXT(tbl_TransDet_Exp[[#This Row],[Pd]],"00")))</f>
        <v>0</v>
      </c>
      <c r="AS2303" s="42" t="str">
        <f>TEXT(tbl_TransDet_Exp[[#This Row],[Project Id]],"000000")</f>
        <v>000000</v>
      </c>
      <c r="AT2303" s="42" t="e">
        <f>INDEX(Table11[Description],MATCH(tbl_TransDet_Exp[[#This Row],[Account]],Table11[GL Account],0))</f>
        <v>#N/A</v>
      </c>
      <c r="AU23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4" spans="2:47">
      <c r="B2304" s="11"/>
      <c r="C2304" s="243"/>
      <c r="D2304" s="243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244"/>
      <c r="P2304" s="11"/>
      <c r="Q2304" s="245"/>
      <c r="R2304" s="11"/>
      <c r="S2304" s="11"/>
      <c r="T2304" s="11"/>
      <c r="U2304" s="11"/>
      <c r="V2304" s="11"/>
      <c r="W2304" s="11"/>
      <c r="X2304" s="11"/>
      <c r="Y2304" s="11"/>
      <c r="Z2304" s="246"/>
      <c r="AA23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4" s="250" t="e">
        <f>IF(tbl_TransDet_Exp[[#This Row],[+/-  (HR GL Detail)]]&lt;&gt;"",tbl_TransDet_Exp[[#This Row],[+/-  (HR GL Detail)]],IF(#REF!&lt;&gt;"",#REF!,""))</f>
        <v>#REF!</v>
      </c>
      <c r="AC2304" s="250" t="str">
        <f t="shared" si="108"/>
        <v>https://financials.omni.fsu.edu/psp/sprdfi/EMPLOYEE/ERP/c/AUDIT_EXPENSE_FUNCTIONS.TE_EXP_SHEET_INQ.GBL?SHEET_ID=</v>
      </c>
      <c r="AD2304" s="250" t="str">
        <f t="shared" si="109"/>
        <v>&amp;PAGE=EX_SHEET_ENTRY</v>
      </c>
      <c r="AE2304" s="250" t="str">
        <f>IF(LEFT(tbl_TransDet_Exp[[#This Row],[Journal Id]],2)="EX",TEXT(tbl_TransDet_Exp[[#This Row],[Vch /Ex /PayId]],"0000000000"),"")</f>
        <v/>
      </c>
      <c r="AF2304" s="250" t="b">
        <f>IF(tbl_TransDet_Exp[[#This Row],[ER Lookup and Format]]&lt;&gt;"",CONCATENATE(tbl_TransDet_Exp[[#This Row],[https://financials.omni.fsu.edu/psp/sprdfi/EMPLOYEE/ERP/c/AUDIT_EXPENSE_FUNCTIONS.TE_EXP_SHEET_INQ.GBL?SHEET_ID=]],AE2304,tbl_TransDet_Exp[[#This Row],[&amp;PAGE=EX_SHEET_ENTRY]]))</f>
        <v>0</v>
      </c>
      <c r="AG2304" s="250" t="str">
        <f t="shared" si="110"/>
        <v>https://docmgmt.its.fsu.edu/NolijWeb/public/apiLoginCheck.jsp?redir=../documentviewer/%3FdocumentId%3D</v>
      </c>
      <c r="AH23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4" s="250" t="str">
        <f>tbl_TransDet_Exp[[#Headers],[&amp;TargetFrameName=None]]</f>
        <v>&amp;TargetFrameName=None</v>
      </c>
      <c r="AJ23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4" s="71"/>
      <c r="AN2304" s="22"/>
      <c r="AO2304" s="22"/>
      <c r="AP2304" s="208"/>
      <c r="AQ2304" s="42" t="e">
        <f>IF(tbl_TransDet_Exp[[#This Row],[Custom SR Type]]="",INDEX(SR_Lookup[Section Name],MATCH(tbl_TransDet_Exp[[#This Row],[Account]],SR_Lookup[Account],0)),tbl_TransDet_Exp[[#This Row],[Custom SR Type]])</f>
        <v>#N/A</v>
      </c>
      <c r="AR2304" s="42">
        <f>VALUE(CONCATENATE(C2304,TEXT(tbl_TransDet_Exp[[#This Row],[Pd]],"00")))</f>
        <v>0</v>
      </c>
      <c r="AS2304" s="42" t="str">
        <f>TEXT(tbl_TransDet_Exp[[#This Row],[Project Id]],"000000")</f>
        <v>000000</v>
      </c>
      <c r="AT2304" s="42" t="e">
        <f>INDEX(Table11[Description],MATCH(tbl_TransDet_Exp[[#This Row],[Account]],Table11[GL Account],0))</f>
        <v>#N/A</v>
      </c>
      <c r="AU23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5" spans="2:47">
      <c r="B2305" s="11"/>
      <c r="C2305" s="243"/>
      <c r="D2305" s="243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244"/>
      <c r="P2305" s="11"/>
      <c r="Q2305" s="245"/>
      <c r="R2305" s="11"/>
      <c r="S2305" s="11"/>
      <c r="T2305" s="11"/>
      <c r="U2305" s="11"/>
      <c r="V2305" s="11"/>
      <c r="W2305" s="11"/>
      <c r="X2305" s="11"/>
      <c r="Y2305" s="11"/>
      <c r="Z2305" s="246"/>
      <c r="AA23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5" s="250" t="e">
        <f>IF(tbl_TransDet_Exp[[#This Row],[+/-  (HR GL Detail)]]&lt;&gt;"",tbl_TransDet_Exp[[#This Row],[+/-  (HR GL Detail)]],IF(#REF!&lt;&gt;"",#REF!,""))</f>
        <v>#REF!</v>
      </c>
      <c r="AC2305" s="250" t="str">
        <f t="shared" si="108"/>
        <v>https://financials.omni.fsu.edu/psp/sprdfi/EMPLOYEE/ERP/c/AUDIT_EXPENSE_FUNCTIONS.TE_EXP_SHEET_INQ.GBL?SHEET_ID=</v>
      </c>
      <c r="AD2305" s="250" t="str">
        <f t="shared" si="109"/>
        <v>&amp;PAGE=EX_SHEET_ENTRY</v>
      </c>
      <c r="AE2305" s="250" t="str">
        <f>IF(LEFT(tbl_TransDet_Exp[[#This Row],[Journal Id]],2)="EX",TEXT(tbl_TransDet_Exp[[#This Row],[Vch /Ex /PayId]],"0000000000"),"")</f>
        <v/>
      </c>
      <c r="AF2305" s="250" t="b">
        <f>IF(tbl_TransDet_Exp[[#This Row],[ER Lookup and Format]]&lt;&gt;"",CONCATENATE(tbl_TransDet_Exp[[#This Row],[https://financials.omni.fsu.edu/psp/sprdfi/EMPLOYEE/ERP/c/AUDIT_EXPENSE_FUNCTIONS.TE_EXP_SHEET_INQ.GBL?SHEET_ID=]],AE2305,tbl_TransDet_Exp[[#This Row],[&amp;PAGE=EX_SHEET_ENTRY]]))</f>
        <v>0</v>
      </c>
      <c r="AG2305" s="250" t="str">
        <f t="shared" si="110"/>
        <v>https://docmgmt.its.fsu.edu/NolijWeb/public/apiLoginCheck.jsp?redir=../documentviewer/%3FdocumentId%3D</v>
      </c>
      <c r="AH23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5" s="250" t="str">
        <f>tbl_TransDet_Exp[[#Headers],[&amp;TargetFrameName=None]]</f>
        <v>&amp;TargetFrameName=None</v>
      </c>
      <c r="AJ23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5" s="71"/>
      <c r="AN2305" s="22"/>
      <c r="AO2305" s="22"/>
      <c r="AP2305" s="208"/>
      <c r="AQ2305" s="42" t="e">
        <f>IF(tbl_TransDet_Exp[[#This Row],[Custom SR Type]]="",INDEX(SR_Lookup[Section Name],MATCH(tbl_TransDet_Exp[[#This Row],[Account]],SR_Lookup[Account],0)),tbl_TransDet_Exp[[#This Row],[Custom SR Type]])</f>
        <v>#N/A</v>
      </c>
      <c r="AR2305" s="42">
        <f>VALUE(CONCATENATE(C2305,TEXT(tbl_TransDet_Exp[[#This Row],[Pd]],"00")))</f>
        <v>0</v>
      </c>
      <c r="AS2305" s="42" t="str">
        <f>TEXT(tbl_TransDet_Exp[[#This Row],[Project Id]],"000000")</f>
        <v>000000</v>
      </c>
      <c r="AT2305" s="42" t="e">
        <f>INDEX(Table11[Description],MATCH(tbl_TransDet_Exp[[#This Row],[Account]],Table11[GL Account],0))</f>
        <v>#N/A</v>
      </c>
      <c r="AU23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6" spans="2:47">
      <c r="B2306" s="11"/>
      <c r="C2306" s="243"/>
      <c r="D2306" s="243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244"/>
      <c r="P2306" s="11"/>
      <c r="Q2306" s="245"/>
      <c r="R2306" s="11"/>
      <c r="S2306" s="11"/>
      <c r="T2306" s="11"/>
      <c r="U2306" s="11"/>
      <c r="V2306" s="11"/>
      <c r="W2306" s="11"/>
      <c r="X2306" s="11"/>
      <c r="Y2306" s="11"/>
      <c r="Z2306" s="246"/>
      <c r="AA23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6" s="250" t="e">
        <f>IF(tbl_TransDet_Exp[[#This Row],[+/-  (HR GL Detail)]]&lt;&gt;"",tbl_TransDet_Exp[[#This Row],[+/-  (HR GL Detail)]],IF(#REF!&lt;&gt;"",#REF!,""))</f>
        <v>#REF!</v>
      </c>
      <c r="AC2306" s="250" t="str">
        <f t="shared" si="108"/>
        <v>https://financials.omni.fsu.edu/psp/sprdfi/EMPLOYEE/ERP/c/AUDIT_EXPENSE_FUNCTIONS.TE_EXP_SHEET_INQ.GBL?SHEET_ID=</v>
      </c>
      <c r="AD2306" s="250" t="str">
        <f t="shared" si="109"/>
        <v>&amp;PAGE=EX_SHEET_ENTRY</v>
      </c>
      <c r="AE2306" s="250" t="str">
        <f>IF(LEFT(tbl_TransDet_Exp[[#This Row],[Journal Id]],2)="EX",TEXT(tbl_TransDet_Exp[[#This Row],[Vch /Ex /PayId]],"0000000000"),"")</f>
        <v/>
      </c>
      <c r="AF2306" s="250" t="b">
        <f>IF(tbl_TransDet_Exp[[#This Row],[ER Lookup and Format]]&lt;&gt;"",CONCATENATE(tbl_TransDet_Exp[[#This Row],[https://financials.omni.fsu.edu/psp/sprdfi/EMPLOYEE/ERP/c/AUDIT_EXPENSE_FUNCTIONS.TE_EXP_SHEET_INQ.GBL?SHEET_ID=]],AE2306,tbl_TransDet_Exp[[#This Row],[&amp;PAGE=EX_SHEET_ENTRY]]))</f>
        <v>0</v>
      </c>
      <c r="AG2306" s="250" t="str">
        <f t="shared" si="110"/>
        <v>https://docmgmt.its.fsu.edu/NolijWeb/public/apiLoginCheck.jsp?redir=../documentviewer/%3FdocumentId%3D</v>
      </c>
      <c r="AH23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6" s="250" t="str">
        <f>tbl_TransDet_Exp[[#Headers],[&amp;TargetFrameName=None]]</f>
        <v>&amp;TargetFrameName=None</v>
      </c>
      <c r="AJ23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6" s="71"/>
      <c r="AN2306" s="22"/>
      <c r="AO2306" s="22"/>
      <c r="AP2306" s="208"/>
      <c r="AQ2306" s="42" t="e">
        <f>IF(tbl_TransDet_Exp[[#This Row],[Custom SR Type]]="",INDEX(SR_Lookup[Section Name],MATCH(tbl_TransDet_Exp[[#This Row],[Account]],SR_Lookup[Account],0)),tbl_TransDet_Exp[[#This Row],[Custom SR Type]])</f>
        <v>#N/A</v>
      </c>
      <c r="AR2306" s="42">
        <f>VALUE(CONCATENATE(C2306,TEXT(tbl_TransDet_Exp[[#This Row],[Pd]],"00")))</f>
        <v>0</v>
      </c>
      <c r="AS2306" s="42" t="str">
        <f>TEXT(tbl_TransDet_Exp[[#This Row],[Project Id]],"000000")</f>
        <v>000000</v>
      </c>
      <c r="AT2306" s="42" t="e">
        <f>INDEX(Table11[Description],MATCH(tbl_TransDet_Exp[[#This Row],[Account]],Table11[GL Account],0))</f>
        <v>#N/A</v>
      </c>
      <c r="AU23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7" spans="2:47">
      <c r="B2307" s="11"/>
      <c r="C2307" s="243"/>
      <c r="D2307" s="243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244"/>
      <c r="P2307" s="11"/>
      <c r="Q2307" s="245"/>
      <c r="R2307" s="11"/>
      <c r="S2307" s="11"/>
      <c r="T2307" s="11"/>
      <c r="U2307" s="11"/>
      <c r="V2307" s="11"/>
      <c r="W2307" s="11"/>
      <c r="X2307" s="11"/>
      <c r="Y2307" s="11"/>
      <c r="Z2307" s="246"/>
      <c r="AA23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7" s="250" t="e">
        <f>IF(tbl_TransDet_Exp[[#This Row],[+/-  (HR GL Detail)]]&lt;&gt;"",tbl_TransDet_Exp[[#This Row],[+/-  (HR GL Detail)]],IF(#REF!&lt;&gt;"",#REF!,""))</f>
        <v>#REF!</v>
      </c>
      <c r="AC2307" s="250" t="str">
        <f t="shared" si="108"/>
        <v>https://financials.omni.fsu.edu/psp/sprdfi/EMPLOYEE/ERP/c/AUDIT_EXPENSE_FUNCTIONS.TE_EXP_SHEET_INQ.GBL?SHEET_ID=</v>
      </c>
      <c r="AD2307" s="250" t="str">
        <f t="shared" si="109"/>
        <v>&amp;PAGE=EX_SHEET_ENTRY</v>
      </c>
      <c r="AE2307" s="250" t="str">
        <f>IF(LEFT(tbl_TransDet_Exp[[#This Row],[Journal Id]],2)="EX",TEXT(tbl_TransDet_Exp[[#This Row],[Vch /Ex /PayId]],"0000000000"),"")</f>
        <v/>
      </c>
      <c r="AF2307" s="250" t="b">
        <f>IF(tbl_TransDet_Exp[[#This Row],[ER Lookup and Format]]&lt;&gt;"",CONCATENATE(tbl_TransDet_Exp[[#This Row],[https://financials.omni.fsu.edu/psp/sprdfi/EMPLOYEE/ERP/c/AUDIT_EXPENSE_FUNCTIONS.TE_EXP_SHEET_INQ.GBL?SHEET_ID=]],AE2307,tbl_TransDet_Exp[[#This Row],[&amp;PAGE=EX_SHEET_ENTRY]]))</f>
        <v>0</v>
      </c>
      <c r="AG2307" s="250" t="str">
        <f t="shared" si="110"/>
        <v>https://docmgmt.its.fsu.edu/NolijWeb/public/apiLoginCheck.jsp?redir=../documentviewer/%3FdocumentId%3D</v>
      </c>
      <c r="AH23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7" s="250" t="str">
        <f>tbl_TransDet_Exp[[#Headers],[&amp;TargetFrameName=None]]</f>
        <v>&amp;TargetFrameName=None</v>
      </c>
      <c r="AJ23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7" s="71"/>
      <c r="AN2307" s="22"/>
      <c r="AO2307" s="22"/>
      <c r="AP2307" s="208"/>
      <c r="AQ2307" s="42" t="e">
        <f>IF(tbl_TransDet_Exp[[#This Row],[Custom SR Type]]="",INDEX(SR_Lookup[Section Name],MATCH(tbl_TransDet_Exp[[#This Row],[Account]],SR_Lookup[Account],0)),tbl_TransDet_Exp[[#This Row],[Custom SR Type]])</f>
        <v>#N/A</v>
      </c>
      <c r="AR2307" s="42">
        <f>VALUE(CONCATENATE(C2307,TEXT(tbl_TransDet_Exp[[#This Row],[Pd]],"00")))</f>
        <v>0</v>
      </c>
      <c r="AS2307" s="42" t="str">
        <f>TEXT(tbl_TransDet_Exp[[#This Row],[Project Id]],"000000")</f>
        <v>000000</v>
      </c>
      <c r="AT2307" s="42" t="e">
        <f>INDEX(Table11[Description],MATCH(tbl_TransDet_Exp[[#This Row],[Account]],Table11[GL Account],0))</f>
        <v>#N/A</v>
      </c>
      <c r="AU23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8" spans="2:47">
      <c r="B2308" s="11"/>
      <c r="C2308" s="243"/>
      <c r="D2308" s="243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244"/>
      <c r="P2308" s="11"/>
      <c r="Q2308" s="245"/>
      <c r="R2308" s="11"/>
      <c r="S2308" s="11"/>
      <c r="T2308" s="11"/>
      <c r="U2308" s="11"/>
      <c r="V2308" s="11"/>
      <c r="W2308" s="11"/>
      <c r="X2308" s="11"/>
      <c r="Y2308" s="11"/>
      <c r="Z2308" s="246"/>
      <c r="AA23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8" s="250" t="e">
        <f>IF(tbl_TransDet_Exp[[#This Row],[+/-  (HR GL Detail)]]&lt;&gt;"",tbl_TransDet_Exp[[#This Row],[+/-  (HR GL Detail)]],IF(#REF!&lt;&gt;"",#REF!,""))</f>
        <v>#REF!</v>
      </c>
      <c r="AC2308" s="250" t="str">
        <f t="shared" si="108"/>
        <v>https://financials.omni.fsu.edu/psp/sprdfi/EMPLOYEE/ERP/c/AUDIT_EXPENSE_FUNCTIONS.TE_EXP_SHEET_INQ.GBL?SHEET_ID=</v>
      </c>
      <c r="AD2308" s="250" t="str">
        <f t="shared" si="109"/>
        <v>&amp;PAGE=EX_SHEET_ENTRY</v>
      </c>
      <c r="AE2308" s="250" t="str">
        <f>IF(LEFT(tbl_TransDet_Exp[[#This Row],[Journal Id]],2)="EX",TEXT(tbl_TransDet_Exp[[#This Row],[Vch /Ex /PayId]],"0000000000"),"")</f>
        <v/>
      </c>
      <c r="AF2308" s="250" t="b">
        <f>IF(tbl_TransDet_Exp[[#This Row],[ER Lookup and Format]]&lt;&gt;"",CONCATENATE(tbl_TransDet_Exp[[#This Row],[https://financials.omni.fsu.edu/psp/sprdfi/EMPLOYEE/ERP/c/AUDIT_EXPENSE_FUNCTIONS.TE_EXP_SHEET_INQ.GBL?SHEET_ID=]],AE2308,tbl_TransDet_Exp[[#This Row],[&amp;PAGE=EX_SHEET_ENTRY]]))</f>
        <v>0</v>
      </c>
      <c r="AG2308" s="250" t="str">
        <f t="shared" si="110"/>
        <v>https://docmgmt.its.fsu.edu/NolijWeb/public/apiLoginCheck.jsp?redir=../documentviewer/%3FdocumentId%3D</v>
      </c>
      <c r="AH23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8" s="250" t="str">
        <f>tbl_TransDet_Exp[[#Headers],[&amp;TargetFrameName=None]]</f>
        <v>&amp;TargetFrameName=None</v>
      </c>
      <c r="AJ23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8" s="71"/>
      <c r="AN2308" s="22"/>
      <c r="AO2308" s="22"/>
      <c r="AP2308" s="208"/>
      <c r="AQ2308" s="42" t="e">
        <f>IF(tbl_TransDet_Exp[[#This Row],[Custom SR Type]]="",INDEX(SR_Lookup[Section Name],MATCH(tbl_TransDet_Exp[[#This Row],[Account]],SR_Lookup[Account],0)),tbl_TransDet_Exp[[#This Row],[Custom SR Type]])</f>
        <v>#N/A</v>
      </c>
      <c r="AR2308" s="42">
        <f>VALUE(CONCATENATE(C2308,TEXT(tbl_TransDet_Exp[[#This Row],[Pd]],"00")))</f>
        <v>0</v>
      </c>
      <c r="AS2308" s="42" t="str">
        <f>TEXT(tbl_TransDet_Exp[[#This Row],[Project Id]],"000000")</f>
        <v>000000</v>
      </c>
      <c r="AT2308" s="42" t="e">
        <f>INDEX(Table11[Description],MATCH(tbl_TransDet_Exp[[#This Row],[Account]],Table11[GL Account],0))</f>
        <v>#N/A</v>
      </c>
      <c r="AU23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09" spans="2:47">
      <c r="B2309" s="11"/>
      <c r="C2309" s="243"/>
      <c r="D2309" s="243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244"/>
      <c r="P2309" s="11"/>
      <c r="Q2309" s="245"/>
      <c r="R2309" s="11"/>
      <c r="S2309" s="11"/>
      <c r="T2309" s="11"/>
      <c r="U2309" s="11"/>
      <c r="V2309" s="11"/>
      <c r="W2309" s="11"/>
      <c r="X2309" s="11"/>
      <c r="Y2309" s="11"/>
      <c r="Z2309" s="246"/>
      <c r="AA23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09" s="250" t="e">
        <f>IF(tbl_TransDet_Exp[[#This Row],[+/-  (HR GL Detail)]]&lt;&gt;"",tbl_TransDet_Exp[[#This Row],[+/-  (HR GL Detail)]],IF(#REF!&lt;&gt;"",#REF!,""))</f>
        <v>#REF!</v>
      </c>
      <c r="AC2309" s="250" t="str">
        <f t="shared" si="108"/>
        <v>https://financials.omni.fsu.edu/psp/sprdfi/EMPLOYEE/ERP/c/AUDIT_EXPENSE_FUNCTIONS.TE_EXP_SHEET_INQ.GBL?SHEET_ID=</v>
      </c>
      <c r="AD2309" s="250" t="str">
        <f t="shared" si="109"/>
        <v>&amp;PAGE=EX_SHEET_ENTRY</v>
      </c>
      <c r="AE2309" s="250" t="str">
        <f>IF(LEFT(tbl_TransDet_Exp[[#This Row],[Journal Id]],2)="EX",TEXT(tbl_TransDet_Exp[[#This Row],[Vch /Ex /PayId]],"0000000000"),"")</f>
        <v/>
      </c>
      <c r="AF2309" s="250" t="b">
        <f>IF(tbl_TransDet_Exp[[#This Row],[ER Lookup and Format]]&lt;&gt;"",CONCATENATE(tbl_TransDet_Exp[[#This Row],[https://financials.omni.fsu.edu/psp/sprdfi/EMPLOYEE/ERP/c/AUDIT_EXPENSE_FUNCTIONS.TE_EXP_SHEET_INQ.GBL?SHEET_ID=]],AE2309,tbl_TransDet_Exp[[#This Row],[&amp;PAGE=EX_SHEET_ENTRY]]))</f>
        <v>0</v>
      </c>
      <c r="AG2309" s="250" t="str">
        <f t="shared" si="110"/>
        <v>https://docmgmt.its.fsu.edu/NolijWeb/public/apiLoginCheck.jsp?redir=../documentviewer/%3FdocumentId%3D</v>
      </c>
      <c r="AH23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09" s="250" t="str">
        <f>tbl_TransDet_Exp[[#Headers],[&amp;TargetFrameName=None]]</f>
        <v>&amp;TargetFrameName=None</v>
      </c>
      <c r="AJ23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09" s="71"/>
      <c r="AN2309" s="22"/>
      <c r="AO2309" s="22"/>
      <c r="AP2309" s="208"/>
      <c r="AQ2309" s="42" t="e">
        <f>IF(tbl_TransDet_Exp[[#This Row],[Custom SR Type]]="",INDEX(SR_Lookup[Section Name],MATCH(tbl_TransDet_Exp[[#This Row],[Account]],SR_Lookup[Account],0)),tbl_TransDet_Exp[[#This Row],[Custom SR Type]])</f>
        <v>#N/A</v>
      </c>
      <c r="AR2309" s="42">
        <f>VALUE(CONCATENATE(C2309,TEXT(tbl_TransDet_Exp[[#This Row],[Pd]],"00")))</f>
        <v>0</v>
      </c>
      <c r="AS2309" s="42" t="str">
        <f>TEXT(tbl_TransDet_Exp[[#This Row],[Project Id]],"000000")</f>
        <v>000000</v>
      </c>
      <c r="AT2309" s="42" t="e">
        <f>INDEX(Table11[Description],MATCH(tbl_TransDet_Exp[[#This Row],[Account]],Table11[GL Account],0))</f>
        <v>#N/A</v>
      </c>
      <c r="AU23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0" spans="2:47">
      <c r="B2310" s="11"/>
      <c r="C2310" s="243"/>
      <c r="D2310" s="243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244"/>
      <c r="P2310" s="11"/>
      <c r="Q2310" s="245"/>
      <c r="R2310" s="11"/>
      <c r="S2310" s="11"/>
      <c r="T2310" s="11"/>
      <c r="U2310" s="11"/>
      <c r="V2310" s="11"/>
      <c r="W2310" s="11"/>
      <c r="X2310" s="11"/>
      <c r="Y2310" s="11"/>
      <c r="Z2310" s="246"/>
      <c r="AA23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0" s="250" t="e">
        <f>IF(tbl_TransDet_Exp[[#This Row],[+/-  (HR GL Detail)]]&lt;&gt;"",tbl_TransDet_Exp[[#This Row],[+/-  (HR GL Detail)]],IF(#REF!&lt;&gt;"",#REF!,""))</f>
        <v>#REF!</v>
      </c>
      <c r="AC2310" s="250" t="str">
        <f t="shared" si="108"/>
        <v>https://financials.omni.fsu.edu/psp/sprdfi/EMPLOYEE/ERP/c/AUDIT_EXPENSE_FUNCTIONS.TE_EXP_SHEET_INQ.GBL?SHEET_ID=</v>
      </c>
      <c r="AD2310" s="250" t="str">
        <f t="shared" si="109"/>
        <v>&amp;PAGE=EX_SHEET_ENTRY</v>
      </c>
      <c r="AE2310" s="250" t="str">
        <f>IF(LEFT(tbl_TransDet_Exp[[#This Row],[Journal Id]],2)="EX",TEXT(tbl_TransDet_Exp[[#This Row],[Vch /Ex /PayId]],"0000000000"),"")</f>
        <v/>
      </c>
      <c r="AF2310" s="250" t="b">
        <f>IF(tbl_TransDet_Exp[[#This Row],[ER Lookup and Format]]&lt;&gt;"",CONCATENATE(tbl_TransDet_Exp[[#This Row],[https://financials.omni.fsu.edu/psp/sprdfi/EMPLOYEE/ERP/c/AUDIT_EXPENSE_FUNCTIONS.TE_EXP_SHEET_INQ.GBL?SHEET_ID=]],AE2310,tbl_TransDet_Exp[[#This Row],[&amp;PAGE=EX_SHEET_ENTRY]]))</f>
        <v>0</v>
      </c>
      <c r="AG2310" s="250" t="str">
        <f t="shared" si="110"/>
        <v>https://docmgmt.its.fsu.edu/NolijWeb/public/apiLoginCheck.jsp?redir=../documentviewer/%3FdocumentId%3D</v>
      </c>
      <c r="AH23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0" s="250" t="str">
        <f>tbl_TransDet_Exp[[#Headers],[&amp;TargetFrameName=None]]</f>
        <v>&amp;TargetFrameName=None</v>
      </c>
      <c r="AJ23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0" s="71"/>
      <c r="AN2310" s="22"/>
      <c r="AO2310" s="22"/>
      <c r="AP2310" s="208"/>
      <c r="AQ2310" s="42" t="e">
        <f>IF(tbl_TransDet_Exp[[#This Row],[Custom SR Type]]="",INDEX(SR_Lookup[Section Name],MATCH(tbl_TransDet_Exp[[#This Row],[Account]],SR_Lookup[Account],0)),tbl_TransDet_Exp[[#This Row],[Custom SR Type]])</f>
        <v>#N/A</v>
      </c>
      <c r="AR2310" s="42">
        <f>VALUE(CONCATENATE(C2310,TEXT(tbl_TransDet_Exp[[#This Row],[Pd]],"00")))</f>
        <v>0</v>
      </c>
      <c r="AS2310" s="42" t="str">
        <f>TEXT(tbl_TransDet_Exp[[#This Row],[Project Id]],"000000")</f>
        <v>000000</v>
      </c>
      <c r="AT2310" s="42" t="e">
        <f>INDEX(Table11[Description],MATCH(tbl_TransDet_Exp[[#This Row],[Account]],Table11[GL Account],0))</f>
        <v>#N/A</v>
      </c>
      <c r="AU23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1" spans="2:47">
      <c r="B2311" s="11"/>
      <c r="C2311" s="243"/>
      <c r="D2311" s="243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244"/>
      <c r="P2311" s="11"/>
      <c r="Q2311" s="245"/>
      <c r="R2311" s="11"/>
      <c r="S2311" s="11"/>
      <c r="T2311" s="11"/>
      <c r="U2311" s="11"/>
      <c r="V2311" s="11"/>
      <c r="W2311" s="11"/>
      <c r="X2311" s="11"/>
      <c r="Y2311" s="11"/>
      <c r="Z2311" s="246"/>
      <c r="AA23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1" s="250" t="e">
        <f>IF(tbl_TransDet_Exp[[#This Row],[+/-  (HR GL Detail)]]&lt;&gt;"",tbl_TransDet_Exp[[#This Row],[+/-  (HR GL Detail)]],IF(#REF!&lt;&gt;"",#REF!,""))</f>
        <v>#REF!</v>
      </c>
      <c r="AC2311" s="250" t="str">
        <f t="shared" si="108"/>
        <v>https://financials.omni.fsu.edu/psp/sprdfi/EMPLOYEE/ERP/c/AUDIT_EXPENSE_FUNCTIONS.TE_EXP_SHEET_INQ.GBL?SHEET_ID=</v>
      </c>
      <c r="AD2311" s="250" t="str">
        <f t="shared" si="109"/>
        <v>&amp;PAGE=EX_SHEET_ENTRY</v>
      </c>
      <c r="AE2311" s="250" t="str">
        <f>IF(LEFT(tbl_TransDet_Exp[[#This Row],[Journal Id]],2)="EX",TEXT(tbl_TransDet_Exp[[#This Row],[Vch /Ex /PayId]],"0000000000"),"")</f>
        <v/>
      </c>
      <c r="AF2311" s="250" t="b">
        <f>IF(tbl_TransDet_Exp[[#This Row],[ER Lookup and Format]]&lt;&gt;"",CONCATENATE(tbl_TransDet_Exp[[#This Row],[https://financials.omni.fsu.edu/psp/sprdfi/EMPLOYEE/ERP/c/AUDIT_EXPENSE_FUNCTIONS.TE_EXP_SHEET_INQ.GBL?SHEET_ID=]],AE2311,tbl_TransDet_Exp[[#This Row],[&amp;PAGE=EX_SHEET_ENTRY]]))</f>
        <v>0</v>
      </c>
      <c r="AG2311" s="250" t="str">
        <f t="shared" si="110"/>
        <v>https://docmgmt.its.fsu.edu/NolijWeb/public/apiLoginCheck.jsp?redir=../documentviewer/%3FdocumentId%3D</v>
      </c>
      <c r="AH23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1" s="250" t="str">
        <f>tbl_TransDet_Exp[[#Headers],[&amp;TargetFrameName=None]]</f>
        <v>&amp;TargetFrameName=None</v>
      </c>
      <c r="AJ23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1" s="71"/>
      <c r="AN2311" s="22"/>
      <c r="AO2311" s="22"/>
      <c r="AP2311" s="208"/>
      <c r="AQ2311" s="42" t="e">
        <f>IF(tbl_TransDet_Exp[[#This Row],[Custom SR Type]]="",INDEX(SR_Lookup[Section Name],MATCH(tbl_TransDet_Exp[[#This Row],[Account]],SR_Lookup[Account],0)),tbl_TransDet_Exp[[#This Row],[Custom SR Type]])</f>
        <v>#N/A</v>
      </c>
      <c r="AR2311" s="42">
        <f>VALUE(CONCATENATE(C2311,TEXT(tbl_TransDet_Exp[[#This Row],[Pd]],"00")))</f>
        <v>0</v>
      </c>
      <c r="AS2311" s="42" t="str">
        <f>TEXT(tbl_TransDet_Exp[[#This Row],[Project Id]],"000000")</f>
        <v>000000</v>
      </c>
      <c r="AT2311" s="42" t="e">
        <f>INDEX(Table11[Description],MATCH(tbl_TransDet_Exp[[#This Row],[Account]],Table11[GL Account],0))</f>
        <v>#N/A</v>
      </c>
      <c r="AU23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2" spans="2:47">
      <c r="B2312" s="11"/>
      <c r="C2312" s="243"/>
      <c r="D2312" s="243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244"/>
      <c r="P2312" s="11"/>
      <c r="Q2312" s="245"/>
      <c r="R2312" s="11"/>
      <c r="S2312" s="11"/>
      <c r="T2312" s="11"/>
      <c r="U2312" s="11"/>
      <c r="V2312" s="11"/>
      <c r="W2312" s="11"/>
      <c r="X2312" s="11"/>
      <c r="Y2312" s="11"/>
      <c r="Z2312" s="246"/>
      <c r="AA23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2" s="250" t="e">
        <f>IF(tbl_TransDet_Exp[[#This Row],[+/-  (HR GL Detail)]]&lt;&gt;"",tbl_TransDet_Exp[[#This Row],[+/-  (HR GL Detail)]],IF(#REF!&lt;&gt;"",#REF!,""))</f>
        <v>#REF!</v>
      </c>
      <c r="AC2312" s="250" t="str">
        <f t="shared" si="108"/>
        <v>https://financials.omni.fsu.edu/psp/sprdfi/EMPLOYEE/ERP/c/AUDIT_EXPENSE_FUNCTIONS.TE_EXP_SHEET_INQ.GBL?SHEET_ID=</v>
      </c>
      <c r="AD2312" s="250" t="str">
        <f t="shared" si="109"/>
        <v>&amp;PAGE=EX_SHEET_ENTRY</v>
      </c>
      <c r="AE2312" s="250" t="str">
        <f>IF(LEFT(tbl_TransDet_Exp[[#This Row],[Journal Id]],2)="EX",TEXT(tbl_TransDet_Exp[[#This Row],[Vch /Ex /PayId]],"0000000000"),"")</f>
        <v/>
      </c>
      <c r="AF2312" s="250" t="b">
        <f>IF(tbl_TransDet_Exp[[#This Row],[ER Lookup and Format]]&lt;&gt;"",CONCATENATE(tbl_TransDet_Exp[[#This Row],[https://financials.omni.fsu.edu/psp/sprdfi/EMPLOYEE/ERP/c/AUDIT_EXPENSE_FUNCTIONS.TE_EXP_SHEET_INQ.GBL?SHEET_ID=]],AE2312,tbl_TransDet_Exp[[#This Row],[&amp;PAGE=EX_SHEET_ENTRY]]))</f>
        <v>0</v>
      </c>
      <c r="AG2312" s="250" t="str">
        <f t="shared" si="110"/>
        <v>https://docmgmt.its.fsu.edu/NolijWeb/public/apiLoginCheck.jsp?redir=../documentviewer/%3FdocumentId%3D</v>
      </c>
      <c r="AH23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2" s="250" t="str">
        <f>tbl_TransDet_Exp[[#Headers],[&amp;TargetFrameName=None]]</f>
        <v>&amp;TargetFrameName=None</v>
      </c>
      <c r="AJ23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2" s="71"/>
      <c r="AN2312" s="22"/>
      <c r="AO2312" s="22"/>
      <c r="AP2312" s="208"/>
      <c r="AQ2312" s="42" t="e">
        <f>IF(tbl_TransDet_Exp[[#This Row],[Custom SR Type]]="",INDEX(SR_Lookup[Section Name],MATCH(tbl_TransDet_Exp[[#This Row],[Account]],SR_Lookup[Account],0)),tbl_TransDet_Exp[[#This Row],[Custom SR Type]])</f>
        <v>#N/A</v>
      </c>
      <c r="AR2312" s="42">
        <f>VALUE(CONCATENATE(C2312,TEXT(tbl_TransDet_Exp[[#This Row],[Pd]],"00")))</f>
        <v>0</v>
      </c>
      <c r="AS2312" s="42" t="str">
        <f>TEXT(tbl_TransDet_Exp[[#This Row],[Project Id]],"000000")</f>
        <v>000000</v>
      </c>
      <c r="AT2312" s="42" t="e">
        <f>INDEX(Table11[Description],MATCH(tbl_TransDet_Exp[[#This Row],[Account]],Table11[GL Account],0))</f>
        <v>#N/A</v>
      </c>
      <c r="AU23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3" spans="2:47">
      <c r="B2313" s="11"/>
      <c r="C2313" s="243"/>
      <c r="D2313" s="243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244"/>
      <c r="P2313" s="11"/>
      <c r="Q2313" s="245"/>
      <c r="R2313" s="11"/>
      <c r="S2313" s="11"/>
      <c r="T2313" s="11"/>
      <c r="U2313" s="11"/>
      <c r="V2313" s="11"/>
      <c r="W2313" s="11"/>
      <c r="X2313" s="11"/>
      <c r="Y2313" s="11"/>
      <c r="Z2313" s="246"/>
      <c r="AA23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3" s="250" t="e">
        <f>IF(tbl_TransDet_Exp[[#This Row],[+/-  (HR GL Detail)]]&lt;&gt;"",tbl_TransDet_Exp[[#This Row],[+/-  (HR GL Detail)]],IF(#REF!&lt;&gt;"",#REF!,""))</f>
        <v>#REF!</v>
      </c>
      <c r="AC2313" s="250" t="str">
        <f t="shared" si="108"/>
        <v>https://financials.omni.fsu.edu/psp/sprdfi/EMPLOYEE/ERP/c/AUDIT_EXPENSE_FUNCTIONS.TE_EXP_SHEET_INQ.GBL?SHEET_ID=</v>
      </c>
      <c r="AD2313" s="250" t="str">
        <f t="shared" si="109"/>
        <v>&amp;PAGE=EX_SHEET_ENTRY</v>
      </c>
      <c r="AE2313" s="250" t="str">
        <f>IF(LEFT(tbl_TransDet_Exp[[#This Row],[Journal Id]],2)="EX",TEXT(tbl_TransDet_Exp[[#This Row],[Vch /Ex /PayId]],"0000000000"),"")</f>
        <v/>
      </c>
      <c r="AF2313" s="250" t="b">
        <f>IF(tbl_TransDet_Exp[[#This Row],[ER Lookup and Format]]&lt;&gt;"",CONCATENATE(tbl_TransDet_Exp[[#This Row],[https://financials.omni.fsu.edu/psp/sprdfi/EMPLOYEE/ERP/c/AUDIT_EXPENSE_FUNCTIONS.TE_EXP_SHEET_INQ.GBL?SHEET_ID=]],AE2313,tbl_TransDet_Exp[[#This Row],[&amp;PAGE=EX_SHEET_ENTRY]]))</f>
        <v>0</v>
      </c>
      <c r="AG2313" s="250" t="str">
        <f t="shared" si="110"/>
        <v>https://docmgmt.its.fsu.edu/NolijWeb/public/apiLoginCheck.jsp?redir=../documentviewer/%3FdocumentId%3D</v>
      </c>
      <c r="AH23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3" s="250" t="str">
        <f>tbl_TransDet_Exp[[#Headers],[&amp;TargetFrameName=None]]</f>
        <v>&amp;TargetFrameName=None</v>
      </c>
      <c r="AJ23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3" s="71"/>
      <c r="AN2313" s="22"/>
      <c r="AO2313" s="22"/>
      <c r="AP2313" s="208"/>
      <c r="AQ2313" s="42" t="e">
        <f>IF(tbl_TransDet_Exp[[#This Row],[Custom SR Type]]="",INDEX(SR_Lookup[Section Name],MATCH(tbl_TransDet_Exp[[#This Row],[Account]],SR_Lookup[Account],0)),tbl_TransDet_Exp[[#This Row],[Custom SR Type]])</f>
        <v>#N/A</v>
      </c>
      <c r="AR2313" s="42">
        <f>VALUE(CONCATENATE(C2313,TEXT(tbl_TransDet_Exp[[#This Row],[Pd]],"00")))</f>
        <v>0</v>
      </c>
      <c r="AS2313" s="42" t="str">
        <f>TEXT(tbl_TransDet_Exp[[#This Row],[Project Id]],"000000")</f>
        <v>000000</v>
      </c>
      <c r="AT2313" s="42" t="e">
        <f>INDEX(Table11[Description],MATCH(tbl_TransDet_Exp[[#This Row],[Account]],Table11[GL Account],0))</f>
        <v>#N/A</v>
      </c>
      <c r="AU23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4" spans="2:47">
      <c r="B2314" s="11"/>
      <c r="C2314" s="243"/>
      <c r="D2314" s="243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244"/>
      <c r="P2314" s="11"/>
      <c r="Q2314" s="245"/>
      <c r="R2314" s="11"/>
      <c r="S2314" s="11"/>
      <c r="T2314" s="11"/>
      <c r="U2314" s="11"/>
      <c r="V2314" s="11"/>
      <c r="W2314" s="11"/>
      <c r="X2314" s="11"/>
      <c r="Y2314" s="11"/>
      <c r="Z2314" s="246"/>
      <c r="AA23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4" s="250" t="e">
        <f>IF(tbl_TransDet_Exp[[#This Row],[+/-  (HR GL Detail)]]&lt;&gt;"",tbl_TransDet_Exp[[#This Row],[+/-  (HR GL Detail)]],IF(#REF!&lt;&gt;"",#REF!,""))</f>
        <v>#REF!</v>
      </c>
      <c r="AC2314" s="250" t="str">
        <f t="shared" ref="AC2314:AC2377" si="111">$AC$2</f>
        <v>https://financials.omni.fsu.edu/psp/sprdfi/EMPLOYEE/ERP/c/AUDIT_EXPENSE_FUNCTIONS.TE_EXP_SHEET_INQ.GBL?SHEET_ID=</v>
      </c>
      <c r="AD2314" s="250" t="str">
        <f t="shared" ref="AD2314:AD2377" si="112">$AD$2</f>
        <v>&amp;PAGE=EX_SHEET_ENTRY</v>
      </c>
      <c r="AE2314" s="250" t="str">
        <f>IF(LEFT(tbl_TransDet_Exp[[#This Row],[Journal Id]],2)="EX",TEXT(tbl_TransDet_Exp[[#This Row],[Vch /Ex /PayId]],"0000000000"),"")</f>
        <v/>
      </c>
      <c r="AF2314" s="250" t="b">
        <f>IF(tbl_TransDet_Exp[[#This Row],[ER Lookup and Format]]&lt;&gt;"",CONCATENATE(tbl_TransDet_Exp[[#This Row],[https://financials.omni.fsu.edu/psp/sprdfi/EMPLOYEE/ERP/c/AUDIT_EXPENSE_FUNCTIONS.TE_EXP_SHEET_INQ.GBL?SHEET_ID=]],AE2314,tbl_TransDet_Exp[[#This Row],[&amp;PAGE=EX_SHEET_ENTRY]]))</f>
        <v>0</v>
      </c>
      <c r="AG2314" s="250" t="str">
        <f t="shared" ref="AG2314:AG2377" si="113">$AG$2</f>
        <v>https://docmgmt.its.fsu.edu/NolijWeb/public/apiLoginCheck.jsp?redir=../documentviewer/%3FdocumentId%3D</v>
      </c>
      <c r="AH23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4" s="250" t="str">
        <f>tbl_TransDet_Exp[[#Headers],[&amp;TargetFrameName=None]]</f>
        <v>&amp;TargetFrameName=None</v>
      </c>
      <c r="AJ23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4" s="71"/>
      <c r="AN2314" s="22"/>
      <c r="AO2314" s="22"/>
      <c r="AP2314" s="208"/>
      <c r="AQ2314" s="42" t="e">
        <f>IF(tbl_TransDet_Exp[[#This Row],[Custom SR Type]]="",INDEX(SR_Lookup[Section Name],MATCH(tbl_TransDet_Exp[[#This Row],[Account]],SR_Lookup[Account],0)),tbl_TransDet_Exp[[#This Row],[Custom SR Type]])</f>
        <v>#N/A</v>
      </c>
      <c r="AR2314" s="42">
        <f>VALUE(CONCATENATE(C2314,TEXT(tbl_TransDet_Exp[[#This Row],[Pd]],"00")))</f>
        <v>0</v>
      </c>
      <c r="AS2314" s="42" t="str">
        <f>TEXT(tbl_TransDet_Exp[[#This Row],[Project Id]],"000000")</f>
        <v>000000</v>
      </c>
      <c r="AT2314" s="42" t="e">
        <f>INDEX(Table11[Description],MATCH(tbl_TransDet_Exp[[#This Row],[Account]],Table11[GL Account],0))</f>
        <v>#N/A</v>
      </c>
      <c r="AU23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5" spans="2:47">
      <c r="B2315" s="11"/>
      <c r="C2315" s="243"/>
      <c r="D2315" s="243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244"/>
      <c r="P2315" s="11"/>
      <c r="Q2315" s="245"/>
      <c r="R2315" s="11"/>
      <c r="S2315" s="11"/>
      <c r="T2315" s="11"/>
      <c r="U2315" s="11"/>
      <c r="V2315" s="11"/>
      <c r="W2315" s="11"/>
      <c r="X2315" s="11"/>
      <c r="Y2315" s="11"/>
      <c r="Z2315" s="246"/>
      <c r="AA23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5" s="250" t="e">
        <f>IF(tbl_TransDet_Exp[[#This Row],[+/-  (HR GL Detail)]]&lt;&gt;"",tbl_TransDet_Exp[[#This Row],[+/-  (HR GL Detail)]],IF(#REF!&lt;&gt;"",#REF!,""))</f>
        <v>#REF!</v>
      </c>
      <c r="AC2315" s="250" t="str">
        <f t="shared" si="111"/>
        <v>https://financials.omni.fsu.edu/psp/sprdfi/EMPLOYEE/ERP/c/AUDIT_EXPENSE_FUNCTIONS.TE_EXP_SHEET_INQ.GBL?SHEET_ID=</v>
      </c>
      <c r="AD2315" s="250" t="str">
        <f t="shared" si="112"/>
        <v>&amp;PAGE=EX_SHEET_ENTRY</v>
      </c>
      <c r="AE2315" s="250" t="str">
        <f>IF(LEFT(tbl_TransDet_Exp[[#This Row],[Journal Id]],2)="EX",TEXT(tbl_TransDet_Exp[[#This Row],[Vch /Ex /PayId]],"0000000000"),"")</f>
        <v/>
      </c>
      <c r="AF2315" s="250" t="b">
        <f>IF(tbl_TransDet_Exp[[#This Row],[ER Lookup and Format]]&lt;&gt;"",CONCATENATE(tbl_TransDet_Exp[[#This Row],[https://financials.omni.fsu.edu/psp/sprdfi/EMPLOYEE/ERP/c/AUDIT_EXPENSE_FUNCTIONS.TE_EXP_SHEET_INQ.GBL?SHEET_ID=]],AE2315,tbl_TransDet_Exp[[#This Row],[&amp;PAGE=EX_SHEET_ENTRY]]))</f>
        <v>0</v>
      </c>
      <c r="AG2315" s="250" t="str">
        <f t="shared" si="113"/>
        <v>https://docmgmt.its.fsu.edu/NolijWeb/public/apiLoginCheck.jsp?redir=../documentviewer/%3FdocumentId%3D</v>
      </c>
      <c r="AH23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5" s="250" t="str">
        <f>tbl_TransDet_Exp[[#Headers],[&amp;TargetFrameName=None]]</f>
        <v>&amp;TargetFrameName=None</v>
      </c>
      <c r="AJ23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5" s="71"/>
      <c r="AN2315" s="22"/>
      <c r="AO2315" s="22"/>
      <c r="AP2315" s="208"/>
      <c r="AQ2315" s="42" t="e">
        <f>IF(tbl_TransDet_Exp[[#This Row],[Custom SR Type]]="",INDEX(SR_Lookup[Section Name],MATCH(tbl_TransDet_Exp[[#This Row],[Account]],SR_Lookup[Account],0)),tbl_TransDet_Exp[[#This Row],[Custom SR Type]])</f>
        <v>#N/A</v>
      </c>
      <c r="AR2315" s="42">
        <f>VALUE(CONCATENATE(C2315,TEXT(tbl_TransDet_Exp[[#This Row],[Pd]],"00")))</f>
        <v>0</v>
      </c>
      <c r="AS2315" s="42" t="str">
        <f>TEXT(tbl_TransDet_Exp[[#This Row],[Project Id]],"000000")</f>
        <v>000000</v>
      </c>
      <c r="AT2315" s="42" t="e">
        <f>INDEX(Table11[Description],MATCH(tbl_TransDet_Exp[[#This Row],[Account]],Table11[GL Account],0))</f>
        <v>#N/A</v>
      </c>
      <c r="AU23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6" spans="2:47">
      <c r="B2316" s="11"/>
      <c r="C2316" s="243"/>
      <c r="D2316" s="243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244"/>
      <c r="P2316" s="11"/>
      <c r="Q2316" s="245"/>
      <c r="R2316" s="11"/>
      <c r="S2316" s="11"/>
      <c r="T2316" s="11"/>
      <c r="U2316" s="11"/>
      <c r="V2316" s="11"/>
      <c r="W2316" s="11"/>
      <c r="X2316" s="11"/>
      <c r="Y2316" s="11"/>
      <c r="Z2316" s="246"/>
      <c r="AA23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6" s="250" t="e">
        <f>IF(tbl_TransDet_Exp[[#This Row],[+/-  (HR GL Detail)]]&lt;&gt;"",tbl_TransDet_Exp[[#This Row],[+/-  (HR GL Detail)]],IF(#REF!&lt;&gt;"",#REF!,""))</f>
        <v>#REF!</v>
      </c>
      <c r="AC2316" s="250" t="str">
        <f t="shared" si="111"/>
        <v>https://financials.omni.fsu.edu/psp/sprdfi/EMPLOYEE/ERP/c/AUDIT_EXPENSE_FUNCTIONS.TE_EXP_SHEET_INQ.GBL?SHEET_ID=</v>
      </c>
      <c r="AD2316" s="250" t="str">
        <f t="shared" si="112"/>
        <v>&amp;PAGE=EX_SHEET_ENTRY</v>
      </c>
      <c r="AE2316" s="250" t="str">
        <f>IF(LEFT(tbl_TransDet_Exp[[#This Row],[Journal Id]],2)="EX",TEXT(tbl_TransDet_Exp[[#This Row],[Vch /Ex /PayId]],"0000000000"),"")</f>
        <v/>
      </c>
      <c r="AF2316" s="250" t="b">
        <f>IF(tbl_TransDet_Exp[[#This Row],[ER Lookup and Format]]&lt;&gt;"",CONCATENATE(tbl_TransDet_Exp[[#This Row],[https://financials.omni.fsu.edu/psp/sprdfi/EMPLOYEE/ERP/c/AUDIT_EXPENSE_FUNCTIONS.TE_EXP_SHEET_INQ.GBL?SHEET_ID=]],AE2316,tbl_TransDet_Exp[[#This Row],[&amp;PAGE=EX_SHEET_ENTRY]]))</f>
        <v>0</v>
      </c>
      <c r="AG2316" s="250" t="str">
        <f t="shared" si="113"/>
        <v>https://docmgmt.its.fsu.edu/NolijWeb/public/apiLoginCheck.jsp?redir=../documentviewer/%3FdocumentId%3D</v>
      </c>
      <c r="AH23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6" s="250" t="str">
        <f>tbl_TransDet_Exp[[#Headers],[&amp;TargetFrameName=None]]</f>
        <v>&amp;TargetFrameName=None</v>
      </c>
      <c r="AJ23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6" s="71"/>
      <c r="AN2316" s="22"/>
      <c r="AO2316" s="22"/>
      <c r="AP2316" s="208"/>
      <c r="AQ2316" s="42" t="e">
        <f>IF(tbl_TransDet_Exp[[#This Row],[Custom SR Type]]="",INDEX(SR_Lookup[Section Name],MATCH(tbl_TransDet_Exp[[#This Row],[Account]],SR_Lookup[Account],0)),tbl_TransDet_Exp[[#This Row],[Custom SR Type]])</f>
        <v>#N/A</v>
      </c>
      <c r="AR2316" s="42">
        <f>VALUE(CONCATENATE(C2316,TEXT(tbl_TransDet_Exp[[#This Row],[Pd]],"00")))</f>
        <v>0</v>
      </c>
      <c r="AS2316" s="42" t="str">
        <f>TEXT(tbl_TransDet_Exp[[#This Row],[Project Id]],"000000")</f>
        <v>000000</v>
      </c>
      <c r="AT2316" s="42" t="e">
        <f>INDEX(Table11[Description],MATCH(tbl_TransDet_Exp[[#This Row],[Account]],Table11[GL Account],0))</f>
        <v>#N/A</v>
      </c>
      <c r="AU23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7" spans="2:47">
      <c r="B2317" s="11"/>
      <c r="C2317" s="243"/>
      <c r="D2317" s="243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244"/>
      <c r="P2317" s="11"/>
      <c r="Q2317" s="245"/>
      <c r="R2317" s="11"/>
      <c r="S2317" s="11"/>
      <c r="T2317" s="11"/>
      <c r="U2317" s="11"/>
      <c r="V2317" s="11"/>
      <c r="W2317" s="11"/>
      <c r="X2317" s="11"/>
      <c r="Y2317" s="11"/>
      <c r="Z2317" s="246"/>
      <c r="AA23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7" s="250" t="e">
        <f>IF(tbl_TransDet_Exp[[#This Row],[+/-  (HR GL Detail)]]&lt;&gt;"",tbl_TransDet_Exp[[#This Row],[+/-  (HR GL Detail)]],IF(#REF!&lt;&gt;"",#REF!,""))</f>
        <v>#REF!</v>
      </c>
      <c r="AC2317" s="250" t="str">
        <f t="shared" si="111"/>
        <v>https://financials.omni.fsu.edu/psp/sprdfi/EMPLOYEE/ERP/c/AUDIT_EXPENSE_FUNCTIONS.TE_EXP_SHEET_INQ.GBL?SHEET_ID=</v>
      </c>
      <c r="AD2317" s="250" t="str">
        <f t="shared" si="112"/>
        <v>&amp;PAGE=EX_SHEET_ENTRY</v>
      </c>
      <c r="AE2317" s="250" t="str">
        <f>IF(LEFT(tbl_TransDet_Exp[[#This Row],[Journal Id]],2)="EX",TEXT(tbl_TransDet_Exp[[#This Row],[Vch /Ex /PayId]],"0000000000"),"")</f>
        <v/>
      </c>
      <c r="AF2317" s="250" t="b">
        <f>IF(tbl_TransDet_Exp[[#This Row],[ER Lookup and Format]]&lt;&gt;"",CONCATENATE(tbl_TransDet_Exp[[#This Row],[https://financials.omni.fsu.edu/psp/sprdfi/EMPLOYEE/ERP/c/AUDIT_EXPENSE_FUNCTIONS.TE_EXP_SHEET_INQ.GBL?SHEET_ID=]],AE2317,tbl_TransDet_Exp[[#This Row],[&amp;PAGE=EX_SHEET_ENTRY]]))</f>
        <v>0</v>
      </c>
      <c r="AG2317" s="250" t="str">
        <f t="shared" si="113"/>
        <v>https://docmgmt.its.fsu.edu/NolijWeb/public/apiLoginCheck.jsp?redir=../documentviewer/%3FdocumentId%3D</v>
      </c>
      <c r="AH23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7" s="250" t="str">
        <f>tbl_TransDet_Exp[[#Headers],[&amp;TargetFrameName=None]]</f>
        <v>&amp;TargetFrameName=None</v>
      </c>
      <c r="AJ23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7" s="71"/>
      <c r="AN2317" s="22"/>
      <c r="AO2317" s="22"/>
      <c r="AP2317" s="208"/>
      <c r="AQ2317" s="42" t="e">
        <f>IF(tbl_TransDet_Exp[[#This Row],[Custom SR Type]]="",INDEX(SR_Lookup[Section Name],MATCH(tbl_TransDet_Exp[[#This Row],[Account]],SR_Lookup[Account],0)),tbl_TransDet_Exp[[#This Row],[Custom SR Type]])</f>
        <v>#N/A</v>
      </c>
      <c r="AR2317" s="42">
        <f>VALUE(CONCATENATE(C2317,TEXT(tbl_TransDet_Exp[[#This Row],[Pd]],"00")))</f>
        <v>0</v>
      </c>
      <c r="AS2317" s="42" t="str">
        <f>TEXT(tbl_TransDet_Exp[[#This Row],[Project Id]],"000000")</f>
        <v>000000</v>
      </c>
      <c r="AT2317" s="42" t="e">
        <f>INDEX(Table11[Description],MATCH(tbl_TransDet_Exp[[#This Row],[Account]],Table11[GL Account],0))</f>
        <v>#N/A</v>
      </c>
      <c r="AU23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8" spans="2:47">
      <c r="B2318" s="11"/>
      <c r="C2318" s="243"/>
      <c r="D2318" s="243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244"/>
      <c r="P2318" s="11"/>
      <c r="Q2318" s="245"/>
      <c r="R2318" s="11"/>
      <c r="S2318" s="11"/>
      <c r="T2318" s="11"/>
      <c r="U2318" s="11"/>
      <c r="V2318" s="11"/>
      <c r="W2318" s="11"/>
      <c r="X2318" s="11"/>
      <c r="Y2318" s="11"/>
      <c r="Z2318" s="246"/>
      <c r="AA23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8" s="250" t="e">
        <f>IF(tbl_TransDet_Exp[[#This Row],[+/-  (HR GL Detail)]]&lt;&gt;"",tbl_TransDet_Exp[[#This Row],[+/-  (HR GL Detail)]],IF(#REF!&lt;&gt;"",#REF!,""))</f>
        <v>#REF!</v>
      </c>
      <c r="AC2318" s="250" t="str">
        <f t="shared" si="111"/>
        <v>https://financials.omni.fsu.edu/psp/sprdfi/EMPLOYEE/ERP/c/AUDIT_EXPENSE_FUNCTIONS.TE_EXP_SHEET_INQ.GBL?SHEET_ID=</v>
      </c>
      <c r="AD2318" s="250" t="str">
        <f t="shared" si="112"/>
        <v>&amp;PAGE=EX_SHEET_ENTRY</v>
      </c>
      <c r="AE2318" s="250" t="str">
        <f>IF(LEFT(tbl_TransDet_Exp[[#This Row],[Journal Id]],2)="EX",TEXT(tbl_TransDet_Exp[[#This Row],[Vch /Ex /PayId]],"0000000000"),"")</f>
        <v/>
      </c>
      <c r="AF2318" s="250" t="b">
        <f>IF(tbl_TransDet_Exp[[#This Row],[ER Lookup and Format]]&lt;&gt;"",CONCATENATE(tbl_TransDet_Exp[[#This Row],[https://financials.omni.fsu.edu/psp/sprdfi/EMPLOYEE/ERP/c/AUDIT_EXPENSE_FUNCTIONS.TE_EXP_SHEET_INQ.GBL?SHEET_ID=]],AE2318,tbl_TransDet_Exp[[#This Row],[&amp;PAGE=EX_SHEET_ENTRY]]))</f>
        <v>0</v>
      </c>
      <c r="AG2318" s="250" t="str">
        <f t="shared" si="113"/>
        <v>https://docmgmt.its.fsu.edu/NolijWeb/public/apiLoginCheck.jsp?redir=../documentviewer/%3FdocumentId%3D</v>
      </c>
      <c r="AH23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8" s="250" t="str">
        <f>tbl_TransDet_Exp[[#Headers],[&amp;TargetFrameName=None]]</f>
        <v>&amp;TargetFrameName=None</v>
      </c>
      <c r="AJ23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8" s="71"/>
      <c r="AN2318" s="22"/>
      <c r="AO2318" s="22"/>
      <c r="AP2318" s="208"/>
      <c r="AQ2318" s="42" t="e">
        <f>IF(tbl_TransDet_Exp[[#This Row],[Custom SR Type]]="",INDEX(SR_Lookup[Section Name],MATCH(tbl_TransDet_Exp[[#This Row],[Account]],SR_Lookup[Account],0)),tbl_TransDet_Exp[[#This Row],[Custom SR Type]])</f>
        <v>#N/A</v>
      </c>
      <c r="AR2318" s="42">
        <f>VALUE(CONCATENATE(C2318,TEXT(tbl_TransDet_Exp[[#This Row],[Pd]],"00")))</f>
        <v>0</v>
      </c>
      <c r="AS2318" s="42" t="str">
        <f>TEXT(tbl_TransDet_Exp[[#This Row],[Project Id]],"000000")</f>
        <v>000000</v>
      </c>
      <c r="AT2318" s="42" t="e">
        <f>INDEX(Table11[Description],MATCH(tbl_TransDet_Exp[[#This Row],[Account]],Table11[GL Account],0))</f>
        <v>#N/A</v>
      </c>
      <c r="AU23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19" spans="2:47">
      <c r="B2319" s="11"/>
      <c r="C2319" s="243"/>
      <c r="D2319" s="243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244"/>
      <c r="P2319" s="11"/>
      <c r="Q2319" s="245"/>
      <c r="R2319" s="11"/>
      <c r="S2319" s="11"/>
      <c r="T2319" s="11"/>
      <c r="U2319" s="11"/>
      <c r="V2319" s="11"/>
      <c r="W2319" s="11"/>
      <c r="X2319" s="11"/>
      <c r="Y2319" s="11"/>
      <c r="Z2319" s="246"/>
      <c r="AA23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19" s="250" t="e">
        <f>IF(tbl_TransDet_Exp[[#This Row],[+/-  (HR GL Detail)]]&lt;&gt;"",tbl_TransDet_Exp[[#This Row],[+/-  (HR GL Detail)]],IF(#REF!&lt;&gt;"",#REF!,""))</f>
        <v>#REF!</v>
      </c>
      <c r="AC2319" s="250" t="str">
        <f t="shared" si="111"/>
        <v>https://financials.omni.fsu.edu/psp/sprdfi/EMPLOYEE/ERP/c/AUDIT_EXPENSE_FUNCTIONS.TE_EXP_SHEET_INQ.GBL?SHEET_ID=</v>
      </c>
      <c r="AD2319" s="250" t="str">
        <f t="shared" si="112"/>
        <v>&amp;PAGE=EX_SHEET_ENTRY</v>
      </c>
      <c r="AE2319" s="250" t="str">
        <f>IF(LEFT(tbl_TransDet_Exp[[#This Row],[Journal Id]],2)="EX",TEXT(tbl_TransDet_Exp[[#This Row],[Vch /Ex /PayId]],"0000000000"),"")</f>
        <v/>
      </c>
      <c r="AF2319" s="250" t="b">
        <f>IF(tbl_TransDet_Exp[[#This Row],[ER Lookup and Format]]&lt;&gt;"",CONCATENATE(tbl_TransDet_Exp[[#This Row],[https://financials.omni.fsu.edu/psp/sprdfi/EMPLOYEE/ERP/c/AUDIT_EXPENSE_FUNCTIONS.TE_EXP_SHEET_INQ.GBL?SHEET_ID=]],AE2319,tbl_TransDet_Exp[[#This Row],[&amp;PAGE=EX_SHEET_ENTRY]]))</f>
        <v>0</v>
      </c>
      <c r="AG2319" s="250" t="str">
        <f t="shared" si="113"/>
        <v>https://docmgmt.its.fsu.edu/NolijWeb/public/apiLoginCheck.jsp?redir=../documentviewer/%3FdocumentId%3D</v>
      </c>
      <c r="AH23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19" s="250" t="str">
        <f>tbl_TransDet_Exp[[#Headers],[&amp;TargetFrameName=None]]</f>
        <v>&amp;TargetFrameName=None</v>
      </c>
      <c r="AJ23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19" s="71"/>
      <c r="AN2319" s="22"/>
      <c r="AO2319" s="22"/>
      <c r="AP2319" s="208"/>
      <c r="AQ2319" s="42" t="e">
        <f>IF(tbl_TransDet_Exp[[#This Row],[Custom SR Type]]="",INDEX(SR_Lookup[Section Name],MATCH(tbl_TransDet_Exp[[#This Row],[Account]],SR_Lookup[Account],0)),tbl_TransDet_Exp[[#This Row],[Custom SR Type]])</f>
        <v>#N/A</v>
      </c>
      <c r="AR2319" s="42">
        <f>VALUE(CONCATENATE(C2319,TEXT(tbl_TransDet_Exp[[#This Row],[Pd]],"00")))</f>
        <v>0</v>
      </c>
      <c r="AS2319" s="42" t="str">
        <f>TEXT(tbl_TransDet_Exp[[#This Row],[Project Id]],"000000")</f>
        <v>000000</v>
      </c>
      <c r="AT2319" s="42" t="e">
        <f>INDEX(Table11[Description],MATCH(tbl_TransDet_Exp[[#This Row],[Account]],Table11[GL Account],0))</f>
        <v>#N/A</v>
      </c>
      <c r="AU23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0" spans="2:47">
      <c r="B2320" s="11"/>
      <c r="C2320" s="243"/>
      <c r="D2320" s="243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244"/>
      <c r="P2320" s="11"/>
      <c r="Q2320" s="245"/>
      <c r="R2320" s="11"/>
      <c r="S2320" s="11"/>
      <c r="T2320" s="11"/>
      <c r="U2320" s="11"/>
      <c r="V2320" s="11"/>
      <c r="W2320" s="11"/>
      <c r="X2320" s="11"/>
      <c r="Y2320" s="11"/>
      <c r="Z2320" s="246"/>
      <c r="AA23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0" s="250" t="e">
        <f>IF(tbl_TransDet_Exp[[#This Row],[+/-  (HR GL Detail)]]&lt;&gt;"",tbl_TransDet_Exp[[#This Row],[+/-  (HR GL Detail)]],IF(#REF!&lt;&gt;"",#REF!,""))</f>
        <v>#REF!</v>
      </c>
      <c r="AC2320" s="250" t="str">
        <f t="shared" si="111"/>
        <v>https://financials.omni.fsu.edu/psp/sprdfi/EMPLOYEE/ERP/c/AUDIT_EXPENSE_FUNCTIONS.TE_EXP_SHEET_INQ.GBL?SHEET_ID=</v>
      </c>
      <c r="AD2320" s="250" t="str">
        <f t="shared" si="112"/>
        <v>&amp;PAGE=EX_SHEET_ENTRY</v>
      </c>
      <c r="AE2320" s="250" t="str">
        <f>IF(LEFT(tbl_TransDet_Exp[[#This Row],[Journal Id]],2)="EX",TEXT(tbl_TransDet_Exp[[#This Row],[Vch /Ex /PayId]],"0000000000"),"")</f>
        <v/>
      </c>
      <c r="AF2320" s="250" t="b">
        <f>IF(tbl_TransDet_Exp[[#This Row],[ER Lookup and Format]]&lt;&gt;"",CONCATENATE(tbl_TransDet_Exp[[#This Row],[https://financials.omni.fsu.edu/psp/sprdfi/EMPLOYEE/ERP/c/AUDIT_EXPENSE_FUNCTIONS.TE_EXP_SHEET_INQ.GBL?SHEET_ID=]],AE2320,tbl_TransDet_Exp[[#This Row],[&amp;PAGE=EX_SHEET_ENTRY]]))</f>
        <v>0</v>
      </c>
      <c r="AG2320" s="250" t="str">
        <f t="shared" si="113"/>
        <v>https://docmgmt.its.fsu.edu/NolijWeb/public/apiLoginCheck.jsp?redir=../documentviewer/%3FdocumentId%3D</v>
      </c>
      <c r="AH23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0" s="250" t="str">
        <f>tbl_TransDet_Exp[[#Headers],[&amp;TargetFrameName=None]]</f>
        <v>&amp;TargetFrameName=None</v>
      </c>
      <c r="AJ23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0" s="71"/>
      <c r="AN2320" s="22"/>
      <c r="AO2320" s="22"/>
      <c r="AP2320" s="208"/>
      <c r="AQ2320" s="42" t="e">
        <f>IF(tbl_TransDet_Exp[[#This Row],[Custom SR Type]]="",INDEX(SR_Lookup[Section Name],MATCH(tbl_TransDet_Exp[[#This Row],[Account]],SR_Lookup[Account],0)),tbl_TransDet_Exp[[#This Row],[Custom SR Type]])</f>
        <v>#N/A</v>
      </c>
      <c r="AR2320" s="42">
        <f>VALUE(CONCATENATE(C2320,TEXT(tbl_TransDet_Exp[[#This Row],[Pd]],"00")))</f>
        <v>0</v>
      </c>
      <c r="AS2320" s="42" t="str">
        <f>TEXT(tbl_TransDet_Exp[[#This Row],[Project Id]],"000000")</f>
        <v>000000</v>
      </c>
      <c r="AT2320" s="42" t="e">
        <f>INDEX(Table11[Description],MATCH(tbl_TransDet_Exp[[#This Row],[Account]],Table11[GL Account],0))</f>
        <v>#N/A</v>
      </c>
      <c r="AU23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1" spans="2:47">
      <c r="B2321" s="11"/>
      <c r="C2321" s="243"/>
      <c r="D2321" s="243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244"/>
      <c r="P2321" s="11"/>
      <c r="Q2321" s="245"/>
      <c r="R2321" s="11"/>
      <c r="S2321" s="11"/>
      <c r="T2321" s="11"/>
      <c r="U2321" s="11"/>
      <c r="V2321" s="11"/>
      <c r="W2321" s="11"/>
      <c r="X2321" s="11"/>
      <c r="Y2321" s="11"/>
      <c r="Z2321" s="246"/>
      <c r="AA23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1" s="250" t="e">
        <f>IF(tbl_TransDet_Exp[[#This Row],[+/-  (HR GL Detail)]]&lt;&gt;"",tbl_TransDet_Exp[[#This Row],[+/-  (HR GL Detail)]],IF(#REF!&lt;&gt;"",#REF!,""))</f>
        <v>#REF!</v>
      </c>
      <c r="AC2321" s="250" t="str">
        <f t="shared" si="111"/>
        <v>https://financials.omni.fsu.edu/psp/sprdfi/EMPLOYEE/ERP/c/AUDIT_EXPENSE_FUNCTIONS.TE_EXP_SHEET_INQ.GBL?SHEET_ID=</v>
      </c>
      <c r="AD2321" s="250" t="str">
        <f t="shared" si="112"/>
        <v>&amp;PAGE=EX_SHEET_ENTRY</v>
      </c>
      <c r="AE2321" s="250" t="str">
        <f>IF(LEFT(tbl_TransDet_Exp[[#This Row],[Journal Id]],2)="EX",TEXT(tbl_TransDet_Exp[[#This Row],[Vch /Ex /PayId]],"0000000000"),"")</f>
        <v/>
      </c>
      <c r="AF2321" s="250" t="b">
        <f>IF(tbl_TransDet_Exp[[#This Row],[ER Lookup and Format]]&lt;&gt;"",CONCATENATE(tbl_TransDet_Exp[[#This Row],[https://financials.omni.fsu.edu/psp/sprdfi/EMPLOYEE/ERP/c/AUDIT_EXPENSE_FUNCTIONS.TE_EXP_SHEET_INQ.GBL?SHEET_ID=]],AE2321,tbl_TransDet_Exp[[#This Row],[&amp;PAGE=EX_SHEET_ENTRY]]))</f>
        <v>0</v>
      </c>
      <c r="AG2321" s="250" t="str">
        <f t="shared" si="113"/>
        <v>https://docmgmt.its.fsu.edu/NolijWeb/public/apiLoginCheck.jsp?redir=../documentviewer/%3FdocumentId%3D</v>
      </c>
      <c r="AH23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1" s="250" t="str">
        <f>tbl_TransDet_Exp[[#Headers],[&amp;TargetFrameName=None]]</f>
        <v>&amp;TargetFrameName=None</v>
      </c>
      <c r="AJ23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1" s="71"/>
      <c r="AN2321" s="22"/>
      <c r="AO2321" s="22"/>
      <c r="AP2321" s="208"/>
      <c r="AQ2321" s="42" t="e">
        <f>IF(tbl_TransDet_Exp[[#This Row],[Custom SR Type]]="",INDEX(SR_Lookup[Section Name],MATCH(tbl_TransDet_Exp[[#This Row],[Account]],SR_Lookup[Account],0)),tbl_TransDet_Exp[[#This Row],[Custom SR Type]])</f>
        <v>#N/A</v>
      </c>
      <c r="AR2321" s="42">
        <f>VALUE(CONCATENATE(C2321,TEXT(tbl_TransDet_Exp[[#This Row],[Pd]],"00")))</f>
        <v>0</v>
      </c>
      <c r="AS2321" s="42" t="str">
        <f>TEXT(tbl_TransDet_Exp[[#This Row],[Project Id]],"000000")</f>
        <v>000000</v>
      </c>
      <c r="AT2321" s="42" t="e">
        <f>INDEX(Table11[Description],MATCH(tbl_TransDet_Exp[[#This Row],[Account]],Table11[GL Account],0))</f>
        <v>#N/A</v>
      </c>
      <c r="AU23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2" spans="2:47">
      <c r="B2322" s="11"/>
      <c r="C2322" s="243"/>
      <c r="D2322" s="243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244"/>
      <c r="P2322" s="11"/>
      <c r="Q2322" s="245"/>
      <c r="R2322" s="11"/>
      <c r="S2322" s="11"/>
      <c r="T2322" s="11"/>
      <c r="U2322" s="11"/>
      <c r="V2322" s="11"/>
      <c r="W2322" s="11"/>
      <c r="X2322" s="11"/>
      <c r="Y2322" s="11"/>
      <c r="Z2322" s="246"/>
      <c r="AA23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2" s="250" t="e">
        <f>IF(tbl_TransDet_Exp[[#This Row],[+/-  (HR GL Detail)]]&lt;&gt;"",tbl_TransDet_Exp[[#This Row],[+/-  (HR GL Detail)]],IF(#REF!&lt;&gt;"",#REF!,""))</f>
        <v>#REF!</v>
      </c>
      <c r="AC2322" s="250" t="str">
        <f t="shared" si="111"/>
        <v>https://financials.omni.fsu.edu/psp/sprdfi/EMPLOYEE/ERP/c/AUDIT_EXPENSE_FUNCTIONS.TE_EXP_SHEET_INQ.GBL?SHEET_ID=</v>
      </c>
      <c r="AD2322" s="250" t="str">
        <f t="shared" si="112"/>
        <v>&amp;PAGE=EX_SHEET_ENTRY</v>
      </c>
      <c r="AE2322" s="250" t="str">
        <f>IF(LEFT(tbl_TransDet_Exp[[#This Row],[Journal Id]],2)="EX",TEXT(tbl_TransDet_Exp[[#This Row],[Vch /Ex /PayId]],"0000000000"),"")</f>
        <v/>
      </c>
      <c r="AF2322" s="250" t="b">
        <f>IF(tbl_TransDet_Exp[[#This Row],[ER Lookup and Format]]&lt;&gt;"",CONCATENATE(tbl_TransDet_Exp[[#This Row],[https://financials.omni.fsu.edu/psp/sprdfi/EMPLOYEE/ERP/c/AUDIT_EXPENSE_FUNCTIONS.TE_EXP_SHEET_INQ.GBL?SHEET_ID=]],AE2322,tbl_TransDet_Exp[[#This Row],[&amp;PAGE=EX_SHEET_ENTRY]]))</f>
        <v>0</v>
      </c>
      <c r="AG2322" s="250" t="str">
        <f t="shared" si="113"/>
        <v>https://docmgmt.its.fsu.edu/NolijWeb/public/apiLoginCheck.jsp?redir=../documentviewer/%3FdocumentId%3D</v>
      </c>
      <c r="AH23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2" s="250" t="str">
        <f>tbl_TransDet_Exp[[#Headers],[&amp;TargetFrameName=None]]</f>
        <v>&amp;TargetFrameName=None</v>
      </c>
      <c r="AJ23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2" s="71"/>
      <c r="AN2322" s="22"/>
      <c r="AO2322" s="22"/>
      <c r="AP2322" s="208"/>
      <c r="AQ2322" s="42" t="e">
        <f>IF(tbl_TransDet_Exp[[#This Row],[Custom SR Type]]="",INDEX(SR_Lookup[Section Name],MATCH(tbl_TransDet_Exp[[#This Row],[Account]],SR_Lookup[Account],0)),tbl_TransDet_Exp[[#This Row],[Custom SR Type]])</f>
        <v>#N/A</v>
      </c>
      <c r="AR2322" s="42">
        <f>VALUE(CONCATENATE(C2322,TEXT(tbl_TransDet_Exp[[#This Row],[Pd]],"00")))</f>
        <v>0</v>
      </c>
      <c r="AS2322" s="42" t="str">
        <f>TEXT(tbl_TransDet_Exp[[#This Row],[Project Id]],"000000")</f>
        <v>000000</v>
      </c>
      <c r="AT2322" s="42" t="e">
        <f>INDEX(Table11[Description],MATCH(tbl_TransDet_Exp[[#This Row],[Account]],Table11[GL Account],0))</f>
        <v>#N/A</v>
      </c>
      <c r="AU23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3" spans="2:47">
      <c r="B2323" s="11"/>
      <c r="C2323" s="243"/>
      <c r="D2323" s="243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244"/>
      <c r="P2323" s="11"/>
      <c r="Q2323" s="245"/>
      <c r="R2323" s="11"/>
      <c r="S2323" s="11"/>
      <c r="T2323" s="11"/>
      <c r="U2323" s="11"/>
      <c r="V2323" s="11"/>
      <c r="W2323" s="11"/>
      <c r="X2323" s="11"/>
      <c r="Y2323" s="11"/>
      <c r="Z2323" s="246"/>
      <c r="AA23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3" s="250" t="e">
        <f>IF(tbl_TransDet_Exp[[#This Row],[+/-  (HR GL Detail)]]&lt;&gt;"",tbl_TransDet_Exp[[#This Row],[+/-  (HR GL Detail)]],IF(#REF!&lt;&gt;"",#REF!,""))</f>
        <v>#REF!</v>
      </c>
      <c r="AC2323" s="250" t="str">
        <f t="shared" si="111"/>
        <v>https://financials.omni.fsu.edu/psp/sprdfi/EMPLOYEE/ERP/c/AUDIT_EXPENSE_FUNCTIONS.TE_EXP_SHEET_INQ.GBL?SHEET_ID=</v>
      </c>
      <c r="AD2323" s="250" t="str">
        <f t="shared" si="112"/>
        <v>&amp;PAGE=EX_SHEET_ENTRY</v>
      </c>
      <c r="AE2323" s="250" t="str">
        <f>IF(LEFT(tbl_TransDet_Exp[[#This Row],[Journal Id]],2)="EX",TEXT(tbl_TransDet_Exp[[#This Row],[Vch /Ex /PayId]],"0000000000"),"")</f>
        <v/>
      </c>
      <c r="AF2323" s="250" t="b">
        <f>IF(tbl_TransDet_Exp[[#This Row],[ER Lookup and Format]]&lt;&gt;"",CONCATENATE(tbl_TransDet_Exp[[#This Row],[https://financials.omni.fsu.edu/psp/sprdfi/EMPLOYEE/ERP/c/AUDIT_EXPENSE_FUNCTIONS.TE_EXP_SHEET_INQ.GBL?SHEET_ID=]],AE2323,tbl_TransDet_Exp[[#This Row],[&amp;PAGE=EX_SHEET_ENTRY]]))</f>
        <v>0</v>
      </c>
      <c r="AG2323" s="250" t="str">
        <f t="shared" si="113"/>
        <v>https://docmgmt.its.fsu.edu/NolijWeb/public/apiLoginCheck.jsp?redir=../documentviewer/%3FdocumentId%3D</v>
      </c>
      <c r="AH23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3" s="250" t="str">
        <f>tbl_TransDet_Exp[[#Headers],[&amp;TargetFrameName=None]]</f>
        <v>&amp;TargetFrameName=None</v>
      </c>
      <c r="AJ23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3" s="71"/>
      <c r="AN2323" s="22"/>
      <c r="AO2323" s="22"/>
      <c r="AP2323" s="208"/>
      <c r="AQ2323" s="42" t="e">
        <f>IF(tbl_TransDet_Exp[[#This Row],[Custom SR Type]]="",INDEX(SR_Lookup[Section Name],MATCH(tbl_TransDet_Exp[[#This Row],[Account]],SR_Lookup[Account],0)),tbl_TransDet_Exp[[#This Row],[Custom SR Type]])</f>
        <v>#N/A</v>
      </c>
      <c r="AR2323" s="42">
        <f>VALUE(CONCATENATE(C2323,TEXT(tbl_TransDet_Exp[[#This Row],[Pd]],"00")))</f>
        <v>0</v>
      </c>
      <c r="AS2323" s="42" t="str">
        <f>TEXT(tbl_TransDet_Exp[[#This Row],[Project Id]],"000000")</f>
        <v>000000</v>
      </c>
      <c r="AT2323" s="42" t="e">
        <f>INDEX(Table11[Description],MATCH(tbl_TransDet_Exp[[#This Row],[Account]],Table11[GL Account],0))</f>
        <v>#N/A</v>
      </c>
      <c r="AU23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4" spans="2:47">
      <c r="B2324" s="11"/>
      <c r="C2324" s="243"/>
      <c r="D2324" s="243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244"/>
      <c r="P2324" s="11"/>
      <c r="Q2324" s="245"/>
      <c r="R2324" s="11"/>
      <c r="S2324" s="11"/>
      <c r="T2324" s="11"/>
      <c r="U2324" s="11"/>
      <c r="V2324" s="11"/>
      <c r="W2324" s="11"/>
      <c r="X2324" s="11"/>
      <c r="Y2324" s="11"/>
      <c r="Z2324" s="246"/>
      <c r="AA23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4" s="250" t="e">
        <f>IF(tbl_TransDet_Exp[[#This Row],[+/-  (HR GL Detail)]]&lt;&gt;"",tbl_TransDet_Exp[[#This Row],[+/-  (HR GL Detail)]],IF(#REF!&lt;&gt;"",#REF!,""))</f>
        <v>#REF!</v>
      </c>
      <c r="AC2324" s="250" t="str">
        <f t="shared" si="111"/>
        <v>https://financials.omni.fsu.edu/psp/sprdfi/EMPLOYEE/ERP/c/AUDIT_EXPENSE_FUNCTIONS.TE_EXP_SHEET_INQ.GBL?SHEET_ID=</v>
      </c>
      <c r="AD2324" s="250" t="str">
        <f t="shared" si="112"/>
        <v>&amp;PAGE=EX_SHEET_ENTRY</v>
      </c>
      <c r="AE2324" s="250" t="str">
        <f>IF(LEFT(tbl_TransDet_Exp[[#This Row],[Journal Id]],2)="EX",TEXT(tbl_TransDet_Exp[[#This Row],[Vch /Ex /PayId]],"0000000000"),"")</f>
        <v/>
      </c>
      <c r="AF2324" s="250" t="b">
        <f>IF(tbl_TransDet_Exp[[#This Row],[ER Lookup and Format]]&lt;&gt;"",CONCATENATE(tbl_TransDet_Exp[[#This Row],[https://financials.omni.fsu.edu/psp/sprdfi/EMPLOYEE/ERP/c/AUDIT_EXPENSE_FUNCTIONS.TE_EXP_SHEET_INQ.GBL?SHEET_ID=]],AE2324,tbl_TransDet_Exp[[#This Row],[&amp;PAGE=EX_SHEET_ENTRY]]))</f>
        <v>0</v>
      </c>
      <c r="AG2324" s="250" t="str">
        <f t="shared" si="113"/>
        <v>https://docmgmt.its.fsu.edu/NolijWeb/public/apiLoginCheck.jsp?redir=../documentviewer/%3FdocumentId%3D</v>
      </c>
      <c r="AH23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4" s="250" t="str">
        <f>tbl_TransDet_Exp[[#Headers],[&amp;TargetFrameName=None]]</f>
        <v>&amp;TargetFrameName=None</v>
      </c>
      <c r="AJ23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4" s="71"/>
      <c r="AN2324" s="22"/>
      <c r="AO2324" s="22"/>
      <c r="AP2324" s="208"/>
      <c r="AQ2324" s="42" t="e">
        <f>IF(tbl_TransDet_Exp[[#This Row],[Custom SR Type]]="",INDEX(SR_Lookup[Section Name],MATCH(tbl_TransDet_Exp[[#This Row],[Account]],SR_Lookup[Account],0)),tbl_TransDet_Exp[[#This Row],[Custom SR Type]])</f>
        <v>#N/A</v>
      </c>
      <c r="AR2324" s="42">
        <f>VALUE(CONCATENATE(C2324,TEXT(tbl_TransDet_Exp[[#This Row],[Pd]],"00")))</f>
        <v>0</v>
      </c>
      <c r="AS2324" s="42" t="str">
        <f>TEXT(tbl_TransDet_Exp[[#This Row],[Project Id]],"000000")</f>
        <v>000000</v>
      </c>
      <c r="AT2324" s="42" t="e">
        <f>INDEX(Table11[Description],MATCH(tbl_TransDet_Exp[[#This Row],[Account]],Table11[GL Account],0))</f>
        <v>#N/A</v>
      </c>
      <c r="AU23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5" spans="2:47">
      <c r="B2325" s="11"/>
      <c r="C2325" s="243"/>
      <c r="D2325" s="243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244"/>
      <c r="P2325" s="11"/>
      <c r="Q2325" s="245"/>
      <c r="R2325" s="11"/>
      <c r="S2325" s="11"/>
      <c r="T2325" s="11"/>
      <c r="U2325" s="11"/>
      <c r="V2325" s="11"/>
      <c r="W2325" s="11"/>
      <c r="X2325" s="11"/>
      <c r="Y2325" s="11"/>
      <c r="Z2325" s="246"/>
      <c r="AA23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5" s="250" t="e">
        <f>IF(tbl_TransDet_Exp[[#This Row],[+/-  (HR GL Detail)]]&lt;&gt;"",tbl_TransDet_Exp[[#This Row],[+/-  (HR GL Detail)]],IF(#REF!&lt;&gt;"",#REF!,""))</f>
        <v>#REF!</v>
      </c>
      <c r="AC2325" s="250" t="str">
        <f t="shared" si="111"/>
        <v>https://financials.omni.fsu.edu/psp/sprdfi/EMPLOYEE/ERP/c/AUDIT_EXPENSE_FUNCTIONS.TE_EXP_SHEET_INQ.GBL?SHEET_ID=</v>
      </c>
      <c r="AD2325" s="250" t="str">
        <f t="shared" si="112"/>
        <v>&amp;PAGE=EX_SHEET_ENTRY</v>
      </c>
      <c r="AE2325" s="250" t="str">
        <f>IF(LEFT(tbl_TransDet_Exp[[#This Row],[Journal Id]],2)="EX",TEXT(tbl_TransDet_Exp[[#This Row],[Vch /Ex /PayId]],"0000000000"),"")</f>
        <v/>
      </c>
      <c r="AF2325" s="250" t="b">
        <f>IF(tbl_TransDet_Exp[[#This Row],[ER Lookup and Format]]&lt;&gt;"",CONCATENATE(tbl_TransDet_Exp[[#This Row],[https://financials.omni.fsu.edu/psp/sprdfi/EMPLOYEE/ERP/c/AUDIT_EXPENSE_FUNCTIONS.TE_EXP_SHEET_INQ.GBL?SHEET_ID=]],AE2325,tbl_TransDet_Exp[[#This Row],[&amp;PAGE=EX_SHEET_ENTRY]]))</f>
        <v>0</v>
      </c>
      <c r="AG2325" s="250" t="str">
        <f t="shared" si="113"/>
        <v>https://docmgmt.its.fsu.edu/NolijWeb/public/apiLoginCheck.jsp?redir=../documentviewer/%3FdocumentId%3D</v>
      </c>
      <c r="AH23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5" s="250" t="str">
        <f>tbl_TransDet_Exp[[#Headers],[&amp;TargetFrameName=None]]</f>
        <v>&amp;TargetFrameName=None</v>
      </c>
      <c r="AJ23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5" s="71"/>
      <c r="AN2325" s="22"/>
      <c r="AO2325" s="22"/>
      <c r="AP2325" s="208"/>
      <c r="AQ2325" s="42" t="e">
        <f>IF(tbl_TransDet_Exp[[#This Row],[Custom SR Type]]="",INDEX(SR_Lookup[Section Name],MATCH(tbl_TransDet_Exp[[#This Row],[Account]],SR_Lookup[Account],0)),tbl_TransDet_Exp[[#This Row],[Custom SR Type]])</f>
        <v>#N/A</v>
      </c>
      <c r="AR2325" s="42">
        <f>VALUE(CONCATENATE(C2325,TEXT(tbl_TransDet_Exp[[#This Row],[Pd]],"00")))</f>
        <v>0</v>
      </c>
      <c r="AS2325" s="42" t="str">
        <f>TEXT(tbl_TransDet_Exp[[#This Row],[Project Id]],"000000")</f>
        <v>000000</v>
      </c>
      <c r="AT2325" s="42" t="e">
        <f>INDEX(Table11[Description],MATCH(tbl_TransDet_Exp[[#This Row],[Account]],Table11[GL Account],0))</f>
        <v>#N/A</v>
      </c>
      <c r="AU23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6" spans="2:47">
      <c r="B2326" s="11"/>
      <c r="C2326" s="243"/>
      <c r="D2326" s="243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244"/>
      <c r="P2326" s="11"/>
      <c r="Q2326" s="245"/>
      <c r="R2326" s="11"/>
      <c r="S2326" s="11"/>
      <c r="T2326" s="11"/>
      <c r="U2326" s="11"/>
      <c r="V2326" s="11"/>
      <c r="W2326" s="11"/>
      <c r="X2326" s="11"/>
      <c r="Y2326" s="11"/>
      <c r="Z2326" s="246"/>
      <c r="AA23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6" s="250" t="e">
        <f>IF(tbl_TransDet_Exp[[#This Row],[+/-  (HR GL Detail)]]&lt;&gt;"",tbl_TransDet_Exp[[#This Row],[+/-  (HR GL Detail)]],IF(#REF!&lt;&gt;"",#REF!,""))</f>
        <v>#REF!</v>
      </c>
      <c r="AC2326" s="250" t="str">
        <f t="shared" si="111"/>
        <v>https://financials.omni.fsu.edu/psp/sprdfi/EMPLOYEE/ERP/c/AUDIT_EXPENSE_FUNCTIONS.TE_EXP_SHEET_INQ.GBL?SHEET_ID=</v>
      </c>
      <c r="AD2326" s="250" t="str">
        <f t="shared" si="112"/>
        <v>&amp;PAGE=EX_SHEET_ENTRY</v>
      </c>
      <c r="AE2326" s="250" t="str">
        <f>IF(LEFT(tbl_TransDet_Exp[[#This Row],[Journal Id]],2)="EX",TEXT(tbl_TransDet_Exp[[#This Row],[Vch /Ex /PayId]],"0000000000"),"")</f>
        <v/>
      </c>
      <c r="AF2326" s="250" t="b">
        <f>IF(tbl_TransDet_Exp[[#This Row],[ER Lookup and Format]]&lt;&gt;"",CONCATENATE(tbl_TransDet_Exp[[#This Row],[https://financials.omni.fsu.edu/psp/sprdfi/EMPLOYEE/ERP/c/AUDIT_EXPENSE_FUNCTIONS.TE_EXP_SHEET_INQ.GBL?SHEET_ID=]],AE2326,tbl_TransDet_Exp[[#This Row],[&amp;PAGE=EX_SHEET_ENTRY]]))</f>
        <v>0</v>
      </c>
      <c r="AG2326" s="250" t="str">
        <f t="shared" si="113"/>
        <v>https://docmgmt.its.fsu.edu/NolijWeb/public/apiLoginCheck.jsp?redir=../documentviewer/%3FdocumentId%3D</v>
      </c>
      <c r="AH23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6" s="250" t="str">
        <f>tbl_TransDet_Exp[[#Headers],[&amp;TargetFrameName=None]]</f>
        <v>&amp;TargetFrameName=None</v>
      </c>
      <c r="AJ23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6" s="71"/>
      <c r="AN2326" s="22"/>
      <c r="AO2326" s="22"/>
      <c r="AP2326" s="208"/>
      <c r="AQ2326" s="42" t="e">
        <f>IF(tbl_TransDet_Exp[[#This Row],[Custom SR Type]]="",INDEX(SR_Lookup[Section Name],MATCH(tbl_TransDet_Exp[[#This Row],[Account]],SR_Lookup[Account],0)),tbl_TransDet_Exp[[#This Row],[Custom SR Type]])</f>
        <v>#N/A</v>
      </c>
      <c r="AR2326" s="42">
        <f>VALUE(CONCATENATE(C2326,TEXT(tbl_TransDet_Exp[[#This Row],[Pd]],"00")))</f>
        <v>0</v>
      </c>
      <c r="AS2326" s="42" t="str">
        <f>TEXT(tbl_TransDet_Exp[[#This Row],[Project Id]],"000000")</f>
        <v>000000</v>
      </c>
      <c r="AT2326" s="42" t="e">
        <f>INDEX(Table11[Description],MATCH(tbl_TransDet_Exp[[#This Row],[Account]],Table11[GL Account],0))</f>
        <v>#N/A</v>
      </c>
      <c r="AU23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7" spans="2:47">
      <c r="B2327" s="11"/>
      <c r="C2327" s="243"/>
      <c r="D2327" s="243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244"/>
      <c r="P2327" s="11"/>
      <c r="Q2327" s="245"/>
      <c r="R2327" s="11"/>
      <c r="S2327" s="11"/>
      <c r="T2327" s="11"/>
      <c r="U2327" s="11"/>
      <c r="V2327" s="11"/>
      <c r="W2327" s="11"/>
      <c r="X2327" s="11"/>
      <c r="Y2327" s="11"/>
      <c r="Z2327" s="246"/>
      <c r="AA23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7" s="250" t="e">
        <f>IF(tbl_TransDet_Exp[[#This Row],[+/-  (HR GL Detail)]]&lt;&gt;"",tbl_TransDet_Exp[[#This Row],[+/-  (HR GL Detail)]],IF(#REF!&lt;&gt;"",#REF!,""))</f>
        <v>#REF!</v>
      </c>
      <c r="AC2327" s="250" t="str">
        <f t="shared" si="111"/>
        <v>https://financials.omni.fsu.edu/psp/sprdfi/EMPLOYEE/ERP/c/AUDIT_EXPENSE_FUNCTIONS.TE_EXP_SHEET_INQ.GBL?SHEET_ID=</v>
      </c>
      <c r="AD2327" s="250" t="str">
        <f t="shared" si="112"/>
        <v>&amp;PAGE=EX_SHEET_ENTRY</v>
      </c>
      <c r="AE2327" s="250" t="str">
        <f>IF(LEFT(tbl_TransDet_Exp[[#This Row],[Journal Id]],2)="EX",TEXT(tbl_TransDet_Exp[[#This Row],[Vch /Ex /PayId]],"0000000000"),"")</f>
        <v/>
      </c>
      <c r="AF2327" s="250" t="b">
        <f>IF(tbl_TransDet_Exp[[#This Row],[ER Lookup and Format]]&lt;&gt;"",CONCATENATE(tbl_TransDet_Exp[[#This Row],[https://financials.omni.fsu.edu/psp/sprdfi/EMPLOYEE/ERP/c/AUDIT_EXPENSE_FUNCTIONS.TE_EXP_SHEET_INQ.GBL?SHEET_ID=]],AE2327,tbl_TransDet_Exp[[#This Row],[&amp;PAGE=EX_SHEET_ENTRY]]))</f>
        <v>0</v>
      </c>
      <c r="AG2327" s="250" t="str">
        <f t="shared" si="113"/>
        <v>https://docmgmt.its.fsu.edu/NolijWeb/public/apiLoginCheck.jsp?redir=../documentviewer/%3FdocumentId%3D</v>
      </c>
      <c r="AH23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7" s="250" t="str">
        <f>tbl_TransDet_Exp[[#Headers],[&amp;TargetFrameName=None]]</f>
        <v>&amp;TargetFrameName=None</v>
      </c>
      <c r="AJ23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7" s="71"/>
      <c r="AN2327" s="22"/>
      <c r="AO2327" s="22"/>
      <c r="AP2327" s="208"/>
      <c r="AQ2327" s="42" t="e">
        <f>IF(tbl_TransDet_Exp[[#This Row],[Custom SR Type]]="",INDEX(SR_Lookup[Section Name],MATCH(tbl_TransDet_Exp[[#This Row],[Account]],SR_Lookup[Account],0)),tbl_TransDet_Exp[[#This Row],[Custom SR Type]])</f>
        <v>#N/A</v>
      </c>
      <c r="AR2327" s="42">
        <f>VALUE(CONCATENATE(C2327,TEXT(tbl_TransDet_Exp[[#This Row],[Pd]],"00")))</f>
        <v>0</v>
      </c>
      <c r="AS2327" s="42" t="str">
        <f>TEXT(tbl_TransDet_Exp[[#This Row],[Project Id]],"000000")</f>
        <v>000000</v>
      </c>
      <c r="AT2327" s="42" t="e">
        <f>INDEX(Table11[Description],MATCH(tbl_TransDet_Exp[[#This Row],[Account]],Table11[GL Account],0))</f>
        <v>#N/A</v>
      </c>
      <c r="AU23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8" spans="2:47">
      <c r="B2328" s="11"/>
      <c r="C2328" s="243"/>
      <c r="D2328" s="243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244"/>
      <c r="P2328" s="11"/>
      <c r="Q2328" s="245"/>
      <c r="R2328" s="11"/>
      <c r="S2328" s="11"/>
      <c r="T2328" s="11"/>
      <c r="U2328" s="11"/>
      <c r="V2328" s="11"/>
      <c r="W2328" s="11"/>
      <c r="X2328" s="11"/>
      <c r="Y2328" s="11"/>
      <c r="Z2328" s="246"/>
      <c r="AA23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8" s="250" t="e">
        <f>IF(tbl_TransDet_Exp[[#This Row],[+/-  (HR GL Detail)]]&lt;&gt;"",tbl_TransDet_Exp[[#This Row],[+/-  (HR GL Detail)]],IF(#REF!&lt;&gt;"",#REF!,""))</f>
        <v>#REF!</v>
      </c>
      <c r="AC2328" s="250" t="str">
        <f t="shared" si="111"/>
        <v>https://financials.omni.fsu.edu/psp/sprdfi/EMPLOYEE/ERP/c/AUDIT_EXPENSE_FUNCTIONS.TE_EXP_SHEET_INQ.GBL?SHEET_ID=</v>
      </c>
      <c r="AD2328" s="250" t="str">
        <f t="shared" si="112"/>
        <v>&amp;PAGE=EX_SHEET_ENTRY</v>
      </c>
      <c r="AE2328" s="250" t="str">
        <f>IF(LEFT(tbl_TransDet_Exp[[#This Row],[Journal Id]],2)="EX",TEXT(tbl_TransDet_Exp[[#This Row],[Vch /Ex /PayId]],"0000000000"),"")</f>
        <v/>
      </c>
      <c r="AF2328" s="250" t="b">
        <f>IF(tbl_TransDet_Exp[[#This Row],[ER Lookup and Format]]&lt;&gt;"",CONCATENATE(tbl_TransDet_Exp[[#This Row],[https://financials.omni.fsu.edu/psp/sprdfi/EMPLOYEE/ERP/c/AUDIT_EXPENSE_FUNCTIONS.TE_EXP_SHEET_INQ.GBL?SHEET_ID=]],AE2328,tbl_TransDet_Exp[[#This Row],[&amp;PAGE=EX_SHEET_ENTRY]]))</f>
        <v>0</v>
      </c>
      <c r="AG2328" s="250" t="str">
        <f t="shared" si="113"/>
        <v>https://docmgmt.its.fsu.edu/NolijWeb/public/apiLoginCheck.jsp?redir=../documentviewer/%3FdocumentId%3D</v>
      </c>
      <c r="AH23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8" s="250" t="str">
        <f>tbl_TransDet_Exp[[#Headers],[&amp;TargetFrameName=None]]</f>
        <v>&amp;TargetFrameName=None</v>
      </c>
      <c r="AJ23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8" s="71"/>
      <c r="AN2328" s="22"/>
      <c r="AO2328" s="22"/>
      <c r="AP2328" s="208"/>
      <c r="AQ2328" s="42" t="e">
        <f>IF(tbl_TransDet_Exp[[#This Row],[Custom SR Type]]="",INDEX(SR_Lookup[Section Name],MATCH(tbl_TransDet_Exp[[#This Row],[Account]],SR_Lookup[Account],0)),tbl_TransDet_Exp[[#This Row],[Custom SR Type]])</f>
        <v>#N/A</v>
      </c>
      <c r="AR2328" s="42">
        <f>VALUE(CONCATENATE(C2328,TEXT(tbl_TransDet_Exp[[#This Row],[Pd]],"00")))</f>
        <v>0</v>
      </c>
      <c r="AS2328" s="42" t="str">
        <f>TEXT(tbl_TransDet_Exp[[#This Row],[Project Id]],"000000")</f>
        <v>000000</v>
      </c>
      <c r="AT2328" s="42" t="e">
        <f>INDEX(Table11[Description],MATCH(tbl_TransDet_Exp[[#This Row],[Account]],Table11[GL Account],0))</f>
        <v>#N/A</v>
      </c>
      <c r="AU23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29" spans="2:47">
      <c r="B2329" s="11"/>
      <c r="C2329" s="243"/>
      <c r="D2329" s="243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244"/>
      <c r="P2329" s="11"/>
      <c r="Q2329" s="245"/>
      <c r="R2329" s="11"/>
      <c r="S2329" s="11"/>
      <c r="T2329" s="11"/>
      <c r="U2329" s="11"/>
      <c r="V2329" s="11"/>
      <c r="W2329" s="11"/>
      <c r="X2329" s="11"/>
      <c r="Y2329" s="11"/>
      <c r="Z2329" s="246"/>
      <c r="AA23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29" s="250" t="e">
        <f>IF(tbl_TransDet_Exp[[#This Row],[+/-  (HR GL Detail)]]&lt;&gt;"",tbl_TransDet_Exp[[#This Row],[+/-  (HR GL Detail)]],IF(#REF!&lt;&gt;"",#REF!,""))</f>
        <v>#REF!</v>
      </c>
      <c r="AC2329" s="250" t="str">
        <f t="shared" si="111"/>
        <v>https://financials.omni.fsu.edu/psp/sprdfi/EMPLOYEE/ERP/c/AUDIT_EXPENSE_FUNCTIONS.TE_EXP_SHEET_INQ.GBL?SHEET_ID=</v>
      </c>
      <c r="AD2329" s="250" t="str">
        <f t="shared" si="112"/>
        <v>&amp;PAGE=EX_SHEET_ENTRY</v>
      </c>
      <c r="AE2329" s="250" t="str">
        <f>IF(LEFT(tbl_TransDet_Exp[[#This Row],[Journal Id]],2)="EX",TEXT(tbl_TransDet_Exp[[#This Row],[Vch /Ex /PayId]],"0000000000"),"")</f>
        <v/>
      </c>
      <c r="AF2329" s="250" t="b">
        <f>IF(tbl_TransDet_Exp[[#This Row],[ER Lookup and Format]]&lt;&gt;"",CONCATENATE(tbl_TransDet_Exp[[#This Row],[https://financials.omni.fsu.edu/psp/sprdfi/EMPLOYEE/ERP/c/AUDIT_EXPENSE_FUNCTIONS.TE_EXP_SHEET_INQ.GBL?SHEET_ID=]],AE2329,tbl_TransDet_Exp[[#This Row],[&amp;PAGE=EX_SHEET_ENTRY]]))</f>
        <v>0</v>
      </c>
      <c r="AG2329" s="250" t="str">
        <f t="shared" si="113"/>
        <v>https://docmgmt.its.fsu.edu/NolijWeb/public/apiLoginCheck.jsp?redir=../documentviewer/%3FdocumentId%3D</v>
      </c>
      <c r="AH23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29" s="250" t="str">
        <f>tbl_TransDet_Exp[[#Headers],[&amp;TargetFrameName=None]]</f>
        <v>&amp;TargetFrameName=None</v>
      </c>
      <c r="AJ23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29" s="71"/>
      <c r="AN2329" s="22"/>
      <c r="AO2329" s="22"/>
      <c r="AP2329" s="208"/>
      <c r="AQ2329" s="42" t="e">
        <f>IF(tbl_TransDet_Exp[[#This Row],[Custom SR Type]]="",INDEX(SR_Lookup[Section Name],MATCH(tbl_TransDet_Exp[[#This Row],[Account]],SR_Lookup[Account],0)),tbl_TransDet_Exp[[#This Row],[Custom SR Type]])</f>
        <v>#N/A</v>
      </c>
      <c r="AR2329" s="42">
        <f>VALUE(CONCATENATE(C2329,TEXT(tbl_TransDet_Exp[[#This Row],[Pd]],"00")))</f>
        <v>0</v>
      </c>
      <c r="AS2329" s="42" t="str">
        <f>TEXT(tbl_TransDet_Exp[[#This Row],[Project Id]],"000000")</f>
        <v>000000</v>
      </c>
      <c r="AT2329" s="42" t="e">
        <f>INDEX(Table11[Description],MATCH(tbl_TransDet_Exp[[#This Row],[Account]],Table11[GL Account],0))</f>
        <v>#N/A</v>
      </c>
      <c r="AU23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0" spans="2:47">
      <c r="B2330" s="11"/>
      <c r="C2330" s="243"/>
      <c r="D2330" s="243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244"/>
      <c r="P2330" s="11"/>
      <c r="Q2330" s="245"/>
      <c r="R2330" s="11"/>
      <c r="S2330" s="11"/>
      <c r="T2330" s="11"/>
      <c r="U2330" s="11"/>
      <c r="V2330" s="11"/>
      <c r="W2330" s="11"/>
      <c r="X2330" s="11"/>
      <c r="Y2330" s="11"/>
      <c r="Z2330" s="246"/>
      <c r="AA23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0" s="250" t="e">
        <f>IF(tbl_TransDet_Exp[[#This Row],[+/-  (HR GL Detail)]]&lt;&gt;"",tbl_TransDet_Exp[[#This Row],[+/-  (HR GL Detail)]],IF(#REF!&lt;&gt;"",#REF!,""))</f>
        <v>#REF!</v>
      </c>
      <c r="AC2330" s="250" t="str">
        <f t="shared" si="111"/>
        <v>https://financials.omni.fsu.edu/psp/sprdfi/EMPLOYEE/ERP/c/AUDIT_EXPENSE_FUNCTIONS.TE_EXP_SHEET_INQ.GBL?SHEET_ID=</v>
      </c>
      <c r="AD2330" s="250" t="str">
        <f t="shared" si="112"/>
        <v>&amp;PAGE=EX_SHEET_ENTRY</v>
      </c>
      <c r="AE2330" s="250" t="str">
        <f>IF(LEFT(tbl_TransDet_Exp[[#This Row],[Journal Id]],2)="EX",TEXT(tbl_TransDet_Exp[[#This Row],[Vch /Ex /PayId]],"0000000000"),"")</f>
        <v/>
      </c>
      <c r="AF2330" s="250" t="b">
        <f>IF(tbl_TransDet_Exp[[#This Row],[ER Lookup and Format]]&lt;&gt;"",CONCATENATE(tbl_TransDet_Exp[[#This Row],[https://financials.omni.fsu.edu/psp/sprdfi/EMPLOYEE/ERP/c/AUDIT_EXPENSE_FUNCTIONS.TE_EXP_SHEET_INQ.GBL?SHEET_ID=]],AE2330,tbl_TransDet_Exp[[#This Row],[&amp;PAGE=EX_SHEET_ENTRY]]))</f>
        <v>0</v>
      </c>
      <c r="AG2330" s="250" t="str">
        <f t="shared" si="113"/>
        <v>https://docmgmt.its.fsu.edu/NolijWeb/public/apiLoginCheck.jsp?redir=../documentviewer/%3FdocumentId%3D</v>
      </c>
      <c r="AH23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0" s="250" t="str">
        <f>tbl_TransDet_Exp[[#Headers],[&amp;TargetFrameName=None]]</f>
        <v>&amp;TargetFrameName=None</v>
      </c>
      <c r="AJ23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0" s="71"/>
      <c r="AN2330" s="22"/>
      <c r="AO2330" s="22"/>
      <c r="AP2330" s="208"/>
      <c r="AQ2330" s="42" t="e">
        <f>IF(tbl_TransDet_Exp[[#This Row],[Custom SR Type]]="",INDEX(SR_Lookup[Section Name],MATCH(tbl_TransDet_Exp[[#This Row],[Account]],SR_Lookup[Account],0)),tbl_TransDet_Exp[[#This Row],[Custom SR Type]])</f>
        <v>#N/A</v>
      </c>
      <c r="AR2330" s="42">
        <f>VALUE(CONCATENATE(C2330,TEXT(tbl_TransDet_Exp[[#This Row],[Pd]],"00")))</f>
        <v>0</v>
      </c>
      <c r="AS2330" s="42" t="str">
        <f>TEXT(tbl_TransDet_Exp[[#This Row],[Project Id]],"000000")</f>
        <v>000000</v>
      </c>
      <c r="AT2330" s="42" t="e">
        <f>INDEX(Table11[Description],MATCH(tbl_TransDet_Exp[[#This Row],[Account]],Table11[GL Account],0))</f>
        <v>#N/A</v>
      </c>
      <c r="AU23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1" spans="2:47">
      <c r="B2331" s="11"/>
      <c r="C2331" s="243"/>
      <c r="D2331" s="243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244"/>
      <c r="P2331" s="11"/>
      <c r="Q2331" s="245"/>
      <c r="R2331" s="11"/>
      <c r="S2331" s="11"/>
      <c r="T2331" s="11"/>
      <c r="U2331" s="11"/>
      <c r="V2331" s="11"/>
      <c r="W2331" s="11"/>
      <c r="X2331" s="11"/>
      <c r="Y2331" s="11"/>
      <c r="Z2331" s="246"/>
      <c r="AA23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1" s="250" t="e">
        <f>IF(tbl_TransDet_Exp[[#This Row],[+/-  (HR GL Detail)]]&lt;&gt;"",tbl_TransDet_Exp[[#This Row],[+/-  (HR GL Detail)]],IF(#REF!&lt;&gt;"",#REF!,""))</f>
        <v>#REF!</v>
      </c>
      <c r="AC2331" s="250" t="str">
        <f t="shared" si="111"/>
        <v>https://financials.omni.fsu.edu/psp/sprdfi/EMPLOYEE/ERP/c/AUDIT_EXPENSE_FUNCTIONS.TE_EXP_SHEET_INQ.GBL?SHEET_ID=</v>
      </c>
      <c r="AD2331" s="250" t="str">
        <f t="shared" si="112"/>
        <v>&amp;PAGE=EX_SHEET_ENTRY</v>
      </c>
      <c r="AE2331" s="250" t="str">
        <f>IF(LEFT(tbl_TransDet_Exp[[#This Row],[Journal Id]],2)="EX",TEXT(tbl_TransDet_Exp[[#This Row],[Vch /Ex /PayId]],"0000000000"),"")</f>
        <v/>
      </c>
      <c r="AF2331" s="250" t="b">
        <f>IF(tbl_TransDet_Exp[[#This Row],[ER Lookup and Format]]&lt;&gt;"",CONCATENATE(tbl_TransDet_Exp[[#This Row],[https://financials.omni.fsu.edu/psp/sprdfi/EMPLOYEE/ERP/c/AUDIT_EXPENSE_FUNCTIONS.TE_EXP_SHEET_INQ.GBL?SHEET_ID=]],AE2331,tbl_TransDet_Exp[[#This Row],[&amp;PAGE=EX_SHEET_ENTRY]]))</f>
        <v>0</v>
      </c>
      <c r="AG2331" s="250" t="str">
        <f t="shared" si="113"/>
        <v>https://docmgmt.its.fsu.edu/NolijWeb/public/apiLoginCheck.jsp?redir=../documentviewer/%3FdocumentId%3D</v>
      </c>
      <c r="AH23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1" s="250" t="str">
        <f>tbl_TransDet_Exp[[#Headers],[&amp;TargetFrameName=None]]</f>
        <v>&amp;TargetFrameName=None</v>
      </c>
      <c r="AJ23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1" s="71"/>
      <c r="AN2331" s="22"/>
      <c r="AO2331" s="22"/>
      <c r="AP2331" s="208"/>
      <c r="AQ2331" s="42" t="e">
        <f>IF(tbl_TransDet_Exp[[#This Row],[Custom SR Type]]="",INDEX(SR_Lookup[Section Name],MATCH(tbl_TransDet_Exp[[#This Row],[Account]],SR_Lookup[Account],0)),tbl_TransDet_Exp[[#This Row],[Custom SR Type]])</f>
        <v>#N/A</v>
      </c>
      <c r="AR2331" s="42">
        <f>VALUE(CONCATENATE(C2331,TEXT(tbl_TransDet_Exp[[#This Row],[Pd]],"00")))</f>
        <v>0</v>
      </c>
      <c r="AS2331" s="42" t="str">
        <f>TEXT(tbl_TransDet_Exp[[#This Row],[Project Id]],"000000")</f>
        <v>000000</v>
      </c>
      <c r="AT2331" s="42" t="e">
        <f>INDEX(Table11[Description],MATCH(tbl_TransDet_Exp[[#This Row],[Account]],Table11[GL Account],0))</f>
        <v>#N/A</v>
      </c>
      <c r="AU23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2" spans="2:47">
      <c r="B2332" s="11"/>
      <c r="C2332" s="243"/>
      <c r="D2332" s="243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244"/>
      <c r="P2332" s="11"/>
      <c r="Q2332" s="245"/>
      <c r="R2332" s="11"/>
      <c r="S2332" s="11"/>
      <c r="T2332" s="11"/>
      <c r="U2332" s="11"/>
      <c r="V2332" s="11"/>
      <c r="W2332" s="11"/>
      <c r="X2332" s="11"/>
      <c r="Y2332" s="11"/>
      <c r="Z2332" s="246"/>
      <c r="AA23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2" s="250" t="e">
        <f>IF(tbl_TransDet_Exp[[#This Row],[+/-  (HR GL Detail)]]&lt;&gt;"",tbl_TransDet_Exp[[#This Row],[+/-  (HR GL Detail)]],IF(#REF!&lt;&gt;"",#REF!,""))</f>
        <v>#REF!</v>
      </c>
      <c r="AC2332" s="250" t="str">
        <f t="shared" si="111"/>
        <v>https://financials.omni.fsu.edu/psp/sprdfi/EMPLOYEE/ERP/c/AUDIT_EXPENSE_FUNCTIONS.TE_EXP_SHEET_INQ.GBL?SHEET_ID=</v>
      </c>
      <c r="AD2332" s="250" t="str">
        <f t="shared" si="112"/>
        <v>&amp;PAGE=EX_SHEET_ENTRY</v>
      </c>
      <c r="AE2332" s="250" t="str">
        <f>IF(LEFT(tbl_TransDet_Exp[[#This Row],[Journal Id]],2)="EX",TEXT(tbl_TransDet_Exp[[#This Row],[Vch /Ex /PayId]],"0000000000"),"")</f>
        <v/>
      </c>
      <c r="AF2332" s="250" t="b">
        <f>IF(tbl_TransDet_Exp[[#This Row],[ER Lookup and Format]]&lt;&gt;"",CONCATENATE(tbl_TransDet_Exp[[#This Row],[https://financials.omni.fsu.edu/psp/sprdfi/EMPLOYEE/ERP/c/AUDIT_EXPENSE_FUNCTIONS.TE_EXP_SHEET_INQ.GBL?SHEET_ID=]],AE2332,tbl_TransDet_Exp[[#This Row],[&amp;PAGE=EX_SHEET_ENTRY]]))</f>
        <v>0</v>
      </c>
      <c r="AG2332" s="250" t="str">
        <f t="shared" si="113"/>
        <v>https://docmgmt.its.fsu.edu/NolijWeb/public/apiLoginCheck.jsp?redir=../documentviewer/%3FdocumentId%3D</v>
      </c>
      <c r="AH23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2" s="250" t="str">
        <f>tbl_TransDet_Exp[[#Headers],[&amp;TargetFrameName=None]]</f>
        <v>&amp;TargetFrameName=None</v>
      </c>
      <c r="AJ23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2" s="71"/>
      <c r="AN2332" s="22"/>
      <c r="AO2332" s="22"/>
      <c r="AP2332" s="208"/>
      <c r="AQ2332" s="42" t="e">
        <f>IF(tbl_TransDet_Exp[[#This Row],[Custom SR Type]]="",INDEX(SR_Lookup[Section Name],MATCH(tbl_TransDet_Exp[[#This Row],[Account]],SR_Lookup[Account],0)),tbl_TransDet_Exp[[#This Row],[Custom SR Type]])</f>
        <v>#N/A</v>
      </c>
      <c r="AR2332" s="42">
        <f>VALUE(CONCATENATE(C2332,TEXT(tbl_TransDet_Exp[[#This Row],[Pd]],"00")))</f>
        <v>0</v>
      </c>
      <c r="AS2332" s="42" t="str">
        <f>TEXT(tbl_TransDet_Exp[[#This Row],[Project Id]],"000000")</f>
        <v>000000</v>
      </c>
      <c r="AT2332" s="42" t="e">
        <f>INDEX(Table11[Description],MATCH(tbl_TransDet_Exp[[#This Row],[Account]],Table11[GL Account],0))</f>
        <v>#N/A</v>
      </c>
      <c r="AU23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3" spans="2:47">
      <c r="B2333" s="11"/>
      <c r="C2333" s="243"/>
      <c r="D2333" s="243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244"/>
      <c r="P2333" s="11"/>
      <c r="Q2333" s="245"/>
      <c r="R2333" s="11"/>
      <c r="S2333" s="11"/>
      <c r="T2333" s="11"/>
      <c r="U2333" s="11"/>
      <c r="V2333" s="11"/>
      <c r="W2333" s="11"/>
      <c r="X2333" s="11"/>
      <c r="Y2333" s="11"/>
      <c r="Z2333" s="246"/>
      <c r="AA23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3" s="250" t="e">
        <f>IF(tbl_TransDet_Exp[[#This Row],[+/-  (HR GL Detail)]]&lt;&gt;"",tbl_TransDet_Exp[[#This Row],[+/-  (HR GL Detail)]],IF(#REF!&lt;&gt;"",#REF!,""))</f>
        <v>#REF!</v>
      </c>
      <c r="AC2333" s="250" t="str">
        <f t="shared" si="111"/>
        <v>https://financials.omni.fsu.edu/psp/sprdfi/EMPLOYEE/ERP/c/AUDIT_EXPENSE_FUNCTIONS.TE_EXP_SHEET_INQ.GBL?SHEET_ID=</v>
      </c>
      <c r="AD2333" s="250" t="str">
        <f t="shared" si="112"/>
        <v>&amp;PAGE=EX_SHEET_ENTRY</v>
      </c>
      <c r="AE2333" s="250" t="str">
        <f>IF(LEFT(tbl_TransDet_Exp[[#This Row],[Journal Id]],2)="EX",TEXT(tbl_TransDet_Exp[[#This Row],[Vch /Ex /PayId]],"0000000000"),"")</f>
        <v/>
      </c>
      <c r="AF2333" s="250" t="b">
        <f>IF(tbl_TransDet_Exp[[#This Row],[ER Lookup and Format]]&lt;&gt;"",CONCATENATE(tbl_TransDet_Exp[[#This Row],[https://financials.omni.fsu.edu/psp/sprdfi/EMPLOYEE/ERP/c/AUDIT_EXPENSE_FUNCTIONS.TE_EXP_SHEET_INQ.GBL?SHEET_ID=]],AE2333,tbl_TransDet_Exp[[#This Row],[&amp;PAGE=EX_SHEET_ENTRY]]))</f>
        <v>0</v>
      </c>
      <c r="AG2333" s="250" t="str">
        <f t="shared" si="113"/>
        <v>https://docmgmt.its.fsu.edu/NolijWeb/public/apiLoginCheck.jsp?redir=../documentviewer/%3FdocumentId%3D</v>
      </c>
      <c r="AH23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3" s="250" t="str">
        <f>tbl_TransDet_Exp[[#Headers],[&amp;TargetFrameName=None]]</f>
        <v>&amp;TargetFrameName=None</v>
      </c>
      <c r="AJ23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3" s="71"/>
      <c r="AN2333" s="22"/>
      <c r="AO2333" s="22"/>
      <c r="AP2333" s="208"/>
      <c r="AQ2333" s="42" t="e">
        <f>IF(tbl_TransDet_Exp[[#This Row],[Custom SR Type]]="",INDEX(SR_Lookup[Section Name],MATCH(tbl_TransDet_Exp[[#This Row],[Account]],SR_Lookup[Account],0)),tbl_TransDet_Exp[[#This Row],[Custom SR Type]])</f>
        <v>#N/A</v>
      </c>
      <c r="AR2333" s="42">
        <f>VALUE(CONCATENATE(C2333,TEXT(tbl_TransDet_Exp[[#This Row],[Pd]],"00")))</f>
        <v>0</v>
      </c>
      <c r="AS2333" s="42" t="str">
        <f>TEXT(tbl_TransDet_Exp[[#This Row],[Project Id]],"000000")</f>
        <v>000000</v>
      </c>
      <c r="AT2333" s="42" t="e">
        <f>INDEX(Table11[Description],MATCH(tbl_TransDet_Exp[[#This Row],[Account]],Table11[GL Account],0))</f>
        <v>#N/A</v>
      </c>
      <c r="AU23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4" spans="2:47">
      <c r="B2334" s="11"/>
      <c r="C2334" s="243"/>
      <c r="D2334" s="243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244"/>
      <c r="P2334" s="11"/>
      <c r="Q2334" s="245"/>
      <c r="R2334" s="11"/>
      <c r="S2334" s="11"/>
      <c r="T2334" s="11"/>
      <c r="U2334" s="11"/>
      <c r="V2334" s="11"/>
      <c r="W2334" s="11"/>
      <c r="X2334" s="11"/>
      <c r="Y2334" s="11"/>
      <c r="Z2334" s="246"/>
      <c r="AA23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4" s="250" t="e">
        <f>IF(tbl_TransDet_Exp[[#This Row],[+/-  (HR GL Detail)]]&lt;&gt;"",tbl_TransDet_Exp[[#This Row],[+/-  (HR GL Detail)]],IF(#REF!&lt;&gt;"",#REF!,""))</f>
        <v>#REF!</v>
      </c>
      <c r="AC2334" s="250" t="str">
        <f t="shared" si="111"/>
        <v>https://financials.omni.fsu.edu/psp/sprdfi/EMPLOYEE/ERP/c/AUDIT_EXPENSE_FUNCTIONS.TE_EXP_SHEET_INQ.GBL?SHEET_ID=</v>
      </c>
      <c r="AD2334" s="250" t="str">
        <f t="shared" si="112"/>
        <v>&amp;PAGE=EX_SHEET_ENTRY</v>
      </c>
      <c r="AE2334" s="250" t="str">
        <f>IF(LEFT(tbl_TransDet_Exp[[#This Row],[Journal Id]],2)="EX",TEXT(tbl_TransDet_Exp[[#This Row],[Vch /Ex /PayId]],"0000000000"),"")</f>
        <v/>
      </c>
      <c r="AF2334" s="250" t="b">
        <f>IF(tbl_TransDet_Exp[[#This Row],[ER Lookup and Format]]&lt;&gt;"",CONCATENATE(tbl_TransDet_Exp[[#This Row],[https://financials.omni.fsu.edu/psp/sprdfi/EMPLOYEE/ERP/c/AUDIT_EXPENSE_FUNCTIONS.TE_EXP_SHEET_INQ.GBL?SHEET_ID=]],AE2334,tbl_TransDet_Exp[[#This Row],[&amp;PAGE=EX_SHEET_ENTRY]]))</f>
        <v>0</v>
      </c>
      <c r="AG2334" s="250" t="str">
        <f t="shared" si="113"/>
        <v>https://docmgmt.its.fsu.edu/NolijWeb/public/apiLoginCheck.jsp?redir=../documentviewer/%3FdocumentId%3D</v>
      </c>
      <c r="AH23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4" s="250" t="str">
        <f>tbl_TransDet_Exp[[#Headers],[&amp;TargetFrameName=None]]</f>
        <v>&amp;TargetFrameName=None</v>
      </c>
      <c r="AJ23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4" s="71"/>
      <c r="AN2334" s="22"/>
      <c r="AO2334" s="22"/>
      <c r="AP2334" s="208"/>
      <c r="AQ2334" s="42" t="e">
        <f>IF(tbl_TransDet_Exp[[#This Row],[Custom SR Type]]="",INDEX(SR_Lookup[Section Name],MATCH(tbl_TransDet_Exp[[#This Row],[Account]],SR_Lookup[Account],0)),tbl_TransDet_Exp[[#This Row],[Custom SR Type]])</f>
        <v>#N/A</v>
      </c>
      <c r="AR2334" s="42">
        <f>VALUE(CONCATENATE(C2334,TEXT(tbl_TransDet_Exp[[#This Row],[Pd]],"00")))</f>
        <v>0</v>
      </c>
      <c r="AS2334" s="42" t="str">
        <f>TEXT(tbl_TransDet_Exp[[#This Row],[Project Id]],"000000")</f>
        <v>000000</v>
      </c>
      <c r="AT2334" s="42" t="e">
        <f>INDEX(Table11[Description],MATCH(tbl_TransDet_Exp[[#This Row],[Account]],Table11[GL Account],0))</f>
        <v>#N/A</v>
      </c>
      <c r="AU23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5" spans="2:47">
      <c r="B2335" s="11"/>
      <c r="C2335" s="243"/>
      <c r="D2335" s="243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244"/>
      <c r="P2335" s="11"/>
      <c r="Q2335" s="245"/>
      <c r="R2335" s="11"/>
      <c r="S2335" s="11"/>
      <c r="T2335" s="11"/>
      <c r="U2335" s="11"/>
      <c r="V2335" s="11"/>
      <c r="W2335" s="11"/>
      <c r="X2335" s="11"/>
      <c r="Y2335" s="11"/>
      <c r="Z2335" s="246"/>
      <c r="AA23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5" s="250" t="e">
        <f>IF(tbl_TransDet_Exp[[#This Row],[+/-  (HR GL Detail)]]&lt;&gt;"",tbl_TransDet_Exp[[#This Row],[+/-  (HR GL Detail)]],IF(#REF!&lt;&gt;"",#REF!,""))</f>
        <v>#REF!</v>
      </c>
      <c r="AC2335" s="250" t="str">
        <f t="shared" si="111"/>
        <v>https://financials.omni.fsu.edu/psp/sprdfi/EMPLOYEE/ERP/c/AUDIT_EXPENSE_FUNCTIONS.TE_EXP_SHEET_INQ.GBL?SHEET_ID=</v>
      </c>
      <c r="AD2335" s="250" t="str">
        <f t="shared" si="112"/>
        <v>&amp;PAGE=EX_SHEET_ENTRY</v>
      </c>
      <c r="AE2335" s="250" t="str">
        <f>IF(LEFT(tbl_TransDet_Exp[[#This Row],[Journal Id]],2)="EX",TEXT(tbl_TransDet_Exp[[#This Row],[Vch /Ex /PayId]],"0000000000"),"")</f>
        <v/>
      </c>
      <c r="AF2335" s="250" t="b">
        <f>IF(tbl_TransDet_Exp[[#This Row],[ER Lookup and Format]]&lt;&gt;"",CONCATENATE(tbl_TransDet_Exp[[#This Row],[https://financials.omni.fsu.edu/psp/sprdfi/EMPLOYEE/ERP/c/AUDIT_EXPENSE_FUNCTIONS.TE_EXP_SHEET_INQ.GBL?SHEET_ID=]],AE2335,tbl_TransDet_Exp[[#This Row],[&amp;PAGE=EX_SHEET_ENTRY]]))</f>
        <v>0</v>
      </c>
      <c r="AG2335" s="250" t="str">
        <f t="shared" si="113"/>
        <v>https://docmgmt.its.fsu.edu/NolijWeb/public/apiLoginCheck.jsp?redir=../documentviewer/%3FdocumentId%3D</v>
      </c>
      <c r="AH23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5" s="250" t="str">
        <f>tbl_TransDet_Exp[[#Headers],[&amp;TargetFrameName=None]]</f>
        <v>&amp;TargetFrameName=None</v>
      </c>
      <c r="AJ23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5" s="71"/>
      <c r="AN2335" s="22"/>
      <c r="AO2335" s="22"/>
      <c r="AP2335" s="208"/>
      <c r="AQ2335" s="42" t="e">
        <f>IF(tbl_TransDet_Exp[[#This Row],[Custom SR Type]]="",INDEX(SR_Lookup[Section Name],MATCH(tbl_TransDet_Exp[[#This Row],[Account]],SR_Lookup[Account],0)),tbl_TransDet_Exp[[#This Row],[Custom SR Type]])</f>
        <v>#N/A</v>
      </c>
      <c r="AR2335" s="42">
        <f>VALUE(CONCATENATE(C2335,TEXT(tbl_TransDet_Exp[[#This Row],[Pd]],"00")))</f>
        <v>0</v>
      </c>
      <c r="AS2335" s="42" t="str">
        <f>TEXT(tbl_TransDet_Exp[[#This Row],[Project Id]],"000000")</f>
        <v>000000</v>
      </c>
      <c r="AT2335" s="42" t="e">
        <f>INDEX(Table11[Description],MATCH(tbl_TransDet_Exp[[#This Row],[Account]],Table11[GL Account],0))</f>
        <v>#N/A</v>
      </c>
      <c r="AU23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6" spans="2:47">
      <c r="B2336" s="11"/>
      <c r="C2336" s="243"/>
      <c r="D2336" s="243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244"/>
      <c r="P2336" s="11"/>
      <c r="Q2336" s="245"/>
      <c r="R2336" s="11"/>
      <c r="S2336" s="11"/>
      <c r="T2336" s="11"/>
      <c r="U2336" s="11"/>
      <c r="V2336" s="11"/>
      <c r="W2336" s="11"/>
      <c r="X2336" s="11"/>
      <c r="Y2336" s="11"/>
      <c r="Z2336" s="246"/>
      <c r="AA23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6" s="250" t="e">
        <f>IF(tbl_TransDet_Exp[[#This Row],[+/-  (HR GL Detail)]]&lt;&gt;"",tbl_TransDet_Exp[[#This Row],[+/-  (HR GL Detail)]],IF(#REF!&lt;&gt;"",#REF!,""))</f>
        <v>#REF!</v>
      </c>
      <c r="AC2336" s="250" t="str">
        <f t="shared" si="111"/>
        <v>https://financials.omni.fsu.edu/psp/sprdfi/EMPLOYEE/ERP/c/AUDIT_EXPENSE_FUNCTIONS.TE_EXP_SHEET_INQ.GBL?SHEET_ID=</v>
      </c>
      <c r="AD2336" s="250" t="str">
        <f t="shared" si="112"/>
        <v>&amp;PAGE=EX_SHEET_ENTRY</v>
      </c>
      <c r="AE2336" s="250" t="str">
        <f>IF(LEFT(tbl_TransDet_Exp[[#This Row],[Journal Id]],2)="EX",TEXT(tbl_TransDet_Exp[[#This Row],[Vch /Ex /PayId]],"0000000000"),"")</f>
        <v/>
      </c>
      <c r="AF2336" s="250" t="b">
        <f>IF(tbl_TransDet_Exp[[#This Row],[ER Lookup and Format]]&lt;&gt;"",CONCATENATE(tbl_TransDet_Exp[[#This Row],[https://financials.omni.fsu.edu/psp/sprdfi/EMPLOYEE/ERP/c/AUDIT_EXPENSE_FUNCTIONS.TE_EXP_SHEET_INQ.GBL?SHEET_ID=]],AE2336,tbl_TransDet_Exp[[#This Row],[&amp;PAGE=EX_SHEET_ENTRY]]))</f>
        <v>0</v>
      </c>
      <c r="AG2336" s="250" t="str">
        <f t="shared" si="113"/>
        <v>https://docmgmt.its.fsu.edu/NolijWeb/public/apiLoginCheck.jsp?redir=../documentviewer/%3FdocumentId%3D</v>
      </c>
      <c r="AH23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6" s="250" t="str">
        <f>tbl_TransDet_Exp[[#Headers],[&amp;TargetFrameName=None]]</f>
        <v>&amp;TargetFrameName=None</v>
      </c>
      <c r="AJ23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6" s="71"/>
      <c r="AN2336" s="22"/>
      <c r="AO2336" s="22"/>
      <c r="AP2336" s="208"/>
      <c r="AQ2336" s="42" t="e">
        <f>IF(tbl_TransDet_Exp[[#This Row],[Custom SR Type]]="",INDEX(SR_Lookup[Section Name],MATCH(tbl_TransDet_Exp[[#This Row],[Account]],SR_Lookup[Account],0)),tbl_TransDet_Exp[[#This Row],[Custom SR Type]])</f>
        <v>#N/A</v>
      </c>
      <c r="AR2336" s="42">
        <f>VALUE(CONCATENATE(C2336,TEXT(tbl_TransDet_Exp[[#This Row],[Pd]],"00")))</f>
        <v>0</v>
      </c>
      <c r="AS2336" s="42" t="str">
        <f>TEXT(tbl_TransDet_Exp[[#This Row],[Project Id]],"000000")</f>
        <v>000000</v>
      </c>
      <c r="AT2336" s="42" t="e">
        <f>INDEX(Table11[Description],MATCH(tbl_TransDet_Exp[[#This Row],[Account]],Table11[GL Account],0))</f>
        <v>#N/A</v>
      </c>
      <c r="AU23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7" spans="2:47">
      <c r="B2337" s="11"/>
      <c r="C2337" s="243"/>
      <c r="D2337" s="243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244"/>
      <c r="P2337" s="11"/>
      <c r="Q2337" s="245"/>
      <c r="R2337" s="11"/>
      <c r="S2337" s="11"/>
      <c r="T2337" s="11"/>
      <c r="U2337" s="11"/>
      <c r="V2337" s="11"/>
      <c r="W2337" s="11"/>
      <c r="X2337" s="11"/>
      <c r="Y2337" s="11"/>
      <c r="Z2337" s="246"/>
      <c r="AA23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7" s="250" t="e">
        <f>IF(tbl_TransDet_Exp[[#This Row],[+/-  (HR GL Detail)]]&lt;&gt;"",tbl_TransDet_Exp[[#This Row],[+/-  (HR GL Detail)]],IF(#REF!&lt;&gt;"",#REF!,""))</f>
        <v>#REF!</v>
      </c>
      <c r="AC2337" s="250" t="str">
        <f t="shared" si="111"/>
        <v>https://financials.omni.fsu.edu/psp/sprdfi/EMPLOYEE/ERP/c/AUDIT_EXPENSE_FUNCTIONS.TE_EXP_SHEET_INQ.GBL?SHEET_ID=</v>
      </c>
      <c r="AD2337" s="250" t="str">
        <f t="shared" si="112"/>
        <v>&amp;PAGE=EX_SHEET_ENTRY</v>
      </c>
      <c r="AE2337" s="250" t="str">
        <f>IF(LEFT(tbl_TransDet_Exp[[#This Row],[Journal Id]],2)="EX",TEXT(tbl_TransDet_Exp[[#This Row],[Vch /Ex /PayId]],"0000000000"),"")</f>
        <v/>
      </c>
      <c r="AF2337" s="250" t="b">
        <f>IF(tbl_TransDet_Exp[[#This Row],[ER Lookup and Format]]&lt;&gt;"",CONCATENATE(tbl_TransDet_Exp[[#This Row],[https://financials.omni.fsu.edu/psp/sprdfi/EMPLOYEE/ERP/c/AUDIT_EXPENSE_FUNCTIONS.TE_EXP_SHEET_INQ.GBL?SHEET_ID=]],AE2337,tbl_TransDet_Exp[[#This Row],[&amp;PAGE=EX_SHEET_ENTRY]]))</f>
        <v>0</v>
      </c>
      <c r="AG2337" s="250" t="str">
        <f t="shared" si="113"/>
        <v>https://docmgmt.its.fsu.edu/NolijWeb/public/apiLoginCheck.jsp?redir=../documentviewer/%3FdocumentId%3D</v>
      </c>
      <c r="AH23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7" s="250" t="str">
        <f>tbl_TransDet_Exp[[#Headers],[&amp;TargetFrameName=None]]</f>
        <v>&amp;TargetFrameName=None</v>
      </c>
      <c r="AJ23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7" s="71"/>
      <c r="AN2337" s="22"/>
      <c r="AO2337" s="22"/>
      <c r="AP2337" s="208"/>
      <c r="AQ2337" s="42" t="e">
        <f>IF(tbl_TransDet_Exp[[#This Row],[Custom SR Type]]="",INDEX(SR_Lookup[Section Name],MATCH(tbl_TransDet_Exp[[#This Row],[Account]],SR_Lookup[Account],0)),tbl_TransDet_Exp[[#This Row],[Custom SR Type]])</f>
        <v>#N/A</v>
      </c>
      <c r="AR2337" s="42">
        <f>VALUE(CONCATENATE(C2337,TEXT(tbl_TransDet_Exp[[#This Row],[Pd]],"00")))</f>
        <v>0</v>
      </c>
      <c r="AS2337" s="42" t="str">
        <f>TEXT(tbl_TransDet_Exp[[#This Row],[Project Id]],"000000")</f>
        <v>000000</v>
      </c>
      <c r="AT2337" s="42" t="e">
        <f>INDEX(Table11[Description],MATCH(tbl_TransDet_Exp[[#This Row],[Account]],Table11[GL Account],0))</f>
        <v>#N/A</v>
      </c>
      <c r="AU23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8" spans="2:47">
      <c r="B2338" s="11"/>
      <c r="C2338" s="243"/>
      <c r="D2338" s="243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244"/>
      <c r="P2338" s="11"/>
      <c r="Q2338" s="245"/>
      <c r="R2338" s="11"/>
      <c r="S2338" s="11"/>
      <c r="T2338" s="11"/>
      <c r="U2338" s="11"/>
      <c r="V2338" s="11"/>
      <c r="W2338" s="11"/>
      <c r="X2338" s="11"/>
      <c r="Y2338" s="11"/>
      <c r="Z2338" s="246"/>
      <c r="AA23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8" s="250" t="e">
        <f>IF(tbl_TransDet_Exp[[#This Row],[+/-  (HR GL Detail)]]&lt;&gt;"",tbl_TransDet_Exp[[#This Row],[+/-  (HR GL Detail)]],IF(#REF!&lt;&gt;"",#REF!,""))</f>
        <v>#REF!</v>
      </c>
      <c r="AC2338" s="250" t="str">
        <f t="shared" si="111"/>
        <v>https://financials.omni.fsu.edu/psp/sprdfi/EMPLOYEE/ERP/c/AUDIT_EXPENSE_FUNCTIONS.TE_EXP_SHEET_INQ.GBL?SHEET_ID=</v>
      </c>
      <c r="AD2338" s="250" t="str">
        <f t="shared" si="112"/>
        <v>&amp;PAGE=EX_SHEET_ENTRY</v>
      </c>
      <c r="AE2338" s="250" t="str">
        <f>IF(LEFT(tbl_TransDet_Exp[[#This Row],[Journal Id]],2)="EX",TEXT(tbl_TransDet_Exp[[#This Row],[Vch /Ex /PayId]],"0000000000"),"")</f>
        <v/>
      </c>
      <c r="AF2338" s="250" t="b">
        <f>IF(tbl_TransDet_Exp[[#This Row],[ER Lookup and Format]]&lt;&gt;"",CONCATENATE(tbl_TransDet_Exp[[#This Row],[https://financials.omni.fsu.edu/psp/sprdfi/EMPLOYEE/ERP/c/AUDIT_EXPENSE_FUNCTIONS.TE_EXP_SHEET_INQ.GBL?SHEET_ID=]],AE2338,tbl_TransDet_Exp[[#This Row],[&amp;PAGE=EX_SHEET_ENTRY]]))</f>
        <v>0</v>
      </c>
      <c r="AG2338" s="250" t="str">
        <f t="shared" si="113"/>
        <v>https://docmgmt.its.fsu.edu/NolijWeb/public/apiLoginCheck.jsp?redir=../documentviewer/%3FdocumentId%3D</v>
      </c>
      <c r="AH23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8" s="250" t="str">
        <f>tbl_TransDet_Exp[[#Headers],[&amp;TargetFrameName=None]]</f>
        <v>&amp;TargetFrameName=None</v>
      </c>
      <c r="AJ23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8" s="71"/>
      <c r="AN2338" s="22"/>
      <c r="AO2338" s="22"/>
      <c r="AP2338" s="208"/>
      <c r="AQ2338" s="42" t="e">
        <f>IF(tbl_TransDet_Exp[[#This Row],[Custom SR Type]]="",INDEX(SR_Lookup[Section Name],MATCH(tbl_TransDet_Exp[[#This Row],[Account]],SR_Lookup[Account],0)),tbl_TransDet_Exp[[#This Row],[Custom SR Type]])</f>
        <v>#N/A</v>
      </c>
      <c r="AR2338" s="42">
        <f>VALUE(CONCATENATE(C2338,TEXT(tbl_TransDet_Exp[[#This Row],[Pd]],"00")))</f>
        <v>0</v>
      </c>
      <c r="AS2338" s="42" t="str">
        <f>TEXT(tbl_TransDet_Exp[[#This Row],[Project Id]],"000000")</f>
        <v>000000</v>
      </c>
      <c r="AT2338" s="42" t="e">
        <f>INDEX(Table11[Description],MATCH(tbl_TransDet_Exp[[#This Row],[Account]],Table11[GL Account],0))</f>
        <v>#N/A</v>
      </c>
      <c r="AU23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39" spans="2:47">
      <c r="B2339" s="11"/>
      <c r="C2339" s="243"/>
      <c r="D2339" s="243"/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244"/>
      <c r="P2339" s="11"/>
      <c r="Q2339" s="245"/>
      <c r="R2339" s="11"/>
      <c r="S2339" s="11"/>
      <c r="T2339" s="11"/>
      <c r="U2339" s="11"/>
      <c r="V2339" s="11"/>
      <c r="W2339" s="11"/>
      <c r="X2339" s="11"/>
      <c r="Y2339" s="11"/>
      <c r="Z2339" s="246"/>
      <c r="AA23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39" s="250" t="e">
        <f>IF(tbl_TransDet_Exp[[#This Row],[+/-  (HR GL Detail)]]&lt;&gt;"",tbl_TransDet_Exp[[#This Row],[+/-  (HR GL Detail)]],IF(#REF!&lt;&gt;"",#REF!,""))</f>
        <v>#REF!</v>
      </c>
      <c r="AC2339" s="250" t="str">
        <f t="shared" si="111"/>
        <v>https://financials.omni.fsu.edu/psp/sprdfi/EMPLOYEE/ERP/c/AUDIT_EXPENSE_FUNCTIONS.TE_EXP_SHEET_INQ.GBL?SHEET_ID=</v>
      </c>
      <c r="AD2339" s="250" t="str">
        <f t="shared" si="112"/>
        <v>&amp;PAGE=EX_SHEET_ENTRY</v>
      </c>
      <c r="AE2339" s="250" t="str">
        <f>IF(LEFT(tbl_TransDet_Exp[[#This Row],[Journal Id]],2)="EX",TEXT(tbl_TransDet_Exp[[#This Row],[Vch /Ex /PayId]],"0000000000"),"")</f>
        <v/>
      </c>
      <c r="AF2339" s="250" t="b">
        <f>IF(tbl_TransDet_Exp[[#This Row],[ER Lookup and Format]]&lt;&gt;"",CONCATENATE(tbl_TransDet_Exp[[#This Row],[https://financials.omni.fsu.edu/psp/sprdfi/EMPLOYEE/ERP/c/AUDIT_EXPENSE_FUNCTIONS.TE_EXP_SHEET_INQ.GBL?SHEET_ID=]],AE2339,tbl_TransDet_Exp[[#This Row],[&amp;PAGE=EX_SHEET_ENTRY]]))</f>
        <v>0</v>
      </c>
      <c r="AG2339" s="250" t="str">
        <f t="shared" si="113"/>
        <v>https://docmgmt.its.fsu.edu/NolijWeb/public/apiLoginCheck.jsp?redir=../documentviewer/%3FdocumentId%3D</v>
      </c>
      <c r="AH23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39" s="250" t="str">
        <f>tbl_TransDet_Exp[[#Headers],[&amp;TargetFrameName=None]]</f>
        <v>&amp;TargetFrameName=None</v>
      </c>
      <c r="AJ23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39" s="71"/>
      <c r="AN2339" s="22"/>
      <c r="AO2339" s="22"/>
      <c r="AP2339" s="208"/>
      <c r="AQ2339" s="42" t="e">
        <f>IF(tbl_TransDet_Exp[[#This Row],[Custom SR Type]]="",INDEX(SR_Lookup[Section Name],MATCH(tbl_TransDet_Exp[[#This Row],[Account]],SR_Lookup[Account],0)),tbl_TransDet_Exp[[#This Row],[Custom SR Type]])</f>
        <v>#N/A</v>
      </c>
      <c r="AR2339" s="42">
        <f>VALUE(CONCATENATE(C2339,TEXT(tbl_TransDet_Exp[[#This Row],[Pd]],"00")))</f>
        <v>0</v>
      </c>
      <c r="AS2339" s="42" t="str">
        <f>TEXT(tbl_TransDet_Exp[[#This Row],[Project Id]],"000000")</f>
        <v>000000</v>
      </c>
      <c r="AT2339" s="42" t="e">
        <f>INDEX(Table11[Description],MATCH(tbl_TransDet_Exp[[#This Row],[Account]],Table11[GL Account],0))</f>
        <v>#N/A</v>
      </c>
      <c r="AU23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0" spans="2:47">
      <c r="B2340" s="11"/>
      <c r="C2340" s="243"/>
      <c r="D2340" s="243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244"/>
      <c r="P2340" s="11"/>
      <c r="Q2340" s="245"/>
      <c r="R2340" s="11"/>
      <c r="S2340" s="11"/>
      <c r="T2340" s="11"/>
      <c r="U2340" s="11"/>
      <c r="V2340" s="11"/>
      <c r="W2340" s="11"/>
      <c r="X2340" s="11"/>
      <c r="Y2340" s="11"/>
      <c r="Z2340" s="246"/>
      <c r="AA23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0" s="250" t="e">
        <f>IF(tbl_TransDet_Exp[[#This Row],[+/-  (HR GL Detail)]]&lt;&gt;"",tbl_TransDet_Exp[[#This Row],[+/-  (HR GL Detail)]],IF(#REF!&lt;&gt;"",#REF!,""))</f>
        <v>#REF!</v>
      </c>
      <c r="AC2340" s="250" t="str">
        <f t="shared" si="111"/>
        <v>https://financials.omni.fsu.edu/psp/sprdfi/EMPLOYEE/ERP/c/AUDIT_EXPENSE_FUNCTIONS.TE_EXP_SHEET_INQ.GBL?SHEET_ID=</v>
      </c>
      <c r="AD2340" s="250" t="str">
        <f t="shared" si="112"/>
        <v>&amp;PAGE=EX_SHEET_ENTRY</v>
      </c>
      <c r="AE2340" s="250" t="str">
        <f>IF(LEFT(tbl_TransDet_Exp[[#This Row],[Journal Id]],2)="EX",TEXT(tbl_TransDet_Exp[[#This Row],[Vch /Ex /PayId]],"0000000000"),"")</f>
        <v/>
      </c>
      <c r="AF2340" s="250" t="b">
        <f>IF(tbl_TransDet_Exp[[#This Row],[ER Lookup and Format]]&lt;&gt;"",CONCATENATE(tbl_TransDet_Exp[[#This Row],[https://financials.omni.fsu.edu/psp/sprdfi/EMPLOYEE/ERP/c/AUDIT_EXPENSE_FUNCTIONS.TE_EXP_SHEET_INQ.GBL?SHEET_ID=]],AE2340,tbl_TransDet_Exp[[#This Row],[&amp;PAGE=EX_SHEET_ENTRY]]))</f>
        <v>0</v>
      </c>
      <c r="AG2340" s="250" t="str">
        <f t="shared" si="113"/>
        <v>https://docmgmt.its.fsu.edu/NolijWeb/public/apiLoginCheck.jsp?redir=../documentviewer/%3FdocumentId%3D</v>
      </c>
      <c r="AH23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0" s="250" t="str">
        <f>tbl_TransDet_Exp[[#Headers],[&amp;TargetFrameName=None]]</f>
        <v>&amp;TargetFrameName=None</v>
      </c>
      <c r="AJ23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0" s="71"/>
      <c r="AN2340" s="22"/>
      <c r="AO2340" s="22"/>
      <c r="AP2340" s="208"/>
      <c r="AQ2340" s="42" t="e">
        <f>IF(tbl_TransDet_Exp[[#This Row],[Custom SR Type]]="",INDEX(SR_Lookup[Section Name],MATCH(tbl_TransDet_Exp[[#This Row],[Account]],SR_Lookup[Account],0)),tbl_TransDet_Exp[[#This Row],[Custom SR Type]])</f>
        <v>#N/A</v>
      </c>
      <c r="AR2340" s="42">
        <f>VALUE(CONCATENATE(C2340,TEXT(tbl_TransDet_Exp[[#This Row],[Pd]],"00")))</f>
        <v>0</v>
      </c>
      <c r="AS2340" s="42" t="str">
        <f>TEXT(tbl_TransDet_Exp[[#This Row],[Project Id]],"000000")</f>
        <v>000000</v>
      </c>
      <c r="AT2340" s="42" t="e">
        <f>INDEX(Table11[Description],MATCH(tbl_TransDet_Exp[[#This Row],[Account]],Table11[GL Account],0))</f>
        <v>#N/A</v>
      </c>
      <c r="AU23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1" spans="2:47">
      <c r="B2341" s="11"/>
      <c r="C2341" s="243"/>
      <c r="D2341" s="243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244"/>
      <c r="P2341" s="11"/>
      <c r="Q2341" s="245"/>
      <c r="R2341" s="11"/>
      <c r="S2341" s="11"/>
      <c r="T2341" s="11"/>
      <c r="U2341" s="11"/>
      <c r="V2341" s="11"/>
      <c r="W2341" s="11"/>
      <c r="X2341" s="11"/>
      <c r="Y2341" s="11"/>
      <c r="Z2341" s="246"/>
      <c r="AA23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1" s="250" t="e">
        <f>IF(tbl_TransDet_Exp[[#This Row],[+/-  (HR GL Detail)]]&lt;&gt;"",tbl_TransDet_Exp[[#This Row],[+/-  (HR GL Detail)]],IF(#REF!&lt;&gt;"",#REF!,""))</f>
        <v>#REF!</v>
      </c>
      <c r="AC2341" s="250" t="str">
        <f t="shared" si="111"/>
        <v>https://financials.omni.fsu.edu/psp/sprdfi/EMPLOYEE/ERP/c/AUDIT_EXPENSE_FUNCTIONS.TE_EXP_SHEET_INQ.GBL?SHEET_ID=</v>
      </c>
      <c r="AD2341" s="250" t="str">
        <f t="shared" si="112"/>
        <v>&amp;PAGE=EX_SHEET_ENTRY</v>
      </c>
      <c r="AE2341" s="250" t="str">
        <f>IF(LEFT(tbl_TransDet_Exp[[#This Row],[Journal Id]],2)="EX",TEXT(tbl_TransDet_Exp[[#This Row],[Vch /Ex /PayId]],"0000000000"),"")</f>
        <v/>
      </c>
      <c r="AF2341" s="250" t="b">
        <f>IF(tbl_TransDet_Exp[[#This Row],[ER Lookup and Format]]&lt;&gt;"",CONCATENATE(tbl_TransDet_Exp[[#This Row],[https://financials.omni.fsu.edu/psp/sprdfi/EMPLOYEE/ERP/c/AUDIT_EXPENSE_FUNCTIONS.TE_EXP_SHEET_INQ.GBL?SHEET_ID=]],AE2341,tbl_TransDet_Exp[[#This Row],[&amp;PAGE=EX_SHEET_ENTRY]]))</f>
        <v>0</v>
      </c>
      <c r="AG2341" s="250" t="str">
        <f t="shared" si="113"/>
        <v>https://docmgmt.its.fsu.edu/NolijWeb/public/apiLoginCheck.jsp?redir=../documentviewer/%3FdocumentId%3D</v>
      </c>
      <c r="AH23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1" s="250" t="str">
        <f>tbl_TransDet_Exp[[#Headers],[&amp;TargetFrameName=None]]</f>
        <v>&amp;TargetFrameName=None</v>
      </c>
      <c r="AJ23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1" s="71"/>
      <c r="AN2341" s="22"/>
      <c r="AO2341" s="22"/>
      <c r="AP2341" s="208"/>
      <c r="AQ2341" s="42" t="e">
        <f>IF(tbl_TransDet_Exp[[#This Row],[Custom SR Type]]="",INDEX(SR_Lookup[Section Name],MATCH(tbl_TransDet_Exp[[#This Row],[Account]],SR_Lookup[Account],0)),tbl_TransDet_Exp[[#This Row],[Custom SR Type]])</f>
        <v>#N/A</v>
      </c>
      <c r="AR2341" s="42">
        <f>VALUE(CONCATENATE(C2341,TEXT(tbl_TransDet_Exp[[#This Row],[Pd]],"00")))</f>
        <v>0</v>
      </c>
      <c r="AS2341" s="42" t="str">
        <f>TEXT(tbl_TransDet_Exp[[#This Row],[Project Id]],"000000")</f>
        <v>000000</v>
      </c>
      <c r="AT2341" s="42" t="e">
        <f>INDEX(Table11[Description],MATCH(tbl_TransDet_Exp[[#This Row],[Account]],Table11[GL Account],0))</f>
        <v>#N/A</v>
      </c>
      <c r="AU23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2" spans="2:47">
      <c r="B2342" s="11"/>
      <c r="C2342" s="243"/>
      <c r="D2342" s="243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244"/>
      <c r="P2342" s="11"/>
      <c r="Q2342" s="245"/>
      <c r="R2342" s="11"/>
      <c r="S2342" s="11"/>
      <c r="T2342" s="11"/>
      <c r="U2342" s="11"/>
      <c r="V2342" s="11"/>
      <c r="W2342" s="11"/>
      <c r="X2342" s="11"/>
      <c r="Y2342" s="11"/>
      <c r="Z2342" s="246"/>
      <c r="AA23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2" s="250" t="e">
        <f>IF(tbl_TransDet_Exp[[#This Row],[+/-  (HR GL Detail)]]&lt;&gt;"",tbl_TransDet_Exp[[#This Row],[+/-  (HR GL Detail)]],IF(#REF!&lt;&gt;"",#REF!,""))</f>
        <v>#REF!</v>
      </c>
      <c r="AC2342" s="250" t="str">
        <f t="shared" si="111"/>
        <v>https://financials.omni.fsu.edu/psp/sprdfi/EMPLOYEE/ERP/c/AUDIT_EXPENSE_FUNCTIONS.TE_EXP_SHEET_INQ.GBL?SHEET_ID=</v>
      </c>
      <c r="AD2342" s="250" t="str">
        <f t="shared" si="112"/>
        <v>&amp;PAGE=EX_SHEET_ENTRY</v>
      </c>
      <c r="AE2342" s="250" t="str">
        <f>IF(LEFT(tbl_TransDet_Exp[[#This Row],[Journal Id]],2)="EX",TEXT(tbl_TransDet_Exp[[#This Row],[Vch /Ex /PayId]],"0000000000"),"")</f>
        <v/>
      </c>
      <c r="AF2342" s="250" t="b">
        <f>IF(tbl_TransDet_Exp[[#This Row],[ER Lookup and Format]]&lt;&gt;"",CONCATENATE(tbl_TransDet_Exp[[#This Row],[https://financials.omni.fsu.edu/psp/sprdfi/EMPLOYEE/ERP/c/AUDIT_EXPENSE_FUNCTIONS.TE_EXP_SHEET_INQ.GBL?SHEET_ID=]],AE2342,tbl_TransDet_Exp[[#This Row],[&amp;PAGE=EX_SHEET_ENTRY]]))</f>
        <v>0</v>
      </c>
      <c r="AG2342" s="250" t="str">
        <f t="shared" si="113"/>
        <v>https://docmgmt.its.fsu.edu/NolijWeb/public/apiLoginCheck.jsp?redir=../documentviewer/%3FdocumentId%3D</v>
      </c>
      <c r="AH23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2" s="250" t="str">
        <f>tbl_TransDet_Exp[[#Headers],[&amp;TargetFrameName=None]]</f>
        <v>&amp;TargetFrameName=None</v>
      </c>
      <c r="AJ23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2" s="71"/>
      <c r="AN2342" s="22"/>
      <c r="AO2342" s="22"/>
      <c r="AP2342" s="208"/>
      <c r="AQ2342" s="42" t="e">
        <f>IF(tbl_TransDet_Exp[[#This Row],[Custom SR Type]]="",INDEX(SR_Lookup[Section Name],MATCH(tbl_TransDet_Exp[[#This Row],[Account]],SR_Lookup[Account],0)),tbl_TransDet_Exp[[#This Row],[Custom SR Type]])</f>
        <v>#N/A</v>
      </c>
      <c r="AR2342" s="42">
        <f>VALUE(CONCATENATE(C2342,TEXT(tbl_TransDet_Exp[[#This Row],[Pd]],"00")))</f>
        <v>0</v>
      </c>
      <c r="AS2342" s="42" t="str">
        <f>TEXT(tbl_TransDet_Exp[[#This Row],[Project Id]],"000000")</f>
        <v>000000</v>
      </c>
      <c r="AT2342" s="42" t="e">
        <f>INDEX(Table11[Description],MATCH(tbl_TransDet_Exp[[#This Row],[Account]],Table11[GL Account],0))</f>
        <v>#N/A</v>
      </c>
      <c r="AU23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3" spans="2:47">
      <c r="B2343" s="11"/>
      <c r="C2343" s="243"/>
      <c r="D2343" s="243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244"/>
      <c r="P2343" s="11"/>
      <c r="Q2343" s="245"/>
      <c r="R2343" s="11"/>
      <c r="S2343" s="11"/>
      <c r="T2343" s="11"/>
      <c r="U2343" s="11"/>
      <c r="V2343" s="11"/>
      <c r="W2343" s="11"/>
      <c r="X2343" s="11"/>
      <c r="Y2343" s="11"/>
      <c r="Z2343" s="246"/>
      <c r="AA23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3" s="250" t="e">
        <f>IF(tbl_TransDet_Exp[[#This Row],[+/-  (HR GL Detail)]]&lt;&gt;"",tbl_TransDet_Exp[[#This Row],[+/-  (HR GL Detail)]],IF(#REF!&lt;&gt;"",#REF!,""))</f>
        <v>#REF!</v>
      </c>
      <c r="AC2343" s="250" t="str">
        <f t="shared" si="111"/>
        <v>https://financials.omni.fsu.edu/psp/sprdfi/EMPLOYEE/ERP/c/AUDIT_EXPENSE_FUNCTIONS.TE_EXP_SHEET_INQ.GBL?SHEET_ID=</v>
      </c>
      <c r="AD2343" s="250" t="str">
        <f t="shared" si="112"/>
        <v>&amp;PAGE=EX_SHEET_ENTRY</v>
      </c>
      <c r="AE2343" s="250" t="str">
        <f>IF(LEFT(tbl_TransDet_Exp[[#This Row],[Journal Id]],2)="EX",TEXT(tbl_TransDet_Exp[[#This Row],[Vch /Ex /PayId]],"0000000000"),"")</f>
        <v/>
      </c>
      <c r="AF2343" s="250" t="b">
        <f>IF(tbl_TransDet_Exp[[#This Row],[ER Lookup and Format]]&lt;&gt;"",CONCATENATE(tbl_TransDet_Exp[[#This Row],[https://financials.omni.fsu.edu/psp/sprdfi/EMPLOYEE/ERP/c/AUDIT_EXPENSE_FUNCTIONS.TE_EXP_SHEET_INQ.GBL?SHEET_ID=]],AE2343,tbl_TransDet_Exp[[#This Row],[&amp;PAGE=EX_SHEET_ENTRY]]))</f>
        <v>0</v>
      </c>
      <c r="AG2343" s="250" t="str">
        <f t="shared" si="113"/>
        <v>https://docmgmt.its.fsu.edu/NolijWeb/public/apiLoginCheck.jsp?redir=../documentviewer/%3FdocumentId%3D</v>
      </c>
      <c r="AH23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3" s="250" t="str">
        <f>tbl_TransDet_Exp[[#Headers],[&amp;TargetFrameName=None]]</f>
        <v>&amp;TargetFrameName=None</v>
      </c>
      <c r="AJ23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3" s="71"/>
      <c r="AN2343" s="22"/>
      <c r="AO2343" s="22"/>
      <c r="AP2343" s="208"/>
      <c r="AQ2343" s="42" t="e">
        <f>IF(tbl_TransDet_Exp[[#This Row],[Custom SR Type]]="",INDEX(SR_Lookup[Section Name],MATCH(tbl_TransDet_Exp[[#This Row],[Account]],SR_Lookup[Account],0)),tbl_TransDet_Exp[[#This Row],[Custom SR Type]])</f>
        <v>#N/A</v>
      </c>
      <c r="AR2343" s="42">
        <f>VALUE(CONCATENATE(C2343,TEXT(tbl_TransDet_Exp[[#This Row],[Pd]],"00")))</f>
        <v>0</v>
      </c>
      <c r="AS2343" s="42" t="str">
        <f>TEXT(tbl_TransDet_Exp[[#This Row],[Project Id]],"000000")</f>
        <v>000000</v>
      </c>
      <c r="AT2343" s="42" t="e">
        <f>INDEX(Table11[Description],MATCH(tbl_TransDet_Exp[[#This Row],[Account]],Table11[GL Account],0))</f>
        <v>#N/A</v>
      </c>
      <c r="AU23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4" spans="2:47">
      <c r="B2344" s="11"/>
      <c r="C2344" s="243"/>
      <c r="D2344" s="243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244"/>
      <c r="P2344" s="11"/>
      <c r="Q2344" s="245"/>
      <c r="R2344" s="11"/>
      <c r="S2344" s="11"/>
      <c r="T2344" s="11"/>
      <c r="U2344" s="11"/>
      <c r="V2344" s="11"/>
      <c r="W2344" s="11"/>
      <c r="X2344" s="11"/>
      <c r="Y2344" s="11"/>
      <c r="Z2344" s="246"/>
      <c r="AA23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4" s="250" t="e">
        <f>IF(tbl_TransDet_Exp[[#This Row],[+/-  (HR GL Detail)]]&lt;&gt;"",tbl_TransDet_Exp[[#This Row],[+/-  (HR GL Detail)]],IF(#REF!&lt;&gt;"",#REF!,""))</f>
        <v>#REF!</v>
      </c>
      <c r="AC2344" s="250" t="str">
        <f t="shared" si="111"/>
        <v>https://financials.omni.fsu.edu/psp/sprdfi/EMPLOYEE/ERP/c/AUDIT_EXPENSE_FUNCTIONS.TE_EXP_SHEET_INQ.GBL?SHEET_ID=</v>
      </c>
      <c r="AD2344" s="250" t="str">
        <f t="shared" si="112"/>
        <v>&amp;PAGE=EX_SHEET_ENTRY</v>
      </c>
      <c r="AE2344" s="250" t="str">
        <f>IF(LEFT(tbl_TransDet_Exp[[#This Row],[Journal Id]],2)="EX",TEXT(tbl_TransDet_Exp[[#This Row],[Vch /Ex /PayId]],"0000000000"),"")</f>
        <v/>
      </c>
      <c r="AF2344" s="250" t="b">
        <f>IF(tbl_TransDet_Exp[[#This Row],[ER Lookup and Format]]&lt;&gt;"",CONCATENATE(tbl_TransDet_Exp[[#This Row],[https://financials.omni.fsu.edu/psp/sprdfi/EMPLOYEE/ERP/c/AUDIT_EXPENSE_FUNCTIONS.TE_EXP_SHEET_INQ.GBL?SHEET_ID=]],AE2344,tbl_TransDet_Exp[[#This Row],[&amp;PAGE=EX_SHEET_ENTRY]]))</f>
        <v>0</v>
      </c>
      <c r="AG2344" s="250" t="str">
        <f t="shared" si="113"/>
        <v>https://docmgmt.its.fsu.edu/NolijWeb/public/apiLoginCheck.jsp?redir=../documentviewer/%3FdocumentId%3D</v>
      </c>
      <c r="AH23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4" s="250" t="str">
        <f>tbl_TransDet_Exp[[#Headers],[&amp;TargetFrameName=None]]</f>
        <v>&amp;TargetFrameName=None</v>
      </c>
      <c r="AJ23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4" s="71"/>
      <c r="AN2344" s="22"/>
      <c r="AO2344" s="22"/>
      <c r="AP2344" s="208"/>
      <c r="AQ2344" s="42" t="e">
        <f>IF(tbl_TransDet_Exp[[#This Row],[Custom SR Type]]="",INDEX(SR_Lookup[Section Name],MATCH(tbl_TransDet_Exp[[#This Row],[Account]],SR_Lookup[Account],0)),tbl_TransDet_Exp[[#This Row],[Custom SR Type]])</f>
        <v>#N/A</v>
      </c>
      <c r="AR2344" s="42">
        <f>VALUE(CONCATENATE(C2344,TEXT(tbl_TransDet_Exp[[#This Row],[Pd]],"00")))</f>
        <v>0</v>
      </c>
      <c r="AS2344" s="42" t="str">
        <f>TEXT(tbl_TransDet_Exp[[#This Row],[Project Id]],"000000")</f>
        <v>000000</v>
      </c>
      <c r="AT2344" s="42" t="e">
        <f>INDEX(Table11[Description],MATCH(tbl_TransDet_Exp[[#This Row],[Account]],Table11[GL Account],0))</f>
        <v>#N/A</v>
      </c>
      <c r="AU23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5" spans="2:47">
      <c r="B2345" s="11"/>
      <c r="C2345" s="243"/>
      <c r="D2345" s="243"/>
      <c r="E2345" s="11"/>
      <c r="F2345" s="11"/>
      <c r="G2345" s="11"/>
      <c r="H2345" s="11"/>
      <c r="I2345" s="11"/>
      <c r="J2345" s="11"/>
      <c r="K2345" s="11"/>
      <c r="L2345" s="11"/>
      <c r="M2345" s="11"/>
      <c r="N2345" s="11"/>
      <c r="O2345" s="244"/>
      <c r="P2345" s="11"/>
      <c r="Q2345" s="245"/>
      <c r="R2345" s="11"/>
      <c r="S2345" s="11"/>
      <c r="T2345" s="11"/>
      <c r="U2345" s="11"/>
      <c r="V2345" s="11"/>
      <c r="W2345" s="11"/>
      <c r="X2345" s="11"/>
      <c r="Y2345" s="11"/>
      <c r="Z2345" s="246"/>
      <c r="AA23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5" s="250" t="e">
        <f>IF(tbl_TransDet_Exp[[#This Row],[+/-  (HR GL Detail)]]&lt;&gt;"",tbl_TransDet_Exp[[#This Row],[+/-  (HR GL Detail)]],IF(#REF!&lt;&gt;"",#REF!,""))</f>
        <v>#REF!</v>
      </c>
      <c r="AC2345" s="250" t="str">
        <f t="shared" si="111"/>
        <v>https://financials.omni.fsu.edu/psp/sprdfi/EMPLOYEE/ERP/c/AUDIT_EXPENSE_FUNCTIONS.TE_EXP_SHEET_INQ.GBL?SHEET_ID=</v>
      </c>
      <c r="AD2345" s="250" t="str">
        <f t="shared" si="112"/>
        <v>&amp;PAGE=EX_SHEET_ENTRY</v>
      </c>
      <c r="AE2345" s="250" t="str">
        <f>IF(LEFT(tbl_TransDet_Exp[[#This Row],[Journal Id]],2)="EX",TEXT(tbl_TransDet_Exp[[#This Row],[Vch /Ex /PayId]],"0000000000"),"")</f>
        <v/>
      </c>
      <c r="AF2345" s="250" t="b">
        <f>IF(tbl_TransDet_Exp[[#This Row],[ER Lookup and Format]]&lt;&gt;"",CONCATENATE(tbl_TransDet_Exp[[#This Row],[https://financials.omni.fsu.edu/psp/sprdfi/EMPLOYEE/ERP/c/AUDIT_EXPENSE_FUNCTIONS.TE_EXP_SHEET_INQ.GBL?SHEET_ID=]],AE2345,tbl_TransDet_Exp[[#This Row],[&amp;PAGE=EX_SHEET_ENTRY]]))</f>
        <v>0</v>
      </c>
      <c r="AG2345" s="250" t="str">
        <f t="shared" si="113"/>
        <v>https://docmgmt.its.fsu.edu/NolijWeb/public/apiLoginCheck.jsp?redir=../documentviewer/%3FdocumentId%3D</v>
      </c>
      <c r="AH23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5" s="250" t="str">
        <f>tbl_TransDet_Exp[[#Headers],[&amp;TargetFrameName=None]]</f>
        <v>&amp;TargetFrameName=None</v>
      </c>
      <c r="AJ23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5" s="71"/>
      <c r="AN2345" s="22"/>
      <c r="AO2345" s="22"/>
      <c r="AP2345" s="208"/>
      <c r="AQ2345" s="42" t="e">
        <f>IF(tbl_TransDet_Exp[[#This Row],[Custom SR Type]]="",INDEX(SR_Lookup[Section Name],MATCH(tbl_TransDet_Exp[[#This Row],[Account]],SR_Lookup[Account],0)),tbl_TransDet_Exp[[#This Row],[Custom SR Type]])</f>
        <v>#N/A</v>
      </c>
      <c r="AR2345" s="42">
        <f>VALUE(CONCATENATE(C2345,TEXT(tbl_TransDet_Exp[[#This Row],[Pd]],"00")))</f>
        <v>0</v>
      </c>
      <c r="AS2345" s="42" t="str">
        <f>TEXT(tbl_TransDet_Exp[[#This Row],[Project Id]],"000000")</f>
        <v>000000</v>
      </c>
      <c r="AT2345" s="42" t="e">
        <f>INDEX(Table11[Description],MATCH(tbl_TransDet_Exp[[#This Row],[Account]],Table11[GL Account],0))</f>
        <v>#N/A</v>
      </c>
      <c r="AU23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6" spans="2:47">
      <c r="B2346" s="11"/>
      <c r="C2346" s="243"/>
      <c r="D2346" s="243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244"/>
      <c r="P2346" s="11"/>
      <c r="Q2346" s="245"/>
      <c r="R2346" s="11"/>
      <c r="S2346" s="11"/>
      <c r="T2346" s="11"/>
      <c r="U2346" s="11"/>
      <c r="V2346" s="11"/>
      <c r="W2346" s="11"/>
      <c r="X2346" s="11"/>
      <c r="Y2346" s="11"/>
      <c r="Z2346" s="246"/>
      <c r="AA23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6" s="250" t="e">
        <f>IF(tbl_TransDet_Exp[[#This Row],[+/-  (HR GL Detail)]]&lt;&gt;"",tbl_TransDet_Exp[[#This Row],[+/-  (HR GL Detail)]],IF(#REF!&lt;&gt;"",#REF!,""))</f>
        <v>#REF!</v>
      </c>
      <c r="AC2346" s="250" t="str">
        <f t="shared" si="111"/>
        <v>https://financials.omni.fsu.edu/psp/sprdfi/EMPLOYEE/ERP/c/AUDIT_EXPENSE_FUNCTIONS.TE_EXP_SHEET_INQ.GBL?SHEET_ID=</v>
      </c>
      <c r="AD2346" s="250" t="str">
        <f t="shared" si="112"/>
        <v>&amp;PAGE=EX_SHEET_ENTRY</v>
      </c>
      <c r="AE2346" s="250" t="str">
        <f>IF(LEFT(tbl_TransDet_Exp[[#This Row],[Journal Id]],2)="EX",TEXT(tbl_TransDet_Exp[[#This Row],[Vch /Ex /PayId]],"0000000000"),"")</f>
        <v/>
      </c>
      <c r="AF2346" s="250" t="b">
        <f>IF(tbl_TransDet_Exp[[#This Row],[ER Lookup and Format]]&lt;&gt;"",CONCATENATE(tbl_TransDet_Exp[[#This Row],[https://financials.omni.fsu.edu/psp/sprdfi/EMPLOYEE/ERP/c/AUDIT_EXPENSE_FUNCTIONS.TE_EXP_SHEET_INQ.GBL?SHEET_ID=]],AE2346,tbl_TransDet_Exp[[#This Row],[&amp;PAGE=EX_SHEET_ENTRY]]))</f>
        <v>0</v>
      </c>
      <c r="AG2346" s="250" t="str">
        <f t="shared" si="113"/>
        <v>https://docmgmt.its.fsu.edu/NolijWeb/public/apiLoginCheck.jsp?redir=../documentviewer/%3FdocumentId%3D</v>
      </c>
      <c r="AH23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6" s="250" t="str">
        <f>tbl_TransDet_Exp[[#Headers],[&amp;TargetFrameName=None]]</f>
        <v>&amp;TargetFrameName=None</v>
      </c>
      <c r="AJ23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6" s="71"/>
      <c r="AN2346" s="22"/>
      <c r="AO2346" s="22"/>
      <c r="AP2346" s="208"/>
      <c r="AQ2346" s="42" t="e">
        <f>IF(tbl_TransDet_Exp[[#This Row],[Custom SR Type]]="",INDEX(SR_Lookup[Section Name],MATCH(tbl_TransDet_Exp[[#This Row],[Account]],SR_Lookup[Account],0)),tbl_TransDet_Exp[[#This Row],[Custom SR Type]])</f>
        <v>#N/A</v>
      </c>
      <c r="AR2346" s="42">
        <f>VALUE(CONCATENATE(C2346,TEXT(tbl_TransDet_Exp[[#This Row],[Pd]],"00")))</f>
        <v>0</v>
      </c>
      <c r="AS2346" s="42" t="str">
        <f>TEXT(tbl_TransDet_Exp[[#This Row],[Project Id]],"000000")</f>
        <v>000000</v>
      </c>
      <c r="AT2346" s="42" t="e">
        <f>INDEX(Table11[Description],MATCH(tbl_TransDet_Exp[[#This Row],[Account]],Table11[GL Account],0))</f>
        <v>#N/A</v>
      </c>
      <c r="AU23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7" spans="2:47">
      <c r="B2347" s="11"/>
      <c r="C2347" s="243"/>
      <c r="D2347" s="243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244"/>
      <c r="P2347" s="11"/>
      <c r="Q2347" s="245"/>
      <c r="R2347" s="11"/>
      <c r="S2347" s="11"/>
      <c r="T2347" s="11"/>
      <c r="U2347" s="11"/>
      <c r="V2347" s="11"/>
      <c r="W2347" s="11"/>
      <c r="X2347" s="11"/>
      <c r="Y2347" s="11"/>
      <c r="Z2347" s="246"/>
      <c r="AA23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7" s="250" t="e">
        <f>IF(tbl_TransDet_Exp[[#This Row],[+/-  (HR GL Detail)]]&lt;&gt;"",tbl_TransDet_Exp[[#This Row],[+/-  (HR GL Detail)]],IF(#REF!&lt;&gt;"",#REF!,""))</f>
        <v>#REF!</v>
      </c>
      <c r="AC2347" s="250" t="str">
        <f t="shared" si="111"/>
        <v>https://financials.omni.fsu.edu/psp/sprdfi/EMPLOYEE/ERP/c/AUDIT_EXPENSE_FUNCTIONS.TE_EXP_SHEET_INQ.GBL?SHEET_ID=</v>
      </c>
      <c r="AD2347" s="250" t="str">
        <f t="shared" si="112"/>
        <v>&amp;PAGE=EX_SHEET_ENTRY</v>
      </c>
      <c r="AE2347" s="250" t="str">
        <f>IF(LEFT(tbl_TransDet_Exp[[#This Row],[Journal Id]],2)="EX",TEXT(tbl_TransDet_Exp[[#This Row],[Vch /Ex /PayId]],"0000000000"),"")</f>
        <v/>
      </c>
      <c r="AF2347" s="250" t="b">
        <f>IF(tbl_TransDet_Exp[[#This Row],[ER Lookup and Format]]&lt;&gt;"",CONCATENATE(tbl_TransDet_Exp[[#This Row],[https://financials.omni.fsu.edu/psp/sprdfi/EMPLOYEE/ERP/c/AUDIT_EXPENSE_FUNCTIONS.TE_EXP_SHEET_INQ.GBL?SHEET_ID=]],AE2347,tbl_TransDet_Exp[[#This Row],[&amp;PAGE=EX_SHEET_ENTRY]]))</f>
        <v>0</v>
      </c>
      <c r="AG2347" s="250" t="str">
        <f t="shared" si="113"/>
        <v>https://docmgmt.its.fsu.edu/NolijWeb/public/apiLoginCheck.jsp?redir=../documentviewer/%3FdocumentId%3D</v>
      </c>
      <c r="AH23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7" s="250" t="str">
        <f>tbl_TransDet_Exp[[#Headers],[&amp;TargetFrameName=None]]</f>
        <v>&amp;TargetFrameName=None</v>
      </c>
      <c r="AJ23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7" s="71"/>
      <c r="AN2347" s="22"/>
      <c r="AO2347" s="22"/>
      <c r="AP2347" s="208"/>
      <c r="AQ2347" s="42" t="e">
        <f>IF(tbl_TransDet_Exp[[#This Row],[Custom SR Type]]="",INDEX(SR_Lookup[Section Name],MATCH(tbl_TransDet_Exp[[#This Row],[Account]],SR_Lookup[Account],0)),tbl_TransDet_Exp[[#This Row],[Custom SR Type]])</f>
        <v>#N/A</v>
      </c>
      <c r="AR2347" s="42">
        <f>VALUE(CONCATENATE(C2347,TEXT(tbl_TransDet_Exp[[#This Row],[Pd]],"00")))</f>
        <v>0</v>
      </c>
      <c r="AS2347" s="42" t="str">
        <f>TEXT(tbl_TransDet_Exp[[#This Row],[Project Id]],"000000")</f>
        <v>000000</v>
      </c>
      <c r="AT2347" s="42" t="e">
        <f>INDEX(Table11[Description],MATCH(tbl_TransDet_Exp[[#This Row],[Account]],Table11[GL Account],0))</f>
        <v>#N/A</v>
      </c>
      <c r="AU23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8" spans="2:47">
      <c r="B2348" s="11"/>
      <c r="C2348" s="243"/>
      <c r="D2348" s="243"/>
      <c r="E2348" s="11"/>
      <c r="F2348" s="11"/>
      <c r="G2348" s="11"/>
      <c r="H2348" s="11"/>
      <c r="I2348" s="11"/>
      <c r="J2348" s="11"/>
      <c r="K2348" s="11"/>
      <c r="L2348" s="11"/>
      <c r="M2348" s="11"/>
      <c r="N2348" s="11"/>
      <c r="O2348" s="244"/>
      <c r="P2348" s="11"/>
      <c r="Q2348" s="245"/>
      <c r="R2348" s="11"/>
      <c r="S2348" s="11"/>
      <c r="T2348" s="11"/>
      <c r="U2348" s="11"/>
      <c r="V2348" s="11"/>
      <c r="W2348" s="11"/>
      <c r="X2348" s="11"/>
      <c r="Y2348" s="11"/>
      <c r="Z2348" s="246"/>
      <c r="AA23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8" s="250" t="e">
        <f>IF(tbl_TransDet_Exp[[#This Row],[+/-  (HR GL Detail)]]&lt;&gt;"",tbl_TransDet_Exp[[#This Row],[+/-  (HR GL Detail)]],IF(#REF!&lt;&gt;"",#REF!,""))</f>
        <v>#REF!</v>
      </c>
      <c r="AC2348" s="250" t="str">
        <f t="shared" si="111"/>
        <v>https://financials.omni.fsu.edu/psp/sprdfi/EMPLOYEE/ERP/c/AUDIT_EXPENSE_FUNCTIONS.TE_EXP_SHEET_INQ.GBL?SHEET_ID=</v>
      </c>
      <c r="AD2348" s="250" t="str">
        <f t="shared" si="112"/>
        <v>&amp;PAGE=EX_SHEET_ENTRY</v>
      </c>
      <c r="AE2348" s="250" t="str">
        <f>IF(LEFT(tbl_TransDet_Exp[[#This Row],[Journal Id]],2)="EX",TEXT(tbl_TransDet_Exp[[#This Row],[Vch /Ex /PayId]],"0000000000"),"")</f>
        <v/>
      </c>
      <c r="AF2348" s="250" t="b">
        <f>IF(tbl_TransDet_Exp[[#This Row],[ER Lookup and Format]]&lt;&gt;"",CONCATENATE(tbl_TransDet_Exp[[#This Row],[https://financials.omni.fsu.edu/psp/sprdfi/EMPLOYEE/ERP/c/AUDIT_EXPENSE_FUNCTIONS.TE_EXP_SHEET_INQ.GBL?SHEET_ID=]],AE2348,tbl_TransDet_Exp[[#This Row],[&amp;PAGE=EX_SHEET_ENTRY]]))</f>
        <v>0</v>
      </c>
      <c r="AG2348" s="250" t="str">
        <f t="shared" si="113"/>
        <v>https://docmgmt.its.fsu.edu/NolijWeb/public/apiLoginCheck.jsp?redir=../documentviewer/%3FdocumentId%3D</v>
      </c>
      <c r="AH23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8" s="250" t="str">
        <f>tbl_TransDet_Exp[[#Headers],[&amp;TargetFrameName=None]]</f>
        <v>&amp;TargetFrameName=None</v>
      </c>
      <c r="AJ23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8" s="71"/>
      <c r="AN2348" s="22"/>
      <c r="AO2348" s="22"/>
      <c r="AP2348" s="208"/>
      <c r="AQ2348" s="42" t="e">
        <f>IF(tbl_TransDet_Exp[[#This Row],[Custom SR Type]]="",INDEX(SR_Lookup[Section Name],MATCH(tbl_TransDet_Exp[[#This Row],[Account]],SR_Lookup[Account],0)),tbl_TransDet_Exp[[#This Row],[Custom SR Type]])</f>
        <v>#N/A</v>
      </c>
      <c r="AR2348" s="42">
        <f>VALUE(CONCATENATE(C2348,TEXT(tbl_TransDet_Exp[[#This Row],[Pd]],"00")))</f>
        <v>0</v>
      </c>
      <c r="AS2348" s="42" t="str">
        <f>TEXT(tbl_TransDet_Exp[[#This Row],[Project Id]],"000000")</f>
        <v>000000</v>
      </c>
      <c r="AT2348" s="42" t="e">
        <f>INDEX(Table11[Description],MATCH(tbl_TransDet_Exp[[#This Row],[Account]],Table11[GL Account],0))</f>
        <v>#N/A</v>
      </c>
      <c r="AU23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49" spans="2:47">
      <c r="B2349" s="11"/>
      <c r="C2349" s="243"/>
      <c r="D2349" s="243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244"/>
      <c r="P2349" s="11"/>
      <c r="Q2349" s="245"/>
      <c r="R2349" s="11"/>
      <c r="S2349" s="11"/>
      <c r="T2349" s="11"/>
      <c r="U2349" s="11"/>
      <c r="V2349" s="11"/>
      <c r="W2349" s="11"/>
      <c r="X2349" s="11"/>
      <c r="Y2349" s="11"/>
      <c r="Z2349" s="246"/>
      <c r="AA23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49" s="250" t="e">
        <f>IF(tbl_TransDet_Exp[[#This Row],[+/-  (HR GL Detail)]]&lt;&gt;"",tbl_TransDet_Exp[[#This Row],[+/-  (HR GL Detail)]],IF(#REF!&lt;&gt;"",#REF!,""))</f>
        <v>#REF!</v>
      </c>
      <c r="AC2349" s="250" t="str">
        <f t="shared" si="111"/>
        <v>https://financials.omni.fsu.edu/psp/sprdfi/EMPLOYEE/ERP/c/AUDIT_EXPENSE_FUNCTIONS.TE_EXP_SHEET_INQ.GBL?SHEET_ID=</v>
      </c>
      <c r="AD2349" s="250" t="str">
        <f t="shared" si="112"/>
        <v>&amp;PAGE=EX_SHEET_ENTRY</v>
      </c>
      <c r="AE2349" s="250" t="str">
        <f>IF(LEFT(tbl_TransDet_Exp[[#This Row],[Journal Id]],2)="EX",TEXT(tbl_TransDet_Exp[[#This Row],[Vch /Ex /PayId]],"0000000000"),"")</f>
        <v/>
      </c>
      <c r="AF2349" s="250" t="b">
        <f>IF(tbl_TransDet_Exp[[#This Row],[ER Lookup and Format]]&lt;&gt;"",CONCATENATE(tbl_TransDet_Exp[[#This Row],[https://financials.omni.fsu.edu/psp/sprdfi/EMPLOYEE/ERP/c/AUDIT_EXPENSE_FUNCTIONS.TE_EXP_SHEET_INQ.GBL?SHEET_ID=]],AE2349,tbl_TransDet_Exp[[#This Row],[&amp;PAGE=EX_SHEET_ENTRY]]))</f>
        <v>0</v>
      </c>
      <c r="AG2349" s="250" t="str">
        <f t="shared" si="113"/>
        <v>https://docmgmt.its.fsu.edu/NolijWeb/public/apiLoginCheck.jsp?redir=../documentviewer/%3FdocumentId%3D</v>
      </c>
      <c r="AH23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49" s="250" t="str">
        <f>tbl_TransDet_Exp[[#Headers],[&amp;TargetFrameName=None]]</f>
        <v>&amp;TargetFrameName=None</v>
      </c>
      <c r="AJ23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49" s="71"/>
      <c r="AN2349" s="22"/>
      <c r="AO2349" s="22"/>
      <c r="AP2349" s="208"/>
      <c r="AQ2349" s="42" t="e">
        <f>IF(tbl_TransDet_Exp[[#This Row],[Custom SR Type]]="",INDEX(SR_Lookup[Section Name],MATCH(tbl_TransDet_Exp[[#This Row],[Account]],SR_Lookup[Account],0)),tbl_TransDet_Exp[[#This Row],[Custom SR Type]])</f>
        <v>#N/A</v>
      </c>
      <c r="AR2349" s="42">
        <f>VALUE(CONCATENATE(C2349,TEXT(tbl_TransDet_Exp[[#This Row],[Pd]],"00")))</f>
        <v>0</v>
      </c>
      <c r="AS2349" s="42" t="str">
        <f>TEXT(tbl_TransDet_Exp[[#This Row],[Project Id]],"000000")</f>
        <v>000000</v>
      </c>
      <c r="AT2349" s="42" t="e">
        <f>INDEX(Table11[Description],MATCH(tbl_TransDet_Exp[[#This Row],[Account]],Table11[GL Account],0))</f>
        <v>#N/A</v>
      </c>
      <c r="AU23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0" spans="2:47">
      <c r="B2350" s="11"/>
      <c r="C2350" s="243"/>
      <c r="D2350" s="243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244"/>
      <c r="P2350" s="11"/>
      <c r="Q2350" s="245"/>
      <c r="R2350" s="11"/>
      <c r="S2350" s="11"/>
      <c r="T2350" s="11"/>
      <c r="U2350" s="11"/>
      <c r="V2350" s="11"/>
      <c r="W2350" s="11"/>
      <c r="X2350" s="11"/>
      <c r="Y2350" s="11"/>
      <c r="Z2350" s="246"/>
      <c r="AA23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0" s="250" t="e">
        <f>IF(tbl_TransDet_Exp[[#This Row],[+/-  (HR GL Detail)]]&lt;&gt;"",tbl_TransDet_Exp[[#This Row],[+/-  (HR GL Detail)]],IF(#REF!&lt;&gt;"",#REF!,""))</f>
        <v>#REF!</v>
      </c>
      <c r="AC2350" s="250" t="str">
        <f t="shared" si="111"/>
        <v>https://financials.omni.fsu.edu/psp/sprdfi/EMPLOYEE/ERP/c/AUDIT_EXPENSE_FUNCTIONS.TE_EXP_SHEET_INQ.GBL?SHEET_ID=</v>
      </c>
      <c r="AD2350" s="250" t="str">
        <f t="shared" si="112"/>
        <v>&amp;PAGE=EX_SHEET_ENTRY</v>
      </c>
      <c r="AE2350" s="250" t="str">
        <f>IF(LEFT(tbl_TransDet_Exp[[#This Row],[Journal Id]],2)="EX",TEXT(tbl_TransDet_Exp[[#This Row],[Vch /Ex /PayId]],"0000000000"),"")</f>
        <v/>
      </c>
      <c r="AF2350" s="250" t="b">
        <f>IF(tbl_TransDet_Exp[[#This Row],[ER Lookup and Format]]&lt;&gt;"",CONCATENATE(tbl_TransDet_Exp[[#This Row],[https://financials.omni.fsu.edu/psp/sprdfi/EMPLOYEE/ERP/c/AUDIT_EXPENSE_FUNCTIONS.TE_EXP_SHEET_INQ.GBL?SHEET_ID=]],AE2350,tbl_TransDet_Exp[[#This Row],[&amp;PAGE=EX_SHEET_ENTRY]]))</f>
        <v>0</v>
      </c>
      <c r="AG2350" s="250" t="str">
        <f t="shared" si="113"/>
        <v>https://docmgmt.its.fsu.edu/NolijWeb/public/apiLoginCheck.jsp?redir=../documentviewer/%3FdocumentId%3D</v>
      </c>
      <c r="AH23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0" s="250" t="str">
        <f>tbl_TransDet_Exp[[#Headers],[&amp;TargetFrameName=None]]</f>
        <v>&amp;TargetFrameName=None</v>
      </c>
      <c r="AJ23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0" s="71"/>
      <c r="AN2350" s="22"/>
      <c r="AO2350" s="22"/>
      <c r="AP2350" s="208"/>
      <c r="AQ2350" s="42" t="e">
        <f>IF(tbl_TransDet_Exp[[#This Row],[Custom SR Type]]="",INDEX(SR_Lookup[Section Name],MATCH(tbl_TransDet_Exp[[#This Row],[Account]],SR_Lookup[Account],0)),tbl_TransDet_Exp[[#This Row],[Custom SR Type]])</f>
        <v>#N/A</v>
      </c>
      <c r="AR2350" s="42">
        <f>VALUE(CONCATENATE(C2350,TEXT(tbl_TransDet_Exp[[#This Row],[Pd]],"00")))</f>
        <v>0</v>
      </c>
      <c r="AS2350" s="42" t="str">
        <f>TEXT(tbl_TransDet_Exp[[#This Row],[Project Id]],"000000")</f>
        <v>000000</v>
      </c>
      <c r="AT2350" s="42" t="e">
        <f>INDEX(Table11[Description],MATCH(tbl_TransDet_Exp[[#This Row],[Account]],Table11[GL Account],0))</f>
        <v>#N/A</v>
      </c>
      <c r="AU23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1" spans="2:47">
      <c r="B2351" s="11"/>
      <c r="C2351" s="243"/>
      <c r="D2351" s="243"/>
      <c r="E2351" s="11"/>
      <c r="F2351" s="11"/>
      <c r="G2351" s="11"/>
      <c r="H2351" s="11"/>
      <c r="I2351" s="11"/>
      <c r="J2351" s="11"/>
      <c r="K2351" s="11"/>
      <c r="L2351" s="11"/>
      <c r="M2351" s="11"/>
      <c r="N2351" s="11"/>
      <c r="O2351" s="244"/>
      <c r="P2351" s="11"/>
      <c r="Q2351" s="245"/>
      <c r="R2351" s="11"/>
      <c r="S2351" s="11"/>
      <c r="T2351" s="11"/>
      <c r="U2351" s="11"/>
      <c r="V2351" s="11"/>
      <c r="W2351" s="11"/>
      <c r="X2351" s="11"/>
      <c r="Y2351" s="11"/>
      <c r="Z2351" s="246"/>
      <c r="AA23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1" s="250" t="e">
        <f>IF(tbl_TransDet_Exp[[#This Row],[+/-  (HR GL Detail)]]&lt;&gt;"",tbl_TransDet_Exp[[#This Row],[+/-  (HR GL Detail)]],IF(#REF!&lt;&gt;"",#REF!,""))</f>
        <v>#REF!</v>
      </c>
      <c r="AC2351" s="250" t="str">
        <f t="shared" si="111"/>
        <v>https://financials.omni.fsu.edu/psp/sprdfi/EMPLOYEE/ERP/c/AUDIT_EXPENSE_FUNCTIONS.TE_EXP_SHEET_INQ.GBL?SHEET_ID=</v>
      </c>
      <c r="AD2351" s="250" t="str">
        <f t="shared" si="112"/>
        <v>&amp;PAGE=EX_SHEET_ENTRY</v>
      </c>
      <c r="AE2351" s="250" t="str">
        <f>IF(LEFT(tbl_TransDet_Exp[[#This Row],[Journal Id]],2)="EX",TEXT(tbl_TransDet_Exp[[#This Row],[Vch /Ex /PayId]],"0000000000"),"")</f>
        <v/>
      </c>
      <c r="AF2351" s="250" t="b">
        <f>IF(tbl_TransDet_Exp[[#This Row],[ER Lookup and Format]]&lt;&gt;"",CONCATENATE(tbl_TransDet_Exp[[#This Row],[https://financials.omni.fsu.edu/psp/sprdfi/EMPLOYEE/ERP/c/AUDIT_EXPENSE_FUNCTIONS.TE_EXP_SHEET_INQ.GBL?SHEET_ID=]],AE2351,tbl_TransDet_Exp[[#This Row],[&amp;PAGE=EX_SHEET_ENTRY]]))</f>
        <v>0</v>
      </c>
      <c r="AG2351" s="250" t="str">
        <f t="shared" si="113"/>
        <v>https://docmgmt.its.fsu.edu/NolijWeb/public/apiLoginCheck.jsp?redir=../documentviewer/%3FdocumentId%3D</v>
      </c>
      <c r="AH23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1" s="250" t="str">
        <f>tbl_TransDet_Exp[[#Headers],[&amp;TargetFrameName=None]]</f>
        <v>&amp;TargetFrameName=None</v>
      </c>
      <c r="AJ23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1" s="71"/>
      <c r="AN2351" s="22"/>
      <c r="AO2351" s="22"/>
      <c r="AP2351" s="208"/>
      <c r="AQ2351" s="42" t="e">
        <f>IF(tbl_TransDet_Exp[[#This Row],[Custom SR Type]]="",INDEX(SR_Lookup[Section Name],MATCH(tbl_TransDet_Exp[[#This Row],[Account]],SR_Lookup[Account],0)),tbl_TransDet_Exp[[#This Row],[Custom SR Type]])</f>
        <v>#N/A</v>
      </c>
      <c r="AR2351" s="42">
        <f>VALUE(CONCATENATE(C2351,TEXT(tbl_TransDet_Exp[[#This Row],[Pd]],"00")))</f>
        <v>0</v>
      </c>
      <c r="AS2351" s="42" t="str">
        <f>TEXT(tbl_TransDet_Exp[[#This Row],[Project Id]],"000000")</f>
        <v>000000</v>
      </c>
      <c r="AT2351" s="42" t="e">
        <f>INDEX(Table11[Description],MATCH(tbl_TransDet_Exp[[#This Row],[Account]],Table11[GL Account],0))</f>
        <v>#N/A</v>
      </c>
      <c r="AU23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2" spans="2:47">
      <c r="B2352" s="11"/>
      <c r="C2352" s="243"/>
      <c r="D2352" s="243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244"/>
      <c r="P2352" s="11"/>
      <c r="Q2352" s="245"/>
      <c r="R2352" s="11"/>
      <c r="S2352" s="11"/>
      <c r="T2352" s="11"/>
      <c r="U2352" s="11"/>
      <c r="V2352" s="11"/>
      <c r="W2352" s="11"/>
      <c r="X2352" s="11"/>
      <c r="Y2352" s="11"/>
      <c r="Z2352" s="246"/>
      <c r="AA23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2" s="250" t="e">
        <f>IF(tbl_TransDet_Exp[[#This Row],[+/-  (HR GL Detail)]]&lt;&gt;"",tbl_TransDet_Exp[[#This Row],[+/-  (HR GL Detail)]],IF(#REF!&lt;&gt;"",#REF!,""))</f>
        <v>#REF!</v>
      </c>
      <c r="AC2352" s="250" t="str">
        <f t="shared" si="111"/>
        <v>https://financials.omni.fsu.edu/psp/sprdfi/EMPLOYEE/ERP/c/AUDIT_EXPENSE_FUNCTIONS.TE_EXP_SHEET_INQ.GBL?SHEET_ID=</v>
      </c>
      <c r="AD2352" s="250" t="str">
        <f t="shared" si="112"/>
        <v>&amp;PAGE=EX_SHEET_ENTRY</v>
      </c>
      <c r="AE2352" s="250" t="str">
        <f>IF(LEFT(tbl_TransDet_Exp[[#This Row],[Journal Id]],2)="EX",TEXT(tbl_TransDet_Exp[[#This Row],[Vch /Ex /PayId]],"0000000000"),"")</f>
        <v/>
      </c>
      <c r="AF2352" s="250" t="b">
        <f>IF(tbl_TransDet_Exp[[#This Row],[ER Lookup and Format]]&lt;&gt;"",CONCATENATE(tbl_TransDet_Exp[[#This Row],[https://financials.omni.fsu.edu/psp/sprdfi/EMPLOYEE/ERP/c/AUDIT_EXPENSE_FUNCTIONS.TE_EXP_SHEET_INQ.GBL?SHEET_ID=]],AE2352,tbl_TransDet_Exp[[#This Row],[&amp;PAGE=EX_SHEET_ENTRY]]))</f>
        <v>0</v>
      </c>
      <c r="AG2352" s="250" t="str">
        <f t="shared" si="113"/>
        <v>https://docmgmt.its.fsu.edu/NolijWeb/public/apiLoginCheck.jsp?redir=../documentviewer/%3FdocumentId%3D</v>
      </c>
      <c r="AH23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2" s="250" t="str">
        <f>tbl_TransDet_Exp[[#Headers],[&amp;TargetFrameName=None]]</f>
        <v>&amp;TargetFrameName=None</v>
      </c>
      <c r="AJ23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2" s="71"/>
      <c r="AN2352" s="22"/>
      <c r="AO2352" s="22"/>
      <c r="AP2352" s="208"/>
      <c r="AQ2352" s="42" t="e">
        <f>IF(tbl_TransDet_Exp[[#This Row],[Custom SR Type]]="",INDEX(SR_Lookup[Section Name],MATCH(tbl_TransDet_Exp[[#This Row],[Account]],SR_Lookup[Account],0)),tbl_TransDet_Exp[[#This Row],[Custom SR Type]])</f>
        <v>#N/A</v>
      </c>
      <c r="AR2352" s="42">
        <f>VALUE(CONCATENATE(C2352,TEXT(tbl_TransDet_Exp[[#This Row],[Pd]],"00")))</f>
        <v>0</v>
      </c>
      <c r="AS2352" s="42" t="str">
        <f>TEXT(tbl_TransDet_Exp[[#This Row],[Project Id]],"000000")</f>
        <v>000000</v>
      </c>
      <c r="AT2352" s="42" t="e">
        <f>INDEX(Table11[Description],MATCH(tbl_TransDet_Exp[[#This Row],[Account]],Table11[GL Account],0))</f>
        <v>#N/A</v>
      </c>
      <c r="AU23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3" spans="2:47">
      <c r="B2353" s="11"/>
      <c r="C2353" s="243"/>
      <c r="D2353" s="243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244"/>
      <c r="P2353" s="11"/>
      <c r="Q2353" s="245"/>
      <c r="R2353" s="11"/>
      <c r="S2353" s="11"/>
      <c r="T2353" s="11"/>
      <c r="U2353" s="11"/>
      <c r="V2353" s="11"/>
      <c r="W2353" s="11"/>
      <c r="X2353" s="11"/>
      <c r="Y2353" s="11"/>
      <c r="Z2353" s="246"/>
      <c r="AA23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3" s="250" t="e">
        <f>IF(tbl_TransDet_Exp[[#This Row],[+/-  (HR GL Detail)]]&lt;&gt;"",tbl_TransDet_Exp[[#This Row],[+/-  (HR GL Detail)]],IF(#REF!&lt;&gt;"",#REF!,""))</f>
        <v>#REF!</v>
      </c>
      <c r="AC2353" s="250" t="str">
        <f t="shared" si="111"/>
        <v>https://financials.omni.fsu.edu/psp/sprdfi/EMPLOYEE/ERP/c/AUDIT_EXPENSE_FUNCTIONS.TE_EXP_SHEET_INQ.GBL?SHEET_ID=</v>
      </c>
      <c r="AD2353" s="250" t="str">
        <f t="shared" si="112"/>
        <v>&amp;PAGE=EX_SHEET_ENTRY</v>
      </c>
      <c r="AE2353" s="250" t="str">
        <f>IF(LEFT(tbl_TransDet_Exp[[#This Row],[Journal Id]],2)="EX",TEXT(tbl_TransDet_Exp[[#This Row],[Vch /Ex /PayId]],"0000000000"),"")</f>
        <v/>
      </c>
      <c r="AF2353" s="250" t="b">
        <f>IF(tbl_TransDet_Exp[[#This Row],[ER Lookup and Format]]&lt;&gt;"",CONCATENATE(tbl_TransDet_Exp[[#This Row],[https://financials.omni.fsu.edu/psp/sprdfi/EMPLOYEE/ERP/c/AUDIT_EXPENSE_FUNCTIONS.TE_EXP_SHEET_INQ.GBL?SHEET_ID=]],AE2353,tbl_TransDet_Exp[[#This Row],[&amp;PAGE=EX_SHEET_ENTRY]]))</f>
        <v>0</v>
      </c>
      <c r="AG2353" s="250" t="str">
        <f t="shared" si="113"/>
        <v>https://docmgmt.its.fsu.edu/NolijWeb/public/apiLoginCheck.jsp?redir=../documentviewer/%3FdocumentId%3D</v>
      </c>
      <c r="AH23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3" s="250" t="str">
        <f>tbl_TransDet_Exp[[#Headers],[&amp;TargetFrameName=None]]</f>
        <v>&amp;TargetFrameName=None</v>
      </c>
      <c r="AJ23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3" s="71"/>
      <c r="AN2353" s="22"/>
      <c r="AO2353" s="22"/>
      <c r="AP2353" s="208"/>
      <c r="AQ2353" s="42" t="e">
        <f>IF(tbl_TransDet_Exp[[#This Row],[Custom SR Type]]="",INDEX(SR_Lookup[Section Name],MATCH(tbl_TransDet_Exp[[#This Row],[Account]],SR_Lookup[Account],0)),tbl_TransDet_Exp[[#This Row],[Custom SR Type]])</f>
        <v>#N/A</v>
      </c>
      <c r="AR2353" s="42">
        <f>VALUE(CONCATENATE(C2353,TEXT(tbl_TransDet_Exp[[#This Row],[Pd]],"00")))</f>
        <v>0</v>
      </c>
      <c r="AS2353" s="42" t="str">
        <f>TEXT(tbl_TransDet_Exp[[#This Row],[Project Id]],"000000")</f>
        <v>000000</v>
      </c>
      <c r="AT2353" s="42" t="e">
        <f>INDEX(Table11[Description],MATCH(tbl_TransDet_Exp[[#This Row],[Account]],Table11[GL Account],0))</f>
        <v>#N/A</v>
      </c>
      <c r="AU23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4" spans="2:47">
      <c r="B2354" s="11"/>
      <c r="C2354" s="243"/>
      <c r="D2354" s="243"/>
      <c r="E2354" s="11"/>
      <c r="F2354" s="11"/>
      <c r="G2354" s="11"/>
      <c r="H2354" s="11"/>
      <c r="I2354" s="11"/>
      <c r="J2354" s="11"/>
      <c r="K2354" s="11"/>
      <c r="L2354" s="11"/>
      <c r="M2354" s="11"/>
      <c r="N2354" s="11"/>
      <c r="O2354" s="244"/>
      <c r="P2354" s="11"/>
      <c r="Q2354" s="245"/>
      <c r="R2354" s="11"/>
      <c r="S2354" s="11"/>
      <c r="T2354" s="11"/>
      <c r="U2354" s="11"/>
      <c r="V2354" s="11"/>
      <c r="W2354" s="11"/>
      <c r="X2354" s="11"/>
      <c r="Y2354" s="11"/>
      <c r="Z2354" s="246"/>
      <c r="AA23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4" s="250" t="e">
        <f>IF(tbl_TransDet_Exp[[#This Row],[+/-  (HR GL Detail)]]&lt;&gt;"",tbl_TransDet_Exp[[#This Row],[+/-  (HR GL Detail)]],IF(#REF!&lt;&gt;"",#REF!,""))</f>
        <v>#REF!</v>
      </c>
      <c r="AC2354" s="250" t="str">
        <f t="shared" si="111"/>
        <v>https://financials.omni.fsu.edu/psp/sprdfi/EMPLOYEE/ERP/c/AUDIT_EXPENSE_FUNCTIONS.TE_EXP_SHEET_INQ.GBL?SHEET_ID=</v>
      </c>
      <c r="AD2354" s="250" t="str">
        <f t="shared" si="112"/>
        <v>&amp;PAGE=EX_SHEET_ENTRY</v>
      </c>
      <c r="AE2354" s="250" t="str">
        <f>IF(LEFT(tbl_TransDet_Exp[[#This Row],[Journal Id]],2)="EX",TEXT(tbl_TransDet_Exp[[#This Row],[Vch /Ex /PayId]],"0000000000"),"")</f>
        <v/>
      </c>
      <c r="AF2354" s="250" t="b">
        <f>IF(tbl_TransDet_Exp[[#This Row],[ER Lookup and Format]]&lt;&gt;"",CONCATENATE(tbl_TransDet_Exp[[#This Row],[https://financials.omni.fsu.edu/psp/sprdfi/EMPLOYEE/ERP/c/AUDIT_EXPENSE_FUNCTIONS.TE_EXP_SHEET_INQ.GBL?SHEET_ID=]],AE2354,tbl_TransDet_Exp[[#This Row],[&amp;PAGE=EX_SHEET_ENTRY]]))</f>
        <v>0</v>
      </c>
      <c r="AG2354" s="250" t="str">
        <f t="shared" si="113"/>
        <v>https://docmgmt.its.fsu.edu/NolijWeb/public/apiLoginCheck.jsp?redir=../documentviewer/%3FdocumentId%3D</v>
      </c>
      <c r="AH23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4" s="250" t="str">
        <f>tbl_TransDet_Exp[[#Headers],[&amp;TargetFrameName=None]]</f>
        <v>&amp;TargetFrameName=None</v>
      </c>
      <c r="AJ23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4" s="71"/>
      <c r="AN2354" s="22"/>
      <c r="AO2354" s="22"/>
      <c r="AP2354" s="208"/>
      <c r="AQ2354" s="42" t="e">
        <f>IF(tbl_TransDet_Exp[[#This Row],[Custom SR Type]]="",INDEX(SR_Lookup[Section Name],MATCH(tbl_TransDet_Exp[[#This Row],[Account]],SR_Lookup[Account],0)),tbl_TransDet_Exp[[#This Row],[Custom SR Type]])</f>
        <v>#N/A</v>
      </c>
      <c r="AR2354" s="42">
        <f>VALUE(CONCATENATE(C2354,TEXT(tbl_TransDet_Exp[[#This Row],[Pd]],"00")))</f>
        <v>0</v>
      </c>
      <c r="AS2354" s="42" t="str">
        <f>TEXT(tbl_TransDet_Exp[[#This Row],[Project Id]],"000000")</f>
        <v>000000</v>
      </c>
      <c r="AT2354" s="42" t="e">
        <f>INDEX(Table11[Description],MATCH(tbl_TransDet_Exp[[#This Row],[Account]],Table11[GL Account],0))</f>
        <v>#N/A</v>
      </c>
      <c r="AU23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5" spans="2:47">
      <c r="B2355" s="11"/>
      <c r="C2355" s="243"/>
      <c r="D2355" s="243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244"/>
      <c r="P2355" s="11"/>
      <c r="Q2355" s="245"/>
      <c r="R2355" s="11"/>
      <c r="S2355" s="11"/>
      <c r="T2355" s="11"/>
      <c r="U2355" s="11"/>
      <c r="V2355" s="11"/>
      <c r="W2355" s="11"/>
      <c r="X2355" s="11"/>
      <c r="Y2355" s="11"/>
      <c r="Z2355" s="246"/>
      <c r="AA23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5" s="250" t="e">
        <f>IF(tbl_TransDet_Exp[[#This Row],[+/-  (HR GL Detail)]]&lt;&gt;"",tbl_TransDet_Exp[[#This Row],[+/-  (HR GL Detail)]],IF(#REF!&lt;&gt;"",#REF!,""))</f>
        <v>#REF!</v>
      </c>
      <c r="AC2355" s="250" t="str">
        <f t="shared" si="111"/>
        <v>https://financials.omni.fsu.edu/psp/sprdfi/EMPLOYEE/ERP/c/AUDIT_EXPENSE_FUNCTIONS.TE_EXP_SHEET_INQ.GBL?SHEET_ID=</v>
      </c>
      <c r="AD2355" s="250" t="str">
        <f t="shared" si="112"/>
        <v>&amp;PAGE=EX_SHEET_ENTRY</v>
      </c>
      <c r="AE2355" s="250" t="str">
        <f>IF(LEFT(tbl_TransDet_Exp[[#This Row],[Journal Id]],2)="EX",TEXT(tbl_TransDet_Exp[[#This Row],[Vch /Ex /PayId]],"0000000000"),"")</f>
        <v/>
      </c>
      <c r="AF2355" s="250" t="b">
        <f>IF(tbl_TransDet_Exp[[#This Row],[ER Lookup and Format]]&lt;&gt;"",CONCATENATE(tbl_TransDet_Exp[[#This Row],[https://financials.omni.fsu.edu/psp/sprdfi/EMPLOYEE/ERP/c/AUDIT_EXPENSE_FUNCTIONS.TE_EXP_SHEET_INQ.GBL?SHEET_ID=]],AE2355,tbl_TransDet_Exp[[#This Row],[&amp;PAGE=EX_SHEET_ENTRY]]))</f>
        <v>0</v>
      </c>
      <c r="AG2355" s="250" t="str">
        <f t="shared" si="113"/>
        <v>https://docmgmt.its.fsu.edu/NolijWeb/public/apiLoginCheck.jsp?redir=../documentviewer/%3FdocumentId%3D</v>
      </c>
      <c r="AH23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5" s="250" t="str">
        <f>tbl_TransDet_Exp[[#Headers],[&amp;TargetFrameName=None]]</f>
        <v>&amp;TargetFrameName=None</v>
      </c>
      <c r="AJ23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5" s="71"/>
      <c r="AN2355" s="22"/>
      <c r="AO2355" s="22"/>
      <c r="AP2355" s="208"/>
      <c r="AQ2355" s="42" t="e">
        <f>IF(tbl_TransDet_Exp[[#This Row],[Custom SR Type]]="",INDEX(SR_Lookup[Section Name],MATCH(tbl_TransDet_Exp[[#This Row],[Account]],SR_Lookup[Account],0)),tbl_TransDet_Exp[[#This Row],[Custom SR Type]])</f>
        <v>#N/A</v>
      </c>
      <c r="AR2355" s="42">
        <f>VALUE(CONCATENATE(C2355,TEXT(tbl_TransDet_Exp[[#This Row],[Pd]],"00")))</f>
        <v>0</v>
      </c>
      <c r="AS2355" s="42" t="str">
        <f>TEXT(tbl_TransDet_Exp[[#This Row],[Project Id]],"000000")</f>
        <v>000000</v>
      </c>
      <c r="AT2355" s="42" t="e">
        <f>INDEX(Table11[Description],MATCH(tbl_TransDet_Exp[[#This Row],[Account]],Table11[GL Account],0))</f>
        <v>#N/A</v>
      </c>
      <c r="AU23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6" spans="2:47">
      <c r="B2356" s="11"/>
      <c r="C2356" s="243"/>
      <c r="D2356" s="243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244"/>
      <c r="P2356" s="11"/>
      <c r="Q2356" s="245"/>
      <c r="R2356" s="11"/>
      <c r="S2356" s="11"/>
      <c r="T2356" s="11"/>
      <c r="U2356" s="11"/>
      <c r="V2356" s="11"/>
      <c r="W2356" s="11"/>
      <c r="X2356" s="11"/>
      <c r="Y2356" s="11"/>
      <c r="Z2356" s="246"/>
      <c r="AA23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6" s="250" t="e">
        <f>IF(tbl_TransDet_Exp[[#This Row],[+/-  (HR GL Detail)]]&lt;&gt;"",tbl_TransDet_Exp[[#This Row],[+/-  (HR GL Detail)]],IF(#REF!&lt;&gt;"",#REF!,""))</f>
        <v>#REF!</v>
      </c>
      <c r="AC2356" s="250" t="str">
        <f t="shared" si="111"/>
        <v>https://financials.omni.fsu.edu/psp/sprdfi/EMPLOYEE/ERP/c/AUDIT_EXPENSE_FUNCTIONS.TE_EXP_SHEET_INQ.GBL?SHEET_ID=</v>
      </c>
      <c r="AD2356" s="250" t="str">
        <f t="shared" si="112"/>
        <v>&amp;PAGE=EX_SHEET_ENTRY</v>
      </c>
      <c r="AE2356" s="250" t="str">
        <f>IF(LEFT(tbl_TransDet_Exp[[#This Row],[Journal Id]],2)="EX",TEXT(tbl_TransDet_Exp[[#This Row],[Vch /Ex /PayId]],"0000000000"),"")</f>
        <v/>
      </c>
      <c r="AF2356" s="250" t="b">
        <f>IF(tbl_TransDet_Exp[[#This Row],[ER Lookup and Format]]&lt;&gt;"",CONCATENATE(tbl_TransDet_Exp[[#This Row],[https://financials.omni.fsu.edu/psp/sprdfi/EMPLOYEE/ERP/c/AUDIT_EXPENSE_FUNCTIONS.TE_EXP_SHEET_INQ.GBL?SHEET_ID=]],AE2356,tbl_TransDet_Exp[[#This Row],[&amp;PAGE=EX_SHEET_ENTRY]]))</f>
        <v>0</v>
      </c>
      <c r="AG2356" s="250" t="str">
        <f t="shared" si="113"/>
        <v>https://docmgmt.its.fsu.edu/NolijWeb/public/apiLoginCheck.jsp?redir=../documentviewer/%3FdocumentId%3D</v>
      </c>
      <c r="AH23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6" s="250" t="str">
        <f>tbl_TransDet_Exp[[#Headers],[&amp;TargetFrameName=None]]</f>
        <v>&amp;TargetFrameName=None</v>
      </c>
      <c r="AJ23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6" s="71"/>
      <c r="AN2356" s="22"/>
      <c r="AO2356" s="22"/>
      <c r="AP2356" s="208"/>
      <c r="AQ2356" s="42" t="e">
        <f>IF(tbl_TransDet_Exp[[#This Row],[Custom SR Type]]="",INDEX(SR_Lookup[Section Name],MATCH(tbl_TransDet_Exp[[#This Row],[Account]],SR_Lookup[Account],0)),tbl_TransDet_Exp[[#This Row],[Custom SR Type]])</f>
        <v>#N/A</v>
      </c>
      <c r="AR2356" s="42">
        <f>VALUE(CONCATENATE(C2356,TEXT(tbl_TransDet_Exp[[#This Row],[Pd]],"00")))</f>
        <v>0</v>
      </c>
      <c r="AS2356" s="42" t="str">
        <f>TEXT(tbl_TransDet_Exp[[#This Row],[Project Id]],"000000")</f>
        <v>000000</v>
      </c>
      <c r="AT2356" s="42" t="e">
        <f>INDEX(Table11[Description],MATCH(tbl_TransDet_Exp[[#This Row],[Account]],Table11[GL Account],0))</f>
        <v>#N/A</v>
      </c>
      <c r="AU23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7" spans="2:47">
      <c r="B2357" s="11"/>
      <c r="C2357" s="243"/>
      <c r="D2357" s="243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244"/>
      <c r="P2357" s="11"/>
      <c r="Q2357" s="245"/>
      <c r="R2357" s="11"/>
      <c r="S2357" s="11"/>
      <c r="T2357" s="11"/>
      <c r="U2357" s="11"/>
      <c r="V2357" s="11"/>
      <c r="W2357" s="11"/>
      <c r="X2357" s="11"/>
      <c r="Y2357" s="11"/>
      <c r="Z2357" s="246"/>
      <c r="AA23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7" s="250" t="e">
        <f>IF(tbl_TransDet_Exp[[#This Row],[+/-  (HR GL Detail)]]&lt;&gt;"",tbl_TransDet_Exp[[#This Row],[+/-  (HR GL Detail)]],IF(#REF!&lt;&gt;"",#REF!,""))</f>
        <v>#REF!</v>
      </c>
      <c r="AC2357" s="250" t="str">
        <f t="shared" si="111"/>
        <v>https://financials.omni.fsu.edu/psp/sprdfi/EMPLOYEE/ERP/c/AUDIT_EXPENSE_FUNCTIONS.TE_EXP_SHEET_INQ.GBL?SHEET_ID=</v>
      </c>
      <c r="AD2357" s="250" t="str">
        <f t="shared" si="112"/>
        <v>&amp;PAGE=EX_SHEET_ENTRY</v>
      </c>
      <c r="AE2357" s="250" t="str">
        <f>IF(LEFT(tbl_TransDet_Exp[[#This Row],[Journal Id]],2)="EX",TEXT(tbl_TransDet_Exp[[#This Row],[Vch /Ex /PayId]],"0000000000"),"")</f>
        <v/>
      </c>
      <c r="AF2357" s="250" t="b">
        <f>IF(tbl_TransDet_Exp[[#This Row],[ER Lookup and Format]]&lt;&gt;"",CONCATENATE(tbl_TransDet_Exp[[#This Row],[https://financials.omni.fsu.edu/psp/sprdfi/EMPLOYEE/ERP/c/AUDIT_EXPENSE_FUNCTIONS.TE_EXP_SHEET_INQ.GBL?SHEET_ID=]],AE2357,tbl_TransDet_Exp[[#This Row],[&amp;PAGE=EX_SHEET_ENTRY]]))</f>
        <v>0</v>
      </c>
      <c r="AG2357" s="250" t="str">
        <f t="shared" si="113"/>
        <v>https://docmgmt.its.fsu.edu/NolijWeb/public/apiLoginCheck.jsp?redir=../documentviewer/%3FdocumentId%3D</v>
      </c>
      <c r="AH23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7" s="250" t="str">
        <f>tbl_TransDet_Exp[[#Headers],[&amp;TargetFrameName=None]]</f>
        <v>&amp;TargetFrameName=None</v>
      </c>
      <c r="AJ23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7" s="71"/>
      <c r="AN2357" s="22"/>
      <c r="AO2357" s="22"/>
      <c r="AP2357" s="208"/>
      <c r="AQ2357" s="42" t="e">
        <f>IF(tbl_TransDet_Exp[[#This Row],[Custom SR Type]]="",INDEX(SR_Lookup[Section Name],MATCH(tbl_TransDet_Exp[[#This Row],[Account]],SR_Lookup[Account],0)),tbl_TransDet_Exp[[#This Row],[Custom SR Type]])</f>
        <v>#N/A</v>
      </c>
      <c r="AR2357" s="42">
        <f>VALUE(CONCATENATE(C2357,TEXT(tbl_TransDet_Exp[[#This Row],[Pd]],"00")))</f>
        <v>0</v>
      </c>
      <c r="AS2357" s="42" t="str">
        <f>TEXT(tbl_TransDet_Exp[[#This Row],[Project Id]],"000000")</f>
        <v>000000</v>
      </c>
      <c r="AT2357" s="42" t="e">
        <f>INDEX(Table11[Description],MATCH(tbl_TransDet_Exp[[#This Row],[Account]],Table11[GL Account],0))</f>
        <v>#N/A</v>
      </c>
      <c r="AU23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8" spans="2:47">
      <c r="B2358" s="11"/>
      <c r="C2358" s="243"/>
      <c r="D2358" s="243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244"/>
      <c r="P2358" s="11"/>
      <c r="Q2358" s="245"/>
      <c r="R2358" s="11"/>
      <c r="S2358" s="11"/>
      <c r="T2358" s="11"/>
      <c r="U2358" s="11"/>
      <c r="V2358" s="11"/>
      <c r="W2358" s="11"/>
      <c r="X2358" s="11"/>
      <c r="Y2358" s="11"/>
      <c r="Z2358" s="246"/>
      <c r="AA23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8" s="250" t="e">
        <f>IF(tbl_TransDet_Exp[[#This Row],[+/-  (HR GL Detail)]]&lt;&gt;"",tbl_TransDet_Exp[[#This Row],[+/-  (HR GL Detail)]],IF(#REF!&lt;&gt;"",#REF!,""))</f>
        <v>#REF!</v>
      </c>
      <c r="AC2358" s="250" t="str">
        <f t="shared" si="111"/>
        <v>https://financials.omni.fsu.edu/psp/sprdfi/EMPLOYEE/ERP/c/AUDIT_EXPENSE_FUNCTIONS.TE_EXP_SHEET_INQ.GBL?SHEET_ID=</v>
      </c>
      <c r="AD2358" s="250" t="str">
        <f t="shared" si="112"/>
        <v>&amp;PAGE=EX_SHEET_ENTRY</v>
      </c>
      <c r="AE2358" s="250" t="str">
        <f>IF(LEFT(tbl_TransDet_Exp[[#This Row],[Journal Id]],2)="EX",TEXT(tbl_TransDet_Exp[[#This Row],[Vch /Ex /PayId]],"0000000000"),"")</f>
        <v/>
      </c>
      <c r="AF2358" s="250" t="b">
        <f>IF(tbl_TransDet_Exp[[#This Row],[ER Lookup and Format]]&lt;&gt;"",CONCATENATE(tbl_TransDet_Exp[[#This Row],[https://financials.omni.fsu.edu/psp/sprdfi/EMPLOYEE/ERP/c/AUDIT_EXPENSE_FUNCTIONS.TE_EXP_SHEET_INQ.GBL?SHEET_ID=]],AE2358,tbl_TransDet_Exp[[#This Row],[&amp;PAGE=EX_SHEET_ENTRY]]))</f>
        <v>0</v>
      </c>
      <c r="AG2358" s="250" t="str">
        <f t="shared" si="113"/>
        <v>https://docmgmt.its.fsu.edu/NolijWeb/public/apiLoginCheck.jsp?redir=../documentviewer/%3FdocumentId%3D</v>
      </c>
      <c r="AH23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8" s="250" t="str">
        <f>tbl_TransDet_Exp[[#Headers],[&amp;TargetFrameName=None]]</f>
        <v>&amp;TargetFrameName=None</v>
      </c>
      <c r="AJ23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8" s="71"/>
      <c r="AN2358" s="22"/>
      <c r="AO2358" s="22"/>
      <c r="AP2358" s="208"/>
      <c r="AQ2358" s="42" t="e">
        <f>IF(tbl_TransDet_Exp[[#This Row],[Custom SR Type]]="",INDEX(SR_Lookup[Section Name],MATCH(tbl_TransDet_Exp[[#This Row],[Account]],SR_Lookup[Account],0)),tbl_TransDet_Exp[[#This Row],[Custom SR Type]])</f>
        <v>#N/A</v>
      </c>
      <c r="AR2358" s="42">
        <f>VALUE(CONCATENATE(C2358,TEXT(tbl_TransDet_Exp[[#This Row],[Pd]],"00")))</f>
        <v>0</v>
      </c>
      <c r="AS2358" s="42" t="str">
        <f>TEXT(tbl_TransDet_Exp[[#This Row],[Project Id]],"000000")</f>
        <v>000000</v>
      </c>
      <c r="AT2358" s="42" t="e">
        <f>INDEX(Table11[Description],MATCH(tbl_TransDet_Exp[[#This Row],[Account]],Table11[GL Account],0))</f>
        <v>#N/A</v>
      </c>
      <c r="AU23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59" spans="2:47">
      <c r="B2359" s="11"/>
      <c r="C2359" s="243"/>
      <c r="D2359" s="243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244"/>
      <c r="P2359" s="11"/>
      <c r="Q2359" s="245"/>
      <c r="R2359" s="11"/>
      <c r="S2359" s="11"/>
      <c r="T2359" s="11"/>
      <c r="U2359" s="11"/>
      <c r="V2359" s="11"/>
      <c r="W2359" s="11"/>
      <c r="X2359" s="11"/>
      <c r="Y2359" s="11"/>
      <c r="Z2359" s="246"/>
      <c r="AA23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59" s="250" t="e">
        <f>IF(tbl_TransDet_Exp[[#This Row],[+/-  (HR GL Detail)]]&lt;&gt;"",tbl_TransDet_Exp[[#This Row],[+/-  (HR GL Detail)]],IF(#REF!&lt;&gt;"",#REF!,""))</f>
        <v>#REF!</v>
      </c>
      <c r="AC2359" s="250" t="str">
        <f t="shared" si="111"/>
        <v>https://financials.omni.fsu.edu/psp/sprdfi/EMPLOYEE/ERP/c/AUDIT_EXPENSE_FUNCTIONS.TE_EXP_SHEET_INQ.GBL?SHEET_ID=</v>
      </c>
      <c r="AD2359" s="250" t="str">
        <f t="shared" si="112"/>
        <v>&amp;PAGE=EX_SHEET_ENTRY</v>
      </c>
      <c r="AE2359" s="250" t="str">
        <f>IF(LEFT(tbl_TransDet_Exp[[#This Row],[Journal Id]],2)="EX",TEXT(tbl_TransDet_Exp[[#This Row],[Vch /Ex /PayId]],"0000000000"),"")</f>
        <v/>
      </c>
      <c r="AF2359" s="250" t="b">
        <f>IF(tbl_TransDet_Exp[[#This Row],[ER Lookup and Format]]&lt;&gt;"",CONCATENATE(tbl_TransDet_Exp[[#This Row],[https://financials.omni.fsu.edu/psp/sprdfi/EMPLOYEE/ERP/c/AUDIT_EXPENSE_FUNCTIONS.TE_EXP_SHEET_INQ.GBL?SHEET_ID=]],AE2359,tbl_TransDet_Exp[[#This Row],[&amp;PAGE=EX_SHEET_ENTRY]]))</f>
        <v>0</v>
      </c>
      <c r="AG2359" s="250" t="str">
        <f t="shared" si="113"/>
        <v>https://docmgmt.its.fsu.edu/NolijWeb/public/apiLoginCheck.jsp?redir=../documentviewer/%3FdocumentId%3D</v>
      </c>
      <c r="AH23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59" s="250" t="str">
        <f>tbl_TransDet_Exp[[#Headers],[&amp;TargetFrameName=None]]</f>
        <v>&amp;TargetFrameName=None</v>
      </c>
      <c r="AJ23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59" s="71"/>
      <c r="AN2359" s="22"/>
      <c r="AO2359" s="22"/>
      <c r="AP2359" s="208"/>
      <c r="AQ2359" s="42" t="e">
        <f>IF(tbl_TransDet_Exp[[#This Row],[Custom SR Type]]="",INDEX(SR_Lookup[Section Name],MATCH(tbl_TransDet_Exp[[#This Row],[Account]],SR_Lookup[Account],0)),tbl_TransDet_Exp[[#This Row],[Custom SR Type]])</f>
        <v>#N/A</v>
      </c>
      <c r="AR2359" s="42">
        <f>VALUE(CONCATENATE(C2359,TEXT(tbl_TransDet_Exp[[#This Row],[Pd]],"00")))</f>
        <v>0</v>
      </c>
      <c r="AS2359" s="42" t="str">
        <f>TEXT(tbl_TransDet_Exp[[#This Row],[Project Id]],"000000")</f>
        <v>000000</v>
      </c>
      <c r="AT2359" s="42" t="e">
        <f>INDEX(Table11[Description],MATCH(tbl_TransDet_Exp[[#This Row],[Account]],Table11[GL Account],0))</f>
        <v>#N/A</v>
      </c>
      <c r="AU23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0" spans="2:47">
      <c r="B2360" s="11"/>
      <c r="C2360" s="243"/>
      <c r="D2360" s="243"/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244"/>
      <c r="P2360" s="11"/>
      <c r="Q2360" s="245"/>
      <c r="R2360" s="11"/>
      <c r="S2360" s="11"/>
      <c r="T2360" s="11"/>
      <c r="U2360" s="11"/>
      <c r="V2360" s="11"/>
      <c r="W2360" s="11"/>
      <c r="X2360" s="11"/>
      <c r="Y2360" s="11"/>
      <c r="Z2360" s="246"/>
      <c r="AA23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0" s="250" t="e">
        <f>IF(tbl_TransDet_Exp[[#This Row],[+/-  (HR GL Detail)]]&lt;&gt;"",tbl_TransDet_Exp[[#This Row],[+/-  (HR GL Detail)]],IF(#REF!&lt;&gt;"",#REF!,""))</f>
        <v>#REF!</v>
      </c>
      <c r="AC2360" s="250" t="str">
        <f t="shared" si="111"/>
        <v>https://financials.omni.fsu.edu/psp/sprdfi/EMPLOYEE/ERP/c/AUDIT_EXPENSE_FUNCTIONS.TE_EXP_SHEET_INQ.GBL?SHEET_ID=</v>
      </c>
      <c r="AD2360" s="250" t="str">
        <f t="shared" si="112"/>
        <v>&amp;PAGE=EX_SHEET_ENTRY</v>
      </c>
      <c r="AE2360" s="250" t="str">
        <f>IF(LEFT(tbl_TransDet_Exp[[#This Row],[Journal Id]],2)="EX",TEXT(tbl_TransDet_Exp[[#This Row],[Vch /Ex /PayId]],"0000000000"),"")</f>
        <v/>
      </c>
      <c r="AF2360" s="250" t="b">
        <f>IF(tbl_TransDet_Exp[[#This Row],[ER Lookup and Format]]&lt;&gt;"",CONCATENATE(tbl_TransDet_Exp[[#This Row],[https://financials.omni.fsu.edu/psp/sprdfi/EMPLOYEE/ERP/c/AUDIT_EXPENSE_FUNCTIONS.TE_EXP_SHEET_INQ.GBL?SHEET_ID=]],AE2360,tbl_TransDet_Exp[[#This Row],[&amp;PAGE=EX_SHEET_ENTRY]]))</f>
        <v>0</v>
      </c>
      <c r="AG2360" s="250" t="str">
        <f t="shared" si="113"/>
        <v>https://docmgmt.its.fsu.edu/NolijWeb/public/apiLoginCheck.jsp?redir=../documentviewer/%3FdocumentId%3D</v>
      </c>
      <c r="AH23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0" s="250" t="str">
        <f>tbl_TransDet_Exp[[#Headers],[&amp;TargetFrameName=None]]</f>
        <v>&amp;TargetFrameName=None</v>
      </c>
      <c r="AJ23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0" s="71"/>
      <c r="AN2360" s="22"/>
      <c r="AO2360" s="22"/>
      <c r="AP2360" s="208"/>
      <c r="AQ2360" s="42" t="e">
        <f>IF(tbl_TransDet_Exp[[#This Row],[Custom SR Type]]="",INDEX(SR_Lookup[Section Name],MATCH(tbl_TransDet_Exp[[#This Row],[Account]],SR_Lookup[Account],0)),tbl_TransDet_Exp[[#This Row],[Custom SR Type]])</f>
        <v>#N/A</v>
      </c>
      <c r="AR2360" s="42">
        <f>VALUE(CONCATENATE(C2360,TEXT(tbl_TransDet_Exp[[#This Row],[Pd]],"00")))</f>
        <v>0</v>
      </c>
      <c r="AS2360" s="42" t="str">
        <f>TEXT(tbl_TransDet_Exp[[#This Row],[Project Id]],"000000")</f>
        <v>000000</v>
      </c>
      <c r="AT2360" s="42" t="e">
        <f>INDEX(Table11[Description],MATCH(tbl_TransDet_Exp[[#This Row],[Account]],Table11[GL Account],0))</f>
        <v>#N/A</v>
      </c>
      <c r="AU23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1" spans="2:47">
      <c r="B2361" s="11"/>
      <c r="C2361" s="243"/>
      <c r="D2361" s="243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244"/>
      <c r="P2361" s="11"/>
      <c r="Q2361" s="245"/>
      <c r="R2361" s="11"/>
      <c r="S2361" s="11"/>
      <c r="T2361" s="11"/>
      <c r="U2361" s="11"/>
      <c r="V2361" s="11"/>
      <c r="W2361" s="11"/>
      <c r="X2361" s="11"/>
      <c r="Y2361" s="11"/>
      <c r="Z2361" s="246"/>
      <c r="AA23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1" s="250" t="e">
        <f>IF(tbl_TransDet_Exp[[#This Row],[+/-  (HR GL Detail)]]&lt;&gt;"",tbl_TransDet_Exp[[#This Row],[+/-  (HR GL Detail)]],IF(#REF!&lt;&gt;"",#REF!,""))</f>
        <v>#REF!</v>
      </c>
      <c r="AC2361" s="250" t="str">
        <f t="shared" si="111"/>
        <v>https://financials.omni.fsu.edu/psp/sprdfi/EMPLOYEE/ERP/c/AUDIT_EXPENSE_FUNCTIONS.TE_EXP_SHEET_INQ.GBL?SHEET_ID=</v>
      </c>
      <c r="AD2361" s="250" t="str">
        <f t="shared" si="112"/>
        <v>&amp;PAGE=EX_SHEET_ENTRY</v>
      </c>
      <c r="AE2361" s="250" t="str">
        <f>IF(LEFT(tbl_TransDet_Exp[[#This Row],[Journal Id]],2)="EX",TEXT(tbl_TransDet_Exp[[#This Row],[Vch /Ex /PayId]],"0000000000"),"")</f>
        <v/>
      </c>
      <c r="AF2361" s="250" t="b">
        <f>IF(tbl_TransDet_Exp[[#This Row],[ER Lookup and Format]]&lt;&gt;"",CONCATENATE(tbl_TransDet_Exp[[#This Row],[https://financials.omni.fsu.edu/psp/sprdfi/EMPLOYEE/ERP/c/AUDIT_EXPENSE_FUNCTIONS.TE_EXP_SHEET_INQ.GBL?SHEET_ID=]],AE2361,tbl_TransDet_Exp[[#This Row],[&amp;PAGE=EX_SHEET_ENTRY]]))</f>
        <v>0</v>
      </c>
      <c r="AG2361" s="250" t="str">
        <f t="shared" si="113"/>
        <v>https://docmgmt.its.fsu.edu/NolijWeb/public/apiLoginCheck.jsp?redir=../documentviewer/%3FdocumentId%3D</v>
      </c>
      <c r="AH23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1" s="250" t="str">
        <f>tbl_TransDet_Exp[[#Headers],[&amp;TargetFrameName=None]]</f>
        <v>&amp;TargetFrameName=None</v>
      </c>
      <c r="AJ23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1" s="71"/>
      <c r="AN2361" s="22"/>
      <c r="AO2361" s="22"/>
      <c r="AP2361" s="208"/>
      <c r="AQ2361" s="42" t="e">
        <f>IF(tbl_TransDet_Exp[[#This Row],[Custom SR Type]]="",INDEX(SR_Lookup[Section Name],MATCH(tbl_TransDet_Exp[[#This Row],[Account]],SR_Lookup[Account],0)),tbl_TransDet_Exp[[#This Row],[Custom SR Type]])</f>
        <v>#N/A</v>
      </c>
      <c r="AR2361" s="42">
        <f>VALUE(CONCATENATE(C2361,TEXT(tbl_TransDet_Exp[[#This Row],[Pd]],"00")))</f>
        <v>0</v>
      </c>
      <c r="AS2361" s="42" t="str">
        <f>TEXT(tbl_TransDet_Exp[[#This Row],[Project Id]],"000000")</f>
        <v>000000</v>
      </c>
      <c r="AT2361" s="42" t="e">
        <f>INDEX(Table11[Description],MATCH(tbl_TransDet_Exp[[#This Row],[Account]],Table11[GL Account],0))</f>
        <v>#N/A</v>
      </c>
      <c r="AU23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2" spans="2:47">
      <c r="B2362" s="11"/>
      <c r="C2362" s="243"/>
      <c r="D2362" s="243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244"/>
      <c r="P2362" s="11"/>
      <c r="Q2362" s="245"/>
      <c r="R2362" s="11"/>
      <c r="S2362" s="11"/>
      <c r="T2362" s="11"/>
      <c r="U2362" s="11"/>
      <c r="V2362" s="11"/>
      <c r="W2362" s="11"/>
      <c r="X2362" s="11"/>
      <c r="Y2362" s="11"/>
      <c r="Z2362" s="246"/>
      <c r="AA23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2" s="250" t="e">
        <f>IF(tbl_TransDet_Exp[[#This Row],[+/-  (HR GL Detail)]]&lt;&gt;"",tbl_TransDet_Exp[[#This Row],[+/-  (HR GL Detail)]],IF(#REF!&lt;&gt;"",#REF!,""))</f>
        <v>#REF!</v>
      </c>
      <c r="AC2362" s="250" t="str">
        <f t="shared" si="111"/>
        <v>https://financials.omni.fsu.edu/psp/sprdfi/EMPLOYEE/ERP/c/AUDIT_EXPENSE_FUNCTIONS.TE_EXP_SHEET_INQ.GBL?SHEET_ID=</v>
      </c>
      <c r="AD2362" s="250" t="str">
        <f t="shared" si="112"/>
        <v>&amp;PAGE=EX_SHEET_ENTRY</v>
      </c>
      <c r="AE2362" s="250" t="str">
        <f>IF(LEFT(tbl_TransDet_Exp[[#This Row],[Journal Id]],2)="EX",TEXT(tbl_TransDet_Exp[[#This Row],[Vch /Ex /PayId]],"0000000000"),"")</f>
        <v/>
      </c>
      <c r="AF2362" s="250" t="b">
        <f>IF(tbl_TransDet_Exp[[#This Row],[ER Lookup and Format]]&lt;&gt;"",CONCATENATE(tbl_TransDet_Exp[[#This Row],[https://financials.omni.fsu.edu/psp/sprdfi/EMPLOYEE/ERP/c/AUDIT_EXPENSE_FUNCTIONS.TE_EXP_SHEET_INQ.GBL?SHEET_ID=]],AE2362,tbl_TransDet_Exp[[#This Row],[&amp;PAGE=EX_SHEET_ENTRY]]))</f>
        <v>0</v>
      </c>
      <c r="AG2362" s="250" t="str">
        <f t="shared" si="113"/>
        <v>https://docmgmt.its.fsu.edu/NolijWeb/public/apiLoginCheck.jsp?redir=../documentviewer/%3FdocumentId%3D</v>
      </c>
      <c r="AH23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2" s="250" t="str">
        <f>tbl_TransDet_Exp[[#Headers],[&amp;TargetFrameName=None]]</f>
        <v>&amp;TargetFrameName=None</v>
      </c>
      <c r="AJ23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2" s="71"/>
      <c r="AN2362" s="22"/>
      <c r="AO2362" s="22"/>
      <c r="AP2362" s="208"/>
      <c r="AQ2362" s="42" t="e">
        <f>IF(tbl_TransDet_Exp[[#This Row],[Custom SR Type]]="",INDEX(SR_Lookup[Section Name],MATCH(tbl_TransDet_Exp[[#This Row],[Account]],SR_Lookup[Account],0)),tbl_TransDet_Exp[[#This Row],[Custom SR Type]])</f>
        <v>#N/A</v>
      </c>
      <c r="AR2362" s="42">
        <f>VALUE(CONCATENATE(C2362,TEXT(tbl_TransDet_Exp[[#This Row],[Pd]],"00")))</f>
        <v>0</v>
      </c>
      <c r="AS2362" s="42" t="str">
        <f>TEXT(tbl_TransDet_Exp[[#This Row],[Project Id]],"000000")</f>
        <v>000000</v>
      </c>
      <c r="AT2362" s="42" t="e">
        <f>INDEX(Table11[Description],MATCH(tbl_TransDet_Exp[[#This Row],[Account]],Table11[GL Account],0))</f>
        <v>#N/A</v>
      </c>
      <c r="AU23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3" spans="2:47">
      <c r="B2363" s="11"/>
      <c r="C2363" s="243"/>
      <c r="D2363" s="243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244"/>
      <c r="P2363" s="11"/>
      <c r="Q2363" s="245"/>
      <c r="R2363" s="11"/>
      <c r="S2363" s="11"/>
      <c r="T2363" s="11"/>
      <c r="U2363" s="11"/>
      <c r="V2363" s="11"/>
      <c r="W2363" s="11"/>
      <c r="X2363" s="11"/>
      <c r="Y2363" s="11"/>
      <c r="Z2363" s="246"/>
      <c r="AA23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3" s="250" t="e">
        <f>IF(tbl_TransDet_Exp[[#This Row],[+/-  (HR GL Detail)]]&lt;&gt;"",tbl_TransDet_Exp[[#This Row],[+/-  (HR GL Detail)]],IF(#REF!&lt;&gt;"",#REF!,""))</f>
        <v>#REF!</v>
      </c>
      <c r="AC2363" s="250" t="str">
        <f t="shared" si="111"/>
        <v>https://financials.omni.fsu.edu/psp/sprdfi/EMPLOYEE/ERP/c/AUDIT_EXPENSE_FUNCTIONS.TE_EXP_SHEET_INQ.GBL?SHEET_ID=</v>
      </c>
      <c r="AD2363" s="250" t="str">
        <f t="shared" si="112"/>
        <v>&amp;PAGE=EX_SHEET_ENTRY</v>
      </c>
      <c r="AE2363" s="250" t="str">
        <f>IF(LEFT(tbl_TransDet_Exp[[#This Row],[Journal Id]],2)="EX",TEXT(tbl_TransDet_Exp[[#This Row],[Vch /Ex /PayId]],"0000000000"),"")</f>
        <v/>
      </c>
      <c r="AF2363" s="250" t="b">
        <f>IF(tbl_TransDet_Exp[[#This Row],[ER Lookup and Format]]&lt;&gt;"",CONCATENATE(tbl_TransDet_Exp[[#This Row],[https://financials.omni.fsu.edu/psp/sprdfi/EMPLOYEE/ERP/c/AUDIT_EXPENSE_FUNCTIONS.TE_EXP_SHEET_INQ.GBL?SHEET_ID=]],AE2363,tbl_TransDet_Exp[[#This Row],[&amp;PAGE=EX_SHEET_ENTRY]]))</f>
        <v>0</v>
      </c>
      <c r="AG2363" s="250" t="str">
        <f t="shared" si="113"/>
        <v>https://docmgmt.its.fsu.edu/NolijWeb/public/apiLoginCheck.jsp?redir=../documentviewer/%3FdocumentId%3D</v>
      </c>
      <c r="AH23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3" s="250" t="str">
        <f>tbl_TransDet_Exp[[#Headers],[&amp;TargetFrameName=None]]</f>
        <v>&amp;TargetFrameName=None</v>
      </c>
      <c r="AJ23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3" s="71"/>
      <c r="AN2363" s="22"/>
      <c r="AO2363" s="22"/>
      <c r="AP2363" s="208"/>
      <c r="AQ2363" s="42" t="e">
        <f>IF(tbl_TransDet_Exp[[#This Row],[Custom SR Type]]="",INDEX(SR_Lookup[Section Name],MATCH(tbl_TransDet_Exp[[#This Row],[Account]],SR_Lookup[Account],0)),tbl_TransDet_Exp[[#This Row],[Custom SR Type]])</f>
        <v>#N/A</v>
      </c>
      <c r="AR2363" s="42">
        <f>VALUE(CONCATENATE(C2363,TEXT(tbl_TransDet_Exp[[#This Row],[Pd]],"00")))</f>
        <v>0</v>
      </c>
      <c r="AS2363" s="42" t="str">
        <f>TEXT(tbl_TransDet_Exp[[#This Row],[Project Id]],"000000")</f>
        <v>000000</v>
      </c>
      <c r="AT2363" s="42" t="e">
        <f>INDEX(Table11[Description],MATCH(tbl_TransDet_Exp[[#This Row],[Account]],Table11[GL Account],0))</f>
        <v>#N/A</v>
      </c>
      <c r="AU23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4" spans="2:47">
      <c r="B2364" s="11"/>
      <c r="C2364" s="243"/>
      <c r="D2364" s="243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244"/>
      <c r="P2364" s="11"/>
      <c r="Q2364" s="245"/>
      <c r="R2364" s="11"/>
      <c r="S2364" s="11"/>
      <c r="T2364" s="11"/>
      <c r="U2364" s="11"/>
      <c r="V2364" s="11"/>
      <c r="W2364" s="11"/>
      <c r="X2364" s="11"/>
      <c r="Y2364" s="11"/>
      <c r="Z2364" s="246"/>
      <c r="AA23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4" s="250" t="e">
        <f>IF(tbl_TransDet_Exp[[#This Row],[+/-  (HR GL Detail)]]&lt;&gt;"",tbl_TransDet_Exp[[#This Row],[+/-  (HR GL Detail)]],IF(#REF!&lt;&gt;"",#REF!,""))</f>
        <v>#REF!</v>
      </c>
      <c r="AC2364" s="250" t="str">
        <f t="shared" si="111"/>
        <v>https://financials.omni.fsu.edu/psp/sprdfi/EMPLOYEE/ERP/c/AUDIT_EXPENSE_FUNCTIONS.TE_EXP_SHEET_INQ.GBL?SHEET_ID=</v>
      </c>
      <c r="AD2364" s="250" t="str">
        <f t="shared" si="112"/>
        <v>&amp;PAGE=EX_SHEET_ENTRY</v>
      </c>
      <c r="AE2364" s="250" t="str">
        <f>IF(LEFT(tbl_TransDet_Exp[[#This Row],[Journal Id]],2)="EX",TEXT(tbl_TransDet_Exp[[#This Row],[Vch /Ex /PayId]],"0000000000"),"")</f>
        <v/>
      </c>
      <c r="AF2364" s="250" t="b">
        <f>IF(tbl_TransDet_Exp[[#This Row],[ER Lookup and Format]]&lt;&gt;"",CONCATENATE(tbl_TransDet_Exp[[#This Row],[https://financials.omni.fsu.edu/psp/sprdfi/EMPLOYEE/ERP/c/AUDIT_EXPENSE_FUNCTIONS.TE_EXP_SHEET_INQ.GBL?SHEET_ID=]],AE2364,tbl_TransDet_Exp[[#This Row],[&amp;PAGE=EX_SHEET_ENTRY]]))</f>
        <v>0</v>
      </c>
      <c r="AG2364" s="250" t="str">
        <f t="shared" si="113"/>
        <v>https://docmgmt.its.fsu.edu/NolijWeb/public/apiLoginCheck.jsp?redir=../documentviewer/%3FdocumentId%3D</v>
      </c>
      <c r="AH23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4" s="250" t="str">
        <f>tbl_TransDet_Exp[[#Headers],[&amp;TargetFrameName=None]]</f>
        <v>&amp;TargetFrameName=None</v>
      </c>
      <c r="AJ23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4" s="71"/>
      <c r="AN2364" s="22"/>
      <c r="AO2364" s="22"/>
      <c r="AP2364" s="208"/>
      <c r="AQ2364" s="42" t="e">
        <f>IF(tbl_TransDet_Exp[[#This Row],[Custom SR Type]]="",INDEX(SR_Lookup[Section Name],MATCH(tbl_TransDet_Exp[[#This Row],[Account]],SR_Lookup[Account],0)),tbl_TransDet_Exp[[#This Row],[Custom SR Type]])</f>
        <v>#N/A</v>
      </c>
      <c r="AR2364" s="42">
        <f>VALUE(CONCATENATE(C2364,TEXT(tbl_TransDet_Exp[[#This Row],[Pd]],"00")))</f>
        <v>0</v>
      </c>
      <c r="AS2364" s="42" t="str">
        <f>TEXT(tbl_TransDet_Exp[[#This Row],[Project Id]],"000000")</f>
        <v>000000</v>
      </c>
      <c r="AT2364" s="42" t="e">
        <f>INDEX(Table11[Description],MATCH(tbl_TransDet_Exp[[#This Row],[Account]],Table11[GL Account],0))</f>
        <v>#N/A</v>
      </c>
      <c r="AU23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5" spans="2:47">
      <c r="B2365" s="11"/>
      <c r="C2365" s="243"/>
      <c r="D2365" s="243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244"/>
      <c r="P2365" s="11"/>
      <c r="Q2365" s="245"/>
      <c r="R2365" s="11"/>
      <c r="S2365" s="11"/>
      <c r="T2365" s="11"/>
      <c r="U2365" s="11"/>
      <c r="V2365" s="11"/>
      <c r="W2365" s="11"/>
      <c r="X2365" s="11"/>
      <c r="Y2365" s="11"/>
      <c r="Z2365" s="246"/>
      <c r="AA23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5" s="250" t="e">
        <f>IF(tbl_TransDet_Exp[[#This Row],[+/-  (HR GL Detail)]]&lt;&gt;"",tbl_TransDet_Exp[[#This Row],[+/-  (HR GL Detail)]],IF(#REF!&lt;&gt;"",#REF!,""))</f>
        <v>#REF!</v>
      </c>
      <c r="AC2365" s="250" t="str">
        <f t="shared" si="111"/>
        <v>https://financials.omni.fsu.edu/psp/sprdfi/EMPLOYEE/ERP/c/AUDIT_EXPENSE_FUNCTIONS.TE_EXP_SHEET_INQ.GBL?SHEET_ID=</v>
      </c>
      <c r="AD2365" s="250" t="str">
        <f t="shared" si="112"/>
        <v>&amp;PAGE=EX_SHEET_ENTRY</v>
      </c>
      <c r="AE2365" s="250" t="str">
        <f>IF(LEFT(tbl_TransDet_Exp[[#This Row],[Journal Id]],2)="EX",TEXT(tbl_TransDet_Exp[[#This Row],[Vch /Ex /PayId]],"0000000000"),"")</f>
        <v/>
      </c>
      <c r="AF2365" s="250" t="b">
        <f>IF(tbl_TransDet_Exp[[#This Row],[ER Lookup and Format]]&lt;&gt;"",CONCATENATE(tbl_TransDet_Exp[[#This Row],[https://financials.omni.fsu.edu/psp/sprdfi/EMPLOYEE/ERP/c/AUDIT_EXPENSE_FUNCTIONS.TE_EXP_SHEET_INQ.GBL?SHEET_ID=]],AE2365,tbl_TransDet_Exp[[#This Row],[&amp;PAGE=EX_SHEET_ENTRY]]))</f>
        <v>0</v>
      </c>
      <c r="AG2365" s="250" t="str">
        <f t="shared" si="113"/>
        <v>https://docmgmt.its.fsu.edu/NolijWeb/public/apiLoginCheck.jsp?redir=../documentviewer/%3FdocumentId%3D</v>
      </c>
      <c r="AH23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5" s="250" t="str">
        <f>tbl_TransDet_Exp[[#Headers],[&amp;TargetFrameName=None]]</f>
        <v>&amp;TargetFrameName=None</v>
      </c>
      <c r="AJ23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5" s="71"/>
      <c r="AN2365" s="22"/>
      <c r="AO2365" s="22"/>
      <c r="AP2365" s="208"/>
      <c r="AQ2365" s="42" t="e">
        <f>IF(tbl_TransDet_Exp[[#This Row],[Custom SR Type]]="",INDEX(SR_Lookup[Section Name],MATCH(tbl_TransDet_Exp[[#This Row],[Account]],SR_Lookup[Account],0)),tbl_TransDet_Exp[[#This Row],[Custom SR Type]])</f>
        <v>#N/A</v>
      </c>
      <c r="AR2365" s="42">
        <f>VALUE(CONCATENATE(C2365,TEXT(tbl_TransDet_Exp[[#This Row],[Pd]],"00")))</f>
        <v>0</v>
      </c>
      <c r="AS2365" s="42" t="str">
        <f>TEXT(tbl_TransDet_Exp[[#This Row],[Project Id]],"000000")</f>
        <v>000000</v>
      </c>
      <c r="AT2365" s="42" t="e">
        <f>INDEX(Table11[Description],MATCH(tbl_TransDet_Exp[[#This Row],[Account]],Table11[GL Account],0))</f>
        <v>#N/A</v>
      </c>
      <c r="AU23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6" spans="2:47">
      <c r="B2366" s="11"/>
      <c r="C2366" s="243"/>
      <c r="D2366" s="243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244"/>
      <c r="P2366" s="11"/>
      <c r="Q2366" s="245"/>
      <c r="R2366" s="11"/>
      <c r="S2366" s="11"/>
      <c r="T2366" s="11"/>
      <c r="U2366" s="11"/>
      <c r="V2366" s="11"/>
      <c r="W2366" s="11"/>
      <c r="X2366" s="11"/>
      <c r="Y2366" s="11"/>
      <c r="Z2366" s="246"/>
      <c r="AA23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6" s="250" t="e">
        <f>IF(tbl_TransDet_Exp[[#This Row],[+/-  (HR GL Detail)]]&lt;&gt;"",tbl_TransDet_Exp[[#This Row],[+/-  (HR GL Detail)]],IF(#REF!&lt;&gt;"",#REF!,""))</f>
        <v>#REF!</v>
      </c>
      <c r="AC2366" s="250" t="str">
        <f t="shared" si="111"/>
        <v>https://financials.omni.fsu.edu/psp/sprdfi/EMPLOYEE/ERP/c/AUDIT_EXPENSE_FUNCTIONS.TE_EXP_SHEET_INQ.GBL?SHEET_ID=</v>
      </c>
      <c r="AD2366" s="250" t="str">
        <f t="shared" si="112"/>
        <v>&amp;PAGE=EX_SHEET_ENTRY</v>
      </c>
      <c r="AE2366" s="250" t="str">
        <f>IF(LEFT(tbl_TransDet_Exp[[#This Row],[Journal Id]],2)="EX",TEXT(tbl_TransDet_Exp[[#This Row],[Vch /Ex /PayId]],"0000000000"),"")</f>
        <v/>
      </c>
      <c r="AF2366" s="250" t="b">
        <f>IF(tbl_TransDet_Exp[[#This Row],[ER Lookup and Format]]&lt;&gt;"",CONCATENATE(tbl_TransDet_Exp[[#This Row],[https://financials.omni.fsu.edu/psp/sprdfi/EMPLOYEE/ERP/c/AUDIT_EXPENSE_FUNCTIONS.TE_EXP_SHEET_INQ.GBL?SHEET_ID=]],AE2366,tbl_TransDet_Exp[[#This Row],[&amp;PAGE=EX_SHEET_ENTRY]]))</f>
        <v>0</v>
      </c>
      <c r="AG2366" s="250" t="str">
        <f t="shared" si="113"/>
        <v>https://docmgmt.its.fsu.edu/NolijWeb/public/apiLoginCheck.jsp?redir=../documentviewer/%3FdocumentId%3D</v>
      </c>
      <c r="AH23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6" s="250" t="str">
        <f>tbl_TransDet_Exp[[#Headers],[&amp;TargetFrameName=None]]</f>
        <v>&amp;TargetFrameName=None</v>
      </c>
      <c r="AJ23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6" s="71"/>
      <c r="AN2366" s="22"/>
      <c r="AO2366" s="22"/>
      <c r="AP2366" s="208"/>
      <c r="AQ2366" s="42" t="e">
        <f>IF(tbl_TransDet_Exp[[#This Row],[Custom SR Type]]="",INDEX(SR_Lookup[Section Name],MATCH(tbl_TransDet_Exp[[#This Row],[Account]],SR_Lookup[Account],0)),tbl_TransDet_Exp[[#This Row],[Custom SR Type]])</f>
        <v>#N/A</v>
      </c>
      <c r="AR2366" s="42">
        <f>VALUE(CONCATENATE(C2366,TEXT(tbl_TransDet_Exp[[#This Row],[Pd]],"00")))</f>
        <v>0</v>
      </c>
      <c r="AS2366" s="42" t="str">
        <f>TEXT(tbl_TransDet_Exp[[#This Row],[Project Id]],"000000")</f>
        <v>000000</v>
      </c>
      <c r="AT2366" s="42" t="e">
        <f>INDEX(Table11[Description],MATCH(tbl_TransDet_Exp[[#This Row],[Account]],Table11[GL Account],0))</f>
        <v>#N/A</v>
      </c>
      <c r="AU23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7" spans="2:47">
      <c r="B2367" s="11"/>
      <c r="C2367" s="243"/>
      <c r="D2367" s="243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244"/>
      <c r="P2367" s="11"/>
      <c r="Q2367" s="245"/>
      <c r="R2367" s="11"/>
      <c r="S2367" s="11"/>
      <c r="T2367" s="11"/>
      <c r="U2367" s="11"/>
      <c r="V2367" s="11"/>
      <c r="W2367" s="11"/>
      <c r="X2367" s="11"/>
      <c r="Y2367" s="11"/>
      <c r="Z2367" s="246"/>
      <c r="AA23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7" s="250" t="e">
        <f>IF(tbl_TransDet_Exp[[#This Row],[+/-  (HR GL Detail)]]&lt;&gt;"",tbl_TransDet_Exp[[#This Row],[+/-  (HR GL Detail)]],IF(#REF!&lt;&gt;"",#REF!,""))</f>
        <v>#REF!</v>
      </c>
      <c r="AC2367" s="250" t="str">
        <f t="shared" si="111"/>
        <v>https://financials.omni.fsu.edu/psp/sprdfi/EMPLOYEE/ERP/c/AUDIT_EXPENSE_FUNCTIONS.TE_EXP_SHEET_INQ.GBL?SHEET_ID=</v>
      </c>
      <c r="AD2367" s="250" t="str">
        <f t="shared" si="112"/>
        <v>&amp;PAGE=EX_SHEET_ENTRY</v>
      </c>
      <c r="AE2367" s="250" t="str">
        <f>IF(LEFT(tbl_TransDet_Exp[[#This Row],[Journal Id]],2)="EX",TEXT(tbl_TransDet_Exp[[#This Row],[Vch /Ex /PayId]],"0000000000"),"")</f>
        <v/>
      </c>
      <c r="AF2367" s="250" t="b">
        <f>IF(tbl_TransDet_Exp[[#This Row],[ER Lookup and Format]]&lt;&gt;"",CONCATENATE(tbl_TransDet_Exp[[#This Row],[https://financials.omni.fsu.edu/psp/sprdfi/EMPLOYEE/ERP/c/AUDIT_EXPENSE_FUNCTIONS.TE_EXP_SHEET_INQ.GBL?SHEET_ID=]],AE2367,tbl_TransDet_Exp[[#This Row],[&amp;PAGE=EX_SHEET_ENTRY]]))</f>
        <v>0</v>
      </c>
      <c r="AG2367" s="250" t="str">
        <f t="shared" si="113"/>
        <v>https://docmgmt.its.fsu.edu/NolijWeb/public/apiLoginCheck.jsp?redir=../documentviewer/%3FdocumentId%3D</v>
      </c>
      <c r="AH23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7" s="250" t="str">
        <f>tbl_TransDet_Exp[[#Headers],[&amp;TargetFrameName=None]]</f>
        <v>&amp;TargetFrameName=None</v>
      </c>
      <c r="AJ23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7" s="71"/>
      <c r="AN2367" s="22"/>
      <c r="AO2367" s="22"/>
      <c r="AP2367" s="208"/>
      <c r="AQ2367" s="42" t="e">
        <f>IF(tbl_TransDet_Exp[[#This Row],[Custom SR Type]]="",INDEX(SR_Lookup[Section Name],MATCH(tbl_TransDet_Exp[[#This Row],[Account]],SR_Lookup[Account],0)),tbl_TransDet_Exp[[#This Row],[Custom SR Type]])</f>
        <v>#N/A</v>
      </c>
      <c r="AR2367" s="42">
        <f>VALUE(CONCATENATE(C2367,TEXT(tbl_TransDet_Exp[[#This Row],[Pd]],"00")))</f>
        <v>0</v>
      </c>
      <c r="AS2367" s="42" t="str">
        <f>TEXT(tbl_TransDet_Exp[[#This Row],[Project Id]],"000000")</f>
        <v>000000</v>
      </c>
      <c r="AT2367" s="42" t="e">
        <f>INDEX(Table11[Description],MATCH(tbl_TransDet_Exp[[#This Row],[Account]],Table11[GL Account],0))</f>
        <v>#N/A</v>
      </c>
      <c r="AU23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8" spans="2:47">
      <c r="B2368" s="11"/>
      <c r="C2368" s="243"/>
      <c r="D2368" s="243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244"/>
      <c r="P2368" s="11"/>
      <c r="Q2368" s="245"/>
      <c r="R2368" s="11"/>
      <c r="S2368" s="11"/>
      <c r="T2368" s="11"/>
      <c r="U2368" s="11"/>
      <c r="V2368" s="11"/>
      <c r="W2368" s="11"/>
      <c r="X2368" s="11"/>
      <c r="Y2368" s="11"/>
      <c r="Z2368" s="246"/>
      <c r="AA23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8" s="250" t="e">
        <f>IF(tbl_TransDet_Exp[[#This Row],[+/-  (HR GL Detail)]]&lt;&gt;"",tbl_TransDet_Exp[[#This Row],[+/-  (HR GL Detail)]],IF(#REF!&lt;&gt;"",#REF!,""))</f>
        <v>#REF!</v>
      </c>
      <c r="AC2368" s="250" t="str">
        <f t="shared" si="111"/>
        <v>https://financials.omni.fsu.edu/psp/sprdfi/EMPLOYEE/ERP/c/AUDIT_EXPENSE_FUNCTIONS.TE_EXP_SHEET_INQ.GBL?SHEET_ID=</v>
      </c>
      <c r="AD2368" s="250" t="str">
        <f t="shared" si="112"/>
        <v>&amp;PAGE=EX_SHEET_ENTRY</v>
      </c>
      <c r="AE2368" s="250" t="str">
        <f>IF(LEFT(tbl_TransDet_Exp[[#This Row],[Journal Id]],2)="EX",TEXT(tbl_TransDet_Exp[[#This Row],[Vch /Ex /PayId]],"0000000000"),"")</f>
        <v/>
      </c>
      <c r="AF2368" s="250" t="b">
        <f>IF(tbl_TransDet_Exp[[#This Row],[ER Lookup and Format]]&lt;&gt;"",CONCATENATE(tbl_TransDet_Exp[[#This Row],[https://financials.omni.fsu.edu/psp/sprdfi/EMPLOYEE/ERP/c/AUDIT_EXPENSE_FUNCTIONS.TE_EXP_SHEET_INQ.GBL?SHEET_ID=]],AE2368,tbl_TransDet_Exp[[#This Row],[&amp;PAGE=EX_SHEET_ENTRY]]))</f>
        <v>0</v>
      </c>
      <c r="AG2368" s="250" t="str">
        <f t="shared" si="113"/>
        <v>https://docmgmt.its.fsu.edu/NolijWeb/public/apiLoginCheck.jsp?redir=../documentviewer/%3FdocumentId%3D</v>
      </c>
      <c r="AH23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8" s="250" t="str">
        <f>tbl_TransDet_Exp[[#Headers],[&amp;TargetFrameName=None]]</f>
        <v>&amp;TargetFrameName=None</v>
      </c>
      <c r="AJ23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8" s="71"/>
      <c r="AN2368" s="22"/>
      <c r="AO2368" s="22"/>
      <c r="AP2368" s="208"/>
      <c r="AQ2368" s="42" t="e">
        <f>IF(tbl_TransDet_Exp[[#This Row],[Custom SR Type]]="",INDEX(SR_Lookup[Section Name],MATCH(tbl_TransDet_Exp[[#This Row],[Account]],SR_Lookup[Account],0)),tbl_TransDet_Exp[[#This Row],[Custom SR Type]])</f>
        <v>#N/A</v>
      </c>
      <c r="AR2368" s="42">
        <f>VALUE(CONCATENATE(C2368,TEXT(tbl_TransDet_Exp[[#This Row],[Pd]],"00")))</f>
        <v>0</v>
      </c>
      <c r="AS2368" s="42" t="str">
        <f>TEXT(tbl_TransDet_Exp[[#This Row],[Project Id]],"000000")</f>
        <v>000000</v>
      </c>
      <c r="AT2368" s="42" t="e">
        <f>INDEX(Table11[Description],MATCH(tbl_TransDet_Exp[[#This Row],[Account]],Table11[GL Account],0))</f>
        <v>#N/A</v>
      </c>
      <c r="AU23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69" spans="2:47">
      <c r="B2369" s="11"/>
      <c r="C2369" s="243"/>
      <c r="D2369" s="243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244"/>
      <c r="P2369" s="11"/>
      <c r="Q2369" s="245"/>
      <c r="R2369" s="11"/>
      <c r="S2369" s="11"/>
      <c r="T2369" s="11"/>
      <c r="U2369" s="11"/>
      <c r="V2369" s="11"/>
      <c r="W2369" s="11"/>
      <c r="X2369" s="11"/>
      <c r="Y2369" s="11"/>
      <c r="Z2369" s="246"/>
      <c r="AA23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69" s="250" t="e">
        <f>IF(tbl_TransDet_Exp[[#This Row],[+/-  (HR GL Detail)]]&lt;&gt;"",tbl_TransDet_Exp[[#This Row],[+/-  (HR GL Detail)]],IF(#REF!&lt;&gt;"",#REF!,""))</f>
        <v>#REF!</v>
      </c>
      <c r="AC2369" s="250" t="str">
        <f t="shared" si="111"/>
        <v>https://financials.omni.fsu.edu/psp/sprdfi/EMPLOYEE/ERP/c/AUDIT_EXPENSE_FUNCTIONS.TE_EXP_SHEET_INQ.GBL?SHEET_ID=</v>
      </c>
      <c r="AD2369" s="250" t="str">
        <f t="shared" si="112"/>
        <v>&amp;PAGE=EX_SHEET_ENTRY</v>
      </c>
      <c r="AE2369" s="250" t="str">
        <f>IF(LEFT(tbl_TransDet_Exp[[#This Row],[Journal Id]],2)="EX",TEXT(tbl_TransDet_Exp[[#This Row],[Vch /Ex /PayId]],"0000000000"),"")</f>
        <v/>
      </c>
      <c r="AF2369" s="250" t="b">
        <f>IF(tbl_TransDet_Exp[[#This Row],[ER Lookup and Format]]&lt;&gt;"",CONCATENATE(tbl_TransDet_Exp[[#This Row],[https://financials.omni.fsu.edu/psp/sprdfi/EMPLOYEE/ERP/c/AUDIT_EXPENSE_FUNCTIONS.TE_EXP_SHEET_INQ.GBL?SHEET_ID=]],AE2369,tbl_TransDet_Exp[[#This Row],[&amp;PAGE=EX_SHEET_ENTRY]]))</f>
        <v>0</v>
      </c>
      <c r="AG2369" s="250" t="str">
        <f t="shared" si="113"/>
        <v>https://docmgmt.its.fsu.edu/NolijWeb/public/apiLoginCheck.jsp?redir=../documentviewer/%3FdocumentId%3D</v>
      </c>
      <c r="AH23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69" s="250" t="str">
        <f>tbl_TransDet_Exp[[#Headers],[&amp;TargetFrameName=None]]</f>
        <v>&amp;TargetFrameName=None</v>
      </c>
      <c r="AJ23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69" s="71"/>
      <c r="AN2369" s="22"/>
      <c r="AO2369" s="22"/>
      <c r="AP2369" s="208"/>
      <c r="AQ2369" s="42" t="e">
        <f>IF(tbl_TransDet_Exp[[#This Row],[Custom SR Type]]="",INDEX(SR_Lookup[Section Name],MATCH(tbl_TransDet_Exp[[#This Row],[Account]],SR_Lookup[Account],0)),tbl_TransDet_Exp[[#This Row],[Custom SR Type]])</f>
        <v>#N/A</v>
      </c>
      <c r="AR2369" s="42">
        <f>VALUE(CONCATENATE(C2369,TEXT(tbl_TransDet_Exp[[#This Row],[Pd]],"00")))</f>
        <v>0</v>
      </c>
      <c r="AS2369" s="42" t="str">
        <f>TEXT(tbl_TransDet_Exp[[#This Row],[Project Id]],"000000")</f>
        <v>000000</v>
      </c>
      <c r="AT2369" s="42" t="e">
        <f>INDEX(Table11[Description],MATCH(tbl_TransDet_Exp[[#This Row],[Account]],Table11[GL Account],0))</f>
        <v>#N/A</v>
      </c>
      <c r="AU23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0" spans="2:47">
      <c r="B2370" s="11"/>
      <c r="C2370" s="243"/>
      <c r="D2370" s="243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244"/>
      <c r="P2370" s="11"/>
      <c r="Q2370" s="245"/>
      <c r="R2370" s="11"/>
      <c r="S2370" s="11"/>
      <c r="T2370" s="11"/>
      <c r="U2370" s="11"/>
      <c r="V2370" s="11"/>
      <c r="W2370" s="11"/>
      <c r="X2370" s="11"/>
      <c r="Y2370" s="11"/>
      <c r="Z2370" s="246"/>
      <c r="AA23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0" s="250" t="e">
        <f>IF(tbl_TransDet_Exp[[#This Row],[+/-  (HR GL Detail)]]&lt;&gt;"",tbl_TransDet_Exp[[#This Row],[+/-  (HR GL Detail)]],IF(#REF!&lt;&gt;"",#REF!,""))</f>
        <v>#REF!</v>
      </c>
      <c r="AC2370" s="250" t="str">
        <f t="shared" si="111"/>
        <v>https://financials.omni.fsu.edu/psp/sprdfi/EMPLOYEE/ERP/c/AUDIT_EXPENSE_FUNCTIONS.TE_EXP_SHEET_INQ.GBL?SHEET_ID=</v>
      </c>
      <c r="AD2370" s="250" t="str">
        <f t="shared" si="112"/>
        <v>&amp;PAGE=EX_SHEET_ENTRY</v>
      </c>
      <c r="AE2370" s="250" t="str">
        <f>IF(LEFT(tbl_TransDet_Exp[[#This Row],[Journal Id]],2)="EX",TEXT(tbl_TransDet_Exp[[#This Row],[Vch /Ex /PayId]],"0000000000"),"")</f>
        <v/>
      </c>
      <c r="AF2370" s="250" t="b">
        <f>IF(tbl_TransDet_Exp[[#This Row],[ER Lookup and Format]]&lt;&gt;"",CONCATENATE(tbl_TransDet_Exp[[#This Row],[https://financials.omni.fsu.edu/psp/sprdfi/EMPLOYEE/ERP/c/AUDIT_EXPENSE_FUNCTIONS.TE_EXP_SHEET_INQ.GBL?SHEET_ID=]],AE2370,tbl_TransDet_Exp[[#This Row],[&amp;PAGE=EX_SHEET_ENTRY]]))</f>
        <v>0</v>
      </c>
      <c r="AG2370" s="250" t="str">
        <f t="shared" si="113"/>
        <v>https://docmgmt.its.fsu.edu/NolijWeb/public/apiLoginCheck.jsp?redir=../documentviewer/%3FdocumentId%3D</v>
      </c>
      <c r="AH23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0" s="250" t="str">
        <f>tbl_TransDet_Exp[[#Headers],[&amp;TargetFrameName=None]]</f>
        <v>&amp;TargetFrameName=None</v>
      </c>
      <c r="AJ23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0" s="71"/>
      <c r="AN2370" s="22"/>
      <c r="AO2370" s="22"/>
      <c r="AP2370" s="208"/>
      <c r="AQ2370" s="42" t="e">
        <f>IF(tbl_TransDet_Exp[[#This Row],[Custom SR Type]]="",INDEX(SR_Lookup[Section Name],MATCH(tbl_TransDet_Exp[[#This Row],[Account]],SR_Lookup[Account],0)),tbl_TransDet_Exp[[#This Row],[Custom SR Type]])</f>
        <v>#N/A</v>
      </c>
      <c r="AR2370" s="42">
        <f>VALUE(CONCATENATE(C2370,TEXT(tbl_TransDet_Exp[[#This Row],[Pd]],"00")))</f>
        <v>0</v>
      </c>
      <c r="AS2370" s="42" t="str">
        <f>TEXT(tbl_TransDet_Exp[[#This Row],[Project Id]],"000000")</f>
        <v>000000</v>
      </c>
      <c r="AT2370" s="42" t="e">
        <f>INDEX(Table11[Description],MATCH(tbl_TransDet_Exp[[#This Row],[Account]],Table11[GL Account],0))</f>
        <v>#N/A</v>
      </c>
      <c r="AU23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1" spans="2:47">
      <c r="B2371" s="11"/>
      <c r="C2371" s="243"/>
      <c r="D2371" s="243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244"/>
      <c r="P2371" s="11"/>
      <c r="Q2371" s="245"/>
      <c r="R2371" s="11"/>
      <c r="S2371" s="11"/>
      <c r="T2371" s="11"/>
      <c r="U2371" s="11"/>
      <c r="V2371" s="11"/>
      <c r="W2371" s="11"/>
      <c r="X2371" s="11"/>
      <c r="Y2371" s="11"/>
      <c r="Z2371" s="246"/>
      <c r="AA23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1" s="250" t="e">
        <f>IF(tbl_TransDet_Exp[[#This Row],[+/-  (HR GL Detail)]]&lt;&gt;"",tbl_TransDet_Exp[[#This Row],[+/-  (HR GL Detail)]],IF(#REF!&lt;&gt;"",#REF!,""))</f>
        <v>#REF!</v>
      </c>
      <c r="AC2371" s="250" t="str">
        <f t="shared" si="111"/>
        <v>https://financials.omni.fsu.edu/psp/sprdfi/EMPLOYEE/ERP/c/AUDIT_EXPENSE_FUNCTIONS.TE_EXP_SHEET_INQ.GBL?SHEET_ID=</v>
      </c>
      <c r="AD2371" s="250" t="str">
        <f t="shared" si="112"/>
        <v>&amp;PAGE=EX_SHEET_ENTRY</v>
      </c>
      <c r="AE2371" s="250" t="str">
        <f>IF(LEFT(tbl_TransDet_Exp[[#This Row],[Journal Id]],2)="EX",TEXT(tbl_TransDet_Exp[[#This Row],[Vch /Ex /PayId]],"0000000000"),"")</f>
        <v/>
      </c>
      <c r="AF2371" s="250" t="b">
        <f>IF(tbl_TransDet_Exp[[#This Row],[ER Lookup and Format]]&lt;&gt;"",CONCATENATE(tbl_TransDet_Exp[[#This Row],[https://financials.omni.fsu.edu/psp/sprdfi/EMPLOYEE/ERP/c/AUDIT_EXPENSE_FUNCTIONS.TE_EXP_SHEET_INQ.GBL?SHEET_ID=]],AE2371,tbl_TransDet_Exp[[#This Row],[&amp;PAGE=EX_SHEET_ENTRY]]))</f>
        <v>0</v>
      </c>
      <c r="AG2371" s="250" t="str">
        <f t="shared" si="113"/>
        <v>https://docmgmt.its.fsu.edu/NolijWeb/public/apiLoginCheck.jsp?redir=../documentviewer/%3FdocumentId%3D</v>
      </c>
      <c r="AH23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1" s="250" t="str">
        <f>tbl_TransDet_Exp[[#Headers],[&amp;TargetFrameName=None]]</f>
        <v>&amp;TargetFrameName=None</v>
      </c>
      <c r="AJ23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1" s="71"/>
      <c r="AN2371" s="22"/>
      <c r="AO2371" s="22"/>
      <c r="AP2371" s="208"/>
      <c r="AQ2371" s="42" t="e">
        <f>IF(tbl_TransDet_Exp[[#This Row],[Custom SR Type]]="",INDEX(SR_Lookup[Section Name],MATCH(tbl_TransDet_Exp[[#This Row],[Account]],SR_Lookup[Account],0)),tbl_TransDet_Exp[[#This Row],[Custom SR Type]])</f>
        <v>#N/A</v>
      </c>
      <c r="AR2371" s="42">
        <f>VALUE(CONCATENATE(C2371,TEXT(tbl_TransDet_Exp[[#This Row],[Pd]],"00")))</f>
        <v>0</v>
      </c>
      <c r="AS2371" s="42" t="str">
        <f>TEXT(tbl_TransDet_Exp[[#This Row],[Project Id]],"000000")</f>
        <v>000000</v>
      </c>
      <c r="AT2371" s="42" t="e">
        <f>INDEX(Table11[Description],MATCH(tbl_TransDet_Exp[[#This Row],[Account]],Table11[GL Account],0))</f>
        <v>#N/A</v>
      </c>
      <c r="AU23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2" spans="2:47">
      <c r="B2372" s="11"/>
      <c r="C2372" s="243"/>
      <c r="D2372" s="243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244"/>
      <c r="P2372" s="11"/>
      <c r="Q2372" s="245"/>
      <c r="R2372" s="11"/>
      <c r="S2372" s="11"/>
      <c r="T2372" s="11"/>
      <c r="U2372" s="11"/>
      <c r="V2372" s="11"/>
      <c r="W2372" s="11"/>
      <c r="X2372" s="11"/>
      <c r="Y2372" s="11"/>
      <c r="Z2372" s="246"/>
      <c r="AA23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2" s="250" t="e">
        <f>IF(tbl_TransDet_Exp[[#This Row],[+/-  (HR GL Detail)]]&lt;&gt;"",tbl_TransDet_Exp[[#This Row],[+/-  (HR GL Detail)]],IF(#REF!&lt;&gt;"",#REF!,""))</f>
        <v>#REF!</v>
      </c>
      <c r="AC2372" s="250" t="str">
        <f t="shared" si="111"/>
        <v>https://financials.omni.fsu.edu/psp/sprdfi/EMPLOYEE/ERP/c/AUDIT_EXPENSE_FUNCTIONS.TE_EXP_SHEET_INQ.GBL?SHEET_ID=</v>
      </c>
      <c r="AD2372" s="250" t="str">
        <f t="shared" si="112"/>
        <v>&amp;PAGE=EX_SHEET_ENTRY</v>
      </c>
      <c r="AE2372" s="250" t="str">
        <f>IF(LEFT(tbl_TransDet_Exp[[#This Row],[Journal Id]],2)="EX",TEXT(tbl_TransDet_Exp[[#This Row],[Vch /Ex /PayId]],"0000000000"),"")</f>
        <v/>
      </c>
      <c r="AF2372" s="250" t="b">
        <f>IF(tbl_TransDet_Exp[[#This Row],[ER Lookup and Format]]&lt;&gt;"",CONCATENATE(tbl_TransDet_Exp[[#This Row],[https://financials.omni.fsu.edu/psp/sprdfi/EMPLOYEE/ERP/c/AUDIT_EXPENSE_FUNCTIONS.TE_EXP_SHEET_INQ.GBL?SHEET_ID=]],AE2372,tbl_TransDet_Exp[[#This Row],[&amp;PAGE=EX_SHEET_ENTRY]]))</f>
        <v>0</v>
      </c>
      <c r="AG2372" s="250" t="str">
        <f t="shared" si="113"/>
        <v>https://docmgmt.its.fsu.edu/NolijWeb/public/apiLoginCheck.jsp?redir=../documentviewer/%3FdocumentId%3D</v>
      </c>
      <c r="AH23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2" s="250" t="str">
        <f>tbl_TransDet_Exp[[#Headers],[&amp;TargetFrameName=None]]</f>
        <v>&amp;TargetFrameName=None</v>
      </c>
      <c r="AJ23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2" s="71"/>
      <c r="AN2372" s="22"/>
      <c r="AO2372" s="22"/>
      <c r="AP2372" s="208"/>
      <c r="AQ2372" s="42" t="e">
        <f>IF(tbl_TransDet_Exp[[#This Row],[Custom SR Type]]="",INDEX(SR_Lookup[Section Name],MATCH(tbl_TransDet_Exp[[#This Row],[Account]],SR_Lookup[Account],0)),tbl_TransDet_Exp[[#This Row],[Custom SR Type]])</f>
        <v>#N/A</v>
      </c>
      <c r="AR2372" s="42">
        <f>VALUE(CONCATENATE(C2372,TEXT(tbl_TransDet_Exp[[#This Row],[Pd]],"00")))</f>
        <v>0</v>
      </c>
      <c r="AS2372" s="42" t="str">
        <f>TEXT(tbl_TransDet_Exp[[#This Row],[Project Id]],"000000")</f>
        <v>000000</v>
      </c>
      <c r="AT2372" s="42" t="e">
        <f>INDEX(Table11[Description],MATCH(tbl_TransDet_Exp[[#This Row],[Account]],Table11[GL Account],0))</f>
        <v>#N/A</v>
      </c>
      <c r="AU23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3" spans="2:47">
      <c r="B2373" s="11"/>
      <c r="C2373" s="243"/>
      <c r="D2373" s="243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244"/>
      <c r="P2373" s="11"/>
      <c r="Q2373" s="245"/>
      <c r="R2373" s="11"/>
      <c r="S2373" s="11"/>
      <c r="T2373" s="11"/>
      <c r="U2373" s="11"/>
      <c r="V2373" s="11"/>
      <c r="W2373" s="11"/>
      <c r="X2373" s="11"/>
      <c r="Y2373" s="11"/>
      <c r="Z2373" s="246"/>
      <c r="AA23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3" s="250" t="e">
        <f>IF(tbl_TransDet_Exp[[#This Row],[+/-  (HR GL Detail)]]&lt;&gt;"",tbl_TransDet_Exp[[#This Row],[+/-  (HR GL Detail)]],IF(#REF!&lt;&gt;"",#REF!,""))</f>
        <v>#REF!</v>
      </c>
      <c r="AC2373" s="250" t="str">
        <f t="shared" si="111"/>
        <v>https://financials.omni.fsu.edu/psp/sprdfi/EMPLOYEE/ERP/c/AUDIT_EXPENSE_FUNCTIONS.TE_EXP_SHEET_INQ.GBL?SHEET_ID=</v>
      </c>
      <c r="AD2373" s="250" t="str">
        <f t="shared" si="112"/>
        <v>&amp;PAGE=EX_SHEET_ENTRY</v>
      </c>
      <c r="AE2373" s="250" t="str">
        <f>IF(LEFT(tbl_TransDet_Exp[[#This Row],[Journal Id]],2)="EX",TEXT(tbl_TransDet_Exp[[#This Row],[Vch /Ex /PayId]],"0000000000"),"")</f>
        <v/>
      </c>
      <c r="AF2373" s="250" t="b">
        <f>IF(tbl_TransDet_Exp[[#This Row],[ER Lookup and Format]]&lt;&gt;"",CONCATENATE(tbl_TransDet_Exp[[#This Row],[https://financials.omni.fsu.edu/psp/sprdfi/EMPLOYEE/ERP/c/AUDIT_EXPENSE_FUNCTIONS.TE_EXP_SHEET_INQ.GBL?SHEET_ID=]],AE2373,tbl_TransDet_Exp[[#This Row],[&amp;PAGE=EX_SHEET_ENTRY]]))</f>
        <v>0</v>
      </c>
      <c r="AG2373" s="250" t="str">
        <f t="shared" si="113"/>
        <v>https://docmgmt.its.fsu.edu/NolijWeb/public/apiLoginCheck.jsp?redir=../documentviewer/%3FdocumentId%3D</v>
      </c>
      <c r="AH23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3" s="250" t="str">
        <f>tbl_TransDet_Exp[[#Headers],[&amp;TargetFrameName=None]]</f>
        <v>&amp;TargetFrameName=None</v>
      </c>
      <c r="AJ23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3" s="71"/>
      <c r="AN2373" s="22"/>
      <c r="AO2373" s="22"/>
      <c r="AP2373" s="208"/>
      <c r="AQ2373" s="42" t="e">
        <f>IF(tbl_TransDet_Exp[[#This Row],[Custom SR Type]]="",INDEX(SR_Lookup[Section Name],MATCH(tbl_TransDet_Exp[[#This Row],[Account]],SR_Lookup[Account],0)),tbl_TransDet_Exp[[#This Row],[Custom SR Type]])</f>
        <v>#N/A</v>
      </c>
      <c r="AR2373" s="42">
        <f>VALUE(CONCATENATE(C2373,TEXT(tbl_TransDet_Exp[[#This Row],[Pd]],"00")))</f>
        <v>0</v>
      </c>
      <c r="AS2373" s="42" t="str">
        <f>TEXT(tbl_TransDet_Exp[[#This Row],[Project Id]],"000000")</f>
        <v>000000</v>
      </c>
      <c r="AT2373" s="42" t="e">
        <f>INDEX(Table11[Description],MATCH(tbl_TransDet_Exp[[#This Row],[Account]],Table11[GL Account],0))</f>
        <v>#N/A</v>
      </c>
      <c r="AU23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4" spans="2:47">
      <c r="B2374" s="11"/>
      <c r="C2374" s="243"/>
      <c r="D2374" s="243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244"/>
      <c r="P2374" s="11"/>
      <c r="Q2374" s="245"/>
      <c r="R2374" s="11"/>
      <c r="S2374" s="11"/>
      <c r="T2374" s="11"/>
      <c r="U2374" s="11"/>
      <c r="V2374" s="11"/>
      <c r="W2374" s="11"/>
      <c r="X2374" s="11"/>
      <c r="Y2374" s="11"/>
      <c r="Z2374" s="246"/>
      <c r="AA23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4" s="250" t="e">
        <f>IF(tbl_TransDet_Exp[[#This Row],[+/-  (HR GL Detail)]]&lt;&gt;"",tbl_TransDet_Exp[[#This Row],[+/-  (HR GL Detail)]],IF(#REF!&lt;&gt;"",#REF!,""))</f>
        <v>#REF!</v>
      </c>
      <c r="AC2374" s="250" t="str">
        <f t="shared" si="111"/>
        <v>https://financials.omni.fsu.edu/psp/sprdfi/EMPLOYEE/ERP/c/AUDIT_EXPENSE_FUNCTIONS.TE_EXP_SHEET_INQ.GBL?SHEET_ID=</v>
      </c>
      <c r="AD2374" s="250" t="str">
        <f t="shared" si="112"/>
        <v>&amp;PAGE=EX_SHEET_ENTRY</v>
      </c>
      <c r="AE2374" s="250" t="str">
        <f>IF(LEFT(tbl_TransDet_Exp[[#This Row],[Journal Id]],2)="EX",TEXT(tbl_TransDet_Exp[[#This Row],[Vch /Ex /PayId]],"0000000000"),"")</f>
        <v/>
      </c>
      <c r="AF2374" s="250" t="b">
        <f>IF(tbl_TransDet_Exp[[#This Row],[ER Lookup and Format]]&lt;&gt;"",CONCATENATE(tbl_TransDet_Exp[[#This Row],[https://financials.omni.fsu.edu/psp/sprdfi/EMPLOYEE/ERP/c/AUDIT_EXPENSE_FUNCTIONS.TE_EXP_SHEET_INQ.GBL?SHEET_ID=]],AE2374,tbl_TransDet_Exp[[#This Row],[&amp;PAGE=EX_SHEET_ENTRY]]))</f>
        <v>0</v>
      </c>
      <c r="AG2374" s="250" t="str">
        <f t="shared" si="113"/>
        <v>https://docmgmt.its.fsu.edu/NolijWeb/public/apiLoginCheck.jsp?redir=../documentviewer/%3FdocumentId%3D</v>
      </c>
      <c r="AH23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4" s="250" t="str">
        <f>tbl_TransDet_Exp[[#Headers],[&amp;TargetFrameName=None]]</f>
        <v>&amp;TargetFrameName=None</v>
      </c>
      <c r="AJ23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4" s="71"/>
      <c r="AN2374" s="22"/>
      <c r="AO2374" s="22"/>
      <c r="AP2374" s="208"/>
      <c r="AQ2374" s="42" t="e">
        <f>IF(tbl_TransDet_Exp[[#This Row],[Custom SR Type]]="",INDEX(SR_Lookup[Section Name],MATCH(tbl_TransDet_Exp[[#This Row],[Account]],SR_Lookup[Account],0)),tbl_TransDet_Exp[[#This Row],[Custom SR Type]])</f>
        <v>#N/A</v>
      </c>
      <c r="AR2374" s="42">
        <f>VALUE(CONCATENATE(C2374,TEXT(tbl_TransDet_Exp[[#This Row],[Pd]],"00")))</f>
        <v>0</v>
      </c>
      <c r="AS2374" s="42" t="str">
        <f>TEXT(tbl_TransDet_Exp[[#This Row],[Project Id]],"000000")</f>
        <v>000000</v>
      </c>
      <c r="AT2374" s="42" t="e">
        <f>INDEX(Table11[Description],MATCH(tbl_TransDet_Exp[[#This Row],[Account]],Table11[GL Account],0))</f>
        <v>#N/A</v>
      </c>
      <c r="AU23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5" spans="2:47">
      <c r="B2375" s="11"/>
      <c r="C2375" s="243"/>
      <c r="D2375" s="243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244"/>
      <c r="P2375" s="11"/>
      <c r="Q2375" s="245"/>
      <c r="R2375" s="11"/>
      <c r="S2375" s="11"/>
      <c r="T2375" s="11"/>
      <c r="U2375" s="11"/>
      <c r="V2375" s="11"/>
      <c r="W2375" s="11"/>
      <c r="X2375" s="11"/>
      <c r="Y2375" s="11"/>
      <c r="Z2375" s="246"/>
      <c r="AA23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5" s="250" t="e">
        <f>IF(tbl_TransDet_Exp[[#This Row],[+/-  (HR GL Detail)]]&lt;&gt;"",tbl_TransDet_Exp[[#This Row],[+/-  (HR GL Detail)]],IF(#REF!&lt;&gt;"",#REF!,""))</f>
        <v>#REF!</v>
      </c>
      <c r="AC2375" s="250" t="str">
        <f t="shared" si="111"/>
        <v>https://financials.omni.fsu.edu/psp/sprdfi/EMPLOYEE/ERP/c/AUDIT_EXPENSE_FUNCTIONS.TE_EXP_SHEET_INQ.GBL?SHEET_ID=</v>
      </c>
      <c r="AD2375" s="250" t="str">
        <f t="shared" si="112"/>
        <v>&amp;PAGE=EX_SHEET_ENTRY</v>
      </c>
      <c r="AE2375" s="250" t="str">
        <f>IF(LEFT(tbl_TransDet_Exp[[#This Row],[Journal Id]],2)="EX",TEXT(tbl_TransDet_Exp[[#This Row],[Vch /Ex /PayId]],"0000000000"),"")</f>
        <v/>
      </c>
      <c r="AF2375" s="250" t="b">
        <f>IF(tbl_TransDet_Exp[[#This Row],[ER Lookup and Format]]&lt;&gt;"",CONCATENATE(tbl_TransDet_Exp[[#This Row],[https://financials.omni.fsu.edu/psp/sprdfi/EMPLOYEE/ERP/c/AUDIT_EXPENSE_FUNCTIONS.TE_EXP_SHEET_INQ.GBL?SHEET_ID=]],AE2375,tbl_TransDet_Exp[[#This Row],[&amp;PAGE=EX_SHEET_ENTRY]]))</f>
        <v>0</v>
      </c>
      <c r="AG2375" s="250" t="str">
        <f t="shared" si="113"/>
        <v>https://docmgmt.its.fsu.edu/NolijWeb/public/apiLoginCheck.jsp?redir=../documentviewer/%3FdocumentId%3D</v>
      </c>
      <c r="AH23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5" s="250" t="str">
        <f>tbl_TransDet_Exp[[#Headers],[&amp;TargetFrameName=None]]</f>
        <v>&amp;TargetFrameName=None</v>
      </c>
      <c r="AJ23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5" s="71"/>
      <c r="AN2375" s="22"/>
      <c r="AO2375" s="22"/>
      <c r="AP2375" s="208"/>
      <c r="AQ2375" s="42" t="e">
        <f>IF(tbl_TransDet_Exp[[#This Row],[Custom SR Type]]="",INDEX(SR_Lookup[Section Name],MATCH(tbl_TransDet_Exp[[#This Row],[Account]],SR_Lookup[Account],0)),tbl_TransDet_Exp[[#This Row],[Custom SR Type]])</f>
        <v>#N/A</v>
      </c>
      <c r="AR2375" s="42">
        <f>VALUE(CONCATENATE(C2375,TEXT(tbl_TransDet_Exp[[#This Row],[Pd]],"00")))</f>
        <v>0</v>
      </c>
      <c r="AS2375" s="42" t="str">
        <f>TEXT(tbl_TransDet_Exp[[#This Row],[Project Id]],"000000")</f>
        <v>000000</v>
      </c>
      <c r="AT2375" s="42" t="e">
        <f>INDEX(Table11[Description],MATCH(tbl_TransDet_Exp[[#This Row],[Account]],Table11[GL Account],0))</f>
        <v>#N/A</v>
      </c>
      <c r="AU23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6" spans="2:47">
      <c r="B2376" s="11"/>
      <c r="C2376" s="243"/>
      <c r="D2376" s="243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244"/>
      <c r="P2376" s="11"/>
      <c r="Q2376" s="245"/>
      <c r="R2376" s="11"/>
      <c r="S2376" s="11"/>
      <c r="T2376" s="11"/>
      <c r="U2376" s="11"/>
      <c r="V2376" s="11"/>
      <c r="W2376" s="11"/>
      <c r="X2376" s="11"/>
      <c r="Y2376" s="11"/>
      <c r="Z2376" s="246"/>
      <c r="AA23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6" s="250" t="e">
        <f>IF(tbl_TransDet_Exp[[#This Row],[+/-  (HR GL Detail)]]&lt;&gt;"",tbl_TransDet_Exp[[#This Row],[+/-  (HR GL Detail)]],IF(#REF!&lt;&gt;"",#REF!,""))</f>
        <v>#REF!</v>
      </c>
      <c r="AC2376" s="250" t="str">
        <f t="shared" si="111"/>
        <v>https://financials.omni.fsu.edu/psp/sprdfi/EMPLOYEE/ERP/c/AUDIT_EXPENSE_FUNCTIONS.TE_EXP_SHEET_INQ.GBL?SHEET_ID=</v>
      </c>
      <c r="AD2376" s="250" t="str">
        <f t="shared" si="112"/>
        <v>&amp;PAGE=EX_SHEET_ENTRY</v>
      </c>
      <c r="AE2376" s="250" t="str">
        <f>IF(LEFT(tbl_TransDet_Exp[[#This Row],[Journal Id]],2)="EX",TEXT(tbl_TransDet_Exp[[#This Row],[Vch /Ex /PayId]],"0000000000"),"")</f>
        <v/>
      </c>
      <c r="AF2376" s="250" t="b">
        <f>IF(tbl_TransDet_Exp[[#This Row],[ER Lookup and Format]]&lt;&gt;"",CONCATENATE(tbl_TransDet_Exp[[#This Row],[https://financials.omni.fsu.edu/psp/sprdfi/EMPLOYEE/ERP/c/AUDIT_EXPENSE_FUNCTIONS.TE_EXP_SHEET_INQ.GBL?SHEET_ID=]],AE2376,tbl_TransDet_Exp[[#This Row],[&amp;PAGE=EX_SHEET_ENTRY]]))</f>
        <v>0</v>
      </c>
      <c r="AG2376" s="250" t="str">
        <f t="shared" si="113"/>
        <v>https://docmgmt.its.fsu.edu/NolijWeb/public/apiLoginCheck.jsp?redir=../documentviewer/%3FdocumentId%3D</v>
      </c>
      <c r="AH23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6" s="250" t="str">
        <f>tbl_TransDet_Exp[[#Headers],[&amp;TargetFrameName=None]]</f>
        <v>&amp;TargetFrameName=None</v>
      </c>
      <c r="AJ23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6" s="71"/>
      <c r="AN2376" s="22"/>
      <c r="AO2376" s="22"/>
      <c r="AP2376" s="208"/>
      <c r="AQ2376" s="42" t="e">
        <f>IF(tbl_TransDet_Exp[[#This Row],[Custom SR Type]]="",INDEX(SR_Lookup[Section Name],MATCH(tbl_TransDet_Exp[[#This Row],[Account]],SR_Lookup[Account],0)),tbl_TransDet_Exp[[#This Row],[Custom SR Type]])</f>
        <v>#N/A</v>
      </c>
      <c r="AR2376" s="42">
        <f>VALUE(CONCATENATE(C2376,TEXT(tbl_TransDet_Exp[[#This Row],[Pd]],"00")))</f>
        <v>0</v>
      </c>
      <c r="AS2376" s="42" t="str">
        <f>TEXT(tbl_TransDet_Exp[[#This Row],[Project Id]],"000000")</f>
        <v>000000</v>
      </c>
      <c r="AT2376" s="42" t="e">
        <f>INDEX(Table11[Description],MATCH(tbl_TransDet_Exp[[#This Row],[Account]],Table11[GL Account],0))</f>
        <v>#N/A</v>
      </c>
      <c r="AU23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7" spans="2:47">
      <c r="B2377" s="11"/>
      <c r="C2377" s="243"/>
      <c r="D2377" s="243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244"/>
      <c r="P2377" s="11"/>
      <c r="Q2377" s="245"/>
      <c r="R2377" s="11"/>
      <c r="S2377" s="11"/>
      <c r="T2377" s="11"/>
      <c r="U2377" s="11"/>
      <c r="V2377" s="11"/>
      <c r="W2377" s="11"/>
      <c r="X2377" s="11"/>
      <c r="Y2377" s="11"/>
      <c r="Z2377" s="246"/>
      <c r="AA23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7" s="250" t="e">
        <f>IF(tbl_TransDet_Exp[[#This Row],[+/-  (HR GL Detail)]]&lt;&gt;"",tbl_TransDet_Exp[[#This Row],[+/-  (HR GL Detail)]],IF(#REF!&lt;&gt;"",#REF!,""))</f>
        <v>#REF!</v>
      </c>
      <c r="AC2377" s="250" t="str">
        <f t="shared" si="111"/>
        <v>https://financials.omni.fsu.edu/psp/sprdfi/EMPLOYEE/ERP/c/AUDIT_EXPENSE_FUNCTIONS.TE_EXP_SHEET_INQ.GBL?SHEET_ID=</v>
      </c>
      <c r="AD2377" s="250" t="str">
        <f t="shared" si="112"/>
        <v>&amp;PAGE=EX_SHEET_ENTRY</v>
      </c>
      <c r="AE2377" s="250" t="str">
        <f>IF(LEFT(tbl_TransDet_Exp[[#This Row],[Journal Id]],2)="EX",TEXT(tbl_TransDet_Exp[[#This Row],[Vch /Ex /PayId]],"0000000000"),"")</f>
        <v/>
      </c>
      <c r="AF2377" s="250" t="b">
        <f>IF(tbl_TransDet_Exp[[#This Row],[ER Lookup and Format]]&lt;&gt;"",CONCATENATE(tbl_TransDet_Exp[[#This Row],[https://financials.omni.fsu.edu/psp/sprdfi/EMPLOYEE/ERP/c/AUDIT_EXPENSE_FUNCTIONS.TE_EXP_SHEET_INQ.GBL?SHEET_ID=]],AE2377,tbl_TransDet_Exp[[#This Row],[&amp;PAGE=EX_SHEET_ENTRY]]))</f>
        <v>0</v>
      </c>
      <c r="AG2377" s="250" t="str">
        <f t="shared" si="113"/>
        <v>https://docmgmt.its.fsu.edu/NolijWeb/public/apiLoginCheck.jsp?redir=../documentviewer/%3FdocumentId%3D</v>
      </c>
      <c r="AH23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7" s="250" t="str">
        <f>tbl_TransDet_Exp[[#Headers],[&amp;TargetFrameName=None]]</f>
        <v>&amp;TargetFrameName=None</v>
      </c>
      <c r="AJ23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7" s="71"/>
      <c r="AN2377" s="22"/>
      <c r="AO2377" s="22"/>
      <c r="AP2377" s="208"/>
      <c r="AQ2377" s="42" t="e">
        <f>IF(tbl_TransDet_Exp[[#This Row],[Custom SR Type]]="",INDEX(SR_Lookup[Section Name],MATCH(tbl_TransDet_Exp[[#This Row],[Account]],SR_Lookup[Account],0)),tbl_TransDet_Exp[[#This Row],[Custom SR Type]])</f>
        <v>#N/A</v>
      </c>
      <c r="AR2377" s="42">
        <f>VALUE(CONCATENATE(C2377,TEXT(tbl_TransDet_Exp[[#This Row],[Pd]],"00")))</f>
        <v>0</v>
      </c>
      <c r="AS2377" s="42" t="str">
        <f>TEXT(tbl_TransDet_Exp[[#This Row],[Project Id]],"000000")</f>
        <v>000000</v>
      </c>
      <c r="AT2377" s="42" t="e">
        <f>INDEX(Table11[Description],MATCH(tbl_TransDet_Exp[[#This Row],[Account]],Table11[GL Account],0))</f>
        <v>#N/A</v>
      </c>
      <c r="AU23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8" spans="2:47">
      <c r="B2378" s="11"/>
      <c r="C2378" s="243"/>
      <c r="D2378" s="243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244"/>
      <c r="P2378" s="11"/>
      <c r="Q2378" s="245"/>
      <c r="R2378" s="11"/>
      <c r="S2378" s="11"/>
      <c r="T2378" s="11"/>
      <c r="U2378" s="11"/>
      <c r="V2378" s="11"/>
      <c r="W2378" s="11"/>
      <c r="X2378" s="11"/>
      <c r="Y2378" s="11"/>
      <c r="Z2378" s="246"/>
      <c r="AA23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8" s="250" t="e">
        <f>IF(tbl_TransDet_Exp[[#This Row],[+/-  (HR GL Detail)]]&lt;&gt;"",tbl_TransDet_Exp[[#This Row],[+/-  (HR GL Detail)]],IF(#REF!&lt;&gt;"",#REF!,""))</f>
        <v>#REF!</v>
      </c>
      <c r="AC2378" s="250" t="str">
        <f t="shared" ref="AC2378:AC2441" si="114">$AC$2</f>
        <v>https://financials.omni.fsu.edu/psp/sprdfi/EMPLOYEE/ERP/c/AUDIT_EXPENSE_FUNCTIONS.TE_EXP_SHEET_INQ.GBL?SHEET_ID=</v>
      </c>
      <c r="AD2378" s="250" t="str">
        <f t="shared" ref="AD2378:AD2441" si="115">$AD$2</f>
        <v>&amp;PAGE=EX_SHEET_ENTRY</v>
      </c>
      <c r="AE2378" s="250" t="str">
        <f>IF(LEFT(tbl_TransDet_Exp[[#This Row],[Journal Id]],2)="EX",TEXT(tbl_TransDet_Exp[[#This Row],[Vch /Ex /PayId]],"0000000000"),"")</f>
        <v/>
      </c>
      <c r="AF2378" s="250" t="b">
        <f>IF(tbl_TransDet_Exp[[#This Row],[ER Lookup and Format]]&lt;&gt;"",CONCATENATE(tbl_TransDet_Exp[[#This Row],[https://financials.omni.fsu.edu/psp/sprdfi/EMPLOYEE/ERP/c/AUDIT_EXPENSE_FUNCTIONS.TE_EXP_SHEET_INQ.GBL?SHEET_ID=]],AE2378,tbl_TransDet_Exp[[#This Row],[&amp;PAGE=EX_SHEET_ENTRY]]))</f>
        <v>0</v>
      </c>
      <c r="AG2378" s="250" t="str">
        <f t="shared" ref="AG2378:AG2441" si="116">$AG$2</f>
        <v>https://docmgmt.its.fsu.edu/NolijWeb/public/apiLoginCheck.jsp?redir=../documentviewer/%3FdocumentId%3D</v>
      </c>
      <c r="AH23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8" s="250" t="str">
        <f>tbl_TransDet_Exp[[#Headers],[&amp;TargetFrameName=None]]</f>
        <v>&amp;TargetFrameName=None</v>
      </c>
      <c r="AJ23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8" s="71"/>
      <c r="AN2378" s="22"/>
      <c r="AO2378" s="22"/>
      <c r="AP2378" s="208"/>
      <c r="AQ2378" s="42" t="e">
        <f>IF(tbl_TransDet_Exp[[#This Row],[Custom SR Type]]="",INDEX(SR_Lookup[Section Name],MATCH(tbl_TransDet_Exp[[#This Row],[Account]],SR_Lookup[Account],0)),tbl_TransDet_Exp[[#This Row],[Custom SR Type]])</f>
        <v>#N/A</v>
      </c>
      <c r="AR2378" s="42">
        <f>VALUE(CONCATENATE(C2378,TEXT(tbl_TransDet_Exp[[#This Row],[Pd]],"00")))</f>
        <v>0</v>
      </c>
      <c r="AS2378" s="42" t="str">
        <f>TEXT(tbl_TransDet_Exp[[#This Row],[Project Id]],"000000")</f>
        <v>000000</v>
      </c>
      <c r="AT2378" s="42" t="e">
        <f>INDEX(Table11[Description],MATCH(tbl_TransDet_Exp[[#This Row],[Account]],Table11[GL Account],0))</f>
        <v>#N/A</v>
      </c>
      <c r="AU23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79" spans="2:47">
      <c r="B2379" s="11"/>
      <c r="C2379" s="243"/>
      <c r="D2379" s="243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244"/>
      <c r="P2379" s="11"/>
      <c r="Q2379" s="245"/>
      <c r="R2379" s="11"/>
      <c r="S2379" s="11"/>
      <c r="T2379" s="11"/>
      <c r="U2379" s="11"/>
      <c r="V2379" s="11"/>
      <c r="W2379" s="11"/>
      <c r="X2379" s="11"/>
      <c r="Y2379" s="11"/>
      <c r="Z2379" s="246"/>
      <c r="AA23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79" s="250" t="e">
        <f>IF(tbl_TransDet_Exp[[#This Row],[+/-  (HR GL Detail)]]&lt;&gt;"",tbl_TransDet_Exp[[#This Row],[+/-  (HR GL Detail)]],IF(#REF!&lt;&gt;"",#REF!,""))</f>
        <v>#REF!</v>
      </c>
      <c r="AC2379" s="250" t="str">
        <f t="shared" si="114"/>
        <v>https://financials.omni.fsu.edu/psp/sprdfi/EMPLOYEE/ERP/c/AUDIT_EXPENSE_FUNCTIONS.TE_EXP_SHEET_INQ.GBL?SHEET_ID=</v>
      </c>
      <c r="AD2379" s="250" t="str">
        <f t="shared" si="115"/>
        <v>&amp;PAGE=EX_SHEET_ENTRY</v>
      </c>
      <c r="AE2379" s="250" t="str">
        <f>IF(LEFT(tbl_TransDet_Exp[[#This Row],[Journal Id]],2)="EX",TEXT(tbl_TransDet_Exp[[#This Row],[Vch /Ex /PayId]],"0000000000"),"")</f>
        <v/>
      </c>
      <c r="AF2379" s="250" t="b">
        <f>IF(tbl_TransDet_Exp[[#This Row],[ER Lookup and Format]]&lt;&gt;"",CONCATENATE(tbl_TransDet_Exp[[#This Row],[https://financials.omni.fsu.edu/psp/sprdfi/EMPLOYEE/ERP/c/AUDIT_EXPENSE_FUNCTIONS.TE_EXP_SHEET_INQ.GBL?SHEET_ID=]],AE2379,tbl_TransDet_Exp[[#This Row],[&amp;PAGE=EX_SHEET_ENTRY]]))</f>
        <v>0</v>
      </c>
      <c r="AG2379" s="250" t="str">
        <f t="shared" si="116"/>
        <v>https://docmgmt.its.fsu.edu/NolijWeb/public/apiLoginCheck.jsp?redir=../documentviewer/%3FdocumentId%3D</v>
      </c>
      <c r="AH23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79" s="250" t="str">
        <f>tbl_TransDet_Exp[[#Headers],[&amp;TargetFrameName=None]]</f>
        <v>&amp;TargetFrameName=None</v>
      </c>
      <c r="AJ23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79" s="71"/>
      <c r="AN2379" s="22"/>
      <c r="AO2379" s="22"/>
      <c r="AP2379" s="208"/>
      <c r="AQ2379" s="42" t="e">
        <f>IF(tbl_TransDet_Exp[[#This Row],[Custom SR Type]]="",INDEX(SR_Lookup[Section Name],MATCH(tbl_TransDet_Exp[[#This Row],[Account]],SR_Lookup[Account],0)),tbl_TransDet_Exp[[#This Row],[Custom SR Type]])</f>
        <v>#N/A</v>
      </c>
      <c r="AR2379" s="42">
        <f>VALUE(CONCATENATE(C2379,TEXT(tbl_TransDet_Exp[[#This Row],[Pd]],"00")))</f>
        <v>0</v>
      </c>
      <c r="AS2379" s="42" t="str">
        <f>TEXT(tbl_TransDet_Exp[[#This Row],[Project Id]],"000000")</f>
        <v>000000</v>
      </c>
      <c r="AT2379" s="42" t="e">
        <f>INDEX(Table11[Description],MATCH(tbl_TransDet_Exp[[#This Row],[Account]],Table11[GL Account],0))</f>
        <v>#N/A</v>
      </c>
      <c r="AU23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0" spans="2:47">
      <c r="B2380" s="11"/>
      <c r="C2380" s="243"/>
      <c r="D2380" s="243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244"/>
      <c r="P2380" s="11"/>
      <c r="Q2380" s="245"/>
      <c r="R2380" s="11"/>
      <c r="S2380" s="11"/>
      <c r="T2380" s="11"/>
      <c r="U2380" s="11"/>
      <c r="V2380" s="11"/>
      <c r="W2380" s="11"/>
      <c r="X2380" s="11"/>
      <c r="Y2380" s="11"/>
      <c r="Z2380" s="246"/>
      <c r="AA23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0" s="250" t="e">
        <f>IF(tbl_TransDet_Exp[[#This Row],[+/-  (HR GL Detail)]]&lt;&gt;"",tbl_TransDet_Exp[[#This Row],[+/-  (HR GL Detail)]],IF(#REF!&lt;&gt;"",#REF!,""))</f>
        <v>#REF!</v>
      </c>
      <c r="AC2380" s="250" t="str">
        <f t="shared" si="114"/>
        <v>https://financials.omni.fsu.edu/psp/sprdfi/EMPLOYEE/ERP/c/AUDIT_EXPENSE_FUNCTIONS.TE_EXP_SHEET_INQ.GBL?SHEET_ID=</v>
      </c>
      <c r="AD2380" s="250" t="str">
        <f t="shared" si="115"/>
        <v>&amp;PAGE=EX_SHEET_ENTRY</v>
      </c>
      <c r="AE2380" s="250" t="str">
        <f>IF(LEFT(tbl_TransDet_Exp[[#This Row],[Journal Id]],2)="EX",TEXT(tbl_TransDet_Exp[[#This Row],[Vch /Ex /PayId]],"0000000000"),"")</f>
        <v/>
      </c>
      <c r="AF2380" s="250" t="b">
        <f>IF(tbl_TransDet_Exp[[#This Row],[ER Lookup and Format]]&lt;&gt;"",CONCATENATE(tbl_TransDet_Exp[[#This Row],[https://financials.omni.fsu.edu/psp/sprdfi/EMPLOYEE/ERP/c/AUDIT_EXPENSE_FUNCTIONS.TE_EXP_SHEET_INQ.GBL?SHEET_ID=]],AE2380,tbl_TransDet_Exp[[#This Row],[&amp;PAGE=EX_SHEET_ENTRY]]))</f>
        <v>0</v>
      </c>
      <c r="AG2380" s="250" t="str">
        <f t="shared" si="116"/>
        <v>https://docmgmt.its.fsu.edu/NolijWeb/public/apiLoginCheck.jsp?redir=../documentviewer/%3FdocumentId%3D</v>
      </c>
      <c r="AH23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0" s="250" t="str">
        <f>tbl_TransDet_Exp[[#Headers],[&amp;TargetFrameName=None]]</f>
        <v>&amp;TargetFrameName=None</v>
      </c>
      <c r="AJ23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0" s="71"/>
      <c r="AN2380" s="22"/>
      <c r="AO2380" s="22"/>
      <c r="AP2380" s="208"/>
      <c r="AQ2380" s="42" t="e">
        <f>IF(tbl_TransDet_Exp[[#This Row],[Custom SR Type]]="",INDEX(SR_Lookup[Section Name],MATCH(tbl_TransDet_Exp[[#This Row],[Account]],SR_Lookup[Account],0)),tbl_TransDet_Exp[[#This Row],[Custom SR Type]])</f>
        <v>#N/A</v>
      </c>
      <c r="AR2380" s="42">
        <f>VALUE(CONCATENATE(C2380,TEXT(tbl_TransDet_Exp[[#This Row],[Pd]],"00")))</f>
        <v>0</v>
      </c>
      <c r="AS2380" s="42" t="str">
        <f>TEXT(tbl_TransDet_Exp[[#This Row],[Project Id]],"000000")</f>
        <v>000000</v>
      </c>
      <c r="AT2380" s="42" t="e">
        <f>INDEX(Table11[Description],MATCH(tbl_TransDet_Exp[[#This Row],[Account]],Table11[GL Account],0))</f>
        <v>#N/A</v>
      </c>
      <c r="AU23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1" spans="2:47">
      <c r="B2381" s="11"/>
      <c r="C2381" s="243"/>
      <c r="D2381" s="243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244"/>
      <c r="P2381" s="11"/>
      <c r="Q2381" s="245"/>
      <c r="R2381" s="11"/>
      <c r="S2381" s="11"/>
      <c r="T2381" s="11"/>
      <c r="U2381" s="11"/>
      <c r="V2381" s="11"/>
      <c r="W2381" s="11"/>
      <c r="X2381" s="11"/>
      <c r="Y2381" s="11"/>
      <c r="Z2381" s="246"/>
      <c r="AA23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1" s="250" t="e">
        <f>IF(tbl_TransDet_Exp[[#This Row],[+/-  (HR GL Detail)]]&lt;&gt;"",tbl_TransDet_Exp[[#This Row],[+/-  (HR GL Detail)]],IF(#REF!&lt;&gt;"",#REF!,""))</f>
        <v>#REF!</v>
      </c>
      <c r="AC2381" s="250" t="str">
        <f t="shared" si="114"/>
        <v>https://financials.omni.fsu.edu/psp/sprdfi/EMPLOYEE/ERP/c/AUDIT_EXPENSE_FUNCTIONS.TE_EXP_SHEET_INQ.GBL?SHEET_ID=</v>
      </c>
      <c r="AD2381" s="250" t="str">
        <f t="shared" si="115"/>
        <v>&amp;PAGE=EX_SHEET_ENTRY</v>
      </c>
      <c r="AE2381" s="250" t="str">
        <f>IF(LEFT(tbl_TransDet_Exp[[#This Row],[Journal Id]],2)="EX",TEXT(tbl_TransDet_Exp[[#This Row],[Vch /Ex /PayId]],"0000000000"),"")</f>
        <v/>
      </c>
      <c r="AF2381" s="250" t="b">
        <f>IF(tbl_TransDet_Exp[[#This Row],[ER Lookup and Format]]&lt;&gt;"",CONCATENATE(tbl_TransDet_Exp[[#This Row],[https://financials.omni.fsu.edu/psp/sprdfi/EMPLOYEE/ERP/c/AUDIT_EXPENSE_FUNCTIONS.TE_EXP_SHEET_INQ.GBL?SHEET_ID=]],AE2381,tbl_TransDet_Exp[[#This Row],[&amp;PAGE=EX_SHEET_ENTRY]]))</f>
        <v>0</v>
      </c>
      <c r="AG2381" s="250" t="str">
        <f t="shared" si="116"/>
        <v>https://docmgmt.its.fsu.edu/NolijWeb/public/apiLoginCheck.jsp?redir=../documentviewer/%3FdocumentId%3D</v>
      </c>
      <c r="AH23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1" s="250" t="str">
        <f>tbl_TransDet_Exp[[#Headers],[&amp;TargetFrameName=None]]</f>
        <v>&amp;TargetFrameName=None</v>
      </c>
      <c r="AJ23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1" s="71"/>
      <c r="AN2381" s="22"/>
      <c r="AO2381" s="22"/>
      <c r="AP2381" s="208"/>
      <c r="AQ2381" s="42" t="e">
        <f>IF(tbl_TransDet_Exp[[#This Row],[Custom SR Type]]="",INDEX(SR_Lookup[Section Name],MATCH(tbl_TransDet_Exp[[#This Row],[Account]],SR_Lookup[Account],0)),tbl_TransDet_Exp[[#This Row],[Custom SR Type]])</f>
        <v>#N/A</v>
      </c>
      <c r="AR2381" s="42">
        <f>VALUE(CONCATENATE(C2381,TEXT(tbl_TransDet_Exp[[#This Row],[Pd]],"00")))</f>
        <v>0</v>
      </c>
      <c r="AS2381" s="42" t="str">
        <f>TEXT(tbl_TransDet_Exp[[#This Row],[Project Id]],"000000")</f>
        <v>000000</v>
      </c>
      <c r="AT2381" s="42" t="e">
        <f>INDEX(Table11[Description],MATCH(tbl_TransDet_Exp[[#This Row],[Account]],Table11[GL Account],0))</f>
        <v>#N/A</v>
      </c>
      <c r="AU23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2" spans="2:47">
      <c r="B2382" s="11"/>
      <c r="C2382" s="243"/>
      <c r="D2382" s="243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244"/>
      <c r="P2382" s="11"/>
      <c r="Q2382" s="245"/>
      <c r="R2382" s="11"/>
      <c r="S2382" s="11"/>
      <c r="T2382" s="11"/>
      <c r="U2382" s="11"/>
      <c r="V2382" s="11"/>
      <c r="W2382" s="11"/>
      <c r="X2382" s="11"/>
      <c r="Y2382" s="11"/>
      <c r="Z2382" s="246"/>
      <c r="AA23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2" s="250" t="e">
        <f>IF(tbl_TransDet_Exp[[#This Row],[+/-  (HR GL Detail)]]&lt;&gt;"",tbl_TransDet_Exp[[#This Row],[+/-  (HR GL Detail)]],IF(#REF!&lt;&gt;"",#REF!,""))</f>
        <v>#REF!</v>
      </c>
      <c r="AC2382" s="250" t="str">
        <f t="shared" si="114"/>
        <v>https://financials.omni.fsu.edu/psp/sprdfi/EMPLOYEE/ERP/c/AUDIT_EXPENSE_FUNCTIONS.TE_EXP_SHEET_INQ.GBL?SHEET_ID=</v>
      </c>
      <c r="AD2382" s="250" t="str">
        <f t="shared" si="115"/>
        <v>&amp;PAGE=EX_SHEET_ENTRY</v>
      </c>
      <c r="AE2382" s="250" t="str">
        <f>IF(LEFT(tbl_TransDet_Exp[[#This Row],[Journal Id]],2)="EX",TEXT(tbl_TransDet_Exp[[#This Row],[Vch /Ex /PayId]],"0000000000"),"")</f>
        <v/>
      </c>
      <c r="AF2382" s="250" t="b">
        <f>IF(tbl_TransDet_Exp[[#This Row],[ER Lookup and Format]]&lt;&gt;"",CONCATENATE(tbl_TransDet_Exp[[#This Row],[https://financials.omni.fsu.edu/psp/sprdfi/EMPLOYEE/ERP/c/AUDIT_EXPENSE_FUNCTIONS.TE_EXP_SHEET_INQ.GBL?SHEET_ID=]],AE2382,tbl_TransDet_Exp[[#This Row],[&amp;PAGE=EX_SHEET_ENTRY]]))</f>
        <v>0</v>
      </c>
      <c r="AG2382" s="250" t="str">
        <f t="shared" si="116"/>
        <v>https://docmgmt.its.fsu.edu/NolijWeb/public/apiLoginCheck.jsp?redir=../documentviewer/%3FdocumentId%3D</v>
      </c>
      <c r="AH23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2" s="250" t="str">
        <f>tbl_TransDet_Exp[[#Headers],[&amp;TargetFrameName=None]]</f>
        <v>&amp;TargetFrameName=None</v>
      </c>
      <c r="AJ23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2" s="71"/>
      <c r="AN2382" s="22"/>
      <c r="AO2382" s="22"/>
      <c r="AP2382" s="208"/>
      <c r="AQ2382" s="42" t="e">
        <f>IF(tbl_TransDet_Exp[[#This Row],[Custom SR Type]]="",INDEX(SR_Lookup[Section Name],MATCH(tbl_TransDet_Exp[[#This Row],[Account]],SR_Lookup[Account],0)),tbl_TransDet_Exp[[#This Row],[Custom SR Type]])</f>
        <v>#N/A</v>
      </c>
      <c r="AR2382" s="42">
        <f>VALUE(CONCATENATE(C2382,TEXT(tbl_TransDet_Exp[[#This Row],[Pd]],"00")))</f>
        <v>0</v>
      </c>
      <c r="AS2382" s="42" t="str">
        <f>TEXT(tbl_TransDet_Exp[[#This Row],[Project Id]],"000000")</f>
        <v>000000</v>
      </c>
      <c r="AT2382" s="42" t="e">
        <f>INDEX(Table11[Description],MATCH(tbl_TransDet_Exp[[#This Row],[Account]],Table11[GL Account],0))</f>
        <v>#N/A</v>
      </c>
      <c r="AU23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3" spans="2:47">
      <c r="B2383" s="11"/>
      <c r="C2383" s="243"/>
      <c r="D2383" s="243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244"/>
      <c r="P2383" s="11"/>
      <c r="Q2383" s="245"/>
      <c r="R2383" s="11"/>
      <c r="S2383" s="11"/>
      <c r="T2383" s="11"/>
      <c r="U2383" s="11"/>
      <c r="V2383" s="11"/>
      <c r="W2383" s="11"/>
      <c r="X2383" s="11"/>
      <c r="Y2383" s="11"/>
      <c r="Z2383" s="246"/>
      <c r="AA23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3" s="250" t="e">
        <f>IF(tbl_TransDet_Exp[[#This Row],[+/-  (HR GL Detail)]]&lt;&gt;"",tbl_TransDet_Exp[[#This Row],[+/-  (HR GL Detail)]],IF(#REF!&lt;&gt;"",#REF!,""))</f>
        <v>#REF!</v>
      </c>
      <c r="AC2383" s="250" t="str">
        <f t="shared" si="114"/>
        <v>https://financials.omni.fsu.edu/psp/sprdfi/EMPLOYEE/ERP/c/AUDIT_EXPENSE_FUNCTIONS.TE_EXP_SHEET_INQ.GBL?SHEET_ID=</v>
      </c>
      <c r="AD2383" s="250" t="str">
        <f t="shared" si="115"/>
        <v>&amp;PAGE=EX_SHEET_ENTRY</v>
      </c>
      <c r="AE2383" s="250" t="str">
        <f>IF(LEFT(tbl_TransDet_Exp[[#This Row],[Journal Id]],2)="EX",TEXT(tbl_TransDet_Exp[[#This Row],[Vch /Ex /PayId]],"0000000000"),"")</f>
        <v/>
      </c>
      <c r="AF2383" s="250" t="b">
        <f>IF(tbl_TransDet_Exp[[#This Row],[ER Lookup and Format]]&lt;&gt;"",CONCATENATE(tbl_TransDet_Exp[[#This Row],[https://financials.omni.fsu.edu/psp/sprdfi/EMPLOYEE/ERP/c/AUDIT_EXPENSE_FUNCTIONS.TE_EXP_SHEET_INQ.GBL?SHEET_ID=]],AE2383,tbl_TransDet_Exp[[#This Row],[&amp;PAGE=EX_SHEET_ENTRY]]))</f>
        <v>0</v>
      </c>
      <c r="AG2383" s="250" t="str">
        <f t="shared" si="116"/>
        <v>https://docmgmt.its.fsu.edu/NolijWeb/public/apiLoginCheck.jsp?redir=../documentviewer/%3FdocumentId%3D</v>
      </c>
      <c r="AH23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3" s="250" t="str">
        <f>tbl_TransDet_Exp[[#Headers],[&amp;TargetFrameName=None]]</f>
        <v>&amp;TargetFrameName=None</v>
      </c>
      <c r="AJ23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3" s="71"/>
      <c r="AN2383" s="22"/>
      <c r="AO2383" s="22"/>
      <c r="AP2383" s="208"/>
      <c r="AQ2383" s="42" t="e">
        <f>IF(tbl_TransDet_Exp[[#This Row],[Custom SR Type]]="",INDEX(SR_Lookup[Section Name],MATCH(tbl_TransDet_Exp[[#This Row],[Account]],SR_Lookup[Account],0)),tbl_TransDet_Exp[[#This Row],[Custom SR Type]])</f>
        <v>#N/A</v>
      </c>
      <c r="AR2383" s="42">
        <f>VALUE(CONCATENATE(C2383,TEXT(tbl_TransDet_Exp[[#This Row],[Pd]],"00")))</f>
        <v>0</v>
      </c>
      <c r="AS2383" s="42" t="str">
        <f>TEXT(tbl_TransDet_Exp[[#This Row],[Project Id]],"000000")</f>
        <v>000000</v>
      </c>
      <c r="AT2383" s="42" t="e">
        <f>INDEX(Table11[Description],MATCH(tbl_TransDet_Exp[[#This Row],[Account]],Table11[GL Account],0))</f>
        <v>#N/A</v>
      </c>
      <c r="AU23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4" spans="2:47">
      <c r="B2384" s="11"/>
      <c r="C2384" s="243"/>
      <c r="D2384" s="243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244"/>
      <c r="P2384" s="11"/>
      <c r="Q2384" s="245"/>
      <c r="R2384" s="11"/>
      <c r="S2384" s="11"/>
      <c r="T2384" s="11"/>
      <c r="U2384" s="11"/>
      <c r="V2384" s="11"/>
      <c r="W2384" s="11"/>
      <c r="X2384" s="11"/>
      <c r="Y2384" s="11"/>
      <c r="Z2384" s="246"/>
      <c r="AA23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4" s="250" t="e">
        <f>IF(tbl_TransDet_Exp[[#This Row],[+/-  (HR GL Detail)]]&lt;&gt;"",tbl_TransDet_Exp[[#This Row],[+/-  (HR GL Detail)]],IF(#REF!&lt;&gt;"",#REF!,""))</f>
        <v>#REF!</v>
      </c>
      <c r="AC2384" s="250" t="str">
        <f t="shared" si="114"/>
        <v>https://financials.omni.fsu.edu/psp/sprdfi/EMPLOYEE/ERP/c/AUDIT_EXPENSE_FUNCTIONS.TE_EXP_SHEET_INQ.GBL?SHEET_ID=</v>
      </c>
      <c r="AD2384" s="250" t="str">
        <f t="shared" si="115"/>
        <v>&amp;PAGE=EX_SHEET_ENTRY</v>
      </c>
      <c r="AE2384" s="250" t="str">
        <f>IF(LEFT(tbl_TransDet_Exp[[#This Row],[Journal Id]],2)="EX",TEXT(tbl_TransDet_Exp[[#This Row],[Vch /Ex /PayId]],"0000000000"),"")</f>
        <v/>
      </c>
      <c r="AF2384" s="250" t="b">
        <f>IF(tbl_TransDet_Exp[[#This Row],[ER Lookup and Format]]&lt;&gt;"",CONCATENATE(tbl_TransDet_Exp[[#This Row],[https://financials.omni.fsu.edu/psp/sprdfi/EMPLOYEE/ERP/c/AUDIT_EXPENSE_FUNCTIONS.TE_EXP_SHEET_INQ.GBL?SHEET_ID=]],AE2384,tbl_TransDet_Exp[[#This Row],[&amp;PAGE=EX_SHEET_ENTRY]]))</f>
        <v>0</v>
      </c>
      <c r="AG2384" s="250" t="str">
        <f t="shared" si="116"/>
        <v>https://docmgmt.its.fsu.edu/NolijWeb/public/apiLoginCheck.jsp?redir=../documentviewer/%3FdocumentId%3D</v>
      </c>
      <c r="AH23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4" s="250" t="str">
        <f>tbl_TransDet_Exp[[#Headers],[&amp;TargetFrameName=None]]</f>
        <v>&amp;TargetFrameName=None</v>
      </c>
      <c r="AJ23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4" s="71"/>
      <c r="AN2384" s="22"/>
      <c r="AO2384" s="22"/>
      <c r="AP2384" s="208"/>
      <c r="AQ2384" s="42" t="e">
        <f>IF(tbl_TransDet_Exp[[#This Row],[Custom SR Type]]="",INDEX(SR_Lookup[Section Name],MATCH(tbl_TransDet_Exp[[#This Row],[Account]],SR_Lookup[Account],0)),tbl_TransDet_Exp[[#This Row],[Custom SR Type]])</f>
        <v>#N/A</v>
      </c>
      <c r="AR2384" s="42">
        <f>VALUE(CONCATENATE(C2384,TEXT(tbl_TransDet_Exp[[#This Row],[Pd]],"00")))</f>
        <v>0</v>
      </c>
      <c r="AS2384" s="42" t="str">
        <f>TEXT(tbl_TransDet_Exp[[#This Row],[Project Id]],"000000")</f>
        <v>000000</v>
      </c>
      <c r="AT2384" s="42" t="e">
        <f>INDEX(Table11[Description],MATCH(tbl_TransDet_Exp[[#This Row],[Account]],Table11[GL Account],0))</f>
        <v>#N/A</v>
      </c>
      <c r="AU23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5" spans="2:47">
      <c r="B2385" s="11"/>
      <c r="C2385" s="243"/>
      <c r="D2385" s="243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244"/>
      <c r="P2385" s="11"/>
      <c r="Q2385" s="245"/>
      <c r="R2385" s="11"/>
      <c r="S2385" s="11"/>
      <c r="T2385" s="11"/>
      <c r="U2385" s="11"/>
      <c r="V2385" s="11"/>
      <c r="W2385" s="11"/>
      <c r="X2385" s="11"/>
      <c r="Y2385" s="11"/>
      <c r="Z2385" s="246"/>
      <c r="AA23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5" s="250" t="e">
        <f>IF(tbl_TransDet_Exp[[#This Row],[+/-  (HR GL Detail)]]&lt;&gt;"",tbl_TransDet_Exp[[#This Row],[+/-  (HR GL Detail)]],IF(#REF!&lt;&gt;"",#REF!,""))</f>
        <v>#REF!</v>
      </c>
      <c r="AC2385" s="250" t="str">
        <f t="shared" si="114"/>
        <v>https://financials.omni.fsu.edu/psp/sprdfi/EMPLOYEE/ERP/c/AUDIT_EXPENSE_FUNCTIONS.TE_EXP_SHEET_INQ.GBL?SHEET_ID=</v>
      </c>
      <c r="AD2385" s="250" t="str">
        <f t="shared" si="115"/>
        <v>&amp;PAGE=EX_SHEET_ENTRY</v>
      </c>
      <c r="AE2385" s="250" t="str">
        <f>IF(LEFT(tbl_TransDet_Exp[[#This Row],[Journal Id]],2)="EX",TEXT(tbl_TransDet_Exp[[#This Row],[Vch /Ex /PayId]],"0000000000"),"")</f>
        <v/>
      </c>
      <c r="AF2385" s="250" t="b">
        <f>IF(tbl_TransDet_Exp[[#This Row],[ER Lookup and Format]]&lt;&gt;"",CONCATENATE(tbl_TransDet_Exp[[#This Row],[https://financials.omni.fsu.edu/psp/sprdfi/EMPLOYEE/ERP/c/AUDIT_EXPENSE_FUNCTIONS.TE_EXP_SHEET_INQ.GBL?SHEET_ID=]],AE2385,tbl_TransDet_Exp[[#This Row],[&amp;PAGE=EX_SHEET_ENTRY]]))</f>
        <v>0</v>
      </c>
      <c r="AG2385" s="250" t="str">
        <f t="shared" si="116"/>
        <v>https://docmgmt.its.fsu.edu/NolijWeb/public/apiLoginCheck.jsp?redir=../documentviewer/%3FdocumentId%3D</v>
      </c>
      <c r="AH23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5" s="250" t="str">
        <f>tbl_TransDet_Exp[[#Headers],[&amp;TargetFrameName=None]]</f>
        <v>&amp;TargetFrameName=None</v>
      </c>
      <c r="AJ23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5" s="71"/>
      <c r="AN2385" s="22"/>
      <c r="AO2385" s="22"/>
      <c r="AP2385" s="208"/>
      <c r="AQ2385" s="42" t="e">
        <f>IF(tbl_TransDet_Exp[[#This Row],[Custom SR Type]]="",INDEX(SR_Lookup[Section Name],MATCH(tbl_TransDet_Exp[[#This Row],[Account]],SR_Lookup[Account],0)),tbl_TransDet_Exp[[#This Row],[Custom SR Type]])</f>
        <v>#N/A</v>
      </c>
      <c r="AR2385" s="42">
        <f>VALUE(CONCATENATE(C2385,TEXT(tbl_TransDet_Exp[[#This Row],[Pd]],"00")))</f>
        <v>0</v>
      </c>
      <c r="AS2385" s="42" t="str">
        <f>TEXT(tbl_TransDet_Exp[[#This Row],[Project Id]],"000000")</f>
        <v>000000</v>
      </c>
      <c r="AT2385" s="42" t="e">
        <f>INDEX(Table11[Description],MATCH(tbl_TransDet_Exp[[#This Row],[Account]],Table11[GL Account],0))</f>
        <v>#N/A</v>
      </c>
      <c r="AU23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6" spans="2:47">
      <c r="B2386" s="11"/>
      <c r="C2386" s="243"/>
      <c r="D2386" s="243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244"/>
      <c r="P2386" s="11"/>
      <c r="Q2386" s="245"/>
      <c r="R2386" s="11"/>
      <c r="S2386" s="11"/>
      <c r="T2386" s="11"/>
      <c r="U2386" s="11"/>
      <c r="V2386" s="11"/>
      <c r="W2386" s="11"/>
      <c r="X2386" s="11"/>
      <c r="Y2386" s="11"/>
      <c r="Z2386" s="246"/>
      <c r="AA23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6" s="250" t="e">
        <f>IF(tbl_TransDet_Exp[[#This Row],[+/-  (HR GL Detail)]]&lt;&gt;"",tbl_TransDet_Exp[[#This Row],[+/-  (HR GL Detail)]],IF(#REF!&lt;&gt;"",#REF!,""))</f>
        <v>#REF!</v>
      </c>
      <c r="AC2386" s="250" t="str">
        <f t="shared" si="114"/>
        <v>https://financials.omni.fsu.edu/psp/sprdfi/EMPLOYEE/ERP/c/AUDIT_EXPENSE_FUNCTIONS.TE_EXP_SHEET_INQ.GBL?SHEET_ID=</v>
      </c>
      <c r="AD2386" s="250" t="str">
        <f t="shared" si="115"/>
        <v>&amp;PAGE=EX_SHEET_ENTRY</v>
      </c>
      <c r="AE2386" s="250" t="str">
        <f>IF(LEFT(tbl_TransDet_Exp[[#This Row],[Journal Id]],2)="EX",TEXT(tbl_TransDet_Exp[[#This Row],[Vch /Ex /PayId]],"0000000000"),"")</f>
        <v/>
      </c>
      <c r="AF2386" s="250" t="b">
        <f>IF(tbl_TransDet_Exp[[#This Row],[ER Lookup and Format]]&lt;&gt;"",CONCATENATE(tbl_TransDet_Exp[[#This Row],[https://financials.omni.fsu.edu/psp/sprdfi/EMPLOYEE/ERP/c/AUDIT_EXPENSE_FUNCTIONS.TE_EXP_SHEET_INQ.GBL?SHEET_ID=]],AE2386,tbl_TransDet_Exp[[#This Row],[&amp;PAGE=EX_SHEET_ENTRY]]))</f>
        <v>0</v>
      </c>
      <c r="AG2386" s="250" t="str">
        <f t="shared" si="116"/>
        <v>https://docmgmt.its.fsu.edu/NolijWeb/public/apiLoginCheck.jsp?redir=../documentviewer/%3FdocumentId%3D</v>
      </c>
      <c r="AH23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6" s="250" t="str">
        <f>tbl_TransDet_Exp[[#Headers],[&amp;TargetFrameName=None]]</f>
        <v>&amp;TargetFrameName=None</v>
      </c>
      <c r="AJ23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6" s="71"/>
      <c r="AN2386" s="22"/>
      <c r="AO2386" s="22"/>
      <c r="AP2386" s="208"/>
      <c r="AQ2386" s="42" t="e">
        <f>IF(tbl_TransDet_Exp[[#This Row],[Custom SR Type]]="",INDEX(SR_Lookup[Section Name],MATCH(tbl_TransDet_Exp[[#This Row],[Account]],SR_Lookup[Account],0)),tbl_TransDet_Exp[[#This Row],[Custom SR Type]])</f>
        <v>#N/A</v>
      </c>
      <c r="AR2386" s="42">
        <f>VALUE(CONCATENATE(C2386,TEXT(tbl_TransDet_Exp[[#This Row],[Pd]],"00")))</f>
        <v>0</v>
      </c>
      <c r="AS2386" s="42" t="str">
        <f>TEXT(tbl_TransDet_Exp[[#This Row],[Project Id]],"000000")</f>
        <v>000000</v>
      </c>
      <c r="AT2386" s="42" t="e">
        <f>INDEX(Table11[Description],MATCH(tbl_TransDet_Exp[[#This Row],[Account]],Table11[GL Account],0))</f>
        <v>#N/A</v>
      </c>
      <c r="AU23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7" spans="2:47">
      <c r="B2387" s="11"/>
      <c r="C2387" s="243"/>
      <c r="D2387" s="243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244"/>
      <c r="P2387" s="11"/>
      <c r="Q2387" s="245"/>
      <c r="R2387" s="11"/>
      <c r="S2387" s="11"/>
      <c r="T2387" s="11"/>
      <c r="U2387" s="11"/>
      <c r="V2387" s="11"/>
      <c r="W2387" s="11"/>
      <c r="X2387" s="11"/>
      <c r="Y2387" s="11"/>
      <c r="Z2387" s="246"/>
      <c r="AA23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7" s="250" t="e">
        <f>IF(tbl_TransDet_Exp[[#This Row],[+/-  (HR GL Detail)]]&lt;&gt;"",tbl_TransDet_Exp[[#This Row],[+/-  (HR GL Detail)]],IF(#REF!&lt;&gt;"",#REF!,""))</f>
        <v>#REF!</v>
      </c>
      <c r="AC2387" s="250" t="str">
        <f t="shared" si="114"/>
        <v>https://financials.omni.fsu.edu/psp/sprdfi/EMPLOYEE/ERP/c/AUDIT_EXPENSE_FUNCTIONS.TE_EXP_SHEET_INQ.GBL?SHEET_ID=</v>
      </c>
      <c r="AD2387" s="250" t="str">
        <f t="shared" si="115"/>
        <v>&amp;PAGE=EX_SHEET_ENTRY</v>
      </c>
      <c r="AE2387" s="250" t="str">
        <f>IF(LEFT(tbl_TransDet_Exp[[#This Row],[Journal Id]],2)="EX",TEXT(tbl_TransDet_Exp[[#This Row],[Vch /Ex /PayId]],"0000000000"),"")</f>
        <v/>
      </c>
      <c r="AF2387" s="250" t="b">
        <f>IF(tbl_TransDet_Exp[[#This Row],[ER Lookup and Format]]&lt;&gt;"",CONCATENATE(tbl_TransDet_Exp[[#This Row],[https://financials.omni.fsu.edu/psp/sprdfi/EMPLOYEE/ERP/c/AUDIT_EXPENSE_FUNCTIONS.TE_EXP_SHEET_INQ.GBL?SHEET_ID=]],AE2387,tbl_TransDet_Exp[[#This Row],[&amp;PAGE=EX_SHEET_ENTRY]]))</f>
        <v>0</v>
      </c>
      <c r="AG2387" s="250" t="str">
        <f t="shared" si="116"/>
        <v>https://docmgmt.its.fsu.edu/NolijWeb/public/apiLoginCheck.jsp?redir=../documentviewer/%3FdocumentId%3D</v>
      </c>
      <c r="AH23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7" s="250" t="str">
        <f>tbl_TransDet_Exp[[#Headers],[&amp;TargetFrameName=None]]</f>
        <v>&amp;TargetFrameName=None</v>
      </c>
      <c r="AJ23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7" s="71"/>
      <c r="AN2387" s="22"/>
      <c r="AO2387" s="22"/>
      <c r="AP2387" s="208"/>
      <c r="AQ2387" s="42" t="e">
        <f>IF(tbl_TransDet_Exp[[#This Row],[Custom SR Type]]="",INDEX(SR_Lookup[Section Name],MATCH(tbl_TransDet_Exp[[#This Row],[Account]],SR_Lookup[Account],0)),tbl_TransDet_Exp[[#This Row],[Custom SR Type]])</f>
        <v>#N/A</v>
      </c>
      <c r="AR2387" s="42">
        <f>VALUE(CONCATENATE(C2387,TEXT(tbl_TransDet_Exp[[#This Row],[Pd]],"00")))</f>
        <v>0</v>
      </c>
      <c r="AS2387" s="42" t="str">
        <f>TEXT(tbl_TransDet_Exp[[#This Row],[Project Id]],"000000")</f>
        <v>000000</v>
      </c>
      <c r="AT2387" s="42" t="e">
        <f>INDEX(Table11[Description],MATCH(tbl_TransDet_Exp[[#This Row],[Account]],Table11[GL Account],0))</f>
        <v>#N/A</v>
      </c>
      <c r="AU23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8" spans="2:47">
      <c r="B2388" s="11"/>
      <c r="C2388" s="243"/>
      <c r="D2388" s="243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244"/>
      <c r="P2388" s="11"/>
      <c r="Q2388" s="245"/>
      <c r="R2388" s="11"/>
      <c r="S2388" s="11"/>
      <c r="T2388" s="11"/>
      <c r="U2388" s="11"/>
      <c r="V2388" s="11"/>
      <c r="W2388" s="11"/>
      <c r="X2388" s="11"/>
      <c r="Y2388" s="11"/>
      <c r="Z2388" s="246"/>
      <c r="AA23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8" s="250" t="e">
        <f>IF(tbl_TransDet_Exp[[#This Row],[+/-  (HR GL Detail)]]&lt;&gt;"",tbl_TransDet_Exp[[#This Row],[+/-  (HR GL Detail)]],IF(#REF!&lt;&gt;"",#REF!,""))</f>
        <v>#REF!</v>
      </c>
      <c r="AC2388" s="250" t="str">
        <f t="shared" si="114"/>
        <v>https://financials.omni.fsu.edu/psp/sprdfi/EMPLOYEE/ERP/c/AUDIT_EXPENSE_FUNCTIONS.TE_EXP_SHEET_INQ.GBL?SHEET_ID=</v>
      </c>
      <c r="AD2388" s="250" t="str">
        <f t="shared" si="115"/>
        <v>&amp;PAGE=EX_SHEET_ENTRY</v>
      </c>
      <c r="AE2388" s="250" t="str">
        <f>IF(LEFT(tbl_TransDet_Exp[[#This Row],[Journal Id]],2)="EX",TEXT(tbl_TransDet_Exp[[#This Row],[Vch /Ex /PayId]],"0000000000"),"")</f>
        <v/>
      </c>
      <c r="AF2388" s="250" t="b">
        <f>IF(tbl_TransDet_Exp[[#This Row],[ER Lookup and Format]]&lt;&gt;"",CONCATENATE(tbl_TransDet_Exp[[#This Row],[https://financials.omni.fsu.edu/psp/sprdfi/EMPLOYEE/ERP/c/AUDIT_EXPENSE_FUNCTIONS.TE_EXP_SHEET_INQ.GBL?SHEET_ID=]],AE2388,tbl_TransDet_Exp[[#This Row],[&amp;PAGE=EX_SHEET_ENTRY]]))</f>
        <v>0</v>
      </c>
      <c r="AG2388" s="250" t="str">
        <f t="shared" si="116"/>
        <v>https://docmgmt.its.fsu.edu/NolijWeb/public/apiLoginCheck.jsp?redir=../documentviewer/%3FdocumentId%3D</v>
      </c>
      <c r="AH23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8" s="250" t="str">
        <f>tbl_TransDet_Exp[[#Headers],[&amp;TargetFrameName=None]]</f>
        <v>&amp;TargetFrameName=None</v>
      </c>
      <c r="AJ23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8" s="71"/>
      <c r="AN2388" s="22"/>
      <c r="AO2388" s="22"/>
      <c r="AP2388" s="208"/>
      <c r="AQ2388" s="42" t="e">
        <f>IF(tbl_TransDet_Exp[[#This Row],[Custom SR Type]]="",INDEX(SR_Lookup[Section Name],MATCH(tbl_TransDet_Exp[[#This Row],[Account]],SR_Lookup[Account],0)),tbl_TransDet_Exp[[#This Row],[Custom SR Type]])</f>
        <v>#N/A</v>
      </c>
      <c r="AR2388" s="42">
        <f>VALUE(CONCATENATE(C2388,TEXT(tbl_TransDet_Exp[[#This Row],[Pd]],"00")))</f>
        <v>0</v>
      </c>
      <c r="AS2388" s="42" t="str">
        <f>TEXT(tbl_TransDet_Exp[[#This Row],[Project Id]],"000000")</f>
        <v>000000</v>
      </c>
      <c r="AT2388" s="42" t="e">
        <f>INDEX(Table11[Description],MATCH(tbl_TransDet_Exp[[#This Row],[Account]],Table11[GL Account],0))</f>
        <v>#N/A</v>
      </c>
      <c r="AU23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89" spans="2:47">
      <c r="B2389" s="11"/>
      <c r="C2389" s="243"/>
      <c r="D2389" s="243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244"/>
      <c r="P2389" s="11"/>
      <c r="Q2389" s="245"/>
      <c r="R2389" s="11"/>
      <c r="S2389" s="11"/>
      <c r="T2389" s="11"/>
      <c r="U2389" s="11"/>
      <c r="V2389" s="11"/>
      <c r="W2389" s="11"/>
      <c r="X2389" s="11"/>
      <c r="Y2389" s="11"/>
      <c r="Z2389" s="246"/>
      <c r="AA23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89" s="250" t="e">
        <f>IF(tbl_TransDet_Exp[[#This Row],[+/-  (HR GL Detail)]]&lt;&gt;"",tbl_TransDet_Exp[[#This Row],[+/-  (HR GL Detail)]],IF(#REF!&lt;&gt;"",#REF!,""))</f>
        <v>#REF!</v>
      </c>
      <c r="AC2389" s="250" t="str">
        <f t="shared" si="114"/>
        <v>https://financials.omni.fsu.edu/psp/sprdfi/EMPLOYEE/ERP/c/AUDIT_EXPENSE_FUNCTIONS.TE_EXP_SHEET_INQ.GBL?SHEET_ID=</v>
      </c>
      <c r="AD2389" s="250" t="str">
        <f t="shared" si="115"/>
        <v>&amp;PAGE=EX_SHEET_ENTRY</v>
      </c>
      <c r="AE2389" s="250" t="str">
        <f>IF(LEFT(tbl_TransDet_Exp[[#This Row],[Journal Id]],2)="EX",TEXT(tbl_TransDet_Exp[[#This Row],[Vch /Ex /PayId]],"0000000000"),"")</f>
        <v/>
      </c>
      <c r="AF2389" s="250" t="b">
        <f>IF(tbl_TransDet_Exp[[#This Row],[ER Lookup and Format]]&lt;&gt;"",CONCATENATE(tbl_TransDet_Exp[[#This Row],[https://financials.omni.fsu.edu/psp/sprdfi/EMPLOYEE/ERP/c/AUDIT_EXPENSE_FUNCTIONS.TE_EXP_SHEET_INQ.GBL?SHEET_ID=]],AE2389,tbl_TransDet_Exp[[#This Row],[&amp;PAGE=EX_SHEET_ENTRY]]))</f>
        <v>0</v>
      </c>
      <c r="AG2389" s="250" t="str">
        <f t="shared" si="116"/>
        <v>https://docmgmt.its.fsu.edu/NolijWeb/public/apiLoginCheck.jsp?redir=../documentviewer/%3FdocumentId%3D</v>
      </c>
      <c r="AH23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89" s="250" t="str">
        <f>tbl_TransDet_Exp[[#Headers],[&amp;TargetFrameName=None]]</f>
        <v>&amp;TargetFrameName=None</v>
      </c>
      <c r="AJ23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89" s="71"/>
      <c r="AN2389" s="22"/>
      <c r="AO2389" s="22"/>
      <c r="AP2389" s="208"/>
      <c r="AQ2389" s="42" t="e">
        <f>IF(tbl_TransDet_Exp[[#This Row],[Custom SR Type]]="",INDEX(SR_Lookup[Section Name],MATCH(tbl_TransDet_Exp[[#This Row],[Account]],SR_Lookup[Account],0)),tbl_TransDet_Exp[[#This Row],[Custom SR Type]])</f>
        <v>#N/A</v>
      </c>
      <c r="AR2389" s="42">
        <f>VALUE(CONCATENATE(C2389,TEXT(tbl_TransDet_Exp[[#This Row],[Pd]],"00")))</f>
        <v>0</v>
      </c>
      <c r="AS2389" s="42" t="str">
        <f>TEXT(tbl_TransDet_Exp[[#This Row],[Project Id]],"000000")</f>
        <v>000000</v>
      </c>
      <c r="AT2389" s="42" t="e">
        <f>INDEX(Table11[Description],MATCH(tbl_TransDet_Exp[[#This Row],[Account]],Table11[GL Account],0))</f>
        <v>#N/A</v>
      </c>
      <c r="AU23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0" spans="2:47">
      <c r="B2390" s="11"/>
      <c r="C2390" s="243"/>
      <c r="D2390" s="243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244"/>
      <c r="P2390" s="11"/>
      <c r="Q2390" s="245"/>
      <c r="R2390" s="11"/>
      <c r="S2390" s="11"/>
      <c r="T2390" s="11"/>
      <c r="U2390" s="11"/>
      <c r="V2390" s="11"/>
      <c r="W2390" s="11"/>
      <c r="X2390" s="11"/>
      <c r="Y2390" s="11"/>
      <c r="Z2390" s="246"/>
      <c r="AA23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0" s="250" t="e">
        <f>IF(tbl_TransDet_Exp[[#This Row],[+/-  (HR GL Detail)]]&lt;&gt;"",tbl_TransDet_Exp[[#This Row],[+/-  (HR GL Detail)]],IF(#REF!&lt;&gt;"",#REF!,""))</f>
        <v>#REF!</v>
      </c>
      <c r="AC2390" s="250" t="str">
        <f t="shared" si="114"/>
        <v>https://financials.omni.fsu.edu/psp/sprdfi/EMPLOYEE/ERP/c/AUDIT_EXPENSE_FUNCTIONS.TE_EXP_SHEET_INQ.GBL?SHEET_ID=</v>
      </c>
      <c r="AD2390" s="250" t="str">
        <f t="shared" si="115"/>
        <v>&amp;PAGE=EX_SHEET_ENTRY</v>
      </c>
      <c r="AE2390" s="250" t="str">
        <f>IF(LEFT(tbl_TransDet_Exp[[#This Row],[Journal Id]],2)="EX",TEXT(tbl_TransDet_Exp[[#This Row],[Vch /Ex /PayId]],"0000000000"),"")</f>
        <v/>
      </c>
      <c r="AF2390" s="250" t="b">
        <f>IF(tbl_TransDet_Exp[[#This Row],[ER Lookup and Format]]&lt;&gt;"",CONCATENATE(tbl_TransDet_Exp[[#This Row],[https://financials.omni.fsu.edu/psp/sprdfi/EMPLOYEE/ERP/c/AUDIT_EXPENSE_FUNCTIONS.TE_EXP_SHEET_INQ.GBL?SHEET_ID=]],AE2390,tbl_TransDet_Exp[[#This Row],[&amp;PAGE=EX_SHEET_ENTRY]]))</f>
        <v>0</v>
      </c>
      <c r="AG2390" s="250" t="str">
        <f t="shared" si="116"/>
        <v>https://docmgmt.its.fsu.edu/NolijWeb/public/apiLoginCheck.jsp?redir=../documentviewer/%3FdocumentId%3D</v>
      </c>
      <c r="AH23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0" s="250" t="str">
        <f>tbl_TransDet_Exp[[#Headers],[&amp;TargetFrameName=None]]</f>
        <v>&amp;TargetFrameName=None</v>
      </c>
      <c r="AJ23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0" s="71"/>
      <c r="AN2390" s="22"/>
      <c r="AO2390" s="22"/>
      <c r="AP2390" s="208"/>
      <c r="AQ2390" s="42" t="e">
        <f>IF(tbl_TransDet_Exp[[#This Row],[Custom SR Type]]="",INDEX(SR_Lookup[Section Name],MATCH(tbl_TransDet_Exp[[#This Row],[Account]],SR_Lookup[Account],0)),tbl_TransDet_Exp[[#This Row],[Custom SR Type]])</f>
        <v>#N/A</v>
      </c>
      <c r="AR2390" s="42">
        <f>VALUE(CONCATENATE(C2390,TEXT(tbl_TransDet_Exp[[#This Row],[Pd]],"00")))</f>
        <v>0</v>
      </c>
      <c r="AS2390" s="42" t="str">
        <f>TEXT(tbl_TransDet_Exp[[#This Row],[Project Id]],"000000")</f>
        <v>000000</v>
      </c>
      <c r="AT2390" s="42" t="e">
        <f>INDEX(Table11[Description],MATCH(tbl_TransDet_Exp[[#This Row],[Account]],Table11[GL Account],0))</f>
        <v>#N/A</v>
      </c>
      <c r="AU23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1" spans="2:47">
      <c r="B2391" s="11"/>
      <c r="C2391" s="243"/>
      <c r="D2391" s="243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244"/>
      <c r="P2391" s="11"/>
      <c r="Q2391" s="245"/>
      <c r="R2391" s="11"/>
      <c r="S2391" s="11"/>
      <c r="T2391" s="11"/>
      <c r="U2391" s="11"/>
      <c r="V2391" s="11"/>
      <c r="W2391" s="11"/>
      <c r="X2391" s="11"/>
      <c r="Y2391" s="11"/>
      <c r="Z2391" s="246"/>
      <c r="AA23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1" s="250" t="e">
        <f>IF(tbl_TransDet_Exp[[#This Row],[+/-  (HR GL Detail)]]&lt;&gt;"",tbl_TransDet_Exp[[#This Row],[+/-  (HR GL Detail)]],IF(#REF!&lt;&gt;"",#REF!,""))</f>
        <v>#REF!</v>
      </c>
      <c r="AC2391" s="250" t="str">
        <f t="shared" si="114"/>
        <v>https://financials.omni.fsu.edu/psp/sprdfi/EMPLOYEE/ERP/c/AUDIT_EXPENSE_FUNCTIONS.TE_EXP_SHEET_INQ.GBL?SHEET_ID=</v>
      </c>
      <c r="AD2391" s="250" t="str">
        <f t="shared" si="115"/>
        <v>&amp;PAGE=EX_SHEET_ENTRY</v>
      </c>
      <c r="AE2391" s="250" t="str">
        <f>IF(LEFT(tbl_TransDet_Exp[[#This Row],[Journal Id]],2)="EX",TEXT(tbl_TransDet_Exp[[#This Row],[Vch /Ex /PayId]],"0000000000"),"")</f>
        <v/>
      </c>
      <c r="AF2391" s="250" t="b">
        <f>IF(tbl_TransDet_Exp[[#This Row],[ER Lookup and Format]]&lt;&gt;"",CONCATENATE(tbl_TransDet_Exp[[#This Row],[https://financials.omni.fsu.edu/psp/sprdfi/EMPLOYEE/ERP/c/AUDIT_EXPENSE_FUNCTIONS.TE_EXP_SHEET_INQ.GBL?SHEET_ID=]],AE2391,tbl_TransDet_Exp[[#This Row],[&amp;PAGE=EX_SHEET_ENTRY]]))</f>
        <v>0</v>
      </c>
      <c r="AG2391" s="250" t="str">
        <f t="shared" si="116"/>
        <v>https://docmgmt.its.fsu.edu/NolijWeb/public/apiLoginCheck.jsp?redir=../documentviewer/%3FdocumentId%3D</v>
      </c>
      <c r="AH23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1" s="250" t="str">
        <f>tbl_TransDet_Exp[[#Headers],[&amp;TargetFrameName=None]]</f>
        <v>&amp;TargetFrameName=None</v>
      </c>
      <c r="AJ23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1" s="71"/>
      <c r="AN2391" s="22"/>
      <c r="AO2391" s="22"/>
      <c r="AP2391" s="208"/>
      <c r="AQ2391" s="42" t="e">
        <f>IF(tbl_TransDet_Exp[[#This Row],[Custom SR Type]]="",INDEX(SR_Lookup[Section Name],MATCH(tbl_TransDet_Exp[[#This Row],[Account]],SR_Lookup[Account],0)),tbl_TransDet_Exp[[#This Row],[Custom SR Type]])</f>
        <v>#N/A</v>
      </c>
      <c r="AR2391" s="42">
        <f>VALUE(CONCATENATE(C2391,TEXT(tbl_TransDet_Exp[[#This Row],[Pd]],"00")))</f>
        <v>0</v>
      </c>
      <c r="AS2391" s="42" t="str">
        <f>TEXT(tbl_TransDet_Exp[[#This Row],[Project Id]],"000000")</f>
        <v>000000</v>
      </c>
      <c r="AT2391" s="42" t="e">
        <f>INDEX(Table11[Description],MATCH(tbl_TransDet_Exp[[#This Row],[Account]],Table11[GL Account],0))</f>
        <v>#N/A</v>
      </c>
      <c r="AU23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2" spans="2:47">
      <c r="B2392" s="11"/>
      <c r="C2392" s="243"/>
      <c r="D2392" s="243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244"/>
      <c r="P2392" s="11"/>
      <c r="Q2392" s="245"/>
      <c r="R2392" s="11"/>
      <c r="S2392" s="11"/>
      <c r="T2392" s="11"/>
      <c r="U2392" s="11"/>
      <c r="V2392" s="11"/>
      <c r="W2392" s="11"/>
      <c r="X2392" s="11"/>
      <c r="Y2392" s="11"/>
      <c r="Z2392" s="246"/>
      <c r="AA23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2" s="250" t="e">
        <f>IF(tbl_TransDet_Exp[[#This Row],[+/-  (HR GL Detail)]]&lt;&gt;"",tbl_TransDet_Exp[[#This Row],[+/-  (HR GL Detail)]],IF(#REF!&lt;&gt;"",#REF!,""))</f>
        <v>#REF!</v>
      </c>
      <c r="AC2392" s="250" t="str">
        <f t="shared" si="114"/>
        <v>https://financials.omni.fsu.edu/psp/sprdfi/EMPLOYEE/ERP/c/AUDIT_EXPENSE_FUNCTIONS.TE_EXP_SHEET_INQ.GBL?SHEET_ID=</v>
      </c>
      <c r="AD2392" s="250" t="str">
        <f t="shared" si="115"/>
        <v>&amp;PAGE=EX_SHEET_ENTRY</v>
      </c>
      <c r="AE2392" s="250" t="str">
        <f>IF(LEFT(tbl_TransDet_Exp[[#This Row],[Journal Id]],2)="EX",TEXT(tbl_TransDet_Exp[[#This Row],[Vch /Ex /PayId]],"0000000000"),"")</f>
        <v/>
      </c>
      <c r="AF2392" s="250" t="b">
        <f>IF(tbl_TransDet_Exp[[#This Row],[ER Lookup and Format]]&lt;&gt;"",CONCATENATE(tbl_TransDet_Exp[[#This Row],[https://financials.omni.fsu.edu/psp/sprdfi/EMPLOYEE/ERP/c/AUDIT_EXPENSE_FUNCTIONS.TE_EXP_SHEET_INQ.GBL?SHEET_ID=]],AE2392,tbl_TransDet_Exp[[#This Row],[&amp;PAGE=EX_SHEET_ENTRY]]))</f>
        <v>0</v>
      </c>
      <c r="AG2392" s="250" t="str">
        <f t="shared" si="116"/>
        <v>https://docmgmt.its.fsu.edu/NolijWeb/public/apiLoginCheck.jsp?redir=../documentviewer/%3FdocumentId%3D</v>
      </c>
      <c r="AH23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2" s="250" t="str">
        <f>tbl_TransDet_Exp[[#Headers],[&amp;TargetFrameName=None]]</f>
        <v>&amp;TargetFrameName=None</v>
      </c>
      <c r="AJ23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2" s="71"/>
      <c r="AN2392" s="22"/>
      <c r="AO2392" s="22"/>
      <c r="AP2392" s="208"/>
      <c r="AQ2392" s="42" t="e">
        <f>IF(tbl_TransDet_Exp[[#This Row],[Custom SR Type]]="",INDEX(SR_Lookup[Section Name],MATCH(tbl_TransDet_Exp[[#This Row],[Account]],SR_Lookup[Account],0)),tbl_TransDet_Exp[[#This Row],[Custom SR Type]])</f>
        <v>#N/A</v>
      </c>
      <c r="AR2392" s="42">
        <f>VALUE(CONCATENATE(C2392,TEXT(tbl_TransDet_Exp[[#This Row],[Pd]],"00")))</f>
        <v>0</v>
      </c>
      <c r="AS2392" s="42" t="str">
        <f>TEXT(tbl_TransDet_Exp[[#This Row],[Project Id]],"000000")</f>
        <v>000000</v>
      </c>
      <c r="AT2392" s="42" t="e">
        <f>INDEX(Table11[Description],MATCH(tbl_TransDet_Exp[[#This Row],[Account]],Table11[GL Account],0))</f>
        <v>#N/A</v>
      </c>
      <c r="AU23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3" spans="2:47">
      <c r="B2393" s="11"/>
      <c r="C2393" s="243"/>
      <c r="D2393" s="243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244"/>
      <c r="P2393" s="11"/>
      <c r="Q2393" s="245"/>
      <c r="R2393" s="11"/>
      <c r="S2393" s="11"/>
      <c r="T2393" s="11"/>
      <c r="U2393" s="11"/>
      <c r="V2393" s="11"/>
      <c r="W2393" s="11"/>
      <c r="X2393" s="11"/>
      <c r="Y2393" s="11"/>
      <c r="Z2393" s="246"/>
      <c r="AA23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3" s="250" t="e">
        <f>IF(tbl_TransDet_Exp[[#This Row],[+/-  (HR GL Detail)]]&lt;&gt;"",tbl_TransDet_Exp[[#This Row],[+/-  (HR GL Detail)]],IF(#REF!&lt;&gt;"",#REF!,""))</f>
        <v>#REF!</v>
      </c>
      <c r="AC2393" s="250" t="str">
        <f t="shared" si="114"/>
        <v>https://financials.omni.fsu.edu/psp/sprdfi/EMPLOYEE/ERP/c/AUDIT_EXPENSE_FUNCTIONS.TE_EXP_SHEET_INQ.GBL?SHEET_ID=</v>
      </c>
      <c r="AD2393" s="250" t="str">
        <f t="shared" si="115"/>
        <v>&amp;PAGE=EX_SHEET_ENTRY</v>
      </c>
      <c r="AE2393" s="250" t="str">
        <f>IF(LEFT(tbl_TransDet_Exp[[#This Row],[Journal Id]],2)="EX",TEXT(tbl_TransDet_Exp[[#This Row],[Vch /Ex /PayId]],"0000000000"),"")</f>
        <v/>
      </c>
      <c r="AF2393" s="250" t="b">
        <f>IF(tbl_TransDet_Exp[[#This Row],[ER Lookup and Format]]&lt;&gt;"",CONCATENATE(tbl_TransDet_Exp[[#This Row],[https://financials.omni.fsu.edu/psp/sprdfi/EMPLOYEE/ERP/c/AUDIT_EXPENSE_FUNCTIONS.TE_EXP_SHEET_INQ.GBL?SHEET_ID=]],AE2393,tbl_TransDet_Exp[[#This Row],[&amp;PAGE=EX_SHEET_ENTRY]]))</f>
        <v>0</v>
      </c>
      <c r="AG2393" s="250" t="str">
        <f t="shared" si="116"/>
        <v>https://docmgmt.its.fsu.edu/NolijWeb/public/apiLoginCheck.jsp?redir=../documentviewer/%3FdocumentId%3D</v>
      </c>
      <c r="AH23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3" s="250" t="str">
        <f>tbl_TransDet_Exp[[#Headers],[&amp;TargetFrameName=None]]</f>
        <v>&amp;TargetFrameName=None</v>
      </c>
      <c r="AJ23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3" s="71"/>
      <c r="AN2393" s="22"/>
      <c r="AO2393" s="22"/>
      <c r="AP2393" s="208"/>
      <c r="AQ2393" s="42" t="e">
        <f>IF(tbl_TransDet_Exp[[#This Row],[Custom SR Type]]="",INDEX(SR_Lookup[Section Name],MATCH(tbl_TransDet_Exp[[#This Row],[Account]],SR_Lookup[Account],0)),tbl_TransDet_Exp[[#This Row],[Custom SR Type]])</f>
        <v>#N/A</v>
      </c>
      <c r="AR2393" s="42">
        <f>VALUE(CONCATENATE(C2393,TEXT(tbl_TransDet_Exp[[#This Row],[Pd]],"00")))</f>
        <v>0</v>
      </c>
      <c r="AS2393" s="42" t="str">
        <f>TEXT(tbl_TransDet_Exp[[#This Row],[Project Id]],"000000")</f>
        <v>000000</v>
      </c>
      <c r="AT2393" s="42" t="e">
        <f>INDEX(Table11[Description],MATCH(tbl_TransDet_Exp[[#This Row],[Account]],Table11[GL Account],0))</f>
        <v>#N/A</v>
      </c>
      <c r="AU23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4" spans="2:47">
      <c r="B2394" s="11"/>
      <c r="C2394" s="243"/>
      <c r="D2394" s="243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244"/>
      <c r="P2394" s="11"/>
      <c r="Q2394" s="245"/>
      <c r="R2394" s="11"/>
      <c r="S2394" s="11"/>
      <c r="T2394" s="11"/>
      <c r="U2394" s="11"/>
      <c r="V2394" s="11"/>
      <c r="W2394" s="11"/>
      <c r="X2394" s="11"/>
      <c r="Y2394" s="11"/>
      <c r="Z2394" s="246"/>
      <c r="AA23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4" s="250" t="e">
        <f>IF(tbl_TransDet_Exp[[#This Row],[+/-  (HR GL Detail)]]&lt;&gt;"",tbl_TransDet_Exp[[#This Row],[+/-  (HR GL Detail)]],IF(#REF!&lt;&gt;"",#REF!,""))</f>
        <v>#REF!</v>
      </c>
      <c r="AC2394" s="250" t="str">
        <f t="shared" si="114"/>
        <v>https://financials.omni.fsu.edu/psp/sprdfi/EMPLOYEE/ERP/c/AUDIT_EXPENSE_FUNCTIONS.TE_EXP_SHEET_INQ.GBL?SHEET_ID=</v>
      </c>
      <c r="AD2394" s="250" t="str">
        <f t="shared" si="115"/>
        <v>&amp;PAGE=EX_SHEET_ENTRY</v>
      </c>
      <c r="AE2394" s="250" t="str">
        <f>IF(LEFT(tbl_TransDet_Exp[[#This Row],[Journal Id]],2)="EX",TEXT(tbl_TransDet_Exp[[#This Row],[Vch /Ex /PayId]],"0000000000"),"")</f>
        <v/>
      </c>
      <c r="AF2394" s="250" t="b">
        <f>IF(tbl_TransDet_Exp[[#This Row],[ER Lookup and Format]]&lt;&gt;"",CONCATENATE(tbl_TransDet_Exp[[#This Row],[https://financials.omni.fsu.edu/psp/sprdfi/EMPLOYEE/ERP/c/AUDIT_EXPENSE_FUNCTIONS.TE_EXP_SHEET_INQ.GBL?SHEET_ID=]],AE2394,tbl_TransDet_Exp[[#This Row],[&amp;PAGE=EX_SHEET_ENTRY]]))</f>
        <v>0</v>
      </c>
      <c r="AG2394" s="250" t="str">
        <f t="shared" si="116"/>
        <v>https://docmgmt.its.fsu.edu/NolijWeb/public/apiLoginCheck.jsp?redir=../documentviewer/%3FdocumentId%3D</v>
      </c>
      <c r="AH23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4" s="250" t="str">
        <f>tbl_TransDet_Exp[[#Headers],[&amp;TargetFrameName=None]]</f>
        <v>&amp;TargetFrameName=None</v>
      </c>
      <c r="AJ23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4" s="71"/>
      <c r="AN2394" s="22"/>
      <c r="AO2394" s="22"/>
      <c r="AP2394" s="208"/>
      <c r="AQ2394" s="42" t="e">
        <f>IF(tbl_TransDet_Exp[[#This Row],[Custom SR Type]]="",INDEX(SR_Lookup[Section Name],MATCH(tbl_TransDet_Exp[[#This Row],[Account]],SR_Lookup[Account],0)),tbl_TransDet_Exp[[#This Row],[Custom SR Type]])</f>
        <v>#N/A</v>
      </c>
      <c r="AR2394" s="42">
        <f>VALUE(CONCATENATE(C2394,TEXT(tbl_TransDet_Exp[[#This Row],[Pd]],"00")))</f>
        <v>0</v>
      </c>
      <c r="AS2394" s="42" t="str">
        <f>TEXT(tbl_TransDet_Exp[[#This Row],[Project Id]],"000000")</f>
        <v>000000</v>
      </c>
      <c r="AT2394" s="42" t="e">
        <f>INDEX(Table11[Description],MATCH(tbl_TransDet_Exp[[#This Row],[Account]],Table11[GL Account],0))</f>
        <v>#N/A</v>
      </c>
      <c r="AU23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5" spans="2:47">
      <c r="B2395" s="11"/>
      <c r="C2395" s="243"/>
      <c r="D2395" s="243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244"/>
      <c r="P2395" s="11"/>
      <c r="Q2395" s="245"/>
      <c r="R2395" s="11"/>
      <c r="S2395" s="11"/>
      <c r="T2395" s="11"/>
      <c r="U2395" s="11"/>
      <c r="V2395" s="11"/>
      <c r="W2395" s="11"/>
      <c r="X2395" s="11"/>
      <c r="Y2395" s="11"/>
      <c r="Z2395" s="246"/>
      <c r="AA23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5" s="250" t="e">
        <f>IF(tbl_TransDet_Exp[[#This Row],[+/-  (HR GL Detail)]]&lt;&gt;"",tbl_TransDet_Exp[[#This Row],[+/-  (HR GL Detail)]],IF(#REF!&lt;&gt;"",#REF!,""))</f>
        <v>#REF!</v>
      </c>
      <c r="AC2395" s="250" t="str">
        <f t="shared" si="114"/>
        <v>https://financials.omni.fsu.edu/psp/sprdfi/EMPLOYEE/ERP/c/AUDIT_EXPENSE_FUNCTIONS.TE_EXP_SHEET_INQ.GBL?SHEET_ID=</v>
      </c>
      <c r="AD2395" s="250" t="str">
        <f t="shared" si="115"/>
        <v>&amp;PAGE=EX_SHEET_ENTRY</v>
      </c>
      <c r="AE2395" s="250" t="str">
        <f>IF(LEFT(tbl_TransDet_Exp[[#This Row],[Journal Id]],2)="EX",TEXT(tbl_TransDet_Exp[[#This Row],[Vch /Ex /PayId]],"0000000000"),"")</f>
        <v/>
      </c>
      <c r="AF2395" s="250" t="b">
        <f>IF(tbl_TransDet_Exp[[#This Row],[ER Lookup and Format]]&lt;&gt;"",CONCATENATE(tbl_TransDet_Exp[[#This Row],[https://financials.omni.fsu.edu/psp/sprdfi/EMPLOYEE/ERP/c/AUDIT_EXPENSE_FUNCTIONS.TE_EXP_SHEET_INQ.GBL?SHEET_ID=]],AE2395,tbl_TransDet_Exp[[#This Row],[&amp;PAGE=EX_SHEET_ENTRY]]))</f>
        <v>0</v>
      </c>
      <c r="AG2395" s="250" t="str">
        <f t="shared" si="116"/>
        <v>https://docmgmt.its.fsu.edu/NolijWeb/public/apiLoginCheck.jsp?redir=../documentviewer/%3FdocumentId%3D</v>
      </c>
      <c r="AH23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5" s="250" t="str">
        <f>tbl_TransDet_Exp[[#Headers],[&amp;TargetFrameName=None]]</f>
        <v>&amp;TargetFrameName=None</v>
      </c>
      <c r="AJ23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5" s="71"/>
      <c r="AN2395" s="22"/>
      <c r="AO2395" s="22"/>
      <c r="AP2395" s="208"/>
      <c r="AQ2395" s="42" t="e">
        <f>IF(tbl_TransDet_Exp[[#This Row],[Custom SR Type]]="",INDEX(SR_Lookup[Section Name],MATCH(tbl_TransDet_Exp[[#This Row],[Account]],SR_Lookup[Account],0)),tbl_TransDet_Exp[[#This Row],[Custom SR Type]])</f>
        <v>#N/A</v>
      </c>
      <c r="AR2395" s="42">
        <f>VALUE(CONCATENATE(C2395,TEXT(tbl_TransDet_Exp[[#This Row],[Pd]],"00")))</f>
        <v>0</v>
      </c>
      <c r="AS2395" s="42" t="str">
        <f>TEXT(tbl_TransDet_Exp[[#This Row],[Project Id]],"000000")</f>
        <v>000000</v>
      </c>
      <c r="AT2395" s="42" t="e">
        <f>INDEX(Table11[Description],MATCH(tbl_TransDet_Exp[[#This Row],[Account]],Table11[GL Account],0))</f>
        <v>#N/A</v>
      </c>
      <c r="AU23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6" spans="2:47">
      <c r="B2396" s="11"/>
      <c r="C2396" s="243"/>
      <c r="D2396" s="243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244"/>
      <c r="P2396" s="11"/>
      <c r="Q2396" s="245"/>
      <c r="R2396" s="11"/>
      <c r="S2396" s="11"/>
      <c r="T2396" s="11"/>
      <c r="U2396" s="11"/>
      <c r="V2396" s="11"/>
      <c r="W2396" s="11"/>
      <c r="X2396" s="11"/>
      <c r="Y2396" s="11"/>
      <c r="Z2396" s="246"/>
      <c r="AA23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6" s="250" t="e">
        <f>IF(tbl_TransDet_Exp[[#This Row],[+/-  (HR GL Detail)]]&lt;&gt;"",tbl_TransDet_Exp[[#This Row],[+/-  (HR GL Detail)]],IF(#REF!&lt;&gt;"",#REF!,""))</f>
        <v>#REF!</v>
      </c>
      <c r="AC2396" s="250" t="str">
        <f t="shared" si="114"/>
        <v>https://financials.omni.fsu.edu/psp/sprdfi/EMPLOYEE/ERP/c/AUDIT_EXPENSE_FUNCTIONS.TE_EXP_SHEET_INQ.GBL?SHEET_ID=</v>
      </c>
      <c r="AD2396" s="250" t="str">
        <f t="shared" si="115"/>
        <v>&amp;PAGE=EX_SHEET_ENTRY</v>
      </c>
      <c r="AE2396" s="250" t="str">
        <f>IF(LEFT(tbl_TransDet_Exp[[#This Row],[Journal Id]],2)="EX",TEXT(tbl_TransDet_Exp[[#This Row],[Vch /Ex /PayId]],"0000000000"),"")</f>
        <v/>
      </c>
      <c r="AF2396" s="250" t="b">
        <f>IF(tbl_TransDet_Exp[[#This Row],[ER Lookup and Format]]&lt;&gt;"",CONCATENATE(tbl_TransDet_Exp[[#This Row],[https://financials.omni.fsu.edu/psp/sprdfi/EMPLOYEE/ERP/c/AUDIT_EXPENSE_FUNCTIONS.TE_EXP_SHEET_INQ.GBL?SHEET_ID=]],AE2396,tbl_TransDet_Exp[[#This Row],[&amp;PAGE=EX_SHEET_ENTRY]]))</f>
        <v>0</v>
      </c>
      <c r="AG2396" s="250" t="str">
        <f t="shared" si="116"/>
        <v>https://docmgmt.its.fsu.edu/NolijWeb/public/apiLoginCheck.jsp?redir=../documentviewer/%3FdocumentId%3D</v>
      </c>
      <c r="AH23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6" s="250" t="str">
        <f>tbl_TransDet_Exp[[#Headers],[&amp;TargetFrameName=None]]</f>
        <v>&amp;TargetFrameName=None</v>
      </c>
      <c r="AJ23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6" s="71"/>
      <c r="AN2396" s="22"/>
      <c r="AO2396" s="22"/>
      <c r="AP2396" s="208"/>
      <c r="AQ2396" s="42" t="e">
        <f>IF(tbl_TransDet_Exp[[#This Row],[Custom SR Type]]="",INDEX(SR_Lookup[Section Name],MATCH(tbl_TransDet_Exp[[#This Row],[Account]],SR_Lookup[Account],0)),tbl_TransDet_Exp[[#This Row],[Custom SR Type]])</f>
        <v>#N/A</v>
      </c>
      <c r="AR2396" s="42">
        <f>VALUE(CONCATENATE(C2396,TEXT(tbl_TransDet_Exp[[#This Row],[Pd]],"00")))</f>
        <v>0</v>
      </c>
      <c r="AS2396" s="42" t="str">
        <f>TEXT(tbl_TransDet_Exp[[#This Row],[Project Id]],"000000")</f>
        <v>000000</v>
      </c>
      <c r="AT2396" s="42" t="e">
        <f>INDEX(Table11[Description],MATCH(tbl_TransDet_Exp[[#This Row],[Account]],Table11[GL Account],0))</f>
        <v>#N/A</v>
      </c>
      <c r="AU23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7" spans="2:47">
      <c r="B2397" s="11"/>
      <c r="C2397" s="243"/>
      <c r="D2397" s="243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244"/>
      <c r="P2397" s="11"/>
      <c r="Q2397" s="245"/>
      <c r="R2397" s="11"/>
      <c r="S2397" s="11"/>
      <c r="T2397" s="11"/>
      <c r="U2397" s="11"/>
      <c r="V2397" s="11"/>
      <c r="W2397" s="11"/>
      <c r="X2397" s="11"/>
      <c r="Y2397" s="11"/>
      <c r="Z2397" s="246"/>
      <c r="AA23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7" s="250" t="e">
        <f>IF(tbl_TransDet_Exp[[#This Row],[+/-  (HR GL Detail)]]&lt;&gt;"",tbl_TransDet_Exp[[#This Row],[+/-  (HR GL Detail)]],IF(#REF!&lt;&gt;"",#REF!,""))</f>
        <v>#REF!</v>
      </c>
      <c r="AC2397" s="250" t="str">
        <f t="shared" si="114"/>
        <v>https://financials.omni.fsu.edu/psp/sprdfi/EMPLOYEE/ERP/c/AUDIT_EXPENSE_FUNCTIONS.TE_EXP_SHEET_INQ.GBL?SHEET_ID=</v>
      </c>
      <c r="AD2397" s="250" t="str">
        <f t="shared" si="115"/>
        <v>&amp;PAGE=EX_SHEET_ENTRY</v>
      </c>
      <c r="AE2397" s="250" t="str">
        <f>IF(LEFT(tbl_TransDet_Exp[[#This Row],[Journal Id]],2)="EX",TEXT(tbl_TransDet_Exp[[#This Row],[Vch /Ex /PayId]],"0000000000"),"")</f>
        <v/>
      </c>
      <c r="AF2397" s="250" t="b">
        <f>IF(tbl_TransDet_Exp[[#This Row],[ER Lookup and Format]]&lt;&gt;"",CONCATENATE(tbl_TransDet_Exp[[#This Row],[https://financials.omni.fsu.edu/psp/sprdfi/EMPLOYEE/ERP/c/AUDIT_EXPENSE_FUNCTIONS.TE_EXP_SHEET_INQ.GBL?SHEET_ID=]],AE2397,tbl_TransDet_Exp[[#This Row],[&amp;PAGE=EX_SHEET_ENTRY]]))</f>
        <v>0</v>
      </c>
      <c r="AG2397" s="250" t="str">
        <f t="shared" si="116"/>
        <v>https://docmgmt.its.fsu.edu/NolijWeb/public/apiLoginCheck.jsp?redir=../documentviewer/%3FdocumentId%3D</v>
      </c>
      <c r="AH23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7" s="250" t="str">
        <f>tbl_TransDet_Exp[[#Headers],[&amp;TargetFrameName=None]]</f>
        <v>&amp;TargetFrameName=None</v>
      </c>
      <c r="AJ23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7" s="71"/>
      <c r="AN2397" s="22"/>
      <c r="AO2397" s="22"/>
      <c r="AP2397" s="208"/>
      <c r="AQ2397" s="42" t="e">
        <f>IF(tbl_TransDet_Exp[[#This Row],[Custom SR Type]]="",INDEX(SR_Lookup[Section Name],MATCH(tbl_TransDet_Exp[[#This Row],[Account]],SR_Lookup[Account],0)),tbl_TransDet_Exp[[#This Row],[Custom SR Type]])</f>
        <v>#N/A</v>
      </c>
      <c r="AR2397" s="42">
        <f>VALUE(CONCATENATE(C2397,TEXT(tbl_TransDet_Exp[[#This Row],[Pd]],"00")))</f>
        <v>0</v>
      </c>
      <c r="AS2397" s="42" t="str">
        <f>TEXT(tbl_TransDet_Exp[[#This Row],[Project Id]],"000000")</f>
        <v>000000</v>
      </c>
      <c r="AT2397" s="42" t="e">
        <f>INDEX(Table11[Description],MATCH(tbl_TransDet_Exp[[#This Row],[Account]],Table11[GL Account],0))</f>
        <v>#N/A</v>
      </c>
      <c r="AU23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8" spans="2:47">
      <c r="B2398" s="11"/>
      <c r="C2398" s="243"/>
      <c r="D2398" s="243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244"/>
      <c r="P2398" s="11"/>
      <c r="Q2398" s="245"/>
      <c r="R2398" s="11"/>
      <c r="S2398" s="11"/>
      <c r="T2398" s="11"/>
      <c r="U2398" s="11"/>
      <c r="V2398" s="11"/>
      <c r="W2398" s="11"/>
      <c r="X2398" s="11"/>
      <c r="Y2398" s="11"/>
      <c r="Z2398" s="246"/>
      <c r="AA23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8" s="250" t="e">
        <f>IF(tbl_TransDet_Exp[[#This Row],[+/-  (HR GL Detail)]]&lt;&gt;"",tbl_TransDet_Exp[[#This Row],[+/-  (HR GL Detail)]],IF(#REF!&lt;&gt;"",#REF!,""))</f>
        <v>#REF!</v>
      </c>
      <c r="AC2398" s="250" t="str">
        <f t="shared" si="114"/>
        <v>https://financials.omni.fsu.edu/psp/sprdfi/EMPLOYEE/ERP/c/AUDIT_EXPENSE_FUNCTIONS.TE_EXP_SHEET_INQ.GBL?SHEET_ID=</v>
      </c>
      <c r="AD2398" s="250" t="str">
        <f t="shared" si="115"/>
        <v>&amp;PAGE=EX_SHEET_ENTRY</v>
      </c>
      <c r="AE2398" s="250" t="str">
        <f>IF(LEFT(tbl_TransDet_Exp[[#This Row],[Journal Id]],2)="EX",TEXT(tbl_TransDet_Exp[[#This Row],[Vch /Ex /PayId]],"0000000000"),"")</f>
        <v/>
      </c>
      <c r="AF2398" s="250" t="b">
        <f>IF(tbl_TransDet_Exp[[#This Row],[ER Lookup and Format]]&lt;&gt;"",CONCATENATE(tbl_TransDet_Exp[[#This Row],[https://financials.omni.fsu.edu/psp/sprdfi/EMPLOYEE/ERP/c/AUDIT_EXPENSE_FUNCTIONS.TE_EXP_SHEET_INQ.GBL?SHEET_ID=]],AE2398,tbl_TransDet_Exp[[#This Row],[&amp;PAGE=EX_SHEET_ENTRY]]))</f>
        <v>0</v>
      </c>
      <c r="AG2398" s="250" t="str">
        <f t="shared" si="116"/>
        <v>https://docmgmt.its.fsu.edu/NolijWeb/public/apiLoginCheck.jsp?redir=../documentviewer/%3FdocumentId%3D</v>
      </c>
      <c r="AH23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8" s="250" t="str">
        <f>tbl_TransDet_Exp[[#Headers],[&amp;TargetFrameName=None]]</f>
        <v>&amp;TargetFrameName=None</v>
      </c>
      <c r="AJ23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8" s="71"/>
      <c r="AN2398" s="22"/>
      <c r="AO2398" s="22"/>
      <c r="AP2398" s="208"/>
      <c r="AQ2398" s="42" t="e">
        <f>IF(tbl_TransDet_Exp[[#This Row],[Custom SR Type]]="",INDEX(SR_Lookup[Section Name],MATCH(tbl_TransDet_Exp[[#This Row],[Account]],SR_Lookup[Account],0)),tbl_TransDet_Exp[[#This Row],[Custom SR Type]])</f>
        <v>#N/A</v>
      </c>
      <c r="AR2398" s="42">
        <f>VALUE(CONCATENATE(C2398,TEXT(tbl_TransDet_Exp[[#This Row],[Pd]],"00")))</f>
        <v>0</v>
      </c>
      <c r="AS2398" s="42" t="str">
        <f>TEXT(tbl_TransDet_Exp[[#This Row],[Project Id]],"000000")</f>
        <v>000000</v>
      </c>
      <c r="AT2398" s="42" t="e">
        <f>INDEX(Table11[Description],MATCH(tbl_TransDet_Exp[[#This Row],[Account]],Table11[GL Account],0))</f>
        <v>#N/A</v>
      </c>
      <c r="AU23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399" spans="2:47">
      <c r="B2399" s="11"/>
      <c r="C2399" s="243"/>
      <c r="D2399" s="243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244"/>
      <c r="P2399" s="11"/>
      <c r="Q2399" s="245"/>
      <c r="R2399" s="11"/>
      <c r="S2399" s="11"/>
      <c r="T2399" s="11"/>
      <c r="U2399" s="11"/>
      <c r="V2399" s="11"/>
      <c r="W2399" s="11"/>
      <c r="X2399" s="11"/>
      <c r="Y2399" s="11"/>
      <c r="Z2399" s="246"/>
      <c r="AA23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399" s="250" t="e">
        <f>IF(tbl_TransDet_Exp[[#This Row],[+/-  (HR GL Detail)]]&lt;&gt;"",tbl_TransDet_Exp[[#This Row],[+/-  (HR GL Detail)]],IF(#REF!&lt;&gt;"",#REF!,""))</f>
        <v>#REF!</v>
      </c>
      <c r="AC2399" s="250" t="str">
        <f t="shared" si="114"/>
        <v>https://financials.omni.fsu.edu/psp/sprdfi/EMPLOYEE/ERP/c/AUDIT_EXPENSE_FUNCTIONS.TE_EXP_SHEET_INQ.GBL?SHEET_ID=</v>
      </c>
      <c r="AD2399" s="250" t="str">
        <f t="shared" si="115"/>
        <v>&amp;PAGE=EX_SHEET_ENTRY</v>
      </c>
      <c r="AE2399" s="250" t="str">
        <f>IF(LEFT(tbl_TransDet_Exp[[#This Row],[Journal Id]],2)="EX",TEXT(tbl_TransDet_Exp[[#This Row],[Vch /Ex /PayId]],"0000000000"),"")</f>
        <v/>
      </c>
      <c r="AF2399" s="250" t="b">
        <f>IF(tbl_TransDet_Exp[[#This Row],[ER Lookup and Format]]&lt;&gt;"",CONCATENATE(tbl_TransDet_Exp[[#This Row],[https://financials.omni.fsu.edu/psp/sprdfi/EMPLOYEE/ERP/c/AUDIT_EXPENSE_FUNCTIONS.TE_EXP_SHEET_INQ.GBL?SHEET_ID=]],AE2399,tbl_TransDet_Exp[[#This Row],[&amp;PAGE=EX_SHEET_ENTRY]]))</f>
        <v>0</v>
      </c>
      <c r="AG2399" s="250" t="str">
        <f t="shared" si="116"/>
        <v>https://docmgmt.its.fsu.edu/NolijWeb/public/apiLoginCheck.jsp?redir=../documentviewer/%3FdocumentId%3D</v>
      </c>
      <c r="AH23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399" s="250" t="str">
        <f>tbl_TransDet_Exp[[#Headers],[&amp;TargetFrameName=None]]</f>
        <v>&amp;TargetFrameName=None</v>
      </c>
      <c r="AJ23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3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3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399" s="71"/>
      <c r="AN2399" s="22"/>
      <c r="AO2399" s="22"/>
      <c r="AP2399" s="208"/>
      <c r="AQ2399" s="42" t="e">
        <f>IF(tbl_TransDet_Exp[[#This Row],[Custom SR Type]]="",INDEX(SR_Lookup[Section Name],MATCH(tbl_TransDet_Exp[[#This Row],[Account]],SR_Lookup[Account],0)),tbl_TransDet_Exp[[#This Row],[Custom SR Type]])</f>
        <v>#N/A</v>
      </c>
      <c r="AR2399" s="42">
        <f>VALUE(CONCATENATE(C2399,TEXT(tbl_TransDet_Exp[[#This Row],[Pd]],"00")))</f>
        <v>0</v>
      </c>
      <c r="AS2399" s="42" t="str">
        <f>TEXT(tbl_TransDet_Exp[[#This Row],[Project Id]],"000000")</f>
        <v>000000</v>
      </c>
      <c r="AT2399" s="42" t="e">
        <f>INDEX(Table11[Description],MATCH(tbl_TransDet_Exp[[#This Row],[Account]],Table11[GL Account],0))</f>
        <v>#N/A</v>
      </c>
      <c r="AU23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0" spans="2:47">
      <c r="B2400" s="11"/>
      <c r="C2400" s="243"/>
      <c r="D2400" s="243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244"/>
      <c r="P2400" s="11"/>
      <c r="Q2400" s="245"/>
      <c r="R2400" s="11"/>
      <c r="S2400" s="11"/>
      <c r="T2400" s="11"/>
      <c r="U2400" s="11"/>
      <c r="V2400" s="11"/>
      <c r="W2400" s="11"/>
      <c r="X2400" s="11"/>
      <c r="Y2400" s="11"/>
      <c r="Z2400" s="246"/>
      <c r="AA24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0" s="250" t="e">
        <f>IF(tbl_TransDet_Exp[[#This Row],[+/-  (HR GL Detail)]]&lt;&gt;"",tbl_TransDet_Exp[[#This Row],[+/-  (HR GL Detail)]],IF(#REF!&lt;&gt;"",#REF!,""))</f>
        <v>#REF!</v>
      </c>
      <c r="AC2400" s="250" t="str">
        <f t="shared" si="114"/>
        <v>https://financials.omni.fsu.edu/psp/sprdfi/EMPLOYEE/ERP/c/AUDIT_EXPENSE_FUNCTIONS.TE_EXP_SHEET_INQ.GBL?SHEET_ID=</v>
      </c>
      <c r="AD2400" s="250" t="str">
        <f t="shared" si="115"/>
        <v>&amp;PAGE=EX_SHEET_ENTRY</v>
      </c>
      <c r="AE2400" s="250" t="str">
        <f>IF(LEFT(tbl_TransDet_Exp[[#This Row],[Journal Id]],2)="EX",TEXT(tbl_TransDet_Exp[[#This Row],[Vch /Ex /PayId]],"0000000000"),"")</f>
        <v/>
      </c>
      <c r="AF2400" s="250" t="b">
        <f>IF(tbl_TransDet_Exp[[#This Row],[ER Lookup and Format]]&lt;&gt;"",CONCATENATE(tbl_TransDet_Exp[[#This Row],[https://financials.omni.fsu.edu/psp/sprdfi/EMPLOYEE/ERP/c/AUDIT_EXPENSE_FUNCTIONS.TE_EXP_SHEET_INQ.GBL?SHEET_ID=]],AE2400,tbl_TransDet_Exp[[#This Row],[&amp;PAGE=EX_SHEET_ENTRY]]))</f>
        <v>0</v>
      </c>
      <c r="AG2400" s="250" t="str">
        <f t="shared" si="116"/>
        <v>https://docmgmt.its.fsu.edu/NolijWeb/public/apiLoginCheck.jsp?redir=../documentviewer/%3FdocumentId%3D</v>
      </c>
      <c r="AH24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0" s="250" t="str">
        <f>tbl_TransDet_Exp[[#Headers],[&amp;TargetFrameName=None]]</f>
        <v>&amp;TargetFrameName=None</v>
      </c>
      <c r="AJ24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0" s="71"/>
      <c r="AN2400" s="22"/>
      <c r="AO2400" s="22"/>
      <c r="AP2400" s="208"/>
      <c r="AQ2400" s="42" t="e">
        <f>IF(tbl_TransDet_Exp[[#This Row],[Custom SR Type]]="",INDEX(SR_Lookup[Section Name],MATCH(tbl_TransDet_Exp[[#This Row],[Account]],SR_Lookup[Account],0)),tbl_TransDet_Exp[[#This Row],[Custom SR Type]])</f>
        <v>#N/A</v>
      </c>
      <c r="AR2400" s="42">
        <f>VALUE(CONCATENATE(C2400,TEXT(tbl_TransDet_Exp[[#This Row],[Pd]],"00")))</f>
        <v>0</v>
      </c>
      <c r="AS2400" s="42" t="str">
        <f>TEXT(tbl_TransDet_Exp[[#This Row],[Project Id]],"000000")</f>
        <v>000000</v>
      </c>
      <c r="AT2400" s="42" t="e">
        <f>INDEX(Table11[Description],MATCH(tbl_TransDet_Exp[[#This Row],[Account]],Table11[GL Account],0))</f>
        <v>#N/A</v>
      </c>
      <c r="AU24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1" spans="2:47">
      <c r="B2401" s="11"/>
      <c r="C2401" s="243"/>
      <c r="D2401" s="243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244"/>
      <c r="P2401" s="11"/>
      <c r="Q2401" s="245"/>
      <c r="R2401" s="11"/>
      <c r="S2401" s="11"/>
      <c r="T2401" s="11"/>
      <c r="U2401" s="11"/>
      <c r="V2401" s="11"/>
      <c r="W2401" s="11"/>
      <c r="X2401" s="11"/>
      <c r="Y2401" s="11"/>
      <c r="Z2401" s="246"/>
      <c r="AA24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1" s="250" t="e">
        <f>IF(tbl_TransDet_Exp[[#This Row],[+/-  (HR GL Detail)]]&lt;&gt;"",tbl_TransDet_Exp[[#This Row],[+/-  (HR GL Detail)]],IF(#REF!&lt;&gt;"",#REF!,""))</f>
        <v>#REF!</v>
      </c>
      <c r="AC2401" s="250" t="str">
        <f t="shared" si="114"/>
        <v>https://financials.omni.fsu.edu/psp/sprdfi/EMPLOYEE/ERP/c/AUDIT_EXPENSE_FUNCTIONS.TE_EXP_SHEET_INQ.GBL?SHEET_ID=</v>
      </c>
      <c r="AD2401" s="250" t="str">
        <f t="shared" si="115"/>
        <v>&amp;PAGE=EX_SHEET_ENTRY</v>
      </c>
      <c r="AE2401" s="250" t="str">
        <f>IF(LEFT(tbl_TransDet_Exp[[#This Row],[Journal Id]],2)="EX",TEXT(tbl_TransDet_Exp[[#This Row],[Vch /Ex /PayId]],"0000000000"),"")</f>
        <v/>
      </c>
      <c r="AF2401" s="250" t="b">
        <f>IF(tbl_TransDet_Exp[[#This Row],[ER Lookup and Format]]&lt;&gt;"",CONCATENATE(tbl_TransDet_Exp[[#This Row],[https://financials.omni.fsu.edu/psp/sprdfi/EMPLOYEE/ERP/c/AUDIT_EXPENSE_FUNCTIONS.TE_EXP_SHEET_INQ.GBL?SHEET_ID=]],AE2401,tbl_TransDet_Exp[[#This Row],[&amp;PAGE=EX_SHEET_ENTRY]]))</f>
        <v>0</v>
      </c>
      <c r="AG2401" s="250" t="str">
        <f t="shared" si="116"/>
        <v>https://docmgmt.its.fsu.edu/NolijWeb/public/apiLoginCheck.jsp?redir=../documentviewer/%3FdocumentId%3D</v>
      </c>
      <c r="AH24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1" s="250" t="str">
        <f>tbl_TransDet_Exp[[#Headers],[&amp;TargetFrameName=None]]</f>
        <v>&amp;TargetFrameName=None</v>
      </c>
      <c r="AJ24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1" s="71"/>
      <c r="AN2401" s="22"/>
      <c r="AO2401" s="22"/>
      <c r="AP2401" s="208"/>
      <c r="AQ2401" s="42" t="e">
        <f>IF(tbl_TransDet_Exp[[#This Row],[Custom SR Type]]="",INDEX(SR_Lookup[Section Name],MATCH(tbl_TransDet_Exp[[#This Row],[Account]],SR_Lookup[Account],0)),tbl_TransDet_Exp[[#This Row],[Custom SR Type]])</f>
        <v>#N/A</v>
      </c>
      <c r="AR2401" s="42">
        <f>VALUE(CONCATENATE(C2401,TEXT(tbl_TransDet_Exp[[#This Row],[Pd]],"00")))</f>
        <v>0</v>
      </c>
      <c r="AS2401" s="42" t="str">
        <f>TEXT(tbl_TransDet_Exp[[#This Row],[Project Id]],"000000")</f>
        <v>000000</v>
      </c>
      <c r="AT2401" s="42" t="e">
        <f>INDEX(Table11[Description],MATCH(tbl_TransDet_Exp[[#This Row],[Account]],Table11[GL Account],0))</f>
        <v>#N/A</v>
      </c>
      <c r="AU24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2" spans="2:47">
      <c r="B2402" s="11"/>
      <c r="C2402" s="243"/>
      <c r="D2402" s="243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244"/>
      <c r="P2402" s="11"/>
      <c r="Q2402" s="245"/>
      <c r="R2402" s="11"/>
      <c r="S2402" s="11"/>
      <c r="T2402" s="11"/>
      <c r="U2402" s="11"/>
      <c r="V2402" s="11"/>
      <c r="W2402" s="11"/>
      <c r="X2402" s="11"/>
      <c r="Y2402" s="11"/>
      <c r="Z2402" s="246"/>
      <c r="AA24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2" s="250" t="e">
        <f>IF(tbl_TransDet_Exp[[#This Row],[+/-  (HR GL Detail)]]&lt;&gt;"",tbl_TransDet_Exp[[#This Row],[+/-  (HR GL Detail)]],IF(#REF!&lt;&gt;"",#REF!,""))</f>
        <v>#REF!</v>
      </c>
      <c r="AC2402" s="250" t="str">
        <f t="shared" si="114"/>
        <v>https://financials.omni.fsu.edu/psp/sprdfi/EMPLOYEE/ERP/c/AUDIT_EXPENSE_FUNCTIONS.TE_EXP_SHEET_INQ.GBL?SHEET_ID=</v>
      </c>
      <c r="AD2402" s="250" t="str">
        <f t="shared" si="115"/>
        <v>&amp;PAGE=EX_SHEET_ENTRY</v>
      </c>
      <c r="AE2402" s="250" t="str">
        <f>IF(LEFT(tbl_TransDet_Exp[[#This Row],[Journal Id]],2)="EX",TEXT(tbl_TransDet_Exp[[#This Row],[Vch /Ex /PayId]],"0000000000"),"")</f>
        <v/>
      </c>
      <c r="AF2402" s="250" t="b">
        <f>IF(tbl_TransDet_Exp[[#This Row],[ER Lookup and Format]]&lt;&gt;"",CONCATENATE(tbl_TransDet_Exp[[#This Row],[https://financials.omni.fsu.edu/psp/sprdfi/EMPLOYEE/ERP/c/AUDIT_EXPENSE_FUNCTIONS.TE_EXP_SHEET_INQ.GBL?SHEET_ID=]],AE2402,tbl_TransDet_Exp[[#This Row],[&amp;PAGE=EX_SHEET_ENTRY]]))</f>
        <v>0</v>
      </c>
      <c r="AG2402" s="250" t="str">
        <f t="shared" si="116"/>
        <v>https://docmgmt.its.fsu.edu/NolijWeb/public/apiLoginCheck.jsp?redir=../documentviewer/%3FdocumentId%3D</v>
      </c>
      <c r="AH24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2" s="250" t="str">
        <f>tbl_TransDet_Exp[[#Headers],[&amp;TargetFrameName=None]]</f>
        <v>&amp;TargetFrameName=None</v>
      </c>
      <c r="AJ24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2" s="71"/>
      <c r="AN2402" s="22"/>
      <c r="AO2402" s="22"/>
      <c r="AP2402" s="208"/>
      <c r="AQ2402" s="42" t="e">
        <f>IF(tbl_TransDet_Exp[[#This Row],[Custom SR Type]]="",INDEX(SR_Lookup[Section Name],MATCH(tbl_TransDet_Exp[[#This Row],[Account]],SR_Lookup[Account],0)),tbl_TransDet_Exp[[#This Row],[Custom SR Type]])</f>
        <v>#N/A</v>
      </c>
      <c r="AR2402" s="42">
        <f>VALUE(CONCATENATE(C2402,TEXT(tbl_TransDet_Exp[[#This Row],[Pd]],"00")))</f>
        <v>0</v>
      </c>
      <c r="AS2402" s="42" t="str">
        <f>TEXT(tbl_TransDet_Exp[[#This Row],[Project Id]],"000000")</f>
        <v>000000</v>
      </c>
      <c r="AT2402" s="42" t="e">
        <f>INDEX(Table11[Description],MATCH(tbl_TransDet_Exp[[#This Row],[Account]],Table11[GL Account],0))</f>
        <v>#N/A</v>
      </c>
      <c r="AU24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3" spans="2:47">
      <c r="B2403" s="11"/>
      <c r="C2403" s="243"/>
      <c r="D2403" s="243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244"/>
      <c r="P2403" s="11"/>
      <c r="Q2403" s="245"/>
      <c r="R2403" s="11"/>
      <c r="S2403" s="11"/>
      <c r="T2403" s="11"/>
      <c r="U2403" s="11"/>
      <c r="V2403" s="11"/>
      <c r="W2403" s="11"/>
      <c r="X2403" s="11"/>
      <c r="Y2403" s="11"/>
      <c r="Z2403" s="246"/>
      <c r="AA24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3" s="250" t="e">
        <f>IF(tbl_TransDet_Exp[[#This Row],[+/-  (HR GL Detail)]]&lt;&gt;"",tbl_TransDet_Exp[[#This Row],[+/-  (HR GL Detail)]],IF(#REF!&lt;&gt;"",#REF!,""))</f>
        <v>#REF!</v>
      </c>
      <c r="AC2403" s="250" t="str">
        <f t="shared" si="114"/>
        <v>https://financials.omni.fsu.edu/psp/sprdfi/EMPLOYEE/ERP/c/AUDIT_EXPENSE_FUNCTIONS.TE_EXP_SHEET_INQ.GBL?SHEET_ID=</v>
      </c>
      <c r="AD2403" s="250" t="str">
        <f t="shared" si="115"/>
        <v>&amp;PAGE=EX_SHEET_ENTRY</v>
      </c>
      <c r="AE2403" s="250" t="str">
        <f>IF(LEFT(tbl_TransDet_Exp[[#This Row],[Journal Id]],2)="EX",TEXT(tbl_TransDet_Exp[[#This Row],[Vch /Ex /PayId]],"0000000000"),"")</f>
        <v/>
      </c>
      <c r="AF2403" s="250" t="b">
        <f>IF(tbl_TransDet_Exp[[#This Row],[ER Lookup and Format]]&lt;&gt;"",CONCATENATE(tbl_TransDet_Exp[[#This Row],[https://financials.omni.fsu.edu/psp/sprdfi/EMPLOYEE/ERP/c/AUDIT_EXPENSE_FUNCTIONS.TE_EXP_SHEET_INQ.GBL?SHEET_ID=]],AE2403,tbl_TransDet_Exp[[#This Row],[&amp;PAGE=EX_SHEET_ENTRY]]))</f>
        <v>0</v>
      </c>
      <c r="AG2403" s="250" t="str">
        <f t="shared" si="116"/>
        <v>https://docmgmt.its.fsu.edu/NolijWeb/public/apiLoginCheck.jsp?redir=../documentviewer/%3FdocumentId%3D</v>
      </c>
      <c r="AH24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3" s="250" t="str">
        <f>tbl_TransDet_Exp[[#Headers],[&amp;TargetFrameName=None]]</f>
        <v>&amp;TargetFrameName=None</v>
      </c>
      <c r="AJ24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3" s="71"/>
      <c r="AN2403" s="22"/>
      <c r="AO2403" s="22"/>
      <c r="AP2403" s="208"/>
      <c r="AQ2403" s="42" t="e">
        <f>IF(tbl_TransDet_Exp[[#This Row],[Custom SR Type]]="",INDEX(SR_Lookup[Section Name],MATCH(tbl_TransDet_Exp[[#This Row],[Account]],SR_Lookup[Account],0)),tbl_TransDet_Exp[[#This Row],[Custom SR Type]])</f>
        <v>#N/A</v>
      </c>
      <c r="AR2403" s="42">
        <f>VALUE(CONCATENATE(C2403,TEXT(tbl_TransDet_Exp[[#This Row],[Pd]],"00")))</f>
        <v>0</v>
      </c>
      <c r="AS2403" s="42" t="str">
        <f>TEXT(tbl_TransDet_Exp[[#This Row],[Project Id]],"000000")</f>
        <v>000000</v>
      </c>
      <c r="AT2403" s="42" t="e">
        <f>INDEX(Table11[Description],MATCH(tbl_TransDet_Exp[[#This Row],[Account]],Table11[GL Account],0))</f>
        <v>#N/A</v>
      </c>
      <c r="AU24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4" spans="2:47">
      <c r="B2404" s="11"/>
      <c r="C2404" s="243"/>
      <c r="D2404" s="243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244"/>
      <c r="P2404" s="11"/>
      <c r="Q2404" s="245"/>
      <c r="R2404" s="11"/>
      <c r="S2404" s="11"/>
      <c r="T2404" s="11"/>
      <c r="U2404" s="11"/>
      <c r="V2404" s="11"/>
      <c r="W2404" s="11"/>
      <c r="X2404" s="11"/>
      <c r="Y2404" s="11"/>
      <c r="Z2404" s="246"/>
      <c r="AA24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4" s="250" t="e">
        <f>IF(tbl_TransDet_Exp[[#This Row],[+/-  (HR GL Detail)]]&lt;&gt;"",tbl_TransDet_Exp[[#This Row],[+/-  (HR GL Detail)]],IF(#REF!&lt;&gt;"",#REF!,""))</f>
        <v>#REF!</v>
      </c>
      <c r="AC2404" s="250" t="str">
        <f t="shared" si="114"/>
        <v>https://financials.omni.fsu.edu/psp/sprdfi/EMPLOYEE/ERP/c/AUDIT_EXPENSE_FUNCTIONS.TE_EXP_SHEET_INQ.GBL?SHEET_ID=</v>
      </c>
      <c r="AD2404" s="250" t="str">
        <f t="shared" si="115"/>
        <v>&amp;PAGE=EX_SHEET_ENTRY</v>
      </c>
      <c r="AE2404" s="250" t="str">
        <f>IF(LEFT(tbl_TransDet_Exp[[#This Row],[Journal Id]],2)="EX",TEXT(tbl_TransDet_Exp[[#This Row],[Vch /Ex /PayId]],"0000000000"),"")</f>
        <v/>
      </c>
      <c r="AF2404" s="250" t="b">
        <f>IF(tbl_TransDet_Exp[[#This Row],[ER Lookup and Format]]&lt;&gt;"",CONCATENATE(tbl_TransDet_Exp[[#This Row],[https://financials.omni.fsu.edu/psp/sprdfi/EMPLOYEE/ERP/c/AUDIT_EXPENSE_FUNCTIONS.TE_EXP_SHEET_INQ.GBL?SHEET_ID=]],AE2404,tbl_TransDet_Exp[[#This Row],[&amp;PAGE=EX_SHEET_ENTRY]]))</f>
        <v>0</v>
      </c>
      <c r="AG2404" s="250" t="str">
        <f t="shared" si="116"/>
        <v>https://docmgmt.its.fsu.edu/NolijWeb/public/apiLoginCheck.jsp?redir=../documentviewer/%3FdocumentId%3D</v>
      </c>
      <c r="AH24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4" s="250" t="str">
        <f>tbl_TransDet_Exp[[#Headers],[&amp;TargetFrameName=None]]</f>
        <v>&amp;TargetFrameName=None</v>
      </c>
      <c r="AJ24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4" s="71"/>
      <c r="AN2404" s="22"/>
      <c r="AO2404" s="22"/>
      <c r="AP2404" s="208"/>
      <c r="AQ2404" s="42" t="e">
        <f>IF(tbl_TransDet_Exp[[#This Row],[Custom SR Type]]="",INDEX(SR_Lookup[Section Name],MATCH(tbl_TransDet_Exp[[#This Row],[Account]],SR_Lookup[Account],0)),tbl_TransDet_Exp[[#This Row],[Custom SR Type]])</f>
        <v>#N/A</v>
      </c>
      <c r="AR2404" s="42">
        <f>VALUE(CONCATENATE(C2404,TEXT(tbl_TransDet_Exp[[#This Row],[Pd]],"00")))</f>
        <v>0</v>
      </c>
      <c r="AS2404" s="42" t="str">
        <f>TEXT(tbl_TransDet_Exp[[#This Row],[Project Id]],"000000")</f>
        <v>000000</v>
      </c>
      <c r="AT2404" s="42" t="e">
        <f>INDEX(Table11[Description],MATCH(tbl_TransDet_Exp[[#This Row],[Account]],Table11[GL Account],0))</f>
        <v>#N/A</v>
      </c>
      <c r="AU24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5" spans="2:47">
      <c r="B2405" s="11"/>
      <c r="C2405" s="243"/>
      <c r="D2405" s="243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244"/>
      <c r="P2405" s="11"/>
      <c r="Q2405" s="245"/>
      <c r="R2405" s="11"/>
      <c r="S2405" s="11"/>
      <c r="T2405" s="11"/>
      <c r="U2405" s="11"/>
      <c r="V2405" s="11"/>
      <c r="W2405" s="11"/>
      <c r="X2405" s="11"/>
      <c r="Y2405" s="11"/>
      <c r="Z2405" s="246"/>
      <c r="AA24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5" s="250" t="e">
        <f>IF(tbl_TransDet_Exp[[#This Row],[+/-  (HR GL Detail)]]&lt;&gt;"",tbl_TransDet_Exp[[#This Row],[+/-  (HR GL Detail)]],IF(#REF!&lt;&gt;"",#REF!,""))</f>
        <v>#REF!</v>
      </c>
      <c r="AC2405" s="250" t="str">
        <f t="shared" si="114"/>
        <v>https://financials.omni.fsu.edu/psp/sprdfi/EMPLOYEE/ERP/c/AUDIT_EXPENSE_FUNCTIONS.TE_EXP_SHEET_INQ.GBL?SHEET_ID=</v>
      </c>
      <c r="AD2405" s="250" t="str">
        <f t="shared" si="115"/>
        <v>&amp;PAGE=EX_SHEET_ENTRY</v>
      </c>
      <c r="AE2405" s="250" t="str">
        <f>IF(LEFT(tbl_TransDet_Exp[[#This Row],[Journal Id]],2)="EX",TEXT(tbl_TransDet_Exp[[#This Row],[Vch /Ex /PayId]],"0000000000"),"")</f>
        <v/>
      </c>
      <c r="AF2405" s="250" t="b">
        <f>IF(tbl_TransDet_Exp[[#This Row],[ER Lookup and Format]]&lt;&gt;"",CONCATENATE(tbl_TransDet_Exp[[#This Row],[https://financials.omni.fsu.edu/psp/sprdfi/EMPLOYEE/ERP/c/AUDIT_EXPENSE_FUNCTIONS.TE_EXP_SHEET_INQ.GBL?SHEET_ID=]],AE2405,tbl_TransDet_Exp[[#This Row],[&amp;PAGE=EX_SHEET_ENTRY]]))</f>
        <v>0</v>
      </c>
      <c r="AG2405" s="250" t="str">
        <f t="shared" si="116"/>
        <v>https://docmgmt.its.fsu.edu/NolijWeb/public/apiLoginCheck.jsp?redir=../documentviewer/%3FdocumentId%3D</v>
      </c>
      <c r="AH24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5" s="250" t="str">
        <f>tbl_TransDet_Exp[[#Headers],[&amp;TargetFrameName=None]]</f>
        <v>&amp;TargetFrameName=None</v>
      </c>
      <c r="AJ24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5" s="71"/>
      <c r="AN2405" s="22"/>
      <c r="AO2405" s="22"/>
      <c r="AP2405" s="208"/>
      <c r="AQ2405" s="42" t="e">
        <f>IF(tbl_TransDet_Exp[[#This Row],[Custom SR Type]]="",INDEX(SR_Lookup[Section Name],MATCH(tbl_TransDet_Exp[[#This Row],[Account]],SR_Lookup[Account],0)),tbl_TransDet_Exp[[#This Row],[Custom SR Type]])</f>
        <v>#N/A</v>
      </c>
      <c r="AR2405" s="42">
        <f>VALUE(CONCATENATE(C2405,TEXT(tbl_TransDet_Exp[[#This Row],[Pd]],"00")))</f>
        <v>0</v>
      </c>
      <c r="AS2405" s="42" t="str">
        <f>TEXT(tbl_TransDet_Exp[[#This Row],[Project Id]],"000000")</f>
        <v>000000</v>
      </c>
      <c r="AT2405" s="42" t="e">
        <f>INDEX(Table11[Description],MATCH(tbl_TransDet_Exp[[#This Row],[Account]],Table11[GL Account],0))</f>
        <v>#N/A</v>
      </c>
      <c r="AU24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6" spans="2:47">
      <c r="B2406" s="11"/>
      <c r="C2406" s="243"/>
      <c r="D2406" s="243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244"/>
      <c r="P2406" s="11"/>
      <c r="Q2406" s="245"/>
      <c r="R2406" s="11"/>
      <c r="S2406" s="11"/>
      <c r="T2406" s="11"/>
      <c r="U2406" s="11"/>
      <c r="V2406" s="11"/>
      <c r="W2406" s="11"/>
      <c r="X2406" s="11"/>
      <c r="Y2406" s="11"/>
      <c r="Z2406" s="246"/>
      <c r="AA24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6" s="250" t="e">
        <f>IF(tbl_TransDet_Exp[[#This Row],[+/-  (HR GL Detail)]]&lt;&gt;"",tbl_TransDet_Exp[[#This Row],[+/-  (HR GL Detail)]],IF(#REF!&lt;&gt;"",#REF!,""))</f>
        <v>#REF!</v>
      </c>
      <c r="AC2406" s="250" t="str">
        <f t="shared" si="114"/>
        <v>https://financials.omni.fsu.edu/psp/sprdfi/EMPLOYEE/ERP/c/AUDIT_EXPENSE_FUNCTIONS.TE_EXP_SHEET_INQ.GBL?SHEET_ID=</v>
      </c>
      <c r="AD2406" s="250" t="str">
        <f t="shared" si="115"/>
        <v>&amp;PAGE=EX_SHEET_ENTRY</v>
      </c>
      <c r="AE2406" s="250" t="str">
        <f>IF(LEFT(tbl_TransDet_Exp[[#This Row],[Journal Id]],2)="EX",TEXT(tbl_TransDet_Exp[[#This Row],[Vch /Ex /PayId]],"0000000000"),"")</f>
        <v/>
      </c>
      <c r="AF2406" s="250" t="b">
        <f>IF(tbl_TransDet_Exp[[#This Row],[ER Lookup and Format]]&lt;&gt;"",CONCATENATE(tbl_TransDet_Exp[[#This Row],[https://financials.omni.fsu.edu/psp/sprdfi/EMPLOYEE/ERP/c/AUDIT_EXPENSE_FUNCTIONS.TE_EXP_SHEET_INQ.GBL?SHEET_ID=]],AE2406,tbl_TransDet_Exp[[#This Row],[&amp;PAGE=EX_SHEET_ENTRY]]))</f>
        <v>0</v>
      </c>
      <c r="AG2406" s="250" t="str">
        <f t="shared" si="116"/>
        <v>https://docmgmt.its.fsu.edu/NolijWeb/public/apiLoginCheck.jsp?redir=../documentviewer/%3FdocumentId%3D</v>
      </c>
      <c r="AH24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6" s="250" t="str">
        <f>tbl_TransDet_Exp[[#Headers],[&amp;TargetFrameName=None]]</f>
        <v>&amp;TargetFrameName=None</v>
      </c>
      <c r="AJ24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6" s="71"/>
      <c r="AN2406" s="22"/>
      <c r="AO2406" s="22"/>
      <c r="AP2406" s="208"/>
      <c r="AQ2406" s="42" t="e">
        <f>IF(tbl_TransDet_Exp[[#This Row],[Custom SR Type]]="",INDEX(SR_Lookup[Section Name],MATCH(tbl_TransDet_Exp[[#This Row],[Account]],SR_Lookup[Account],0)),tbl_TransDet_Exp[[#This Row],[Custom SR Type]])</f>
        <v>#N/A</v>
      </c>
      <c r="AR2406" s="42">
        <f>VALUE(CONCATENATE(C2406,TEXT(tbl_TransDet_Exp[[#This Row],[Pd]],"00")))</f>
        <v>0</v>
      </c>
      <c r="AS2406" s="42" t="str">
        <f>TEXT(tbl_TransDet_Exp[[#This Row],[Project Id]],"000000")</f>
        <v>000000</v>
      </c>
      <c r="AT2406" s="42" t="e">
        <f>INDEX(Table11[Description],MATCH(tbl_TransDet_Exp[[#This Row],[Account]],Table11[GL Account],0))</f>
        <v>#N/A</v>
      </c>
      <c r="AU24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7" spans="2:47">
      <c r="B2407" s="11"/>
      <c r="C2407" s="243"/>
      <c r="D2407" s="243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244"/>
      <c r="P2407" s="11"/>
      <c r="Q2407" s="245"/>
      <c r="R2407" s="11"/>
      <c r="S2407" s="11"/>
      <c r="T2407" s="11"/>
      <c r="U2407" s="11"/>
      <c r="V2407" s="11"/>
      <c r="W2407" s="11"/>
      <c r="X2407" s="11"/>
      <c r="Y2407" s="11"/>
      <c r="Z2407" s="246"/>
      <c r="AA24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7" s="250" t="e">
        <f>IF(tbl_TransDet_Exp[[#This Row],[+/-  (HR GL Detail)]]&lt;&gt;"",tbl_TransDet_Exp[[#This Row],[+/-  (HR GL Detail)]],IF(#REF!&lt;&gt;"",#REF!,""))</f>
        <v>#REF!</v>
      </c>
      <c r="AC2407" s="250" t="str">
        <f t="shared" si="114"/>
        <v>https://financials.omni.fsu.edu/psp/sprdfi/EMPLOYEE/ERP/c/AUDIT_EXPENSE_FUNCTIONS.TE_EXP_SHEET_INQ.GBL?SHEET_ID=</v>
      </c>
      <c r="AD2407" s="250" t="str">
        <f t="shared" si="115"/>
        <v>&amp;PAGE=EX_SHEET_ENTRY</v>
      </c>
      <c r="AE2407" s="250" t="str">
        <f>IF(LEFT(tbl_TransDet_Exp[[#This Row],[Journal Id]],2)="EX",TEXT(tbl_TransDet_Exp[[#This Row],[Vch /Ex /PayId]],"0000000000"),"")</f>
        <v/>
      </c>
      <c r="AF2407" s="250" t="b">
        <f>IF(tbl_TransDet_Exp[[#This Row],[ER Lookup and Format]]&lt;&gt;"",CONCATENATE(tbl_TransDet_Exp[[#This Row],[https://financials.omni.fsu.edu/psp/sprdfi/EMPLOYEE/ERP/c/AUDIT_EXPENSE_FUNCTIONS.TE_EXP_SHEET_INQ.GBL?SHEET_ID=]],AE2407,tbl_TransDet_Exp[[#This Row],[&amp;PAGE=EX_SHEET_ENTRY]]))</f>
        <v>0</v>
      </c>
      <c r="AG2407" s="250" t="str">
        <f t="shared" si="116"/>
        <v>https://docmgmt.its.fsu.edu/NolijWeb/public/apiLoginCheck.jsp?redir=../documentviewer/%3FdocumentId%3D</v>
      </c>
      <c r="AH24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7" s="250" t="str">
        <f>tbl_TransDet_Exp[[#Headers],[&amp;TargetFrameName=None]]</f>
        <v>&amp;TargetFrameName=None</v>
      </c>
      <c r="AJ24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7" s="71"/>
      <c r="AN2407" s="22"/>
      <c r="AO2407" s="22"/>
      <c r="AP2407" s="208"/>
      <c r="AQ2407" s="42" t="e">
        <f>IF(tbl_TransDet_Exp[[#This Row],[Custom SR Type]]="",INDEX(SR_Lookup[Section Name],MATCH(tbl_TransDet_Exp[[#This Row],[Account]],SR_Lookup[Account],0)),tbl_TransDet_Exp[[#This Row],[Custom SR Type]])</f>
        <v>#N/A</v>
      </c>
      <c r="AR2407" s="42">
        <f>VALUE(CONCATENATE(C2407,TEXT(tbl_TransDet_Exp[[#This Row],[Pd]],"00")))</f>
        <v>0</v>
      </c>
      <c r="AS2407" s="42" t="str">
        <f>TEXT(tbl_TransDet_Exp[[#This Row],[Project Id]],"000000")</f>
        <v>000000</v>
      </c>
      <c r="AT2407" s="42" t="e">
        <f>INDEX(Table11[Description],MATCH(tbl_TransDet_Exp[[#This Row],[Account]],Table11[GL Account],0))</f>
        <v>#N/A</v>
      </c>
      <c r="AU24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8" spans="2:47">
      <c r="B2408" s="11"/>
      <c r="C2408" s="243"/>
      <c r="D2408" s="243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244"/>
      <c r="P2408" s="11"/>
      <c r="Q2408" s="245"/>
      <c r="R2408" s="11"/>
      <c r="S2408" s="11"/>
      <c r="T2408" s="11"/>
      <c r="U2408" s="11"/>
      <c r="V2408" s="11"/>
      <c r="W2408" s="11"/>
      <c r="X2408" s="11"/>
      <c r="Y2408" s="11"/>
      <c r="Z2408" s="246"/>
      <c r="AA24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8" s="250" t="e">
        <f>IF(tbl_TransDet_Exp[[#This Row],[+/-  (HR GL Detail)]]&lt;&gt;"",tbl_TransDet_Exp[[#This Row],[+/-  (HR GL Detail)]],IF(#REF!&lt;&gt;"",#REF!,""))</f>
        <v>#REF!</v>
      </c>
      <c r="AC2408" s="250" t="str">
        <f t="shared" si="114"/>
        <v>https://financials.omni.fsu.edu/psp/sprdfi/EMPLOYEE/ERP/c/AUDIT_EXPENSE_FUNCTIONS.TE_EXP_SHEET_INQ.GBL?SHEET_ID=</v>
      </c>
      <c r="AD2408" s="250" t="str">
        <f t="shared" si="115"/>
        <v>&amp;PAGE=EX_SHEET_ENTRY</v>
      </c>
      <c r="AE2408" s="250" t="str">
        <f>IF(LEFT(tbl_TransDet_Exp[[#This Row],[Journal Id]],2)="EX",TEXT(tbl_TransDet_Exp[[#This Row],[Vch /Ex /PayId]],"0000000000"),"")</f>
        <v/>
      </c>
      <c r="AF2408" s="250" t="b">
        <f>IF(tbl_TransDet_Exp[[#This Row],[ER Lookup and Format]]&lt;&gt;"",CONCATENATE(tbl_TransDet_Exp[[#This Row],[https://financials.omni.fsu.edu/psp/sprdfi/EMPLOYEE/ERP/c/AUDIT_EXPENSE_FUNCTIONS.TE_EXP_SHEET_INQ.GBL?SHEET_ID=]],AE2408,tbl_TransDet_Exp[[#This Row],[&amp;PAGE=EX_SHEET_ENTRY]]))</f>
        <v>0</v>
      </c>
      <c r="AG2408" s="250" t="str">
        <f t="shared" si="116"/>
        <v>https://docmgmt.its.fsu.edu/NolijWeb/public/apiLoginCheck.jsp?redir=../documentviewer/%3FdocumentId%3D</v>
      </c>
      <c r="AH24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8" s="250" t="str">
        <f>tbl_TransDet_Exp[[#Headers],[&amp;TargetFrameName=None]]</f>
        <v>&amp;TargetFrameName=None</v>
      </c>
      <c r="AJ24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8" s="71"/>
      <c r="AN2408" s="22"/>
      <c r="AO2408" s="22"/>
      <c r="AP2408" s="208"/>
      <c r="AQ2408" s="42" t="e">
        <f>IF(tbl_TransDet_Exp[[#This Row],[Custom SR Type]]="",INDEX(SR_Lookup[Section Name],MATCH(tbl_TransDet_Exp[[#This Row],[Account]],SR_Lookup[Account],0)),tbl_TransDet_Exp[[#This Row],[Custom SR Type]])</f>
        <v>#N/A</v>
      </c>
      <c r="AR2408" s="42">
        <f>VALUE(CONCATENATE(C2408,TEXT(tbl_TransDet_Exp[[#This Row],[Pd]],"00")))</f>
        <v>0</v>
      </c>
      <c r="AS2408" s="42" t="str">
        <f>TEXT(tbl_TransDet_Exp[[#This Row],[Project Id]],"000000")</f>
        <v>000000</v>
      </c>
      <c r="AT2408" s="42" t="e">
        <f>INDEX(Table11[Description],MATCH(tbl_TransDet_Exp[[#This Row],[Account]],Table11[GL Account],0))</f>
        <v>#N/A</v>
      </c>
      <c r="AU24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09" spans="2:47">
      <c r="B2409" s="11"/>
      <c r="C2409" s="243"/>
      <c r="D2409" s="243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244"/>
      <c r="P2409" s="11"/>
      <c r="Q2409" s="245"/>
      <c r="R2409" s="11"/>
      <c r="S2409" s="11"/>
      <c r="T2409" s="11"/>
      <c r="U2409" s="11"/>
      <c r="V2409" s="11"/>
      <c r="W2409" s="11"/>
      <c r="X2409" s="11"/>
      <c r="Y2409" s="11"/>
      <c r="Z2409" s="246"/>
      <c r="AA24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09" s="250" t="e">
        <f>IF(tbl_TransDet_Exp[[#This Row],[+/-  (HR GL Detail)]]&lt;&gt;"",tbl_TransDet_Exp[[#This Row],[+/-  (HR GL Detail)]],IF(#REF!&lt;&gt;"",#REF!,""))</f>
        <v>#REF!</v>
      </c>
      <c r="AC2409" s="250" t="str">
        <f t="shared" si="114"/>
        <v>https://financials.omni.fsu.edu/psp/sprdfi/EMPLOYEE/ERP/c/AUDIT_EXPENSE_FUNCTIONS.TE_EXP_SHEET_INQ.GBL?SHEET_ID=</v>
      </c>
      <c r="AD2409" s="250" t="str">
        <f t="shared" si="115"/>
        <v>&amp;PAGE=EX_SHEET_ENTRY</v>
      </c>
      <c r="AE2409" s="250" t="str">
        <f>IF(LEFT(tbl_TransDet_Exp[[#This Row],[Journal Id]],2)="EX",TEXT(tbl_TransDet_Exp[[#This Row],[Vch /Ex /PayId]],"0000000000"),"")</f>
        <v/>
      </c>
      <c r="AF2409" s="250" t="b">
        <f>IF(tbl_TransDet_Exp[[#This Row],[ER Lookup and Format]]&lt;&gt;"",CONCATENATE(tbl_TransDet_Exp[[#This Row],[https://financials.omni.fsu.edu/psp/sprdfi/EMPLOYEE/ERP/c/AUDIT_EXPENSE_FUNCTIONS.TE_EXP_SHEET_INQ.GBL?SHEET_ID=]],AE2409,tbl_TransDet_Exp[[#This Row],[&amp;PAGE=EX_SHEET_ENTRY]]))</f>
        <v>0</v>
      </c>
      <c r="AG2409" s="250" t="str">
        <f t="shared" si="116"/>
        <v>https://docmgmt.its.fsu.edu/NolijWeb/public/apiLoginCheck.jsp?redir=../documentviewer/%3FdocumentId%3D</v>
      </c>
      <c r="AH24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09" s="250" t="str">
        <f>tbl_TransDet_Exp[[#Headers],[&amp;TargetFrameName=None]]</f>
        <v>&amp;TargetFrameName=None</v>
      </c>
      <c r="AJ24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09" s="71"/>
      <c r="AN2409" s="22"/>
      <c r="AO2409" s="22"/>
      <c r="AP2409" s="208"/>
      <c r="AQ2409" s="42" t="e">
        <f>IF(tbl_TransDet_Exp[[#This Row],[Custom SR Type]]="",INDEX(SR_Lookup[Section Name],MATCH(tbl_TransDet_Exp[[#This Row],[Account]],SR_Lookup[Account],0)),tbl_TransDet_Exp[[#This Row],[Custom SR Type]])</f>
        <v>#N/A</v>
      </c>
      <c r="AR2409" s="42">
        <f>VALUE(CONCATENATE(C2409,TEXT(tbl_TransDet_Exp[[#This Row],[Pd]],"00")))</f>
        <v>0</v>
      </c>
      <c r="AS2409" s="42" t="str">
        <f>TEXT(tbl_TransDet_Exp[[#This Row],[Project Id]],"000000")</f>
        <v>000000</v>
      </c>
      <c r="AT2409" s="42" t="e">
        <f>INDEX(Table11[Description],MATCH(tbl_TransDet_Exp[[#This Row],[Account]],Table11[GL Account],0))</f>
        <v>#N/A</v>
      </c>
      <c r="AU24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0" spans="2:47">
      <c r="B2410" s="11"/>
      <c r="C2410" s="243"/>
      <c r="D2410" s="243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244"/>
      <c r="P2410" s="11"/>
      <c r="Q2410" s="245"/>
      <c r="R2410" s="11"/>
      <c r="S2410" s="11"/>
      <c r="T2410" s="11"/>
      <c r="U2410" s="11"/>
      <c r="V2410" s="11"/>
      <c r="W2410" s="11"/>
      <c r="X2410" s="11"/>
      <c r="Y2410" s="11"/>
      <c r="Z2410" s="246"/>
      <c r="AA24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0" s="250" t="e">
        <f>IF(tbl_TransDet_Exp[[#This Row],[+/-  (HR GL Detail)]]&lt;&gt;"",tbl_TransDet_Exp[[#This Row],[+/-  (HR GL Detail)]],IF(#REF!&lt;&gt;"",#REF!,""))</f>
        <v>#REF!</v>
      </c>
      <c r="AC2410" s="250" t="str">
        <f t="shared" si="114"/>
        <v>https://financials.omni.fsu.edu/psp/sprdfi/EMPLOYEE/ERP/c/AUDIT_EXPENSE_FUNCTIONS.TE_EXP_SHEET_INQ.GBL?SHEET_ID=</v>
      </c>
      <c r="AD2410" s="250" t="str">
        <f t="shared" si="115"/>
        <v>&amp;PAGE=EX_SHEET_ENTRY</v>
      </c>
      <c r="AE2410" s="250" t="str">
        <f>IF(LEFT(tbl_TransDet_Exp[[#This Row],[Journal Id]],2)="EX",TEXT(tbl_TransDet_Exp[[#This Row],[Vch /Ex /PayId]],"0000000000"),"")</f>
        <v/>
      </c>
      <c r="AF2410" s="250" t="b">
        <f>IF(tbl_TransDet_Exp[[#This Row],[ER Lookup and Format]]&lt;&gt;"",CONCATENATE(tbl_TransDet_Exp[[#This Row],[https://financials.omni.fsu.edu/psp/sprdfi/EMPLOYEE/ERP/c/AUDIT_EXPENSE_FUNCTIONS.TE_EXP_SHEET_INQ.GBL?SHEET_ID=]],AE2410,tbl_TransDet_Exp[[#This Row],[&amp;PAGE=EX_SHEET_ENTRY]]))</f>
        <v>0</v>
      </c>
      <c r="AG2410" s="250" t="str">
        <f t="shared" si="116"/>
        <v>https://docmgmt.its.fsu.edu/NolijWeb/public/apiLoginCheck.jsp?redir=../documentviewer/%3FdocumentId%3D</v>
      </c>
      <c r="AH24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0" s="250" t="str">
        <f>tbl_TransDet_Exp[[#Headers],[&amp;TargetFrameName=None]]</f>
        <v>&amp;TargetFrameName=None</v>
      </c>
      <c r="AJ24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0" s="71"/>
      <c r="AN2410" s="22"/>
      <c r="AO2410" s="22"/>
      <c r="AP2410" s="208"/>
      <c r="AQ2410" s="42" t="e">
        <f>IF(tbl_TransDet_Exp[[#This Row],[Custom SR Type]]="",INDEX(SR_Lookup[Section Name],MATCH(tbl_TransDet_Exp[[#This Row],[Account]],SR_Lookup[Account],0)),tbl_TransDet_Exp[[#This Row],[Custom SR Type]])</f>
        <v>#N/A</v>
      </c>
      <c r="AR2410" s="42">
        <f>VALUE(CONCATENATE(C2410,TEXT(tbl_TransDet_Exp[[#This Row],[Pd]],"00")))</f>
        <v>0</v>
      </c>
      <c r="AS2410" s="42" t="str">
        <f>TEXT(tbl_TransDet_Exp[[#This Row],[Project Id]],"000000")</f>
        <v>000000</v>
      </c>
      <c r="AT2410" s="42" t="e">
        <f>INDEX(Table11[Description],MATCH(tbl_TransDet_Exp[[#This Row],[Account]],Table11[GL Account],0))</f>
        <v>#N/A</v>
      </c>
      <c r="AU24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1" spans="2:47">
      <c r="B2411" s="11"/>
      <c r="C2411" s="243"/>
      <c r="D2411" s="243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244"/>
      <c r="P2411" s="11"/>
      <c r="Q2411" s="245"/>
      <c r="R2411" s="11"/>
      <c r="S2411" s="11"/>
      <c r="T2411" s="11"/>
      <c r="U2411" s="11"/>
      <c r="V2411" s="11"/>
      <c r="W2411" s="11"/>
      <c r="X2411" s="11"/>
      <c r="Y2411" s="11"/>
      <c r="Z2411" s="246"/>
      <c r="AA24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1" s="250" t="e">
        <f>IF(tbl_TransDet_Exp[[#This Row],[+/-  (HR GL Detail)]]&lt;&gt;"",tbl_TransDet_Exp[[#This Row],[+/-  (HR GL Detail)]],IF(#REF!&lt;&gt;"",#REF!,""))</f>
        <v>#REF!</v>
      </c>
      <c r="AC2411" s="250" t="str">
        <f t="shared" si="114"/>
        <v>https://financials.omni.fsu.edu/psp/sprdfi/EMPLOYEE/ERP/c/AUDIT_EXPENSE_FUNCTIONS.TE_EXP_SHEET_INQ.GBL?SHEET_ID=</v>
      </c>
      <c r="AD2411" s="250" t="str">
        <f t="shared" si="115"/>
        <v>&amp;PAGE=EX_SHEET_ENTRY</v>
      </c>
      <c r="AE2411" s="250" t="str">
        <f>IF(LEFT(tbl_TransDet_Exp[[#This Row],[Journal Id]],2)="EX",TEXT(tbl_TransDet_Exp[[#This Row],[Vch /Ex /PayId]],"0000000000"),"")</f>
        <v/>
      </c>
      <c r="AF2411" s="250" t="b">
        <f>IF(tbl_TransDet_Exp[[#This Row],[ER Lookup and Format]]&lt;&gt;"",CONCATENATE(tbl_TransDet_Exp[[#This Row],[https://financials.omni.fsu.edu/psp/sprdfi/EMPLOYEE/ERP/c/AUDIT_EXPENSE_FUNCTIONS.TE_EXP_SHEET_INQ.GBL?SHEET_ID=]],AE2411,tbl_TransDet_Exp[[#This Row],[&amp;PAGE=EX_SHEET_ENTRY]]))</f>
        <v>0</v>
      </c>
      <c r="AG2411" s="250" t="str">
        <f t="shared" si="116"/>
        <v>https://docmgmt.its.fsu.edu/NolijWeb/public/apiLoginCheck.jsp?redir=../documentviewer/%3FdocumentId%3D</v>
      </c>
      <c r="AH24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1" s="250" t="str">
        <f>tbl_TransDet_Exp[[#Headers],[&amp;TargetFrameName=None]]</f>
        <v>&amp;TargetFrameName=None</v>
      </c>
      <c r="AJ24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1" s="71"/>
      <c r="AN2411" s="22"/>
      <c r="AO2411" s="22"/>
      <c r="AP2411" s="208"/>
      <c r="AQ2411" s="42" t="e">
        <f>IF(tbl_TransDet_Exp[[#This Row],[Custom SR Type]]="",INDEX(SR_Lookup[Section Name],MATCH(tbl_TransDet_Exp[[#This Row],[Account]],SR_Lookup[Account],0)),tbl_TransDet_Exp[[#This Row],[Custom SR Type]])</f>
        <v>#N/A</v>
      </c>
      <c r="AR2411" s="42">
        <f>VALUE(CONCATENATE(C2411,TEXT(tbl_TransDet_Exp[[#This Row],[Pd]],"00")))</f>
        <v>0</v>
      </c>
      <c r="AS2411" s="42" t="str">
        <f>TEXT(tbl_TransDet_Exp[[#This Row],[Project Id]],"000000")</f>
        <v>000000</v>
      </c>
      <c r="AT2411" s="42" t="e">
        <f>INDEX(Table11[Description],MATCH(tbl_TransDet_Exp[[#This Row],[Account]],Table11[GL Account],0))</f>
        <v>#N/A</v>
      </c>
      <c r="AU24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2" spans="2:47">
      <c r="B2412" s="11"/>
      <c r="C2412" s="243"/>
      <c r="D2412" s="243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244"/>
      <c r="P2412" s="11"/>
      <c r="Q2412" s="245"/>
      <c r="R2412" s="11"/>
      <c r="S2412" s="11"/>
      <c r="T2412" s="11"/>
      <c r="U2412" s="11"/>
      <c r="V2412" s="11"/>
      <c r="W2412" s="11"/>
      <c r="X2412" s="11"/>
      <c r="Y2412" s="11"/>
      <c r="Z2412" s="246"/>
      <c r="AA24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2" s="250" t="e">
        <f>IF(tbl_TransDet_Exp[[#This Row],[+/-  (HR GL Detail)]]&lt;&gt;"",tbl_TransDet_Exp[[#This Row],[+/-  (HR GL Detail)]],IF(#REF!&lt;&gt;"",#REF!,""))</f>
        <v>#REF!</v>
      </c>
      <c r="AC2412" s="250" t="str">
        <f t="shared" si="114"/>
        <v>https://financials.omni.fsu.edu/psp/sprdfi/EMPLOYEE/ERP/c/AUDIT_EXPENSE_FUNCTIONS.TE_EXP_SHEET_INQ.GBL?SHEET_ID=</v>
      </c>
      <c r="AD2412" s="250" t="str">
        <f t="shared" si="115"/>
        <v>&amp;PAGE=EX_SHEET_ENTRY</v>
      </c>
      <c r="AE2412" s="250" t="str">
        <f>IF(LEFT(tbl_TransDet_Exp[[#This Row],[Journal Id]],2)="EX",TEXT(tbl_TransDet_Exp[[#This Row],[Vch /Ex /PayId]],"0000000000"),"")</f>
        <v/>
      </c>
      <c r="AF2412" s="250" t="b">
        <f>IF(tbl_TransDet_Exp[[#This Row],[ER Lookup and Format]]&lt;&gt;"",CONCATENATE(tbl_TransDet_Exp[[#This Row],[https://financials.omni.fsu.edu/psp/sprdfi/EMPLOYEE/ERP/c/AUDIT_EXPENSE_FUNCTIONS.TE_EXP_SHEET_INQ.GBL?SHEET_ID=]],AE2412,tbl_TransDet_Exp[[#This Row],[&amp;PAGE=EX_SHEET_ENTRY]]))</f>
        <v>0</v>
      </c>
      <c r="AG2412" s="250" t="str">
        <f t="shared" si="116"/>
        <v>https://docmgmt.its.fsu.edu/NolijWeb/public/apiLoginCheck.jsp?redir=../documentviewer/%3FdocumentId%3D</v>
      </c>
      <c r="AH24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2" s="250" t="str">
        <f>tbl_TransDet_Exp[[#Headers],[&amp;TargetFrameName=None]]</f>
        <v>&amp;TargetFrameName=None</v>
      </c>
      <c r="AJ24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2" s="71"/>
      <c r="AN2412" s="22"/>
      <c r="AO2412" s="22"/>
      <c r="AP2412" s="208"/>
      <c r="AQ2412" s="42" t="e">
        <f>IF(tbl_TransDet_Exp[[#This Row],[Custom SR Type]]="",INDEX(SR_Lookup[Section Name],MATCH(tbl_TransDet_Exp[[#This Row],[Account]],SR_Lookup[Account],0)),tbl_TransDet_Exp[[#This Row],[Custom SR Type]])</f>
        <v>#N/A</v>
      </c>
      <c r="AR2412" s="42">
        <f>VALUE(CONCATENATE(C2412,TEXT(tbl_TransDet_Exp[[#This Row],[Pd]],"00")))</f>
        <v>0</v>
      </c>
      <c r="AS2412" s="42" t="str">
        <f>TEXT(tbl_TransDet_Exp[[#This Row],[Project Id]],"000000")</f>
        <v>000000</v>
      </c>
      <c r="AT2412" s="42" t="e">
        <f>INDEX(Table11[Description],MATCH(tbl_TransDet_Exp[[#This Row],[Account]],Table11[GL Account],0))</f>
        <v>#N/A</v>
      </c>
      <c r="AU24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3" spans="2:47">
      <c r="B2413" s="11"/>
      <c r="C2413" s="243"/>
      <c r="D2413" s="243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244"/>
      <c r="P2413" s="11"/>
      <c r="Q2413" s="245"/>
      <c r="R2413" s="11"/>
      <c r="S2413" s="11"/>
      <c r="T2413" s="11"/>
      <c r="U2413" s="11"/>
      <c r="V2413" s="11"/>
      <c r="W2413" s="11"/>
      <c r="X2413" s="11"/>
      <c r="Y2413" s="11"/>
      <c r="Z2413" s="246"/>
      <c r="AA24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3" s="250" t="e">
        <f>IF(tbl_TransDet_Exp[[#This Row],[+/-  (HR GL Detail)]]&lt;&gt;"",tbl_TransDet_Exp[[#This Row],[+/-  (HR GL Detail)]],IF(#REF!&lt;&gt;"",#REF!,""))</f>
        <v>#REF!</v>
      </c>
      <c r="AC2413" s="250" t="str">
        <f t="shared" si="114"/>
        <v>https://financials.omni.fsu.edu/psp/sprdfi/EMPLOYEE/ERP/c/AUDIT_EXPENSE_FUNCTIONS.TE_EXP_SHEET_INQ.GBL?SHEET_ID=</v>
      </c>
      <c r="AD2413" s="250" t="str">
        <f t="shared" si="115"/>
        <v>&amp;PAGE=EX_SHEET_ENTRY</v>
      </c>
      <c r="AE2413" s="250" t="str">
        <f>IF(LEFT(tbl_TransDet_Exp[[#This Row],[Journal Id]],2)="EX",TEXT(tbl_TransDet_Exp[[#This Row],[Vch /Ex /PayId]],"0000000000"),"")</f>
        <v/>
      </c>
      <c r="AF2413" s="250" t="b">
        <f>IF(tbl_TransDet_Exp[[#This Row],[ER Lookup and Format]]&lt;&gt;"",CONCATENATE(tbl_TransDet_Exp[[#This Row],[https://financials.omni.fsu.edu/psp/sprdfi/EMPLOYEE/ERP/c/AUDIT_EXPENSE_FUNCTIONS.TE_EXP_SHEET_INQ.GBL?SHEET_ID=]],AE2413,tbl_TransDet_Exp[[#This Row],[&amp;PAGE=EX_SHEET_ENTRY]]))</f>
        <v>0</v>
      </c>
      <c r="AG2413" s="250" t="str">
        <f t="shared" si="116"/>
        <v>https://docmgmt.its.fsu.edu/NolijWeb/public/apiLoginCheck.jsp?redir=../documentviewer/%3FdocumentId%3D</v>
      </c>
      <c r="AH24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3" s="250" t="str">
        <f>tbl_TransDet_Exp[[#Headers],[&amp;TargetFrameName=None]]</f>
        <v>&amp;TargetFrameName=None</v>
      </c>
      <c r="AJ24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3" s="71"/>
      <c r="AN2413" s="22"/>
      <c r="AO2413" s="22"/>
      <c r="AP2413" s="208"/>
      <c r="AQ2413" s="42" t="e">
        <f>IF(tbl_TransDet_Exp[[#This Row],[Custom SR Type]]="",INDEX(SR_Lookup[Section Name],MATCH(tbl_TransDet_Exp[[#This Row],[Account]],SR_Lookup[Account],0)),tbl_TransDet_Exp[[#This Row],[Custom SR Type]])</f>
        <v>#N/A</v>
      </c>
      <c r="AR2413" s="42">
        <f>VALUE(CONCATENATE(C2413,TEXT(tbl_TransDet_Exp[[#This Row],[Pd]],"00")))</f>
        <v>0</v>
      </c>
      <c r="AS2413" s="42" t="str">
        <f>TEXT(tbl_TransDet_Exp[[#This Row],[Project Id]],"000000")</f>
        <v>000000</v>
      </c>
      <c r="AT2413" s="42" t="e">
        <f>INDEX(Table11[Description],MATCH(tbl_TransDet_Exp[[#This Row],[Account]],Table11[GL Account],0))</f>
        <v>#N/A</v>
      </c>
      <c r="AU24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4" spans="2:47">
      <c r="B2414" s="11"/>
      <c r="C2414" s="243"/>
      <c r="D2414" s="243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244"/>
      <c r="P2414" s="11"/>
      <c r="Q2414" s="245"/>
      <c r="R2414" s="11"/>
      <c r="S2414" s="11"/>
      <c r="T2414" s="11"/>
      <c r="U2414" s="11"/>
      <c r="V2414" s="11"/>
      <c r="W2414" s="11"/>
      <c r="X2414" s="11"/>
      <c r="Y2414" s="11"/>
      <c r="Z2414" s="246"/>
      <c r="AA24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4" s="250" t="e">
        <f>IF(tbl_TransDet_Exp[[#This Row],[+/-  (HR GL Detail)]]&lt;&gt;"",tbl_TransDet_Exp[[#This Row],[+/-  (HR GL Detail)]],IF(#REF!&lt;&gt;"",#REF!,""))</f>
        <v>#REF!</v>
      </c>
      <c r="AC2414" s="250" t="str">
        <f t="shared" si="114"/>
        <v>https://financials.omni.fsu.edu/psp/sprdfi/EMPLOYEE/ERP/c/AUDIT_EXPENSE_FUNCTIONS.TE_EXP_SHEET_INQ.GBL?SHEET_ID=</v>
      </c>
      <c r="AD2414" s="250" t="str">
        <f t="shared" si="115"/>
        <v>&amp;PAGE=EX_SHEET_ENTRY</v>
      </c>
      <c r="AE2414" s="250" t="str">
        <f>IF(LEFT(tbl_TransDet_Exp[[#This Row],[Journal Id]],2)="EX",TEXT(tbl_TransDet_Exp[[#This Row],[Vch /Ex /PayId]],"0000000000"),"")</f>
        <v/>
      </c>
      <c r="AF2414" s="250" t="b">
        <f>IF(tbl_TransDet_Exp[[#This Row],[ER Lookup and Format]]&lt;&gt;"",CONCATENATE(tbl_TransDet_Exp[[#This Row],[https://financials.omni.fsu.edu/psp/sprdfi/EMPLOYEE/ERP/c/AUDIT_EXPENSE_FUNCTIONS.TE_EXP_SHEET_INQ.GBL?SHEET_ID=]],AE2414,tbl_TransDet_Exp[[#This Row],[&amp;PAGE=EX_SHEET_ENTRY]]))</f>
        <v>0</v>
      </c>
      <c r="AG2414" s="250" t="str">
        <f t="shared" si="116"/>
        <v>https://docmgmt.its.fsu.edu/NolijWeb/public/apiLoginCheck.jsp?redir=../documentviewer/%3FdocumentId%3D</v>
      </c>
      <c r="AH24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4" s="250" t="str">
        <f>tbl_TransDet_Exp[[#Headers],[&amp;TargetFrameName=None]]</f>
        <v>&amp;TargetFrameName=None</v>
      </c>
      <c r="AJ24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4" s="71"/>
      <c r="AN2414" s="22"/>
      <c r="AO2414" s="22"/>
      <c r="AP2414" s="208"/>
      <c r="AQ2414" s="42" t="e">
        <f>IF(tbl_TransDet_Exp[[#This Row],[Custom SR Type]]="",INDEX(SR_Lookup[Section Name],MATCH(tbl_TransDet_Exp[[#This Row],[Account]],SR_Lookup[Account],0)),tbl_TransDet_Exp[[#This Row],[Custom SR Type]])</f>
        <v>#N/A</v>
      </c>
      <c r="AR2414" s="42">
        <f>VALUE(CONCATENATE(C2414,TEXT(tbl_TransDet_Exp[[#This Row],[Pd]],"00")))</f>
        <v>0</v>
      </c>
      <c r="AS2414" s="42" t="str">
        <f>TEXT(tbl_TransDet_Exp[[#This Row],[Project Id]],"000000")</f>
        <v>000000</v>
      </c>
      <c r="AT2414" s="42" t="e">
        <f>INDEX(Table11[Description],MATCH(tbl_TransDet_Exp[[#This Row],[Account]],Table11[GL Account],0))</f>
        <v>#N/A</v>
      </c>
      <c r="AU24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5" spans="2:47">
      <c r="B2415" s="11"/>
      <c r="C2415" s="243"/>
      <c r="D2415" s="243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244"/>
      <c r="P2415" s="11"/>
      <c r="Q2415" s="245"/>
      <c r="R2415" s="11"/>
      <c r="S2415" s="11"/>
      <c r="T2415" s="11"/>
      <c r="U2415" s="11"/>
      <c r="V2415" s="11"/>
      <c r="W2415" s="11"/>
      <c r="X2415" s="11"/>
      <c r="Y2415" s="11"/>
      <c r="Z2415" s="246"/>
      <c r="AA24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5" s="250" t="e">
        <f>IF(tbl_TransDet_Exp[[#This Row],[+/-  (HR GL Detail)]]&lt;&gt;"",tbl_TransDet_Exp[[#This Row],[+/-  (HR GL Detail)]],IF(#REF!&lt;&gt;"",#REF!,""))</f>
        <v>#REF!</v>
      </c>
      <c r="AC2415" s="250" t="str">
        <f t="shared" si="114"/>
        <v>https://financials.omni.fsu.edu/psp/sprdfi/EMPLOYEE/ERP/c/AUDIT_EXPENSE_FUNCTIONS.TE_EXP_SHEET_INQ.GBL?SHEET_ID=</v>
      </c>
      <c r="AD2415" s="250" t="str">
        <f t="shared" si="115"/>
        <v>&amp;PAGE=EX_SHEET_ENTRY</v>
      </c>
      <c r="AE2415" s="250" t="str">
        <f>IF(LEFT(tbl_TransDet_Exp[[#This Row],[Journal Id]],2)="EX",TEXT(tbl_TransDet_Exp[[#This Row],[Vch /Ex /PayId]],"0000000000"),"")</f>
        <v/>
      </c>
      <c r="AF2415" s="250" t="b">
        <f>IF(tbl_TransDet_Exp[[#This Row],[ER Lookup and Format]]&lt;&gt;"",CONCATENATE(tbl_TransDet_Exp[[#This Row],[https://financials.omni.fsu.edu/psp/sprdfi/EMPLOYEE/ERP/c/AUDIT_EXPENSE_FUNCTIONS.TE_EXP_SHEET_INQ.GBL?SHEET_ID=]],AE2415,tbl_TransDet_Exp[[#This Row],[&amp;PAGE=EX_SHEET_ENTRY]]))</f>
        <v>0</v>
      </c>
      <c r="AG2415" s="250" t="str">
        <f t="shared" si="116"/>
        <v>https://docmgmt.its.fsu.edu/NolijWeb/public/apiLoginCheck.jsp?redir=../documentviewer/%3FdocumentId%3D</v>
      </c>
      <c r="AH24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5" s="250" t="str">
        <f>tbl_TransDet_Exp[[#Headers],[&amp;TargetFrameName=None]]</f>
        <v>&amp;TargetFrameName=None</v>
      </c>
      <c r="AJ24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5" s="71"/>
      <c r="AN2415" s="22"/>
      <c r="AO2415" s="22"/>
      <c r="AP2415" s="208"/>
      <c r="AQ2415" s="42" t="e">
        <f>IF(tbl_TransDet_Exp[[#This Row],[Custom SR Type]]="",INDEX(SR_Lookup[Section Name],MATCH(tbl_TransDet_Exp[[#This Row],[Account]],SR_Lookup[Account],0)),tbl_TransDet_Exp[[#This Row],[Custom SR Type]])</f>
        <v>#N/A</v>
      </c>
      <c r="AR2415" s="42">
        <f>VALUE(CONCATENATE(C2415,TEXT(tbl_TransDet_Exp[[#This Row],[Pd]],"00")))</f>
        <v>0</v>
      </c>
      <c r="AS2415" s="42" t="str">
        <f>TEXT(tbl_TransDet_Exp[[#This Row],[Project Id]],"000000")</f>
        <v>000000</v>
      </c>
      <c r="AT2415" s="42" t="e">
        <f>INDEX(Table11[Description],MATCH(tbl_TransDet_Exp[[#This Row],[Account]],Table11[GL Account],0))</f>
        <v>#N/A</v>
      </c>
      <c r="AU24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6" spans="2:47">
      <c r="B2416" s="11"/>
      <c r="C2416" s="243"/>
      <c r="D2416" s="243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244"/>
      <c r="P2416" s="11"/>
      <c r="Q2416" s="245"/>
      <c r="R2416" s="11"/>
      <c r="S2416" s="11"/>
      <c r="T2416" s="11"/>
      <c r="U2416" s="11"/>
      <c r="V2416" s="11"/>
      <c r="W2416" s="11"/>
      <c r="X2416" s="11"/>
      <c r="Y2416" s="11"/>
      <c r="Z2416" s="246"/>
      <c r="AA24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6" s="250" t="e">
        <f>IF(tbl_TransDet_Exp[[#This Row],[+/-  (HR GL Detail)]]&lt;&gt;"",tbl_TransDet_Exp[[#This Row],[+/-  (HR GL Detail)]],IF(#REF!&lt;&gt;"",#REF!,""))</f>
        <v>#REF!</v>
      </c>
      <c r="AC2416" s="250" t="str">
        <f t="shared" si="114"/>
        <v>https://financials.omni.fsu.edu/psp/sprdfi/EMPLOYEE/ERP/c/AUDIT_EXPENSE_FUNCTIONS.TE_EXP_SHEET_INQ.GBL?SHEET_ID=</v>
      </c>
      <c r="AD2416" s="250" t="str">
        <f t="shared" si="115"/>
        <v>&amp;PAGE=EX_SHEET_ENTRY</v>
      </c>
      <c r="AE2416" s="250" t="str">
        <f>IF(LEFT(tbl_TransDet_Exp[[#This Row],[Journal Id]],2)="EX",TEXT(tbl_TransDet_Exp[[#This Row],[Vch /Ex /PayId]],"0000000000"),"")</f>
        <v/>
      </c>
      <c r="AF2416" s="250" t="b">
        <f>IF(tbl_TransDet_Exp[[#This Row],[ER Lookup and Format]]&lt;&gt;"",CONCATENATE(tbl_TransDet_Exp[[#This Row],[https://financials.omni.fsu.edu/psp/sprdfi/EMPLOYEE/ERP/c/AUDIT_EXPENSE_FUNCTIONS.TE_EXP_SHEET_INQ.GBL?SHEET_ID=]],AE2416,tbl_TransDet_Exp[[#This Row],[&amp;PAGE=EX_SHEET_ENTRY]]))</f>
        <v>0</v>
      </c>
      <c r="AG2416" s="250" t="str">
        <f t="shared" si="116"/>
        <v>https://docmgmt.its.fsu.edu/NolijWeb/public/apiLoginCheck.jsp?redir=../documentviewer/%3FdocumentId%3D</v>
      </c>
      <c r="AH24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6" s="250" t="str">
        <f>tbl_TransDet_Exp[[#Headers],[&amp;TargetFrameName=None]]</f>
        <v>&amp;TargetFrameName=None</v>
      </c>
      <c r="AJ24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6" s="71"/>
      <c r="AN2416" s="22"/>
      <c r="AO2416" s="22"/>
      <c r="AP2416" s="208"/>
      <c r="AQ2416" s="42" t="e">
        <f>IF(tbl_TransDet_Exp[[#This Row],[Custom SR Type]]="",INDEX(SR_Lookup[Section Name],MATCH(tbl_TransDet_Exp[[#This Row],[Account]],SR_Lookup[Account],0)),tbl_TransDet_Exp[[#This Row],[Custom SR Type]])</f>
        <v>#N/A</v>
      </c>
      <c r="AR2416" s="42">
        <f>VALUE(CONCATENATE(C2416,TEXT(tbl_TransDet_Exp[[#This Row],[Pd]],"00")))</f>
        <v>0</v>
      </c>
      <c r="AS2416" s="42" t="str">
        <f>TEXT(tbl_TransDet_Exp[[#This Row],[Project Id]],"000000")</f>
        <v>000000</v>
      </c>
      <c r="AT2416" s="42" t="e">
        <f>INDEX(Table11[Description],MATCH(tbl_TransDet_Exp[[#This Row],[Account]],Table11[GL Account],0))</f>
        <v>#N/A</v>
      </c>
      <c r="AU24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7" spans="2:47">
      <c r="B2417" s="11"/>
      <c r="C2417" s="243"/>
      <c r="D2417" s="243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244"/>
      <c r="P2417" s="11"/>
      <c r="Q2417" s="245"/>
      <c r="R2417" s="11"/>
      <c r="S2417" s="11"/>
      <c r="T2417" s="11"/>
      <c r="U2417" s="11"/>
      <c r="V2417" s="11"/>
      <c r="W2417" s="11"/>
      <c r="X2417" s="11"/>
      <c r="Y2417" s="11"/>
      <c r="Z2417" s="246"/>
      <c r="AA24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7" s="250" t="e">
        <f>IF(tbl_TransDet_Exp[[#This Row],[+/-  (HR GL Detail)]]&lt;&gt;"",tbl_TransDet_Exp[[#This Row],[+/-  (HR GL Detail)]],IF(#REF!&lt;&gt;"",#REF!,""))</f>
        <v>#REF!</v>
      </c>
      <c r="AC2417" s="250" t="str">
        <f t="shared" si="114"/>
        <v>https://financials.omni.fsu.edu/psp/sprdfi/EMPLOYEE/ERP/c/AUDIT_EXPENSE_FUNCTIONS.TE_EXP_SHEET_INQ.GBL?SHEET_ID=</v>
      </c>
      <c r="AD2417" s="250" t="str">
        <f t="shared" si="115"/>
        <v>&amp;PAGE=EX_SHEET_ENTRY</v>
      </c>
      <c r="AE2417" s="250" t="str">
        <f>IF(LEFT(tbl_TransDet_Exp[[#This Row],[Journal Id]],2)="EX",TEXT(tbl_TransDet_Exp[[#This Row],[Vch /Ex /PayId]],"0000000000"),"")</f>
        <v/>
      </c>
      <c r="AF2417" s="250" t="b">
        <f>IF(tbl_TransDet_Exp[[#This Row],[ER Lookup and Format]]&lt;&gt;"",CONCATENATE(tbl_TransDet_Exp[[#This Row],[https://financials.omni.fsu.edu/psp/sprdfi/EMPLOYEE/ERP/c/AUDIT_EXPENSE_FUNCTIONS.TE_EXP_SHEET_INQ.GBL?SHEET_ID=]],AE2417,tbl_TransDet_Exp[[#This Row],[&amp;PAGE=EX_SHEET_ENTRY]]))</f>
        <v>0</v>
      </c>
      <c r="AG2417" s="250" t="str">
        <f t="shared" si="116"/>
        <v>https://docmgmt.its.fsu.edu/NolijWeb/public/apiLoginCheck.jsp?redir=../documentviewer/%3FdocumentId%3D</v>
      </c>
      <c r="AH24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7" s="250" t="str">
        <f>tbl_TransDet_Exp[[#Headers],[&amp;TargetFrameName=None]]</f>
        <v>&amp;TargetFrameName=None</v>
      </c>
      <c r="AJ24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7" s="71"/>
      <c r="AN2417" s="22"/>
      <c r="AO2417" s="22"/>
      <c r="AP2417" s="208"/>
      <c r="AQ2417" s="42" t="e">
        <f>IF(tbl_TransDet_Exp[[#This Row],[Custom SR Type]]="",INDEX(SR_Lookup[Section Name],MATCH(tbl_TransDet_Exp[[#This Row],[Account]],SR_Lookup[Account],0)),tbl_TransDet_Exp[[#This Row],[Custom SR Type]])</f>
        <v>#N/A</v>
      </c>
      <c r="AR2417" s="42">
        <f>VALUE(CONCATENATE(C2417,TEXT(tbl_TransDet_Exp[[#This Row],[Pd]],"00")))</f>
        <v>0</v>
      </c>
      <c r="AS2417" s="42" t="str">
        <f>TEXT(tbl_TransDet_Exp[[#This Row],[Project Id]],"000000")</f>
        <v>000000</v>
      </c>
      <c r="AT2417" s="42" t="e">
        <f>INDEX(Table11[Description],MATCH(tbl_TransDet_Exp[[#This Row],[Account]],Table11[GL Account],0))</f>
        <v>#N/A</v>
      </c>
      <c r="AU24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8" spans="2:47">
      <c r="B2418" s="11"/>
      <c r="C2418" s="243"/>
      <c r="D2418" s="243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244"/>
      <c r="P2418" s="11"/>
      <c r="Q2418" s="245"/>
      <c r="R2418" s="11"/>
      <c r="S2418" s="11"/>
      <c r="T2418" s="11"/>
      <c r="U2418" s="11"/>
      <c r="V2418" s="11"/>
      <c r="W2418" s="11"/>
      <c r="X2418" s="11"/>
      <c r="Y2418" s="11"/>
      <c r="Z2418" s="246"/>
      <c r="AA24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8" s="250" t="e">
        <f>IF(tbl_TransDet_Exp[[#This Row],[+/-  (HR GL Detail)]]&lt;&gt;"",tbl_TransDet_Exp[[#This Row],[+/-  (HR GL Detail)]],IF(#REF!&lt;&gt;"",#REF!,""))</f>
        <v>#REF!</v>
      </c>
      <c r="AC2418" s="250" t="str">
        <f t="shared" si="114"/>
        <v>https://financials.omni.fsu.edu/psp/sprdfi/EMPLOYEE/ERP/c/AUDIT_EXPENSE_FUNCTIONS.TE_EXP_SHEET_INQ.GBL?SHEET_ID=</v>
      </c>
      <c r="AD2418" s="250" t="str">
        <f t="shared" si="115"/>
        <v>&amp;PAGE=EX_SHEET_ENTRY</v>
      </c>
      <c r="AE2418" s="250" t="str">
        <f>IF(LEFT(tbl_TransDet_Exp[[#This Row],[Journal Id]],2)="EX",TEXT(tbl_TransDet_Exp[[#This Row],[Vch /Ex /PayId]],"0000000000"),"")</f>
        <v/>
      </c>
      <c r="AF2418" s="250" t="b">
        <f>IF(tbl_TransDet_Exp[[#This Row],[ER Lookup and Format]]&lt;&gt;"",CONCATENATE(tbl_TransDet_Exp[[#This Row],[https://financials.omni.fsu.edu/psp/sprdfi/EMPLOYEE/ERP/c/AUDIT_EXPENSE_FUNCTIONS.TE_EXP_SHEET_INQ.GBL?SHEET_ID=]],AE2418,tbl_TransDet_Exp[[#This Row],[&amp;PAGE=EX_SHEET_ENTRY]]))</f>
        <v>0</v>
      </c>
      <c r="AG2418" s="250" t="str">
        <f t="shared" si="116"/>
        <v>https://docmgmt.its.fsu.edu/NolijWeb/public/apiLoginCheck.jsp?redir=../documentviewer/%3FdocumentId%3D</v>
      </c>
      <c r="AH24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8" s="250" t="str">
        <f>tbl_TransDet_Exp[[#Headers],[&amp;TargetFrameName=None]]</f>
        <v>&amp;TargetFrameName=None</v>
      </c>
      <c r="AJ24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8" s="71"/>
      <c r="AN2418" s="22"/>
      <c r="AO2418" s="22"/>
      <c r="AP2418" s="208"/>
      <c r="AQ2418" s="42" t="e">
        <f>IF(tbl_TransDet_Exp[[#This Row],[Custom SR Type]]="",INDEX(SR_Lookup[Section Name],MATCH(tbl_TransDet_Exp[[#This Row],[Account]],SR_Lookup[Account],0)),tbl_TransDet_Exp[[#This Row],[Custom SR Type]])</f>
        <v>#N/A</v>
      </c>
      <c r="AR2418" s="42">
        <f>VALUE(CONCATENATE(C2418,TEXT(tbl_TransDet_Exp[[#This Row],[Pd]],"00")))</f>
        <v>0</v>
      </c>
      <c r="AS2418" s="42" t="str">
        <f>TEXT(tbl_TransDet_Exp[[#This Row],[Project Id]],"000000")</f>
        <v>000000</v>
      </c>
      <c r="AT2418" s="42" t="e">
        <f>INDEX(Table11[Description],MATCH(tbl_TransDet_Exp[[#This Row],[Account]],Table11[GL Account],0))</f>
        <v>#N/A</v>
      </c>
      <c r="AU24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19" spans="2:47">
      <c r="B2419" s="11"/>
      <c r="C2419" s="243"/>
      <c r="D2419" s="243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244"/>
      <c r="P2419" s="11"/>
      <c r="Q2419" s="245"/>
      <c r="R2419" s="11"/>
      <c r="S2419" s="11"/>
      <c r="T2419" s="11"/>
      <c r="U2419" s="11"/>
      <c r="V2419" s="11"/>
      <c r="W2419" s="11"/>
      <c r="X2419" s="11"/>
      <c r="Y2419" s="11"/>
      <c r="Z2419" s="246"/>
      <c r="AA24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19" s="250" t="e">
        <f>IF(tbl_TransDet_Exp[[#This Row],[+/-  (HR GL Detail)]]&lt;&gt;"",tbl_TransDet_Exp[[#This Row],[+/-  (HR GL Detail)]],IF(#REF!&lt;&gt;"",#REF!,""))</f>
        <v>#REF!</v>
      </c>
      <c r="AC2419" s="250" t="str">
        <f t="shared" si="114"/>
        <v>https://financials.omni.fsu.edu/psp/sprdfi/EMPLOYEE/ERP/c/AUDIT_EXPENSE_FUNCTIONS.TE_EXP_SHEET_INQ.GBL?SHEET_ID=</v>
      </c>
      <c r="AD2419" s="250" t="str">
        <f t="shared" si="115"/>
        <v>&amp;PAGE=EX_SHEET_ENTRY</v>
      </c>
      <c r="AE2419" s="250" t="str">
        <f>IF(LEFT(tbl_TransDet_Exp[[#This Row],[Journal Id]],2)="EX",TEXT(tbl_TransDet_Exp[[#This Row],[Vch /Ex /PayId]],"0000000000"),"")</f>
        <v/>
      </c>
      <c r="AF2419" s="250" t="b">
        <f>IF(tbl_TransDet_Exp[[#This Row],[ER Lookup and Format]]&lt;&gt;"",CONCATENATE(tbl_TransDet_Exp[[#This Row],[https://financials.omni.fsu.edu/psp/sprdfi/EMPLOYEE/ERP/c/AUDIT_EXPENSE_FUNCTIONS.TE_EXP_SHEET_INQ.GBL?SHEET_ID=]],AE2419,tbl_TransDet_Exp[[#This Row],[&amp;PAGE=EX_SHEET_ENTRY]]))</f>
        <v>0</v>
      </c>
      <c r="AG2419" s="250" t="str">
        <f t="shared" si="116"/>
        <v>https://docmgmt.its.fsu.edu/NolijWeb/public/apiLoginCheck.jsp?redir=../documentviewer/%3FdocumentId%3D</v>
      </c>
      <c r="AH24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19" s="250" t="str">
        <f>tbl_TransDet_Exp[[#Headers],[&amp;TargetFrameName=None]]</f>
        <v>&amp;TargetFrameName=None</v>
      </c>
      <c r="AJ24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19" s="71"/>
      <c r="AN2419" s="22"/>
      <c r="AO2419" s="22"/>
      <c r="AP2419" s="208"/>
      <c r="AQ2419" s="42" t="e">
        <f>IF(tbl_TransDet_Exp[[#This Row],[Custom SR Type]]="",INDEX(SR_Lookup[Section Name],MATCH(tbl_TransDet_Exp[[#This Row],[Account]],SR_Lookup[Account],0)),tbl_TransDet_Exp[[#This Row],[Custom SR Type]])</f>
        <v>#N/A</v>
      </c>
      <c r="AR2419" s="42">
        <f>VALUE(CONCATENATE(C2419,TEXT(tbl_TransDet_Exp[[#This Row],[Pd]],"00")))</f>
        <v>0</v>
      </c>
      <c r="AS2419" s="42" t="str">
        <f>TEXT(tbl_TransDet_Exp[[#This Row],[Project Id]],"000000")</f>
        <v>000000</v>
      </c>
      <c r="AT2419" s="42" t="e">
        <f>INDEX(Table11[Description],MATCH(tbl_TransDet_Exp[[#This Row],[Account]],Table11[GL Account],0))</f>
        <v>#N/A</v>
      </c>
      <c r="AU24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0" spans="2:47">
      <c r="B2420" s="11"/>
      <c r="C2420" s="243"/>
      <c r="D2420" s="243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244"/>
      <c r="P2420" s="11"/>
      <c r="Q2420" s="245"/>
      <c r="R2420" s="11"/>
      <c r="S2420" s="11"/>
      <c r="T2420" s="11"/>
      <c r="U2420" s="11"/>
      <c r="V2420" s="11"/>
      <c r="W2420" s="11"/>
      <c r="X2420" s="11"/>
      <c r="Y2420" s="11"/>
      <c r="Z2420" s="246"/>
      <c r="AA24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0" s="250" t="e">
        <f>IF(tbl_TransDet_Exp[[#This Row],[+/-  (HR GL Detail)]]&lt;&gt;"",tbl_TransDet_Exp[[#This Row],[+/-  (HR GL Detail)]],IF(#REF!&lt;&gt;"",#REF!,""))</f>
        <v>#REF!</v>
      </c>
      <c r="AC2420" s="250" t="str">
        <f t="shared" si="114"/>
        <v>https://financials.omni.fsu.edu/psp/sprdfi/EMPLOYEE/ERP/c/AUDIT_EXPENSE_FUNCTIONS.TE_EXP_SHEET_INQ.GBL?SHEET_ID=</v>
      </c>
      <c r="AD2420" s="250" t="str">
        <f t="shared" si="115"/>
        <v>&amp;PAGE=EX_SHEET_ENTRY</v>
      </c>
      <c r="AE2420" s="250" t="str">
        <f>IF(LEFT(tbl_TransDet_Exp[[#This Row],[Journal Id]],2)="EX",TEXT(tbl_TransDet_Exp[[#This Row],[Vch /Ex /PayId]],"0000000000"),"")</f>
        <v/>
      </c>
      <c r="AF2420" s="250" t="b">
        <f>IF(tbl_TransDet_Exp[[#This Row],[ER Lookup and Format]]&lt;&gt;"",CONCATENATE(tbl_TransDet_Exp[[#This Row],[https://financials.omni.fsu.edu/psp/sprdfi/EMPLOYEE/ERP/c/AUDIT_EXPENSE_FUNCTIONS.TE_EXP_SHEET_INQ.GBL?SHEET_ID=]],AE2420,tbl_TransDet_Exp[[#This Row],[&amp;PAGE=EX_SHEET_ENTRY]]))</f>
        <v>0</v>
      </c>
      <c r="AG2420" s="250" t="str">
        <f t="shared" si="116"/>
        <v>https://docmgmt.its.fsu.edu/NolijWeb/public/apiLoginCheck.jsp?redir=../documentviewer/%3FdocumentId%3D</v>
      </c>
      <c r="AH24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0" s="250" t="str">
        <f>tbl_TransDet_Exp[[#Headers],[&amp;TargetFrameName=None]]</f>
        <v>&amp;TargetFrameName=None</v>
      </c>
      <c r="AJ24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0" s="71"/>
      <c r="AN2420" s="22"/>
      <c r="AO2420" s="22"/>
      <c r="AP2420" s="208"/>
      <c r="AQ2420" s="42" t="e">
        <f>IF(tbl_TransDet_Exp[[#This Row],[Custom SR Type]]="",INDEX(SR_Lookup[Section Name],MATCH(tbl_TransDet_Exp[[#This Row],[Account]],SR_Lookup[Account],0)),tbl_TransDet_Exp[[#This Row],[Custom SR Type]])</f>
        <v>#N/A</v>
      </c>
      <c r="AR2420" s="42">
        <f>VALUE(CONCATENATE(C2420,TEXT(tbl_TransDet_Exp[[#This Row],[Pd]],"00")))</f>
        <v>0</v>
      </c>
      <c r="AS2420" s="42" t="str">
        <f>TEXT(tbl_TransDet_Exp[[#This Row],[Project Id]],"000000")</f>
        <v>000000</v>
      </c>
      <c r="AT2420" s="42" t="e">
        <f>INDEX(Table11[Description],MATCH(tbl_TransDet_Exp[[#This Row],[Account]],Table11[GL Account],0))</f>
        <v>#N/A</v>
      </c>
      <c r="AU24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1" spans="2:47">
      <c r="B2421" s="11"/>
      <c r="C2421" s="243"/>
      <c r="D2421" s="243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244"/>
      <c r="P2421" s="11"/>
      <c r="Q2421" s="245"/>
      <c r="R2421" s="11"/>
      <c r="S2421" s="11"/>
      <c r="T2421" s="11"/>
      <c r="U2421" s="11"/>
      <c r="V2421" s="11"/>
      <c r="W2421" s="11"/>
      <c r="X2421" s="11"/>
      <c r="Y2421" s="11"/>
      <c r="Z2421" s="246"/>
      <c r="AA24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1" s="250" t="e">
        <f>IF(tbl_TransDet_Exp[[#This Row],[+/-  (HR GL Detail)]]&lt;&gt;"",tbl_TransDet_Exp[[#This Row],[+/-  (HR GL Detail)]],IF(#REF!&lt;&gt;"",#REF!,""))</f>
        <v>#REF!</v>
      </c>
      <c r="AC2421" s="250" t="str">
        <f t="shared" si="114"/>
        <v>https://financials.omni.fsu.edu/psp/sprdfi/EMPLOYEE/ERP/c/AUDIT_EXPENSE_FUNCTIONS.TE_EXP_SHEET_INQ.GBL?SHEET_ID=</v>
      </c>
      <c r="AD2421" s="250" t="str">
        <f t="shared" si="115"/>
        <v>&amp;PAGE=EX_SHEET_ENTRY</v>
      </c>
      <c r="AE2421" s="250" t="str">
        <f>IF(LEFT(tbl_TransDet_Exp[[#This Row],[Journal Id]],2)="EX",TEXT(tbl_TransDet_Exp[[#This Row],[Vch /Ex /PayId]],"0000000000"),"")</f>
        <v/>
      </c>
      <c r="AF2421" s="250" t="b">
        <f>IF(tbl_TransDet_Exp[[#This Row],[ER Lookup and Format]]&lt;&gt;"",CONCATENATE(tbl_TransDet_Exp[[#This Row],[https://financials.omni.fsu.edu/psp/sprdfi/EMPLOYEE/ERP/c/AUDIT_EXPENSE_FUNCTIONS.TE_EXP_SHEET_INQ.GBL?SHEET_ID=]],AE2421,tbl_TransDet_Exp[[#This Row],[&amp;PAGE=EX_SHEET_ENTRY]]))</f>
        <v>0</v>
      </c>
      <c r="AG2421" s="250" t="str">
        <f t="shared" si="116"/>
        <v>https://docmgmt.its.fsu.edu/NolijWeb/public/apiLoginCheck.jsp?redir=../documentviewer/%3FdocumentId%3D</v>
      </c>
      <c r="AH24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1" s="250" t="str">
        <f>tbl_TransDet_Exp[[#Headers],[&amp;TargetFrameName=None]]</f>
        <v>&amp;TargetFrameName=None</v>
      </c>
      <c r="AJ24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1" s="71"/>
      <c r="AN2421" s="22"/>
      <c r="AO2421" s="22"/>
      <c r="AP2421" s="208"/>
      <c r="AQ2421" s="42" t="e">
        <f>IF(tbl_TransDet_Exp[[#This Row],[Custom SR Type]]="",INDEX(SR_Lookup[Section Name],MATCH(tbl_TransDet_Exp[[#This Row],[Account]],SR_Lookup[Account],0)),tbl_TransDet_Exp[[#This Row],[Custom SR Type]])</f>
        <v>#N/A</v>
      </c>
      <c r="AR2421" s="42">
        <f>VALUE(CONCATENATE(C2421,TEXT(tbl_TransDet_Exp[[#This Row],[Pd]],"00")))</f>
        <v>0</v>
      </c>
      <c r="AS2421" s="42" t="str">
        <f>TEXT(tbl_TransDet_Exp[[#This Row],[Project Id]],"000000")</f>
        <v>000000</v>
      </c>
      <c r="AT2421" s="42" t="e">
        <f>INDEX(Table11[Description],MATCH(tbl_TransDet_Exp[[#This Row],[Account]],Table11[GL Account],0))</f>
        <v>#N/A</v>
      </c>
      <c r="AU24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2" spans="2:47">
      <c r="B2422" s="11"/>
      <c r="C2422" s="243"/>
      <c r="D2422" s="243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244"/>
      <c r="P2422" s="11"/>
      <c r="Q2422" s="245"/>
      <c r="R2422" s="11"/>
      <c r="S2422" s="11"/>
      <c r="T2422" s="11"/>
      <c r="U2422" s="11"/>
      <c r="V2422" s="11"/>
      <c r="W2422" s="11"/>
      <c r="X2422" s="11"/>
      <c r="Y2422" s="11"/>
      <c r="Z2422" s="246"/>
      <c r="AA24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2" s="250" t="e">
        <f>IF(tbl_TransDet_Exp[[#This Row],[+/-  (HR GL Detail)]]&lt;&gt;"",tbl_TransDet_Exp[[#This Row],[+/-  (HR GL Detail)]],IF(#REF!&lt;&gt;"",#REF!,""))</f>
        <v>#REF!</v>
      </c>
      <c r="AC2422" s="250" t="str">
        <f t="shared" si="114"/>
        <v>https://financials.omni.fsu.edu/psp/sprdfi/EMPLOYEE/ERP/c/AUDIT_EXPENSE_FUNCTIONS.TE_EXP_SHEET_INQ.GBL?SHEET_ID=</v>
      </c>
      <c r="AD2422" s="250" t="str">
        <f t="shared" si="115"/>
        <v>&amp;PAGE=EX_SHEET_ENTRY</v>
      </c>
      <c r="AE2422" s="250" t="str">
        <f>IF(LEFT(tbl_TransDet_Exp[[#This Row],[Journal Id]],2)="EX",TEXT(tbl_TransDet_Exp[[#This Row],[Vch /Ex /PayId]],"0000000000"),"")</f>
        <v/>
      </c>
      <c r="AF2422" s="250" t="b">
        <f>IF(tbl_TransDet_Exp[[#This Row],[ER Lookup and Format]]&lt;&gt;"",CONCATENATE(tbl_TransDet_Exp[[#This Row],[https://financials.omni.fsu.edu/psp/sprdfi/EMPLOYEE/ERP/c/AUDIT_EXPENSE_FUNCTIONS.TE_EXP_SHEET_INQ.GBL?SHEET_ID=]],AE2422,tbl_TransDet_Exp[[#This Row],[&amp;PAGE=EX_SHEET_ENTRY]]))</f>
        <v>0</v>
      </c>
      <c r="AG2422" s="250" t="str">
        <f t="shared" si="116"/>
        <v>https://docmgmt.its.fsu.edu/NolijWeb/public/apiLoginCheck.jsp?redir=../documentviewer/%3FdocumentId%3D</v>
      </c>
      <c r="AH24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2" s="250" t="str">
        <f>tbl_TransDet_Exp[[#Headers],[&amp;TargetFrameName=None]]</f>
        <v>&amp;TargetFrameName=None</v>
      </c>
      <c r="AJ24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2" s="71"/>
      <c r="AN2422" s="22"/>
      <c r="AO2422" s="22"/>
      <c r="AP2422" s="208"/>
      <c r="AQ2422" s="42" t="e">
        <f>IF(tbl_TransDet_Exp[[#This Row],[Custom SR Type]]="",INDEX(SR_Lookup[Section Name],MATCH(tbl_TransDet_Exp[[#This Row],[Account]],SR_Lookup[Account],0)),tbl_TransDet_Exp[[#This Row],[Custom SR Type]])</f>
        <v>#N/A</v>
      </c>
      <c r="AR2422" s="42">
        <f>VALUE(CONCATENATE(C2422,TEXT(tbl_TransDet_Exp[[#This Row],[Pd]],"00")))</f>
        <v>0</v>
      </c>
      <c r="AS2422" s="42" t="str">
        <f>TEXT(tbl_TransDet_Exp[[#This Row],[Project Id]],"000000")</f>
        <v>000000</v>
      </c>
      <c r="AT2422" s="42" t="e">
        <f>INDEX(Table11[Description],MATCH(tbl_TransDet_Exp[[#This Row],[Account]],Table11[GL Account],0))</f>
        <v>#N/A</v>
      </c>
      <c r="AU24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3" spans="2:47">
      <c r="B2423" s="11"/>
      <c r="C2423" s="243"/>
      <c r="D2423" s="243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244"/>
      <c r="P2423" s="11"/>
      <c r="Q2423" s="245"/>
      <c r="R2423" s="11"/>
      <c r="S2423" s="11"/>
      <c r="T2423" s="11"/>
      <c r="U2423" s="11"/>
      <c r="V2423" s="11"/>
      <c r="W2423" s="11"/>
      <c r="X2423" s="11"/>
      <c r="Y2423" s="11"/>
      <c r="Z2423" s="246"/>
      <c r="AA24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3" s="250" t="e">
        <f>IF(tbl_TransDet_Exp[[#This Row],[+/-  (HR GL Detail)]]&lt;&gt;"",tbl_TransDet_Exp[[#This Row],[+/-  (HR GL Detail)]],IF(#REF!&lt;&gt;"",#REF!,""))</f>
        <v>#REF!</v>
      </c>
      <c r="AC2423" s="250" t="str">
        <f t="shared" si="114"/>
        <v>https://financials.omni.fsu.edu/psp/sprdfi/EMPLOYEE/ERP/c/AUDIT_EXPENSE_FUNCTIONS.TE_EXP_SHEET_INQ.GBL?SHEET_ID=</v>
      </c>
      <c r="AD2423" s="250" t="str">
        <f t="shared" si="115"/>
        <v>&amp;PAGE=EX_SHEET_ENTRY</v>
      </c>
      <c r="AE2423" s="250" t="str">
        <f>IF(LEFT(tbl_TransDet_Exp[[#This Row],[Journal Id]],2)="EX",TEXT(tbl_TransDet_Exp[[#This Row],[Vch /Ex /PayId]],"0000000000"),"")</f>
        <v/>
      </c>
      <c r="AF2423" s="250" t="b">
        <f>IF(tbl_TransDet_Exp[[#This Row],[ER Lookup and Format]]&lt;&gt;"",CONCATENATE(tbl_TransDet_Exp[[#This Row],[https://financials.omni.fsu.edu/psp/sprdfi/EMPLOYEE/ERP/c/AUDIT_EXPENSE_FUNCTIONS.TE_EXP_SHEET_INQ.GBL?SHEET_ID=]],AE2423,tbl_TransDet_Exp[[#This Row],[&amp;PAGE=EX_SHEET_ENTRY]]))</f>
        <v>0</v>
      </c>
      <c r="AG2423" s="250" t="str">
        <f t="shared" si="116"/>
        <v>https://docmgmt.its.fsu.edu/NolijWeb/public/apiLoginCheck.jsp?redir=../documentviewer/%3FdocumentId%3D</v>
      </c>
      <c r="AH24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3" s="250" t="str">
        <f>tbl_TransDet_Exp[[#Headers],[&amp;TargetFrameName=None]]</f>
        <v>&amp;TargetFrameName=None</v>
      </c>
      <c r="AJ24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3" s="71"/>
      <c r="AN2423" s="22"/>
      <c r="AO2423" s="22"/>
      <c r="AP2423" s="208"/>
      <c r="AQ2423" s="42" t="e">
        <f>IF(tbl_TransDet_Exp[[#This Row],[Custom SR Type]]="",INDEX(SR_Lookup[Section Name],MATCH(tbl_TransDet_Exp[[#This Row],[Account]],SR_Lookup[Account],0)),tbl_TransDet_Exp[[#This Row],[Custom SR Type]])</f>
        <v>#N/A</v>
      </c>
      <c r="AR2423" s="42">
        <f>VALUE(CONCATENATE(C2423,TEXT(tbl_TransDet_Exp[[#This Row],[Pd]],"00")))</f>
        <v>0</v>
      </c>
      <c r="AS2423" s="42" t="str">
        <f>TEXT(tbl_TransDet_Exp[[#This Row],[Project Id]],"000000")</f>
        <v>000000</v>
      </c>
      <c r="AT2423" s="42" t="e">
        <f>INDEX(Table11[Description],MATCH(tbl_TransDet_Exp[[#This Row],[Account]],Table11[GL Account],0))</f>
        <v>#N/A</v>
      </c>
      <c r="AU24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4" spans="2:47">
      <c r="B2424" s="11"/>
      <c r="C2424" s="243"/>
      <c r="D2424" s="243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244"/>
      <c r="P2424" s="11"/>
      <c r="Q2424" s="245"/>
      <c r="R2424" s="11"/>
      <c r="S2424" s="11"/>
      <c r="T2424" s="11"/>
      <c r="U2424" s="11"/>
      <c r="V2424" s="11"/>
      <c r="W2424" s="11"/>
      <c r="X2424" s="11"/>
      <c r="Y2424" s="11"/>
      <c r="Z2424" s="246"/>
      <c r="AA24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4" s="250" t="e">
        <f>IF(tbl_TransDet_Exp[[#This Row],[+/-  (HR GL Detail)]]&lt;&gt;"",tbl_TransDet_Exp[[#This Row],[+/-  (HR GL Detail)]],IF(#REF!&lt;&gt;"",#REF!,""))</f>
        <v>#REF!</v>
      </c>
      <c r="AC2424" s="250" t="str">
        <f t="shared" si="114"/>
        <v>https://financials.omni.fsu.edu/psp/sprdfi/EMPLOYEE/ERP/c/AUDIT_EXPENSE_FUNCTIONS.TE_EXP_SHEET_INQ.GBL?SHEET_ID=</v>
      </c>
      <c r="AD2424" s="250" t="str">
        <f t="shared" si="115"/>
        <v>&amp;PAGE=EX_SHEET_ENTRY</v>
      </c>
      <c r="AE2424" s="250" t="str">
        <f>IF(LEFT(tbl_TransDet_Exp[[#This Row],[Journal Id]],2)="EX",TEXT(tbl_TransDet_Exp[[#This Row],[Vch /Ex /PayId]],"0000000000"),"")</f>
        <v/>
      </c>
      <c r="AF2424" s="250" t="b">
        <f>IF(tbl_TransDet_Exp[[#This Row],[ER Lookup and Format]]&lt;&gt;"",CONCATENATE(tbl_TransDet_Exp[[#This Row],[https://financials.omni.fsu.edu/psp/sprdfi/EMPLOYEE/ERP/c/AUDIT_EXPENSE_FUNCTIONS.TE_EXP_SHEET_INQ.GBL?SHEET_ID=]],AE2424,tbl_TransDet_Exp[[#This Row],[&amp;PAGE=EX_SHEET_ENTRY]]))</f>
        <v>0</v>
      </c>
      <c r="AG2424" s="250" t="str">
        <f t="shared" si="116"/>
        <v>https://docmgmt.its.fsu.edu/NolijWeb/public/apiLoginCheck.jsp?redir=../documentviewer/%3FdocumentId%3D</v>
      </c>
      <c r="AH24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4" s="250" t="str">
        <f>tbl_TransDet_Exp[[#Headers],[&amp;TargetFrameName=None]]</f>
        <v>&amp;TargetFrameName=None</v>
      </c>
      <c r="AJ24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4" s="71"/>
      <c r="AN2424" s="22"/>
      <c r="AO2424" s="22"/>
      <c r="AP2424" s="208"/>
      <c r="AQ2424" s="42" t="e">
        <f>IF(tbl_TransDet_Exp[[#This Row],[Custom SR Type]]="",INDEX(SR_Lookup[Section Name],MATCH(tbl_TransDet_Exp[[#This Row],[Account]],SR_Lookup[Account],0)),tbl_TransDet_Exp[[#This Row],[Custom SR Type]])</f>
        <v>#N/A</v>
      </c>
      <c r="AR2424" s="42">
        <f>VALUE(CONCATENATE(C2424,TEXT(tbl_TransDet_Exp[[#This Row],[Pd]],"00")))</f>
        <v>0</v>
      </c>
      <c r="AS2424" s="42" t="str">
        <f>TEXT(tbl_TransDet_Exp[[#This Row],[Project Id]],"000000")</f>
        <v>000000</v>
      </c>
      <c r="AT2424" s="42" t="e">
        <f>INDEX(Table11[Description],MATCH(tbl_TransDet_Exp[[#This Row],[Account]],Table11[GL Account],0))</f>
        <v>#N/A</v>
      </c>
      <c r="AU24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5" spans="2:47">
      <c r="B2425" s="11"/>
      <c r="C2425" s="243"/>
      <c r="D2425" s="243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244"/>
      <c r="P2425" s="11"/>
      <c r="Q2425" s="245"/>
      <c r="R2425" s="11"/>
      <c r="S2425" s="11"/>
      <c r="T2425" s="11"/>
      <c r="U2425" s="11"/>
      <c r="V2425" s="11"/>
      <c r="W2425" s="11"/>
      <c r="X2425" s="11"/>
      <c r="Y2425" s="11"/>
      <c r="Z2425" s="246"/>
      <c r="AA24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5" s="250" t="e">
        <f>IF(tbl_TransDet_Exp[[#This Row],[+/-  (HR GL Detail)]]&lt;&gt;"",tbl_TransDet_Exp[[#This Row],[+/-  (HR GL Detail)]],IF(#REF!&lt;&gt;"",#REF!,""))</f>
        <v>#REF!</v>
      </c>
      <c r="AC2425" s="250" t="str">
        <f t="shared" si="114"/>
        <v>https://financials.omni.fsu.edu/psp/sprdfi/EMPLOYEE/ERP/c/AUDIT_EXPENSE_FUNCTIONS.TE_EXP_SHEET_INQ.GBL?SHEET_ID=</v>
      </c>
      <c r="AD2425" s="250" t="str">
        <f t="shared" si="115"/>
        <v>&amp;PAGE=EX_SHEET_ENTRY</v>
      </c>
      <c r="AE2425" s="250" t="str">
        <f>IF(LEFT(tbl_TransDet_Exp[[#This Row],[Journal Id]],2)="EX",TEXT(tbl_TransDet_Exp[[#This Row],[Vch /Ex /PayId]],"0000000000"),"")</f>
        <v/>
      </c>
      <c r="AF2425" s="250" t="b">
        <f>IF(tbl_TransDet_Exp[[#This Row],[ER Lookup and Format]]&lt;&gt;"",CONCATENATE(tbl_TransDet_Exp[[#This Row],[https://financials.omni.fsu.edu/psp/sprdfi/EMPLOYEE/ERP/c/AUDIT_EXPENSE_FUNCTIONS.TE_EXP_SHEET_INQ.GBL?SHEET_ID=]],AE2425,tbl_TransDet_Exp[[#This Row],[&amp;PAGE=EX_SHEET_ENTRY]]))</f>
        <v>0</v>
      </c>
      <c r="AG2425" s="250" t="str">
        <f t="shared" si="116"/>
        <v>https://docmgmt.its.fsu.edu/NolijWeb/public/apiLoginCheck.jsp?redir=../documentviewer/%3FdocumentId%3D</v>
      </c>
      <c r="AH24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5" s="250" t="str">
        <f>tbl_TransDet_Exp[[#Headers],[&amp;TargetFrameName=None]]</f>
        <v>&amp;TargetFrameName=None</v>
      </c>
      <c r="AJ24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5" s="71"/>
      <c r="AN2425" s="22"/>
      <c r="AO2425" s="22"/>
      <c r="AP2425" s="208"/>
      <c r="AQ2425" s="42" t="e">
        <f>IF(tbl_TransDet_Exp[[#This Row],[Custom SR Type]]="",INDEX(SR_Lookup[Section Name],MATCH(tbl_TransDet_Exp[[#This Row],[Account]],SR_Lookup[Account],0)),tbl_TransDet_Exp[[#This Row],[Custom SR Type]])</f>
        <v>#N/A</v>
      </c>
      <c r="AR2425" s="42">
        <f>VALUE(CONCATENATE(C2425,TEXT(tbl_TransDet_Exp[[#This Row],[Pd]],"00")))</f>
        <v>0</v>
      </c>
      <c r="AS2425" s="42" t="str">
        <f>TEXT(tbl_TransDet_Exp[[#This Row],[Project Id]],"000000")</f>
        <v>000000</v>
      </c>
      <c r="AT2425" s="42" t="e">
        <f>INDEX(Table11[Description],MATCH(tbl_TransDet_Exp[[#This Row],[Account]],Table11[GL Account],0))</f>
        <v>#N/A</v>
      </c>
      <c r="AU24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6" spans="2:47">
      <c r="B2426" s="11"/>
      <c r="C2426" s="243"/>
      <c r="D2426" s="243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244"/>
      <c r="P2426" s="11"/>
      <c r="Q2426" s="245"/>
      <c r="R2426" s="11"/>
      <c r="S2426" s="11"/>
      <c r="T2426" s="11"/>
      <c r="U2426" s="11"/>
      <c r="V2426" s="11"/>
      <c r="W2426" s="11"/>
      <c r="X2426" s="11"/>
      <c r="Y2426" s="11"/>
      <c r="Z2426" s="246"/>
      <c r="AA24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6" s="250" t="e">
        <f>IF(tbl_TransDet_Exp[[#This Row],[+/-  (HR GL Detail)]]&lt;&gt;"",tbl_TransDet_Exp[[#This Row],[+/-  (HR GL Detail)]],IF(#REF!&lt;&gt;"",#REF!,""))</f>
        <v>#REF!</v>
      </c>
      <c r="AC2426" s="250" t="str">
        <f t="shared" si="114"/>
        <v>https://financials.omni.fsu.edu/psp/sprdfi/EMPLOYEE/ERP/c/AUDIT_EXPENSE_FUNCTIONS.TE_EXP_SHEET_INQ.GBL?SHEET_ID=</v>
      </c>
      <c r="AD2426" s="250" t="str">
        <f t="shared" si="115"/>
        <v>&amp;PAGE=EX_SHEET_ENTRY</v>
      </c>
      <c r="AE2426" s="250" t="str">
        <f>IF(LEFT(tbl_TransDet_Exp[[#This Row],[Journal Id]],2)="EX",TEXT(tbl_TransDet_Exp[[#This Row],[Vch /Ex /PayId]],"0000000000"),"")</f>
        <v/>
      </c>
      <c r="AF2426" s="250" t="b">
        <f>IF(tbl_TransDet_Exp[[#This Row],[ER Lookup and Format]]&lt;&gt;"",CONCATENATE(tbl_TransDet_Exp[[#This Row],[https://financials.omni.fsu.edu/psp/sprdfi/EMPLOYEE/ERP/c/AUDIT_EXPENSE_FUNCTIONS.TE_EXP_SHEET_INQ.GBL?SHEET_ID=]],AE2426,tbl_TransDet_Exp[[#This Row],[&amp;PAGE=EX_SHEET_ENTRY]]))</f>
        <v>0</v>
      </c>
      <c r="AG2426" s="250" t="str">
        <f t="shared" si="116"/>
        <v>https://docmgmt.its.fsu.edu/NolijWeb/public/apiLoginCheck.jsp?redir=../documentviewer/%3FdocumentId%3D</v>
      </c>
      <c r="AH24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6" s="250" t="str">
        <f>tbl_TransDet_Exp[[#Headers],[&amp;TargetFrameName=None]]</f>
        <v>&amp;TargetFrameName=None</v>
      </c>
      <c r="AJ24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6" s="71"/>
      <c r="AN2426" s="22"/>
      <c r="AO2426" s="22"/>
      <c r="AP2426" s="208"/>
      <c r="AQ2426" s="42" t="e">
        <f>IF(tbl_TransDet_Exp[[#This Row],[Custom SR Type]]="",INDEX(SR_Lookup[Section Name],MATCH(tbl_TransDet_Exp[[#This Row],[Account]],SR_Lookup[Account],0)),tbl_TransDet_Exp[[#This Row],[Custom SR Type]])</f>
        <v>#N/A</v>
      </c>
      <c r="AR2426" s="42">
        <f>VALUE(CONCATENATE(C2426,TEXT(tbl_TransDet_Exp[[#This Row],[Pd]],"00")))</f>
        <v>0</v>
      </c>
      <c r="AS2426" s="42" t="str">
        <f>TEXT(tbl_TransDet_Exp[[#This Row],[Project Id]],"000000")</f>
        <v>000000</v>
      </c>
      <c r="AT2426" s="42" t="e">
        <f>INDEX(Table11[Description],MATCH(tbl_TransDet_Exp[[#This Row],[Account]],Table11[GL Account],0))</f>
        <v>#N/A</v>
      </c>
      <c r="AU24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7" spans="2:47">
      <c r="B2427" s="11"/>
      <c r="C2427" s="243"/>
      <c r="D2427" s="243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244"/>
      <c r="P2427" s="11"/>
      <c r="Q2427" s="245"/>
      <c r="R2427" s="11"/>
      <c r="S2427" s="11"/>
      <c r="T2427" s="11"/>
      <c r="U2427" s="11"/>
      <c r="V2427" s="11"/>
      <c r="W2427" s="11"/>
      <c r="X2427" s="11"/>
      <c r="Y2427" s="11"/>
      <c r="Z2427" s="246"/>
      <c r="AA24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7" s="250" t="e">
        <f>IF(tbl_TransDet_Exp[[#This Row],[+/-  (HR GL Detail)]]&lt;&gt;"",tbl_TransDet_Exp[[#This Row],[+/-  (HR GL Detail)]],IF(#REF!&lt;&gt;"",#REF!,""))</f>
        <v>#REF!</v>
      </c>
      <c r="AC2427" s="250" t="str">
        <f t="shared" si="114"/>
        <v>https://financials.omni.fsu.edu/psp/sprdfi/EMPLOYEE/ERP/c/AUDIT_EXPENSE_FUNCTIONS.TE_EXP_SHEET_INQ.GBL?SHEET_ID=</v>
      </c>
      <c r="AD2427" s="250" t="str">
        <f t="shared" si="115"/>
        <v>&amp;PAGE=EX_SHEET_ENTRY</v>
      </c>
      <c r="AE2427" s="250" t="str">
        <f>IF(LEFT(tbl_TransDet_Exp[[#This Row],[Journal Id]],2)="EX",TEXT(tbl_TransDet_Exp[[#This Row],[Vch /Ex /PayId]],"0000000000"),"")</f>
        <v/>
      </c>
      <c r="AF2427" s="250" t="b">
        <f>IF(tbl_TransDet_Exp[[#This Row],[ER Lookup and Format]]&lt;&gt;"",CONCATENATE(tbl_TransDet_Exp[[#This Row],[https://financials.omni.fsu.edu/psp/sprdfi/EMPLOYEE/ERP/c/AUDIT_EXPENSE_FUNCTIONS.TE_EXP_SHEET_INQ.GBL?SHEET_ID=]],AE2427,tbl_TransDet_Exp[[#This Row],[&amp;PAGE=EX_SHEET_ENTRY]]))</f>
        <v>0</v>
      </c>
      <c r="AG2427" s="250" t="str">
        <f t="shared" si="116"/>
        <v>https://docmgmt.its.fsu.edu/NolijWeb/public/apiLoginCheck.jsp?redir=../documentviewer/%3FdocumentId%3D</v>
      </c>
      <c r="AH24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7" s="250" t="str">
        <f>tbl_TransDet_Exp[[#Headers],[&amp;TargetFrameName=None]]</f>
        <v>&amp;TargetFrameName=None</v>
      </c>
      <c r="AJ24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7" s="71"/>
      <c r="AN2427" s="22"/>
      <c r="AO2427" s="22"/>
      <c r="AP2427" s="208"/>
      <c r="AQ2427" s="42" t="e">
        <f>IF(tbl_TransDet_Exp[[#This Row],[Custom SR Type]]="",INDEX(SR_Lookup[Section Name],MATCH(tbl_TransDet_Exp[[#This Row],[Account]],SR_Lookup[Account],0)),tbl_TransDet_Exp[[#This Row],[Custom SR Type]])</f>
        <v>#N/A</v>
      </c>
      <c r="AR2427" s="42">
        <f>VALUE(CONCATENATE(C2427,TEXT(tbl_TransDet_Exp[[#This Row],[Pd]],"00")))</f>
        <v>0</v>
      </c>
      <c r="AS2427" s="42" t="str">
        <f>TEXT(tbl_TransDet_Exp[[#This Row],[Project Id]],"000000")</f>
        <v>000000</v>
      </c>
      <c r="AT2427" s="42" t="e">
        <f>INDEX(Table11[Description],MATCH(tbl_TransDet_Exp[[#This Row],[Account]],Table11[GL Account],0))</f>
        <v>#N/A</v>
      </c>
      <c r="AU24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8" spans="2:47">
      <c r="B2428" s="11"/>
      <c r="C2428" s="243"/>
      <c r="D2428" s="243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244"/>
      <c r="P2428" s="11"/>
      <c r="Q2428" s="245"/>
      <c r="R2428" s="11"/>
      <c r="S2428" s="11"/>
      <c r="T2428" s="11"/>
      <c r="U2428" s="11"/>
      <c r="V2428" s="11"/>
      <c r="W2428" s="11"/>
      <c r="X2428" s="11"/>
      <c r="Y2428" s="11"/>
      <c r="Z2428" s="246"/>
      <c r="AA24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8" s="250" t="e">
        <f>IF(tbl_TransDet_Exp[[#This Row],[+/-  (HR GL Detail)]]&lt;&gt;"",tbl_TransDet_Exp[[#This Row],[+/-  (HR GL Detail)]],IF(#REF!&lt;&gt;"",#REF!,""))</f>
        <v>#REF!</v>
      </c>
      <c r="AC2428" s="250" t="str">
        <f t="shared" si="114"/>
        <v>https://financials.omni.fsu.edu/psp/sprdfi/EMPLOYEE/ERP/c/AUDIT_EXPENSE_FUNCTIONS.TE_EXP_SHEET_INQ.GBL?SHEET_ID=</v>
      </c>
      <c r="AD2428" s="250" t="str">
        <f t="shared" si="115"/>
        <v>&amp;PAGE=EX_SHEET_ENTRY</v>
      </c>
      <c r="AE2428" s="250" t="str">
        <f>IF(LEFT(tbl_TransDet_Exp[[#This Row],[Journal Id]],2)="EX",TEXT(tbl_TransDet_Exp[[#This Row],[Vch /Ex /PayId]],"0000000000"),"")</f>
        <v/>
      </c>
      <c r="AF2428" s="250" t="b">
        <f>IF(tbl_TransDet_Exp[[#This Row],[ER Lookup and Format]]&lt;&gt;"",CONCATENATE(tbl_TransDet_Exp[[#This Row],[https://financials.omni.fsu.edu/psp/sprdfi/EMPLOYEE/ERP/c/AUDIT_EXPENSE_FUNCTIONS.TE_EXP_SHEET_INQ.GBL?SHEET_ID=]],AE2428,tbl_TransDet_Exp[[#This Row],[&amp;PAGE=EX_SHEET_ENTRY]]))</f>
        <v>0</v>
      </c>
      <c r="AG2428" s="250" t="str">
        <f t="shared" si="116"/>
        <v>https://docmgmt.its.fsu.edu/NolijWeb/public/apiLoginCheck.jsp?redir=../documentviewer/%3FdocumentId%3D</v>
      </c>
      <c r="AH24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8" s="250" t="str">
        <f>tbl_TransDet_Exp[[#Headers],[&amp;TargetFrameName=None]]</f>
        <v>&amp;TargetFrameName=None</v>
      </c>
      <c r="AJ24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8" s="71"/>
      <c r="AN2428" s="22"/>
      <c r="AO2428" s="22"/>
      <c r="AP2428" s="208"/>
      <c r="AQ2428" s="42" t="e">
        <f>IF(tbl_TransDet_Exp[[#This Row],[Custom SR Type]]="",INDEX(SR_Lookup[Section Name],MATCH(tbl_TransDet_Exp[[#This Row],[Account]],SR_Lookup[Account],0)),tbl_TransDet_Exp[[#This Row],[Custom SR Type]])</f>
        <v>#N/A</v>
      </c>
      <c r="AR2428" s="42">
        <f>VALUE(CONCATENATE(C2428,TEXT(tbl_TransDet_Exp[[#This Row],[Pd]],"00")))</f>
        <v>0</v>
      </c>
      <c r="AS2428" s="42" t="str">
        <f>TEXT(tbl_TransDet_Exp[[#This Row],[Project Id]],"000000")</f>
        <v>000000</v>
      </c>
      <c r="AT2428" s="42" t="e">
        <f>INDEX(Table11[Description],MATCH(tbl_TransDet_Exp[[#This Row],[Account]],Table11[GL Account],0))</f>
        <v>#N/A</v>
      </c>
      <c r="AU24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29" spans="2:47">
      <c r="B2429" s="11"/>
      <c r="C2429" s="243"/>
      <c r="D2429" s="243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244"/>
      <c r="P2429" s="11"/>
      <c r="Q2429" s="245"/>
      <c r="R2429" s="11"/>
      <c r="S2429" s="11"/>
      <c r="T2429" s="11"/>
      <c r="U2429" s="11"/>
      <c r="V2429" s="11"/>
      <c r="W2429" s="11"/>
      <c r="X2429" s="11"/>
      <c r="Y2429" s="11"/>
      <c r="Z2429" s="246"/>
      <c r="AA24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29" s="250" t="e">
        <f>IF(tbl_TransDet_Exp[[#This Row],[+/-  (HR GL Detail)]]&lt;&gt;"",tbl_TransDet_Exp[[#This Row],[+/-  (HR GL Detail)]],IF(#REF!&lt;&gt;"",#REF!,""))</f>
        <v>#REF!</v>
      </c>
      <c r="AC2429" s="250" t="str">
        <f t="shared" si="114"/>
        <v>https://financials.omni.fsu.edu/psp/sprdfi/EMPLOYEE/ERP/c/AUDIT_EXPENSE_FUNCTIONS.TE_EXP_SHEET_INQ.GBL?SHEET_ID=</v>
      </c>
      <c r="AD2429" s="250" t="str">
        <f t="shared" si="115"/>
        <v>&amp;PAGE=EX_SHEET_ENTRY</v>
      </c>
      <c r="AE2429" s="250" t="str">
        <f>IF(LEFT(tbl_TransDet_Exp[[#This Row],[Journal Id]],2)="EX",TEXT(tbl_TransDet_Exp[[#This Row],[Vch /Ex /PayId]],"0000000000"),"")</f>
        <v/>
      </c>
      <c r="AF2429" s="250" t="b">
        <f>IF(tbl_TransDet_Exp[[#This Row],[ER Lookup and Format]]&lt;&gt;"",CONCATENATE(tbl_TransDet_Exp[[#This Row],[https://financials.omni.fsu.edu/psp/sprdfi/EMPLOYEE/ERP/c/AUDIT_EXPENSE_FUNCTIONS.TE_EXP_SHEET_INQ.GBL?SHEET_ID=]],AE2429,tbl_TransDet_Exp[[#This Row],[&amp;PAGE=EX_SHEET_ENTRY]]))</f>
        <v>0</v>
      </c>
      <c r="AG2429" s="250" t="str">
        <f t="shared" si="116"/>
        <v>https://docmgmt.its.fsu.edu/NolijWeb/public/apiLoginCheck.jsp?redir=../documentviewer/%3FdocumentId%3D</v>
      </c>
      <c r="AH24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29" s="250" t="str">
        <f>tbl_TransDet_Exp[[#Headers],[&amp;TargetFrameName=None]]</f>
        <v>&amp;TargetFrameName=None</v>
      </c>
      <c r="AJ24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29" s="71"/>
      <c r="AN2429" s="22"/>
      <c r="AO2429" s="22"/>
      <c r="AP2429" s="208"/>
      <c r="AQ2429" s="42" t="e">
        <f>IF(tbl_TransDet_Exp[[#This Row],[Custom SR Type]]="",INDEX(SR_Lookup[Section Name],MATCH(tbl_TransDet_Exp[[#This Row],[Account]],SR_Lookup[Account],0)),tbl_TransDet_Exp[[#This Row],[Custom SR Type]])</f>
        <v>#N/A</v>
      </c>
      <c r="AR2429" s="42">
        <f>VALUE(CONCATENATE(C2429,TEXT(tbl_TransDet_Exp[[#This Row],[Pd]],"00")))</f>
        <v>0</v>
      </c>
      <c r="AS2429" s="42" t="str">
        <f>TEXT(tbl_TransDet_Exp[[#This Row],[Project Id]],"000000")</f>
        <v>000000</v>
      </c>
      <c r="AT2429" s="42" t="e">
        <f>INDEX(Table11[Description],MATCH(tbl_TransDet_Exp[[#This Row],[Account]],Table11[GL Account],0))</f>
        <v>#N/A</v>
      </c>
      <c r="AU24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0" spans="2:47">
      <c r="B2430" s="11"/>
      <c r="C2430" s="243"/>
      <c r="D2430" s="243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244"/>
      <c r="P2430" s="11"/>
      <c r="Q2430" s="245"/>
      <c r="R2430" s="11"/>
      <c r="S2430" s="11"/>
      <c r="T2430" s="11"/>
      <c r="U2430" s="11"/>
      <c r="V2430" s="11"/>
      <c r="W2430" s="11"/>
      <c r="X2430" s="11"/>
      <c r="Y2430" s="11"/>
      <c r="Z2430" s="246"/>
      <c r="AA24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0" s="250" t="e">
        <f>IF(tbl_TransDet_Exp[[#This Row],[+/-  (HR GL Detail)]]&lt;&gt;"",tbl_TransDet_Exp[[#This Row],[+/-  (HR GL Detail)]],IF(#REF!&lt;&gt;"",#REF!,""))</f>
        <v>#REF!</v>
      </c>
      <c r="AC2430" s="250" t="str">
        <f t="shared" si="114"/>
        <v>https://financials.omni.fsu.edu/psp/sprdfi/EMPLOYEE/ERP/c/AUDIT_EXPENSE_FUNCTIONS.TE_EXP_SHEET_INQ.GBL?SHEET_ID=</v>
      </c>
      <c r="AD2430" s="250" t="str">
        <f t="shared" si="115"/>
        <v>&amp;PAGE=EX_SHEET_ENTRY</v>
      </c>
      <c r="AE2430" s="250" t="str">
        <f>IF(LEFT(tbl_TransDet_Exp[[#This Row],[Journal Id]],2)="EX",TEXT(tbl_TransDet_Exp[[#This Row],[Vch /Ex /PayId]],"0000000000"),"")</f>
        <v/>
      </c>
      <c r="AF2430" s="250" t="b">
        <f>IF(tbl_TransDet_Exp[[#This Row],[ER Lookup and Format]]&lt;&gt;"",CONCATENATE(tbl_TransDet_Exp[[#This Row],[https://financials.omni.fsu.edu/psp/sprdfi/EMPLOYEE/ERP/c/AUDIT_EXPENSE_FUNCTIONS.TE_EXP_SHEET_INQ.GBL?SHEET_ID=]],AE2430,tbl_TransDet_Exp[[#This Row],[&amp;PAGE=EX_SHEET_ENTRY]]))</f>
        <v>0</v>
      </c>
      <c r="AG2430" s="250" t="str">
        <f t="shared" si="116"/>
        <v>https://docmgmt.its.fsu.edu/NolijWeb/public/apiLoginCheck.jsp?redir=../documentviewer/%3FdocumentId%3D</v>
      </c>
      <c r="AH24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0" s="250" t="str">
        <f>tbl_TransDet_Exp[[#Headers],[&amp;TargetFrameName=None]]</f>
        <v>&amp;TargetFrameName=None</v>
      </c>
      <c r="AJ24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0" s="71"/>
      <c r="AN2430" s="22"/>
      <c r="AO2430" s="22"/>
      <c r="AP2430" s="208"/>
      <c r="AQ2430" s="42" t="e">
        <f>IF(tbl_TransDet_Exp[[#This Row],[Custom SR Type]]="",INDEX(SR_Lookup[Section Name],MATCH(tbl_TransDet_Exp[[#This Row],[Account]],SR_Lookup[Account],0)),tbl_TransDet_Exp[[#This Row],[Custom SR Type]])</f>
        <v>#N/A</v>
      </c>
      <c r="AR2430" s="42">
        <f>VALUE(CONCATENATE(C2430,TEXT(tbl_TransDet_Exp[[#This Row],[Pd]],"00")))</f>
        <v>0</v>
      </c>
      <c r="AS2430" s="42" t="str">
        <f>TEXT(tbl_TransDet_Exp[[#This Row],[Project Id]],"000000")</f>
        <v>000000</v>
      </c>
      <c r="AT2430" s="42" t="e">
        <f>INDEX(Table11[Description],MATCH(tbl_TransDet_Exp[[#This Row],[Account]],Table11[GL Account],0))</f>
        <v>#N/A</v>
      </c>
      <c r="AU24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1" spans="2:47">
      <c r="B2431" s="11"/>
      <c r="C2431" s="243"/>
      <c r="D2431" s="243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244"/>
      <c r="P2431" s="11"/>
      <c r="Q2431" s="245"/>
      <c r="R2431" s="11"/>
      <c r="S2431" s="11"/>
      <c r="T2431" s="11"/>
      <c r="U2431" s="11"/>
      <c r="V2431" s="11"/>
      <c r="W2431" s="11"/>
      <c r="X2431" s="11"/>
      <c r="Y2431" s="11"/>
      <c r="Z2431" s="246"/>
      <c r="AA24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1" s="250" t="e">
        <f>IF(tbl_TransDet_Exp[[#This Row],[+/-  (HR GL Detail)]]&lt;&gt;"",tbl_TransDet_Exp[[#This Row],[+/-  (HR GL Detail)]],IF(#REF!&lt;&gt;"",#REF!,""))</f>
        <v>#REF!</v>
      </c>
      <c r="AC2431" s="250" t="str">
        <f t="shared" si="114"/>
        <v>https://financials.omni.fsu.edu/psp/sprdfi/EMPLOYEE/ERP/c/AUDIT_EXPENSE_FUNCTIONS.TE_EXP_SHEET_INQ.GBL?SHEET_ID=</v>
      </c>
      <c r="AD2431" s="250" t="str">
        <f t="shared" si="115"/>
        <v>&amp;PAGE=EX_SHEET_ENTRY</v>
      </c>
      <c r="AE2431" s="250" t="str">
        <f>IF(LEFT(tbl_TransDet_Exp[[#This Row],[Journal Id]],2)="EX",TEXT(tbl_TransDet_Exp[[#This Row],[Vch /Ex /PayId]],"0000000000"),"")</f>
        <v/>
      </c>
      <c r="AF2431" s="250" t="b">
        <f>IF(tbl_TransDet_Exp[[#This Row],[ER Lookup and Format]]&lt;&gt;"",CONCATENATE(tbl_TransDet_Exp[[#This Row],[https://financials.omni.fsu.edu/psp/sprdfi/EMPLOYEE/ERP/c/AUDIT_EXPENSE_FUNCTIONS.TE_EXP_SHEET_INQ.GBL?SHEET_ID=]],AE2431,tbl_TransDet_Exp[[#This Row],[&amp;PAGE=EX_SHEET_ENTRY]]))</f>
        <v>0</v>
      </c>
      <c r="AG2431" s="250" t="str">
        <f t="shared" si="116"/>
        <v>https://docmgmt.its.fsu.edu/NolijWeb/public/apiLoginCheck.jsp?redir=../documentviewer/%3FdocumentId%3D</v>
      </c>
      <c r="AH24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1" s="250" t="str">
        <f>tbl_TransDet_Exp[[#Headers],[&amp;TargetFrameName=None]]</f>
        <v>&amp;TargetFrameName=None</v>
      </c>
      <c r="AJ24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1" s="71"/>
      <c r="AN2431" s="22"/>
      <c r="AO2431" s="22"/>
      <c r="AP2431" s="208"/>
      <c r="AQ2431" s="42" t="e">
        <f>IF(tbl_TransDet_Exp[[#This Row],[Custom SR Type]]="",INDEX(SR_Lookup[Section Name],MATCH(tbl_TransDet_Exp[[#This Row],[Account]],SR_Lookup[Account],0)),tbl_TransDet_Exp[[#This Row],[Custom SR Type]])</f>
        <v>#N/A</v>
      </c>
      <c r="AR2431" s="42">
        <f>VALUE(CONCATENATE(C2431,TEXT(tbl_TransDet_Exp[[#This Row],[Pd]],"00")))</f>
        <v>0</v>
      </c>
      <c r="AS2431" s="42" t="str">
        <f>TEXT(tbl_TransDet_Exp[[#This Row],[Project Id]],"000000")</f>
        <v>000000</v>
      </c>
      <c r="AT2431" s="42" t="e">
        <f>INDEX(Table11[Description],MATCH(tbl_TransDet_Exp[[#This Row],[Account]],Table11[GL Account],0))</f>
        <v>#N/A</v>
      </c>
      <c r="AU24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2" spans="2:47">
      <c r="B2432" s="11"/>
      <c r="C2432" s="243"/>
      <c r="D2432" s="243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244"/>
      <c r="P2432" s="11"/>
      <c r="Q2432" s="245"/>
      <c r="R2432" s="11"/>
      <c r="S2432" s="11"/>
      <c r="T2432" s="11"/>
      <c r="U2432" s="11"/>
      <c r="V2432" s="11"/>
      <c r="W2432" s="11"/>
      <c r="X2432" s="11"/>
      <c r="Y2432" s="11"/>
      <c r="Z2432" s="246"/>
      <c r="AA24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2" s="250" t="e">
        <f>IF(tbl_TransDet_Exp[[#This Row],[+/-  (HR GL Detail)]]&lt;&gt;"",tbl_TransDet_Exp[[#This Row],[+/-  (HR GL Detail)]],IF(#REF!&lt;&gt;"",#REF!,""))</f>
        <v>#REF!</v>
      </c>
      <c r="AC2432" s="250" t="str">
        <f t="shared" si="114"/>
        <v>https://financials.omni.fsu.edu/psp/sprdfi/EMPLOYEE/ERP/c/AUDIT_EXPENSE_FUNCTIONS.TE_EXP_SHEET_INQ.GBL?SHEET_ID=</v>
      </c>
      <c r="AD2432" s="250" t="str">
        <f t="shared" si="115"/>
        <v>&amp;PAGE=EX_SHEET_ENTRY</v>
      </c>
      <c r="AE2432" s="250" t="str">
        <f>IF(LEFT(tbl_TransDet_Exp[[#This Row],[Journal Id]],2)="EX",TEXT(tbl_TransDet_Exp[[#This Row],[Vch /Ex /PayId]],"0000000000"),"")</f>
        <v/>
      </c>
      <c r="AF2432" s="250" t="b">
        <f>IF(tbl_TransDet_Exp[[#This Row],[ER Lookup and Format]]&lt;&gt;"",CONCATENATE(tbl_TransDet_Exp[[#This Row],[https://financials.omni.fsu.edu/psp/sprdfi/EMPLOYEE/ERP/c/AUDIT_EXPENSE_FUNCTIONS.TE_EXP_SHEET_INQ.GBL?SHEET_ID=]],AE2432,tbl_TransDet_Exp[[#This Row],[&amp;PAGE=EX_SHEET_ENTRY]]))</f>
        <v>0</v>
      </c>
      <c r="AG2432" s="250" t="str">
        <f t="shared" si="116"/>
        <v>https://docmgmt.its.fsu.edu/NolijWeb/public/apiLoginCheck.jsp?redir=../documentviewer/%3FdocumentId%3D</v>
      </c>
      <c r="AH24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2" s="250" t="str">
        <f>tbl_TransDet_Exp[[#Headers],[&amp;TargetFrameName=None]]</f>
        <v>&amp;TargetFrameName=None</v>
      </c>
      <c r="AJ24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2" s="71"/>
      <c r="AN2432" s="22"/>
      <c r="AO2432" s="22"/>
      <c r="AP2432" s="208"/>
      <c r="AQ2432" s="42" t="e">
        <f>IF(tbl_TransDet_Exp[[#This Row],[Custom SR Type]]="",INDEX(SR_Lookup[Section Name],MATCH(tbl_TransDet_Exp[[#This Row],[Account]],SR_Lookup[Account],0)),tbl_TransDet_Exp[[#This Row],[Custom SR Type]])</f>
        <v>#N/A</v>
      </c>
      <c r="AR2432" s="42">
        <f>VALUE(CONCATENATE(C2432,TEXT(tbl_TransDet_Exp[[#This Row],[Pd]],"00")))</f>
        <v>0</v>
      </c>
      <c r="AS2432" s="42" t="str">
        <f>TEXT(tbl_TransDet_Exp[[#This Row],[Project Id]],"000000")</f>
        <v>000000</v>
      </c>
      <c r="AT2432" s="42" t="e">
        <f>INDEX(Table11[Description],MATCH(tbl_TransDet_Exp[[#This Row],[Account]],Table11[GL Account],0))</f>
        <v>#N/A</v>
      </c>
      <c r="AU24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3" spans="2:47">
      <c r="B2433" s="11"/>
      <c r="C2433" s="243"/>
      <c r="D2433" s="243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244"/>
      <c r="P2433" s="11"/>
      <c r="Q2433" s="245"/>
      <c r="R2433" s="11"/>
      <c r="S2433" s="11"/>
      <c r="T2433" s="11"/>
      <c r="U2433" s="11"/>
      <c r="V2433" s="11"/>
      <c r="W2433" s="11"/>
      <c r="X2433" s="11"/>
      <c r="Y2433" s="11"/>
      <c r="Z2433" s="246"/>
      <c r="AA24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3" s="250" t="e">
        <f>IF(tbl_TransDet_Exp[[#This Row],[+/-  (HR GL Detail)]]&lt;&gt;"",tbl_TransDet_Exp[[#This Row],[+/-  (HR GL Detail)]],IF(#REF!&lt;&gt;"",#REF!,""))</f>
        <v>#REF!</v>
      </c>
      <c r="AC2433" s="250" t="str">
        <f t="shared" si="114"/>
        <v>https://financials.omni.fsu.edu/psp/sprdfi/EMPLOYEE/ERP/c/AUDIT_EXPENSE_FUNCTIONS.TE_EXP_SHEET_INQ.GBL?SHEET_ID=</v>
      </c>
      <c r="AD2433" s="250" t="str">
        <f t="shared" si="115"/>
        <v>&amp;PAGE=EX_SHEET_ENTRY</v>
      </c>
      <c r="AE2433" s="250" t="str">
        <f>IF(LEFT(tbl_TransDet_Exp[[#This Row],[Journal Id]],2)="EX",TEXT(tbl_TransDet_Exp[[#This Row],[Vch /Ex /PayId]],"0000000000"),"")</f>
        <v/>
      </c>
      <c r="AF2433" s="250" t="b">
        <f>IF(tbl_TransDet_Exp[[#This Row],[ER Lookup and Format]]&lt;&gt;"",CONCATENATE(tbl_TransDet_Exp[[#This Row],[https://financials.omni.fsu.edu/psp/sprdfi/EMPLOYEE/ERP/c/AUDIT_EXPENSE_FUNCTIONS.TE_EXP_SHEET_INQ.GBL?SHEET_ID=]],AE2433,tbl_TransDet_Exp[[#This Row],[&amp;PAGE=EX_SHEET_ENTRY]]))</f>
        <v>0</v>
      </c>
      <c r="AG2433" s="250" t="str">
        <f t="shared" si="116"/>
        <v>https://docmgmt.its.fsu.edu/NolijWeb/public/apiLoginCheck.jsp?redir=../documentviewer/%3FdocumentId%3D</v>
      </c>
      <c r="AH24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3" s="250" t="str">
        <f>tbl_TransDet_Exp[[#Headers],[&amp;TargetFrameName=None]]</f>
        <v>&amp;TargetFrameName=None</v>
      </c>
      <c r="AJ24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3" s="71"/>
      <c r="AN2433" s="22"/>
      <c r="AO2433" s="22"/>
      <c r="AP2433" s="208"/>
      <c r="AQ2433" s="42" t="e">
        <f>IF(tbl_TransDet_Exp[[#This Row],[Custom SR Type]]="",INDEX(SR_Lookup[Section Name],MATCH(tbl_TransDet_Exp[[#This Row],[Account]],SR_Lookup[Account],0)),tbl_TransDet_Exp[[#This Row],[Custom SR Type]])</f>
        <v>#N/A</v>
      </c>
      <c r="AR2433" s="42">
        <f>VALUE(CONCATENATE(C2433,TEXT(tbl_TransDet_Exp[[#This Row],[Pd]],"00")))</f>
        <v>0</v>
      </c>
      <c r="AS2433" s="42" t="str">
        <f>TEXT(tbl_TransDet_Exp[[#This Row],[Project Id]],"000000")</f>
        <v>000000</v>
      </c>
      <c r="AT2433" s="42" t="e">
        <f>INDEX(Table11[Description],MATCH(tbl_TransDet_Exp[[#This Row],[Account]],Table11[GL Account],0))</f>
        <v>#N/A</v>
      </c>
      <c r="AU24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4" spans="2:47">
      <c r="B2434" s="11"/>
      <c r="C2434" s="243"/>
      <c r="D2434" s="243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244"/>
      <c r="P2434" s="11"/>
      <c r="Q2434" s="245"/>
      <c r="R2434" s="11"/>
      <c r="S2434" s="11"/>
      <c r="T2434" s="11"/>
      <c r="U2434" s="11"/>
      <c r="V2434" s="11"/>
      <c r="W2434" s="11"/>
      <c r="X2434" s="11"/>
      <c r="Y2434" s="11"/>
      <c r="Z2434" s="246"/>
      <c r="AA24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4" s="250" t="e">
        <f>IF(tbl_TransDet_Exp[[#This Row],[+/-  (HR GL Detail)]]&lt;&gt;"",tbl_TransDet_Exp[[#This Row],[+/-  (HR GL Detail)]],IF(#REF!&lt;&gt;"",#REF!,""))</f>
        <v>#REF!</v>
      </c>
      <c r="AC2434" s="250" t="str">
        <f t="shared" si="114"/>
        <v>https://financials.omni.fsu.edu/psp/sprdfi/EMPLOYEE/ERP/c/AUDIT_EXPENSE_FUNCTIONS.TE_EXP_SHEET_INQ.GBL?SHEET_ID=</v>
      </c>
      <c r="AD2434" s="250" t="str">
        <f t="shared" si="115"/>
        <v>&amp;PAGE=EX_SHEET_ENTRY</v>
      </c>
      <c r="AE2434" s="250" t="str">
        <f>IF(LEFT(tbl_TransDet_Exp[[#This Row],[Journal Id]],2)="EX",TEXT(tbl_TransDet_Exp[[#This Row],[Vch /Ex /PayId]],"0000000000"),"")</f>
        <v/>
      </c>
      <c r="AF2434" s="250" t="b">
        <f>IF(tbl_TransDet_Exp[[#This Row],[ER Lookup and Format]]&lt;&gt;"",CONCATENATE(tbl_TransDet_Exp[[#This Row],[https://financials.omni.fsu.edu/psp/sprdfi/EMPLOYEE/ERP/c/AUDIT_EXPENSE_FUNCTIONS.TE_EXP_SHEET_INQ.GBL?SHEET_ID=]],AE2434,tbl_TransDet_Exp[[#This Row],[&amp;PAGE=EX_SHEET_ENTRY]]))</f>
        <v>0</v>
      </c>
      <c r="AG2434" s="250" t="str">
        <f t="shared" si="116"/>
        <v>https://docmgmt.its.fsu.edu/NolijWeb/public/apiLoginCheck.jsp?redir=../documentviewer/%3FdocumentId%3D</v>
      </c>
      <c r="AH24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4" s="250" t="str">
        <f>tbl_TransDet_Exp[[#Headers],[&amp;TargetFrameName=None]]</f>
        <v>&amp;TargetFrameName=None</v>
      </c>
      <c r="AJ24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4" s="71"/>
      <c r="AN2434" s="22"/>
      <c r="AO2434" s="22"/>
      <c r="AP2434" s="208"/>
      <c r="AQ2434" s="42" t="e">
        <f>IF(tbl_TransDet_Exp[[#This Row],[Custom SR Type]]="",INDEX(SR_Lookup[Section Name],MATCH(tbl_TransDet_Exp[[#This Row],[Account]],SR_Lookup[Account],0)),tbl_TransDet_Exp[[#This Row],[Custom SR Type]])</f>
        <v>#N/A</v>
      </c>
      <c r="AR2434" s="42">
        <f>VALUE(CONCATENATE(C2434,TEXT(tbl_TransDet_Exp[[#This Row],[Pd]],"00")))</f>
        <v>0</v>
      </c>
      <c r="AS2434" s="42" t="str">
        <f>TEXT(tbl_TransDet_Exp[[#This Row],[Project Id]],"000000")</f>
        <v>000000</v>
      </c>
      <c r="AT2434" s="42" t="e">
        <f>INDEX(Table11[Description],MATCH(tbl_TransDet_Exp[[#This Row],[Account]],Table11[GL Account],0))</f>
        <v>#N/A</v>
      </c>
      <c r="AU24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5" spans="2:47">
      <c r="B2435" s="11"/>
      <c r="C2435" s="243"/>
      <c r="D2435" s="243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244"/>
      <c r="P2435" s="11"/>
      <c r="Q2435" s="245"/>
      <c r="R2435" s="11"/>
      <c r="S2435" s="11"/>
      <c r="T2435" s="11"/>
      <c r="U2435" s="11"/>
      <c r="V2435" s="11"/>
      <c r="W2435" s="11"/>
      <c r="X2435" s="11"/>
      <c r="Y2435" s="11"/>
      <c r="Z2435" s="246"/>
      <c r="AA24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5" s="250" t="e">
        <f>IF(tbl_TransDet_Exp[[#This Row],[+/-  (HR GL Detail)]]&lt;&gt;"",tbl_TransDet_Exp[[#This Row],[+/-  (HR GL Detail)]],IF(#REF!&lt;&gt;"",#REF!,""))</f>
        <v>#REF!</v>
      </c>
      <c r="AC2435" s="250" t="str">
        <f t="shared" si="114"/>
        <v>https://financials.omni.fsu.edu/psp/sprdfi/EMPLOYEE/ERP/c/AUDIT_EXPENSE_FUNCTIONS.TE_EXP_SHEET_INQ.GBL?SHEET_ID=</v>
      </c>
      <c r="AD2435" s="250" t="str">
        <f t="shared" si="115"/>
        <v>&amp;PAGE=EX_SHEET_ENTRY</v>
      </c>
      <c r="AE2435" s="250" t="str">
        <f>IF(LEFT(tbl_TransDet_Exp[[#This Row],[Journal Id]],2)="EX",TEXT(tbl_TransDet_Exp[[#This Row],[Vch /Ex /PayId]],"0000000000"),"")</f>
        <v/>
      </c>
      <c r="AF2435" s="250" t="b">
        <f>IF(tbl_TransDet_Exp[[#This Row],[ER Lookup and Format]]&lt;&gt;"",CONCATENATE(tbl_TransDet_Exp[[#This Row],[https://financials.omni.fsu.edu/psp/sprdfi/EMPLOYEE/ERP/c/AUDIT_EXPENSE_FUNCTIONS.TE_EXP_SHEET_INQ.GBL?SHEET_ID=]],AE2435,tbl_TransDet_Exp[[#This Row],[&amp;PAGE=EX_SHEET_ENTRY]]))</f>
        <v>0</v>
      </c>
      <c r="AG2435" s="250" t="str">
        <f t="shared" si="116"/>
        <v>https://docmgmt.its.fsu.edu/NolijWeb/public/apiLoginCheck.jsp?redir=../documentviewer/%3FdocumentId%3D</v>
      </c>
      <c r="AH24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5" s="250" t="str">
        <f>tbl_TransDet_Exp[[#Headers],[&amp;TargetFrameName=None]]</f>
        <v>&amp;TargetFrameName=None</v>
      </c>
      <c r="AJ24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5" s="71"/>
      <c r="AN2435" s="22"/>
      <c r="AO2435" s="22"/>
      <c r="AP2435" s="208"/>
      <c r="AQ2435" s="42" t="e">
        <f>IF(tbl_TransDet_Exp[[#This Row],[Custom SR Type]]="",INDEX(SR_Lookup[Section Name],MATCH(tbl_TransDet_Exp[[#This Row],[Account]],SR_Lookup[Account],0)),tbl_TransDet_Exp[[#This Row],[Custom SR Type]])</f>
        <v>#N/A</v>
      </c>
      <c r="AR2435" s="42">
        <f>VALUE(CONCATENATE(C2435,TEXT(tbl_TransDet_Exp[[#This Row],[Pd]],"00")))</f>
        <v>0</v>
      </c>
      <c r="AS2435" s="42" t="str">
        <f>TEXT(tbl_TransDet_Exp[[#This Row],[Project Id]],"000000")</f>
        <v>000000</v>
      </c>
      <c r="AT2435" s="42" t="e">
        <f>INDEX(Table11[Description],MATCH(tbl_TransDet_Exp[[#This Row],[Account]],Table11[GL Account],0))</f>
        <v>#N/A</v>
      </c>
      <c r="AU24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6" spans="2:47">
      <c r="B2436" s="11"/>
      <c r="C2436" s="243"/>
      <c r="D2436" s="243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244"/>
      <c r="P2436" s="11"/>
      <c r="Q2436" s="245"/>
      <c r="R2436" s="11"/>
      <c r="S2436" s="11"/>
      <c r="T2436" s="11"/>
      <c r="U2436" s="11"/>
      <c r="V2436" s="11"/>
      <c r="W2436" s="11"/>
      <c r="X2436" s="11"/>
      <c r="Y2436" s="11"/>
      <c r="Z2436" s="246"/>
      <c r="AA24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6" s="250" t="e">
        <f>IF(tbl_TransDet_Exp[[#This Row],[+/-  (HR GL Detail)]]&lt;&gt;"",tbl_TransDet_Exp[[#This Row],[+/-  (HR GL Detail)]],IF(#REF!&lt;&gt;"",#REF!,""))</f>
        <v>#REF!</v>
      </c>
      <c r="AC2436" s="250" t="str">
        <f t="shared" si="114"/>
        <v>https://financials.omni.fsu.edu/psp/sprdfi/EMPLOYEE/ERP/c/AUDIT_EXPENSE_FUNCTIONS.TE_EXP_SHEET_INQ.GBL?SHEET_ID=</v>
      </c>
      <c r="AD2436" s="250" t="str">
        <f t="shared" si="115"/>
        <v>&amp;PAGE=EX_SHEET_ENTRY</v>
      </c>
      <c r="AE2436" s="250" t="str">
        <f>IF(LEFT(tbl_TransDet_Exp[[#This Row],[Journal Id]],2)="EX",TEXT(tbl_TransDet_Exp[[#This Row],[Vch /Ex /PayId]],"0000000000"),"")</f>
        <v/>
      </c>
      <c r="AF2436" s="250" t="b">
        <f>IF(tbl_TransDet_Exp[[#This Row],[ER Lookup and Format]]&lt;&gt;"",CONCATENATE(tbl_TransDet_Exp[[#This Row],[https://financials.omni.fsu.edu/psp/sprdfi/EMPLOYEE/ERP/c/AUDIT_EXPENSE_FUNCTIONS.TE_EXP_SHEET_INQ.GBL?SHEET_ID=]],AE2436,tbl_TransDet_Exp[[#This Row],[&amp;PAGE=EX_SHEET_ENTRY]]))</f>
        <v>0</v>
      </c>
      <c r="AG2436" s="250" t="str">
        <f t="shared" si="116"/>
        <v>https://docmgmt.its.fsu.edu/NolijWeb/public/apiLoginCheck.jsp?redir=../documentviewer/%3FdocumentId%3D</v>
      </c>
      <c r="AH24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6" s="250" t="str">
        <f>tbl_TransDet_Exp[[#Headers],[&amp;TargetFrameName=None]]</f>
        <v>&amp;TargetFrameName=None</v>
      </c>
      <c r="AJ24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6" s="71"/>
      <c r="AN2436" s="22"/>
      <c r="AO2436" s="22"/>
      <c r="AP2436" s="208"/>
      <c r="AQ2436" s="42" t="e">
        <f>IF(tbl_TransDet_Exp[[#This Row],[Custom SR Type]]="",INDEX(SR_Lookup[Section Name],MATCH(tbl_TransDet_Exp[[#This Row],[Account]],SR_Lookup[Account],0)),tbl_TransDet_Exp[[#This Row],[Custom SR Type]])</f>
        <v>#N/A</v>
      </c>
      <c r="AR2436" s="42">
        <f>VALUE(CONCATENATE(C2436,TEXT(tbl_TransDet_Exp[[#This Row],[Pd]],"00")))</f>
        <v>0</v>
      </c>
      <c r="AS2436" s="42" t="str">
        <f>TEXT(tbl_TransDet_Exp[[#This Row],[Project Id]],"000000")</f>
        <v>000000</v>
      </c>
      <c r="AT2436" s="42" t="e">
        <f>INDEX(Table11[Description],MATCH(tbl_TransDet_Exp[[#This Row],[Account]],Table11[GL Account],0))</f>
        <v>#N/A</v>
      </c>
      <c r="AU24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7" spans="2:47">
      <c r="B2437" s="11"/>
      <c r="C2437" s="243"/>
      <c r="D2437" s="243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244"/>
      <c r="P2437" s="11"/>
      <c r="Q2437" s="245"/>
      <c r="R2437" s="11"/>
      <c r="S2437" s="11"/>
      <c r="T2437" s="11"/>
      <c r="U2437" s="11"/>
      <c r="V2437" s="11"/>
      <c r="W2437" s="11"/>
      <c r="X2437" s="11"/>
      <c r="Y2437" s="11"/>
      <c r="Z2437" s="246"/>
      <c r="AA24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7" s="250" t="e">
        <f>IF(tbl_TransDet_Exp[[#This Row],[+/-  (HR GL Detail)]]&lt;&gt;"",tbl_TransDet_Exp[[#This Row],[+/-  (HR GL Detail)]],IF(#REF!&lt;&gt;"",#REF!,""))</f>
        <v>#REF!</v>
      </c>
      <c r="AC2437" s="250" t="str">
        <f t="shared" si="114"/>
        <v>https://financials.omni.fsu.edu/psp/sprdfi/EMPLOYEE/ERP/c/AUDIT_EXPENSE_FUNCTIONS.TE_EXP_SHEET_INQ.GBL?SHEET_ID=</v>
      </c>
      <c r="AD2437" s="250" t="str">
        <f t="shared" si="115"/>
        <v>&amp;PAGE=EX_SHEET_ENTRY</v>
      </c>
      <c r="AE2437" s="250" t="str">
        <f>IF(LEFT(tbl_TransDet_Exp[[#This Row],[Journal Id]],2)="EX",TEXT(tbl_TransDet_Exp[[#This Row],[Vch /Ex /PayId]],"0000000000"),"")</f>
        <v/>
      </c>
      <c r="AF2437" s="250" t="b">
        <f>IF(tbl_TransDet_Exp[[#This Row],[ER Lookup and Format]]&lt;&gt;"",CONCATENATE(tbl_TransDet_Exp[[#This Row],[https://financials.omni.fsu.edu/psp/sprdfi/EMPLOYEE/ERP/c/AUDIT_EXPENSE_FUNCTIONS.TE_EXP_SHEET_INQ.GBL?SHEET_ID=]],AE2437,tbl_TransDet_Exp[[#This Row],[&amp;PAGE=EX_SHEET_ENTRY]]))</f>
        <v>0</v>
      </c>
      <c r="AG2437" s="250" t="str">
        <f t="shared" si="116"/>
        <v>https://docmgmt.its.fsu.edu/NolijWeb/public/apiLoginCheck.jsp?redir=../documentviewer/%3FdocumentId%3D</v>
      </c>
      <c r="AH24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7" s="250" t="str">
        <f>tbl_TransDet_Exp[[#Headers],[&amp;TargetFrameName=None]]</f>
        <v>&amp;TargetFrameName=None</v>
      </c>
      <c r="AJ24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7" s="71"/>
      <c r="AN2437" s="22"/>
      <c r="AO2437" s="22"/>
      <c r="AP2437" s="208"/>
      <c r="AQ2437" s="42" t="e">
        <f>IF(tbl_TransDet_Exp[[#This Row],[Custom SR Type]]="",INDEX(SR_Lookup[Section Name],MATCH(tbl_TransDet_Exp[[#This Row],[Account]],SR_Lookup[Account],0)),tbl_TransDet_Exp[[#This Row],[Custom SR Type]])</f>
        <v>#N/A</v>
      </c>
      <c r="AR2437" s="42">
        <f>VALUE(CONCATENATE(C2437,TEXT(tbl_TransDet_Exp[[#This Row],[Pd]],"00")))</f>
        <v>0</v>
      </c>
      <c r="AS2437" s="42" t="str">
        <f>TEXT(tbl_TransDet_Exp[[#This Row],[Project Id]],"000000")</f>
        <v>000000</v>
      </c>
      <c r="AT2437" s="42" t="e">
        <f>INDEX(Table11[Description],MATCH(tbl_TransDet_Exp[[#This Row],[Account]],Table11[GL Account],0))</f>
        <v>#N/A</v>
      </c>
      <c r="AU24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8" spans="2:47">
      <c r="B2438" s="11"/>
      <c r="C2438" s="243"/>
      <c r="D2438" s="243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244"/>
      <c r="P2438" s="11"/>
      <c r="Q2438" s="245"/>
      <c r="R2438" s="11"/>
      <c r="S2438" s="11"/>
      <c r="T2438" s="11"/>
      <c r="U2438" s="11"/>
      <c r="V2438" s="11"/>
      <c r="W2438" s="11"/>
      <c r="X2438" s="11"/>
      <c r="Y2438" s="11"/>
      <c r="Z2438" s="246"/>
      <c r="AA24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8" s="250" t="e">
        <f>IF(tbl_TransDet_Exp[[#This Row],[+/-  (HR GL Detail)]]&lt;&gt;"",tbl_TransDet_Exp[[#This Row],[+/-  (HR GL Detail)]],IF(#REF!&lt;&gt;"",#REF!,""))</f>
        <v>#REF!</v>
      </c>
      <c r="AC2438" s="250" t="str">
        <f t="shared" si="114"/>
        <v>https://financials.omni.fsu.edu/psp/sprdfi/EMPLOYEE/ERP/c/AUDIT_EXPENSE_FUNCTIONS.TE_EXP_SHEET_INQ.GBL?SHEET_ID=</v>
      </c>
      <c r="AD2438" s="250" t="str">
        <f t="shared" si="115"/>
        <v>&amp;PAGE=EX_SHEET_ENTRY</v>
      </c>
      <c r="AE2438" s="250" t="str">
        <f>IF(LEFT(tbl_TransDet_Exp[[#This Row],[Journal Id]],2)="EX",TEXT(tbl_TransDet_Exp[[#This Row],[Vch /Ex /PayId]],"0000000000"),"")</f>
        <v/>
      </c>
      <c r="AF2438" s="250" t="b">
        <f>IF(tbl_TransDet_Exp[[#This Row],[ER Lookup and Format]]&lt;&gt;"",CONCATENATE(tbl_TransDet_Exp[[#This Row],[https://financials.omni.fsu.edu/psp/sprdfi/EMPLOYEE/ERP/c/AUDIT_EXPENSE_FUNCTIONS.TE_EXP_SHEET_INQ.GBL?SHEET_ID=]],AE2438,tbl_TransDet_Exp[[#This Row],[&amp;PAGE=EX_SHEET_ENTRY]]))</f>
        <v>0</v>
      </c>
      <c r="AG2438" s="250" t="str">
        <f t="shared" si="116"/>
        <v>https://docmgmt.its.fsu.edu/NolijWeb/public/apiLoginCheck.jsp?redir=../documentviewer/%3FdocumentId%3D</v>
      </c>
      <c r="AH24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8" s="250" t="str">
        <f>tbl_TransDet_Exp[[#Headers],[&amp;TargetFrameName=None]]</f>
        <v>&amp;TargetFrameName=None</v>
      </c>
      <c r="AJ24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8" s="71"/>
      <c r="AN2438" s="22"/>
      <c r="AO2438" s="22"/>
      <c r="AP2438" s="208"/>
      <c r="AQ2438" s="42" t="e">
        <f>IF(tbl_TransDet_Exp[[#This Row],[Custom SR Type]]="",INDEX(SR_Lookup[Section Name],MATCH(tbl_TransDet_Exp[[#This Row],[Account]],SR_Lookup[Account],0)),tbl_TransDet_Exp[[#This Row],[Custom SR Type]])</f>
        <v>#N/A</v>
      </c>
      <c r="AR2438" s="42">
        <f>VALUE(CONCATENATE(C2438,TEXT(tbl_TransDet_Exp[[#This Row],[Pd]],"00")))</f>
        <v>0</v>
      </c>
      <c r="AS2438" s="42" t="str">
        <f>TEXT(tbl_TransDet_Exp[[#This Row],[Project Id]],"000000")</f>
        <v>000000</v>
      </c>
      <c r="AT2438" s="42" t="e">
        <f>INDEX(Table11[Description],MATCH(tbl_TransDet_Exp[[#This Row],[Account]],Table11[GL Account],0))</f>
        <v>#N/A</v>
      </c>
      <c r="AU24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39" spans="2:47">
      <c r="B2439" s="11"/>
      <c r="C2439" s="243"/>
      <c r="D2439" s="243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244"/>
      <c r="P2439" s="11"/>
      <c r="Q2439" s="245"/>
      <c r="R2439" s="11"/>
      <c r="S2439" s="11"/>
      <c r="T2439" s="11"/>
      <c r="U2439" s="11"/>
      <c r="V2439" s="11"/>
      <c r="W2439" s="11"/>
      <c r="X2439" s="11"/>
      <c r="Y2439" s="11"/>
      <c r="Z2439" s="246"/>
      <c r="AA24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39" s="250" t="e">
        <f>IF(tbl_TransDet_Exp[[#This Row],[+/-  (HR GL Detail)]]&lt;&gt;"",tbl_TransDet_Exp[[#This Row],[+/-  (HR GL Detail)]],IF(#REF!&lt;&gt;"",#REF!,""))</f>
        <v>#REF!</v>
      </c>
      <c r="AC2439" s="250" t="str">
        <f t="shared" si="114"/>
        <v>https://financials.omni.fsu.edu/psp/sprdfi/EMPLOYEE/ERP/c/AUDIT_EXPENSE_FUNCTIONS.TE_EXP_SHEET_INQ.GBL?SHEET_ID=</v>
      </c>
      <c r="AD2439" s="250" t="str">
        <f t="shared" si="115"/>
        <v>&amp;PAGE=EX_SHEET_ENTRY</v>
      </c>
      <c r="AE2439" s="250" t="str">
        <f>IF(LEFT(tbl_TransDet_Exp[[#This Row],[Journal Id]],2)="EX",TEXT(tbl_TransDet_Exp[[#This Row],[Vch /Ex /PayId]],"0000000000"),"")</f>
        <v/>
      </c>
      <c r="AF2439" s="250" t="b">
        <f>IF(tbl_TransDet_Exp[[#This Row],[ER Lookup and Format]]&lt;&gt;"",CONCATENATE(tbl_TransDet_Exp[[#This Row],[https://financials.omni.fsu.edu/psp/sprdfi/EMPLOYEE/ERP/c/AUDIT_EXPENSE_FUNCTIONS.TE_EXP_SHEET_INQ.GBL?SHEET_ID=]],AE2439,tbl_TransDet_Exp[[#This Row],[&amp;PAGE=EX_SHEET_ENTRY]]))</f>
        <v>0</v>
      </c>
      <c r="AG2439" s="250" t="str">
        <f t="shared" si="116"/>
        <v>https://docmgmt.its.fsu.edu/NolijWeb/public/apiLoginCheck.jsp?redir=../documentviewer/%3FdocumentId%3D</v>
      </c>
      <c r="AH24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39" s="250" t="str">
        <f>tbl_TransDet_Exp[[#Headers],[&amp;TargetFrameName=None]]</f>
        <v>&amp;TargetFrameName=None</v>
      </c>
      <c r="AJ24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39" s="71"/>
      <c r="AN2439" s="22"/>
      <c r="AO2439" s="22"/>
      <c r="AP2439" s="208"/>
      <c r="AQ2439" s="42" t="e">
        <f>IF(tbl_TransDet_Exp[[#This Row],[Custom SR Type]]="",INDEX(SR_Lookup[Section Name],MATCH(tbl_TransDet_Exp[[#This Row],[Account]],SR_Lookup[Account],0)),tbl_TransDet_Exp[[#This Row],[Custom SR Type]])</f>
        <v>#N/A</v>
      </c>
      <c r="AR2439" s="42">
        <f>VALUE(CONCATENATE(C2439,TEXT(tbl_TransDet_Exp[[#This Row],[Pd]],"00")))</f>
        <v>0</v>
      </c>
      <c r="AS2439" s="42" t="str">
        <f>TEXT(tbl_TransDet_Exp[[#This Row],[Project Id]],"000000")</f>
        <v>000000</v>
      </c>
      <c r="AT2439" s="42" t="e">
        <f>INDEX(Table11[Description],MATCH(tbl_TransDet_Exp[[#This Row],[Account]],Table11[GL Account],0))</f>
        <v>#N/A</v>
      </c>
      <c r="AU24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0" spans="2:47">
      <c r="B2440" s="11"/>
      <c r="C2440" s="243"/>
      <c r="D2440" s="243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244"/>
      <c r="P2440" s="11"/>
      <c r="Q2440" s="245"/>
      <c r="R2440" s="11"/>
      <c r="S2440" s="11"/>
      <c r="T2440" s="11"/>
      <c r="U2440" s="11"/>
      <c r="V2440" s="11"/>
      <c r="W2440" s="11"/>
      <c r="X2440" s="11"/>
      <c r="Y2440" s="11"/>
      <c r="Z2440" s="246"/>
      <c r="AA24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0" s="250" t="e">
        <f>IF(tbl_TransDet_Exp[[#This Row],[+/-  (HR GL Detail)]]&lt;&gt;"",tbl_TransDet_Exp[[#This Row],[+/-  (HR GL Detail)]],IF(#REF!&lt;&gt;"",#REF!,""))</f>
        <v>#REF!</v>
      </c>
      <c r="AC2440" s="250" t="str">
        <f t="shared" si="114"/>
        <v>https://financials.omni.fsu.edu/psp/sprdfi/EMPLOYEE/ERP/c/AUDIT_EXPENSE_FUNCTIONS.TE_EXP_SHEET_INQ.GBL?SHEET_ID=</v>
      </c>
      <c r="AD2440" s="250" t="str">
        <f t="shared" si="115"/>
        <v>&amp;PAGE=EX_SHEET_ENTRY</v>
      </c>
      <c r="AE2440" s="250" t="str">
        <f>IF(LEFT(tbl_TransDet_Exp[[#This Row],[Journal Id]],2)="EX",TEXT(tbl_TransDet_Exp[[#This Row],[Vch /Ex /PayId]],"0000000000"),"")</f>
        <v/>
      </c>
      <c r="AF2440" s="250" t="b">
        <f>IF(tbl_TransDet_Exp[[#This Row],[ER Lookup and Format]]&lt;&gt;"",CONCATENATE(tbl_TransDet_Exp[[#This Row],[https://financials.omni.fsu.edu/psp/sprdfi/EMPLOYEE/ERP/c/AUDIT_EXPENSE_FUNCTIONS.TE_EXP_SHEET_INQ.GBL?SHEET_ID=]],AE2440,tbl_TransDet_Exp[[#This Row],[&amp;PAGE=EX_SHEET_ENTRY]]))</f>
        <v>0</v>
      </c>
      <c r="AG2440" s="250" t="str">
        <f t="shared" si="116"/>
        <v>https://docmgmt.its.fsu.edu/NolijWeb/public/apiLoginCheck.jsp?redir=../documentviewer/%3FdocumentId%3D</v>
      </c>
      <c r="AH24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0" s="250" t="str">
        <f>tbl_TransDet_Exp[[#Headers],[&amp;TargetFrameName=None]]</f>
        <v>&amp;TargetFrameName=None</v>
      </c>
      <c r="AJ24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0" s="71"/>
      <c r="AN2440" s="22"/>
      <c r="AO2440" s="22"/>
      <c r="AP2440" s="208"/>
      <c r="AQ2440" s="42" t="e">
        <f>IF(tbl_TransDet_Exp[[#This Row],[Custom SR Type]]="",INDEX(SR_Lookup[Section Name],MATCH(tbl_TransDet_Exp[[#This Row],[Account]],SR_Lookup[Account],0)),tbl_TransDet_Exp[[#This Row],[Custom SR Type]])</f>
        <v>#N/A</v>
      </c>
      <c r="AR2440" s="42">
        <f>VALUE(CONCATENATE(C2440,TEXT(tbl_TransDet_Exp[[#This Row],[Pd]],"00")))</f>
        <v>0</v>
      </c>
      <c r="AS2440" s="42" t="str">
        <f>TEXT(tbl_TransDet_Exp[[#This Row],[Project Id]],"000000")</f>
        <v>000000</v>
      </c>
      <c r="AT2440" s="42" t="e">
        <f>INDEX(Table11[Description],MATCH(tbl_TransDet_Exp[[#This Row],[Account]],Table11[GL Account],0))</f>
        <v>#N/A</v>
      </c>
      <c r="AU24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1" spans="2:47">
      <c r="B2441" s="11"/>
      <c r="C2441" s="243"/>
      <c r="D2441" s="243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244"/>
      <c r="P2441" s="11"/>
      <c r="Q2441" s="245"/>
      <c r="R2441" s="11"/>
      <c r="S2441" s="11"/>
      <c r="T2441" s="11"/>
      <c r="U2441" s="11"/>
      <c r="V2441" s="11"/>
      <c r="W2441" s="11"/>
      <c r="X2441" s="11"/>
      <c r="Y2441" s="11"/>
      <c r="Z2441" s="246"/>
      <c r="AA24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1" s="250" t="e">
        <f>IF(tbl_TransDet_Exp[[#This Row],[+/-  (HR GL Detail)]]&lt;&gt;"",tbl_TransDet_Exp[[#This Row],[+/-  (HR GL Detail)]],IF(#REF!&lt;&gt;"",#REF!,""))</f>
        <v>#REF!</v>
      </c>
      <c r="AC2441" s="250" t="str">
        <f t="shared" si="114"/>
        <v>https://financials.omni.fsu.edu/psp/sprdfi/EMPLOYEE/ERP/c/AUDIT_EXPENSE_FUNCTIONS.TE_EXP_SHEET_INQ.GBL?SHEET_ID=</v>
      </c>
      <c r="AD2441" s="250" t="str">
        <f t="shared" si="115"/>
        <v>&amp;PAGE=EX_SHEET_ENTRY</v>
      </c>
      <c r="AE2441" s="250" t="str">
        <f>IF(LEFT(tbl_TransDet_Exp[[#This Row],[Journal Id]],2)="EX",TEXT(tbl_TransDet_Exp[[#This Row],[Vch /Ex /PayId]],"0000000000"),"")</f>
        <v/>
      </c>
      <c r="AF2441" s="250" t="b">
        <f>IF(tbl_TransDet_Exp[[#This Row],[ER Lookup and Format]]&lt;&gt;"",CONCATENATE(tbl_TransDet_Exp[[#This Row],[https://financials.omni.fsu.edu/psp/sprdfi/EMPLOYEE/ERP/c/AUDIT_EXPENSE_FUNCTIONS.TE_EXP_SHEET_INQ.GBL?SHEET_ID=]],AE2441,tbl_TransDet_Exp[[#This Row],[&amp;PAGE=EX_SHEET_ENTRY]]))</f>
        <v>0</v>
      </c>
      <c r="AG2441" s="250" t="str">
        <f t="shared" si="116"/>
        <v>https://docmgmt.its.fsu.edu/NolijWeb/public/apiLoginCheck.jsp?redir=../documentviewer/%3FdocumentId%3D</v>
      </c>
      <c r="AH24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1" s="250" t="str">
        <f>tbl_TransDet_Exp[[#Headers],[&amp;TargetFrameName=None]]</f>
        <v>&amp;TargetFrameName=None</v>
      </c>
      <c r="AJ24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1" s="71"/>
      <c r="AN2441" s="22"/>
      <c r="AO2441" s="22"/>
      <c r="AP2441" s="208"/>
      <c r="AQ2441" s="42" t="e">
        <f>IF(tbl_TransDet_Exp[[#This Row],[Custom SR Type]]="",INDEX(SR_Lookup[Section Name],MATCH(tbl_TransDet_Exp[[#This Row],[Account]],SR_Lookup[Account],0)),tbl_TransDet_Exp[[#This Row],[Custom SR Type]])</f>
        <v>#N/A</v>
      </c>
      <c r="AR2441" s="42">
        <f>VALUE(CONCATENATE(C2441,TEXT(tbl_TransDet_Exp[[#This Row],[Pd]],"00")))</f>
        <v>0</v>
      </c>
      <c r="AS2441" s="42" t="str">
        <f>TEXT(tbl_TransDet_Exp[[#This Row],[Project Id]],"000000")</f>
        <v>000000</v>
      </c>
      <c r="AT2441" s="42" t="e">
        <f>INDEX(Table11[Description],MATCH(tbl_TransDet_Exp[[#This Row],[Account]],Table11[GL Account],0))</f>
        <v>#N/A</v>
      </c>
      <c r="AU24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2" spans="2:47">
      <c r="B2442" s="11"/>
      <c r="C2442" s="243"/>
      <c r="D2442" s="243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244"/>
      <c r="P2442" s="11"/>
      <c r="Q2442" s="245"/>
      <c r="R2442" s="11"/>
      <c r="S2442" s="11"/>
      <c r="T2442" s="11"/>
      <c r="U2442" s="11"/>
      <c r="V2442" s="11"/>
      <c r="W2442" s="11"/>
      <c r="X2442" s="11"/>
      <c r="Y2442" s="11"/>
      <c r="Z2442" s="246"/>
      <c r="AA24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2" s="250" t="e">
        <f>IF(tbl_TransDet_Exp[[#This Row],[+/-  (HR GL Detail)]]&lt;&gt;"",tbl_TransDet_Exp[[#This Row],[+/-  (HR GL Detail)]],IF(#REF!&lt;&gt;"",#REF!,""))</f>
        <v>#REF!</v>
      </c>
      <c r="AC2442" s="250" t="str">
        <f t="shared" ref="AC2442:AC2505" si="117">$AC$2</f>
        <v>https://financials.omni.fsu.edu/psp/sprdfi/EMPLOYEE/ERP/c/AUDIT_EXPENSE_FUNCTIONS.TE_EXP_SHEET_INQ.GBL?SHEET_ID=</v>
      </c>
      <c r="AD2442" s="250" t="str">
        <f t="shared" ref="AD2442:AD2505" si="118">$AD$2</f>
        <v>&amp;PAGE=EX_SHEET_ENTRY</v>
      </c>
      <c r="AE2442" s="250" t="str">
        <f>IF(LEFT(tbl_TransDet_Exp[[#This Row],[Journal Id]],2)="EX",TEXT(tbl_TransDet_Exp[[#This Row],[Vch /Ex /PayId]],"0000000000"),"")</f>
        <v/>
      </c>
      <c r="AF2442" s="250" t="b">
        <f>IF(tbl_TransDet_Exp[[#This Row],[ER Lookup and Format]]&lt;&gt;"",CONCATENATE(tbl_TransDet_Exp[[#This Row],[https://financials.omni.fsu.edu/psp/sprdfi/EMPLOYEE/ERP/c/AUDIT_EXPENSE_FUNCTIONS.TE_EXP_SHEET_INQ.GBL?SHEET_ID=]],AE2442,tbl_TransDet_Exp[[#This Row],[&amp;PAGE=EX_SHEET_ENTRY]]))</f>
        <v>0</v>
      </c>
      <c r="AG2442" s="250" t="str">
        <f t="shared" ref="AG2442:AG2505" si="119">$AG$2</f>
        <v>https://docmgmt.its.fsu.edu/NolijWeb/public/apiLoginCheck.jsp?redir=../documentviewer/%3FdocumentId%3D</v>
      </c>
      <c r="AH24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2" s="250" t="str">
        <f>tbl_TransDet_Exp[[#Headers],[&amp;TargetFrameName=None]]</f>
        <v>&amp;TargetFrameName=None</v>
      </c>
      <c r="AJ24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2" s="71"/>
      <c r="AN2442" s="22"/>
      <c r="AO2442" s="22"/>
      <c r="AP2442" s="208"/>
      <c r="AQ2442" s="42" t="e">
        <f>IF(tbl_TransDet_Exp[[#This Row],[Custom SR Type]]="",INDEX(SR_Lookup[Section Name],MATCH(tbl_TransDet_Exp[[#This Row],[Account]],SR_Lookup[Account],0)),tbl_TransDet_Exp[[#This Row],[Custom SR Type]])</f>
        <v>#N/A</v>
      </c>
      <c r="AR2442" s="42">
        <f>VALUE(CONCATENATE(C2442,TEXT(tbl_TransDet_Exp[[#This Row],[Pd]],"00")))</f>
        <v>0</v>
      </c>
      <c r="AS2442" s="42" t="str">
        <f>TEXT(tbl_TransDet_Exp[[#This Row],[Project Id]],"000000")</f>
        <v>000000</v>
      </c>
      <c r="AT2442" s="42" t="e">
        <f>INDEX(Table11[Description],MATCH(tbl_TransDet_Exp[[#This Row],[Account]],Table11[GL Account],0))</f>
        <v>#N/A</v>
      </c>
      <c r="AU24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3" spans="2:47">
      <c r="B2443" s="11"/>
      <c r="C2443" s="243"/>
      <c r="D2443" s="243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244"/>
      <c r="P2443" s="11"/>
      <c r="Q2443" s="245"/>
      <c r="R2443" s="11"/>
      <c r="S2443" s="11"/>
      <c r="T2443" s="11"/>
      <c r="U2443" s="11"/>
      <c r="V2443" s="11"/>
      <c r="W2443" s="11"/>
      <c r="X2443" s="11"/>
      <c r="Y2443" s="11"/>
      <c r="Z2443" s="246"/>
      <c r="AA24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3" s="250" t="e">
        <f>IF(tbl_TransDet_Exp[[#This Row],[+/-  (HR GL Detail)]]&lt;&gt;"",tbl_TransDet_Exp[[#This Row],[+/-  (HR GL Detail)]],IF(#REF!&lt;&gt;"",#REF!,""))</f>
        <v>#REF!</v>
      </c>
      <c r="AC2443" s="250" t="str">
        <f t="shared" si="117"/>
        <v>https://financials.omni.fsu.edu/psp/sprdfi/EMPLOYEE/ERP/c/AUDIT_EXPENSE_FUNCTIONS.TE_EXP_SHEET_INQ.GBL?SHEET_ID=</v>
      </c>
      <c r="AD2443" s="250" t="str">
        <f t="shared" si="118"/>
        <v>&amp;PAGE=EX_SHEET_ENTRY</v>
      </c>
      <c r="AE2443" s="250" t="str">
        <f>IF(LEFT(tbl_TransDet_Exp[[#This Row],[Journal Id]],2)="EX",TEXT(tbl_TransDet_Exp[[#This Row],[Vch /Ex /PayId]],"0000000000"),"")</f>
        <v/>
      </c>
      <c r="AF2443" s="250" t="b">
        <f>IF(tbl_TransDet_Exp[[#This Row],[ER Lookup and Format]]&lt;&gt;"",CONCATENATE(tbl_TransDet_Exp[[#This Row],[https://financials.omni.fsu.edu/psp/sprdfi/EMPLOYEE/ERP/c/AUDIT_EXPENSE_FUNCTIONS.TE_EXP_SHEET_INQ.GBL?SHEET_ID=]],AE2443,tbl_TransDet_Exp[[#This Row],[&amp;PAGE=EX_SHEET_ENTRY]]))</f>
        <v>0</v>
      </c>
      <c r="AG2443" s="250" t="str">
        <f t="shared" si="119"/>
        <v>https://docmgmt.its.fsu.edu/NolijWeb/public/apiLoginCheck.jsp?redir=../documentviewer/%3FdocumentId%3D</v>
      </c>
      <c r="AH24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3" s="250" t="str">
        <f>tbl_TransDet_Exp[[#Headers],[&amp;TargetFrameName=None]]</f>
        <v>&amp;TargetFrameName=None</v>
      </c>
      <c r="AJ24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3" s="71"/>
      <c r="AN2443" s="22"/>
      <c r="AO2443" s="22"/>
      <c r="AP2443" s="208"/>
      <c r="AQ2443" s="42" t="e">
        <f>IF(tbl_TransDet_Exp[[#This Row],[Custom SR Type]]="",INDEX(SR_Lookup[Section Name],MATCH(tbl_TransDet_Exp[[#This Row],[Account]],SR_Lookup[Account],0)),tbl_TransDet_Exp[[#This Row],[Custom SR Type]])</f>
        <v>#N/A</v>
      </c>
      <c r="AR2443" s="42">
        <f>VALUE(CONCATENATE(C2443,TEXT(tbl_TransDet_Exp[[#This Row],[Pd]],"00")))</f>
        <v>0</v>
      </c>
      <c r="AS2443" s="42" t="str">
        <f>TEXT(tbl_TransDet_Exp[[#This Row],[Project Id]],"000000")</f>
        <v>000000</v>
      </c>
      <c r="AT2443" s="42" t="e">
        <f>INDEX(Table11[Description],MATCH(tbl_TransDet_Exp[[#This Row],[Account]],Table11[GL Account],0))</f>
        <v>#N/A</v>
      </c>
      <c r="AU24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4" spans="2:47">
      <c r="B2444" s="11"/>
      <c r="C2444" s="243"/>
      <c r="D2444" s="243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244"/>
      <c r="P2444" s="11"/>
      <c r="Q2444" s="245"/>
      <c r="R2444" s="11"/>
      <c r="S2444" s="11"/>
      <c r="T2444" s="11"/>
      <c r="U2444" s="11"/>
      <c r="V2444" s="11"/>
      <c r="W2444" s="11"/>
      <c r="X2444" s="11"/>
      <c r="Y2444" s="11"/>
      <c r="Z2444" s="246"/>
      <c r="AA24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4" s="250" t="e">
        <f>IF(tbl_TransDet_Exp[[#This Row],[+/-  (HR GL Detail)]]&lt;&gt;"",tbl_TransDet_Exp[[#This Row],[+/-  (HR GL Detail)]],IF(#REF!&lt;&gt;"",#REF!,""))</f>
        <v>#REF!</v>
      </c>
      <c r="AC2444" s="250" t="str">
        <f t="shared" si="117"/>
        <v>https://financials.omni.fsu.edu/psp/sprdfi/EMPLOYEE/ERP/c/AUDIT_EXPENSE_FUNCTIONS.TE_EXP_SHEET_INQ.GBL?SHEET_ID=</v>
      </c>
      <c r="AD2444" s="250" t="str">
        <f t="shared" si="118"/>
        <v>&amp;PAGE=EX_SHEET_ENTRY</v>
      </c>
      <c r="AE2444" s="250" t="str">
        <f>IF(LEFT(tbl_TransDet_Exp[[#This Row],[Journal Id]],2)="EX",TEXT(tbl_TransDet_Exp[[#This Row],[Vch /Ex /PayId]],"0000000000"),"")</f>
        <v/>
      </c>
      <c r="AF2444" s="250" t="b">
        <f>IF(tbl_TransDet_Exp[[#This Row],[ER Lookup and Format]]&lt;&gt;"",CONCATENATE(tbl_TransDet_Exp[[#This Row],[https://financials.omni.fsu.edu/psp/sprdfi/EMPLOYEE/ERP/c/AUDIT_EXPENSE_FUNCTIONS.TE_EXP_SHEET_INQ.GBL?SHEET_ID=]],AE2444,tbl_TransDet_Exp[[#This Row],[&amp;PAGE=EX_SHEET_ENTRY]]))</f>
        <v>0</v>
      </c>
      <c r="AG2444" s="250" t="str">
        <f t="shared" si="119"/>
        <v>https://docmgmt.its.fsu.edu/NolijWeb/public/apiLoginCheck.jsp?redir=../documentviewer/%3FdocumentId%3D</v>
      </c>
      <c r="AH24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4" s="250" t="str">
        <f>tbl_TransDet_Exp[[#Headers],[&amp;TargetFrameName=None]]</f>
        <v>&amp;TargetFrameName=None</v>
      </c>
      <c r="AJ24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4" s="71"/>
      <c r="AN2444" s="22"/>
      <c r="AO2444" s="22"/>
      <c r="AP2444" s="208"/>
      <c r="AQ2444" s="42" t="e">
        <f>IF(tbl_TransDet_Exp[[#This Row],[Custom SR Type]]="",INDEX(SR_Lookup[Section Name],MATCH(tbl_TransDet_Exp[[#This Row],[Account]],SR_Lookup[Account],0)),tbl_TransDet_Exp[[#This Row],[Custom SR Type]])</f>
        <v>#N/A</v>
      </c>
      <c r="AR2444" s="42">
        <f>VALUE(CONCATENATE(C2444,TEXT(tbl_TransDet_Exp[[#This Row],[Pd]],"00")))</f>
        <v>0</v>
      </c>
      <c r="AS2444" s="42" t="str">
        <f>TEXT(tbl_TransDet_Exp[[#This Row],[Project Id]],"000000")</f>
        <v>000000</v>
      </c>
      <c r="AT2444" s="42" t="e">
        <f>INDEX(Table11[Description],MATCH(tbl_TransDet_Exp[[#This Row],[Account]],Table11[GL Account],0))</f>
        <v>#N/A</v>
      </c>
      <c r="AU24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5" spans="2:47">
      <c r="B2445" s="11"/>
      <c r="C2445" s="243"/>
      <c r="D2445" s="243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244"/>
      <c r="P2445" s="11"/>
      <c r="Q2445" s="245"/>
      <c r="R2445" s="11"/>
      <c r="S2445" s="11"/>
      <c r="T2445" s="11"/>
      <c r="U2445" s="11"/>
      <c r="V2445" s="11"/>
      <c r="W2445" s="11"/>
      <c r="X2445" s="11"/>
      <c r="Y2445" s="11"/>
      <c r="Z2445" s="246"/>
      <c r="AA24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5" s="250" t="e">
        <f>IF(tbl_TransDet_Exp[[#This Row],[+/-  (HR GL Detail)]]&lt;&gt;"",tbl_TransDet_Exp[[#This Row],[+/-  (HR GL Detail)]],IF(#REF!&lt;&gt;"",#REF!,""))</f>
        <v>#REF!</v>
      </c>
      <c r="AC2445" s="250" t="str">
        <f t="shared" si="117"/>
        <v>https://financials.omni.fsu.edu/psp/sprdfi/EMPLOYEE/ERP/c/AUDIT_EXPENSE_FUNCTIONS.TE_EXP_SHEET_INQ.GBL?SHEET_ID=</v>
      </c>
      <c r="AD2445" s="250" t="str">
        <f t="shared" si="118"/>
        <v>&amp;PAGE=EX_SHEET_ENTRY</v>
      </c>
      <c r="AE2445" s="250" t="str">
        <f>IF(LEFT(tbl_TransDet_Exp[[#This Row],[Journal Id]],2)="EX",TEXT(tbl_TransDet_Exp[[#This Row],[Vch /Ex /PayId]],"0000000000"),"")</f>
        <v/>
      </c>
      <c r="AF2445" s="250" t="b">
        <f>IF(tbl_TransDet_Exp[[#This Row],[ER Lookup and Format]]&lt;&gt;"",CONCATENATE(tbl_TransDet_Exp[[#This Row],[https://financials.omni.fsu.edu/psp/sprdfi/EMPLOYEE/ERP/c/AUDIT_EXPENSE_FUNCTIONS.TE_EXP_SHEET_INQ.GBL?SHEET_ID=]],AE2445,tbl_TransDet_Exp[[#This Row],[&amp;PAGE=EX_SHEET_ENTRY]]))</f>
        <v>0</v>
      </c>
      <c r="AG2445" s="250" t="str">
        <f t="shared" si="119"/>
        <v>https://docmgmt.its.fsu.edu/NolijWeb/public/apiLoginCheck.jsp?redir=../documentviewer/%3FdocumentId%3D</v>
      </c>
      <c r="AH24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5" s="250" t="str">
        <f>tbl_TransDet_Exp[[#Headers],[&amp;TargetFrameName=None]]</f>
        <v>&amp;TargetFrameName=None</v>
      </c>
      <c r="AJ24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5" s="71"/>
      <c r="AN2445" s="22"/>
      <c r="AO2445" s="22"/>
      <c r="AP2445" s="208"/>
      <c r="AQ2445" s="42" t="e">
        <f>IF(tbl_TransDet_Exp[[#This Row],[Custom SR Type]]="",INDEX(SR_Lookup[Section Name],MATCH(tbl_TransDet_Exp[[#This Row],[Account]],SR_Lookup[Account],0)),tbl_TransDet_Exp[[#This Row],[Custom SR Type]])</f>
        <v>#N/A</v>
      </c>
      <c r="AR2445" s="42">
        <f>VALUE(CONCATENATE(C2445,TEXT(tbl_TransDet_Exp[[#This Row],[Pd]],"00")))</f>
        <v>0</v>
      </c>
      <c r="AS2445" s="42" t="str">
        <f>TEXT(tbl_TransDet_Exp[[#This Row],[Project Id]],"000000")</f>
        <v>000000</v>
      </c>
      <c r="AT2445" s="42" t="e">
        <f>INDEX(Table11[Description],MATCH(tbl_TransDet_Exp[[#This Row],[Account]],Table11[GL Account],0))</f>
        <v>#N/A</v>
      </c>
      <c r="AU24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6" spans="2:47">
      <c r="B2446" s="11"/>
      <c r="C2446" s="243"/>
      <c r="D2446" s="243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244"/>
      <c r="P2446" s="11"/>
      <c r="Q2446" s="245"/>
      <c r="R2446" s="11"/>
      <c r="S2446" s="11"/>
      <c r="T2446" s="11"/>
      <c r="U2446" s="11"/>
      <c r="V2446" s="11"/>
      <c r="W2446" s="11"/>
      <c r="X2446" s="11"/>
      <c r="Y2446" s="11"/>
      <c r="Z2446" s="246"/>
      <c r="AA24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6" s="250" t="e">
        <f>IF(tbl_TransDet_Exp[[#This Row],[+/-  (HR GL Detail)]]&lt;&gt;"",tbl_TransDet_Exp[[#This Row],[+/-  (HR GL Detail)]],IF(#REF!&lt;&gt;"",#REF!,""))</f>
        <v>#REF!</v>
      </c>
      <c r="AC2446" s="250" t="str">
        <f t="shared" si="117"/>
        <v>https://financials.omni.fsu.edu/psp/sprdfi/EMPLOYEE/ERP/c/AUDIT_EXPENSE_FUNCTIONS.TE_EXP_SHEET_INQ.GBL?SHEET_ID=</v>
      </c>
      <c r="AD2446" s="250" t="str">
        <f t="shared" si="118"/>
        <v>&amp;PAGE=EX_SHEET_ENTRY</v>
      </c>
      <c r="AE2446" s="250" t="str">
        <f>IF(LEFT(tbl_TransDet_Exp[[#This Row],[Journal Id]],2)="EX",TEXT(tbl_TransDet_Exp[[#This Row],[Vch /Ex /PayId]],"0000000000"),"")</f>
        <v/>
      </c>
      <c r="AF2446" s="250" t="b">
        <f>IF(tbl_TransDet_Exp[[#This Row],[ER Lookup and Format]]&lt;&gt;"",CONCATENATE(tbl_TransDet_Exp[[#This Row],[https://financials.omni.fsu.edu/psp/sprdfi/EMPLOYEE/ERP/c/AUDIT_EXPENSE_FUNCTIONS.TE_EXP_SHEET_INQ.GBL?SHEET_ID=]],AE2446,tbl_TransDet_Exp[[#This Row],[&amp;PAGE=EX_SHEET_ENTRY]]))</f>
        <v>0</v>
      </c>
      <c r="AG2446" s="250" t="str">
        <f t="shared" si="119"/>
        <v>https://docmgmt.its.fsu.edu/NolijWeb/public/apiLoginCheck.jsp?redir=../documentviewer/%3FdocumentId%3D</v>
      </c>
      <c r="AH24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6" s="250" t="str">
        <f>tbl_TransDet_Exp[[#Headers],[&amp;TargetFrameName=None]]</f>
        <v>&amp;TargetFrameName=None</v>
      </c>
      <c r="AJ24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6" s="71"/>
      <c r="AN2446" s="22"/>
      <c r="AO2446" s="22"/>
      <c r="AP2446" s="208"/>
      <c r="AQ2446" s="42" t="e">
        <f>IF(tbl_TransDet_Exp[[#This Row],[Custom SR Type]]="",INDEX(SR_Lookup[Section Name],MATCH(tbl_TransDet_Exp[[#This Row],[Account]],SR_Lookup[Account],0)),tbl_TransDet_Exp[[#This Row],[Custom SR Type]])</f>
        <v>#N/A</v>
      </c>
      <c r="AR2446" s="42">
        <f>VALUE(CONCATENATE(C2446,TEXT(tbl_TransDet_Exp[[#This Row],[Pd]],"00")))</f>
        <v>0</v>
      </c>
      <c r="AS2446" s="42" t="str">
        <f>TEXT(tbl_TransDet_Exp[[#This Row],[Project Id]],"000000")</f>
        <v>000000</v>
      </c>
      <c r="AT2446" s="42" t="e">
        <f>INDEX(Table11[Description],MATCH(tbl_TransDet_Exp[[#This Row],[Account]],Table11[GL Account],0))</f>
        <v>#N/A</v>
      </c>
      <c r="AU24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7" spans="2:47">
      <c r="B2447" s="11"/>
      <c r="C2447" s="243"/>
      <c r="D2447" s="243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244"/>
      <c r="P2447" s="11"/>
      <c r="Q2447" s="245"/>
      <c r="R2447" s="11"/>
      <c r="S2447" s="11"/>
      <c r="T2447" s="11"/>
      <c r="U2447" s="11"/>
      <c r="V2447" s="11"/>
      <c r="W2447" s="11"/>
      <c r="X2447" s="11"/>
      <c r="Y2447" s="11"/>
      <c r="Z2447" s="246"/>
      <c r="AA24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7" s="250" t="e">
        <f>IF(tbl_TransDet_Exp[[#This Row],[+/-  (HR GL Detail)]]&lt;&gt;"",tbl_TransDet_Exp[[#This Row],[+/-  (HR GL Detail)]],IF(#REF!&lt;&gt;"",#REF!,""))</f>
        <v>#REF!</v>
      </c>
      <c r="AC2447" s="250" t="str">
        <f t="shared" si="117"/>
        <v>https://financials.omni.fsu.edu/psp/sprdfi/EMPLOYEE/ERP/c/AUDIT_EXPENSE_FUNCTIONS.TE_EXP_SHEET_INQ.GBL?SHEET_ID=</v>
      </c>
      <c r="AD2447" s="250" t="str">
        <f t="shared" si="118"/>
        <v>&amp;PAGE=EX_SHEET_ENTRY</v>
      </c>
      <c r="AE2447" s="250" t="str">
        <f>IF(LEFT(tbl_TransDet_Exp[[#This Row],[Journal Id]],2)="EX",TEXT(tbl_TransDet_Exp[[#This Row],[Vch /Ex /PayId]],"0000000000"),"")</f>
        <v/>
      </c>
      <c r="AF2447" s="250" t="b">
        <f>IF(tbl_TransDet_Exp[[#This Row],[ER Lookup and Format]]&lt;&gt;"",CONCATENATE(tbl_TransDet_Exp[[#This Row],[https://financials.omni.fsu.edu/psp/sprdfi/EMPLOYEE/ERP/c/AUDIT_EXPENSE_FUNCTIONS.TE_EXP_SHEET_INQ.GBL?SHEET_ID=]],AE2447,tbl_TransDet_Exp[[#This Row],[&amp;PAGE=EX_SHEET_ENTRY]]))</f>
        <v>0</v>
      </c>
      <c r="AG2447" s="250" t="str">
        <f t="shared" si="119"/>
        <v>https://docmgmt.its.fsu.edu/NolijWeb/public/apiLoginCheck.jsp?redir=../documentviewer/%3FdocumentId%3D</v>
      </c>
      <c r="AH24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7" s="250" t="str">
        <f>tbl_TransDet_Exp[[#Headers],[&amp;TargetFrameName=None]]</f>
        <v>&amp;TargetFrameName=None</v>
      </c>
      <c r="AJ24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7" s="71"/>
      <c r="AN2447" s="22"/>
      <c r="AO2447" s="22"/>
      <c r="AP2447" s="208"/>
      <c r="AQ2447" s="42" t="e">
        <f>IF(tbl_TransDet_Exp[[#This Row],[Custom SR Type]]="",INDEX(SR_Lookup[Section Name],MATCH(tbl_TransDet_Exp[[#This Row],[Account]],SR_Lookup[Account],0)),tbl_TransDet_Exp[[#This Row],[Custom SR Type]])</f>
        <v>#N/A</v>
      </c>
      <c r="AR2447" s="42">
        <f>VALUE(CONCATENATE(C2447,TEXT(tbl_TransDet_Exp[[#This Row],[Pd]],"00")))</f>
        <v>0</v>
      </c>
      <c r="AS2447" s="42" t="str">
        <f>TEXT(tbl_TransDet_Exp[[#This Row],[Project Id]],"000000")</f>
        <v>000000</v>
      </c>
      <c r="AT2447" s="42" t="e">
        <f>INDEX(Table11[Description],MATCH(tbl_TransDet_Exp[[#This Row],[Account]],Table11[GL Account],0))</f>
        <v>#N/A</v>
      </c>
      <c r="AU24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8" spans="2:47">
      <c r="B2448" s="11"/>
      <c r="C2448" s="243"/>
      <c r="D2448" s="243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244"/>
      <c r="P2448" s="11"/>
      <c r="Q2448" s="245"/>
      <c r="R2448" s="11"/>
      <c r="S2448" s="11"/>
      <c r="T2448" s="11"/>
      <c r="U2448" s="11"/>
      <c r="V2448" s="11"/>
      <c r="W2448" s="11"/>
      <c r="X2448" s="11"/>
      <c r="Y2448" s="11"/>
      <c r="Z2448" s="246"/>
      <c r="AA24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8" s="250" t="e">
        <f>IF(tbl_TransDet_Exp[[#This Row],[+/-  (HR GL Detail)]]&lt;&gt;"",tbl_TransDet_Exp[[#This Row],[+/-  (HR GL Detail)]],IF(#REF!&lt;&gt;"",#REF!,""))</f>
        <v>#REF!</v>
      </c>
      <c r="AC2448" s="250" t="str">
        <f t="shared" si="117"/>
        <v>https://financials.omni.fsu.edu/psp/sprdfi/EMPLOYEE/ERP/c/AUDIT_EXPENSE_FUNCTIONS.TE_EXP_SHEET_INQ.GBL?SHEET_ID=</v>
      </c>
      <c r="AD2448" s="250" t="str">
        <f t="shared" si="118"/>
        <v>&amp;PAGE=EX_SHEET_ENTRY</v>
      </c>
      <c r="AE2448" s="250" t="str">
        <f>IF(LEFT(tbl_TransDet_Exp[[#This Row],[Journal Id]],2)="EX",TEXT(tbl_TransDet_Exp[[#This Row],[Vch /Ex /PayId]],"0000000000"),"")</f>
        <v/>
      </c>
      <c r="AF2448" s="250" t="b">
        <f>IF(tbl_TransDet_Exp[[#This Row],[ER Lookup and Format]]&lt;&gt;"",CONCATENATE(tbl_TransDet_Exp[[#This Row],[https://financials.omni.fsu.edu/psp/sprdfi/EMPLOYEE/ERP/c/AUDIT_EXPENSE_FUNCTIONS.TE_EXP_SHEET_INQ.GBL?SHEET_ID=]],AE2448,tbl_TransDet_Exp[[#This Row],[&amp;PAGE=EX_SHEET_ENTRY]]))</f>
        <v>0</v>
      </c>
      <c r="AG2448" s="250" t="str">
        <f t="shared" si="119"/>
        <v>https://docmgmt.its.fsu.edu/NolijWeb/public/apiLoginCheck.jsp?redir=../documentviewer/%3FdocumentId%3D</v>
      </c>
      <c r="AH24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8" s="250" t="str">
        <f>tbl_TransDet_Exp[[#Headers],[&amp;TargetFrameName=None]]</f>
        <v>&amp;TargetFrameName=None</v>
      </c>
      <c r="AJ24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8" s="71"/>
      <c r="AN2448" s="22"/>
      <c r="AO2448" s="22"/>
      <c r="AP2448" s="208"/>
      <c r="AQ2448" s="42" t="e">
        <f>IF(tbl_TransDet_Exp[[#This Row],[Custom SR Type]]="",INDEX(SR_Lookup[Section Name],MATCH(tbl_TransDet_Exp[[#This Row],[Account]],SR_Lookup[Account],0)),tbl_TransDet_Exp[[#This Row],[Custom SR Type]])</f>
        <v>#N/A</v>
      </c>
      <c r="AR2448" s="42">
        <f>VALUE(CONCATENATE(C2448,TEXT(tbl_TransDet_Exp[[#This Row],[Pd]],"00")))</f>
        <v>0</v>
      </c>
      <c r="AS2448" s="42" t="str">
        <f>TEXT(tbl_TransDet_Exp[[#This Row],[Project Id]],"000000")</f>
        <v>000000</v>
      </c>
      <c r="AT2448" s="42" t="e">
        <f>INDEX(Table11[Description],MATCH(tbl_TransDet_Exp[[#This Row],[Account]],Table11[GL Account],0))</f>
        <v>#N/A</v>
      </c>
      <c r="AU24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49" spans="2:47">
      <c r="B2449" s="11"/>
      <c r="C2449" s="243"/>
      <c r="D2449" s="243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244"/>
      <c r="P2449" s="11"/>
      <c r="Q2449" s="245"/>
      <c r="R2449" s="11"/>
      <c r="S2449" s="11"/>
      <c r="T2449" s="11"/>
      <c r="U2449" s="11"/>
      <c r="V2449" s="11"/>
      <c r="W2449" s="11"/>
      <c r="X2449" s="11"/>
      <c r="Y2449" s="11"/>
      <c r="Z2449" s="246"/>
      <c r="AA24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49" s="250" t="e">
        <f>IF(tbl_TransDet_Exp[[#This Row],[+/-  (HR GL Detail)]]&lt;&gt;"",tbl_TransDet_Exp[[#This Row],[+/-  (HR GL Detail)]],IF(#REF!&lt;&gt;"",#REF!,""))</f>
        <v>#REF!</v>
      </c>
      <c r="AC2449" s="250" t="str">
        <f t="shared" si="117"/>
        <v>https://financials.omni.fsu.edu/psp/sprdfi/EMPLOYEE/ERP/c/AUDIT_EXPENSE_FUNCTIONS.TE_EXP_SHEET_INQ.GBL?SHEET_ID=</v>
      </c>
      <c r="AD2449" s="250" t="str">
        <f t="shared" si="118"/>
        <v>&amp;PAGE=EX_SHEET_ENTRY</v>
      </c>
      <c r="AE2449" s="250" t="str">
        <f>IF(LEFT(tbl_TransDet_Exp[[#This Row],[Journal Id]],2)="EX",TEXT(tbl_TransDet_Exp[[#This Row],[Vch /Ex /PayId]],"0000000000"),"")</f>
        <v/>
      </c>
      <c r="AF2449" s="250" t="b">
        <f>IF(tbl_TransDet_Exp[[#This Row],[ER Lookup and Format]]&lt;&gt;"",CONCATENATE(tbl_TransDet_Exp[[#This Row],[https://financials.omni.fsu.edu/psp/sprdfi/EMPLOYEE/ERP/c/AUDIT_EXPENSE_FUNCTIONS.TE_EXP_SHEET_INQ.GBL?SHEET_ID=]],AE2449,tbl_TransDet_Exp[[#This Row],[&amp;PAGE=EX_SHEET_ENTRY]]))</f>
        <v>0</v>
      </c>
      <c r="AG2449" s="250" t="str">
        <f t="shared" si="119"/>
        <v>https://docmgmt.its.fsu.edu/NolijWeb/public/apiLoginCheck.jsp?redir=../documentviewer/%3FdocumentId%3D</v>
      </c>
      <c r="AH24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49" s="250" t="str">
        <f>tbl_TransDet_Exp[[#Headers],[&amp;TargetFrameName=None]]</f>
        <v>&amp;TargetFrameName=None</v>
      </c>
      <c r="AJ24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49" s="71"/>
      <c r="AN2449" s="22"/>
      <c r="AO2449" s="22"/>
      <c r="AP2449" s="208"/>
      <c r="AQ2449" s="42" t="e">
        <f>IF(tbl_TransDet_Exp[[#This Row],[Custom SR Type]]="",INDEX(SR_Lookup[Section Name],MATCH(tbl_TransDet_Exp[[#This Row],[Account]],SR_Lookup[Account],0)),tbl_TransDet_Exp[[#This Row],[Custom SR Type]])</f>
        <v>#N/A</v>
      </c>
      <c r="AR2449" s="42">
        <f>VALUE(CONCATENATE(C2449,TEXT(tbl_TransDet_Exp[[#This Row],[Pd]],"00")))</f>
        <v>0</v>
      </c>
      <c r="AS2449" s="42" t="str">
        <f>TEXT(tbl_TransDet_Exp[[#This Row],[Project Id]],"000000")</f>
        <v>000000</v>
      </c>
      <c r="AT2449" s="42" t="e">
        <f>INDEX(Table11[Description],MATCH(tbl_TransDet_Exp[[#This Row],[Account]],Table11[GL Account],0))</f>
        <v>#N/A</v>
      </c>
      <c r="AU24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0" spans="2:47">
      <c r="B2450" s="11"/>
      <c r="C2450" s="243"/>
      <c r="D2450" s="243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244"/>
      <c r="P2450" s="11"/>
      <c r="Q2450" s="245"/>
      <c r="R2450" s="11"/>
      <c r="S2450" s="11"/>
      <c r="T2450" s="11"/>
      <c r="U2450" s="11"/>
      <c r="V2450" s="11"/>
      <c r="W2450" s="11"/>
      <c r="X2450" s="11"/>
      <c r="Y2450" s="11"/>
      <c r="Z2450" s="246"/>
      <c r="AA24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0" s="250" t="e">
        <f>IF(tbl_TransDet_Exp[[#This Row],[+/-  (HR GL Detail)]]&lt;&gt;"",tbl_TransDet_Exp[[#This Row],[+/-  (HR GL Detail)]],IF(#REF!&lt;&gt;"",#REF!,""))</f>
        <v>#REF!</v>
      </c>
      <c r="AC2450" s="250" t="str">
        <f t="shared" si="117"/>
        <v>https://financials.omni.fsu.edu/psp/sprdfi/EMPLOYEE/ERP/c/AUDIT_EXPENSE_FUNCTIONS.TE_EXP_SHEET_INQ.GBL?SHEET_ID=</v>
      </c>
      <c r="AD2450" s="250" t="str">
        <f t="shared" si="118"/>
        <v>&amp;PAGE=EX_SHEET_ENTRY</v>
      </c>
      <c r="AE2450" s="250" t="str">
        <f>IF(LEFT(tbl_TransDet_Exp[[#This Row],[Journal Id]],2)="EX",TEXT(tbl_TransDet_Exp[[#This Row],[Vch /Ex /PayId]],"0000000000"),"")</f>
        <v/>
      </c>
      <c r="AF2450" s="250" t="b">
        <f>IF(tbl_TransDet_Exp[[#This Row],[ER Lookup and Format]]&lt;&gt;"",CONCATENATE(tbl_TransDet_Exp[[#This Row],[https://financials.omni.fsu.edu/psp/sprdfi/EMPLOYEE/ERP/c/AUDIT_EXPENSE_FUNCTIONS.TE_EXP_SHEET_INQ.GBL?SHEET_ID=]],AE2450,tbl_TransDet_Exp[[#This Row],[&amp;PAGE=EX_SHEET_ENTRY]]))</f>
        <v>0</v>
      </c>
      <c r="AG2450" s="250" t="str">
        <f t="shared" si="119"/>
        <v>https://docmgmt.its.fsu.edu/NolijWeb/public/apiLoginCheck.jsp?redir=../documentviewer/%3FdocumentId%3D</v>
      </c>
      <c r="AH24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0" s="250" t="str">
        <f>tbl_TransDet_Exp[[#Headers],[&amp;TargetFrameName=None]]</f>
        <v>&amp;TargetFrameName=None</v>
      </c>
      <c r="AJ24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0" s="71"/>
      <c r="AN2450" s="22"/>
      <c r="AO2450" s="22"/>
      <c r="AP2450" s="208"/>
      <c r="AQ2450" s="42" t="e">
        <f>IF(tbl_TransDet_Exp[[#This Row],[Custom SR Type]]="",INDEX(SR_Lookup[Section Name],MATCH(tbl_TransDet_Exp[[#This Row],[Account]],SR_Lookup[Account],0)),tbl_TransDet_Exp[[#This Row],[Custom SR Type]])</f>
        <v>#N/A</v>
      </c>
      <c r="AR2450" s="42">
        <f>VALUE(CONCATENATE(C2450,TEXT(tbl_TransDet_Exp[[#This Row],[Pd]],"00")))</f>
        <v>0</v>
      </c>
      <c r="AS2450" s="42" t="str">
        <f>TEXT(tbl_TransDet_Exp[[#This Row],[Project Id]],"000000")</f>
        <v>000000</v>
      </c>
      <c r="AT2450" s="42" t="e">
        <f>INDEX(Table11[Description],MATCH(tbl_TransDet_Exp[[#This Row],[Account]],Table11[GL Account],0))</f>
        <v>#N/A</v>
      </c>
      <c r="AU24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1" spans="2:47">
      <c r="B2451" s="11"/>
      <c r="C2451" s="243"/>
      <c r="D2451" s="243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244"/>
      <c r="P2451" s="11"/>
      <c r="Q2451" s="245"/>
      <c r="R2451" s="11"/>
      <c r="S2451" s="11"/>
      <c r="T2451" s="11"/>
      <c r="U2451" s="11"/>
      <c r="V2451" s="11"/>
      <c r="W2451" s="11"/>
      <c r="X2451" s="11"/>
      <c r="Y2451" s="11"/>
      <c r="Z2451" s="246"/>
      <c r="AA24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1" s="250" t="e">
        <f>IF(tbl_TransDet_Exp[[#This Row],[+/-  (HR GL Detail)]]&lt;&gt;"",tbl_TransDet_Exp[[#This Row],[+/-  (HR GL Detail)]],IF(#REF!&lt;&gt;"",#REF!,""))</f>
        <v>#REF!</v>
      </c>
      <c r="AC2451" s="250" t="str">
        <f t="shared" si="117"/>
        <v>https://financials.omni.fsu.edu/psp/sprdfi/EMPLOYEE/ERP/c/AUDIT_EXPENSE_FUNCTIONS.TE_EXP_SHEET_INQ.GBL?SHEET_ID=</v>
      </c>
      <c r="AD2451" s="250" t="str">
        <f t="shared" si="118"/>
        <v>&amp;PAGE=EX_SHEET_ENTRY</v>
      </c>
      <c r="AE2451" s="250" t="str">
        <f>IF(LEFT(tbl_TransDet_Exp[[#This Row],[Journal Id]],2)="EX",TEXT(tbl_TransDet_Exp[[#This Row],[Vch /Ex /PayId]],"0000000000"),"")</f>
        <v/>
      </c>
      <c r="AF2451" s="250" t="b">
        <f>IF(tbl_TransDet_Exp[[#This Row],[ER Lookup and Format]]&lt;&gt;"",CONCATENATE(tbl_TransDet_Exp[[#This Row],[https://financials.omni.fsu.edu/psp/sprdfi/EMPLOYEE/ERP/c/AUDIT_EXPENSE_FUNCTIONS.TE_EXP_SHEET_INQ.GBL?SHEET_ID=]],AE2451,tbl_TransDet_Exp[[#This Row],[&amp;PAGE=EX_SHEET_ENTRY]]))</f>
        <v>0</v>
      </c>
      <c r="AG2451" s="250" t="str">
        <f t="shared" si="119"/>
        <v>https://docmgmt.its.fsu.edu/NolijWeb/public/apiLoginCheck.jsp?redir=../documentviewer/%3FdocumentId%3D</v>
      </c>
      <c r="AH24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1" s="250" t="str">
        <f>tbl_TransDet_Exp[[#Headers],[&amp;TargetFrameName=None]]</f>
        <v>&amp;TargetFrameName=None</v>
      </c>
      <c r="AJ24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1" s="71"/>
      <c r="AN2451" s="22"/>
      <c r="AO2451" s="22"/>
      <c r="AP2451" s="208"/>
      <c r="AQ2451" s="42" t="e">
        <f>IF(tbl_TransDet_Exp[[#This Row],[Custom SR Type]]="",INDEX(SR_Lookup[Section Name],MATCH(tbl_TransDet_Exp[[#This Row],[Account]],SR_Lookup[Account],0)),tbl_TransDet_Exp[[#This Row],[Custom SR Type]])</f>
        <v>#N/A</v>
      </c>
      <c r="AR2451" s="42">
        <f>VALUE(CONCATENATE(C2451,TEXT(tbl_TransDet_Exp[[#This Row],[Pd]],"00")))</f>
        <v>0</v>
      </c>
      <c r="AS2451" s="42" t="str">
        <f>TEXT(tbl_TransDet_Exp[[#This Row],[Project Id]],"000000")</f>
        <v>000000</v>
      </c>
      <c r="AT2451" s="42" t="e">
        <f>INDEX(Table11[Description],MATCH(tbl_TransDet_Exp[[#This Row],[Account]],Table11[GL Account],0))</f>
        <v>#N/A</v>
      </c>
      <c r="AU24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2" spans="2:47">
      <c r="B2452" s="11"/>
      <c r="C2452" s="243"/>
      <c r="D2452" s="243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244"/>
      <c r="P2452" s="11"/>
      <c r="Q2452" s="245"/>
      <c r="R2452" s="11"/>
      <c r="S2452" s="11"/>
      <c r="T2452" s="11"/>
      <c r="U2452" s="11"/>
      <c r="V2452" s="11"/>
      <c r="W2452" s="11"/>
      <c r="X2452" s="11"/>
      <c r="Y2452" s="11"/>
      <c r="Z2452" s="246"/>
      <c r="AA24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2" s="250" t="e">
        <f>IF(tbl_TransDet_Exp[[#This Row],[+/-  (HR GL Detail)]]&lt;&gt;"",tbl_TransDet_Exp[[#This Row],[+/-  (HR GL Detail)]],IF(#REF!&lt;&gt;"",#REF!,""))</f>
        <v>#REF!</v>
      </c>
      <c r="AC2452" s="250" t="str">
        <f t="shared" si="117"/>
        <v>https://financials.omni.fsu.edu/psp/sprdfi/EMPLOYEE/ERP/c/AUDIT_EXPENSE_FUNCTIONS.TE_EXP_SHEET_INQ.GBL?SHEET_ID=</v>
      </c>
      <c r="AD2452" s="250" t="str">
        <f t="shared" si="118"/>
        <v>&amp;PAGE=EX_SHEET_ENTRY</v>
      </c>
      <c r="AE2452" s="250" t="str">
        <f>IF(LEFT(tbl_TransDet_Exp[[#This Row],[Journal Id]],2)="EX",TEXT(tbl_TransDet_Exp[[#This Row],[Vch /Ex /PayId]],"0000000000"),"")</f>
        <v/>
      </c>
      <c r="AF2452" s="250" t="b">
        <f>IF(tbl_TransDet_Exp[[#This Row],[ER Lookup and Format]]&lt;&gt;"",CONCATENATE(tbl_TransDet_Exp[[#This Row],[https://financials.omni.fsu.edu/psp/sprdfi/EMPLOYEE/ERP/c/AUDIT_EXPENSE_FUNCTIONS.TE_EXP_SHEET_INQ.GBL?SHEET_ID=]],AE2452,tbl_TransDet_Exp[[#This Row],[&amp;PAGE=EX_SHEET_ENTRY]]))</f>
        <v>0</v>
      </c>
      <c r="AG2452" s="250" t="str">
        <f t="shared" si="119"/>
        <v>https://docmgmt.its.fsu.edu/NolijWeb/public/apiLoginCheck.jsp?redir=../documentviewer/%3FdocumentId%3D</v>
      </c>
      <c r="AH24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2" s="250" t="str">
        <f>tbl_TransDet_Exp[[#Headers],[&amp;TargetFrameName=None]]</f>
        <v>&amp;TargetFrameName=None</v>
      </c>
      <c r="AJ24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2" s="71"/>
      <c r="AN2452" s="22"/>
      <c r="AO2452" s="22"/>
      <c r="AP2452" s="208"/>
      <c r="AQ2452" s="42" t="e">
        <f>IF(tbl_TransDet_Exp[[#This Row],[Custom SR Type]]="",INDEX(SR_Lookup[Section Name],MATCH(tbl_TransDet_Exp[[#This Row],[Account]],SR_Lookup[Account],0)),tbl_TransDet_Exp[[#This Row],[Custom SR Type]])</f>
        <v>#N/A</v>
      </c>
      <c r="AR2452" s="42">
        <f>VALUE(CONCATENATE(C2452,TEXT(tbl_TransDet_Exp[[#This Row],[Pd]],"00")))</f>
        <v>0</v>
      </c>
      <c r="AS2452" s="42" t="str">
        <f>TEXT(tbl_TransDet_Exp[[#This Row],[Project Id]],"000000")</f>
        <v>000000</v>
      </c>
      <c r="AT2452" s="42" t="e">
        <f>INDEX(Table11[Description],MATCH(tbl_TransDet_Exp[[#This Row],[Account]],Table11[GL Account],0))</f>
        <v>#N/A</v>
      </c>
      <c r="AU24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3" spans="2:47">
      <c r="B2453" s="11"/>
      <c r="C2453" s="243"/>
      <c r="D2453" s="243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244"/>
      <c r="P2453" s="11"/>
      <c r="Q2453" s="245"/>
      <c r="R2453" s="11"/>
      <c r="S2453" s="11"/>
      <c r="T2453" s="11"/>
      <c r="U2453" s="11"/>
      <c r="V2453" s="11"/>
      <c r="W2453" s="11"/>
      <c r="X2453" s="11"/>
      <c r="Y2453" s="11"/>
      <c r="Z2453" s="246"/>
      <c r="AA24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3" s="250" t="e">
        <f>IF(tbl_TransDet_Exp[[#This Row],[+/-  (HR GL Detail)]]&lt;&gt;"",tbl_TransDet_Exp[[#This Row],[+/-  (HR GL Detail)]],IF(#REF!&lt;&gt;"",#REF!,""))</f>
        <v>#REF!</v>
      </c>
      <c r="AC2453" s="250" t="str">
        <f t="shared" si="117"/>
        <v>https://financials.omni.fsu.edu/psp/sprdfi/EMPLOYEE/ERP/c/AUDIT_EXPENSE_FUNCTIONS.TE_EXP_SHEET_INQ.GBL?SHEET_ID=</v>
      </c>
      <c r="AD2453" s="250" t="str">
        <f t="shared" si="118"/>
        <v>&amp;PAGE=EX_SHEET_ENTRY</v>
      </c>
      <c r="AE2453" s="250" t="str">
        <f>IF(LEFT(tbl_TransDet_Exp[[#This Row],[Journal Id]],2)="EX",TEXT(tbl_TransDet_Exp[[#This Row],[Vch /Ex /PayId]],"0000000000"),"")</f>
        <v/>
      </c>
      <c r="AF2453" s="250" t="b">
        <f>IF(tbl_TransDet_Exp[[#This Row],[ER Lookup and Format]]&lt;&gt;"",CONCATENATE(tbl_TransDet_Exp[[#This Row],[https://financials.omni.fsu.edu/psp/sprdfi/EMPLOYEE/ERP/c/AUDIT_EXPENSE_FUNCTIONS.TE_EXP_SHEET_INQ.GBL?SHEET_ID=]],AE2453,tbl_TransDet_Exp[[#This Row],[&amp;PAGE=EX_SHEET_ENTRY]]))</f>
        <v>0</v>
      </c>
      <c r="AG2453" s="250" t="str">
        <f t="shared" si="119"/>
        <v>https://docmgmt.its.fsu.edu/NolijWeb/public/apiLoginCheck.jsp?redir=../documentviewer/%3FdocumentId%3D</v>
      </c>
      <c r="AH24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3" s="250" t="str">
        <f>tbl_TransDet_Exp[[#Headers],[&amp;TargetFrameName=None]]</f>
        <v>&amp;TargetFrameName=None</v>
      </c>
      <c r="AJ24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3" s="71"/>
      <c r="AN2453" s="22"/>
      <c r="AO2453" s="22"/>
      <c r="AP2453" s="208"/>
      <c r="AQ2453" s="42" t="e">
        <f>IF(tbl_TransDet_Exp[[#This Row],[Custom SR Type]]="",INDEX(SR_Lookup[Section Name],MATCH(tbl_TransDet_Exp[[#This Row],[Account]],SR_Lookup[Account],0)),tbl_TransDet_Exp[[#This Row],[Custom SR Type]])</f>
        <v>#N/A</v>
      </c>
      <c r="AR2453" s="42">
        <f>VALUE(CONCATENATE(C2453,TEXT(tbl_TransDet_Exp[[#This Row],[Pd]],"00")))</f>
        <v>0</v>
      </c>
      <c r="AS2453" s="42" t="str">
        <f>TEXT(tbl_TransDet_Exp[[#This Row],[Project Id]],"000000")</f>
        <v>000000</v>
      </c>
      <c r="AT2453" s="42" t="e">
        <f>INDEX(Table11[Description],MATCH(tbl_TransDet_Exp[[#This Row],[Account]],Table11[GL Account],0))</f>
        <v>#N/A</v>
      </c>
      <c r="AU24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4" spans="2:47">
      <c r="B2454" s="11"/>
      <c r="C2454" s="243"/>
      <c r="D2454" s="243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244"/>
      <c r="P2454" s="11"/>
      <c r="Q2454" s="245"/>
      <c r="R2454" s="11"/>
      <c r="S2454" s="11"/>
      <c r="T2454" s="11"/>
      <c r="U2454" s="11"/>
      <c r="V2454" s="11"/>
      <c r="W2454" s="11"/>
      <c r="X2454" s="11"/>
      <c r="Y2454" s="11"/>
      <c r="Z2454" s="246"/>
      <c r="AA24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4" s="250" t="e">
        <f>IF(tbl_TransDet_Exp[[#This Row],[+/-  (HR GL Detail)]]&lt;&gt;"",tbl_TransDet_Exp[[#This Row],[+/-  (HR GL Detail)]],IF(#REF!&lt;&gt;"",#REF!,""))</f>
        <v>#REF!</v>
      </c>
      <c r="AC2454" s="250" t="str">
        <f t="shared" si="117"/>
        <v>https://financials.omni.fsu.edu/psp/sprdfi/EMPLOYEE/ERP/c/AUDIT_EXPENSE_FUNCTIONS.TE_EXP_SHEET_INQ.GBL?SHEET_ID=</v>
      </c>
      <c r="AD2454" s="250" t="str">
        <f t="shared" si="118"/>
        <v>&amp;PAGE=EX_SHEET_ENTRY</v>
      </c>
      <c r="AE2454" s="250" t="str">
        <f>IF(LEFT(tbl_TransDet_Exp[[#This Row],[Journal Id]],2)="EX",TEXT(tbl_TransDet_Exp[[#This Row],[Vch /Ex /PayId]],"0000000000"),"")</f>
        <v/>
      </c>
      <c r="AF2454" s="250" t="b">
        <f>IF(tbl_TransDet_Exp[[#This Row],[ER Lookup and Format]]&lt;&gt;"",CONCATENATE(tbl_TransDet_Exp[[#This Row],[https://financials.omni.fsu.edu/psp/sprdfi/EMPLOYEE/ERP/c/AUDIT_EXPENSE_FUNCTIONS.TE_EXP_SHEET_INQ.GBL?SHEET_ID=]],AE2454,tbl_TransDet_Exp[[#This Row],[&amp;PAGE=EX_SHEET_ENTRY]]))</f>
        <v>0</v>
      </c>
      <c r="AG2454" s="250" t="str">
        <f t="shared" si="119"/>
        <v>https://docmgmt.its.fsu.edu/NolijWeb/public/apiLoginCheck.jsp?redir=../documentviewer/%3FdocumentId%3D</v>
      </c>
      <c r="AH24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4" s="250" t="str">
        <f>tbl_TransDet_Exp[[#Headers],[&amp;TargetFrameName=None]]</f>
        <v>&amp;TargetFrameName=None</v>
      </c>
      <c r="AJ24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4" s="71"/>
      <c r="AN2454" s="22"/>
      <c r="AO2454" s="22"/>
      <c r="AP2454" s="208"/>
      <c r="AQ2454" s="42" t="e">
        <f>IF(tbl_TransDet_Exp[[#This Row],[Custom SR Type]]="",INDEX(SR_Lookup[Section Name],MATCH(tbl_TransDet_Exp[[#This Row],[Account]],SR_Lookup[Account],0)),tbl_TransDet_Exp[[#This Row],[Custom SR Type]])</f>
        <v>#N/A</v>
      </c>
      <c r="AR2454" s="42">
        <f>VALUE(CONCATENATE(C2454,TEXT(tbl_TransDet_Exp[[#This Row],[Pd]],"00")))</f>
        <v>0</v>
      </c>
      <c r="AS2454" s="42" t="str">
        <f>TEXT(tbl_TransDet_Exp[[#This Row],[Project Id]],"000000")</f>
        <v>000000</v>
      </c>
      <c r="AT2454" s="42" t="e">
        <f>INDEX(Table11[Description],MATCH(tbl_TransDet_Exp[[#This Row],[Account]],Table11[GL Account],0))</f>
        <v>#N/A</v>
      </c>
      <c r="AU24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5" spans="2:47">
      <c r="B2455" s="11"/>
      <c r="C2455" s="243"/>
      <c r="D2455" s="243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244"/>
      <c r="P2455" s="11"/>
      <c r="Q2455" s="245"/>
      <c r="R2455" s="11"/>
      <c r="S2455" s="11"/>
      <c r="T2455" s="11"/>
      <c r="U2455" s="11"/>
      <c r="V2455" s="11"/>
      <c r="W2455" s="11"/>
      <c r="X2455" s="11"/>
      <c r="Y2455" s="11"/>
      <c r="Z2455" s="246"/>
      <c r="AA24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5" s="250" t="e">
        <f>IF(tbl_TransDet_Exp[[#This Row],[+/-  (HR GL Detail)]]&lt;&gt;"",tbl_TransDet_Exp[[#This Row],[+/-  (HR GL Detail)]],IF(#REF!&lt;&gt;"",#REF!,""))</f>
        <v>#REF!</v>
      </c>
      <c r="AC2455" s="250" t="str">
        <f t="shared" si="117"/>
        <v>https://financials.omni.fsu.edu/psp/sprdfi/EMPLOYEE/ERP/c/AUDIT_EXPENSE_FUNCTIONS.TE_EXP_SHEET_INQ.GBL?SHEET_ID=</v>
      </c>
      <c r="AD2455" s="250" t="str">
        <f t="shared" si="118"/>
        <v>&amp;PAGE=EX_SHEET_ENTRY</v>
      </c>
      <c r="AE2455" s="250" t="str">
        <f>IF(LEFT(tbl_TransDet_Exp[[#This Row],[Journal Id]],2)="EX",TEXT(tbl_TransDet_Exp[[#This Row],[Vch /Ex /PayId]],"0000000000"),"")</f>
        <v/>
      </c>
      <c r="AF2455" s="250" t="b">
        <f>IF(tbl_TransDet_Exp[[#This Row],[ER Lookup and Format]]&lt;&gt;"",CONCATENATE(tbl_TransDet_Exp[[#This Row],[https://financials.omni.fsu.edu/psp/sprdfi/EMPLOYEE/ERP/c/AUDIT_EXPENSE_FUNCTIONS.TE_EXP_SHEET_INQ.GBL?SHEET_ID=]],AE2455,tbl_TransDet_Exp[[#This Row],[&amp;PAGE=EX_SHEET_ENTRY]]))</f>
        <v>0</v>
      </c>
      <c r="AG2455" s="250" t="str">
        <f t="shared" si="119"/>
        <v>https://docmgmt.its.fsu.edu/NolijWeb/public/apiLoginCheck.jsp?redir=../documentviewer/%3FdocumentId%3D</v>
      </c>
      <c r="AH24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5" s="250" t="str">
        <f>tbl_TransDet_Exp[[#Headers],[&amp;TargetFrameName=None]]</f>
        <v>&amp;TargetFrameName=None</v>
      </c>
      <c r="AJ24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5" s="71"/>
      <c r="AN2455" s="22"/>
      <c r="AO2455" s="22"/>
      <c r="AP2455" s="208"/>
      <c r="AQ2455" s="42" t="e">
        <f>IF(tbl_TransDet_Exp[[#This Row],[Custom SR Type]]="",INDEX(SR_Lookup[Section Name],MATCH(tbl_TransDet_Exp[[#This Row],[Account]],SR_Lookup[Account],0)),tbl_TransDet_Exp[[#This Row],[Custom SR Type]])</f>
        <v>#N/A</v>
      </c>
      <c r="AR2455" s="42">
        <f>VALUE(CONCATENATE(C2455,TEXT(tbl_TransDet_Exp[[#This Row],[Pd]],"00")))</f>
        <v>0</v>
      </c>
      <c r="AS2455" s="42" t="str">
        <f>TEXT(tbl_TransDet_Exp[[#This Row],[Project Id]],"000000")</f>
        <v>000000</v>
      </c>
      <c r="AT2455" s="42" t="e">
        <f>INDEX(Table11[Description],MATCH(tbl_TransDet_Exp[[#This Row],[Account]],Table11[GL Account],0))</f>
        <v>#N/A</v>
      </c>
      <c r="AU24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6" spans="2:47">
      <c r="B2456" s="11"/>
      <c r="C2456" s="243"/>
      <c r="D2456" s="243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244"/>
      <c r="P2456" s="11"/>
      <c r="Q2456" s="245"/>
      <c r="R2456" s="11"/>
      <c r="S2456" s="11"/>
      <c r="T2456" s="11"/>
      <c r="U2456" s="11"/>
      <c r="V2456" s="11"/>
      <c r="W2456" s="11"/>
      <c r="X2456" s="11"/>
      <c r="Y2456" s="11"/>
      <c r="Z2456" s="246"/>
      <c r="AA24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6" s="250" t="e">
        <f>IF(tbl_TransDet_Exp[[#This Row],[+/-  (HR GL Detail)]]&lt;&gt;"",tbl_TransDet_Exp[[#This Row],[+/-  (HR GL Detail)]],IF(#REF!&lt;&gt;"",#REF!,""))</f>
        <v>#REF!</v>
      </c>
      <c r="AC2456" s="250" t="str">
        <f t="shared" si="117"/>
        <v>https://financials.omni.fsu.edu/psp/sprdfi/EMPLOYEE/ERP/c/AUDIT_EXPENSE_FUNCTIONS.TE_EXP_SHEET_INQ.GBL?SHEET_ID=</v>
      </c>
      <c r="AD2456" s="250" t="str">
        <f t="shared" si="118"/>
        <v>&amp;PAGE=EX_SHEET_ENTRY</v>
      </c>
      <c r="AE2456" s="250" t="str">
        <f>IF(LEFT(tbl_TransDet_Exp[[#This Row],[Journal Id]],2)="EX",TEXT(tbl_TransDet_Exp[[#This Row],[Vch /Ex /PayId]],"0000000000"),"")</f>
        <v/>
      </c>
      <c r="AF2456" s="250" t="b">
        <f>IF(tbl_TransDet_Exp[[#This Row],[ER Lookup and Format]]&lt;&gt;"",CONCATENATE(tbl_TransDet_Exp[[#This Row],[https://financials.omni.fsu.edu/psp/sprdfi/EMPLOYEE/ERP/c/AUDIT_EXPENSE_FUNCTIONS.TE_EXP_SHEET_INQ.GBL?SHEET_ID=]],AE2456,tbl_TransDet_Exp[[#This Row],[&amp;PAGE=EX_SHEET_ENTRY]]))</f>
        <v>0</v>
      </c>
      <c r="AG2456" s="250" t="str">
        <f t="shared" si="119"/>
        <v>https://docmgmt.its.fsu.edu/NolijWeb/public/apiLoginCheck.jsp?redir=../documentviewer/%3FdocumentId%3D</v>
      </c>
      <c r="AH24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6" s="250" t="str">
        <f>tbl_TransDet_Exp[[#Headers],[&amp;TargetFrameName=None]]</f>
        <v>&amp;TargetFrameName=None</v>
      </c>
      <c r="AJ24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6" s="71"/>
      <c r="AN2456" s="22"/>
      <c r="AO2456" s="22"/>
      <c r="AP2456" s="208"/>
      <c r="AQ2456" s="42" t="e">
        <f>IF(tbl_TransDet_Exp[[#This Row],[Custom SR Type]]="",INDEX(SR_Lookup[Section Name],MATCH(tbl_TransDet_Exp[[#This Row],[Account]],SR_Lookup[Account],0)),tbl_TransDet_Exp[[#This Row],[Custom SR Type]])</f>
        <v>#N/A</v>
      </c>
      <c r="AR2456" s="42">
        <f>VALUE(CONCATENATE(C2456,TEXT(tbl_TransDet_Exp[[#This Row],[Pd]],"00")))</f>
        <v>0</v>
      </c>
      <c r="AS2456" s="42" t="str">
        <f>TEXT(tbl_TransDet_Exp[[#This Row],[Project Id]],"000000")</f>
        <v>000000</v>
      </c>
      <c r="AT2456" s="42" t="e">
        <f>INDEX(Table11[Description],MATCH(tbl_TransDet_Exp[[#This Row],[Account]],Table11[GL Account],0))</f>
        <v>#N/A</v>
      </c>
      <c r="AU24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7" spans="2:47">
      <c r="B2457" s="11"/>
      <c r="C2457" s="243"/>
      <c r="D2457" s="243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244"/>
      <c r="P2457" s="11"/>
      <c r="Q2457" s="245"/>
      <c r="R2457" s="11"/>
      <c r="S2457" s="11"/>
      <c r="T2457" s="11"/>
      <c r="U2457" s="11"/>
      <c r="V2457" s="11"/>
      <c r="W2457" s="11"/>
      <c r="X2457" s="11"/>
      <c r="Y2457" s="11"/>
      <c r="Z2457" s="246"/>
      <c r="AA24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7" s="250" t="e">
        <f>IF(tbl_TransDet_Exp[[#This Row],[+/-  (HR GL Detail)]]&lt;&gt;"",tbl_TransDet_Exp[[#This Row],[+/-  (HR GL Detail)]],IF(#REF!&lt;&gt;"",#REF!,""))</f>
        <v>#REF!</v>
      </c>
      <c r="AC2457" s="250" t="str">
        <f t="shared" si="117"/>
        <v>https://financials.omni.fsu.edu/psp/sprdfi/EMPLOYEE/ERP/c/AUDIT_EXPENSE_FUNCTIONS.TE_EXP_SHEET_INQ.GBL?SHEET_ID=</v>
      </c>
      <c r="AD2457" s="250" t="str">
        <f t="shared" si="118"/>
        <v>&amp;PAGE=EX_SHEET_ENTRY</v>
      </c>
      <c r="AE2457" s="250" t="str">
        <f>IF(LEFT(tbl_TransDet_Exp[[#This Row],[Journal Id]],2)="EX",TEXT(tbl_TransDet_Exp[[#This Row],[Vch /Ex /PayId]],"0000000000"),"")</f>
        <v/>
      </c>
      <c r="AF2457" s="250" t="b">
        <f>IF(tbl_TransDet_Exp[[#This Row],[ER Lookup and Format]]&lt;&gt;"",CONCATENATE(tbl_TransDet_Exp[[#This Row],[https://financials.omni.fsu.edu/psp/sprdfi/EMPLOYEE/ERP/c/AUDIT_EXPENSE_FUNCTIONS.TE_EXP_SHEET_INQ.GBL?SHEET_ID=]],AE2457,tbl_TransDet_Exp[[#This Row],[&amp;PAGE=EX_SHEET_ENTRY]]))</f>
        <v>0</v>
      </c>
      <c r="AG2457" s="250" t="str">
        <f t="shared" si="119"/>
        <v>https://docmgmt.its.fsu.edu/NolijWeb/public/apiLoginCheck.jsp?redir=../documentviewer/%3FdocumentId%3D</v>
      </c>
      <c r="AH24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7" s="250" t="str">
        <f>tbl_TransDet_Exp[[#Headers],[&amp;TargetFrameName=None]]</f>
        <v>&amp;TargetFrameName=None</v>
      </c>
      <c r="AJ24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7" s="71"/>
      <c r="AN2457" s="22"/>
      <c r="AO2457" s="22"/>
      <c r="AP2457" s="208"/>
      <c r="AQ2457" s="42" t="e">
        <f>IF(tbl_TransDet_Exp[[#This Row],[Custom SR Type]]="",INDEX(SR_Lookup[Section Name],MATCH(tbl_TransDet_Exp[[#This Row],[Account]],SR_Lookup[Account],0)),tbl_TransDet_Exp[[#This Row],[Custom SR Type]])</f>
        <v>#N/A</v>
      </c>
      <c r="AR2457" s="42">
        <f>VALUE(CONCATENATE(C2457,TEXT(tbl_TransDet_Exp[[#This Row],[Pd]],"00")))</f>
        <v>0</v>
      </c>
      <c r="AS2457" s="42" t="str">
        <f>TEXT(tbl_TransDet_Exp[[#This Row],[Project Id]],"000000")</f>
        <v>000000</v>
      </c>
      <c r="AT2457" s="42" t="e">
        <f>INDEX(Table11[Description],MATCH(tbl_TransDet_Exp[[#This Row],[Account]],Table11[GL Account],0))</f>
        <v>#N/A</v>
      </c>
      <c r="AU24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8" spans="2:47">
      <c r="B2458" s="11"/>
      <c r="C2458" s="243"/>
      <c r="D2458" s="243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244"/>
      <c r="P2458" s="11"/>
      <c r="Q2458" s="245"/>
      <c r="R2458" s="11"/>
      <c r="S2458" s="11"/>
      <c r="T2458" s="11"/>
      <c r="U2458" s="11"/>
      <c r="V2458" s="11"/>
      <c r="W2458" s="11"/>
      <c r="X2458" s="11"/>
      <c r="Y2458" s="11"/>
      <c r="Z2458" s="246"/>
      <c r="AA24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8" s="250" t="e">
        <f>IF(tbl_TransDet_Exp[[#This Row],[+/-  (HR GL Detail)]]&lt;&gt;"",tbl_TransDet_Exp[[#This Row],[+/-  (HR GL Detail)]],IF(#REF!&lt;&gt;"",#REF!,""))</f>
        <v>#REF!</v>
      </c>
      <c r="AC2458" s="250" t="str">
        <f t="shared" si="117"/>
        <v>https://financials.omni.fsu.edu/psp/sprdfi/EMPLOYEE/ERP/c/AUDIT_EXPENSE_FUNCTIONS.TE_EXP_SHEET_INQ.GBL?SHEET_ID=</v>
      </c>
      <c r="AD2458" s="250" t="str">
        <f t="shared" si="118"/>
        <v>&amp;PAGE=EX_SHEET_ENTRY</v>
      </c>
      <c r="AE2458" s="250" t="str">
        <f>IF(LEFT(tbl_TransDet_Exp[[#This Row],[Journal Id]],2)="EX",TEXT(tbl_TransDet_Exp[[#This Row],[Vch /Ex /PayId]],"0000000000"),"")</f>
        <v/>
      </c>
      <c r="AF2458" s="250" t="b">
        <f>IF(tbl_TransDet_Exp[[#This Row],[ER Lookup and Format]]&lt;&gt;"",CONCATENATE(tbl_TransDet_Exp[[#This Row],[https://financials.omni.fsu.edu/psp/sprdfi/EMPLOYEE/ERP/c/AUDIT_EXPENSE_FUNCTIONS.TE_EXP_SHEET_INQ.GBL?SHEET_ID=]],AE2458,tbl_TransDet_Exp[[#This Row],[&amp;PAGE=EX_SHEET_ENTRY]]))</f>
        <v>0</v>
      </c>
      <c r="AG2458" s="250" t="str">
        <f t="shared" si="119"/>
        <v>https://docmgmt.its.fsu.edu/NolijWeb/public/apiLoginCheck.jsp?redir=../documentviewer/%3FdocumentId%3D</v>
      </c>
      <c r="AH24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8" s="250" t="str">
        <f>tbl_TransDet_Exp[[#Headers],[&amp;TargetFrameName=None]]</f>
        <v>&amp;TargetFrameName=None</v>
      </c>
      <c r="AJ24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8" s="71"/>
      <c r="AN2458" s="22"/>
      <c r="AO2458" s="22"/>
      <c r="AP2458" s="208"/>
      <c r="AQ2458" s="42" t="e">
        <f>IF(tbl_TransDet_Exp[[#This Row],[Custom SR Type]]="",INDEX(SR_Lookup[Section Name],MATCH(tbl_TransDet_Exp[[#This Row],[Account]],SR_Lookup[Account],0)),tbl_TransDet_Exp[[#This Row],[Custom SR Type]])</f>
        <v>#N/A</v>
      </c>
      <c r="AR2458" s="42">
        <f>VALUE(CONCATENATE(C2458,TEXT(tbl_TransDet_Exp[[#This Row],[Pd]],"00")))</f>
        <v>0</v>
      </c>
      <c r="AS2458" s="42" t="str">
        <f>TEXT(tbl_TransDet_Exp[[#This Row],[Project Id]],"000000")</f>
        <v>000000</v>
      </c>
      <c r="AT2458" s="42" t="e">
        <f>INDEX(Table11[Description],MATCH(tbl_TransDet_Exp[[#This Row],[Account]],Table11[GL Account],0))</f>
        <v>#N/A</v>
      </c>
      <c r="AU24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59" spans="2:47">
      <c r="B2459" s="11"/>
      <c r="C2459" s="243"/>
      <c r="D2459" s="243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244"/>
      <c r="P2459" s="11"/>
      <c r="Q2459" s="245"/>
      <c r="R2459" s="11"/>
      <c r="S2459" s="11"/>
      <c r="T2459" s="11"/>
      <c r="U2459" s="11"/>
      <c r="V2459" s="11"/>
      <c r="W2459" s="11"/>
      <c r="X2459" s="11"/>
      <c r="Y2459" s="11"/>
      <c r="Z2459" s="246"/>
      <c r="AA24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59" s="250" t="e">
        <f>IF(tbl_TransDet_Exp[[#This Row],[+/-  (HR GL Detail)]]&lt;&gt;"",tbl_TransDet_Exp[[#This Row],[+/-  (HR GL Detail)]],IF(#REF!&lt;&gt;"",#REF!,""))</f>
        <v>#REF!</v>
      </c>
      <c r="AC2459" s="250" t="str">
        <f t="shared" si="117"/>
        <v>https://financials.omni.fsu.edu/psp/sprdfi/EMPLOYEE/ERP/c/AUDIT_EXPENSE_FUNCTIONS.TE_EXP_SHEET_INQ.GBL?SHEET_ID=</v>
      </c>
      <c r="AD2459" s="250" t="str">
        <f t="shared" si="118"/>
        <v>&amp;PAGE=EX_SHEET_ENTRY</v>
      </c>
      <c r="AE2459" s="250" t="str">
        <f>IF(LEFT(tbl_TransDet_Exp[[#This Row],[Journal Id]],2)="EX",TEXT(tbl_TransDet_Exp[[#This Row],[Vch /Ex /PayId]],"0000000000"),"")</f>
        <v/>
      </c>
      <c r="AF2459" s="250" t="b">
        <f>IF(tbl_TransDet_Exp[[#This Row],[ER Lookup and Format]]&lt;&gt;"",CONCATENATE(tbl_TransDet_Exp[[#This Row],[https://financials.omni.fsu.edu/psp/sprdfi/EMPLOYEE/ERP/c/AUDIT_EXPENSE_FUNCTIONS.TE_EXP_SHEET_INQ.GBL?SHEET_ID=]],AE2459,tbl_TransDet_Exp[[#This Row],[&amp;PAGE=EX_SHEET_ENTRY]]))</f>
        <v>0</v>
      </c>
      <c r="AG2459" s="250" t="str">
        <f t="shared" si="119"/>
        <v>https://docmgmt.its.fsu.edu/NolijWeb/public/apiLoginCheck.jsp?redir=../documentviewer/%3FdocumentId%3D</v>
      </c>
      <c r="AH24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59" s="250" t="str">
        <f>tbl_TransDet_Exp[[#Headers],[&amp;TargetFrameName=None]]</f>
        <v>&amp;TargetFrameName=None</v>
      </c>
      <c r="AJ24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59" s="71"/>
      <c r="AN2459" s="22"/>
      <c r="AO2459" s="22"/>
      <c r="AP2459" s="208"/>
      <c r="AQ2459" s="42" t="e">
        <f>IF(tbl_TransDet_Exp[[#This Row],[Custom SR Type]]="",INDEX(SR_Lookup[Section Name],MATCH(tbl_TransDet_Exp[[#This Row],[Account]],SR_Lookup[Account],0)),tbl_TransDet_Exp[[#This Row],[Custom SR Type]])</f>
        <v>#N/A</v>
      </c>
      <c r="AR2459" s="42">
        <f>VALUE(CONCATENATE(C2459,TEXT(tbl_TransDet_Exp[[#This Row],[Pd]],"00")))</f>
        <v>0</v>
      </c>
      <c r="AS2459" s="42" t="str">
        <f>TEXT(tbl_TransDet_Exp[[#This Row],[Project Id]],"000000")</f>
        <v>000000</v>
      </c>
      <c r="AT2459" s="42" t="e">
        <f>INDEX(Table11[Description],MATCH(tbl_TransDet_Exp[[#This Row],[Account]],Table11[GL Account],0))</f>
        <v>#N/A</v>
      </c>
      <c r="AU24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0" spans="2:47">
      <c r="B2460" s="11"/>
      <c r="C2460" s="243"/>
      <c r="D2460" s="243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244"/>
      <c r="P2460" s="11"/>
      <c r="Q2460" s="245"/>
      <c r="R2460" s="11"/>
      <c r="S2460" s="11"/>
      <c r="T2460" s="11"/>
      <c r="U2460" s="11"/>
      <c r="V2460" s="11"/>
      <c r="W2460" s="11"/>
      <c r="X2460" s="11"/>
      <c r="Y2460" s="11"/>
      <c r="Z2460" s="246"/>
      <c r="AA24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0" s="250" t="e">
        <f>IF(tbl_TransDet_Exp[[#This Row],[+/-  (HR GL Detail)]]&lt;&gt;"",tbl_TransDet_Exp[[#This Row],[+/-  (HR GL Detail)]],IF(#REF!&lt;&gt;"",#REF!,""))</f>
        <v>#REF!</v>
      </c>
      <c r="AC2460" s="250" t="str">
        <f t="shared" si="117"/>
        <v>https://financials.omni.fsu.edu/psp/sprdfi/EMPLOYEE/ERP/c/AUDIT_EXPENSE_FUNCTIONS.TE_EXP_SHEET_INQ.GBL?SHEET_ID=</v>
      </c>
      <c r="AD2460" s="250" t="str">
        <f t="shared" si="118"/>
        <v>&amp;PAGE=EX_SHEET_ENTRY</v>
      </c>
      <c r="AE2460" s="250" t="str">
        <f>IF(LEFT(tbl_TransDet_Exp[[#This Row],[Journal Id]],2)="EX",TEXT(tbl_TransDet_Exp[[#This Row],[Vch /Ex /PayId]],"0000000000"),"")</f>
        <v/>
      </c>
      <c r="AF2460" s="250" t="b">
        <f>IF(tbl_TransDet_Exp[[#This Row],[ER Lookup and Format]]&lt;&gt;"",CONCATENATE(tbl_TransDet_Exp[[#This Row],[https://financials.omni.fsu.edu/psp/sprdfi/EMPLOYEE/ERP/c/AUDIT_EXPENSE_FUNCTIONS.TE_EXP_SHEET_INQ.GBL?SHEET_ID=]],AE2460,tbl_TransDet_Exp[[#This Row],[&amp;PAGE=EX_SHEET_ENTRY]]))</f>
        <v>0</v>
      </c>
      <c r="AG2460" s="250" t="str">
        <f t="shared" si="119"/>
        <v>https://docmgmt.its.fsu.edu/NolijWeb/public/apiLoginCheck.jsp?redir=../documentviewer/%3FdocumentId%3D</v>
      </c>
      <c r="AH24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0" s="250" t="str">
        <f>tbl_TransDet_Exp[[#Headers],[&amp;TargetFrameName=None]]</f>
        <v>&amp;TargetFrameName=None</v>
      </c>
      <c r="AJ24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0" s="71"/>
      <c r="AN2460" s="22"/>
      <c r="AO2460" s="22"/>
      <c r="AP2460" s="208"/>
      <c r="AQ2460" s="42" t="e">
        <f>IF(tbl_TransDet_Exp[[#This Row],[Custom SR Type]]="",INDEX(SR_Lookup[Section Name],MATCH(tbl_TransDet_Exp[[#This Row],[Account]],SR_Lookup[Account],0)),tbl_TransDet_Exp[[#This Row],[Custom SR Type]])</f>
        <v>#N/A</v>
      </c>
      <c r="AR2460" s="42">
        <f>VALUE(CONCATENATE(C2460,TEXT(tbl_TransDet_Exp[[#This Row],[Pd]],"00")))</f>
        <v>0</v>
      </c>
      <c r="AS2460" s="42" t="str">
        <f>TEXT(tbl_TransDet_Exp[[#This Row],[Project Id]],"000000")</f>
        <v>000000</v>
      </c>
      <c r="AT2460" s="42" t="e">
        <f>INDEX(Table11[Description],MATCH(tbl_TransDet_Exp[[#This Row],[Account]],Table11[GL Account],0))</f>
        <v>#N/A</v>
      </c>
      <c r="AU24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1" spans="2:47">
      <c r="B2461" s="11"/>
      <c r="C2461" s="243"/>
      <c r="D2461" s="243"/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244"/>
      <c r="P2461" s="11"/>
      <c r="Q2461" s="245"/>
      <c r="R2461" s="11"/>
      <c r="S2461" s="11"/>
      <c r="T2461" s="11"/>
      <c r="U2461" s="11"/>
      <c r="V2461" s="11"/>
      <c r="W2461" s="11"/>
      <c r="X2461" s="11"/>
      <c r="Y2461" s="11"/>
      <c r="Z2461" s="246"/>
      <c r="AA24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1" s="250" t="e">
        <f>IF(tbl_TransDet_Exp[[#This Row],[+/-  (HR GL Detail)]]&lt;&gt;"",tbl_TransDet_Exp[[#This Row],[+/-  (HR GL Detail)]],IF(#REF!&lt;&gt;"",#REF!,""))</f>
        <v>#REF!</v>
      </c>
      <c r="AC2461" s="250" t="str">
        <f t="shared" si="117"/>
        <v>https://financials.omni.fsu.edu/psp/sprdfi/EMPLOYEE/ERP/c/AUDIT_EXPENSE_FUNCTIONS.TE_EXP_SHEET_INQ.GBL?SHEET_ID=</v>
      </c>
      <c r="AD2461" s="250" t="str">
        <f t="shared" si="118"/>
        <v>&amp;PAGE=EX_SHEET_ENTRY</v>
      </c>
      <c r="AE2461" s="250" t="str">
        <f>IF(LEFT(tbl_TransDet_Exp[[#This Row],[Journal Id]],2)="EX",TEXT(tbl_TransDet_Exp[[#This Row],[Vch /Ex /PayId]],"0000000000"),"")</f>
        <v/>
      </c>
      <c r="AF2461" s="250" t="b">
        <f>IF(tbl_TransDet_Exp[[#This Row],[ER Lookup and Format]]&lt;&gt;"",CONCATENATE(tbl_TransDet_Exp[[#This Row],[https://financials.omni.fsu.edu/psp/sprdfi/EMPLOYEE/ERP/c/AUDIT_EXPENSE_FUNCTIONS.TE_EXP_SHEET_INQ.GBL?SHEET_ID=]],AE2461,tbl_TransDet_Exp[[#This Row],[&amp;PAGE=EX_SHEET_ENTRY]]))</f>
        <v>0</v>
      </c>
      <c r="AG2461" s="250" t="str">
        <f t="shared" si="119"/>
        <v>https://docmgmt.its.fsu.edu/NolijWeb/public/apiLoginCheck.jsp?redir=../documentviewer/%3FdocumentId%3D</v>
      </c>
      <c r="AH24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1" s="250" t="str">
        <f>tbl_TransDet_Exp[[#Headers],[&amp;TargetFrameName=None]]</f>
        <v>&amp;TargetFrameName=None</v>
      </c>
      <c r="AJ24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1" s="71"/>
      <c r="AN2461" s="22"/>
      <c r="AO2461" s="22"/>
      <c r="AP2461" s="208"/>
      <c r="AQ2461" s="42" t="e">
        <f>IF(tbl_TransDet_Exp[[#This Row],[Custom SR Type]]="",INDEX(SR_Lookup[Section Name],MATCH(tbl_TransDet_Exp[[#This Row],[Account]],SR_Lookup[Account],0)),tbl_TransDet_Exp[[#This Row],[Custom SR Type]])</f>
        <v>#N/A</v>
      </c>
      <c r="AR2461" s="42">
        <f>VALUE(CONCATENATE(C2461,TEXT(tbl_TransDet_Exp[[#This Row],[Pd]],"00")))</f>
        <v>0</v>
      </c>
      <c r="AS2461" s="42" t="str">
        <f>TEXT(tbl_TransDet_Exp[[#This Row],[Project Id]],"000000")</f>
        <v>000000</v>
      </c>
      <c r="AT2461" s="42" t="e">
        <f>INDEX(Table11[Description],MATCH(tbl_TransDet_Exp[[#This Row],[Account]],Table11[GL Account],0))</f>
        <v>#N/A</v>
      </c>
      <c r="AU24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2" spans="2:47">
      <c r="B2462" s="11"/>
      <c r="C2462" s="243"/>
      <c r="D2462" s="243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244"/>
      <c r="P2462" s="11"/>
      <c r="Q2462" s="245"/>
      <c r="R2462" s="11"/>
      <c r="S2462" s="11"/>
      <c r="T2462" s="11"/>
      <c r="U2462" s="11"/>
      <c r="V2462" s="11"/>
      <c r="W2462" s="11"/>
      <c r="X2462" s="11"/>
      <c r="Y2462" s="11"/>
      <c r="Z2462" s="246"/>
      <c r="AA24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2" s="250" t="e">
        <f>IF(tbl_TransDet_Exp[[#This Row],[+/-  (HR GL Detail)]]&lt;&gt;"",tbl_TransDet_Exp[[#This Row],[+/-  (HR GL Detail)]],IF(#REF!&lt;&gt;"",#REF!,""))</f>
        <v>#REF!</v>
      </c>
      <c r="AC2462" s="250" t="str">
        <f t="shared" si="117"/>
        <v>https://financials.omni.fsu.edu/psp/sprdfi/EMPLOYEE/ERP/c/AUDIT_EXPENSE_FUNCTIONS.TE_EXP_SHEET_INQ.GBL?SHEET_ID=</v>
      </c>
      <c r="AD2462" s="250" t="str">
        <f t="shared" si="118"/>
        <v>&amp;PAGE=EX_SHEET_ENTRY</v>
      </c>
      <c r="AE2462" s="250" t="str">
        <f>IF(LEFT(tbl_TransDet_Exp[[#This Row],[Journal Id]],2)="EX",TEXT(tbl_TransDet_Exp[[#This Row],[Vch /Ex /PayId]],"0000000000"),"")</f>
        <v/>
      </c>
      <c r="AF2462" s="250" t="b">
        <f>IF(tbl_TransDet_Exp[[#This Row],[ER Lookup and Format]]&lt;&gt;"",CONCATENATE(tbl_TransDet_Exp[[#This Row],[https://financials.omni.fsu.edu/psp/sprdfi/EMPLOYEE/ERP/c/AUDIT_EXPENSE_FUNCTIONS.TE_EXP_SHEET_INQ.GBL?SHEET_ID=]],AE2462,tbl_TransDet_Exp[[#This Row],[&amp;PAGE=EX_SHEET_ENTRY]]))</f>
        <v>0</v>
      </c>
      <c r="AG2462" s="250" t="str">
        <f t="shared" si="119"/>
        <v>https://docmgmt.its.fsu.edu/NolijWeb/public/apiLoginCheck.jsp?redir=../documentviewer/%3FdocumentId%3D</v>
      </c>
      <c r="AH24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2" s="250" t="str">
        <f>tbl_TransDet_Exp[[#Headers],[&amp;TargetFrameName=None]]</f>
        <v>&amp;TargetFrameName=None</v>
      </c>
      <c r="AJ24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2" s="71"/>
      <c r="AN2462" s="22"/>
      <c r="AO2462" s="22"/>
      <c r="AP2462" s="208"/>
      <c r="AQ2462" s="42" t="e">
        <f>IF(tbl_TransDet_Exp[[#This Row],[Custom SR Type]]="",INDEX(SR_Lookup[Section Name],MATCH(tbl_TransDet_Exp[[#This Row],[Account]],SR_Lookup[Account],0)),tbl_TransDet_Exp[[#This Row],[Custom SR Type]])</f>
        <v>#N/A</v>
      </c>
      <c r="AR2462" s="42">
        <f>VALUE(CONCATENATE(C2462,TEXT(tbl_TransDet_Exp[[#This Row],[Pd]],"00")))</f>
        <v>0</v>
      </c>
      <c r="AS2462" s="42" t="str">
        <f>TEXT(tbl_TransDet_Exp[[#This Row],[Project Id]],"000000")</f>
        <v>000000</v>
      </c>
      <c r="AT2462" s="42" t="e">
        <f>INDEX(Table11[Description],MATCH(tbl_TransDet_Exp[[#This Row],[Account]],Table11[GL Account],0))</f>
        <v>#N/A</v>
      </c>
      <c r="AU24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3" spans="2:47">
      <c r="B2463" s="11"/>
      <c r="C2463" s="243"/>
      <c r="D2463" s="243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244"/>
      <c r="P2463" s="11"/>
      <c r="Q2463" s="245"/>
      <c r="R2463" s="11"/>
      <c r="S2463" s="11"/>
      <c r="T2463" s="11"/>
      <c r="U2463" s="11"/>
      <c r="V2463" s="11"/>
      <c r="W2463" s="11"/>
      <c r="X2463" s="11"/>
      <c r="Y2463" s="11"/>
      <c r="Z2463" s="246"/>
      <c r="AA24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3" s="250" t="e">
        <f>IF(tbl_TransDet_Exp[[#This Row],[+/-  (HR GL Detail)]]&lt;&gt;"",tbl_TransDet_Exp[[#This Row],[+/-  (HR GL Detail)]],IF(#REF!&lt;&gt;"",#REF!,""))</f>
        <v>#REF!</v>
      </c>
      <c r="AC2463" s="250" t="str">
        <f t="shared" si="117"/>
        <v>https://financials.omni.fsu.edu/psp/sprdfi/EMPLOYEE/ERP/c/AUDIT_EXPENSE_FUNCTIONS.TE_EXP_SHEET_INQ.GBL?SHEET_ID=</v>
      </c>
      <c r="AD2463" s="250" t="str">
        <f t="shared" si="118"/>
        <v>&amp;PAGE=EX_SHEET_ENTRY</v>
      </c>
      <c r="AE2463" s="250" t="str">
        <f>IF(LEFT(tbl_TransDet_Exp[[#This Row],[Journal Id]],2)="EX",TEXT(tbl_TransDet_Exp[[#This Row],[Vch /Ex /PayId]],"0000000000"),"")</f>
        <v/>
      </c>
      <c r="AF2463" s="250" t="b">
        <f>IF(tbl_TransDet_Exp[[#This Row],[ER Lookup and Format]]&lt;&gt;"",CONCATENATE(tbl_TransDet_Exp[[#This Row],[https://financials.omni.fsu.edu/psp/sprdfi/EMPLOYEE/ERP/c/AUDIT_EXPENSE_FUNCTIONS.TE_EXP_SHEET_INQ.GBL?SHEET_ID=]],AE2463,tbl_TransDet_Exp[[#This Row],[&amp;PAGE=EX_SHEET_ENTRY]]))</f>
        <v>0</v>
      </c>
      <c r="AG2463" s="250" t="str">
        <f t="shared" si="119"/>
        <v>https://docmgmt.its.fsu.edu/NolijWeb/public/apiLoginCheck.jsp?redir=../documentviewer/%3FdocumentId%3D</v>
      </c>
      <c r="AH24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3" s="250" t="str">
        <f>tbl_TransDet_Exp[[#Headers],[&amp;TargetFrameName=None]]</f>
        <v>&amp;TargetFrameName=None</v>
      </c>
      <c r="AJ24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3" s="71"/>
      <c r="AN2463" s="22"/>
      <c r="AO2463" s="22"/>
      <c r="AP2463" s="208"/>
      <c r="AQ2463" s="42" t="e">
        <f>IF(tbl_TransDet_Exp[[#This Row],[Custom SR Type]]="",INDEX(SR_Lookup[Section Name],MATCH(tbl_TransDet_Exp[[#This Row],[Account]],SR_Lookup[Account],0)),tbl_TransDet_Exp[[#This Row],[Custom SR Type]])</f>
        <v>#N/A</v>
      </c>
      <c r="AR2463" s="42">
        <f>VALUE(CONCATENATE(C2463,TEXT(tbl_TransDet_Exp[[#This Row],[Pd]],"00")))</f>
        <v>0</v>
      </c>
      <c r="AS2463" s="42" t="str">
        <f>TEXT(tbl_TransDet_Exp[[#This Row],[Project Id]],"000000")</f>
        <v>000000</v>
      </c>
      <c r="AT2463" s="42" t="e">
        <f>INDEX(Table11[Description],MATCH(tbl_TransDet_Exp[[#This Row],[Account]],Table11[GL Account],0))</f>
        <v>#N/A</v>
      </c>
      <c r="AU24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4" spans="2:47">
      <c r="B2464" s="11"/>
      <c r="C2464" s="243"/>
      <c r="D2464" s="243"/>
      <c r="E2464" s="11"/>
      <c r="F2464" s="11"/>
      <c r="G2464" s="11"/>
      <c r="H2464" s="11"/>
      <c r="I2464" s="11"/>
      <c r="J2464" s="11"/>
      <c r="K2464" s="11"/>
      <c r="L2464" s="11"/>
      <c r="M2464" s="11"/>
      <c r="N2464" s="11"/>
      <c r="O2464" s="244"/>
      <c r="P2464" s="11"/>
      <c r="Q2464" s="245"/>
      <c r="R2464" s="11"/>
      <c r="S2464" s="11"/>
      <c r="T2464" s="11"/>
      <c r="U2464" s="11"/>
      <c r="V2464" s="11"/>
      <c r="W2464" s="11"/>
      <c r="X2464" s="11"/>
      <c r="Y2464" s="11"/>
      <c r="Z2464" s="246"/>
      <c r="AA24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4" s="250" t="e">
        <f>IF(tbl_TransDet_Exp[[#This Row],[+/-  (HR GL Detail)]]&lt;&gt;"",tbl_TransDet_Exp[[#This Row],[+/-  (HR GL Detail)]],IF(#REF!&lt;&gt;"",#REF!,""))</f>
        <v>#REF!</v>
      </c>
      <c r="AC2464" s="250" t="str">
        <f t="shared" si="117"/>
        <v>https://financials.omni.fsu.edu/psp/sprdfi/EMPLOYEE/ERP/c/AUDIT_EXPENSE_FUNCTIONS.TE_EXP_SHEET_INQ.GBL?SHEET_ID=</v>
      </c>
      <c r="AD2464" s="250" t="str">
        <f t="shared" si="118"/>
        <v>&amp;PAGE=EX_SHEET_ENTRY</v>
      </c>
      <c r="AE2464" s="250" t="str">
        <f>IF(LEFT(tbl_TransDet_Exp[[#This Row],[Journal Id]],2)="EX",TEXT(tbl_TransDet_Exp[[#This Row],[Vch /Ex /PayId]],"0000000000"),"")</f>
        <v/>
      </c>
      <c r="AF2464" s="250" t="b">
        <f>IF(tbl_TransDet_Exp[[#This Row],[ER Lookup and Format]]&lt;&gt;"",CONCATENATE(tbl_TransDet_Exp[[#This Row],[https://financials.omni.fsu.edu/psp/sprdfi/EMPLOYEE/ERP/c/AUDIT_EXPENSE_FUNCTIONS.TE_EXP_SHEET_INQ.GBL?SHEET_ID=]],AE2464,tbl_TransDet_Exp[[#This Row],[&amp;PAGE=EX_SHEET_ENTRY]]))</f>
        <v>0</v>
      </c>
      <c r="AG2464" s="250" t="str">
        <f t="shared" si="119"/>
        <v>https://docmgmt.its.fsu.edu/NolijWeb/public/apiLoginCheck.jsp?redir=../documentviewer/%3FdocumentId%3D</v>
      </c>
      <c r="AH24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4" s="250" t="str">
        <f>tbl_TransDet_Exp[[#Headers],[&amp;TargetFrameName=None]]</f>
        <v>&amp;TargetFrameName=None</v>
      </c>
      <c r="AJ24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4" s="71"/>
      <c r="AN2464" s="22"/>
      <c r="AO2464" s="22"/>
      <c r="AP2464" s="208"/>
      <c r="AQ2464" s="42" t="e">
        <f>IF(tbl_TransDet_Exp[[#This Row],[Custom SR Type]]="",INDEX(SR_Lookup[Section Name],MATCH(tbl_TransDet_Exp[[#This Row],[Account]],SR_Lookup[Account],0)),tbl_TransDet_Exp[[#This Row],[Custom SR Type]])</f>
        <v>#N/A</v>
      </c>
      <c r="AR2464" s="42">
        <f>VALUE(CONCATENATE(C2464,TEXT(tbl_TransDet_Exp[[#This Row],[Pd]],"00")))</f>
        <v>0</v>
      </c>
      <c r="AS2464" s="42" t="str">
        <f>TEXT(tbl_TransDet_Exp[[#This Row],[Project Id]],"000000")</f>
        <v>000000</v>
      </c>
      <c r="AT2464" s="42" t="e">
        <f>INDEX(Table11[Description],MATCH(tbl_TransDet_Exp[[#This Row],[Account]],Table11[GL Account],0))</f>
        <v>#N/A</v>
      </c>
      <c r="AU24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5" spans="2:47">
      <c r="B2465" s="11"/>
      <c r="C2465" s="243"/>
      <c r="D2465" s="243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244"/>
      <c r="P2465" s="11"/>
      <c r="Q2465" s="245"/>
      <c r="R2465" s="11"/>
      <c r="S2465" s="11"/>
      <c r="T2465" s="11"/>
      <c r="U2465" s="11"/>
      <c r="V2465" s="11"/>
      <c r="W2465" s="11"/>
      <c r="X2465" s="11"/>
      <c r="Y2465" s="11"/>
      <c r="Z2465" s="246"/>
      <c r="AA24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5" s="250" t="e">
        <f>IF(tbl_TransDet_Exp[[#This Row],[+/-  (HR GL Detail)]]&lt;&gt;"",tbl_TransDet_Exp[[#This Row],[+/-  (HR GL Detail)]],IF(#REF!&lt;&gt;"",#REF!,""))</f>
        <v>#REF!</v>
      </c>
      <c r="AC2465" s="250" t="str">
        <f t="shared" si="117"/>
        <v>https://financials.omni.fsu.edu/psp/sprdfi/EMPLOYEE/ERP/c/AUDIT_EXPENSE_FUNCTIONS.TE_EXP_SHEET_INQ.GBL?SHEET_ID=</v>
      </c>
      <c r="AD2465" s="250" t="str">
        <f t="shared" si="118"/>
        <v>&amp;PAGE=EX_SHEET_ENTRY</v>
      </c>
      <c r="AE2465" s="250" t="str">
        <f>IF(LEFT(tbl_TransDet_Exp[[#This Row],[Journal Id]],2)="EX",TEXT(tbl_TransDet_Exp[[#This Row],[Vch /Ex /PayId]],"0000000000"),"")</f>
        <v/>
      </c>
      <c r="AF2465" s="250" t="b">
        <f>IF(tbl_TransDet_Exp[[#This Row],[ER Lookup and Format]]&lt;&gt;"",CONCATENATE(tbl_TransDet_Exp[[#This Row],[https://financials.omni.fsu.edu/psp/sprdfi/EMPLOYEE/ERP/c/AUDIT_EXPENSE_FUNCTIONS.TE_EXP_SHEET_INQ.GBL?SHEET_ID=]],AE2465,tbl_TransDet_Exp[[#This Row],[&amp;PAGE=EX_SHEET_ENTRY]]))</f>
        <v>0</v>
      </c>
      <c r="AG2465" s="250" t="str">
        <f t="shared" si="119"/>
        <v>https://docmgmt.its.fsu.edu/NolijWeb/public/apiLoginCheck.jsp?redir=../documentviewer/%3FdocumentId%3D</v>
      </c>
      <c r="AH24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5" s="250" t="str">
        <f>tbl_TransDet_Exp[[#Headers],[&amp;TargetFrameName=None]]</f>
        <v>&amp;TargetFrameName=None</v>
      </c>
      <c r="AJ24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5" s="71"/>
      <c r="AN2465" s="22"/>
      <c r="AO2465" s="22"/>
      <c r="AP2465" s="208"/>
      <c r="AQ2465" s="42" t="e">
        <f>IF(tbl_TransDet_Exp[[#This Row],[Custom SR Type]]="",INDEX(SR_Lookup[Section Name],MATCH(tbl_TransDet_Exp[[#This Row],[Account]],SR_Lookup[Account],0)),tbl_TransDet_Exp[[#This Row],[Custom SR Type]])</f>
        <v>#N/A</v>
      </c>
      <c r="AR2465" s="42">
        <f>VALUE(CONCATENATE(C2465,TEXT(tbl_TransDet_Exp[[#This Row],[Pd]],"00")))</f>
        <v>0</v>
      </c>
      <c r="AS2465" s="42" t="str">
        <f>TEXT(tbl_TransDet_Exp[[#This Row],[Project Id]],"000000")</f>
        <v>000000</v>
      </c>
      <c r="AT2465" s="42" t="e">
        <f>INDEX(Table11[Description],MATCH(tbl_TransDet_Exp[[#This Row],[Account]],Table11[GL Account],0))</f>
        <v>#N/A</v>
      </c>
      <c r="AU24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6" spans="2:47">
      <c r="B2466" s="11"/>
      <c r="C2466" s="243"/>
      <c r="D2466" s="243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244"/>
      <c r="P2466" s="11"/>
      <c r="Q2466" s="245"/>
      <c r="R2466" s="11"/>
      <c r="S2466" s="11"/>
      <c r="T2466" s="11"/>
      <c r="U2466" s="11"/>
      <c r="V2466" s="11"/>
      <c r="W2466" s="11"/>
      <c r="X2466" s="11"/>
      <c r="Y2466" s="11"/>
      <c r="Z2466" s="246"/>
      <c r="AA24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6" s="250" t="e">
        <f>IF(tbl_TransDet_Exp[[#This Row],[+/-  (HR GL Detail)]]&lt;&gt;"",tbl_TransDet_Exp[[#This Row],[+/-  (HR GL Detail)]],IF(#REF!&lt;&gt;"",#REF!,""))</f>
        <v>#REF!</v>
      </c>
      <c r="AC2466" s="250" t="str">
        <f t="shared" si="117"/>
        <v>https://financials.omni.fsu.edu/psp/sprdfi/EMPLOYEE/ERP/c/AUDIT_EXPENSE_FUNCTIONS.TE_EXP_SHEET_INQ.GBL?SHEET_ID=</v>
      </c>
      <c r="AD2466" s="250" t="str">
        <f t="shared" si="118"/>
        <v>&amp;PAGE=EX_SHEET_ENTRY</v>
      </c>
      <c r="AE2466" s="250" t="str">
        <f>IF(LEFT(tbl_TransDet_Exp[[#This Row],[Journal Id]],2)="EX",TEXT(tbl_TransDet_Exp[[#This Row],[Vch /Ex /PayId]],"0000000000"),"")</f>
        <v/>
      </c>
      <c r="AF2466" s="250" t="b">
        <f>IF(tbl_TransDet_Exp[[#This Row],[ER Lookup and Format]]&lt;&gt;"",CONCATENATE(tbl_TransDet_Exp[[#This Row],[https://financials.omni.fsu.edu/psp/sprdfi/EMPLOYEE/ERP/c/AUDIT_EXPENSE_FUNCTIONS.TE_EXP_SHEET_INQ.GBL?SHEET_ID=]],AE2466,tbl_TransDet_Exp[[#This Row],[&amp;PAGE=EX_SHEET_ENTRY]]))</f>
        <v>0</v>
      </c>
      <c r="AG2466" s="250" t="str">
        <f t="shared" si="119"/>
        <v>https://docmgmt.its.fsu.edu/NolijWeb/public/apiLoginCheck.jsp?redir=../documentviewer/%3FdocumentId%3D</v>
      </c>
      <c r="AH24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6" s="250" t="str">
        <f>tbl_TransDet_Exp[[#Headers],[&amp;TargetFrameName=None]]</f>
        <v>&amp;TargetFrameName=None</v>
      </c>
      <c r="AJ24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6" s="71"/>
      <c r="AN2466" s="22"/>
      <c r="AO2466" s="22"/>
      <c r="AP2466" s="208"/>
      <c r="AQ2466" s="42" t="e">
        <f>IF(tbl_TransDet_Exp[[#This Row],[Custom SR Type]]="",INDEX(SR_Lookup[Section Name],MATCH(tbl_TransDet_Exp[[#This Row],[Account]],SR_Lookup[Account],0)),tbl_TransDet_Exp[[#This Row],[Custom SR Type]])</f>
        <v>#N/A</v>
      </c>
      <c r="AR2466" s="42">
        <f>VALUE(CONCATENATE(C2466,TEXT(tbl_TransDet_Exp[[#This Row],[Pd]],"00")))</f>
        <v>0</v>
      </c>
      <c r="AS2466" s="42" t="str">
        <f>TEXT(tbl_TransDet_Exp[[#This Row],[Project Id]],"000000")</f>
        <v>000000</v>
      </c>
      <c r="AT2466" s="42" t="e">
        <f>INDEX(Table11[Description],MATCH(tbl_TransDet_Exp[[#This Row],[Account]],Table11[GL Account],0))</f>
        <v>#N/A</v>
      </c>
      <c r="AU24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7" spans="2:47">
      <c r="B2467" s="11"/>
      <c r="C2467" s="243"/>
      <c r="D2467" s="243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244"/>
      <c r="P2467" s="11"/>
      <c r="Q2467" s="245"/>
      <c r="R2467" s="11"/>
      <c r="S2467" s="11"/>
      <c r="T2467" s="11"/>
      <c r="U2467" s="11"/>
      <c r="V2467" s="11"/>
      <c r="W2467" s="11"/>
      <c r="X2467" s="11"/>
      <c r="Y2467" s="11"/>
      <c r="Z2467" s="246"/>
      <c r="AA24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7" s="250" t="e">
        <f>IF(tbl_TransDet_Exp[[#This Row],[+/-  (HR GL Detail)]]&lt;&gt;"",tbl_TransDet_Exp[[#This Row],[+/-  (HR GL Detail)]],IF(#REF!&lt;&gt;"",#REF!,""))</f>
        <v>#REF!</v>
      </c>
      <c r="AC2467" s="250" t="str">
        <f t="shared" si="117"/>
        <v>https://financials.omni.fsu.edu/psp/sprdfi/EMPLOYEE/ERP/c/AUDIT_EXPENSE_FUNCTIONS.TE_EXP_SHEET_INQ.GBL?SHEET_ID=</v>
      </c>
      <c r="AD2467" s="250" t="str">
        <f t="shared" si="118"/>
        <v>&amp;PAGE=EX_SHEET_ENTRY</v>
      </c>
      <c r="AE2467" s="250" t="str">
        <f>IF(LEFT(tbl_TransDet_Exp[[#This Row],[Journal Id]],2)="EX",TEXT(tbl_TransDet_Exp[[#This Row],[Vch /Ex /PayId]],"0000000000"),"")</f>
        <v/>
      </c>
      <c r="AF2467" s="250" t="b">
        <f>IF(tbl_TransDet_Exp[[#This Row],[ER Lookup and Format]]&lt;&gt;"",CONCATENATE(tbl_TransDet_Exp[[#This Row],[https://financials.omni.fsu.edu/psp/sprdfi/EMPLOYEE/ERP/c/AUDIT_EXPENSE_FUNCTIONS.TE_EXP_SHEET_INQ.GBL?SHEET_ID=]],AE2467,tbl_TransDet_Exp[[#This Row],[&amp;PAGE=EX_SHEET_ENTRY]]))</f>
        <v>0</v>
      </c>
      <c r="AG2467" s="250" t="str">
        <f t="shared" si="119"/>
        <v>https://docmgmt.its.fsu.edu/NolijWeb/public/apiLoginCheck.jsp?redir=../documentviewer/%3FdocumentId%3D</v>
      </c>
      <c r="AH24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7" s="250" t="str">
        <f>tbl_TransDet_Exp[[#Headers],[&amp;TargetFrameName=None]]</f>
        <v>&amp;TargetFrameName=None</v>
      </c>
      <c r="AJ24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7" s="71"/>
      <c r="AN2467" s="22"/>
      <c r="AO2467" s="22"/>
      <c r="AP2467" s="208"/>
      <c r="AQ2467" s="42" t="e">
        <f>IF(tbl_TransDet_Exp[[#This Row],[Custom SR Type]]="",INDEX(SR_Lookup[Section Name],MATCH(tbl_TransDet_Exp[[#This Row],[Account]],SR_Lookup[Account],0)),tbl_TransDet_Exp[[#This Row],[Custom SR Type]])</f>
        <v>#N/A</v>
      </c>
      <c r="AR2467" s="42">
        <f>VALUE(CONCATENATE(C2467,TEXT(tbl_TransDet_Exp[[#This Row],[Pd]],"00")))</f>
        <v>0</v>
      </c>
      <c r="AS2467" s="42" t="str">
        <f>TEXT(tbl_TransDet_Exp[[#This Row],[Project Id]],"000000")</f>
        <v>000000</v>
      </c>
      <c r="AT2467" s="42" t="e">
        <f>INDEX(Table11[Description],MATCH(tbl_TransDet_Exp[[#This Row],[Account]],Table11[GL Account],0))</f>
        <v>#N/A</v>
      </c>
      <c r="AU24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8" spans="2:47">
      <c r="B2468" s="11"/>
      <c r="C2468" s="243"/>
      <c r="D2468" s="243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244"/>
      <c r="P2468" s="11"/>
      <c r="Q2468" s="245"/>
      <c r="R2468" s="11"/>
      <c r="S2468" s="11"/>
      <c r="T2468" s="11"/>
      <c r="U2468" s="11"/>
      <c r="V2468" s="11"/>
      <c r="W2468" s="11"/>
      <c r="X2468" s="11"/>
      <c r="Y2468" s="11"/>
      <c r="Z2468" s="246"/>
      <c r="AA24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8" s="250" t="e">
        <f>IF(tbl_TransDet_Exp[[#This Row],[+/-  (HR GL Detail)]]&lt;&gt;"",tbl_TransDet_Exp[[#This Row],[+/-  (HR GL Detail)]],IF(#REF!&lt;&gt;"",#REF!,""))</f>
        <v>#REF!</v>
      </c>
      <c r="AC2468" s="250" t="str">
        <f t="shared" si="117"/>
        <v>https://financials.omni.fsu.edu/psp/sprdfi/EMPLOYEE/ERP/c/AUDIT_EXPENSE_FUNCTIONS.TE_EXP_SHEET_INQ.GBL?SHEET_ID=</v>
      </c>
      <c r="AD2468" s="250" t="str">
        <f t="shared" si="118"/>
        <v>&amp;PAGE=EX_SHEET_ENTRY</v>
      </c>
      <c r="AE2468" s="250" t="str">
        <f>IF(LEFT(tbl_TransDet_Exp[[#This Row],[Journal Id]],2)="EX",TEXT(tbl_TransDet_Exp[[#This Row],[Vch /Ex /PayId]],"0000000000"),"")</f>
        <v/>
      </c>
      <c r="AF2468" s="250" t="b">
        <f>IF(tbl_TransDet_Exp[[#This Row],[ER Lookup and Format]]&lt;&gt;"",CONCATENATE(tbl_TransDet_Exp[[#This Row],[https://financials.omni.fsu.edu/psp/sprdfi/EMPLOYEE/ERP/c/AUDIT_EXPENSE_FUNCTIONS.TE_EXP_SHEET_INQ.GBL?SHEET_ID=]],AE2468,tbl_TransDet_Exp[[#This Row],[&amp;PAGE=EX_SHEET_ENTRY]]))</f>
        <v>0</v>
      </c>
      <c r="AG2468" s="250" t="str">
        <f t="shared" si="119"/>
        <v>https://docmgmt.its.fsu.edu/NolijWeb/public/apiLoginCheck.jsp?redir=../documentviewer/%3FdocumentId%3D</v>
      </c>
      <c r="AH24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8" s="250" t="str">
        <f>tbl_TransDet_Exp[[#Headers],[&amp;TargetFrameName=None]]</f>
        <v>&amp;TargetFrameName=None</v>
      </c>
      <c r="AJ24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8" s="71"/>
      <c r="AN2468" s="22"/>
      <c r="AO2468" s="22"/>
      <c r="AP2468" s="208"/>
      <c r="AQ2468" s="42" t="e">
        <f>IF(tbl_TransDet_Exp[[#This Row],[Custom SR Type]]="",INDEX(SR_Lookup[Section Name],MATCH(tbl_TransDet_Exp[[#This Row],[Account]],SR_Lookup[Account],0)),tbl_TransDet_Exp[[#This Row],[Custom SR Type]])</f>
        <v>#N/A</v>
      </c>
      <c r="AR2468" s="42">
        <f>VALUE(CONCATENATE(C2468,TEXT(tbl_TransDet_Exp[[#This Row],[Pd]],"00")))</f>
        <v>0</v>
      </c>
      <c r="AS2468" s="42" t="str">
        <f>TEXT(tbl_TransDet_Exp[[#This Row],[Project Id]],"000000")</f>
        <v>000000</v>
      </c>
      <c r="AT2468" s="42" t="e">
        <f>INDEX(Table11[Description],MATCH(tbl_TransDet_Exp[[#This Row],[Account]],Table11[GL Account],0))</f>
        <v>#N/A</v>
      </c>
      <c r="AU24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69" spans="2:47">
      <c r="B2469" s="11"/>
      <c r="C2469" s="243"/>
      <c r="D2469" s="243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244"/>
      <c r="P2469" s="11"/>
      <c r="Q2469" s="245"/>
      <c r="R2469" s="11"/>
      <c r="S2469" s="11"/>
      <c r="T2469" s="11"/>
      <c r="U2469" s="11"/>
      <c r="V2469" s="11"/>
      <c r="W2469" s="11"/>
      <c r="X2469" s="11"/>
      <c r="Y2469" s="11"/>
      <c r="Z2469" s="246"/>
      <c r="AA24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69" s="250" t="e">
        <f>IF(tbl_TransDet_Exp[[#This Row],[+/-  (HR GL Detail)]]&lt;&gt;"",tbl_TransDet_Exp[[#This Row],[+/-  (HR GL Detail)]],IF(#REF!&lt;&gt;"",#REF!,""))</f>
        <v>#REF!</v>
      </c>
      <c r="AC2469" s="250" t="str">
        <f t="shared" si="117"/>
        <v>https://financials.omni.fsu.edu/psp/sprdfi/EMPLOYEE/ERP/c/AUDIT_EXPENSE_FUNCTIONS.TE_EXP_SHEET_INQ.GBL?SHEET_ID=</v>
      </c>
      <c r="AD2469" s="250" t="str">
        <f t="shared" si="118"/>
        <v>&amp;PAGE=EX_SHEET_ENTRY</v>
      </c>
      <c r="AE2469" s="250" t="str">
        <f>IF(LEFT(tbl_TransDet_Exp[[#This Row],[Journal Id]],2)="EX",TEXT(tbl_TransDet_Exp[[#This Row],[Vch /Ex /PayId]],"0000000000"),"")</f>
        <v/>
      </c>
      <c r="AF2469" s="250" t="b">
        <f>IF(tbl_TransDet_Exp[[#This Row],[ER Lookup and Format]]&lt;&gt;"",CONCATENATE(tbl_TransDet_Exp[[#This Row],[https://financials.omni.fsu.edu/psp/sprdfi/EMPLOYEE/ERP/c/AUDIT_EXPENSE_FUNCTIONS.TE_EXP_SHEET_INQ.GBL?SHEET_ID=]],AE2469,tbl_TransDet_Exp[[#This Row],[&amp;PAGE=EX_SHEET_ENTRY]]))</f>
        <v>0</v>
      </c>
      <c r="AG2469" s="250" t="str">
        <f t="shared" si="119"/>
        <v>https://docmgmt.its.fsu.edu/NolijWeb/public/apiLoginCheck.jsp?redir=../documentviewer/%3FdocumentId%3D</v>
      </c>
      <c r="AH24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69" s="250" t="str">
        <f>tbl_TransDet_Exp[[#Headers],[&amp;TargetFrameName=None]]</f>
        <v>&amp;TargetFrameName=None</v>
      </c>
      <c r="AJ24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69" s="71"/>
      <c r="AN2469" s="22"/>
      <c r="AO2469" s="22"/>
      <c r="AP2469" s="208"/>
      <c r="AQ2469" s="42" t="e">
        <f>IF(tbl_TransDet_Exp[[#This Row],[Custom SR Type]]="",INDEX(SR_Lookup[Section Name],MATCH(tbl_TransDet_Exp[[#This Row],[Account]],SR_Lookup[Account],0)),tbl_TransDet_Exp[[#This Row],[Custom SR Type]])</f>
        <v>#N/A</v>
      </c>
      <c r="AR2469" s="42">
        <f>VALUE(CONCATENATE(C2469,TEXT(tbl_TransDet_Exp[[#This Row],[Pd]],"00")))</f>
        <v>0</v>
      </c>
      <c r="AS2469" s="42" t="str">
        <f>TEXT(tbl_TransDet_Exp[[#This Row],[Project Id]],"000000")</f>
        <v>000000</v>
      </c>
      <c r="AT2469" s="42" t="e">
        <f>INDEX(Table11[Description],MATCH(tbl_TransDet_Exp[[#This Row],[Account]],Table11[GL Account],0))</f>
        <v>#N/A</v>
      </c>
      <c r="AU24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0" spans="2:47">
      <c r="B2470" s="11"/>
      <c r="C2470" s="243"/>
      <c r="D2470" s="243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244"/>
      <c r="P2470" s="11"/>
      <c r="Q2470" s="245"/>
      <c r="R2470" s="11"/>
      <c r="S2470" s="11"/>
      <c r="T2470" s="11"/>
      <c r="U2470" s="11"/>
      <c r="V2470" s="11"/>
      <c r="W2470" s="11"/>
      <c r="X2470" s="11"/>
      <c r="Y2470" s="11"/>
      <c r="Z2470" s="246"/>
      <c r="AA24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0" s="250" t="e">
        <f>IF(tbl_TransDet_Exp[[#This Row],[+/-  (HR GL Detail)]]&lt;&gt;"",tbl_TransDet_Exp[[#This Row],[+/-  (HR GL Detail)]],IF(#REF!&lt;&gt;"",#REF!,""))</f>
        <v>#REF!</v>
      </c>
      <c r="AC2470" s="250" t="str">
        <f t="shared" si="117"/>
        <v>https://financials.omni.fsu.edu/psp/sprdfi/EMPLOYEE/ERP/c/AUDIT_EXPENSE_FUNCTIONS.TE_EXP_SHEET_INQ.GBL?SHEET_ID=</v>
      </c>
      <c r="AD2470" s="250" t="str">
        <f t="shared" si="118"/>
        <v>&amp;PAGE=EX_SHEET_ENTRY</v>
      </c>
      <c r="AE2470" s="250" t="str">
        <f>IF(LEFT(tbl_TransDet_Exp[[#This Row],[Journal Id]],2)="EX",TEXT(tbl_TransDet_Exp[[#This Row],[Vch /Ex /PayId]],"0000000000"),"")</f>
        <v/>
      </c>
      <c r="AF2470" s="250" t="b">
        <f>IF(tbl_TransDet_Exp[[#This Row],[ER Lookup and Format]]&lt;&gt;"",CONCATENATE(tbl_TransDet_Exp[[#This Row],[https://financials.omni.fsu.edu/psp/sprdfi/EMPLOYEE/ERP/c/AUDIT_EXPENSE_FUNCTIONS.TE_EXP_SHEET_INQ.GBL?SHEET_ID=]],AE2470,tbl_TransDet_Exp[[#This Row],[&amp;PAGE=EX_SHEET_ENTRY]]))</f>
        <v>0</v>
      </c>
      <c r="AG2470" s="250" t="str">
        <f t="shared" si="119"/>
        <v>https://docmgmt.its.fsu.edu/NolijWeb/public/apiLoginCheck.jsp?redir=../documentviewer/%3FdocumentId%3D</v>
      </c>
      <c r="AH24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0" s="250" t="str">
        <f>tbl_TransDet_Exp[[#Headers],[&amp;TargetFrameName=None]]</f>
        <v>&amp;TargetFrameName=None</v>
      </c>
      <c r="AJ24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0" s="71"/>
      <c r="AN2470" s="22"/>
      <c r="AO2470" s="22"/>
      <c r="AP2470" s="208"/>
      <c r="AQ2470" s="42" t="e">
        <f>IF(tbl_TransDet_Exp[[#This Row],[Custom SR Type]]="",INDEX(SR_Lookup[Section Name],MATCH(tbl_TransDet_Exp[[#This Row],[Account]],SR_Lookup[Account],0)),tbl_TransDet_Exp[[#This Row],[Custom SR Type]])</f>
        <v>#N/A</v>
      </c>
      <c r="AR2470" s="42">
        <f>VALUE(CONCATENATE(C2470,TEXT(tbl_TransDet_Exp[[#This Row],[Pd]],"00")))</f>
        <v>0</v>
      </c>
      <c r="AS2470" s="42" t="str">
        <f>TEXT(tbl_TransDet_Exp[[#This Row],[Project Id]],"000000")</f>
        <v>000000</v>
      </c>
      <c r="AT2470" s="42" t="e">
        <f>INDEX(Table11[Description],MATCH(tbl_TransDet_Exp[[#This Row],[Account]],Table11[GL Account],0))</f>
        <v>#N/A</v>
      </c>
      <c r="AU24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1" spans="2:47">
      <c r="B2471" s="11"/>
      <c r="C2471" s="243"/>
      <c r="D2471" s="243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244"/>
      <c r="P2471" s="11"/>
      <c r="Q2471" s="245"/>
      <c r="R2471" s="11"/>
      <c r="S2471" s="11"/>
      <c r="T2471" s="11"/>
      <c r="U2471" s="11"/>
      <c r="V2471" s="11"/>
      <c r="W2471" s="11"/>
      <c r="X2471" s="11"/>
      <c r="Y2471" s="11"/>
      <c r="Z2471" s="246"/>
      <c r="AA24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1" s="250" t="e">
        <f>IF(tbl_TransDet_Exp[[#This Row],[+/-  (HR GL Detail)]]&lt;&gt;"",tbl_TransDet_Exp[[#This Row],[+/-  (HR GL Detail)]],IF(#REF!&lt;&gt;"",#REF!,""))</f>
        <v>#REF!</v>
      </c>
      <c r="AC2471" s="250" t="str">
        <f t="shared" si="117"/>
        <v>https://financials.omni.fsu.edu/psp/sprdfi/EMPLOYEE/ERP/c/AUDIT_EXPENSE_FUNCTIONS.TE_EXP_SHEET_INQ.GBL?SHEET_ID=</v>
      </c>
      <c r="AD2471" s="250" t="str">
        <f t="shared" si="118"/>
        <v>&amp;PAGE=EX_SHEET_ENTRY</v>
      </c>
      <c r="AE2471" s="250" t="str">
        <f>IF(LEFT(tbl_TransDet_Exp[[#This Row],[Journal Id]],2)="EX",TEXT(tbl_TransDet_Exp[[#This Row],[Vch /Ex /PayId]],"0000000000"),"")</f>
        <v/>
      </c>
      <c r="AF2471" s="250" t="b">
        <f>IF(tbl_TransDet_Exp[[#This Row],[ER Lookup and Format]]&lt;&gt;"",CONCATENATE(tbl_TransDet_Exp[[#This Row],[https://financials.omni.fsu.edu/psp/sprdfi/EMPLOYEE/ERP/c/AUDIT_EXPENSE_FUNCTIONS.TE_EXP_SHEET_INQ.GBL?SHEET_ID=]],AE2471,tbl_TransDet_Exp[[#This Row],[&amp;PAGE=EX_SHEET_ENTRY]]))</f>
        <v>0</v>
      </c>
      <c r="AG2471" s="250" t="str">
        <f t="shared" si="119"/>
        <v>https://docmgmt.its.fsu.edu/NolijWeb/public/apiLoginCheck.jsp?redir=../documentviewer/%3FdocumentId%3D</v>
      </c>
      <c r="AH24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1" s="250" t="str">
        <f>tbl_TransDet_Exp[[#Headers],[&amp;TargetFrameName=None]]</f>
        <v>&amp;TargetFrameName=None</v>
      </c>
      <c r="AJ24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1" s="71"/>
      <c r="AN2471" s="22"/>
      <c r="AO2471" s="22"/>
      <c r="AP2471" s="208"/>
      <c r="AQ2471" s="42" t="e">
        <f>IF(tbl_TransDet_Exp[[#This Row],[Custom SR Type]]="",INDEX(SR_Lookup[Section Name],MATCH(tbl_TransDet_Exp[[#This Row],[Account]],SR_Lookup[Account],0)),tbl_TransDet_Exp[[#This Row],[Custom SR Type]])</f>
        <v>#N/A</v>
      </c>
      <c r="AR2471" s="42">
        <f>VALUE(CONCATENATE(C2471,TEXT(tbl_TransDet_Exp[[#This Row],[Pd]],"00")))</f>
        <v>0</v>
      </c>
      <c r="AS2471" s="42" t="str">
        <f>TEXT(tbl_TransDet_Exp[[#This Row],[Project Id]],"000000")</f>
        <v>000000</v>
      </c>
      <c r="AT2471" s="42" t="e">
        <f>INDEX(Table11[Description],MATCH(tbl_TransDet_Exp[[#This Row],[Account]],Table11[GL Account],0))</f>
        <v>#N/A</v>
      </c>
      <c r="AU24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2" spans="2:47">
      <c r="B2472" s="11"/>
      <c r="C2472" s="243"/>
      <c r="D2472" s="243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244"/>
      <c r="P2472" s="11"/>
      <c r="Q2472" s="245"/>
      <c r="R2472" s="11"/>
      <c r="S2472" s="11"/>
      <c r="T2472" s="11"/>
      <c r="U2472" s="11"/>
      <c r="V2472" s="11"/>
      <c r="W2472" s="11"/>
      <c r="X2472" s="11"/>
      <c r="Y2472" s="11"/>
      <c r="Z2472" s="246"/>
      <c r="AA24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2" s="250" t="e">
        <f>IF(tbl_TransDet_Exp[[#This Row],[+/-  (HR GL Detail)]]&lt;&gt;"",tbl_TransDet_Exp[[#This Row],[+/-  (HR GL Detail)]],IF(#REF!&lt;&gt;"",#REF!,""))</f>
        <v>#REF!</v>
      </c>
      <c r="AC2472" s="250" t="str">
        <f t="shared" si="117"/>
        <v>https://financials.omni.fsu.edu/psp/sprdfi/EMPLOYEE/ERP/c/AUDIT_EXPENSE_FUNCTIONS.TE_EXP_SHEET_INQ.GBL?SHEET_ID=</v>
      </c>
      <c r="AD2472" s="250" t="str">
        <f t="shared" si="118"/>
        <v>&amp;PAGE=EX_SHEET_ENTRY</v>
      </c>
      <c r="AE2472" s="250" t="str">
        <f>IF(LEFT(tbl_TransDet_Exp[[#This Row],[Journal Id]],2)="EX",TEXT(tbl_TransDet_Exp[[#This Row],[Vch /Ex /PayId]],"0000000000"),"")</f>
        <v/>
      </c>
      <c r="AF2472" s="250" t="b">
        <f>IF(tbl_TransDet_Exp[[#This Row],[ER Lookup and Format]]&lt;&gt;"",CONCATENATE(tbl_TransDet_Exp[[#This Row],[https://financials.omni.fsu.edu/psp/sprdfi/EMPLOYEE/ERP/c/AUDIT_EXPENSE_FUNCTIONS.TE_EXP_SHEET_INQ.GBL?SHEET_ID=]],AE2472,tbl_TransDet_Exp[[#This Row],[&amp;PAGE=EX_SHEET_ENTRY]]))</f>
        <v>0</v>
      </c>
      <c r="AG2472" s="250" t="str">
        <f t="shared" si="119"/>
        <v>https://docmgmt.its.fsu.edu/NolijWeb/public/apiLoginCheck.jsp?redir=../documentviewer/%3FdocumentId%3D</v>
      </c>
      <c r="AH24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2" s="250" t="str">
        <f>tbl_TransDet_Exp[[#Headers],[&amp;TargetFrameName=None]]</f>
        <v>&amp;TargetFrameName=None</v>
      </c>
      <c r="AJ24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2" s="71"/>
      <c r="AN2472" s="22"/>
      <c r="AO2472" s="22"/>
      <c r="AP2472" s="208"/>
      <c r="AQ2472" s="42" t="e">
        <f>IF(tbl_TransDet_Exp[[#This Row],[Custom SR Type]]="",INDEX(SR_Lookup[Section Name],MATCH(tbl_TransDet_Exp[[#This Row],[Account]],SR_Lookup[Account],0)),tbl_TransDet_Exp[[#This Row],[Custom SR Type]])</f>
        <v>#N/A</v>
      </c>
      <c r="AR2472" s="42">
        <f>VALUE(CONCATENATE(C2472,TEXT(tbl_TransDet_Exp[[#This Row],[Pd]],"00")))</f>
        <v>0</v>
      </c>
      <c r="AS2472" s="42" t="str">
        <f>TEXT(tbl_TransDet_Exp[[#This Row],[Project Id]],"000000")</f>
        <v>000000</v>
      </c>
      <c r="AT2472" s="42" t="e">
        <f>INDEX(Table11[Description],MATCH(tbl_TransDet_Exp[[#This Row],[Account]],Table11[GL Account],0))</f>
        <v>#N/A</v>
      </c>
      <c r="AU24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3" spans="2:47">
      <c r="B2473" s="11"/>
      <c r="C2473" s="243"/>
      <c r="D2473" s="243"/>
      <c r="E2473" s="11"/>
      <c r="F2473" s="11"/>
      <c r="G2473" s="11"/>
      <c r="H2473" s="11"/>
      <c r="I2473" s="11"/>
      <c r="J2473" s="11"/>
      <c r="K2473" s="11"/>
      <c r="L2473" s="11"/>
      <c r="M2473" s="11"/>
      <c r="N2473" s="11"/>
      <c r="O2473" s="244"/>
      <c r="P2473" s="11"/>
      <c r="Q2473" s="245"/>
      <c r="R2473" s="11"/>
      <c r="S2473" s="11"/>
      <c r="T2473" s="11"/>
      <c r="U2473" s="11"/>
      <c r="V2473" s="11"/>
      <c r="W2473" s="11"/>
      <c r="X2473" s="11"/>
      <c r="Y2473" s="11"/>
      <c r="Z2473" s="246"/>
      <c r="AA24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3" s="250" t="e">
        <f>IF(tbl_TransDet_Exp[[#This Row],[+/-  (HR GL Detail)]]&lt;&gt;"",tbl_TransDet_Exp[[#This Row],[+/-  (HR GL Detail)]],IF(#REF!&lt;&gt;"",#REF!,""))</f>
        <v>#REF!</v>
      </c>
      <c r="AC2473" s="250" t="str">
        <f t="shared" si="117"/>
        <v>https://financials.omni.fsu.edu/psp/sprdfi/EMPLOYEE/ERP/c/AUDIT_EXPENSE_FUNCTIONS.TE_EXP_SHEET_INQ.GBL?SHEET_ID=</v>
      </c>
      <c r="AD2473" s="250" t="str">
        <f t="shared" si="118"/>
        <v>&amp;PAGE=EX_SHEET_ENTRY</v>
      </c>
      <c r="AE2473" s="250" t="str">
        <f>IF(LEFT(tbl_TransDet_Exp[[#This Row],[Journal Id]],2)="EX",TEXT(tbl_TransDet_Exp[[#This Row],[Vch /Ex /PayId]],"0000000000"),"")</f>
        <v/>
      </c>
      <c r="AF2473" s="250" t="b">
        <f>IF(tbl_TransDet_Exp[[#This Row],[ER Lookup and Format]]&lt;&gt;"",CONCATENATE(tbl_TransDet_Exp[[#This Row],[https://financials.omni.fsu.edu/psp/sprdfi/EMPLOYEE/ERP/c/AUDIT_EXPENSE_FUNCTIONS.TE_EXP_SHEET_INQ.GBL?SHEET_ID=]],AE2473,tbl_TransDet_Exp[[#This Row],[&amp;PAGE=EX_SHEET_ENTRY]]))</f>
        <v>0</v>
      </c>
      <c r="AG2473" s="250" t="str">
        <f t="shared" si="119"/>
        <v>https://docmgmt.its.fsu.edu/NolijWeb/public/apiLoginCheck.jsp?redir=../documentviewer/%3FdocumentId%3D</v>
      </c>
      <c r="AH24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3" s="250" t="str">
        <f>tbl_TransDet_Exp[[#Headers],[&amp;TargetFrameName=None]]</f>
        <v>&amp;TargetFrameName=None</v>
      </c>
      <c r="AJ24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3" s="71"/>
      <c r="AN2473" s="22"/>
      <c r="AO2473" s="22"/>
      <c r="AP2473" s="208"/>
      <c r="AQ2473" s="42" t="e">
        <f>IF(tbl_TransDet_Exp[[#This Row],[Custom SR Type]]="",INDEX(SR_Lookup[Section Name],MATCH(tbl_TransDet_Exp[[#This Row],[Account]],SR_Lookup[Account],0)),tbl_TransDet_Exp[[#This Row],[Custom SR Type]])</f>
        <v>#N/A</v>
      </c>
      <c r="AR2473" s="42">
        <f>VALUE(CONCATENATE(C2473,TEXT(tbl_TransDet_Exp[[#This Row],[Pd]],"00")))</f>
        <v>0</v>
      </c>
      <c r="AS2473" s="42" t="str">
        <f>TEXT(tbl_TransDet_Exp[[#This Row],[Project Id]],"000000")</f>
        <v>000000</v>
      </c>
      <c r="AT2473" s="42" t="e">
        <f>INDEX(Table11[Description],MATCH(tbl_TransDet_Exp[[#This Row],[Account]],Table11[GL Account],0))</f>
        <v>#N/A</v>
      </c>
      <c r="AU24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4" spans="2:47">
      <c r="B2474" s="11"/>
      <c r="C2474" s="243"/>
      <c r="D2474" s="243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244"/>
      <c r="P2474" s="11"/>
      <c r="Q2474" s="245"/>
      <c r="R2474" s="11"/>
      <c r="S2474" s="11"/>
      <c r="T2474" s="11"/>
      <c r="U2474" s="11"/>
      <c r="V2474" s="11"/>
      <c r="W2474" s="11"/>
      <c r="X2474" s="11"/>
      <c r="Y2474" s="11"/>
      <c r="Z2474" s="246"/>
      <c r="AA24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4" s="250" t="e">
        <f>IF(tbl_TransDet_Exp[[#This Row],[+/-  (HR GL Detail)]]&lt;&gt;"",tbl_TransDet_Exp[[#This Row],[+/-  (HR GL Detail)]],IF(#REF!&lt;&gt;"",#REF!,""))</f>
        <v>#REF!</v>
      </c>
      <c r="AC2474" s="250" t="str">
        <f t="shared" si="117"/>
        <v>https://financials.omni.fsu.edu/psp/sprdfi/EMPLOYEE/ERP/c/AUDIT_EXPENSE_FUNCTIONS.TE_EXP_SHEET_INQ.GBL?SHEET_ID=</v>
      </c>
      <c r="AD2474" s="250" t="str">
        <f t="shared" si="118"/>
        <v>&amp;PAGE=EX_SHEET_ENTRY</v>
      </c>
      <c r="AE2474" s="250" t="str">
        <f>IF(LEFT(tbl_TransDet_Exp[[#This Row],[Journal Id]],2)="EX",TEXT(tbl_TransDet_Exp[[#This Row],[Vch /Ex /PayId]],"0000000000"),"")</f>
        <v/>
      </c>
      <c r="AF2474" s="250" t="b">
        <f>IF(tbl_TransDet_Exp[[#This Row],[ER Lookup and Format]]&lt;&gt;"",CONCATENATE(tbl_TransDet_Exp[[#This Row],[https://financials.omni.fsu.edu/psp/sprdfi/EMPLOYEE/ERP/c/AUDIT_EXPENSE_FUNCTIONS.TE_EXP_SHEET_INQ.GBL?SHEET_ID=]],AE2474,tbl_TransDet_Exp[[#This Row],[&amp;PAGE=EX_SHEET_ENTRY]]))</f>
        <v>0</v>
      </c>
      <c r="AG2474" s="250" t="str">
        <f t="shared" si="119"/>
        <v>https://docmgmt.its.fsu.edu/NolijWeb/public/apiLoginCheck.jsp?redir=../documentviewer/%3FdocumentId%3D</v>
      </c>
      <c r="AH24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4" s="250" t="str">
        <f>tbl_TransDet_Exp[[#Headers],[&amp;TargetFrameName=None]]</f>
        <v>&amp;TargetFrameName=None</v>
      </c>
      <c r="AJ24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4" s="71"/>
      <c r="AN2474" s="22"/>
      <c r="AO2474" s="22"/>
      <c r="AP2474" s="208"/>
      <c r="AQ2474" s="42" t="e">
        <f>IF(tbl_TransDet_Exp[[#This Row],[Custom SR Type]]="",INDEX(SR_Lookup[Section Name],MATCH(tbl_TransDet_Exp[[#This Row],[Account]],SR_Lookup[Account],0)),tbl_TransDet_Exp[[#This Row],[Custom SR Type]])</f>
        <v>#N/A</v>
      </c>
      <c r="AR2474" s="42">
        <f>VALUE(CONCATENATE(C2474,TEXT(tbl_TransDet_Exp[[#This Row],[Pd]],"00")))</f>
        <v>0</v>
      </c>
      <c r="AS2474" s="42" t="str">
        <f>TEXT(tbl_TransDet_Exp[[#This Row],[Project Id]],"000000")</f>
        <v>000000</v>
      </c>
      <c r="AT2474" s="42" t="e">
        <f>INDEX(Table11[Description],MATCH(tbl_TransDet_Exp[[#This Row],[Account]],Table11[GL Account],0))</f>
        <v>#N/A</v>
      </c>
      <c r="AU24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5" spans="2:47">
      <c r="B2475" s="11"/>
      <c r="C2475" s="243"/>
      <c r="D2475" s="243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244"/>
      <c r="P2475" s="11"/>
      <c r="Q2475" s="245"/>
      <c r="R2475" s="11"/>
      <c r="S2475" s="11"/>
      <c r="T2475" s="11"/>
      <c r="U2475" s="11"/>
      <c r="V2475" s="11"/>
      <c r="W2475" s="11"/>
      <c r="X2475" s="11"/>
      <c r="Y2475" s="11"/>
      <c r="Z2475" s="246"/>
      <c r="AA24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5" s="250" t="e">
        <f>IF(tbl_TransDet_Exp[[#This Row],[+/-  (HR GL Detail)]]&lt;&gt;"",tbl_TransDet_Exp[[#This Row],[+/-  (HR GL Detail)]],IF(#REF!&lt;&gt;"",#REF!,""))</f>
        <v>#REF!</v>
      </c>
      <c r="AC2475" s="250" t="str">
        <f t="shared" si="117"/>
        <v>https://financials.omni.fsu.edu/psp/sprdfi/EMPLOYEE/ERP/c/AUDIT_EXPENSE_FUNCTIONS.TE_EXP_SHEET_INQ.GBL?SHEET_ID=</v>
      </c>
      <c r="AD2475" s="250" t="str">
        <f t="shared" si="118"/>
        <v>&amp;PAGE=EX_SHEET_ENTRY</v>
      </c>
      <c r="AE2475" s="250" t="str">
        <f>IF(LEFT(tbl_TransDet_Exp[[#This Row],[Journal Id]],2)="EX",TEXT(tbl_TransDet_Exp[[#This Row],[Vch /Ex /PayId]],"0000000000"),"")</f>
        <v/>
      </c>
      <c r="AF2475" s="250" t="b">
        <f>IF(tbl_TransDet_Exp[[#This Row],[ER Lookup and Format]]&lt;&gt;"",CONCATENATE(tbl_TransDet_Exp[[#This Row],[https://financials.omni.fsu.edu/psp/sprdfi/EMPLOYEE/ERP/c/AUDIT_EXPENSE_FUNCTIONS.TE_EXP_SHEET_INQ.GBL?SHEET_ID=]],AE2475,tbl_TransDet_Exp[[#This Row],[&amp;PAGE=EX_SHEET_ENTRY]]))</f>
        <v>0</v>
      </c>
      <c r="AG2475" s="250" t="str">
        <f t="shared" si="119"/>
        <v>https://docmgmt.its.fsu.edu/NolijWeb/public/apiLoginCheck.jsp?redir=../documentviewer/%3FdocumentId%3D</v>
      </c>
      <c r="AH24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5" s="250" t="str">
        <f>tbl_TransDet_Exp[[#Headers],[&amp;TargetFrameName=None]]</f>
        <v>&amp;TargetFrameName=None</v>
      </c>
      <c r="AJ24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5" s="71"/>
      <c r="AN2475" s="22"/>
      <c r="AO2475" s="22"/>
      <c r="AP2475" s="208"/>
      <c r="AQ2475" s="42" t="e">
        <f>IF(tbl_TransDet_Exp[[#This Row],[Custom SR Type]]="",INDEX(SR_Lookup[Section Name],MATCH(tbl_TransDet_Exp[[#This Row],[Account]],SR_Lookup[Account],0)),tbl_TransDet_Exp[[#This Row],[Custom SR Type]])</f>
        <v>#N/A</v>
      </c>
      <c r="AR2475" s="42">
        <f>VALUE(CONCATENATE(C2475,TEXT(tbl_TransDet_Exp[[#This Row],[Pd]],"00")))</f>
        <v>0</v>
      </c>
      <c r="AS2475" s="42" t="str">
        <f>TEXT(tbl_TransDet_Exp[[#This Row],[Project Id]],"000000")</f>
        <v>000000</v>
      </c>
      <c r="AT2475" s="42" t="e">
        <f>INDEX(Table11[Description],MATCH(tbl_TransDet_Exp[[#This Row],[Account]],Table11[GL Account],0))</f>
        <v>#N/A</v>
      </c>
      <c r="AU24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6" spans="2:47">
      <c r="B2476" s="11"/>
      <c r="C2476" s="243"/>
      <c r="D2476" s="243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244"/>
      <c r="P2476" s="11"/>
      <c r="Q2476" s="245"/>
      <c r="R2476" s="11"/>
      <c r="S2476" s="11"/>
      <c r="T2476" s="11"/>
      <c r="U2476" s="11"/>
      <c r="V2476" s="11"/>
      <c r="W2476" s="11"/>
      <c r="X2476" s="11"/>
      <c r="Y2476" s="11"/>
      <c r="Z2476" s="246"/>
      <c r="AA24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6" s="250" t="e">
        <f>IF(tbl_TransDet_Exp[[#This Row],[+/-  (HR GL Detail)]]&lt;&gt;"",tbl_TransDet_Exp[[#This Row],[+/-  (HR GL Detail)]],IF(#REF!&lt;&gt;"",#REF!,""))</f>
        <v>#REF!</v>
      </c>
      <c r="AC2476" s="250" t="str">
        <f t="shared" si="117"/>
        <v>https://financials.omni.fsu.edu/psp/sprdfi/EMPLOYEE/ERP/c/AUDIT_EXPENSE_FUNCTIONS.TE_EXP_SHEET_INQ.GBL?SHEET_ID=</v>
      </c>
      <c r="AD2476" s="250" t="str">
        <f t="shared" si="118"/>
        <v>&amp;PAGE=EX_SHEET_ENTRY</v>
      </c>
      <c r="AE2476" s="250" t="str">
        <f>IF(LEFT(tbl_TransDet_Exp[[#This Row],[Journal Id]],2)="EX",TEXT(tbl_TransDet_Exp[[#This Row],[Vch /Ex /PayId]],"0000000000"),"")</f>
        <v/>
      </c>
      <c r="AF2476" s="250" t="b">
        <f>IF(tbl_TransDet_Exp[[#This Row],[ER Lookup and Format]]&lt;&gt;"",CONCATENATE(tbl_TransDet_Exp[[#This Row],[https://financials.omni.fsu.edu/psp/sprdfi/EMPLOYEE/ERP/c/AUDIT_EXPENSE_FUNCTIONS.TE_EXP_SHEET_INQ.GBL?SHEET_ID=]],AE2476,tbl_TransDet_Exp[[#This Row],[&amp;PAGE=EX_SHEET_ENTRY]]))</f>
        <v>0</v>
      </c>
      <c r="AG2476" s="250" t="str">
        <f t="shared" si="119"/>
        <v>https://docmgmt.its.fsu.edu/NolijWeb/public/apiLoginCheck.jsp?redir=../documentviewer/%3FdocumentId%3D</v>
      </c>
      <c r="AH24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6" s="250" t="str">
        <f>tbl_TransDet_Exp[[#Headers],[&amp;TargetFrameName=None]]</f>
        <v>&amp;TargetFrameName=None</v>
      </c>
      <c r="AJ24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6" s="71"/>
      <c r="AN2476" s="22"/>
      <c r="AO2476" s="22"/>
      <c r="AP2476" s="208"/>
      <c r="AQ2476" s="42" t="e">
        <f>IF(tbl_TransDet_Exp[[#This Row],[Custom SR Type]]="",INDEX(SR_Lookup[Section Name],MATCH(tbl_TransDet_Exp[[#This Row],[Account]],SR_Lookup[Account],0)),tbl_TransDet_Exp[[#This Row],[Custom SR Type]])</f>
        <v>#N/A</v>
      </c>
      <c r="AR2476" s="42">
        <f>VALUE(CONCATENATE(C2476,TEXT(tbl_TransDet_Exp[[#This Row],[Pd]],"00")))</f>
        <v>0</v>
      </c>
      <c r="AS2476" s="42" t="str">
        <f>TEXT(tbl_TransDet_Exp[[#This Row],[Project Id]],"000000")</f>
        <v>000000</v>
      </c>
      <c r="AT2476" s="42" t="e">
        <f>INDEX(Table11[Description],MATCH(tbl_TransDet_Exp[[#This Row],[Account]],Table11[GL Account],0))</f>
        <v>#N/A</v>
      </c>
      <c r="AU24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7" spans="2:47">
      <c r="B2477" s="11"/>
      <c r="C2477" s="243"/>
      <c r="D2477" s="243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244"/>
      <c r="P2477" s="11"/>
      <c r="Q2477" s="245"/>
      <c r="R2477" s="11"/>
      <c r="S2477" s="11"/>
      <c r="T2477" s="11"/>
      <c r="U2477" s="11"/>
      <c r="V2477" s="11"/>
      <c r="W2477" s="11"/>
      <c r="X2477" s="11"/>
      <c r="Y2477" s="11"/>
      <c r="Z2477" s="246"/>
      <c r="AA24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7" s="250" t="e">
        <f>IF(tbl_TransDet_Exp[[#This Row],[+/-  (HR GL Detail)]]&lt;&gt;"",tbl_TransDet_Exp[[#This Row],[+/-  (HR GL Detail)]],IF(#REF!&lt;&gt;"",#REF!,""))</f>
        <v>#REF!</v>
      </c>
      <c r="AC2477" s="250" t="str">
        <f t="shared" si="117"/>
        <v>https://financials.omni.fsu.edu/psp/sprdfi/EMPLOYEE/ERP/c/AUDIT_EXPENSE_FUNCTIONS.TE_EXP_SHEET_INQ.GBL?SHEET_ID=</v>
      </c>
      <c r="AD2477" s="250" t="str">
        <f t="shared" si="118"/>
        <v>&amp;PAGE=EX_SHEET_ENTRY</v>
      </c>
      <c r="AE2477" s="250" t="str">
        <f>IF(LEFT(tbl_TransDet_Exp[[#This Row],[Journal Id]],2)="EX",TEXT(tbl_TransDet_Exp[[#This Row],[Vch /Ex /PayId]],"0000000000"),"")</f>
        <v/>
      </c>
      <c r="AF2477" s="250" t="b">
        <f>IF(tbl_TransDet_Exp[[#This Row],[ER Lookup and Format]]&lt;&gt;"",CONCATENATE(tbl_TransDet_Exp[[#This Row],[https://financials.omni.fsu.edu/psp/sprdfi/EMPLOYEE/ERP/c/AUDIT_EXPENSE_FUNCTIONS.TE_EXP_SHEET_INQ.GBL?SHEET_ID=]],AE2477,tbl_TransDet_Exp[[#This Row],[&amp;PAGE=EX_SHEET_ENTRY]]))</f>
        <v>0</v>
      </c>
      <c r="AG2477" s="250" t="str">
        <f t="shared" si="119"/>
        <v>https://docmgmt.its.fsu.edu/NolijWeb/public/apiLoginCheck.jsp?redir=../documentviewer/%3FdocumentId%3D</v>
      </c>
      <c r="AH24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7" s="250" t="str">
        <f>tbl_TransDet_Exp[[#Headers],[&amp;TargetFrameName=None]]</f>
        <v>&amp;TargetFrameName=None</v>
      </c>
      <c r="AJ24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7" s="71"/>
      <c r="AN2477" s="22"/>
      <c r="AO2477" s="22"/>
      <c r="AP2477" s="208"/>
      <c r="AQ2477" s="42" t="e">
        <f>IF(tbl_TransDet_Exp[[#This Row],[Custom SR Type]]="",INDEX(SR_Lookup[Section Name],MATCH(tbl_TransDet_Exp[[#This Row],[Account]],SR_Lookup[Account],0)),tbl_TransDet_Exp[[#This Row],[Custom SR Type]])</f>
        <v>#N/A</v>
      </c>
      <c r="AR2477" s="42">
        <f>VALUE(CONCATENATE(C2477,TEXT(tbl_TransDet_Exp[[#This Row],[Pd]],"00")))</f>
        <v>0</v>
      </c>
      <c r="AS2477" s="42" t="str">
        <f>TEXT(tbl_TransDet_Exp[[#This Row],[Project Id]],"000000")</f>
        <v>000000</v>
      </c>
      <c r="AT2477" s="42" t="e">
        <f>INDEX(Table11[Description],MATCH(tbl_TransDet_Exp[[#This Row],[Account]],Table11[GL Account],0))</f>
        <v>#N/A</v>
      </c>
      <c r="AU24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8" spans="2:47">
      <c r="B2478" s="11"/>
      <c r="C2478" s="243"/>
      <c r="D2478" s="243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244"/>
      <c r="P2478" s="11"/>
      <c r="Q2478" s="245"/>
      <c r="R2478" s="11"/>
      <c r="S2478" s="11"/>
      <c r="T2478" s="11"/>
      <c r="U2478" s="11"/>
      <c r="V2478" s="11"/>
      <c r="W2478" s="11"/>
      <c r="X2478" s="11"/>
      <c r="Y2478" s="11"/>
      <c r="Z2478" s="246"/>
      <c r="AA24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8" s="250" t="e">
        <f>IF(tbl_TransDet_Exp[[#This Row],[+/-  (HR GL Detail)]]&lt;&gt;"",tbl_TransDet_Exp[[#This Row],[+/-  (HR GL Detail)]],IF(#REF!&lt;&gt;"",#REF!,""))</f>
        <v>#REF!</v>
      </c>
      <c r="AC2478" s="250" t="str">
        <f t="shared" si="117"/>
        <v>https://financials.omni.fsu.edu/psp/sprdfi/EMPLOYEE/ERP/c/AUDIT_EXPENSE_FUNCTIONS.TE_EXP_SHEET_INQ.GBL?SHEET_ID=</v>
      </c>
      <c r="AD2478" s="250" t="str">
        <f t="shared" si="118"/>
        <v>&amp;PAGE=EX_SHEET_ENTRY</v>
      </c>
      <c r="AE2478" s="250" t="str">
        <f>IF(LEFT(tbl_TransDet_Exp[[#This Row],[Journal Id]],2)="EX",TEXT(tbl_TransDet_Exp[[#This Row],[Vch /Ex /PayId]],"0000000000"),"")</f>
        <v/>
      </c>
      <c r="AF2478" s="250" t="b">
        <f>IF(tbl_TransDet_Exp[[#This Row],[ER Lookup and Format]]&lt;&gt;"",CONCATENATE(tbl_TransDet_Exp[[#This Row],[https://financials.omni.fsu.edu/psp/sprdfi/EMPLOYEE/ERP/c/AUDIT_EXPENSE_FUNCTIONS.TE_EXP_SHEET_INQ.GBL?SHEET_ID=]],AE2478,tbl_TransDet_Exp[[#This Row],[&amp;PAGE=EX_SHEET_ENTRY]]))</f>
        <v>0</v>
      </c>
      <c r="AG2478" s="250" t="str">
        <f t="shared" si="119"/>
        <v>https://docmgmt.its.fsu.edu/NolijWeb/public/apiLoginCheck.jsp?redir=../documentviewer/%3FdocumentId%3D</v>
      </c>
      <c r="AH24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8" s="250" t="str">
        <f>tbl_TransDet_Exp[[#Headers],[&amp;TargetFrameName=None]]</f>
        <v>&amp;TargetFrameName=None</v>
      </c>
      <c r="AJ24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8" s="71"/>
      <c r="AN2478" s="22"/>
      <c r="AO2478" s="22"/>
      <c r="AP2478" s="208"/>
      <c r="AQ2478" s="42" t="e">
        <f>IF(tbl_TransDet_Exp[[#This Row],[Custom SR Type]]="",INDEX(SR_Lookup[Section Name],MATCH(tbl_TransDet_Exp[[#This Row],[Account]],SR_Lookup[Account],0)),tbl_TransDet_Exp[[#This Row],[Custom SR Type]])</f>
        <v>#N/A</v>
      </c>
      <c r="AR2478" s="42">
        <f>VALUE(CONCATENATE(C2478,TEXT(tbl_TransDet_Exp[[#This Row],[Pd]],"00")))</f>
        <v>0</v>
      </c>
      <c r="AS2478" s="42" t="str">
        <f>TEXT(tbl_TransDet_Exp[[#This Row],[Project Id]],"000000")</f>
        <v>000000</v>
      </c>
      <c r="AT2478" s="42" t="e">
        <f>INDEX(Table11[Description],MATCH(tbl_TransDet_Exp[[#This Row],[Account]],Table11[GL Account],0))</f>
        <v>#N/A</v>
      </c>
      <c r="AU24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79" spans="2:47">
      <c r="B2479" s="11"/>
      <c r="C2479" s="243"/>
      <c r="D2479" s="243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244"/>
      <c r="P2479" s="11"/>
      <c r="Q2479" s="245"/>
      <c r="R2479" s="11"/>
      <c r="S2479" s="11"/>
      <c r="T2479" s="11"/>
      <c r="U2479" s="11"/>
      <c r="V2479" s="11"/>
      <c r="W2479" s="11"/>
      <c r="X2479" s="11"/>
      <c r="Y2479" s="11"/>
      <c r="Z2479" s="246"/>
      <c r="AA24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79" s="250" t="e">
        <f>IF(tbl_TransDet_Exp[[#This Row],[+/-  (HR GL Detail)]]&lt;&gt;"",tbl_TransDet_Exp[[#This Row],[+/-  (HR GL Detail)]],IF(#REF!&lt;&gt;"",#REF!,""))</f>
        <v>#REF!</v>
      </c>
      <c r="AC2479" s="250" t="str">
        <f t="shared" si="117"/>
        <v>https://financials.omni.fsu.edu/psp/sprdfi/EMPLOYEE/ERP/c/AUDIT_EXPENSE_FUNCTIONS.TE_EXP_SHEET_INQ.GBL?SHEET_ID=</v>
      </c>
      <c r="AD2479" s="250" t="str">
        <f t="shared" si="118"/>
        <v>&amp;PAGE=EX_SHEET_ENTRY</v>
      </c>
      <c r="AE2479" s="250" t="str">
        <f>IF(LEFT(tbl_TransDet_Exp[[#This Row],[Journal Id]],2)="EX",TEXT(tbl_TransDet_Exp[[#This Row],[Vch /Ex /PayId]],"0000000000"),"")</f>
        <v/>
      </c>
      <c r="AF2479" s="250" t="b">
        <f>IF(tbl_TransDet_Exp[[#This Row],[ER Lookup and Format]]&lt;&gt;"",CONCATENATE(tbl_TransDet_Exp[[#This Row],[https://financials.omni.fsu.edu/psp/sprdfi/EMPLOYEE/ERP/c/AUDIT_EXPENSE_FUNCTIONS.TE_EXP_SHEET_INQ.GBL?SHEET_ID=]],AE2479,tbl_TransDet_Exp[[#This Row],[&amp;PAGE=EX_SHEET_ENTRY]]))</f>
        <v>0</v>
      </c>
      <c r="AG2479" s="250" t="str">
        <f t="shared" si="119"/>
        <v>https://docmgmt.its.fsu.edu/NolijWeb/public/apiLoginCheck.jsp?redir=../documentviewer/%3FdocumentId%3D</v>
      </c>
      <c r="AH24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79" s="250" t="str">
        <f>tbl_TransDet_Exp[[#Headers],[&amp;TargetFrameName=None]]</f>
        <v>&amp;TargetFrameName=None</v>
      </c>
      <c r="AJ24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79" s="71"/>
      <c r="AN2479" s="22"/>
      <c r="AO2479" s="22"/>
      <c r="AP2479" s="208"/>
      <c r="AQ2479" s="42" t="e">
        <f>IF(tbl_TransDet_Exp[[#This Row],[Custom SR Type]]="",INDEX(SR_Lookup[Section Name],MATCH(tbl_TransDet_Exp[[#This Row],[Account]],SR_Lookup[Account],0)),tbl_TransDet_Exp[[#This Row],[Custom SR Type]])</f>
        <v>#N/A</v>
      </c>
      <c r="AR2479" s="42">
        <f>VALUE(CONCATENATE(C2479,TEXT(tbl_TransDet_Exp[[#This Row],[Pd]],"00")))</f>
        <v>0</v>
      </c>
      <c r="AS2479" s="42" t="str">
        <f>TEXT(tbl_TransDet_Exp[[#This Row],[Project Id]],"000000")</f>
        <v>000000</v>
      </c>
      <c r="AT2479" s="42" t="e">
        <f>INDEX(Table11[Description],MATCH(tbl_TransDet_Exp[[#This Row],[Account]],Table11[GL Account],0))</f>
        <v>#N/A</v>
      </c>
      <c r="AU24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0" spans="2:47">
      <c r="B2480" s="11"/>
      <c r="C2480" s="243"/>
      <c r="D2480" s="243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244"/>
      <c r="P2480" s="11"/>
      <c r="Q2480" s="245"/>
      <c r="R2480" s="11"/>
      <c r="S2480" s="11"/>
      <c r="T2480" s="11"/>
      <c r="U2480" s="11"/>
      <c r="V2480" s="11"/>
      <c r="W2480" s="11"/>
      <c r="X2480" s="11"/>
      <c r="Y2480" s="11"/>
      <c r="Z2480" s="246"/>
      <c r="AA24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0" s="250" t="e">
        <f>IF(tbl_TransDet_Exp[[#This Row],[+/-  (HR GL Detail)]]&lt;&gt;"",tbl_TransDet_Exp[[#This Row],[+/-  (HR GL Detail)]],IF(#REF!&lt;&gt;"",#REF!,""))</f>
        <v>#REF!</v>
      </c>
      <c r="AC2480" s="250" t="str">
        <f t="shared" si="117"/>
        <v>https://financials.omni.fsu.edu/psp/sprdfi/EMPLOYEE/ERP/c/AUDIT_EXPENSE_FUNCTIONS.TE_EXP_SHEET_INQ.GBL?SHEET_ID=</v>
      </c>
      <c r="AD2480" s="250" t="str">
        <f t="shared" si="118"/>
        <v>&amp;PAGE=EX_SHEET_ENTRY</v>
      </c>
      <c r="AE2480" s="250" t="str">
        <f>IF(LEFT(tbl_TransDet_Exp[[#This Row],[Journal Id]],2)="EX",TEXT(tbl_TransDet_Exp[[#This Row],[Vch /Ex /PayId]],"0000000000"),"")</f>
        <v/>
      </c>
      <c r="AF2480" s="250" t="b">
        <f>IF(tbl_TransDet_Exp[[#This Row],[ER Lookup and Format]]&lt;&gt;"",CONCATENATE(tbl_TransDet_Exp[[#This Row],[https://financials.omni.fsu.edu/psp/sprdfi/EMPLOYEE/ERP/c/AUDIT_EXPENSE_FUNCTIONS.TE_EXP_SHEET_INQ.GBL?SHEET_ID=]],AE2480,tbl_TransDet_Exp[[#This Row],[&amp;PAGE=EX_SHEET_ENTRY]]))</f>
        <v>0</v>
      </c>
      <c r="AG2480" s="250" t="str">
        <f t="shared" si="119"/>
        <v>https://docmgmt.its.fsu.edu/NolijWeb/public/apiLoginCheck.jsp?redir=../documentviewer/%3FdocumentId%3D</v>
      </c>
      <c r="AH24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0" s="250" t="str">
        <f>tbl_TransDet_Exp[[#Headers],[&amp;TargetFrameName=None]]</f>
        <v>&amp;TargetFrameName=None</v>
      </c>
      <c r="AJ24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0" s="71"/>
      <c r="AN2480" s="22"/>
      <c r="AO2480" s="22"/>
      <c r="AP2480" s="208"/>
      <c r="AQ2480" s="42" t="e">
        <f>IF(tbl_TransDet_Exp[[#This Row],[Custom SR Type]]="",INDEX(SR_Lookup[Section Name],MATCH(tbl_TransDet_Exp[[#This Row],[Account]],SR_Lookup[Account],0)),tbl_TransDet_Exp[[#This Row],[Custom SR Type]])</f>
        <v>#N/A</v>
      </c>
      <c r="AR2480" s="42">
        <f>VALUE(CONCATENATE(C2480,TEXT(tbl_TransDet_Exp[[#This Row],[Pd]],"00")))</f>
        <v>0</v>
      </c>
      <c r="AS2480" s="42" t="str">
        <f>TEXT(tbl_TransDet_Exp[[#This Row],[Project Id]],"000000")</f>
        <v>000000</v>
      </c>
      <c r="AT2480" s="42" t="e">
        <f>INDEX(Table11[Description],MATCH(tbl_TransDet_Exp[[#This Row],[Account]],Table11[GL Account],0))</f>
        <v>#N/A</v>
      </c>
      <c r="AU24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1" spans="2:47">
      <c r="B2481" s="11"/>
      <c r="C2481" s="243"/>
      <c r="D2481" s="243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244"/>
      <c r="P2481" s="11"/>
      <c r="Q2481" s="245"/>
      <c r="R2481" s="11"/>
      <c r="S2481" s="11"/>
      <c r="T2481" s="11"/>
      <c r="U2481" s="11"/>
      <c r="V2481" s="11"/>
      <c r="W2481" s="11"/>
      <c r="X2481" s="11"/>
      <c r="Y2481" s="11"/>
      <c r="Z2481" s="246"/>
      <c r="AA24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1" s="250" t="e">
        <f>IF(tbl_TransDet_Exp[[#This Row],[+/-  (HR GL Detail)]]&lt;&gt;"",tbl_TransDet_Exp[[#This Row],[+/-  (HR GL Detail)]],IF(#REF!&lt;&gt;"",#REF!,""))</f>
        <v>#REF!</v>
      </c>
      <c r="AC2481" s="250" t="str">
        <f t="shared" si="117"/>
        <v>https://financials.omni.fsu.edu/psp/sprdfi/EMPLOYEE/ERP/c/AUDIT_EXPENSE_FUNCTIONS.TE_EXP_SHEET_INQ.GBL?SHEET_ID=</v>
      </c>
      <c r="AD2481" s="250" t="str">
        <f t="shared" si="118"/>
        <v>&amp;PAGE=EX_SHEET_ENTRY</v>
      </c>
      <c r="AE2481" s="250" t="str">
        <f>IF(LEFT(tbl_TransDet_Exp[[#This Row],[Journal Id]],2)="EX",TEXT(tbl_TransDet_Exp[[#This Row],[Vch /Ex /PayId]],"0000000000"),"")</f>
        <v/>
      </c>
      <c r="AF2481" s="250" t="b">
        <f>IF(tbl_TransDet_Exp[[#This Row],[ER Lookup and Format]]&lt;&gt;"",CONCATENATE(tbl_TransDet_Exp[[#This Row],[https://financials.omni.fsu.edu/psp/sprdfi/EMPLOYEE/ERP/c/AUDIT_EXPENSE_FUNCTIONS.TE_EXP_SHEET_INQ.GBL?SHEET_ID=]],AE2481,tbl_TransDet_Exp[[#This Row],[&amp;PAGE=EX_SHEET_ENTRY]]))</f>
        <v>0</v>
      </c>
      <c r="AG2481" s="250" t="str">
        <f t="shared" si="119"/>
        <v>https://docmgmt.its.fsu.edu/NolijWeb/public/apiLoginCheck.jsp?redir=../documentviewer/%3FdocumentId%3D</v>
      </c>
      <c r="AH24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1" s="250" t="str">
        <f>tbl_TransDet_Exp[[#Headers],[&amp;TargetFrameName=None]]</f>
        <v>&amp;TargetFrameName=None</v>
      </c>
      <c r="AJ24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1" s="71"/>
      <c r="AN2481" s="22"/>
      <c r="AO2481" s="22"/>
      <c r="AP2481" s="208"/>
      <c r="AQ2481" s="42" t="e">
        <f>IF(tbl_TransDet_Exp[[#This Row],[Custom SR Type]]="",INDEX(SR_Lookup[Section Name],MATCH(tbl_TransDet_Exp[[#This Row],[Account]],SR_Lookup[Account],0)),tbl_TransDet_Exp[[#This Row],[Custom SR Type]])</f>
        <v>#N/A</v>
      </c>
      <c r="AR2481" s="42">
        <f>VALUE(CONCATENATE(C2481,TEXT(tbl_TransDet_Exp[[#This Row],[Pd]],"00")))</f>
        <v>0</v>
      </c>
      <c r="AS2481" s="42" t="str">
        <f>TEXT(tbl_TransDet_Exp[[#This Row],[Project Id]],"000000")</f>
        <v>000000</v>
      </c>
      <c r="AT2481" s="42" t="e">
        <f>INDEX(Table11[Description],MATCH(tbl_TransDet_Exp[[#This Row],[Account]],Table11[GL Account],0))</f>
        <v>#N/A</v>
      </c>
      <c r="AU24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2" spans="2:47">
      <c r="B2482" s="11"/>
      <c r="C2482" s="243"/>
      <c r="D2482" s="243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244"/>
      <c r="P2482" s="11"/>
      <c r="Q2482" s="245"/>
      <c r="R2482" s="11"/>
      <c r="S2482" s="11"/>
      <c r="T2482" s="11"/>
      <c r="U2482" s="11"/>
      <c r="V2482" s="11"/>
      <c r="W2482" s="11"/>
      <c r="X2482" s="11"/>
      <c r="Y2482" s="11"/>
      <c r="Z2482" s="246"/>
      <c r="AA24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2" s="250" t="e">
        <f>IF(tbl_TransDet_Exp[[#This Row],[+/-  (HR GL Detail)]]&lt;&gt;"",tbl_TransDet_Exp[[#This Row],[+/-  (HR GL Detail)]],IF(#REF!&lt;&gt;"",#REF!,""))</f>
        <v>#REF!</v>
      </c>
      <c r="AC2482" s="250" t="str">
        <f t="shared" si="117"/>
        <v>https://financials.omni.fsu.edu/psp/sprdfi/EMPLOYEE/ERP/c/AUDIT_EXPENSE_FUNCTIONS.TE_EXP_SHEET_INQ.GBL?SHEET_ID=</v>
      </c>
      <c r="AD2482" s="250" t="str">
        <f t="shared" si="118"/>
        <v>&amp;PAGE=EX_SHEET_ENTRY</v>
      </c>
      <c r="AE2482" s="250" t="str">
        <f>IF(LEFT(tbl_TransDet_Exp[[#This Row],[Journal Id]],2)="EX",TEXT(tbl_TransDet_Exp[[#This Row],[Vch /Ex /PayId]],"0000000000"),"")</f>
        <v/>
      </c>
      <c r="AF2482" s="250" t="b">
        <f>IF(tbl_TransDet_Exp[[#This Row],[ER Lookup and Format]]&lt;&gt;"",CONCATENATE(tbl_TransDet_Exp[[#This Row],[https://financials.omni.fsu.edu/psp/sprdfi/EMPLOYEE/ERP/c/AUDIT_EXPENSE_FUNCTIONS.TE_EXP_SHEET_INQ.GBL?SHEET_ID=]],AE2482,tbl_TransDet_Exp[[#This Row],[&amp;PAGE=EX_SHEET_ENTRY]]))</f>
        <v>0</v>
      </c>
      <c r="AG2482" s="250" t="str">
        <f t="shared" si="119"/>
        <v>https://docmgmt.its.fsu.edu/NolijWeb/public/apiLoginCheck.jsp?redir=../documentviewer/%3FdocumentId%3D</v>
      </c>
      <c r="AH24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2" s="250" t="str">
        <f>tbl_TransDet_Exp[[#Headers],[&amp;TargetFrameName=None]]</f>
        <v>&amp;TargetFrameName=None</v>
      </c>
      <c r="AJ24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2" s="71"/>
      <c r="AN2482" s="22"/>
      <c r="AO2482" s="22"/>
      <c r="AP2482" s="208"/>
      <c r="AQ2482" s="42" t="e">
        <f>IF(tbl_TransDet_Exp[[#This Row],[Custom SR Type]]="",INDEX(SR_Lookup[Section Name],MATCH(tbl_TransDet_Exp[[#This Row],[Account]],SR_Lookup[Account],0)),tbl_TransDet_Exp[[#This Row],[Custom SR Type]])</f>
        <v>#N/A</v>
      </c>
      <c r="AR2482" s="42">
        <f>VALUE(CONCATENATE(C2482,TEXT(tbl_TransDet_Exp[[#This Row],[Pd]],"00")))</f>
        <v>0</v>
      </c>
      <c r="AS2482" s="42" t="str">
        <f>TEXT(tbl_TransDet_Exp[[#This Row],[Project Id]],"000000")</f>
        <v>000000</v>
      </c>
      <c r="AT2482" s="42" t="e">
        <f>INDEX(Table11[Description],MATCH(tbl_TransDet_Exp[[#This Row],[Account]],Table11[GL Account],0))</f>
        <v>#N/A</v>
      </c>
      <c r="AU24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3" spans="2:47">
      <c r="B2483" s="11"/>
      <c r="C2483" s="243"/>
      <c r="D2483" s="243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244"/>
      <c r="P2483" s="11"/>
      <c r="Q2483" s="245"/>
      <c r="R2483" s="11"/>
      <c r="S2483" s="11"/>
      <c r="T2483" s="11"/>
      <c r="U2483" s="11"/>
      <c r="V2483" s="11"/>
      <c r="W2483" s="11"/>
      <c r="X2483" s="11"/>
      <c r="Y2483" s="11"/>
      <c r="Z2483" s="246"/>
      <c r="AA24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3" s="250" t="e">
        <f>IF(tbl_TransDet_Exp[[#This Row],[+/-  (HR GL Detail)]]&lt;&gt;"",tbl_TransDet_Exp[[#This Row],[+/-  (HR GL Detail)]],IF(#REF!&lt;&gt;"",#REF!,""))</f>
        <v>#REF!</v>
      </c>
      <c r="AC2483" s="250" t="str">
        <f t="shared" si="117"/>
        <v>https://financials.omni.fsu.edu/psp/sprdfi/EMPLOYEE/ERP/c/AUDIT_EXPENSE_FUNCTIONS.TE_EXP_SHEET_INQ.GBL?SHEET_ID=</v>
      </c>
      <c r="AD2483" s="250" t="str">
        <f t="shared" si="118"/>
        <v>&amp;PAGE=EX_SHEET_ENTRY</v>
      </c>
      <c r="AE2483" s="250" t="str">
        <f>IF(LEFT(tbl_TransDet_Exp[[#This Row],[Journal Id]],2)="EX",TEXT(tbl_TransDet_Exp[[#This Row],[Vch /Ex /PayId]],"0000000000"),"")</f>
        <v/>
      </c>
      <c r="AF2483" s="250" t="b">
        <f>IF(tbl_TransDet_Exp[[#This Row],[ER Lookup and Format]]&lt;&gt;"",CONCATENATE(tbl_TransDet_Exp[[#This Row],[https://financials.omni.fsu.edu/psp/sprdfi/EMPLOYEE/ERP/c/AUDIT_EXPENSE_FUNCTIONS.TE_EXP_SHEET_INQ.GBL?SHEET_ID=]],AE2483,tbl_TransDet_Exp[[#This Row],[&amp;PAGE=EX_SHEET_ENTRY]]))</f>
        <v>0</v>
      </c>
      <c r="AG2483" s="250" t="str">
        <f t="shared" si="119"/>
        <v>https://docmgmt.its.fsu.edu/NolijWeb/public/apiLoginCheck.jsp?redir=../documentviewer/%3FdocumentId%3D</v>
      </c>
      <c r="AH24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3" s="250" t="str">
        <f>tbl_TransDet_Exp[[#Headers],[&amp;TargetFrameName=None]]</f>
        <v>&amp;TargetFrameName=None</v>
      </c>
      <c r="AJ24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3" s="71"/>
      <c r="AN2483" s="22"/>
      <c r="AO2483" s="22"/>
      <c r="AP2483" s="208"/>
      <c r="AQ2483" s="42" t="e">
        <f>IF(tbl_TransDet_Exp[[#This Row],[Custom SR Type]]="",INDEX(SR_Lookup[Section Name],MATCH(tbl_TransDet_Exp[[#This Row],[Account]],SR_Lookup[Account],0)),tbl_TransDet_Exp[[#This Row],[Custom SR Type]])</f>
        <v>#N/A</v>
      </c>
      <c r="AR2483" s="42">
        <f>VALUE(CONCATENATE(C2483,TEXT(tbl_TransDet_Exp[[#This Row],[Pd]],"00")))</f>
        <v>0</v>
      </c>
      <c r="AS2483" s="42" t="str">
        <f>TEXT(tbl_TransDet_Exp[[#This Row],[Project Id]],"000000")</f>
        <v>000000</v>
      </c>
      <c r="AT2483" s="42" t="e">
        <f>INDEX(Table11[Description],MATCH(tbl_TransDet_Exp[[#This Row],[Account]],Table11[GL Account],0))</f>
        <v>#N/A</v>
      </c>
      <c r="AU24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4" spans="2:47">
      <c r="B2484" s="11"/>
      <c r="C2484" s="243"/>
      <c r="D2484" s="243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244"/>
      <c r="P2484" s="11"/>
      <c r="Q2484" s="245"/>
      <c r="R2484" s="11"/>
      <c r="S2484" s="11"/>
      <c r="T2484" s="11"/>
      <c r="U2484" s="11"/>
      <c r="V2484" s="11"/>
      <c r="W2484" s="11"/>
      <c r="X2484" s="11"/>
      <c r="Y2484" s="11"/>
      <c r="Z2484" s="246"/>
      <c r="AA24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4" s="250" t="e">
        <f>IF(tbl_TransDet_Exp[[#This Row],[+/-  (HR GL Detail)]]&lt;&gt;"",tbl_TransDet_Exp[[#This Row],[+/-  (HR GL Detail)]],IF(#REF!&lt;&gt;"",#REF!,""))</f>
        <v>#REF!</v>
      </c>
      <c r="AC2484" s="250" t="str">
        <f t="shared" si="117"/>
        <v>https://financials.omni.fsu.edu/psp/sprdfi/EMPLOYEE/ERP/c/AUDIT_EXPENSE_FUNCTIONS.TE_EXP_SHEET_INQ.GBL?SHEET_ID=</v>
      </c>
      <c r="AD2484" s="250" t="str">
        <f t="shared" si="118"/>
        <v>&amp;PAGE=EX_SHEET_ENTRY</v>
      </c>
      <c r="AE2484" s="250" t="str">
        <f>IF(LEFT(tbl_TransDet_Exp[[#This Row],[Journal Id]],2)="EX",TEXT(tbl_TransDet_Exp[[#This Row],[Vch /Ex /PayId]],"0000000000"),"")</f>
        <v/>
      </c>
      <c r="AF2484" s="250" t="b">
        <f>IF(tbl_TransDet_Exp[[#This Row],[ER Lookup and Format]]&lt;&gt;"",CONCATENATE(tbl_TransDet_Exp[[#This Row],[https://financials.omni.fsu.edu/psp/sprdfi/EMPLOYEE/ERP/c/AUDIT_EXPENSE_FUNCTIONS.TE_EXP_SHEET_INQ.GBL?SHEET_ID=]],AE2484,tbl_TransDet_Exp[[#This Row],[&amp;PAGE=EX_SHEET_ENTRY]]))</f>
        <v>0</v>
      </c>
      <c r="AG2484" s="250" t="str">
        <f t="shared" si="119"/>
        <v>https://docmgmt.its.fsu.edu/NolijWeb/public/apiLoginCheck.jsp?redir=../documentviewer/%3FdocumentId%3D</v>
      </c>
      <c r="AH24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4" s="250" t="str">
        <f>tbl_TransDet_Exp[[#Headers],[&amp;TargetFrameName=None]]</f>
        <v>&amp;TargetFrameName=None</v>
      </c>
      <c r="AJ24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4" s="71"/>
      <c r="AN2484" s="22"/>
      <c r="AO2484" s="22"/>
      <c r="AP2484" s="208"/>
      <c r="AQ2484" s="42" t="e">
        <f>IF(tbl_TransDet_Exp[[#This Row],[Custom SR Type]]="",INDEX(SR_Lookup[Section Name],MATCH(tbl_TransDet_Exp[[#This Row],[Account]],SR_Lookup[Account],0)),tbl_TransDet_Exp[[#This Row],[Custom SR Type]])</f>
        <v>#N/A</v>
      </c>
      <c r="AR2484" s="42">
        <f>VALUE(CONCATENATE(C2484,TEXT(tbl_TransDet_Exp[[#This Row],[Pd]],"00")))</f>
        <v>0</v>
      </c>
      <c r="AS2484" s="42" t="str">
        <f>TEXT(tbl_TransDet_Exp[[#This Row],[Project Id]],"000000")</f>
        <v>000000</v>
      </c>
      <c r="AT2484" s="42" t="e">
        <f>INDEX(Table11[Description],MATCH(tbl_TransDet_Exp[[#This Row],[Account]],Table11[GL Account],0))</f>
        <v>#N/A</v>
      </c>
      <c r="AU24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5" spans="2:47">
      <c r="B2485" s="11"/>
      <c r="C2485" s="243"/>
      <c r="D2485" s="243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244"/>
      <c r="P2485" s="11"/>
      <c r="Q2485" s="245"/>
      <c r="R2485" s="11"/>
      <c r="S2485" s="11"/>
      <c r="T2485" s="11"/>
      <c r="U2485" s="11"/>
      <c r="V2485" s="11"/>
      <c r="W2485" s="11"/>
      <c r="X2485" s="11"/>
      <c r="Y2485" s="11"/>
      <c r="Z2485" s="246"/>
      <c r="AA24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5" s="250" t="e">
        <f>IF(tbl_TransDet_Exp[[#This Row],[+/-  (HR GL Detail)]]&lt;&gt;"",tbl_TransDet_Exp[[#This Row],[+/-  (HR GL Detail)]],IF(#REF!&lt;&gt;"",#REF!,""))</f>
        <v>#REF!</v>
      </c>
      <c r="AC2485" s="250" t="str">
        <f t="shared" si="117"/>
        <v>https://financials.omni.fsu.edu/psp/sprdfi/EMPLOYEE/ERP/c/AUDIT_EXPENSE_FUNCTIONS.TE_EXP_SHEET_INQ.GBL?SHEET_ID=</v>
      </c>
      <c r="AD2485" s="250" t="str">
        <f t="shared" si="118"/>
        <v>&amp;PAGE=EX_SHEET_ENTRY</v>
      </c>
      <c r="AE2485" s="250" t="str">
        <f>IF(LEFT(tbl_TransDet_Exp[[#This Row],[Journal Id]],2)="EX",TEXT(tbl_TransDet_Exp[[#This Row],[Vch /Ex /PayId]],"0000000000"),"")</f>
        <v/>
      </c>
      <c r="AF2485" s="250" t="b">
        <f>IF(tbl_TransDet_Exp[[#This Row],[ER Lookup and Format]]&lt;&gt;"",CONCATENATE(tbl_TransDet_Exp[[#This Row],[https://financials.omni.fsu.edu/psp/sprdfi/EMPLOYEE/ERP/c/AUDIT_EXPENSE_FUNCTIONS.TE_EXP_SHEET_INQ.GBL?SHEET_ID=]],AE2485,tbl_TransDet_Exp[[#This Row],[&amp;PAGE=EX_SHEET_ENTRY]]))</f>
        <v>0</v>
      </c>
      <c r="AG2485" s="250" t="str">
        <f t="shared" si="119"/>
        <v>https://docmgmt.its.fsu.edu/NolijWeb/public/apiLoginCheck.jsp?redir=../documentviewer/%3FdocumentId%3D</v>
      </c>
      <c r="AH24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5" s="250" t="str">
        <f>tbl_TransDet_Exp[[#Headers],[&amp;TargetFrameName=None]]</f>
        <v>&amp;TargetFrameName=None</v>
      </c>
      <c r="AJ24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5" s="71"/>
      <c r="AN2485" s="22"/>
      <c r="AO2485" s="22"/>
      <c r="AP2485" s="208"/>
      <c r="AQ2485" s="42" t="e">
        <f>IF(tbl_TransDet_Exp[[#This Row],[Custom SR Type]]="",INDEX(SR_Lookup[Section Name],MATCH(tbl_TransDet_Exp[[#This Row],[Account]],SR_Lookup[Account],0)),tbl_TransDet_Exp[[#This Row],[Custom SR Type]])</f>
        <v>#N/A</v>
      </c>
      <c r="AR2485" s="42">
        <f>VALUE(CONCATENATE(C2485,TEXT(tbl_TransDet_Exp[[#This Row],[Pd]],"00")))</f>
        <v>0</v>
      </c>
      <c r="AS2485" s="42" t="str">
        <f>TEXT(tbl_TransDet_Exp[[#This Row],[Project Id]],"000000")</f>
        <v>000000</v>
      </c>
      <c r="AT2485" s="42" t="e">
        <f>INDEX(Table11[Description],MATCH(tbl_TransDet_Exp[[#This Row],[Account]],Table11[GL Account],0))</f>
        <v>#N/A</v>
      </c>
      <c r="AU24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6" spans="2:47">
      <c r="B2486" s="11"/>
      <c r="C2486" s="243"/>
      <c r="D2486" s="243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244"/>
      <c r="P2486" s="11"/>
      <c r="Q2486" s="245"/>
      <c r="R2486" s="11"/>
      <c r="S2486" s="11"/>
      <c r="T2486" s="11"/>
      <c r="U2486" s="11"/>
      <c r="V2486" s="11"/>
      <c r="W2486" s="11"/>
      <c r="X2486" s="11"/>
      <c r="Y2486" s="11"/>
      <c r="Z2486" s="246"/>
      <c r="AA24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6" s="250" t="e">
        <f>IF(tbl_TransDet_Exp[[#This Row],[+/-  (HR GL Detail)]]&lt;&gt;"",tbl_TransDet_Exp[[#This Row],[+/-  (HR GL Detail)]],IF(#REF!&lt;&gt;"",#REF!,""))</f>
        <v>#REF!</v>
      </c>
      <c r="AC2486" s="250" t="str">
        <f t="shared" si="117"/>
        <v>https://financials.omni.fsu.edu/psp/sprdfi/EMPLOYEE/ERP/c/AUDIT_EXPENSE_FUNCTIONS.TE_EXP_SHEET_INQ.GBL?SHEET_ID=</v>
      </c>
      <c r="AD2486" s="250" t="str">
        <f t="shared" si="118"/>
        <v>&amp;PAGE=EX_SHEET_ENTRY</v>
      </c>
      <c r="AE2486" s="250" t="str">
        <f>IF(LEFT(tbl_TransDet_Exp[[#This Row],[Journal Id]],2)="EX",TEXT(tbl_TransDet_Exp[[#This Row],[Vch /Ex /PayId]],"0000000000"),"")</f>
        <v/>
      </c>
      <c r="AF2486" s="250" t="b">
        <f>IF(tbl_TransDet_Exp[[#This Row],[ER Lookup and Format]]&lt;&gt;"",CONCATENATE(tbl_TransDet_Exp[[#This Row],[https://financials.omni.fsu.edu/psp/sprdfi/EMPLOYEE/ERP/c/AUDIT_EXPENSE_FUNCTIONS.TE_EXP_SHEET_INQ.GBL?SHEET_ID=]],AE2486,tbl_TransDet_Exp[[#This Row],[&amp;PAGE=EX_SHEET_ENTRY]]))</f>
        <v>0</v>
      </c>
      <c r="AG2486" s="250" t="str">
        <f t="shared" si="119"/>
        <v>https://docmgmt.its.fsu.edu/NolijWeb/public/apiLoginCheck.jsp?redir=../documentviewer/%3FdocumentId%3D</v>
      </c>
      <c r="AH24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6" s="250" t="str">
        <f>tbl_TransDet_Exp[[#Headers],[&amp;TargetFrameName=None]]</f>
        <v>&amp;TargetFrameName=None</v>
      </c>
      <c r="AJ24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6" s="71"/>
      <c r="AN2486" s="22"/>
      <c r="AO2486" s="22"/>
      <c r="AP2486" s="208"/>
      <c r="AQ2486" s="42" t="e">
        <f>IF(tbl_TransDet_Exp[[#This Row],[Custom SR Type]]="",INDEX(SR_Lookup[Section Name],MATCH(tbl_TransDet_Exp[[#This Row],[Account]],SR_Lookup[Account],0)),tbl_TransDet_Exp[[#This Row],[Custom SR Type]])</f>
        <v>#N/A</v>
      </c>
      <c r="AR2486" s="42">
        <f>VALUE(CONCATENATE(C2486,TEXT(tbl_TransDet_Exp[[#This Row],[Pd]],"00")))</f>
        <v>0</v>
      </c>
      <c r="AS2486" s="42" t="str">
        <f>TEXT(tbl_TransDet_Exp[[#This Row],[Project Id]],"000000")</f>
        <v>000000</v>
      </c>
      <c r="AT2486" s="42" t="e">
        <f>INDEX(Table11[Description],MATCH(tbl_TransDet_Exp[[#This Row],[Account]],Table11[GL Account],0))</f>
        <v>#N/A</v>
      </c>
      <c r="AU24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7" spans="2:47">
      <c r="B2487" s="11"/>
      <c r="C2487" s="243"/>
      <c r="D2487" s="243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244"/>
      <c r="P2487" s="11"/>
      <c r="Q2487" s="245"/>
      <c r="R2487" s="11"/>
      <c r="S2487" s="11"/>
      <c r="T2487" s="11"/>
      <c r="U2487" s="11"/>
      <c r="V2487" s="11"/>
      <c r="W2487" s="11"/>
      <c r="X2487" s="11"/>
      <c r="Y2487" s="11"/>
      <c r="Z2487" s="246"/>
      <c r="AA24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7" s="250" t="e">
        <f>IF(tbl_TransDet_Exp[[#This Row],[+/-  (HR GL Detail)]]&lt;&gt;"",tbl_TransDet_Exp[[#This Row],[+/-  (HR GL Detail)]],IF(#REF!&lt;&gt;"",#REF!,""))</f>
        <v>#REF!</v>
      </c>
      <c r="AC2487" s="250" t="str">
        <f t="shared" si="117"/>
        <v>https://financials.omni.fsu.edu/psp/sprdfi/EMPLOYEE/ERP/c/AUDIT_EXPENSE_FUNCTIONS.TE_EXP_SHEET_INQ.GBL?SHEET_ID=</v>
      </c>
      <c r="AD2487" s="250" t="str">
        <f t="shared" si="118"/>
        <v>&amp;PAGE=EX_SHEET_ENTRY</v>
      </c>
      <c r="AE2487" s="250" t="str">
        <f>IF(LEFT(tbl_TransDet_Exp[[#This Row],[Journal Id]],2)="EX",TEXT(tbl_TransDet_Exp[[#This Row],[Vch /Ex /PayId]],"0000000000"),"")</f>
        <v/>
      </c>
      <c r="AF2487" s="250" t="b">
        <f>IF(tbl_TransDet_Exp[[#This Row],[ER Lookup and Format]]&lt;&gt;"",CONCATENATE(tbl_TransDet_Exp[[#This Row],[https://financials.omni.fsu.edu/psp/sprdfi/EMPLOYEE/ERP/c/AUDIT_EXPENSE_FUNCTIONS.TE_EXP_SHEET_INQ.GBL?SHEET_ID=]],AE2487,tbl_TransDet_Exp[[#This Row],[&amp;PAGE=EX_SHEET_ENTRY]]))</f>
        <v>0</v>
      </c>
      <c r="AG2487" s="250" t="str">
        <f t="shared" si="119"/>
        <v>https://docmgmt.its.fsu.edu/NolijWeb/public/apiLoginCheck.jsp?redir=../documentviewer/%3FdocumentId%3D</v>
      </c>
      <c r="AH24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7" s="250" t="str">
        <f>tbl_TransDet_Exp[[#Headers],[&amp;TargetFrameName=None]]</f>
        <v>&amp;TargetFrameName=None</v>
      </c>
      <c r="AJ24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7" s="71"/>
      <c r="AN2487" s="22"/>
      <c r="AO2487" s="22"/>
      <c r="AP2487" s="208"/>
      <c r="AQ2487" s="42" t="e">
        <f>IF(tbl_TransDet_Exp[[#This Row],[Custom SR Type]]="",INDEX(SR_Lookup[Section Name],MATCH(tbl_TransDet_Exp[[#This Row],[Account]],SR_Lookup[Account],0)),tbl_TransDet_Exp[[#This Row],[Custom SR Type]])</f>
        <v>#N/A</v>
      </c>
      <c r="AR2487" s="42">
        <f>VALUE(CONCATENATE(C2487,TEXT(tbl_TransDet_Exp[[#This Row],[Pd]],"00")))</f>
        <v>0</v>
      </c>
      <c r="AS2487" s="42" t="str">
        <f>TEXT(tbl_TransDet_Exp[[#This Row],[Project Id]],"000000")</f>
        <v>000000</v>
      </c>
      <c r="AT2487" s="42" t="e">
        <f>INDEX(Table11[Description],MATCH(tbl_TransDet_Exp[[#This Row],[Account]],Table11[GL Account],0))</f>
        <v>#N/A</v>
      </c>
      <c r="AU24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8" spans="2:47">
      <c r="B2488" s="11"/>
      <c r="C2488" s="243"/>
      <c r="D2488" s="243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244"/>
      <c r="P2488" s="11"/>
      <c r="Q2488" s="245"/>
      <c r="R2488" s="11"/>
      <c r="S2488" s="11"/>
      <c r="T2488" s="11"/>
      <c r="U2488" s="11"/>
      <c r="V2488" s="11"/>
      <c r="W2488" s="11"/>
      <c r="X2488" s="11"/>
      <c r="Y2488" s="11"/>
      <c r="Z2488" s="246"/>
      <c r="AA24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8" s="250" t="e">
        <f>IF(tbl_TransDet_Exp[[#This Row],[+/-  (HR GL Detail)]]&lt;&gt;"",tbl_TransDet_Exp[[#This Row],[+/-  (HR GL Detail)]],IF(#REF!&lt;&gt;"",#REF!,""))</f>
        <v>#REF!</v>
      </c>
      <c r="AC2488" s="250" t="str">
        <f t="shared" si="117"/>
        <v>https://financials.omni.fsu.edu/psp/sprdfi/EMPLOYEE/ERP/c/AUDIT_EXPENSE_FUNCTIONS.TE_EXP_SHEET_INQ.GBL?SHEET_ID=</v>
      </c>
      <c r="AD2488" s="250" t="str">
        <f t="shared" si="118"/>
        <v>&amp;PAGE=EX_SHEET_ENTRY</v>
      </c>
      <c r="AE2488" s="250" t="str">
        <f>IF(LEFT(tbl_TransDet_Exp[[#This Row],[Journal Id]],2)="EX",TEXT(tbl_TransDet_Exp[[#This Row],[Vch /Ex /PayId]],"0000000000"),"")</f>
        <v/>
      </c>
      <c r="AF2488" s="250" t="b">
        <f>IF(tbl_TransDet_Exp[[#This Row],[ER Lookup and Format]]&lt;&gt;"",CONCATENATE(tbl_TransDet_Exp[[#This Row],[https://financials.omni.fsu.edu/psp/sprdfi/EMPLOYEE/ERP/c/AUDIT_EXPENSE_FUNCTIONS.TE_EXP_SHEET_INQ.GBL?SHEET_ID=]],AE2488,tbl_TransDet_Exp[[#This Row],[&amp;PAGE=EX_SHEET_ENTRY]]))</f>
        <v>0</v>
      </c>
      <c r="AG2488" s="250" t="str">
        <f t="shared" si="119"/>
        <v>https://docmgmt.its.fsu.edu/NolijWeb/public/apiLoginCheck.jsp?redir=../documentviewer/%3FdocumentId%3D</v>
      </c>
      <c r="AH24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8" s="250" t="str">
        <f>tbl_TransDet_Exp[[#Headers],[&amp;TargetFrameName=None]]</f>
        <v>&amp;TargetFrameName=None</v>
      </c>
      <c r="AJ24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8" s="71"/>
      <c r="AN2488" s="22"/>
      <c r="AO2488" s="22"/>
      <c r="AP2488" s="208"/>
      <c r="AQ2488" s="42" t="e">
        <f>IF(tbl_TransDet_Exp[[#This Row],[Custom SR Type]]="",INDEX(SR_Lookup[Section Name],MATCH(tbl_TransDet_Exp[[#This Row],[Account]],SR_Lookup[Account],0)),tbl_TransDet_Exp[[#This Row],[Custom SR Type]])</f>
        <v>#N/A</v>
      </c>
      <c r="AR2488" s="42">
        <f>VALUE(CONCATENATE(C2488,TEXT(tbl_TransDet_Exp[[#This Row],[Pd]],"00")))</f>
        <v>0</v>
      </c>
      <c r="AS2488" s="42" t="str">
        <f>TEXT(tbl_TransDet_Exp[[#This Row],[Project Id]],"000000")</f>
        <v>000000</v>
      </c>
      <c r="AT2488" s="42" t="e">
        <f>INDEX(Table11[Description],MATCH(tbl_TransDet_Exp[[#This Row],[Account]],Table11[GL Account],0))</f>
        <v>#N/A</v>
      </c>
      <c r="AU24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89" spans="2:47">
      <c r="B2489" s="11"/>
      <c r="C2489" s="243"/>
      <c r="D2489" s="243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244"/>
      <c r="P2489" s="11"/>
      <c r="Q2489" s="245"/>
      <c r="R2489" s="11"/>
      <c r="S2489" s="11"/>
      <c r="T2489" s="11"/>
      <c r="U2489" s="11"/>
      <c r="V2489" s="11"/>
      <c r="W2489" s="11"/>
      <c r="X2489" s="11"/>
      <c r="Y2489" s="11"/>
      <c r="Z2489" s="246"/>
      <c r="AA24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89" s="250" t="e">
        <f>IF(tbl_TransDet_Exp[[#This Row],[+/-  (HR GL Detail)]]&lt;&gt;"",tbl_TransDet_Exp[[#This Row],[+/-  (HR GL Detail)]],IF(#REF!&lt;&gt;"",#REF!,""))</f>
        <v>#REF!</v>
      </c>
      <c r="AC2489" s="250" t="str">
        <f t="shared" si="117"/>
        <v>https://financials.omni.fsu.edu/psp/sprdfi/EMPLOYEE/ERP/c/AUDIT_EXPENSE_FUNCTIONS.TE_EXP_SHEET_INQ.GBL?SHEET_ID=</v>
      </c>
      <c r="AD2489" s="250" t="str">
        <f t="shared" si="118"/>
        <v>&amp;PAGE=EX_SHEET_ENTRY</v>
      </c>
      <c r="AE2489" s="250" t="str">
        <f>IF(LEFT(tbl_TransDet_Exp[[#This Row],[Journal Id]],2)="EX",TEXT(tbl_TransDet_Exp[[#This Row],[Vch /Ex /PayId]],"0000000000"),"")</f>
        <v/>
      </c>
      <c r="AF2489" s="250" t="b">
        <f>IF(tbl_TransDet_Exp[[#This Row],[ER Lookup and Format]]&lt;&gt;"",CONCATENATE(tbl_TransDet_Exp[[#This Row],[https://financials.omni.fsu.edu/psp/sprdfi/EMPLOYEE/ERP/c/AUDIT_EXPENSE_FUNCTIONS.TE_EXP_SHEET_INQ.GBL?SHEET_ID=]],AE2489,tbl_TransDet_Exp[[#This Row],[&amp;PAGE=EX_SHEET_ENTRY]]))</f>
        <v>0</v>
      </c>
      <c r="AG2489" s="250" t="str">
        <f t="shared" si="119"/>
        <v>https://docmgmt.its.fsu.edu/NolijWeb/public/apiLoginCheck.jsp?redir=../documentviewer/%3FdocumentId%3D</v>
      </c>
      <c r="AH24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89" s="250" t="str">
        <f>tbl_TransDet_Exp[[#Headers],[&amp;TargetFrameName=None]]</f>
        <v>&amp;TargetFrameName=None</v>
      </c>
      <c r="AJ24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89" s="71"/>
      <c r="AN2489" s="22"/>
      <c r="AO2489" s="22"/>
      <c r="AP2489" s="208"/>
      <c r="AQ2489" s="42" t="e">
        <f>IF(tbl_TransDet_Exp[[#This Row],[Custom SR Type]]="",INDEX(SR_Lookup[Section Name],MATCH(tbl_TransDet_Exp[[#This Row],[Account]],SR_Lookup[Account],0)),tbl_TransDet_Exp[[#This Row],[Custom SR Type]])</f>
        <v>#N/A</v>
      </c>
      <c r="AR2489" s="42">
        <f>VALUE(CONCATENATE(C2489,TEXT(tbl_TransDet_Exp[[#This Row],[Pd]],"00")))</f>
        <v>0</v>
      </c>
      <c r="AS2489" s="42" t="str">
        <f>TEXT(tbl_TransDet_Exp[[#This Row],[Project Id]],"000000")</f>
        <v>000000</v>
      </c>
      <c r="AT2489" s="42" t="e">
        <f>INDEX(Table11[Description],MATCH(tbl_TransDet_Exp[[#This Row],[Account]],Table11[GL Account],0))</f>
        <v>#N/A</v>
      </c>
      <c r="AU24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0" spans="2:47">
      <c r="B2490" s="11"/>
      <c r="C2490" s="243"/>
      <c r="D2490" s="243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244"/>
      <c r="P2490" s="11"/>
      <c r="Q2490" s="245"/>
      <c r="R2490" s="11"/>
      <c r="S2490" s="11"/>
      <c r="T2490" s="11"/>
      <c r="U2490" s="11"/>
      <c r="V2490" s="11"/>
      <c r="W2490" s="11"/>
      <c r="X2490" s="11"/>
      <c r="Y2490" s="11"/>
      <c r="Z2490" s="246"/>
      <c r="AA24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0" s="250" t="e">
        <f>IF(tbl_TransDet_Exp[[#This Row],[+/-  (HR GL Detail)]]&lt;&gt;"",tbl_TransDet_Exp[[#This Row],[+/-  (HR GL Detail)]],IF(#REF!&lt;&gt;"",#REF!,""))</f>
        <v>#REF!</v>
      </c>
      <c r="AC2490" s="250" t="str">
        <f t="shared" si="117"/>
        <v>https://financials.omni.fsu.edu/psp/sprdfi/EMPLOYEE/ERP/c/AUDIT_EXPENSE_FUNCTIONS.TE_EXP_SHEET_INQ.GBL?SHEET_ID=</v>
      </c>
      <c r="AD2490" s="250" t="str">
        <f t="shared" si="118"/>
        <v>&amp;PAGE=EX_SHEET_ENTRY</v>
      </c>
      <c r="AE2490" s="250" t="str">
        <f>IF(LEFT(tbl_TransDet_Exp[[#This Row],[Journal Id]],2)="EX",TEXT(tbl_TransDet_Exp[[#This Row],[Vch /Ex /PayId]],"0000000000"),"")</f>
        <v/>
      </c>
      <c r="AF2490" s="250" t="b">
        <f>IF(tbl_TransDet_Exp[[#This Row],[ER Lookup and Format]]&lt;&gt;"",CONCATENATE(tbl_TransDet_Exp[[#This Row],[https://financials.omni.fsu.edu/psp/sprdfi/EMPLOYEE/ERP/c/AUDIT_EXPENSE_FUNCTIONS.TE_EXP_SHEET_INQ.GBL?SHEET_ID=]],AE2490,tbl_TransDet_Exp[[#This Row],[&amp;PAGE=EX_SHEET_ENTRY]]))</f>
        <v>0</v>
      </c>
      <c r="AG2490" s="250" t="str">
        <f t="shared" si="119"/>
        <v>https://docmgmt.its.fsu.edu/NolijWeb/public/apiLoginCheck.jsp?redir=../documentviewer/%3FdocumentId%3D</v>
      </c>
      <c r="AH24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0" s="250" t="str">
        <f>tbl_TransDet_Exp[[#Headers],[&amp;TargetFrameName=None]]</f>
        <v>&amp;TargetFrameName=None</v>
      </c>
      <c r="AJ24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0" s="71"/>
      <c r="AN2490" s="22"/>
      <c r="AO2490" s="22"/>
      <c r="AP2490" s="208"/>
      <c r="AQ2490" s="42" t="e">
        <f>IF(tbl_TransDet_Exp[[#This Row],[Custom SR Type]]="",INDEX(SR_Lookup[Section Name],MATCH(tbl_TransDet_Exp[[#This Row],[Account]],SR_Lookup[Account],0)),tbl_TransDet_Exp[[#This Row],[Custom SR Type]])</f>
        <v>#N/A</v>
      </c>
      <c r="AR2490" s="42">
        <f>VALUE(CONCATENATE(C2490,TEXT(tbl_TransDet_Exp[[#This Row],[Pd]],"00")))</f>
        <v>0</v>
      </c>
      <c r="AS2490" s="42" t="str">
        <f>TEXT(tbl_TransDet_Exp[[#This Row],[Project Id]],"000000")</f>
        <v>000000</v>
      </c>
      <c r="AT2490" s="42" t="e">
        <f>INDEX(Table11[Description],MATCH(tbl_TransDet_Exp[[#This Row],[Account]],Table11[GL Account],0))</f>
        <v>#N/A</v>
      </c>
      <c r="AU24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1" spans="2:47">
      <c r="B2491" s="11"/>
      <c r="C2491" s="243"/>
      <c r="D2491" s="243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244"/>
      <c r="P2491" s="11"/>
      <c r="Q2491" s="245"/>
      <c r="R2491" s="11"/>
      <c r="S2491" s="11"/>
      <c r="T2491" s="11"/>
      <c r="U2491" s="11"/>
      <c r="V2491" s="11"/>
      <c r="W2491" s="11"/>
      <c r="X2491" s="11"/>
      <c r="Y2491" s="11"/>
      <c r="Z2491" s="246"/>
      <c r="AA24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1" s="250" t="e">
        <f>IF(tbl_TransDet_Exp[[#This Row],[+/-  (HR GL Detail)]]&lt;&gt;"",tbl_TransDet_Exp[[#This Row],[+/-  (HR GL Detail)]],IF(#REF!&lt;&gt;"",#REF!,""))</f>
        <v>#REF!</v>
      </c>
      <c r="AC2491" s="250" t="str">
        <f t="shared" si="117"/>
        <v>https://financials.omni.fsu.edu/psp/sprdfi/EMPLOYEE/ERP/c/AUDIT_EXPENSE_FUNCTIONS.TE_EXP_SHEET_INQ.GBL?SHEET_ID=</v>
      </c>
      <c r="AD2491" s="250" t="str">
        <f t="shared" si="118"/>
        <v>&amp;PAGE=EX_SHEET_ENTRY</v>
      </c>
      <c r="AE2491" s="250" t="str">
        <f>IF(LEFT(tbl_TransDet_Exp[[#This Row],[Journal Id]],2)="EX",TEXT(tbl_TransDet_Exp[[#This Row],[Vch /Ex /PayId]],"0000000000"),"")</f>
        <v/>
      </c>
      <c r="AF2491" s="250" t="b">
        <f>IF(tbl_TransDet_Exp[[#This Row],[ER Lookup and Format]]&lt;&gt;"",CONCATENATE(tbl_TransDet_Exp[[#This Row],[https://financials.omni.fsu.edu/psp/sprdfi/EMPLOYEE/ERP/c/AUDIT_EXPENSE_FUNCTIONS.TE_EXP_SHEET_INQ.GBL?SHEET_ID=]],AE2491,tbl_TransDet_Exp[[#This Row],[&amp;PAGE=EX_SHEET_ENTRY]]))</f>
        <v>0</v>
      </c>
      <c r="AG2491" s="250" t="str">
        <f t="shared" si="119"/>
        <v>https://docmgmt.its.fsu.edu/NolijWeb/public/apiLoginCheck.jsp?redir=../documentviewer/%3FdocumentId%3D</v>
      </c>
      <c r="AH24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1" s="250" t="str">
        <f>tbl_TransDet_Exp[[#Headers],[&amp;TargetFrameName=None]]</f>
        <v>&amp;TargetFrameName=None</v>
      </c>
      <c r="AJ24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1" s="71"/>
      <c r="AN2491" s="22"/>
      <c r="AO2491" s="22"/>
      <c r="AP2491" s="208"/>
      <c r="AQ2491" s="42" t="e">
        <f>IF(tbl_TransDet_Exp[[#This Row],[Custom SR Type]]="",INDEX(SR_Lookup[Section Name],MATCH(tbl_TransDet_Exp[[#This Row],[Account]],SR_Lookup[Account],0)),tbl_TransDet_Exp[[#This Row],[Custom SR Type]])</f>
        <v>#N/A</v>
      </c>
      <c r="AR2491" s="42">
        <f>VALUE(CONCATENATE(C2491,TEXT(tbl_TransDet_Exp[[#This Row],[Pd]],"00")))</f>
        <v>0</v>
      </c>
      <c r="AS2491" s="42" t="str">
        <f>TEXT(tbl_TransDet_Exp[[#This Row],[Project Id]],"000000")</f>
        <v>000000</v>
      </c>
      <c r="AT2491" s="42" t="e">
        <f>INDEX(Table11[Description],MATCH(tbl_TransDet_Exp[[#This Row],[Account]],Table11[GL Account],0))</f>
        <v>#N/A</v>
      </c>
      <c r="AU24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2" spans="2:47">
      <c r="B2492" s="11"/>
      <c r="C2492" s="243"/>
      <c r="D2492" s="243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244"/>
      <c r="P2492" s="11"/>
      <c r="Q2492" s="245"/>
      <c r="R2492" s="11"/>
      <c r="S2492" s="11"/>
      <c r="T2492" s="11"/>
      <c r="U2492" s="11"/>
      <c r="V2492" s="11"/>
      <c r="W2492" s="11"/>
      <c r="X2492" s="11"/>
      <c r="Y2492" s="11"/>
      <c r="Z2492" s="246"/>
      <c r="AA24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2" s="250" t="e">
        <f>IF(tbl_TransDet_Exp[[#This Row],[+/-  (HR GL Detail)]]&lt;&gt;"",tbl_TransDet_Exp[[#This Row],[+/-  (HR GL Detail)]],IF(#REF!&lt;&gt;"",#REF!,""))</f>
        <v>#REF!</v>
      </c>
      <c r="AC2492" s="250" t="str">
        <f t="shared" si="117"/>
        <v>https://financials.omni.fsu.edu/psp/sprdfi/EMPLOYEE/ERP/c/AUDIT_EXPENSE_FUNCTIONS.TE_EXP_SHEET_INQ.GBL?SHEET_ID=</v>
      </c>
      <c r="AD2492" s="250" t="str">
        <f t="shared" si="118"/>
        <v>&amp;PAGE=EX_SHEET_ENTRY</v>
      </c>
      <c r="AE2492" s="250" t="str">
        <f>IF(LEFT(tbl_TransDet_Exp[[#This Row],[Journal Id]],2)="EX",TEXT(tbl_TransDet_Exp[[#This Row],[Vch /Ex /PayId]],"0000000000"),"")</f>
        <v/>
      </c>
      <c r="AF2492" s="250" t="b">
        <f>IF(tbl_TransDet_Exp[[#This Row],[ER Lookup and Format]]&lt;&gt;"",CONCATENATE(tbl_TransDet_Exp[[#This Row],[https://financials.omni.fsu.edu/psp/sprdfi/EMPLOYEE/ERP/c/AUDIT_EXPENSE_FUNCTIONS.TE_EXP_SHEET_INQ.GBL?SHEET_ID=]],AE2492,tbl_TransDet_Exp[[#This Row],[&amp;PAGE=EX_SHEET_ENTRY]]))</f>
        <v>0</v>
      </c>
      <c r="AG2492" s="250" t="str">
        <f t="shared" si="119"/>
        <v>https://docmgmt.its.fsu.edu/NolijWeb/public/apiLoginCheck.jsp?redir=../documentviewer/%3FdocumentId%3D</v>
      </c>
      <c r="AH24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2" s="250" t="str">
        <f>tbl_TransDet_Exp[[#Headers],[&amp;TargetFrameName=None]]</f>
        <v>&amp;TargetFrameName=None</v>
      </c>
      <c r="AJ24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2" s="71"/>
      <c r="AN2492" s="22"/>
      <c r="AO2492" s="22"/>
      <c r="AP2492" s="208"/>
      <c r="AQ2492" s="42" t="e">
        <f>IF(tbl_TransDet_Exp[[#This Row],[Custom SR Type]]="",INDEX(SR_Lookup[Section Name],MATCH(tbl_TransDet_Exp[[#This Row],[Account]],SR_Lookup[Account],0)),tbl_TransDet_Exp[[#This Row],[Custom SR Type]])</f>
        <v>#N/A</v>
      </c>
      <c r="AR2492" s="42">
        <f>VALUE(CONCATENATE(C2492,TEXT(tbl_TransDet_Exp[[#This Row],[Pd]],"00")))</f>
        <v>0</v>
      </c>
      <c r="AS2492" s="42" t="str">
        <f>TEXT(tbl_TransDet_Exp[[#This Row],[Project Id]],"000000")</f>
        <v>000000</v>
      </c>
      <c r="AT2492" s="42" t="e">
        <f>INDEX(Table11[Description],MATCH(tbl_TransDet_Exp[[#This Row],[Account]],Table11[GL Account],0))</f>
        <v>#N/A</v>
      </c>
      <c r="AU24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3" spans="2:47">
      <c r="B2493" s="11"/>
      <c r="C2493" s="243"/>
      <c r="D2493" s="243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244"/>
      <c r="P2493" s="11"/>
      <c r="Q2493" s="245"/>
      <c r="R2493" s="11"/>
      <c r="S2493" s="11"/>
      <c r="T2493" s="11"/>
      <c r="U2493" s="11"/>
      <c r="V2493" s="11"/>
      <c r="W2493" s="11"/>
      <c r="X2493" s="11"/>
      <c r="Y2493" s="11"/>
      <c r="Z2493" s="246"/>
      <c r="AA24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3" s="250" t="e">
        <f>IF(tbl_TransDet_Exp[[#This Row],[+/-  (HR GL Detail)]]&lt;&gt;"",tbl_TransDet_Exp[[#This Row],[+/-  (HR GL Detail)]],IF(#REF!&lt;&gt;"",#REF!,""))</f>
        <v>#REF!</v>
      </c>
      <c r="AC2493" s="250" t="str">
        <f t="shared" si="117"/>
        <v>https://financials.omni.fsu.edu/psp/sprdfi/EMPLOYEE/ERP/c/AUDIT_EXPENSE_FUNCTIONS.TE_EXP_SHEET_INQ.GBL?SHEET_ID=</v>
      </c>
      <c r="AD2493" s="250" t="str">
        <f t="shared" si="118"/>
        <v>&amp;PAGE=EX_SHEET_ENTRY</v>
      </c>
      <c r="AE2493" s="250" t="str">
        <f>IF(LEFT(tbl_TransDet_Exp[[#This Row],[Journal Id]],2)="EX",TEXT(tbl_TransDet_Exp[[#This Row],[Vch /Ex /PayId]],"0000000000"),"")</f>
        <v/>
      </c>
      <c r="AF2493" s="250" t="b">
        <f>IF(tbl_TransDet_Exp[[#This Row],[ER Lookup and Format]]&lt;&gt;"",CONCATENATE(tbl_TransDet_Exp[[#This Row],[https://financials.omni.fsu.edu/psp/sprdfi/EMPLOYEE/ERP/c/AUDIT_EXPENSE_FUNCTIONS.TE_EXP_SHEET_INQ.GBL?SHEET_ID=]],AE2493,tbl_TransDet_Exp[[#This Row],[&amp;PAGE=EX_SHEET_ENTRY]]))</f>
        <v>0</v>
      </c>
      <c r="AG2493" s="250" t="str">
        <f t="shared" si="119"/>
        <v>https://docmgmt.its.fsu.edu/NolijWeb/public/apiLoginCheck.jsp?redir=../documentviewer/%3FdocumentId%3D</v>
      </c>
      <c r="AH24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3" s="250" t="str">
        <f>tbl_TransDet_Exp[[#Headers],[&amp;TargetFrameName=None]]</f>
        <v>&amp;TargetFrameName=None</v>
      </c>
      <c r="AJ24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3" s="71"/>
      <c r="AN2493" s="22"/>
      <c r="AO2493" s="22"/>
      <c r="AP2493" s="208"/>
      <c r="AQ2493" s="42" t="e">
        <f>IF(tbl_TransDet_Exp[[#This Row],[Custom SR Type]]="",INDEX(SR_Lookup[Section Name],MATCH(tbl_TransDet_Exp[[#This Row],[Account]],SR_Lookup[Account],0)),tbl_TransDet_Exp[[#This Row],[Custom SR Type]])</f>
        <v>#N/A</v>
      </c>
      <c r="AR2493" s="42">
        <f>VALUE(CONCATENATE(C2493,TEXT(tbl_TransDet_Exp[[#This Row],[Pd]],"00")))</f>
        <v>0</v>
      </c>
      <c r="AS2493" s="42" t="str">
        <f>TEXT(tbl_TransDet_Exp[[#This Row],[Project Id]],"000000")</f>
        <v>000000</v>
      </c>
      <c r="AT2493" s="42" t="e">
        <f>INDEX(Table11[Description],MATCH(tbl_TransDet_Exp[[#This Row],[Account]],Table11[GL Account],0))</f>
        <v>#N/A</v>
      </c>
      <c r="AU24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4" spans="2:47">
      <c r="B2494" s="11"/>
      <c r="C2494" s="243"/>
      <c r="D2494" s="243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244"/>
      <c r="P2494" s="11"/>
      <c r="Q2494" s="245"/>
      <c r="R2494" s="11"/>
      <c r="S2494" s="11"/>
      <c r="T2494" s="11"/>
      <c r="U2494" s="11"/>
      <c r="V2494" s="11"/>
      <c r="W2494" s="11"/>
      <c r="X2494" s="11"/>
      <c r="Y2494" s="11"/>
      <c r="Z2494" s="246"/>
      <c r="AA24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4" s="250" t="e">
        <f>IF(tbl_TransDet_Exp[[#This Row],[+/-  (HR GL Detail)]]&lt;&gt;"",tbl_TransDet_Exp[[#This Row],[+/-  (HR GL Detail)]],IF(#REF!&lt;&gt;"",#REF!,""))</f>
        <v>#REF!</v>
      </c>
      <c r="AC2494" s="250" t="str">
        <f t="shared" si="117"/>
        <v>https://financials.omni.fsu.edu/psp/sprdfi/EMPLOYEE/ERP/c/AUDIT_EXPENSE_FUNCTIONS.TE_EXP_SHEET_INQ.GBL?SHEET_ID=</v>
      </c>
      <c r="AD2494" s="250" t="str">
        <f t="shared" si="118"/>
        <v>&amp;PAGE=EX_SHEET_ENTRY</v>
      </c>
      <c r="AE2494" s="250" t="str">
        <f>IF(LEFT(tbl_TransDet_Exp[[#This Row],[Journal Id]],2)="EX",TEXT(tbl_TransDet_Exp[[#This Row],[Vch /Ex /PayId]],"0000000000"),"")</f>
        <v/>
      </c>
      <c r="AF2494" s="250" t="b">
        <f>IF(tbl_TransDet_Exp[[#This Row],[ER Lookup and Format]]&lt;&gt;"",CONCATENATE(tbl_TransDet_Exp[[#This Row],[https://financials.omni.fsu.edu/psp/sprdfi/EMPLOYEE/ERP/c/AUDIT_EXPENSE_FUNCTIONS.TE_EXP_SHEET_INQ.GBL?SHEET_ID=]],AE2494,tbl_TransDet_Exp[[#This Row],[&amp;PAGE=EX_SHEET_ENTRY]]))</f>
        <v>0</v>
      </c>
      <c r="AG2494" s="250" t="str">
        <f t="shared" si="119"/>
        <v>https://docmgmt.its.fsu.edu/NolijWeb/public/apiLoginCheck.jsp?redir=../documentviewer/%3FdocumentId%3D</v>
      </c>
      <c r="AH24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4" s="250" t="str">
        <f>tbl_TransDet_Exp[[#Headers],[&amp;TargetFrameName=None]]</f>
        <v>&amp;TargetFrameName=None</v>
      </c>
      <c r="AJ24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4" s="71"/>
      <c r="AN2494" s="22"/>
      <c r="AO2494" s="22"/>
      <c r="AP2494" s="208"/>
      <c r="AQ2494" s="42" t="e">
        <f>IF(tbl_TransDet_Exp[[#This Row],[Custom SR Type]]="",INDEX(SR_Lookup[Section Name],MATCH(tbl_TransDet_Exp[[#This Row],[Account]],SR_Lookup[Account],0)),tbl_TransDet_Exp[[#This Row],[Custom SR Type]])</f>
        <v>#N/A</v>
      </c>
      <c r="AR2494" s="42">
        <f>VALUE(CONCATENATE(C2494,TEXT(tbl_TransDet_Exp[[#This Row],[Pd]],"00")))</f>
        <v>0</v>
      </c>
      <c r="AS2494" s="42" t="str">
        <f>TEXT(tbl_TransDet_Exp[[#This Row],[Project Id]],"000000")</f>
        <v>000000</v>
      </c>
      <c r="AT2494" s="42" t="e">
        <f>INDEX(Table11[Description],MATCH(tbl_TransDet_Exp[[#This Row],[Account]],Table11[GL Account],0))</f>
        <v>#N/A</v>
      </c>
      <c r="AU24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5" spans="2:47">
      <c r="B2495" s="11"/>
      <c r="C2495" s="243"/>
      <c r="D2495" s="243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244"/>
      <c r="P2495" s="11"/>
      <c r="Q2495" s="245"/>
      <c r="R2495" s="11"/>
      <c r="S2495" s="11"/>
      <c r="T2495" s="11"/>
      <c r="U2495" s="11"/>
      <c r="V2495" s="11"/>
      <c r="W2495" s="11"/>
      <c r="X2495" s="11"/>
      <c r="Y2495" s="11"/>
      <c r="Z2495" s="246"/>
      <c r="AA24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5" s="250" t="e">
        <f>IF(tbl_TransDet_Exp[[#This Row],[+/-  (HR GL Detail)]]&lt;&gt;"",tbl_TransDet_Exp[[#This Row],[+/-  (HR GL Detail)]],IF(#REF!&lt;&gt;"",#REF!,""))</f>
        <v>#REF!</v>
      </c>
      <c r="AC2495" s="250" t="str">
        <f t="shared" si="117"/>
        <v>https://financials.omni.fsu.edu/psp/sprdfi/EMPLOYEE/ERP/c/AUDIT_EXPENSE_FUNCTIONS.TE_EXP_SHEET_INQ.GBL?SHEET_ID=</v>
      </c>
      <c r="AD2495" s="250" t="str">
        <f t="shared" si="118"/>
        <v>&amp;PAGE=EX_SHEET_ENTRY</v>
      </c>
      <c r="AE2495" s="250" t="str">
        <f>IF(LEFT(tbl_TransDet_Exp[[#This Row],[Journal Id]],2)="EX",TEXT(tbl_TransDet_Exp[[#This Row],[Vch /Ex /PayId]],"0000000000"),"")</f>
        <v/>
      </c>
      <c r="AF2495" s="250" t="b">
        <f>IF(tbl_TransDet_Exp[[#This Row],[ER Lookup and Format]]&lt;&gt;"",CONCATENATE(tbl_TransDet_Exp[[#This Row],[https://financials.omni.fsu.edu/psp/sprdfi/EMPLOYEE/ERP/c/AUDIT_EXPENSE_FUNCTIONS.TE_EXP_SHEET_INQ.GBL?SHEET_ID=]],AE2495,tbl_TransDet_Exp[[#This Row],[&amp;PAGE=EX_SHEET_ENTRY]]))</f>
        <v>0</v>
      </c>
      <c r="AG2495" s="250" t="str">
        <f t="shared" si="119"/>
        <v>https://docmgmt.its.fsu.edu/NolijWeb/public/apiLoginCheck.jsp?redir=../documentviewer/%3FdocumentId%3D</v>
      </c>
      <c r="AH24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5" s="250" t="str">
        <f>tbl_TransDet_Exp[[#Headers],[&amp;TargetFrameName=None]]</f>
        <v>&amp;TargetFrameName=None</v>
      </c>
      <c r="AJ24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5" s="71"/>
      <c r="AN2495" s="22"/>
      <c r="AO2495" s="22"/>
      <c r="AP2495" s="208"/>
      <c r="AQ2495" s="42" t="e">
        <f>IF(tbl_TransDet_Exp[[#This Row],[Custom SR Type]]="",INDEX(SR_Lookup[Section Name],MATCH(tbl_TransDet_Exp[[#This Row],[Account]],SR_Lookup[Account],0)),tbl_TransDet_Exp[[#This Row],[Custom SR Type]])</f>
        <v>#N/A</v>
      </c>
      <c r="AR2495" s="42">
        <f>VALUE(CONCATENATE(C2495,TEXT(tbl_TransDet_Exp[[#This Row],[Pd]],"00")))</f>
        <v>0</v>
      </c>
      <c r="AS2495" s="42" t="str">
        <f>TEXT(tbl_TransDet_Exp[[#This Row],[Project Id]],"000000")</f>
        <v>000000</v>
      </c>
      <c r="AT2495" s="42" t="e">
        <f>INDEX(Table11[Description],MATCH(tbl_TransDet_Exp[[#This Row],[Account]],Table11[GL Account],0))</f>
        <v>#N/A</v>
      </c>
      <c r="AU24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6" spans="2:47">
      <c r="B2496" s="11"/>
      <c r="C2496" s="243"/>
      <c r="D2496" s="243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244"/>
      <c r="P2496" s="11"/>
      <c r="Q2496" s="245"/>
      <c r="R2496" s="11"/>
      <c r="S2496" s="11"/>
      <c r="T2496" s="11"/>
      <c r="U2496" s="11"/>
      <c r="V2496" s="11"/>
      <c r="W2496" s="11"/>
      <c r="X2496" s="11"/>
      <c r="Y2496" s="11"/>
      <c r="Z2496" s="246"/>
      <c r="AA24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6" s="250" t="e">
        <f>IF(tbl_TransDet_Exp[[#This Row],[+/-  (HR GL Detail)]]&lt;&gt;"",tbl_TransDet_Exp[[#This Row],[+/-  (HR GL Detail)]],IF(#REF!&lt;&gt;"",#REF!,""))</f>
        <v>#REF!</v>
      </c>
      <c r="AC2496" s="250" t="str">
        <f t="shared" si="117"/>
        <v>https://financials.omni.fsu.edu/psp/sprdfi/EMPLOYEE/ERP/c/AUDIT_EXPENSE_FUNCTIONS.TE_EXP_SHEET_INQ.GBL?SHEET_ID=</v>
      </c>
      <c r="AD2496" s="250" t="str">
        <f t="shared" si="118"/>
        <v>&amp;PAGE=EX_SHEET_ENTRY</v>
      </c>
      <c r="AE2496" s="250" t="str">
        <f>IF(LEFT(tbl_TransDet_Exp[[#This Row],[Journal Id]],2)="EX",TEXT(tbl_TransDet_Exp[[#This Row],[Vch /Ex /PayId]],"0000000000"),"")</f>
        <v/>
      </c>
      <c r="AF2496" s="250" t="b">
        <f>IF(tbl_TransDet_Exp[[#This Row],[ER Lookup and Format]]&lt;&gt;"",CONCATENATE(tbl_TransDet_Exp[[#This Row],[https://financials.omni.fsu.edu/psp/sprdfi/EMPLOYEE/ERP/c/AUDIT_EXPENSE_FUNCTIONS.TE_EXP_SHEET_INQ.GBL?SHEET_ID=]],AE2496,tbl_TransDet_Exp[[#This Row],[&amp;PAGE=EX_SHEET_ENTRY]]))</f>
        <v>0</v>
      </c>
      <c r="AG2496" s="250" t="str">
        <f t="shared" si="119"/>
        <v>https://docmgmt.its.fsu.edu/NolijWeb/public/apiLoginCheck.jsp?redir=../documentviewer/%3FdocumentId%3D</v>
      </c>
      <c r="AH24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6" s="250" t="str">
        <f>tbl_TransDet_Exp[[#Headers],[&amp;TargetFrameName=None]]</f>
        <v>&amp;TargetFrameName=None</v>
      </c>
      <c r="AJ24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6" s="71"/>
      <c r="AN2496" s="22"/>
      <c r="AO2496" s="22"/>
      <c r="AP2496" s="208"/>
      <c r="AQ2496" s="42" t="e">
        <f>IF(tbl_TransDet_Exp[[#This Row],[Custom SR Type]]="",INDEX(SR_Lookup[Section Name],MATCH(tbl_TransDet_Exp[[#This Row],[Account]],SR_Lookup[Account],0)),tbl_TransDet_Exp[[#This Row],[Custom SR Type]])</f>
        <v>#N/A</v>
      </c>
      <c r="AR2496" s="42">
        <f>VALUE(CONCATENATE(C2496,TEXT(tbl_TransDet_Exp[[#This Row],[Pd]],"00")))</f>
        <v>0</v>
      </c>
      <c r="AS2496" s="42" t="str">
        <f>TEXT(tbl_TransDet_Exp[[#This Row],[Project Id]],"000000")</f>
        <v>000000</v>
      </c>
      <c r="AT2496" s="42" t="e">
        <f>INDEX(Table11[Description],MATCH(tbl_TransDet_Exp[[#This Row],[Account]],Table11[GL Account],0))</f>
        <v>#N/A</v>
      </c>
      <c r="AU24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7" spans="2:47">
      <c r="B2497" s="11"/>
      <c r="C2497" s="243"/>
      <c r="D2497" s="243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244"/>
      <c r="P2497" s="11"/>
      <c r="Q2497" s="245"/>
      <c r="R2497" s="11"/>
      <c r="S2497" s="11"/>
      <c r="T2497" s="11"/>
      <c r="U2497" s="11"/>
      <c r="V2497" s="11"/>
      <c r="W2497" s="11"/>
      <c r="X2497" s="11"/>
      <c r="Y2497" s="11"/>
      <c r="Z2497" s="246"/>
      <c r="AA24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7" s="250" t="e">
        <f>IF(tbl_TransDet_Exp[[#This Row],[+/-  (HR GL Detail)]]&lt;&gt;"",tbl_TransDet_Exp[[#This Row],[+/-  (HR GL Detail)]],IF(#REF!&lt;&gt;"",#REF!,""))</f>
        <v>#REF!</v>
      </c>
      <c r="AC2497" s="250" t="str">
        <f t="shared" si="117"/>
        <v>https://financials.omni.fsu.edu/psp/sprdfi/EMPLOYEE/ERP/c/AUDIT_EXPENSE_FUNCTIONS.TE_EXP_SHEET_INQ.GBL?SHEET_ID=</v>
      </c>
      <c r="AD2497" s="250" t="str">
        <f t="shared" si="118"/>
        <v>&amp;PAGE=EX_SHEET_ENTRY</v>
      </c>
      <c r="AE2497" s="250" t="str">
        <f>IF(LEFT(tbl_TransDet_Exp[[#This Row],[Journal Id]],2)="EX",TEXT(tbl_TransDet_Exp[[#This Row],[Vch /Ex /PayId]],"0000000000"),"")</f>
        <v/>
      </c>
      <c r="AF2497" s="250" t="b">
        <f>IF(tbl_TransDet_Exp[[#This Row],[ER Lookup and Format]]&lt;&gt;"",CONCATENATE(tbl_TransDet_Exp[[#This Row],[https://financials.omni.fsu.edu/psp/sprdfi/EMPLOYEE/ERP/c/AUDIT_EXPENSE_FUNCTIONS.TE_EXP_SHEET_INQ.GBL?SHEET_ID=]],AE2497,tbl_TransDet_Exp[[#This Row],[&amp;PAGE=EX_SHEET_ENTRY]]))</f>
        <v>0</v>
      </c>
      <c r="AG2497" s="250" t="str">
        <f t="shared" si="119"/>
        <v>https://docmgmt.its.fsu.edu/NolijWeb/public/apiLoginCheck.jsp?redir=../documentviewer/%3FdocumentId%3D</v>
      </c>
      <c r="AH24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7" s="250" t="str">
        <f>tbl_TransDet_Exp[[#Headers],[&amp;TargetFrameName=None]]</f>
        <v>&amp;TargetFrameName=None</v>
      </c>
      <c r="AJ24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7" s="71"/>
      <c r="AN2497" s="22"/>
      <c r="AO2497" s="22"/>
      <c r="AP2497" s="208"/>
      <c r="AQ2497" s="42" t="e">
        <f>IF(tbl_TransDet_Exp[[#This Row],[Custom SR Type]]="",INDEX(SR_Lookup[Section Name],MATCH(tbl_TransDet_Exp[[#This Row],[Account]],SR_Lookup[Account],0)),tbl_TransDet_Exp[[#This Row],[Custom SR Type]])</f>
        <v>#N/A</v>
      </c>
      <c r="AR2497" s="42">
        <f>VALUE(CONCATENATE(C2497,TEXT(tbl_TransDet_Exp[[#This Row],[Pd]],"00")))</f>
        <v>0</v>
      </c>
      <c r="AS2497" s="42" t="str">
        <f>TEXT(tbl_TransDet_Exp[[#This Row],[Project Id]],"000000")</f>
        <v>000000</v>
      </c>
      <c r="AT2497" s="42" t="e">
        <f>INDEX(Table11[Description],MATCH(tbl_TransDet_Exp[[#This Row],[Account]],Table11[GL Account],0))</f>
        <v>#N/A</v>
      </c>
      <c r="AU24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8" spans="2:47">
      <c r="B2498" s="11"/>
      <c r="C2498" s="243"/>
      <c r="D2498" s="243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244"/>
      <c r="P2498" s="11"/>
      <c r="Q2498" s="245"/>
      <c r="R2498" s="11"/>
      <c r="S2498" s="11"/>
      <c r="T2498" s="11"/>
      <c r="U2498" s="11"/>
      <c r="V2498" s="11"/>
      <c r="W2498" s="11"/>
      <c r="X2498" s="11"/>
      <c r="Y2498" s="11"/>
      <c r="Z2498" s="246"/>
      <c r="AA24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8" s="250" t="e">
        <f>IF(tbl_TransDet_Exp[[#This Row],[+/-  (HR GL Detail)]]&lt;&gt;"",tbl_TransDet_Exp[[#This Row],[+/-  (HR GL Detail)]],IF(#REF!&lt;&gt;"",#REF!,""))</f>
        <v>#REF!</v>
      </c>
      <c r="AC2498" s="250" t="str">
        <f t="shared" si="117"/>
        <v>https://financials.omni.fsu.edu/psp/sprdfi/EMPLOYEE/ERP/c/AUDIT_EXPENSE_FUNCTIONS.TE_EXP_SHEET_INQ.GBL?SHEET_ID=</v>
      </c>
      <c r="AD2498" s="250" t="str">
        <f t="shared" si="118"/>
        <v>&amp;PAGE=EX_SHEET_ENTRY</v>
      </c>
      <c r="AE2498" s="250" t="str">
        <f>IF(LEFT(tbl_TransDet_Exp[[#This Row],[Journal Id]],2)="EX",TEXT(tbl_TransDet_Exp[[#This Row],[Vch /Ex /PayId]],"0000000000"),"")</f>
        <v/>
      </c>
      <c r="AF2498" s="250" t="b">
        <f>IF(tbl_TransDet_Exp[[#This Row],[ER Lookup and Format]]&lt;&gt;"",CONCATENATE(tbl_TransDet_Exp[[#This Row],[https://financials.omni.fsu.edu/psp/sprdfi/EMPLOYEE/ERP/c/AUDIT_EXPENSE_FUNCTIONS.TE_EXP_SHEET_INQ.GBL?SHEET_ID=]],AE2498,tbl_TransDet_Exp[[#This Row],[&amp;PAGE=EX_SHEET_ENTRY]]))</f>
        <v>0</v>
      </c>
      <c r="AG2498" s="250" t="str">
        <f t="shared" si="119"/>
        <v>https://docmgmt.its.fsu.edu/NolijWeb/public/apiLoginCheck.jsp?redir=../documentviewer/%3FdocumentId%3D</v>
      </c>
      <c r="AH24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8" s="250" t="str">
        <f>tbl_TransDet_Exp[[#Headers],[&amp;TargetFrameName=None]]</f>
        <v>&amp;TargetFrameName=None</v>
      </c>
      <c r="AJ24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8" s="71"/>
      <c r="AN2498" s="22"/>
      <c r="AO2498" s="22"/>
      <c r="AP2498" s="208"/>
      <c r="AQ2498" s="42" t="e">
        <f>IF(tbl_TransDet_Exp[[#This Row],[Custom SR Type]]="",INDEX(SR_Lookup[Section Name],MATCH(tbl_TransDet_Exp[[#This Row],[Account]],SR_Lookup[Account],0)),tbl_TransDet_Exp[[#This Row],[Custom SR Type]])</f>
        <v>#N/A</v>
      </c>
      <c r="AR2498" s="42">
        <f>VALUE(CONCATENATE(C2498,TEXT(tbl_TransDet_Exp[[#This Row],[Pd]],"00")))</f>
        <v>0</v>
      </c>
      <c r="AS2498" s="42" t="str">
        <f>TEXT(tbl_TransDet_Exp[[#This Row],[Project Id]],"000000")</f>
        <v>000000</v>
      </c>
      <c r="AT2498" s="42" t="e">
        <f>INDEX(Table11[Description],MATCH(tbl_TransDet_Exp[[#This Row],[Account]],Table11[GL Account],0))</f>
        <v>#N/A</v>
      </c>
      <c r="AU24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499" spans="2:47">
      <c r="B2499" s="11"/>
      <c r="C2499" s="243"/>
      <c r="D2499" s="243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244"/>
      <c r="P2499" s="11"/>
      <c r="Q2499" s="245"/>
      <c r="R2499" s="11"/>
      <c r="S2499" s="11"/>
      <c r="T2499" s="11"/>
      <c r="U2499" s="11"/>
      <c r="V2499" s="11"/>
      <c r="W2499" s="11"/>
      <c r="X2499" s="11"/>
      <c r="Y2499" s="11"/>
      <c r="Z2499" s="246"/>
      <c r="AA24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499" s="250" t="e">
        <f>IF(tbl_TransDet_Exp[[#This Row],[+/-  (HR GL Detail)]]&lt;&gt;"",tbl_TransDet_Exp[[#This Row],[+/-  (HR GL Detail)]],IF(#REF!&lt;&gt;"",#REF!,""))</f>
        <v>#REF!</v>
      </c>
      <c r="AC2499" s="250" t="str">
        <f t="shared" si="117"/>
        <v>https://financials.omni.fsu.edu/psp/sprdfi/EMPLOYEE/ERP/c/AUDIT_EXPENSE_FUNCTIONS.TE_EXP_SHEET_INQ.GBL?SHEET_ID=</v>
      </c>
      <c r="AD2499" s="250" t="str">
        <f t="shared" si="118"/>
        <v>&amp;PAGE=EX_SHEET_ENTRY</v>
      </c>
      <c r="AE2499" s="250" t="str">
        <f>IF(LEFT(tbl_TransDet_Exp[[#This Row],[Journal Id]],2)="EX",TEXT(tbl_TransDet_Exp[[#This Row],[Vch /Ex /PayId]],"0000000000"),"")</f>
        <v/>
      </c>
      <c r="AF2499" s="250" t="b">
        <f>IF(tbl_TransDet_Exp[[#This Row],[ER Lookup and Format]]&lt;&gt;"",CONCATENATE(tbl_TransDet_Exp[[#This Row],[https://financials.omni.fsu.edu/psp/sprdfi/EMPLOYEE/ERP/c/AUDIT_EXPENSE_FUNCTIONS.TE_EXP_SHEET_INQ.GBL?SHEET_ID=]],AE2499,tbl_TransDet_Exp[[#This Row],[&amp;PAGE=EX_SHEET_ENTRY]]))</f>
        <v>0</v>
      </c>
      <c r="AG2499" s="250" t="str">
        <f t="shared" si="119"/>
        <v>https://docmgmt.its.fsu.edu/NolijWeb/public/apiLoginCheck.jsp?redir=../documentviewer/%3FdocumentId%3D</v>
      </c>
      <c r="AH24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499" s="250" t="str">
        <f>tbl_TransDet_Exp[[#Headers],[&amp;TargetFrameName=None]]</f>
        <v>&amp;TargetFrameName=None</v>
      </c>
      <c r="AJ24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4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4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499" s="71"/>
      <c r="AN2499" s="22"/>
      <c r="AO2499" s="22"/>
      <c r="AP2499" s="208"/>
      <c r="AQ2499" s="42" t="e">
        <f>IF(tbl_TransDet_Exp[[#This Row],[Custom SR Type]]="",INDEX(SR_Lookup[Section Name],MATCH(tbl_TransDet_Exp[[#This Row],[Account]],SR_Lookup[Account],0)),tbl_TransDet_Exp[[#This Row],[Custom SR Type]])</f>
        <v>#N/A</v>
      </c>
      <c r="AR2499" s="42">
        <f>VALUE(CONCATENATE(C2499,TEXT(tbl_TransDet_Exp[[#This Row],[Pd]],"00")))</f>
        <v>0</v>
      </c>
      <c r="AS2499" s="42" t="str">
        <f>TEXT(tbl_TransDet_Exp[[#This Row],[Project Id]],"000000")</f>
        <v>000000</v>
      </c>
      <c r="AT2499" s="42" t="e">
        <f>INDEX(Table11[Description],MATCH(tbl_TransDet_Exp[[#This Row],[Account]],Table11[GL Account],0))</f>
        <v>#N/A</v>
      </c>
      <c r="AU24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0" spans="2:47">
      <c r="B2500" s="11"/>
      <c r="C2500" s="243"/>
      <c r="D2500" s="243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244"/>
      <c r="P2500" s="11"/>
      <c r="Q2500" s="245"/>
      <c r="R2500" s="11"/>
      <c r="S2500" s="11"/>
      <c r="T2500" s="11"/>
      <c r="U2500" s="11"/>
      <c r="V2500" s="11"/>
      <c r="W2500" s="11"/>
      <c r="X2500" s="11"/>
      <c r="Y2500" s="11"/>
      <c r="Z2500" s="246"/>
      <c r="AA25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0" s="250" t="e">
        <f>IF(tbl_TransDet_Exp[[#This Row],[+/-  (HR GL Detail)]]&lt;&gt;"",tbl_TransDet_Exp[[#This Row],[+/-  (HR GL Detail)]],IF(#REF!&lt;&gt;"",#REF!,""))</f>
        <v>#REF!</v>
      </c>
      <c r="AC2500" s="250" t="str">
        <f t="shared" si="117"/>
        <v>https://financials.omni.fsu.edu/psp/sprdfi/EMPLOYEE/ERP/c/AUDIT_EXPENSE_FUNCTIONS.TE_EXP_SHEET_INQ.GBL?SHEET_ID=</v>
      </c>
      <c r="AD2500" s="250" t="str">
        <f t="shared" si="118"/>
        <v>&amp;PAGE=EX_SHEET_ENTRY</v>
      </c>
      <c r="AE2500" s="250" t="str">
        <f>IF(LEFT(tbl_TransDet_Exp[[#This Row],[Journal Id]],2)="EX",TEXT(tbl_TransDet_Exp[[#This Row],[Vch /Ex /PayId]],"0000000000"),"")</f>
        <v/>
      </c>
      <c r="AF2500" s="250" t="b">
        <f>IF(tbl_TransDet_Exp[[#This Row],[ER Lookup and Format]]&lt;&gt;"",CONCATENATE(tbl_TransDet_Exp[[#This Row],[https://financials.omni.fsu.edu/psp/sprdfi/EMPLOYEE/ERP/c/AUDIT_EXPENSE_FUNCTIONS.TE_EXP_SHEET_INQ.GBL?SHEET_ID=]],AE2500,tbl_TransDet_Exp[[#This Row],[&amp;PAGE=EX_SHEET_ENTRY]]))</f>
        <v>0</v>
      </c>
      <c r="AG2500" s="250" t="str">
        <f t="shared" si="119"/>
        <v>https://docmgmt.its.fsu.edu/NolijWeb/public/apiLoginCheck.jsp?redir=../documentviewer/%3FdocumentId%3D</v>
      </c>
      <c r="AH25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0" s="250" t="str">
        <f>tbl_TransDet_Exp[[#Headers],[&amp;TargetFrameName=None]]</f>
        <v>&amp;TargetFrameName=None</v>
      </c>
      <c r="AJ25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0" s="71"/>
      <c r="AN2500" s="22"/>
      <c r="AO2500" s="22"/>
      <c r="AP2500" s="208"/>
      <c r="AQ2500" s="42" t="e">
        <f>IF(tbl_TransDet_Exp[[#This Row],[Custom SR Type]]="",INDEX(SR_Lookup[Section Name],MATCH(tbl_TransDet_Exp[[#This Row],[Account]],SR_Lookup[Account],0)),tbl_TransDet_Exp[[#This Row],[Custom SR Type]])</f>
        <v>#N/A</v>
      </c>
      <c r="AR2500" s="42">
        <f>VALUE(CONCATENATE(C2500,TEXT(tbl_TransDet_Exp[[#This Row],[Pd]],"00")))</f>
        <v>0</v>
      </c>
      <c r="AS2500" s="42" t="str">
        <f>TEXT(tbl_TransDet_Exp[[#This Row],[Project Id]],"000000")</f>
        <v>000000</v>
      </c>
      <c r="AT2500" s="42" t="e">
        <f>INDEX(Table11[Description],MATCH(tbl_TransDet_Exp[[#This Row],[Account]],Table11[GL Account],0))</f>
        <v>#N/A</v>
      </c>
      <c r="AU25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1" spans="2:47">
      <c r="B2501" s="11"/>
      <c r="C2501" s="243"/>
      <c r="D2501" s="243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244"/>
      <c r="P2501" s="11"/>
      <c r="Q2501" s="245"/>
      <c r="R2501" s="11"/>
      <c r="S2501" s="11"/>
      <c r="T2501" s="11"/>
      <c r="U2501" s="11"/>
      <c r="V2501" s="11"/>
      <c r="W2501" s="11"/>
      <c r="X2501" s="11"/>
      <c r="Y2501" s="11"/>
      <c r="Z2501" s="246"/>
      <c r="AA25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1" s="250" t="e">
        <f>IF(tbl_TransDet_Exp[[#This Row],[+/-  (HR GL Detail)]]&lt;&gt;"",tbl_TransDet_Exp[[#This Row],[+/-  (HR GL Detail)]],IF(#REF!&lt;&gt;"",#REF!,""))</f>
        <v>#REF!</v>
      </c>
      <c r="AC2501" s="250" t="str">
        <f t="shared" si="117"/>
        <v>https://financials.omni.fsu.edu/psp/sprdfi/EMPLOYEE/ERP/c/AUDIT_EXPENSE_FUNCTIONS.TE_EXP_SHEET_INQ.GBL?SHEET_ID=</v>
      </c>
      <c r="AD2501" s="250" t="str">
        <f t="shared" si="118"/>
        <v>&amp;PAGE=EX_SHEET_ENTRY</v>
      </c>
      <c r="AE2501" s="250" t="str">
        <f>IF(LEFT(tbl_TransDet_Exp[[#This Row],[Journal Id]],2)="EX",TEXT(tbl_TransDet_Exp[[#This Row],[Vch /Ex /PayId]],"0000000000"),"")</f>
        <v/>
      </c>
      <c r="AF2501" s="250" t="b">
        <f>IF(tbl_TransDet_Exp[[#This Row],[ER Lookup and Format]]&lt;&gt;"",CONCATENATE(tbl_TransDet_Exp[[#This Row],[https://financials.omni.fsu.edu/psp/sprdfi/EMPLOYEE/ERP/c/AUDIT_EXPENSE_FUNCTIONS.TE_EXP_SHEET_INQ.GBL?SHEET_ID=]],AE2501,tbl_TransDet_Exp[[#This Row],[&amp;PAGE=EX_SHEET_ENTRY]]))</f>
        <v>0</v>
      </c>
      <c r="AG2501" s="250" t="str">
        <f t="shared" si="119"/>
        <v>https://docmgmt.its.fsu.edu/NolijWeb/public/apiLoginCheck.jsp?redir=../documentviewer/%3FdocumentId%3D</v>
      </c>
      <c r="AH25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1" s="250" t="str">
        <f>tbl_TransDet_Exp[[#Headers],[&amp;TargetFrameName=None]]</f>
        <v>&amp;TargetFrameName=None</v>
      </c>
      <c r="AJ25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1" s="71"/>
      <c r="AN2501" s="22"/>
      <c r="AO2501" s="22"/>
      <c r="AP2501" s="208"/>
      <c r="AQ2501" s="42" t="e">
        <f>IF(tbl_TransDet_Exp[[#This Row],[Custom SR Type]]="",INDEX(SR_Lookup[Section Name],MATCH(tbl_TransDet_Exp[[#This Row],[Account]],SR_Lookup[Account],0)),tbl_TransDet_Exp[[#This Row],[Custom SR Type]])</f>
        <v>#N/A</v>
      </c>
      <c r="AR2501" s="42">
        <f>VALUE(CONCATENATE(C2501,TEXT(tbl_TransDet_Exp[[#This Row],[Pd]],"00")))</f>
        <v>0</v>
      </c>
      <c r="AS2501" s="42" t="str">
        <f>TEXT(tbl_TransDet_Exp[[#This Row],[Project Id]],"000000")</f>
        <v>000000</v>
      </c>
      <c r="AT2501" s="42" t="e">
        <f>INDEX(Table11[Description],MATCH(tbl_TransDet_Exp[[#This Row],[Account]],Table11[GL Account],0))</f>
        <v>#N/A</v>
      </c>
      <c r="AU25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2" spans="2:47">
      <c r="B2502" s="11"/>
      <c r="C2502" s="243"/>
      <c r="D2502" s="243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244"/>
      <c r="P2502" s="11"/>
      <c r="Q2502" s="245"/>
      <c r="R2502" s="11"/>
      <c r="S2502" s="11"/>
      <c r="T2502" s="11"/>
      <c r="U2502" s="11"/>
      <c r="V2502" s="11"/>
      <c r="W2502" s="11"/>
      <c r="X2502" s="11"/>
      <c r="Y2502" s="11"/>
      <c r="Z2502" s="246"/>
      <c r="AA25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2" s="250" t="e">
        <f>IF(tbl_TransDet_Exp[[#This Row],[+/-  (HR GL Detail)]]&lt;&gt;"",tbl_TransDet_Exp[[#This Row],[+/-  (HR GL Detail)]],IF(#REF!&lt;&gt;"",#REF!,""))</f>
        <v>#REF!</v>
      </c>
      <c r="AC2502" s="250" t="str">
        <f t="shared" si="117"/>
        <v>https://financials.omni.fsu.edu/psp/sprdfi/EMPLOYEE/ERP/c/AUDIT_EXPENSE_FUNCTIONS.TE_EXP_SHEET_INQ.GBL?SHEET_ID=</v>
      </c>
      <c r="AD2502" s="250" t="str">
        <f t="shared" si="118"/>
        <v>&amp;PAGE=EX_SHEET_ENTRY</v>
      </c>
      <c r="AE2502" s="250" t="str">
        <f>IF(LEFT(tbl_TransDet_Exp[[#This Row],[Journal Id]],2)="EX",TEXT(tbl_TransDet_Exp[[#This Row],[Vch /Ex /PayId]],"0000000000"),"")</f>
        <v/>
      </c>
      <c r="AF2502" s="250" t="b">
        <f>IF(tbl_TransDet_Exp[[#This Row],[ER Lookup and Format]]&lt;&gt;"",CONCATENATE(tbl_TransDet_Exp[[#This Row],[https://financials.omni.fsu.edu/psp/sprdfi/EMPLOYEE/ERP/c/AUDIT_EXPENSE_FUNCTIONS.TE_EXP_SHEET_INQ.GBL?SHEET_ID=]],AE2502,tbl_TransDet_Exp[[#This Row],[&amp;PAGE=EX_SHEET_ENTRY]]))</f>
        <v>0</v>
      </c>
      <c r="AG2502" s="250" t="str">
        <f t="shared" si="119"/>
        <v>https://docmgmt.its.fsu.edu/NolijWeb/public/apiLoginCheck.jsp?redir=../documentviewer/%3FdocumentId%3D</v>
      </c>
      <c r="AH25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2" s="250" t="str">
        <f>tbl_TransDet_Exp[[#Headers],[&amp;TargetFrameName=None]]</f>
        <v>&amp;TargetFrameName=None</v>
      </c>
      <c r="AJ25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2" s="71"/>
      <c r="AN2502" s="22"/>
      <c r="AO2502" s="22"/>
      <c r="AP2502" s="208"/>
      <c r="AQ2502" s="42" t="e">
        <f>IF(tbl_TransDet_Exp[[#This Row],[Custom SR Type]]="",INDEX(SR_Lookup[Section Name],MATCH(tbl_TransDet_Exp[[#This Row],[Account]],SR_Lookup[Account],0)),tbl_TransDet_Exp[[#This Row],[Custom SR Type]])</f>
        <v>#N/A</v>
      </c>
      <c r="AR2502" s="42">
        <f>VALUE(CONCATENATE(C2502,TEXT(tbl_TransDet_Exp[[#This Row],[Pd]],"00")))</f>
        <v>0</v>
      </c>
      <c r="AS2502" s="42" t="str">
        <f>TEXT(tbl_TransDet_Exp[[#This Row],[Project Id]],"000000")</f>
        <v>000000</v>
      </c>
      <c r="AT2502" s="42" t="e">
        <f>INDEX(Table11[Description],MATCH(tbl_TransDet_Exp[[#This Row],[Account]],Table11[GL Account],0))</f>
        <v>#N/A</v>
      </c>
      <c r="AU25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3" spans="2:47">
      <c r="B2503" s="11"/>
      <c r="C2503" s="243"/>
      <c r="D2503" s="243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244"/>
      <c r="P2503" s="11"/>
      <c r="Q2503" s="245"/>
      <c r="R2503" s="11"/>
      <c r="S2503" s="11"/>
      <c r="T2503" s="11"/>
      <c r="U2503" s="11"/>
      <c r="V2503" s="11"/>
      <c r="W2503" s="11"/>
      <c r="X2503" s="11"/>
      <c r="Y2503" s="11"/>
      <c r="Z2503" s="246"/>
      <c r="AA25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3" s="250" t="e">
        <f>IF(tbl_TransDet_Exp[[#This Row],[+/-  (HR GL Detail)]]&lt;&gt;"",tbl_TransDet_Exp[[#This Row],[+/-  (HR GL Detail)]],IF(#REF!&lt;&gt;"",#REF!,""))</f>
        <v>#REF!</v>
      </c>
      <c r="AC2503" s="250" t="str">
        <f t="shared" si="117"/>
        <v>https://financials.omni.fsu.edu/psp/sprdfi/EMPLOYEE/ERP/c/AUDIT_EXPENSE_FUNCTIONS.TE_EXP_SHEET_INQ.GBL?SHEET_ID=</v>
      </c>
      <c r="AD2503" s="250" t="str">
        <f t="shared" si="118"/>
        <v>&amp;PAGE=EX_SHEET_ENTRY</v>
      </c>
      <c r="AE2503" s="250" t="str">
        <f>IF(LEFT(tbl_TransDet_Exp[[#This Row],[Journal Id]],2)="EX",TEXT(tbl_TransDet_Exp[[#This Row],[Vch /Ex /PayId]],"0000000000"),"")</f>
        <v/>
      </c>
      <c r="AF2503" s="250" t="b">
        <f>IF(tbl_TransDet_Exp[[#This Row],[ER Lookup and Format]]&lt;&gt;"",CONCATENATE(tbl_TransDet_Exp[[#This Row],[https://financials.omni.fsu.edu/psp/sprdfi/EMPLOYEE/ERP/c/AUDIT_EXPENSE_FUNCTIONS.TE_EXP_SHEET_INQ.GBL?SHEET_ID=]],AE2503,tbl_TransDet_Exp[[#This Row],[&amp;PAGE=EX_SHEET_ENTRY]]))</f>
        <v>0</v>
      </c>
      <c r="AG2503" s="250" t="str">
        <f t="shared" si="119"/>
        <v>https://docmgmt.its.fsu.edu/NolijWeb/public/apiLoginCheck.jsp?redir=../documentviewer/%3FdocumentId%3D</v>
      </c>
      <c r="AH25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3" s="250" t="str">
        <f>tbl_TransDet_Exp[[#Headers],[&amp;TargetFrameName=None]]</f>
        <v>&amp;TargetFrameName=None</v>
      </c>
      <c r="AJ25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3" s="71"/>
      <c r="AN2503" s="22"/>
      <c r="AO2503" s="22"/>
      <c r="AP2503" s="208"/>
      <c r="AQ2503" s="42" t="e">
        <f>IF(tbl_TransDet_Exp[[#This Row],[Custom SR Type]]="",INDEX(SR_Lookup[Section Name],MATCH(tbl_TransDet_Exp[[#This Row],[Account]],SR_Lookup[Account],0)),tbl_TransDet_Exp[[#This Row],[Custom SR Type]])</f>
        <v>#N/A</v>
      </c>
      <c r="AR2503" s="42">
        <f>VALUE(CONCATENATE(C2503,TEXT(tbl_TransDet_Exp[[#This Row],[Pd]],"00")))</f>
        <v>0</v>
      </c>
      <c r="AS2503" s="42" t="str">
        <f>TEXT(tbl_TransDet_Exp[[#This Row],[Project Id]],"000000")</f>
        <v>000000</v>
      </c>
      <c r="AT2503" s="42" t="e">
        <f>INDEX(Table11[Description],MATCH(tbl_TransDet_Exp[[#This Row],[Account]],Table11[GL Account],0))</f>
        <v>#N/A</v>
      </c>
      <c r="AU25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4" spans="2:47">
      <c r="B2504" s="11"/>
      <c r="C2504" s="243"/>
      <c r="D2504" s="243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244"/>
      <c r="P2504" s="11"/>
      <c r="Q2504" s="245"/>
      <c r="R2504" s="11"/>
      <c r="S2504" s="11"/>
      <c r="T2504" s="11"/>
      <c r="U2504" s="11"/>
      <c r="V2504" s="11"/>
      <c r="W2504" s="11"/>
      <c r="X2504" s="11"/>
      <c r="Y2504" s="11"/>
      <c r="Z2504" s="246"/>
      <c r="AA25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4" s="250" t="e">
        <f>IF(tbl_TransDet_Exp[[#This Row],[+/-  (HR GL Detail)]]&lt;&gt;"",tbl_TransDet_Exp[[#This Row],[+/-  (HR GL Detail)]],IF(#REF!&lt;&gt;"",#REF!,""))</f>
        <v>#REF!</v>
      </c>
      <c r="AC2504" s="250" t="str">
        <f t="shared" si="117"/>
        <v>https://financials.omni.fsu.edu/psp/sprdfi/EMPLOYEE/ERP/c/AUDIT_EXPENSE_FUNCTIONS.TE_EXP_SHEET_INQ.GBL?SHEET_ID=</v>
      </c>
      <c r="AD2504" s="250" t="str">
        <f t="shared" si="118"/>
        <v>&amp;PAGE=EX_SHEET_ENTRY</v>
      </c>
      <c r="AE2504" s="250" t="str">
        <f>IF(LEFT(tbl_TransDet_Exp[[#This Row],[Journal Id]],2)="EX",TEXT(tbl_TransDet_Exp[[#This Row],[Vch /Ex /PayId]],"0000000000"),"")</f>
        <v/>
      </c>
      <c r="AF2504" s="250" t="b">
        <f>IF(tbl_TransDet_Exp[[#This Row],[ER Lookup and Format]]&lt;&gt;"",CONCATENATE(tbl_TransDet_Exp[[#This Row],[https://financials.omni.fsu.edu/psp/sprdfi/EMPLOYEE/ERP/c/AUDIT_EXPENSE_FUNCTIONS.TE_EXP_SHEET_INQ.GBL?SHEET_ID=]],AE2504,tbl_TransDet_Exp[[#This Row],[&amp;PAGE=EX_SHEET_ENTRY]]))</f>
        <v>0</v>
      </c>
      <c r="AG2504" s="250" t="str">
        <f t="shared" si="119"/>
        <v>https://docmgmt.its.fsu.edu/NolijWeb/public/apiLoginCheck.jsp?redir=../documentviewer/%3FdocumentId%3D</v>
      </c>
      <c r="AH25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4" s="250" t="str">
        <f>tbl_TransDet_Exp[[#Headers],[&amp;TargetFrameName=None]]</f>
        <v>&amp;TargetFrameName=None</v>
      </c>
      <c r="AJ25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4" s="71"/>
      <c r="AN2504" s="22"/>
      <c r="AO2504" s="22"/>
      <c r="AP2504" s="208"/>
      <c r="AQ2504" s="42" t="e">
        <f>IF(tbl_TransDet_Exp[[#This Row],[Custom SR Type]]="",INDEX(SR_Lookup[Section Name],MATCH(tbl_TransDet_Exp[[#This Row],[Account]],SR_Lookup[Account],0)),tbl_TransDet_Exp[[#This Row],[Custom SR Type]])</f>
        <v>#N/A</v>
      </c>
      <c r="AR2504" s="42">
        <f>VALUE(CONCATENATE(C2504,TEXT(tbl_TransDet_Exp[[#This Row],[Pd]],"00")))</f>
        <v>0</v>
      </c>
      <c r="AS2504" s="42" t="str">
        <f>TEXT(tbl_TransDet_Exp[[#This Row],[Project Id]],"000000")</f>
        <v>000000</v>
      </c>
      <c r="AT2504" s="42" t="e">
        <f>INDEX(Table11[Description],MATCH(tbl_TransDet_Exp[[#This Row],[Account]],Table11[GL Account],0))</f>
        <v>#N/A</v>
      </c>
      <c r="AU25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5" spans="2:47">
      <c r="B2505" s="11"/>
      <c r="C2505" s="243"/>
      <c r="D2505" s="243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244"/>
      <c r="P2505" s="11"/>
      <c r="Q2505" s="245"/>
      <c r="R2505" s="11"/>
      <c r="S2505" s="11"/>
      <c r="T2505" s="11"/>
      <c r="U2505" s="11"/>
      <c r="V2505" s="11"/>
      <c r="W2505" s="11"/>
      <c r="X2505" s="11"/>
      <c r="Y2505" s="11"/>
      <c r="Z2505" s="246"/>
      <c r="AA25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5" s="250" t="e">
        <f>IF(tbl_TransDet_Exp[[#This Row],[+/-  (HR GL Detail)]]&lt;&gt;"",tbl_TransDet_Exp[[#This Row],[+/-  (HR GL Detail)]],IF(#REF!&lt;&gt;"",#REF!,""))</f>
        <v>#REF!</v>
      </c>
      <c r="AC2505" s="250" t="str">
        <f t="shared" si="117"/>
        <v>https://financials.omni.fsu.edu/psp/sprdfi/EMPLOYEE/ERP/c/AUDIT_EXPENSE_FUNCTIONS.TE_EXP_SHEET_INQ.GBL?SHEET_ID=</v>
      </c>
      <c r="AD2505" s="250" t="str">
        <f t="shared" si="118"/>
        <v>&amp;PAGE=EX_SHEET_ENTRY</v>
      </c>
      <c r="AE2505" s="250" t="str">
        <f>IF(LEFT(tbl_TransDet_Exp[[#This Row],[Journal Id]],2)="EX",TEXT(tbl_TransDet_Exp[[#This Row],[Vch /Ex /PayId]],"0000000000"),"")</f>
        <v/>
      </c>
      <c r="AF2505" s="250" t="b">
        <f>IF(tbl_TransDet_Exp[[#This Row],[ER Lookup and Format]]&lt;&gt;"",CONCATENATE(tbl_TransDet_Exp[[#This Row],[https://financials.omni.fsu.edu/psp/sprdfi/EMPLOYEE/ERP/c/AUDIT_EXPENSE_FUNCTIONS.TE_EXP_SHEET_INQ.GBL?SHEET_ID=]],AE2505,tbl_TransDet_Exp[[#This Row],[&amp;PAGE=EX_SHEET_ENTRY]]))</f>
        <v>0</v>
      </c>
      <c r="AG2505" s="250" t="str">
        <f t="shared" si="119"/>
        <v>https://docmgmt.its.fsu.edu/NolijWeb/public/apiLoginCheck.jsp?redir=../documentviewer/%3FdocumentId%3D</v>
      </c>
      <c r="AH25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5" s="250" t="str">
        <f>tbl_TransDet_Exp[[#Headers],[&amp;TargetFrameName=None]]</f>
        <v>&amp;TargetFrameName=None</v>
      </c>
      <c r="AJ25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5" s="71"/>
      <c r="AN2505" s="22"/>
      <c r="AO2505" s="22"/>
      <c r="AP2505" s="208"/>
      <c r="AQ2505" s="42" t="e">
        <f>IF(tbl_TransDet_Exp[[#This Row],[Custom SR Type]]="",INDEX(SR_Lookup[Section Name],MATCH(tbl_TransDet_Exp[[#This Row],[Account]],SR_Lookup[Account],0)),tbl_TransDet_Exp[[#This Row],[Custom SR Type]])</f>
        <v>#N/A</v>
      </c>
      <c r="AR2505" s="42">
        <f>VALUE(CONCATENATE(C2505,TEXT(tbl_TransDet_Exp[[#This Row],[Pd]],"00")))</f>
        <v>0</v>
      </c>
      <c r="AS2505" s="42" t="str">
        <f>TEXT(tbl_TransDet_Exp[[#This Row],[Project Id]],"000000")</f>
        <v>000000</v>
      </c>
      <c r="AT2505" s="42" t="e">
        <f>INDEX(Table11[Description],MATCH(tbl_TransDet_Exp[[#This Row],[Account]],Table11[GL Account],0))</f>
        <v>#N/A</v>
      </c>
      <c r="AU25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6" spans="2:47">
      <c r="B2506" s="11"/>
      <c r="C2506" s="243"/>
      <c r="D2506" s="243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244"/>
      <c r="P2506" s="11"/>
      <c r="Q2506" s="245"/>
      <c r="R2506" s="11"/>
      <c r="S2506" s="11"/>
      <c r="T2506" s="11"/>
      <c r="U2506" s="11"/>
      <c r="V2506" s="11"/>
      <c r="W2506" s="11"/>
      <c r="X2506" s="11"/>
      <c r="Y2506" s="11"/>
      <c r="Z2506" s="246"/>
      <c r="AA25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6" s="250" t="e">
        <f>IF(tbl_TransDet_Exp[[#This Row],[+/-  (HR GL Detail)]]&lt;&gt;"",tbl_TransDet_Exp[[#This Row],[+/-  (HR GL Detail)]],IF(#REF!&lt;&gt;"",#REF!,""))</f>
        <v>#REF!</v>
      </c>
      <c r="AC2506" s="250" t="str">
        <f t="shared" ref="AC2506:AC2569" si="120">$AC$2</f>
        <v>https://financials.omni.fsu.edu/psp/sprdfi/EMPLOYEE/ERP/c/AUDIT_EXPENSE_FUNCTIONS.TE_EXP_SHEET_INQ.GBL?SHEET_ID=</v>
      </c>
      <c r="AD2506" s="250" t="str">
        <f t="shared" ref="AD2506:AD2569" si="121">$AD$2</f>
        <v>&amp;PAGE=EX_SHEET_ENTRY</v>
      </c>
      <c r="AE2506" s="250" t="str">
        <f>IF(LEFT(tbl_TransDet_Exp[[#This Row],[Journal Id]],2)="EX",TEXT(tbl_TransDet_Exp[[#This Row],[Vch /Ex /PayId]],"0000000000"),"")</f>
        <v/>
      </c>
      <c r="AF2506" s="250" t="b">
        <f>IF(tbl_TransDet_Exp[[#This Row],[ER Lookup and Format]]&lt;&gt;"",CONCATENATE(tbl_TransDet_Exp[[#This Row],[https://financials.omni.fsu.edu/psp/sprdfi/EMPLOYEE/ERP/c/AUDIT_EXPENSE_FUNCTIONS.TE_EXP_SHEET_INQ.GBL?SHEET_ID=]],AE2506,tbl_TransDet_Exp[[#This Row],[&amp;PAGE=EX_SHEET_ENTRY]]))</f>
        <v>0</v>
      </c>
      <c r="AG2506" s="250" t="str">
        <f t="shared" ref="AG2506:AG2569" si="122">$AG$2</f>
        <v>https://docmgmt.its.fsu.edu/NolijWeb/public/apiLoginCheck.jsp?redir=../documentviewer/%3FdocumentId%3D</v>
      </c>
      <c r="AH25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6" s="250" t="str">
        <f>tbl_TransDet_Exp[[#Headers],[&amp;TargetFrameName=None]]</f>
        <v>&amp;TargetFrameName=None</v>
      </c>
      <c r="AJ25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6" s="71"/>
      <c r="AN2506" s="22"/>
      <c r="AO2506" s="22"/>
      <c r="AP2506" s="208"/>
      <c r="AQ2506" s="42" t="e">
        <f>IF(tbl_TransDet_Exp[[#This Row],[Custom SR Type]]="",INDEX(SR_Lookup[Section Name],MATCH(tbl_TransDet_Exp[[#This Row],[Account]],SR_Lookup[Account],0)),tbl_TransDet_Exp[[#This Row],[Custom SR Type]])</f>
        <v>#N/A</v>
      </c>
      <c r="AR2506" s="42">
        <f>VALUE(CONCATENATE(C2506,TEXT(tbl_TransDet_Exp[[#This Row],[Pd]],"00")))</f>
        <v>0</v>
      </c>
      <c r="AS2506" s="42" t="str">
        <f>TEXT(tbl_TransDet_Exp[[#This Row],[Project Id]],"000000")</f>
        <v>000000</v>
      </c>
      <c r="AT2506" s="42" t="e">
        <f>INDEX(Table11[Description],MATCH(tbl_TransDet_Exp[[#This Row],[Account]],Table11[GL Account],0))</f>
        <v>#N/A</v>
      </c>
      <c r="AU25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7" spans="2:47">
      <c r="B2507" s="11"/>
      <c r="C2507" s="243"/>
      <c r="D2507" s="243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244"/>
      <c r="P2507" s="11"/>
      <c r="Q2507" s="245"/>
      <c r="R2507" s="11"/>
      <c r="S2507" s="11"/>
      <c r="T2507" s="11"/>
      <c r="U2507" s="11"/>
      <c r="V2507" s="11"/>
      <c r="W2507" s="11"/>
      <c r="X2507" s="11"/>
      <c r="Y2507" s="11"/>
      <c r="Z2507" s="246"/>
      <c r="AA25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7" s="250" t="e">
        <f>IF(tbl_TransDet_Exp[[#This Row],[+/-  (HR GL Detail)]]&lt;&gt;"",tbl_TransDet_Exp[[#This Row],[+/-  (HR GL Detail)]],IF(#REF!&lt;&gt;"",#REF!,""))</f>
        <v>#REF!</v>
      </c>
      <c r="AC2507" s="250" t="str">
        <f t="shared" si="120"/>
        <v>https://financials.omni.fsu.edu/psp/sprdfi/EMPLOYEE/ERP/c/AUDIT_EXPENSE_FUNCTIONS.TE_EXP_SHEET_INQ.GBL?SHEET_ID=</v>
      </c>
      <c r="AD2507" s="250" t="str">
        <f t="shared" si="121"/>
        <v>&amp;PAGE=EX_SHEET_ENTRY</v>
      </c>
      <c r="AE2507" s="250" t="str">
        <f>IF(LEFT(tbl_TransDet_Exp[[#This Row],[Journal Id]],2)="EX",TEXT(tbl_TransDet_Exp[[#This Row],[Vch /Ex /PayId]],"0000000000"),"")</f>
        <v/>
      </c>
      <c r="AF2507" s="250" t="b">
        <f>IF(tbl_TransDet_Exp[[#This Row],[ER Lookup and Format]]&lt;&gt;"",CONCATENATE(tbl_TransDet_Exp[[#This Row],[https://financials.omni.fsu.edu/psp/sprdfi/EMPLOYEE/ERP/c/AUDIT_EXPENSE_FUNCTIONS.TE_EXP_SHEET_INQ.GBL?SHEET_ID=]],AE2507,tbl_TransDet_Exp[[#This Row],[&amp;PAGE=EX_SHEET_ENTRY]]))</f>
        <v>0</v>
      </c>
      <c r="AG2507" s="250" t="str">
        <f t="shared" si="122"/>
        <v>https://docmgmt.its.fsu.edu/NolijWeb/public/apiLoginCheck.jsp?redir=../documentviewer/%3FdocumentId%3D</v>
      </c>
      <c r="AH25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7" s="250" t="str">
        <f>tbl_TransDet_Exp[[#Headers],[&amp;TargetFrameName=None]]</f>
        <v>&amp;TargetFrameName=None</v>
      </c>
      <c r="AJ25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7" s="71"/>
      <c r="AN2507" s="22"/>
      <c r="AO2507" s="22"/>
      <c r="AP2507" s="208"/>
      <c r="AQ2507" s="42" t="e">
        <f>IF(tbl_TransDet_Exp[[#This Row],[Custom SR Type]]="",INDEX(SR_Lookup[Section Name],MATCH(tbl_TransDet_Exp[[#This Row],[Account]],SR_Lookup[Account],0)),tbl_TransDet_Exp[[#This Row],[Custom SR Type]])</f>
        <v>#N/A</v>
      </c>
      <c r="AR2507" s="42">
        <f>VALUE(CONCATENATE(C2507,TEXT(tbl_TransDet_Exp[[#This Row],[Pd]],"00")))</f>
        <v>0</v>
      </c>
      <c r="AS2507" s="42" t="str">
        <f>TEXT(tbl_TransDet_Exp[[#This Row],[Project Id]],"000000")</f>
        <v>000000</v>
      </c>
      <c r="AT2507" s="42" t="e">
        <f>INDEX(Table11[Description],MATCH(tbl_TransDet_Exp[[#This Row],[Account]],Table11[GL Account],0))</f>
        <v>#N/A</v>
      </c>
      <c r="AU25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8" spans="2:47">
      <c r="B2508" s="11"/>
      <c r="C2508" s="243"/>
      <c r="D2508" s="243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244"/>
      <c r="P2508" s="11"/>
      <c r="Q2508" s="245"/>
      <c r="R2508" s="11"/>
      <c r="S2508" s="11"/>
      <c r="T2508" s="11"/>
      <c r="U2508" s="11"/>
      <c r="V2508" s="11"/>
      <c r="W2508" s="11"/>
      <c r="X2508" s="11"/>
      <c r="Y2508" s="11"/>
      <c r="Z2508" s="246"/>
      <c r="AA25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8" s="250" t="e">
        <f>IF(tbl_TransDet_Exp[[#This Row],[+/-  (HR GL Detail)]]&lt;&gt;"",tbl_TransDet_Exp[[#This Row],[+/-  (HR GL Detail)]],IF(#REF!&lt;&gt;"",#REF!,""))</f>
        <v>#REF!</v>
      </c>
      <c r="AC2508" s="250" t="str">
        <f t="shared" si="120"/>
        <v>https://financials.omni.fsu.edu/psp/sprdfi/EMPLOYEE/ERP/c/AUDIT_EXPENSE_FUNCTIONS.TE_EXP_SHEET_INQ.GBL?SHEET_ID=</v>
      </c>
      <c r="AD2508" s="250" t="str">
        <f t="shared" si="121"/>
        <v>&amp;PAGE=EX_SHEET_ENTRY</v>
      </c>
      <c r="AE2508" s="250" t="str">
        <f>IF(LEFT(tbl_TransDet_Exp[[#This Row],[Journal Id]],2)="EX",TEXT(tbl_TransDet_Exp[[#This Row],[Vch /Ex /PayId]],"0000000000"),"")</f>
        <v/>
      </c>
      <c r="AF2508" s="250" t="b">
        <f>IF(tbl_TransDet_Exp[[#This Row],[ER Lookup and Format]]&lt;&gt;"",CONCATENATE(tbl_TransDet_Exp[[#This Row],[https://financials.omni.fsu.edu/psp/sprdfi/EMPLOYEE/ERP/c/AUDIT_EXPENSE_FUNCTIONS.TE_EXP_SHEET_INQ.GBL?SHEET_ID=]],AE2508,tbl_TransDet_Exp[[#This Row],[&amp;PAGE=EX_SHEET_ENTRY]]))</f>
        <v>0</v>
      </c>
      <c r="AG2508" s="250" t="str">
        <f t="shared" si="122"/>
        <v>https://docmgmt.its.fsu.edu/NolijWeb/public/apiLoginCheck.jsp?redir=../documentviewer/%3FdocumentId%3D</v>
      </c>
      <c r="AH25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8" s="250" t="str">
        <f>tbl_TransDet_Exp[[#Headers],[&amp;TargetFrameName=None]]</f>
        <v>&amp;TargetFrameName=None</v>
      </c>
      <c r="AJ25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8" s="71"/>
      <c r="AN2508" s="22"/>
      <c r="AO2508" s="22"/>
      <c r="AP2508" s="208"/>
      <c r="AQ2508" s="42" t="e">
        <f>IF(tbl_TransDet_Exp[[#This Row],[Custom SR Type]]="",INDEX(SR_Lookup[Section Name],MATCH(tbl_TransDet_Exp[[#This Row],[Account]],SR_Lookup[Account],0)),tbl_TransDet_Exp[[#This Row],[Custom SR Type]])</f>
        <v>#N/A</v>
      </c>
      <c r="AR2508" s="42">
        <f>VALUE(CONCATENATE(C2508,TEXT(tbl_TransDet_Exp[[#This Row],[Pd]],"00")))</f>
        <v>0</v>
      </c>
      <c r="AS2508" s="42" t="str">
        <f>TEXT(tbl_TransDet_Exp[[#This Row],[Project Id]],"000000")</f>
        <v>000000</v>
      </c>
      <c r="AT2508" s="42" t="e">
        <f>INDEX(Table11[Description],MATCH(tbl_TransDet_Exp[[#This Row],[Account]],Table11[GL Account],0))</f>
        <v>#N/A</v>
      </c>
      <c r="AU25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09" spans="2:47">
      <c r="B2509" s="11"/>
      <c r="C2509" s="243"/>
      <c r="D2509" s="243"/>
      <c r="E2509" s="11"/>
      <c r="F2509" s="11"/>
      <c r="G2509" s="11"/>
      <c r="H2509" s="11"/>
      <c r="I2509" s="11"/>
      <c r="J2509" s="11"/>
      <c r="K2509" s="11"/>
      <c r="L2509" s="11"/>
      <c r="M2509" s="11"/>
      <c r="N2509" s="11"/>
      <c r="O2509" s="244"/>
      <c r="P2509" s="11"/>
      <c r="Q2509" s="245"/>
      <c r="R2509" s="11"/>
      <c r="S2509" s="11"/>
      <c r="T2509" s="11"/>
      <c r="U2509" s="11"/>
      <c r="V2509" s="11"/>
      <c r="W2509" s="11"/>
      <c r="X2509" s="11"/>
      <c r="Y2509" s="11"/>
      <c r="Z2509" s="246"/>
      <c r="AA25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09" s="250" t="e">
        <f>IF(tbl_TransDet_Exp[[#This Row],[+/-  (HR GL Detail)]]&lt;&gt;"",tbl_TransDet_Exp[[#This Row],[+/-  (HR GL Detail)]],IF(#REF!&lt;&gt;"",#REF!,""))</f>
        <v>#REF!</v>
      </c>
      <c r="AC2509" s="250" t="str">
        <f t="shared" si="120"/>
        <v>https://financials.omni.fsu.edu/psp/sprdfi/EMPLOYEE/ERP/c/AUDIT_EXPENSE_FUNCTIONS.TE_EXP_SHEET_INQ.GBL?SHEET_ID=</v>
      </c>
      <c r="AD2509" s="250" t="str">
        <f t="shared" si="121"/>
        <v>&amp;PAGE=EX_SHEET_ENTRY</v>
      </c>
      <c r="AE2509" s="250" t="str">
        <f>IF(LEFT(tbl_TransDet_Exp[[#This Row],[Journal Id]],2)="EX",TEXT(tbl_TransDet_Exp[[#This Row],[Vch /Ex /PayId]],"0000000000"),"")</f>
        <v/>
      </c>
      <c r="AF2509" s="250" t="b">
        <f>IF(tbl_TransDet_Exp[[#This Row],[ER Lookup and Format]]&lt;&gt;"",CONCATENATE(tbl_TransDet_Exp[[#This Row],[https://financials.omni.fsu.edu/psp/sprdfi/EMPLOYEE/ERP/c/AUDIT_EXPENSE_FUNCTIONS.TE_EXP_SHEET_INQ.GBL?SHEET_ID=]],AE2509,tbl_TransDet_Exp[[#This Row],[&amp;PAGE=EX_SHEET_ENTRY]]))</f>
        <v>0</v>
      </c>
      <c r="AG2509" s="250" t="str">
        <f t="shared" si="122"/>
        <v>https://docmgmt.its.fsu.edu/NolijWeb/public/apiLoginCheck.jsp?redir=../documentviewer/%3FdocumentId%3D</v>
      </c>
      <c r="AH25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09" s="250" t="str">
        <f>tbl_TransDet_Exp[[#Headers],[&amp;TargetFrameName=None]]</f>
        <v>&amp;TargetFrameName=None</v>
      </c>
      <c r="AJ25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09" s="71"/>
      <c r="AN2509" s="22"/>
      <c r="AO2509" s="22"/>
      <c r="AP2509" s="208"/>
      <c r="AQ2509" s="42" t="e">
        <f>IF(tbl_TransDet_Exp[[#This Row],[Custom SR Type]]="",INDEX(SR_Lookup[Section Name],MATCH(tbl_TransDet_Exp[[#This Row],[Account]],SR_Lookup[Account],0)),tbl_TransDet_Exp[[#This Row],[Custom SR Type]])</f>
        <v>#N/A</v>
      </c>
      <c r="AR2509" s="42">
        <f>VALUE(CONCATENATE(C2509,TEXT(tbl_TransDet_Exp[[#This Row],[Pd]],"00")))</f>
        <v>0</v>
      </c>
      <c r="AS2509" s="42" t="str">
        <f>TEXT(tbl_TransDet_Exp[[#This Row],[Project Id]],"000000")</f>
        <v>000000</v>
      </c>
      <c r="AT2509" s="42" t="e">
        <f>INDEX(Table11[Description],MATCH(tbl_TransDet_Exp[[#This Row],[Account]],Table11[GL Account],0))</f>
        <v>#N/A</v>
      </c>
      <c r="AU25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0" spans="2:47">
      <c r="B2510" s="11"/>
      <c r="C2510" s="243"/>
      <c r="D2510" s="243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244"/>
      <c r="P2510" s="11"/>
      <c r="Q2510" s="245"/>
      <c r="R2510" s="11"/>
      <c r="S2510" s="11"/>
      <c r="T2510" s="11"/>
      <c r="U2510" s="11"/>
      <c r="V2510" s="11"/>
      <c r="W2510" s="11"/>
      <c r="X2510" s="11"/>
      <c r="Y2510" s="11"/>
      <c r="Z2510" s="246"/>
      <c r="AA25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0" s="250" t="e">
        <f>IF(tbl_TransDet_Exp[[#This Row],[+/-  (HR GL Detail)]]&lt;&gt;"",tbl_TransDet_Exp[[#This Row],[+/-  (HR GL Detail)]],IF(#REF!&lt;&gt;"",#REF!,""))</f>
        <v>#REF!</v>
      </c>
      <c r="AC2510" s="250" t="str">
        <f t="shared" si="120"/>
        <v>https://financials.omni.fsu.edu/psp/sprdfi/EMPLOYEE/ERP/c/AUDIT_EXPENSE_FUNCTIONS.TE_EXP_SHEET_INQ.GBL?SHEET_ID=</v>
      </c>
      <c r="AD2510" s="250" t="str">
        <f t="shared" si="121"/>
        <v>&amp;PAGE=EX_SHEET_ENTRY</v>
      </c>
      <c r="AE2510" s="250" t="str">
        <f>IF(LEFT(tbl_TransDet_Exp[[#This Row],[Journal Id]],2)="EX",TEXT(tbl_TransDet_Exp[[#This Row],[Vch /Ex /PayId]],"0000000000"),"")</f>
        <v/>
      </c>
      <c r="AF2510" s="250" t="b">
        <f>IF(tbl_TransDet_Exp[[#This Row],[ER Lookup and Format]]&lt;&gt;"",CONCATENATE(tbl_TransDet_Exp[[#This Row],[https://financials.omni.fsu.edu/psp/sprdfi/EMPLOYEE/ERP/c/AUDIT_EXPENSE_FUNCTIONS.TE_EXP_SHEET_INQ.GBL?SHEET_ID=]],AE2510,tbl_TransDet_Exp[[#This Row],[&amp;PAGE=EX_SHEET_ENTRY]]))</f>
        <v>0</v>
      </c>
      <c r="AG2510" s="250" t="str">
        <f t="shared" si="122"/>
        <v>https://docmgmt.its.fsu.edu/NolijWeb/public/apiLoginCheck.jsp?redir=../documentviewer/%3FdocumentId%3D</v>
      </c>
      <c r="AH25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0" s="250" t="str">
        <f>tbl_TransDet_Exp[[#Headers],[&amp;TargetFrameName=None]]</f>
        <v>&amp;TargetFrameName=None</v>
      </c>
      <c r="AJ25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0" s="71"/>
      <c r="AN2510" s="22"/>
      <c r="AO2510" s="22"/>
      <c r="AP2510" s="208"/>
      <c r="AQ2510" s="42" t="e">
        <f>IF(tbl_TransDet_Exp[[#This Row],[Custom SR Type]]="",INDEX(SR_Lookup[Section Name],MATCH(tbl_TransDet_Exp[[#This Row],[Account]],SR_Lookup[Account],0)),tbl_TransDet_Exp[[#This Row],[Custom SR Type]])</f>
        <v>#N/A</v>
      </c>
      <c r="AR2510" s="42">
        <f>VALUE(CONCATENATE(C2510,TEXT(tbl_TransDet_Exp[[#This Row],[Pd]],"00")))</f>
        <v>0</v>
      </c>
      <c r="AS2510" s="42" t="str">
        <f>TEXT(tbl_TransDet_Exp[[#This Row],[Project Id]],"000000")</f>
        <v>000000</v>
      </c>
      <c r="AT2510" s="42" t="e">
        <f>INDEX(Table11[Description],MATCH(tbl_TransDet_Exp[[#This Row],[Account]],Table11[GL Account],0))</f>
        <v>#N/A</v>
      </c>
      <c r="AU25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1" spans="2:47">
      <c r="B2511" s="11"/>
      <c r="C2511" s="243"/>
      <c r="D2511" s="243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244"/>
      <c r="P2511" s="11"/>
      <c r="Q2511" s="245"/>
      <c r="R2511" s="11"/>
      <c r="S2511" s="11"/>
      <c r="T2511" s="11"/>
      <c r="U2511" s="11"/>
      <c r="V2511" s="11"/>
      <c r="W2511" s="11"/>
      <c r="X2511" s="11"/>
      <c r="Y2511" s="11"/>
      <c r="Z2511" s="246"/>
      <c r="AA25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1" s="250" t="e">
        <f>IF(tbl_TransDet_Exp[[#This Row],[+/-  (HR GL Detail)]]&lt;&gt;"",tbl_TransDet_Exp[[#This Row],[+/-  (HR GL Detail)]],IF(#REF!&lt;&gt;"",#REF!,""))</f>
        <v>#REF!</v>
      </c>
      <c r="AC2511" s="250" t="str">
        <f t="shared" si="120"/>
        <v>https://financials.omni.fsu.edu/psp/sprdfi/EMPLOYEE/ERP/c/AUDIT_EXPENSE_FUNCTIONS.TE_EXP_SHEET_INQ.GBL?SHEET_ID=</v>
      </c>
      <c r="AD2511" s="250" t="str">
        <f t="shared" si="121"/>
        <v>&amp;PAGE=EX_SHEET_ENTRY</v>
      </c>
      <c r="AE2511" s="250" t="str">
        <f>IF(LEFT(tbl_TransDet_Exp[[#This Row],[Journal Id]],2)="EX",TEXT(tbl_TransDet_Exp[[#This Row],[Vch /Ex /PayId]],"0000000000"),"")</f>
        <v/>
      </c>
      <c r="AF2511" s="250" t="b">
        <f>IF(tbl_TransDet_Exp[[#This Row],[ER Lookup and Format]]&lt;&gt;"",CONCATENATE(tbl_TransDet_Exp[[#This Row],[https://financials.omni.fsu.edu/psp/sprdfi/EMPLOYEE/ERP/c/AUDIT_EXPENSE_FUNCTIONS.TE_EXP_SHEET_INQ.GBL?SHEET_ID=]],AE2511,tbl_TransDet_Exp[[#This Row],[&amp;PAGE=EX_SHEET_ENTRY]]))</f>
        <v>0</v>
      </c>
      <c r="AG2511" s="250" t="str">
        <f t="shared" si="122"/>
        <v>https://docmgmt.its.fsu.edu/NolijWeb/public/apiLoginCheck.jsp?redir=../documentviewer/%3FdocumentId%3D</v>
      </c>
      <c r="AH25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1" s="250" t="str">
        <f>tbl_TransDet_Exp[[#Headers],[&amp;TargetFrameName=None]]</f>
        <v>&amp;TargetFrameName=None</v>
      </c>
      <c r="AJ25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1" s="71"/>
      <c r="AN2511" s="22"/>
      <c r="AO2511" s="22"/>
      <c r="AP2511" s="208"/>
      <c r="AQ2511" s="42" t="e">
        <f>IF(tbl_TransDet_Exp[[#This Row],[Custom SR Type]]="",INDEX(SR_Lookup[Section Name],MATCH(tbl_TransDet_Exp[[#This Row],[Account]],SR_Lookup[Account],0)),tbl_TransDet_Exp[[#This Row],[Custom SR Type]])</f>
        <v>#N/A</v>
      </c>
      <c r="AR2511" s="42">
        <f>VALUE(CONCATENATE(C2511,TEXT(tbl_TransDet_Exp[[#This Row],[Pd]],"00")))</f>
        <v>0</v>
      </c>
      <c r="AS2511" s="42" t="str">
        <f>TEXT(tbl_TransDet_Exp[[#This Row],[Project Id]],"000000")</f>
        <v>000000</v>
      </c>
      <c r="AT2511" s="42" t="e">
        <f>INDEX(Table11[Description],MATCH(tbl_TransDet_Exp[[#This Row],[Account]],Table11[GL Account],0))</f>
        <v>#N/A</v>
      </c>
      <c r="AU25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2" spans="2:47">
      <c r="B2512" s="11"/>
      <c r="C2512" s="243"/>
      <c r="D2512" s="243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244"/>
      <c r="P2512" s="11"/>
      <c r="Q2512" s="245"/>
      <c r="R2512" s="11"/>
      <c r="S2512" s="11"/>
      <c r="T2512" s="11"/>
      <c r="U2512" s="11"/>
      <c r="V2512" s="11"/>
      <c r="W2512" s="11"/>
      <c r="X2512" s="11"/>
      <c r="Y2512" s="11"/>
      <c r="Z2512" s="246"/>
      <c r="AA25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2" s="250" t="e">
        <f>IF(tbl_TransDet_Exp[[#This Row],[+/-  (HR GL Detail)]]&lt;&gt;"",tbl_TransDet_Exp[[#This Row],[+/-  (HR GL Detail)]],IF(#REF!&lt;&gt;"",#REF!,""))</f>
        <v>#REF!</v>
      </c>
      <c r="AC2512" s="250" t="str">
        <f t="shared" si="120"/>
        <v>https://financials.omni.fsu.edu/psp/sprdfi/EMPLOYEE/ERP/c/AUDIT_EXPENSE_FUNCTIONS.TE_EXP_SHEET_INQ.GBL?SHEET_ID=</v>
      </c>
      <c r="AD2512" s="250" t="str">
        <f t="shared" si="121"/>
        <v>&amp;PAGE=EX_SHEET_ENTRY</v>
      </c>
      <c r="AE2512" s="250" t="str">
        <f>IF(LEFT(tbl_TransDet_Exp[[#This Row],[Journal Id]],2)="EX",TEXT(tbl_TransDet_Exp[[#This Row],[Vch /Ex /PayId]],"0000000000"),"")</f>
        <v/>
      </c>
      <c r="AF2512" s="250" t="b">
        <f>IF(tbl_TransDet_Exp[[#This Row],[ER Lookup and Format]]&lt;&gt;"",CONCATENATE(tbl_TransDet_Exp[[#This Row],[https://financials.omni.fsu.edu/psp/sprdfi/EMPLOYEE/ERP/c/AUDIT_EXPENSE_FUNCTIONS.TE_EXP_SHEET_INQ.GBL?SHEET_ID=]],AE2512,tbl_TransDet_Exp[[#This Row],[&amp;PAGE=EX_SHEET_ENTRY]]))</f>
        <v>0</v>
      </c>
      <c r="AG2512" s="250" t="str">
        <f t="shared" si="122"/>
        <v>https://docmgmt.its.fsu.edu/NolijWeb/public/apiLoginCheck.jsp?redir=../documentviewer/%3FdocumentId%3D</v>
      </c>
      <c r="AH25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2" s="250" t="str">
        <f>tbl_TransDet_Exp[[#Headers],[&amp;TargetFrameName=None]]</f>
        <v>&amp;TargetFrameName=None</v>
      </c>
      <c r="AJ25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2" s="71"/>
      <c r="AN2512" s="22"/>
      <c r="AO2512" s="22"/>
      <c r="AP2512" s="208"/>
      <c r="AQ2512" s="42" t="e">
        <f>IF(tbl_TransDet_Exp[[#This Row],[Custom SR Type]]="",INDEX(SR_Lookup[Section Name],MATCH(tbl_TransDet_Exp[[#This Row],[Account]],SR_Lookup[Account],0)),tbl_TransDet_Exp[[#This Row],[Custom SR Type]])</f>
        <v>#N/A</v>
      </c>
      <c r="AR2512" s="42">
        <f>VALUE(CONCATENATE(C2512,TEXT(tbl_TransDet_Exp[[#This Row],[Pd]],"00")))</f>
        <v>0</v>
      </c>
      <c r="AS2512" s="42" t="str">
        <f>TEXT(tbl_TransDet_Exp[[#This Row],[Project Id]],"000000")</f>
        <v>000000</v>
      </c>
      <c r="AT2512" s="42" t="e">
        <f>INDEX(Table11[Description],MATCH(tbl_TransDet_Exp[[#This Row],[Account]],Table11[GL Account],0))</f>
        <v>#N/A</v>
      </c>
      <c r="AU25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3" spans="2:47">
      <c r="B2513" s="11"/>
      <c r="C2513" s="243"/>
      <c r="D2513" s="243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244"/>
      <c r="P2513" s="11"/>
      <c r="Q2513" s="245"/>
      <c r="R2513" s="11"/>
      <c r="S2513" s="11"/>
      <c r="T2513" s="11"/>
      <c r="U2513" s="11"/>
      <c r="V2513" s="11"/>
      <c r="W2513" s="11"/>
      <c r="X2513" s="11"/>
      <c r="Y2513" s="11"/>
      <c r="Z2513" s="246"/>
      <c r="AA25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3" s="250" t="e">
        <f>IF(tbl_TransDet_Exp[[#This Row],[+/-  (HR GL Detail)]]&lt;&gt;"",tbl_TransDet_Exp[[#This Row],[+/-  (HR GL Detail)]],IF(#REF!&lt;&gt;"",#REF!,""))</f>
        <v>#REF!</v>
      </c>
      <c r="AC2513" s="250" t="str">
        <f t="shared" si="120"/>
        <v>https://financials.omni.fsu.edu/psp/sprdfi/EMPLOYEE/ERP/c/AUDIT_EXPENSE_FUNCTIONS.TE_EXP_SHEET_INQ.GBL?SHEET_ID=</v>
      </c>
      <c r="AD2513" s="250" t="str">
        <f t="shared" si="121"/>
        <v>&amp;PAGE=EX_SHEET_ENTRY</v>
      </c>
      <c r="AE2513" s="250" t="str">
        <f>IF(LEFT(tbl_TransDet_Exp[[#This Row],[Journal Id]],2)="EX",TEXT(tbl_TransDet_Exp[[#This Row],[Vch /Ex /PayId]],"0000000000"),"")</f>
        <v/>
      </c>
      <c r="AF2513" s="250" t="b">
        <f>IF(tbl_TransDet_Exp[[#This Row],[ER Lookup and Format]]&lt;&gt;"",CONCATENATE(tbl_TransDet_Exp[[#This Row],[https://financials.omni.fsu.edu/psp/sprdfi/EMPLOYEE/ERP/c/AUDIT_EXPENSE_FUNCTIONS.TE_EXP_SHEET_INQ.GBL?SHEET_ID=]],AE2513,tbl_TransDet_Exp[[#This Row],[&amp;PAGE=EX_SHEET_ENTRY]]))</f>
        <v>0</v>
      </c>
      <c r="AG2513" s="250" t="str">
        <f t="shared" si="122"/>
        <v>https://docmgmt.its.fsu.edu/NolijWeb/public/apiLoginCheck.jsp?redir=../documentviewer/%3FdocumentId%3D</v>
      </c>
      <c r="AH25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3" s="250" t="str">
        <f>tbl_TransDet_Exp[[#Headers],[&amp;TargetFrameName=None]]</f>
        <v>&amp;TargetFrameName=None</v>
      </c>
      <c r="AJ25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3" s="71"/>
      <c r="AN2513" s="22"/>
      <c r="AO2513" s="22"/>
      <c r="AP2513" s="208"/>
      <c r="AQ2513" s="42" t="e">
        <f>IF(tbl_TransDet_Exp[[#This Row],[Custom SR Type]]="",INDEX(SR_Lookup[Section Name],MATCH(tbl_TransDet_Exp[[#This Row],[Account]],SR_Lookup[Account],0)),tbl_TransDet_Exp[[#This Row],[Custom SR Type]])</f>
        <v>#N/A</v>
      </c>
      <c r="AR2513" s="42">
        <f>VALUE(CONCATENATE(C2513,TEXT(tbl_TransDet_Exp[[#This Row],[Pd]],"00")))</f>
        <v>0</v>
      </c>
      <c r="AS2513" s="42" t="str">
        <f>TEXT(tbl_TransDet_Exp[[#This Row],[Project Id]],"000000")</f>
        <v>000000</v>
      </c>
      <c r="AT2513" s="42" t="e">
        <f>INDEX(Table11[Description],MATCH(tbl_TransDet_Exp[[#This Row],[Account]],Table11[GL Account],0))</f>
        <v>#N/A</v>
      </c>
      <c r="AU25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4" spans="2:47">
      <c r="B2514" s="11"/>
      <c r="C2514" s="243"/>
      <c r="D2514" s="243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244"/>
      <c r="P2514" s="11"/>
      <c r="Q2514" s="245"/>
      <c r="R2514" s="11"/>
      <c r="S2514" s="11"/>
      <c r="T2514" s="11"/>
      <c r="U2514" s="11"/>
      <c r="V2514" s="11"/>
      <c r="W2514" s="11"/>
      <c r="X2514" s="11"/>
      <c r="Y2514" s="11"/>
      <c r="Z2514" s="246"/>
      <c r="AA25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4" s="250" t="e">
        <f>IF(tbl_TransDet_Exp[[#This Row],[+/-  (HR GL Detail)]]&lt;&gt;"",tbl_TransDet_Exp[[#This Row],[+/-  (HR GL Detail)]],IF(#REF!&lt;&gt;"",#REF!,""))</f>
        <v>#REF!</v>
      </c>
      <c r="AC2514" s="250" t="str">
        <f t="shared" si="120"/>
        <v>https://financials.omni.fsu.edu/psp/sprdfi/EMPLOYEE/ERP/c/AUDIT_EXPENSE_FUNCTIONS.TE_EXP_SHEET_INQ.GBL?SHEET_ID=</v>
      </c>
      <c r="AD2514" s="250" t="str">
        <f t="shared" si="121"/>
        <v>&amp;PAGE=EX_SHEET_ENTRY</v>
      </c>
      <c r="AE2514" s="250" t="str">
        <f>IF(LEFT(tbl_TransDet_Exp[[#This Row],[Journal Id]],2)="EX",TEXT(tbl_TransDet_Exp[[#This Row],[Vch /Ex /PayId]],"0000000000"),"")</f>
        <v/>
      </c>
      <c r="AF2514" s="250" t="b">
        <f>IF(tbl_TransDet_Exp[[#This Row],[ER Lookup and Format]]&lt;&gt;"",CONCATENATE(tbl_TransDet_Exp[[#This Row],[https://financials.omni.fsu.edu/psp/sprdfi/EMPLOYEE/ERP/c/AUDIT_EXPENSE_FUNCTIONS.TE_EXP_SHEET_INQ.GBL?SHEET_ID=]],AE2514,tbl_TransDet_Exp[[#This Row],[&amp;PAGE=EX_SHEET_ENTRY]]))</f>
        <v>0</v>
      </c>
      <c r="AG2514" s="250" t="str">
        <f t="shared" si="122"/>
        <v>https://docmgmt.its.fsu.edu/NolijWeb/public/apiLoginCheck.jsp?redir=../documentviewer/%3FdocumentId%3D</v>
      </c>
      <c r="AH25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4" s="250" t="str">
        <f>tbl_TransDet_Exp[[#Headers],[&amp;TargetFrameName=None]]</f>
        <v>&amp;TargetFrameName=None</v>
      </c>
      <c r="AJ25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4" s="71"/>
      <c r="AN2514" s="22"/>
      <c r="AO2514" s="22"/>
      <c r="AP2514" s="208"/>
      <c r="AQ2514" s="42" t="e">
        <f>IF(tbl_TransDet_Exp[[#This Row],[Custom SR Type]]="",INDEX(SR_Lookup[Section Name],MATCH(tbl_TransDet_Exp[[#This Row],[Account]],SR_Lookup[Account],0)),tbl_TransDet_Exp[[#This Row],[Custom SR Type]])</f>
        <v>#N/A</v>
      </c>
      <c r="AR2514" s="42">
        <f>VALUE(CONCATENATE(C2514,TEXT(tbl_TransDet_Exp[[#This Row],[Pd]],"00")))</f>
        <v>0</v>
      </c>
      <c r="AS2514" s="42" t="str">
        <f>TEXT(tbl_TransDet_Exp[[#This Row],[Project Id]],"000000")</f>
        <v>000000</v>
      </c>
      <c r="AT2514" s="42" t="e">
        <f>INDEX(Table11[Description],MATCH(tbl_TransDet_Exp[[#This Row],[Account]],Table11[GL Account],0))</f>
        <v>#N/A</v>
      </c>
      <c r="AU25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5" spans="2:47">
      <c r="B2515" s="11"/>
      <c r="C2515" s="243"/>
      <c r="D2515" s="243"/>
      <c r="E2515" s="11"/>
      <c r="F2515" s="11"/>
      <c r="G2515" s="11"/>
      <c r="H2515" s="11"/>
      <c r="I2515" s="11"/>
      <c r="J2515" s="11"/>
      <c r="K2515" s="11"/>
      <c r="L2515" s="11"/>
      <c r="M2515" s="11"/>
      <c r="N2515" s="11"/>
      <c r="O2515" s="244"/>
      <c r="P2515" s="11"/>
      <c r="Q2515" s="245"/>
      <c r="R2515" s="11"/>
      <c r="S2515" s="11"/>
      <c r="T2515" s="11"/>
      <c r="U2515" s="11"/>
      <c r="V2515" s="11"/>
      <c r="W2515" s="11"/>
      <c r="X2515" s="11"/>
      <c r="Y2515" s="11"/>
      <c r="Z2515" s="246"/>
      <c r="AA25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5" s="250" t="e">
        <f>IF(tbl_TransDet_Exp[[#This Row],[+/-  (HR GL Detail)]]&lt;&gt;"",tbl_TransDet_Exp[[#This Row],[+/-  (HR GL Detail)]],IF(#REF!&lt;&gt;"",#REF!,""))</f>
        <v>#REF!</v>
      </c>
      <c r="AC2515" s="250" t="str">
        <f t="shared" si="120"/>
        <v>https://financials.omni.fsu.edu/psp/sprdfi/EMPLOYEE/ERP/c/AUDIT_EXPENSE_FUNCTIONS.TE_EXP_SHEET_INQ.GBL?SHEET_ID=</v>
      </c>
      <c r="AD2515" s="250" t="str">
        <f t="shared" si="121"/>
        <v>&amp;PAGE=EX_SHEET_ENTRY</v>
      </c>
      <c r="AE2515" s="250" t="str">
        <f>IF(LEFT(tbl_TransDet_Exp[[#This Row],[Journal Id]],2)="EX",TEXT(tbl_TransDet_Exp[[#This Row],[Vch /Ex /PayId]],"0000000000"),"")</f>
        <v/>
      </c>
      <c r="AF2515" s="250" t="b">
        <f>IF(tbl_TransDet_Exp[[#This Row],[ER Lookup and Format]]&lt;&gt;"",CONCATENATE(tbl_TransDet_Exp[[#This Row],[https://financials.omni.fsu.edu/psp/sprdfi/EMPLOYEE/ERP/c/AUDIT_EXPENSE_FUNCTIONS.TE_EXP_SHEET_INQ.GBL?SHEET_ID=]],AE2515,tbl_TransDet_Exp[[#This Row],[&amp;PAGE=EX_SHEET_ENTRY]]))</f>
        <v>0</v>
      </c>
      <c r="AG2515" s="250" t="str">
        <f t="shared" si="122"/>
        <v>https://docmgmt.its.fsu.edu/NolijWeb/public/apiLoginCheck.jsp?redir=../documentviewer/%3FdocumentId%3D</v>
      </c>
      <c r="AH25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5" s="250" t="str">
        <f>tbl_TransDet_Exp[[#Headers],[&amp;TargetFrameName=None]]</f>
        <v>&amp;TargetFrameName=None</v>
      </c>
      <c r="AJ25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5" s="71"/>
      <c r="AN2515" s="22"/>
      <c r="AO2515" s="22"/>
      <c r="AP2515" s="208"/>
      <c r="AQ2515" s="42" t="e">
        <f>IF(tbl_TransDet_Exp[[#This Row],[Custom SR Type]]="",INDEX(SR_Lookup[Section Name],MATCH(tbl_TransDet_Exp[[#This Row],[Account]],SR_Lookup[Account],0)),tbl_TransDet_Exp[[#This Row],[Custom SR Type]])</f>
        <v>#N/A</v>
      </c>
      <c r="AR2515" s="42">
        <f>VALUE(CONCATENATE(C2515,TEXT(tbl_TransDet_Exp[[#This Row],[Pd]],"00")))</f>
        <v>0</v>
      </c>
      <c r="AS2515" s="42" t="str">
        <f>TEXT(tbl_TransDet_Exp[[#This Row],[Project Id]],"000000")</f>
        <v>000000</v>
      </c>
      <c r="AT2515" s="42" t="e">
        <f>INDEX(Table11[Description],MATCH(tbl_TransDet_Exp[[#This Row],[Account]],Table11[GL Account],0))</f>
        <v>#N/A</v>
      </c>
      <c r="AU25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6" spans="2:47">
      <c r="B2516" s="11"/>
      <c r="C2516" s="243"/>
      <c r="D2516" s="243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244"/>
      <c r="P2516" s="11"/>
      <c r="Q2516" s="245"/>
      <c r="R2516" s="11"/>
      <c r="S2516" s="11"/>
      <c r="T2516" s="11"/>
      <c r="U2516" s="11"/>
      <c r="V2516" s="11"/>
      <c r="W2516" s="11"/>
      <c r="X2516" s="11"/>
      <c r="Y2516" s="11"/>
      <c r="Z2516" s="246"/>
      <c r="AA25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6" s="250" t="e">
        <f>IF(tbl_TransDet_Exp[[#This Row],[+/-  (HR GL Detail)]]&lt;&gt;"",tbl_TransDet_Exp[[#This Row],[+/-  (HR GL Detail)]],IF(#REF!&lt;&gt;"",#REF!,""))</f>
        <v>#REF!</v>
      </c>
      <c r="AC2516" s="250" t="str">
        <f t="shared" si="120"/>
        <v>https://financials.omni.fsu.edu/psp/sprdfi/EMPLOYEE/ERP/c/AUDIT_EXPENSE_FUNCTIONS.TE_EXP_SHEET_INQ.GBL?SHEET_ID=</v>
      </c>
      <c r="AD2516" s="250" t="str">
        <f t="shared" si="121"/>
        <v>&amp;PAGE=EX_SHEET_ENTRY</v>
      </c>
      <c r="AE2516" s="250" t="str">
        <f>IF(LEFT(tbl_TransDet_Exp[[#This Row],[Journal Id]],2)="EX",TEXT(tbl_TransDet_Exp[[#This Row],[Vch /Ex /PayId]],"0000000000"),"")</f>
        <v/>
      </c>
      <c r="AF2516" s="250" t="b">
        <f>IF(tbl_TransDet_Exp[[#This Row],[ER Lookup and Format]]&lt;&gt;"",CONCATENATE(tbl_TransDet_Exp[[#This Row],[https://financials.omni.fsu.edu/psp/sprdfi/EMPLOYEE/ERP/c/AUDIT_EXPENSE_FUNCTIONS.TE_EXP_SHEET_INQ.GBL?SHEET_ID=]],AE2516,tbl_TransDet_Exp[[#This Row],[&amp;PAGE=EX_SHEET_ENTRY]]))</f>
        <v>0</v>
      </c>
      <c r="AG2516" s="250" t="str">
        <f t="shared" si="122"/>
        <v>https://docmgmt.its.fsu.edu/NolijWeb/public/apiLoginCheck.jsp?redir=../documentviewer/%3FdocumentId%3D</v>
      </c>
      <c r="AH25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6" s="250" t="str">
        <f>tbl_TransDet_Exp[[#Headers],[&amp;TargetFrameName=None]]</f>
        <v>&amp;TargetFrameName=None</v>
      </c>
      <c r="AJ25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6" s="71"/>
      <c r="AN2516" s="22"/>
      <c r="AO2516" s="22"/>
      <c r="AP2516" s="208"/>
      <c r="AQ2516" s="42" t="e">
        <f>IF(tbl_TransDet_Exp[[#This Row],[Custom SR Type]]="",INDEX(SR_Lookup[Section Name],MATCH(tbl_TransDet_Exp[[#This Row],[Account]],SR_Lookup[Account],0)),tbl_TransDet_Exp[[#This Row],[Custom SR Type]])</f>
        <v>#N/A</v>
      </c>
      <c r="AR2516" s="42">
        <f>VALUE(CONCATENATE(C2516,TEXT(tbl_TransDet_Exp[[#This Row],[Pd]],"00")))</f>
        <v>0</v>
      </c>
      <c r="AS2516" s="42" t="str">
        <f>TEXT(tbl_TransDet_Exp[[#This Row],[Project Id]],"000000")</f>
        <v>000000</v>
      </c>
      <c r="AT2516" s="42" t="e">
        <f>INDEX(Table11[Description],MATCH(tbl_TransDet_Exp[[#This Row],[Account]],Table11[GL Account],0))</f>
        <v>#N/A</v>
      </c>
      <c r="AU25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7" spans="2:47">
      <c r="B2517" s="11"/>
      <c r="C2517" s="243"/>
      <c r="D2517" s="243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244"/>
      <c r="P2517" s="11"/>
      <c r="Q2517" s="245"/>
      <c r="R2517" s="11"/>
      <c r="S2517" s="11"/>
      <c r="T2517" s="11"/>
      <c r="U2517" s="11"/>
      <c r="V2517" s="11"/>
      <c r="W2517" s="11"/>
      <c r="X2517" s="11"/>
      <c r="Y2517" s="11"/>
      <c r="Z2517" s="246"/>
      <c r="AA25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7" s="250" t="e">
        <f>IF(tbl_TransDet_Exp[[#This Row],[+/-  (HR GL Detail)]]&lt;&gt;"",tbl_TransDet_Exp[[#This Row],[+/-  (HR GL Detail)]],IF(#REF!&lt;&gt;"",#REF!,""))</f>
        <v>#REF!</v>
      </c>
      <c r="AC2517" s="250" t="str">
        <f t="shared" si="120"/>
        <v>https://financials.omni.fsu.edu/psp/sprdfi/EMPLOYEE/ERP/c/AUDIT_EXPENSE_FUNCTIONS.TE_EXP_SHEET_INQ.GBL?SHEET_ID=</v>
      </c>
      <c r="AD2517" s="250" t="str">
        <f t="shared" si="121"/>
        <v>&amp;PAGE=EX_SHEET_ENTRY</v>
      </c>
      <c r="AE2517" s="250" t="str">
        <f>IF(LEFT(tbl_TransDet_Exp[[#This Row],[Journal Id]],2)="EX",TEXT(tbl_TransDet_Exp[[#This Row],[Vch /Ex /PayId]],"0000000000"),"")</f>
        <v/>
      </c>
      <c r="AF2517" s="250" t="b">
        <f>IF(tbl_TransDet_Exp[[#This Row],[ER Lookup and Format]]&lt;&gt;"",CONCATENATE(tbl_TransDet_Exp[[#This Row],[https://financials.omni.fsu.edu/psp/sprdfi/EMPLOYEE/ERP/c/AUDIT_EXPENSE_FUNCTIONS.TE_EXP_SHEET_INQ.GBL?SHEET_ID=]],AE2517,tbl_TransDet_Exp[[#This Row],[&amp;PAGE=EX_SHEET_ENTRY]]))</f>
        <v>0</v>
      </c>
      <c r="AG2517" s="250" t="str">
        <f t="shared" si="122"/>
        <v>https://docmgmt.its.fsu.edu/NolijWeb/public/apiLoginCheck.jsp?redir=../documentviewer/%3FdocumentId%3D</v>
      </c>
      <c r="AH25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7" s="250" t="str">
        <f>tbl_TransDet_Exp[[#Headers],[&amp;TargetFrameName=None]]</f>
        <v>&amp;TargetFrameName=None</v>
      </c>
      <c r="AJ25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7" s="71"/>
      <c r="AN2517" s="22"/>
      <c r="AO2517" s="22"/>
      <c r="AP2517" s="208"/>
      <c r="AQ2517" s="42" t="e">
        <f>IF(tbl_TransDet_Exp[[#This Row],[Custom SR Type]]="",INDEX(SR_Lookup[Section Name],MATCH(tbl_TransDet_Exp[[#This Row],[Account]],SR_Lookup[Account],0)),tbl_TransDet_Exp[[#This Row],[Custom SR Type]])</f>
        <v>#N/A</v>
      </c>
      <c r="AR2517" s="42">
        <f>VALUE(CONCATENATE(C2517,TEXT(tbl_TransDet_Exp[[#This Row],[Pd]],"00")))</f>
        <v>0</v>
      </c>
      <c r="AS2517" s="42" t="str">
        <f>TEXT(tbl_TransDet_Exp[[#This Row],[Project Id]],"000000")</f>
        <v>000000</v>
      </c>
      <c r="AT2517" s="42" t="e">
        <f>INDEX(Table11[Description],MATCH(tbl_TransDet_Exp[[#This Row],[Account]],Table11[GL Account],0))</f>
        <v>#N/A</v>
      </c>
      <c r="AU25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8" spans="2:47">
      <c r="B2518" s="11"/>
      <c r="C2518" s="243"/>
      <c r="D2518" s="243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244"/>
      <c r="P2518" s="11"/>
      <c r="Q2518" s="245"/>
      <c r="R2518" s="11"/>
      <c r="S2518" s="11"/>
      <c r="T2518" s="11"/>
      <c r="U2518" s="11"/>
      <c r="V2518" s="11"/>
      <c r="W2518" s="11"/>
      <c r="X2518" s="11"/>
      <c r="Y2518" s="11"/>
      <c r="Z2518" s="246"/>
      <c r="AA25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8" s="250" t="e">
        <f>IF(tbl_TransDet_Exp[[#This Row],[+/-  (HR GL Detail)]]&lt;&gt;"",tbl_TransDet_Exp[[#This Row],[+/-  (HR GL Detail)]],IF(#REF!&lt;&gt;"",#REF!,""))</f>
        <v>#REF!</v>
      </c>
      <c r="AC2518" s="250" t="str">
        <f t="shared" si="120"/>
        <v>https://financials.omni.fsu.edu/psp/sprdfi/EMPLOYEE/ERP/c/AUDIT_EXPENSE_FUNCTIONS.TE_EXP_SHEET_INQ.GBL?SHEET_ID=</v>
      </c>
      <c r="AD2518" s="250" t="str">
        <f t="shared" si="121"/>
        <v>&amp;PAGE=EX_SHEET_ENTRY</v>
      </c>
      <c r="AE2518" s="250" t="str">
        <f>IF(LEFT(tbl_TransDet_Exp[[#This Row],[Journal Id]],2)="EX",TEXT(tbl_TransDet_Exp[[#This Row],[Vch /Ex /PayId]],"0000000000"),"")</f>
        <v/>
      </c>
      <c r="AF2518" s="250" t="b">
        <f>IF(tbl_TransDet_Exp[[#This Row],[ER Lookup and Format]]&lt;&gt;"",CONCATENATE(tbl_TransDet_Exp[[#This Row],[https://financials.omni.fsu.edu/psp/sprdfi/EMPLOYEE/ERP/c/AUDIT_EXPENSE_FUNCTIONS.TE_EXP_SHEET_INQ.GBL?SHEET_ID=]],AE2518,tbl_TransDet_Exp[[#This Row],[&amp;PAGE=EX_SHEET_ENTRY]]))</f>
        <v>0</v>
      </c>
      <c r="AG2518" s="250" t="str">
        <f t="shared" si="122"/>
        <v>https://docmgmt.its.fsu.edu/NolijWeb/public/apiLoginCheck.jsp?redir=../documentviewer/%3FdocumentId%3D</v>
      </c>
      <c r="AH25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8" s="250" t="str">
        <f>tbl_TransDet_Exp[[#Headers],[&amp;TargetFrameName=None]]</f>
        <v>&amp;TargetFrameName=None</v>
      </c>
      <c r="AJ25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8" s="71"/>
      <c r="AN2518" s="22"/>
      <c r="AO2518" s="22"/>
      <c r="AP2518" s="208"/>
      <c r="AQ2518" s="42" t="e">
        <f>IF(tbl_TransDet_Exp[[#This Row],[Custom SR Type]]="",INDEX(SR_Lookup[Section Name],MATCH(tbl_TransDet_Exp[[#This Row],[Account]],SR_Lookup[Account],0)),tbl_TransDet_Exp[[#This Row],[Custom SR Type]])</f>
        <v>#N/A</v>
      </c>
      <c r="AR2518" s="42">
        <f>VALUE(CONCATENATE(C2518,TEXT(tbl_TransDet_Exp[[#This Row],[Pd]],"00")))</f>
        <v>0</v>
      </c>
      <c r="AS2518" s="42" t="str">
        <f>TEXT(tbl_TransDet_Exp[[#This Row],[Project Id]],"000000")</f>
        <v>000000</v>
      </c>
      <c r="AT2518" s="42" t="e">
        <f>INDEX(Table11[Description],MATCH(tbl_TransDet_Exp[[#This Row],[Account]],Table11[GL Account],0))</f>
        <v>#N/A</v>
      </c>
      <c r="AU25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19" spans="2:47">
      <c r="B2519" s="11"/>
      <c r="C2519" s="243"/>
      <c r="D2519" s="243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244"/>
      <c r="P2519" s="11"/>
      <c r="Q2519" s="245"/>
      <c r="R2519" s="11"/>
      <c r="S2519" s="11"/>
      <c r="T2519" s="11"/>
      <c r="U2519" s="11"/>
      <c r="V2519" s="11"/>
      <c r="W2519" s="11"/>
      <c r="X2519" s="11"/>
      <c r="Y2519" s="11"/>
      <c r="Z2519" s="246"/>
      <c r="AA25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19" s="250" t="e">
        <f>IF(tbl_TransDet_Exp[[#This Row],[+/-  (HR GL Detail)]]&lt;&gt;"",tbl_TransDet_Exp[[#This Row],[+/-  (HR GL Detail)]],IF(#REF!&lt;&gt;"",#REF!,""))</f>
        <v>#REF!</v>
      </c>
      <c r="AC2519" s="250" t="str">
        <f t="shared" si="120"/>
        <v>https://financials.omni.fsu.edu/psp/sprdfi/EMPLOYEE/ERP/c/AUDIT_EXPENSE_FUNCTIONS.TE_EXP_SHEET_INQ.GBL?SHEET_ID=</v>
      </c>
      <c r="AD2519" s="250" t="str">
        <f t="shared" si="121"/>
        <v>&amp;PAGE=EX_SHEET_ENTRY</v>
      </c>
      <c r="AE2519" s="250" t="str">
        <f>IF(LEFT(tbl_TransDet_Exp[[#This Row],[Journal Id]],2)="EX",TEXT(tbl_TransDet_Exp[[#This Row],[Vch /Ex /PayId]],"0000000000"),"")</f>
        <v/>
      </c>
      <c r="AF2519" s="250" t="b">
        <f>IF(tbl_TransDet_Exp[[#This Row],[ER Lookup and Format]]&lt;&gt;"",CONCATENATE(tbl_TransDet_Exp[[#This Row],[https://financials.omni.fsu.edu/psp/sprdfi/EMPLOYEE/ERP/c/AUDIT_EXPENSE_FUNCTIONS.TE_EXP_SHEET_INQ.GBL?SHEET_ID=]],AE2519,tbl_TransDet_Exp[[#This Row],[&amp;PAGE=EX_SHEET_ENTRY]]))</f>
        <v>0</v>
      </c>
      <c r="AG2519" s="250" t="str">
        <f t="shared" si="122"/>
        <v>https://docmgmt.its.fsu.edu/NolijWeb/public/apiLoginCheck.jsp?redir=../documentviewer/%3FdocumentId%3D</v>
      </c>
      <c r="AH25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19" s="250" t="str">
        <f>tbl_TransDet_Exp[[#Headers],[&amp;TargetFrameName=None]]</f>
        <v>&amp;TargetFrameName=None</v>
      </c>
      <c r="AJ25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19" s="71"/>
      <c r="AN2519" s="22"/>
      <c r="AO2519" s="22"/>
      <c r="AP2519" s="208"/>
      <c r="AQ2519" s="42" t="e">
        <f>IF(tbl_TransDet_Exp[[#This Row],[Custom SR Type]]="",INDEX(SR_Lookup[Section Name],MATCH(tbl_TransDet_Exp[[#This Row],[Account]],SR_Lookup[Account],0)),tbl_TransDet_Exp[[#This Row],[Custom SR Type]])</f>
        <v>#N/A</v>
      </c>
      <c r="AR2519" s="42">
        <f>VALUE(CONCATENATE(C2519,TEXT(tbl_TransDet_Exp[[#This Row],[Pd]],"00")))</f>
        <v>0</v>
      </c>
      <c r="AS2519" s="42" t="str">
        <f>TEXT(tbl_TransDet_Exp[[#This Row],[Project Id]],"000000")</f>
        <v>000000</v>
      </c>
      <c r="AT2519" s="42" t="e">
        <f>INDEX(Table11[Description],MATCH(tbl_TransDet_Exp[[#This Row],[Account]],Table11[GL Account],0))</f>
        <v>#N/A</v>
      </c>
      <c r="AU25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0" spans="2:47">
      <c r="B2520" s="11"/>
      <c r="C2520" s="243"/>
      <c r="D2520" s="243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244"/>
      <c r="P2520" s="11"/>
      <c r="Q2520" s="245"/>
      <c r="R2520" s="11"/>
      <c r="S2520" s="11"/>
      <c r="T2520" s="11"/>
      <c r="U2520" s="11"/>
      <c r="V2520" s="11"/>
      <c r="W2520" s="11"/>
      <c r="X2520" s="11"/>
      <c r="Y2520" s="11"/>
      <c r="Z2520" s="246"/>
      <c r="AA25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0" s="250" t="e">
        <f>IF(tbl_TransDet_Exp[[#This Row],[+/-  (HR GL Detail)]]&lt;&gt;"",tbl_TransDet_Exp[[#This Row],[+/-  (HR GL Detail)]],IF(#REF!&lt;&gt;"",#REF!,""))</f>
        <v>#REF!</v>
      </c>
      <c r="AC2520" s="250" t="str">
        <f t="shared" si="120"/>
        <v>https://financials.omni.fsu.edu/psp/sprdfi/EMPLOYEE/ERP/c/AUDIT_EXPENSE_FUNCTIONS.TE_EXP_SHEET_INQ.GBL?SHEET_ID=</v>
      </c>
      <c r="AD2520" s="250" t="str">
        <f t="shared" si="121"/>
        <v>&amp;PAGE=EX_SHEET_ENTRY</v>
      </c>
      <c r="AE2520" s="250" t="str">
        <f>IF(LEFT(tbl_TransDet_Exp[[#This Row],[Journal Id]],2)="EX",TEXT(tbl_TransDet_Exp[[#This Row],[Vch /Ex /PayId]],"0000000000"),"")</f>
        <v/>
      </c>
      <c r="AF2520" s="250" t="b">
        <f>IF(tbl_TransDet_Exp[[#This Row],[ER Lookup and Format]]&lt;&gt;"",CONCATENATE(tbl_TransDet_Exp[[#This Row],[https://financials.omni.fsu.edu/psp/sprdfi/EMPLOYEE/ERP/c/AUDIT_EXPENSE_FUNCTIONS.TE_EXP_SHEET_INQ.GBL?SHEET_ID=]],AE2520,tbl_TransDet_Exp[[#This Row],[&amp;PAGE=EX_SHEET_ENTRY]]))</f>
        <v>0</v>
      </c>
      <c r="AG2520" s="250" t="str">
        <f t="shared" si="122"/>
        <v>https://docmgmt.its.fsu.edu/NolijWeb/public/apiLoginCheck.jsp?redir=../documentviewer/%3FdocumentId%3D</v>
      </c>
      <c r="AH25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0" s="250" t="str">
        <f>tbl_TransDet_Exp[[#Headers],[&amp;TargetFrameName=None]]</f>
        <v>&amp;TargetFrameName=None</v>
      </c>
      <c r="AJ25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0" s="71"/>
      <c r="AN2520" s="22"/>
      <c r="AO2520" s="22"/>
      <c r="AP2520" s="208"/>
      <c r="AQ2520" s="42" t="e">
        <f>IF(tbl_TransDet_Exp[[#This Row],[Custom SR Type]]="",INDEX(SR_Lookup[Section Name],MATCH(tbl_TransDet_Exp[[#This Row],[Account]],SR_Lookup[Account],0)),tbl_TransDet_Exp[[#This Row],[Custom SR Type]])</f>
        <v>#N/A</v>
      </c>
      <c r="AR2520" s="42">
        <f>VALUE(CONCATENATE(C2520,TEXT(tbl_TransDet_Exp[[#This Row],[Pd]],"00")))</f>
        <v>0</v>
      </c>
      <c r="AS2520" s="42" t="str">
        <f>TEXT(tbl_TransDet_Exp[[#This Row],[Project Id]],"000000")</f>
        <v>000000</v>
      </c>
      <c r="AT2520" s="42" t="e">
        <f>INDEX(Table11[Description],MATCH(tbl_TransDet_Exp[[#This Row],[Account]],Table11[GL Account],0))</f>
        <v>#N/A</v>
      </c>
      <c r="AU25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1" spans="2:47">
      <c r="B2521" s="11"/>
      <c r="C2521" s="243"/>
      <c r="D2521" s="243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244"/>
      <c r="P2521" s="11"/>
      <c r="Q2521" s="245"/>
      <c r="R2521" s="11"/>
      <c r="S2521" s="11"/>
      <c r="T2521" s="11"/>
      <c r="U2521" s="11"/>
      <c r="V2521" s="11"/>
      <c r="W2521" s="11"/>
      <c r="X2521" s="11"/>
      <c r="Y2521" s="11"/>
      <c r="Z2521" s="246"/>
      <c r="AA25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1" s="250" t="e">
        <f>IF(tbl_TransDet_Exp[[#This Row],[+/-  (HR GL Detail)]]&lt;&gt;"",tbl_TransDet_Exp[[#This Row],[+/-  (HR GL Detail)]],IF(#REF!&lt;&gt;"",#REF!,""))</f>
        <v>#REF!</v>
      </c>
      <c r="AC2521" s="250" t="str">
        <f t="shared" si="120"/>
        <v>https://financials.omni.fsu.edu/psp/sprdfi/EMPLOYEE/ERP/c/AUDIT_EXPENSE_FUNCTIONS.TE_EXP_SHEET_INQ.GBL?SHEET_ID=</v>
      </c>
      <c r="AD2521" s="250" t="str">
        <f t="shared" si="121"/>
        <v>&amp;PAGE=EX_SHEET_ENTRY</v>
      </c>
      <c r="AE2521" s="250" t="str">
        <f>IF(LEFT(tbl_TransDet_Exp[[#This Row],[Journal Id]],2)="EX",TEXT(tbl_TransDet_Exp[[#This Row],[Vch /Ex /PayId]],"0000000000"),"")</f>
        <v/>
      </c>
      <c r="AF2521" s="250" t="b">
        <f>IF(tbl_TransDet_Exp[[#This Row],[ER Lookup and Format]]&lt;&gt;"",CONCATENATE(tbl_TransDet_Exp[[#This Row],[https://financials.omni.fsu.edu/psp/sprdfi/EMPLOYEE/ERP/c/AUDIT_EXPENSE_FUNCTIONS.TE_EXP_SHEET_INQ.GBL?SHEET_ID=]],AE2521,tbl_TransDet_Exp[[#This Row],[&amp;PAGE=EX_SHEET_ENTRY]]))</f>
        <v>0</v>
      </c>
      <c r="AG2521" s="250" t="str">
        <f t="shared" si="122"/>
        <v>https://docmgmt.its.fsu.edu/NolijWeb/public/apiLoginCheck.jsp?redir=../documentviewer/%3FdocumentId%3D</v>
      </c>
      <c r="AH25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1" s="250" t="str">
        <f>tbl_TransDet_Exp[[#Headers],[&amp;TargetFrameName=None]]</f>
        <v>&amp;TargetFrameName=None</v>
      </c>
      <c r="AJ25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1" s="71"/>
      <c r="AN2521" s="22"/>
      <c r="AO2521" s="22"/>
      <c r="AP2521" s="208"/>
      <c r="AQ2521" s="42" t="e">
        <f>IF(tbl_TransDet_Exp[[#This Row],[Custom SR Type]]="",INDEX(SR_Lookup[Section Name],MATCH(tbl_TransDet_Exp[[#This Row],[Account]],SR_Lookup[Account],0)),tbl_TransDet_Exp[[#This Row],[Custom SR Type]])</f>
        <v>#N/A</v>
      </c>
      <c r="AR2521" s="42">
        <f>VALUE(CONCATENATE(C2521,TEXT(tbl_TransDet_Exp[[#This Row],[Pd]],"00")))</f>
        <v>0</v>
      </c>
      <c r="AS2521" s="42" t="str">
        <f>TEXT(tbl_TransDet_Exp[[#This Row],[Project Id]],"000000")</f>
        <v>000000</v>
      </c>
      <c r="AT2521" s="42" t="e">
        <f>INDEX(Table11[Description],MATCH(tbl_TransDet_Exp[[#This Row],[Account]],Table11[GL Account],0))</f>
        <v>#N/A</v>
      </c>
      <c r="AU25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2" spans="2:47">
      <c r="B2522" s="11"/>
      <c r="C2522" s="243"/>
      <c r="D2522" s="243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244"/>
      <c r="P2522" s="11"/>
      <c r="Q2522" s="245"/>
      <c r="R2522" s="11"/>
      <c r="S2522" s="11"/>
      <c r="T2522" s="11"/>
      <c r="U2522" s="11"/>
      <c r="V2522" s="11"/>
      <c r="W2522" s="11"/>
      <c r="X2522" s="11"/>
      <c r="Y2522" s="11"/>
      <c r="Z2522" s="246"/>
      <c r="AA25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2" s="250" t="e">
        <f>IF(tbl_TransDet_Exp[[#This Row],[+/-  (HR GL Detail)]]&lt;&gt;"",tbl_TransDet_Exp[[#This Row],[+/-  (HR GL Detail)]],IF(#REF!&lt;&gt;"",#REF!,""))</f>
        <v>#REF!</v>
      </c>
      <c r="AC2522" s="250" t="str">
        <f t="shared" si="120"/>
        <v>https://financials.omni.fsu.edu/psp/sprdfi/EMPLOYEE/ERP/c/AUDIT_EXPENSE_FUNCTIONS.TE_EXP_SHEET_INQ.GBL?SHEET_ID=</v>
      </c>
      <c r="AD2522" s="250" t="str">
        <f t="shared" si="121"/>
        <v>&amp;PAGE=EX_SHEET_ENTRY</v>
      </c>
      <c r="AE2522" s="250" t="str">
        <f>IF(LEFT(tbl_TransDet_Exp[[#This Row],[Journal Id]],2)="EX",TEXT(tbl_TransDet_Exp[[#This Row],[Vch /Ex /PayId]],"0000000000"),"")</f>
        <v/>
      </c>
      <c r="AF2522" s="250" t="b">
        <f>IF(tbl_TransDet_Exp[[#This Row],[ER Lookup and Format]]&lt;&gt;"",CONCATENATE(tbl_TransDet_Exp[[#This Row],[https://financials.omni.fsu.edu/psp/sprdfi/EMPLOYEE/ERP/c/AUDIT_EXPENSE_FUNCTIONS.TE_EXP_SHEET_INQ.GBL?SHEET_ID=]],AE2522,tbl_TransDet_Exp[[#This Row],[&amp;PAGE=EX_SHEET_ENTRY]]))</f>
        <v>0</v>
      </c>
      <c r="AG2522" s="250" t="str">
        <f t="shared" si="122"/>
        <v>https://docmgmt.its.fsu.edu/NolijWeb/public/apiLoginCheck.jsp?redir=../documentviewer/%3FdocumentId%3D</v>
      </c>
      <c r="AH25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2" s="250" t="str">
        <f>tbl_TransDet_Exp[[#Headers],[&amp;TargetFrameName=None]]</f>
        <v>&amp;TargetFrameName=None</v>
      </c>
      <c r="AJ25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2" s="71"/>
      <c r="AN2522" s="22"/>
      <c r="AO2522" s="22"/>
      <c r="AP2522" s="208"/>
      <c r="AQ2522" s="42" t="e">
        <f>IF(tbl_TransDet_Exp[[#This Row],[Custom SR Type]]="",INDEX(SR_Lookup[Section Name],MATCH(tbl_TransDet_Exp[[#This Row],[Account]],SR_Lookup[Account],0)),tbl_TransDet_Exp[[#This Row],[Custom SR Type]])</f>
        <v>#N/A</v>
      </c>
      <c r="AR2522" s="42">
        <f>VALUE(CONCATENATE(C2522,TEXT(tbl_TransDet_Exp[[#This Row],[Pd]],"00")))</f>
        <v>0</v>
      </c>
      <c r="AS2522" s="42" t="str">
        <f>TEXT(tbl_TransDet_Exp[[#This Row],[Project Id]],"000000")</f>
        <v>000000</v>
      </c>
      <c r="AT2522" s="42" t="e">
        <f>INDEX(Table11[Description],MATCH(tbl_TransDet_Exp[[#This Row],[Account]],Table11[GL Account],0))</f>
        <v>#N/A</v>
      </c>
      <c r="AU25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3" spans="2:47">
      <c r="B2523" s="11"/>
      <c r="C2523" s="243"/>
      <c r="D2523" s="243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244"/>
      <c r="P2523" s="11"/>
      <c r="Q2523" s="245"/>
      <c r="R2523" s="11"/>
      <c r="S2523" s="11"/>
      <c r="T2523" s="11"/>
      <c r="U2523" s="11"/>
      <c r="V2523" s="11"/>
      <c r="W2523" s="11"/>
      <c r="X2523" s="11"/>
      <c r="Y2523" s="11"/>
      <c r="Z2523" s="246"/>
      <c r="AA25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3" s="250" t="e">
        <f>IF(tbl_TransDet_Exp[[#This Row],[+/-  (HR GL Detail)]]&lt;&gt;"",tbl_TransDet_Exp[[#This Row],[+/-  (HR GL Detail)]],IF(#REF!&lt;&gt;"",#REF!,""))</f>
        <v>#REF!</v>
      </c>
      <c r="AC2523" s="250" t="str">
        <f t="shared" si="120"/>
        <v>https://financials.omni.fsu.edu/psp/sprdfi/EMPLOYEE/ERP/c/AUDIT_EXPENSE_FUNCTIONS.TE_EXP_SHEET_INQ.GBL?SHEET_ID=</v>
      </c>
      <c r="AD2523" s="250" t="str">
        <f t="shared" si="121"/>
        <v>&amp;PAGE=EX_SHEET_ENTRY</v>
      </c>
      <c r="AE2523" s="250" t="str">
        <f>IF(LEFT(tbl_TransDet_Exp[[#This Row],[Journal Id]],2)="EX",TEXT(tbl_TransDet_Exp[[#This Row],[Vch /Ex /PayId]],"0000000000"),"")</f>
        <v/>
      </c>
      <c r="AF2523" s="250" t="b">
        <f>IF(tbl_TransDet_Exp[[#This Row],[ER Lookup and Format]]&lt;&gt;"",CONCATENATE(tbl_TransDet_Exp[[#This Row],[https://financials.omni.fsu.edu/psp/sprdfi/EMPLOYEE/ERP/c/AUDIT_EXPENSE_FUNCTIONS.TE_EXP_SHEET_INQ.GBL?SHEET_ID=]],AE2523,tbl_TransDet_Exp[[#This Row],[&amp;PAGE=EX_SHEET_ENTRY]]))</f>
        <v>0</v>
      </c>
      <c r="AG2523" s="250" t="str">
        <f t="shared" si="122"/>
        <v>https://docmgmt.its.fsu.edu/NolijWeb/public/apiLoginCheck.jsp?redir=../documentviewer/%3FdocumentId%3D</v>
      </c>
      <c r="AH25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3" s="250" t="str">
        <f>tbl_TransDet_Exp[[#Headers],[&amp;TargetFrameName=None]]</f>
        <v>&amp;TargetFrameName=None</v>
      </c>
      <c r="AJ25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3" s="71"/>
      <c r="AN2523" s="22"/>
      <c r="AO2523" s="22"/>
      <c r="AP2523" s="208"/>
      <c r="AQ2523" s="42" t="e">
        <f>IF(tbl_TransDet_Exp[[#This Row],[Custom SR Type]]="",INDEX(SR_Lookup[Section Name],MATCH(tbl_TransDet_Exp[[#This Row],[Account]],SR_Lookup[Account],0)),tbl_TransDet_Exp[[#This Row],[Custom SR Type]])</f>
        <v>#N/A</v>
      </c>
      <c r="AR2523" s="42">
        <f>VALUE(CONCATENATE(C2523,TEXT(tbl_TransDet_Exp[[#This Row],[Pd]],"00")))</f>
        <v>0</v>
      </c>
      <c r="AS2523" s="42" t="str">
        <f>TEXT(tbl_TransDet_Exp[[#This Row],[Project Id]],"000000")</f>
        <v>000000</v>
      </c>
      <c r="AT2523" s="42" t="e">
        <f>INDEX(Table11[Description],MATCH(tbl_TransDet_Exp[[#This Row],[Account]],Table11[GL Account],0))</f>
        <v>#N/A</v>
      </c>
      <c r="AU25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4" spans="2:47">
      <c r="B2524" s="11"/>
      <c r="C2524" s="243"/>
      <c r="D2524" s="243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244"/>
      <c r="P2524" s="11"/>
      <c r="Q2524" s="245"/>
      <c r="R2524" s="11"/>
      <c r="S2524" s="11"/>
      <c r="T2524" s="11"/>
      <c r="U2524" s="11"/>
      <c r="V2524" s="11"/>
      <c r="W2524" s="11"/>
      <c r="X2524" s="11"/>
      <c r="Y2524" s="11"/>
      <c r="Z2524" s="246"/>
      <c r="AA25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4" s="250" t="e">
        <f>IF(tbl_TransDet_Exp[[#This Row],[+/-  (HR GL Detail)]]&lt;&gt;"",tbl_TransDet_Exp[[#This Row],[+/-  (HR GL Detail)]],IF(#REF!&lt;&gt;"",#REF!,""))</f>
        <v>#REF!</v>
      </c>
      <c r="AC2524" s="250" t="str">
        <f t="shared" si="120"/>
        <v>https://financials.omni.fsu.edu/psp/sprdfi/EMPLOYEE/ERP/c/AUDIT_EXPENSE_FUNCTIONS.TE_EXP_SHEET_INQ.GBL?SHEET_ID=</v>
      </c>
      <c r="AD2524" s="250" t="str">
        <f t="shared" si="121"/>
        <v>&amp;PAGE=EX_SHEET_ENTRY</v>
      </c>
      <c r="AE2524" s="250" t="str">
        <f>IF(LEFT(tbl_TransDet_Exp[[#This Row],[Journal Id]],2)="EX",TEXT(tbl_TransDet_Exp[[#This Row],[Vch /Ex /PayId]],"0000000000"),"")</f>
        <v/>
      </c>
      <c r="AF2524" s="250" t="b">
        <f>IF(tbl_TransDet_Exp[[#This Row],[ER Lookup and Format]]&lt;&gt;"",CONCATENATE(tbl_TransDet_Exp[[#This Row],[https://financials.omni.fsu.edu/psp/sprdfi/EMPLOYEE/ERP/c/AUDIT_EXPENSE_FUNCTIONS.TE_EXP_SHEET_INQ.GBL?SHEET_ID=]],AE2524,tbl_TransDet_Exp[[#This Row],[&amp;PAGE=EX_SHEET_ENTRY]]))</f>
        <v>0</v>
      </c>
      <c r="AG2524" s="250" t="str">
        <f t="shared" si="122"/>
        <v>https://docmgmt.its.fsu.edu/NolijWeb/public/apiLoginCheck.jsp?redir=../documentviewer/%3FdocumentId%3D</v>
      </c>
      <c r="AH25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4" s="250" t="str">
        <f>tbl_TransDet_Exp[[#Headers],[&amp;TargetFrameName=None]]</f>
        <v>&amp;TargetFrameName=None</v>
      </c>
      <c r="AJ25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4" s="71"/>
      <c r="AN2524" s="22"/>
      <c r="AO2524" s="22"/>
      <c r="AP2524" s="208"/>
      <c r="AQ2524" s="42" t="e">
        <f>IF(tbl_TransDet_Exp[[#This Row],[Custom SR Type]]="",INDEX(SR_Lookup[Section Name],MATCH(tbl_TransDet_Exp[[#This Row],[Account]],SR_Lookup[Account],0)),tbl_TransDet_Exp[[#This Row],[Custom SR Type]])</f>
        <v>#N/A</v>
      </c>
      <c r="AR2524" s="42">
        <f>VALUE(CONCATENATE(C2524,TEXT(tbl_TransDet_Exp[[#This Row],[Pd]],"00")))</f>
        <v>0</v>
      </c>
      <c r="AS2524" s="42" t="str">
        <f>TEXT(tbl_TransDet_Exp[[#This Row],[Project Id]],"000000")</f>
        <v>000000</v>
      </c>
      <c r="AT2524" s="42" t="e">
        <f>INDEX(Table11[Description],MATCH(tbl_TransDet_Exp[[#This Row],[Account]],Table11[GL Account],0))</f>
        <v>#N/A</v>
      </c>
      <c r="AU25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5" spans="2:47">
      <c r="B2525" s="11"/>
      <c r="C2525" s="243"/>
      <c r="D2525" s="243"/>
      <c r="E2525" s="11"/>
      <c r="F2525" s="11"/>
      <c r="G2525" s="11"/>
      <c r="H2525" s="11"/>
      <c r="I2525" s="11"/>
      <c r="J2525" s="11"/>
      <c r="K2525" s="11"/>
      <c r="L2525" s="11"/>
      <c r="M2525" s="11"/>
      <c r="N2525" s="11"/>
      <c r="O2525" s="244"/>
      <c r="P2525" s="11"/>
      <c r="Q2525" s="245"/>
      <c r="R2525" s="11"/>
      <c r="S2525" s="11"/>
      <c r="T2525" s="11"/>
      <c r="U2525" s="11"/>
      <c r="V2525" s="11"/>
      <c r="W2525" s="11"/>
      <c r="X2525" s="11"/>
      <c r="Y2525" s="11"/>
      <c r="Z2525" s="246"/>
      <c r="AA25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5" s="250" t="e">
        <f>IF(tbl_TransDet_Exp[[#This Row],[+/-  (HR GL Detail)]]&lt;&gt;"",tbl_TransDet_Exp[[#This Row],[+/-  (HR GL Detail)]],IF(#REF!&lt;&gt;"",#REF!,""))</f>
        <v>#REF!</v>
      </c>
      <c r="AC2525" s="250" t="str">
        <f t="shared" si="120"/>
        <v>https://financials.omni.fsu.edu/psp/sprdfi/EMPLOYEE/ERP/c/AUDIT_EXPENSE_FUNCTIONS.TE_EXP_SHEET_INQ.GBL?SHEET_ID=</v>
      </c>
      <c r="AD2525" s="250" t="str">
        <f t="shared" si="121"/>
        <v>&amp;PAGE=EX_SHEET_ENTRY</v>
      </c>
      <c r="AE2525" s="250" t="str">
        <f>IF(LEFT(tbl_TransDet_Exp[[#This Row],[Journal Id]],2)="EX",TEXT(tbl_TransDet_Exp[[#This Row],[Vch /Ex /PayId]],"0000000000"),"")</f>
        <v/>
      </c>
      <c r="AF2525" s="250" t="b">
        <f>IF(tbl_TransDet_Exp[[#This Row],[ER Lookup and Format]]&lt;&gt;"",CONCATENATE(tbl_TransDet_Exp[[#This Row],[https://financials.omni.fsu.edu/psp/sprdfi/EMPLOYEE/ERP/c/AUDIT_EXPENSE_FUNCTIONS.TE_EXP_SHEET_INQ.GBL?SHEET_ID=]],AE2525,tbl_TransDet_Exp[[#This Row],[&amp;PAGE=EX_SHEET_ENTRY]]))</f>
        <v>0</v>
      </c>
      <c r="AG2525" s="250" t="str">
        <f t="shared" si="122"/>
        <v>https://docmgmt.its.fsu.edu/NolijWeb/public/apiLoginCheck.jsp?redir=../documentviewer/%3FdocumentId%3D</v>
      </c>
      <c r="AH25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5" s="250" t="str">
        <f>tbl_TransDet_Exp[[#Headers],[&amp;TargetFrameName=None]]</f>
        <v>&amp;TargetFrameName=None</v>
      </c>
      <c r="AJ25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5" s="71"/>
      <c r="AN2525" s="22"/>
      <c r="AO2525" s="22"/>
      <c r="AP2525" s="208"/>
      <c r="AQ2525" s="42" t="e">
        <f>IF(tbl_TransDet_Exp[[#This Row],[Custom SR Type]]="",INDEX(SR_Lookup[Section Name],MATCH(tbl_TransDet_Exp[[#This Row],[Account]],SR_Lookup[Account],0)),tbl_TransDet_Exp[[#This Row],[Custom SR Type]])</f>
        <v>#N/A</v>
      </c>
      <c r="AR2525" s="42">
        <f>VALUE(CONCATENATE(C2525,TEXT(tbl_TransDet_Exp[[#This Row],[Pd]],"00")))</f>
        <v>0</v>
      </c>
      <c r="AS2525" s="42" t="str">
        <f>TEXT(tbl_TransDet_Exp[[#This Row],[Project Id]],"000000")</f>
        <v>000000</v>
      </c>
      <c r="AT2525" s="42" t="e">
        <f>INDEX(Table11[Description],MATCH(tbl_TransDet_Exp[[#This Row],[Account]],Table11[GL Account],0))</f>
        <v>#N/A</v>
      </c>
      <c r="AU25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6" spans="2:47">
      <c r="B2526" s="11"/>
      <c r="C2526" s="243"/>
      <c r="D2526" s="243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244"/>
      <c r="P2526" s="11"/>
      <c r="Q2526" s="245"/>
      <c r="R2526" s="11"/>
      <c r="S2526" s="11"/>
      <c r="T2526" s="11"/>
      <c r="U2526" s="11"/>
      <c r="V2526" s="11"/>
      <c r="W2526" s="11"/>
      <c r="X2526" s="11"/>
      <c r="Y2526" s="11"/>
      <c r="Z2526" s="246"/>
      <c r="AA25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6" s="250" t="e">
        <f>IF(tbl_TransDet_Exp[[#This Row],[+/-  (HR GL Detail)]]&lt;&gt;"",tbl_TransDet_Exp[[#This Row],[+/-  (HR GL Detail)]],IF(#REF!&lt;&gt;"",#REF!,""))</f>
        <v>#REF!</v>
      </c>
      <c r="AC2526" s="250" t="str">
        <f t="shared" si="120"/>
        <v>https://financials.omni.fsu.edu/psp/sprdfi/EMPLOYEE/ERP/c/AUDIT_EXPENSE_FUNCTIONS.TE_EXP_SHEET_INQ.GBL?SHEET_ID=</v>
      </c>
      <c r="AD2526" s="250" t="str">
        <f t="shared" si="121"/>
        <v>&amp;PAGE=EX_SHEET_ENTRY</v>
      </c>
      <c r="AE2526" s="250" t="str">
        <f>IF(LEFT(tbl_TransDet_Exp[[#This Row],[Journal Id]],2)="EX",TEXT(tbl_TransDet_Exp[[#This Row],[Vch /Ex /PayId]],"0000000000"),"")</f>
        <v/>
      </c>
      <c r="AF2526" s="250" t="b">
        <f>IF(tbl_TransDet_Exp[[#This Row],[ER Lookup and Format]]&lt;&gt;"",CONCATENATE(tbl_TransDet_Exp[[#This Row],[https://financials.omni.fsu.edu/psp/sprdfi/EMPLOYEE/ERP/c/AUDIT_EXPENSE_FUNCTIONS.TE_EXP_SHEET_INQ.GBL?SHEET_ID=]],AE2526,tbl_TransDet_Exp[[#This Row],[&amp;PAGE=EX_SHEET_ENTRY]]))</f>
        <v>0</v>
      </c>
      <c r="AG2526" s="250" t="str">
        <f t="shared" si="122"/>
        <v>https://docmgmt.its.fsu.edu/NolijWeb/public/apiLoginCheck.jsp?redir=../documentviewer/%3FdocumentId%3D</v>
      </c>
      <c r="AH25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6" s="250" t="str">
        <f>tbl_TransDet_Exp[[#Headers],[&amp;TargetFrameName=None]]</f>
        <v>&amp;TargetFrameName=None</v>
      </c>
      <c r="AJ25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6" s="71"/>
      <c r="AN2526" s="22"/>
      <c r="AO2526" s="22"/>
      <c r="AP2526" s="208"/>
      <c r="AQ2526" s="42" t="e">
        <f>IF(tbl_TransDet_Exp[[#This Row],[Custom SR Type]]="",INDEX(SR_Lookup[Section Name],MATCH(tbl_TransDet_Exp[[#This Row],[Account]],SR_Lookup[Account],0)),tbl_TransDet_Exp[[#This Row],[Custom SR Type]])</f>
        <v>#N/A</v>
      </c>
      <c r="AR2526" s="42">
        <f>VALUE(CONCATENATE(C2526,TEXT(tbl_TransDet_Exp[[#This Row],[Pd]],"00")))</f>
        <v>0</v>
      </c>
      <c r="AS2526" s="42" t="str">
        <f>TEXT(tbl_TransDet_Exp[[#This Row],[Project Id]],"000000")</f>
        <v>000000</v>
      </c>
      <c r="AT2526" s="42" t="e">
        <f>INDEX(Table11[Description],MATCH(tbl_TransDet_Exp[[#This Row],[Account]],Table11[GL Account],0))</f>
        <v>#N/A</v>
      </c>
      <c r="AU25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7" spans="2:47">
      <c r="B2527" s="11"/>
      <c r="C2527" s="243"/>
      <c r="D2527" s="243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244"/>
      <c r="P2527" s="11"/>
      <c r="Q2527" s="245"/>
      <c r="R2527" s="11"/>
      <c r="S2527" s="11"/>
      <c r="T2527" s="11"/>
      <c r="U2527" s="11"/>
      <c r="V2527" s="11"/>
      <c r="W2527" s="11"/>
      <c r="X2527" s="11"/>
      <c r="Y2527" s="11"/>
      <c r="Z2527" s="246"/>
      <c r="AA25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7" s="250" t="e">
        <f>IF(tbl_TransDet_Exp[[#This Row],[+/-  (HR GL Detail)]]&lt;&gt;"",tbl_TransDet_Exp[[#This Row],[+/-  (HR GL Detail)]],IF(#REF!&lt;&gt;"",#REF!,""))</f>
        <v>#REF!</v>
      </c>
      <c r="AC2527" s="250" t="str">
        <f t="shared" si="120"/>
        <v>https://financials.omni.fsu.edu/psp/sprdfi/EMPLOYEE/ERP/c/AUDIT_EXPENSE_FUNCTIONS.TE_EXP_SHEET_INQ.GBL?SHEET_ID=</v>
      </c>
      <c r="AD2527" s="250" t="str">
        <f t="shared" si="121"/>
        <v>&amp;PAGE=EX_SHEET_ENTRY</v>
      </c>
      <c r="AE2527" s="250" t="str">
        <f>IF(LEFT(tbl_TransDet_Exp[[#This Row],[Journal Id]],2)="EX",TEXT(tbl_TransDet_Exp[[#This Row],[Vch /Ex /PayId]],"0000000000"),"")</f>
        <v/>
      </c>
      <c r="AF2527" s="250" t="b">
        <f>IF(tbl_TransDet_Exp[[#This Row],[ER Lookup and Format]]&lt;&gt;"",CONCATENATE(tbl_TransDet_Exp[[#This Row],[https://financials.omni.fsu.edu/psp/sprdfi/EMPLOYEE/ERP/c/AUDIT_EXPENSE_FUNCTIONS.TE_EXP_SHEET_INQ.GBL?SHEET_ID=]],AE2527,tbl_TransDet_Exp[[#This Row],[&amp;PAGE=EX_SHEET_ENTRY]]))</f>
        <v>0</v>
      </c>
      <c r="AG2527" s="250" t="str">
        <f t="shared" si="122"/>
        <v>https://docmgmt.its.fsu.edu/NolijWeb/public/apiLoginCheck.jsp?redir=../documentviewer/%3FdocumentId%3D</v>
      </c>
      <c r="AH25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7" s="250" t="str">
        <f>tbl_TransDet_Exp[[#Headers],[&amp;TargetFrameName=None]]</f>
        <v>&amp;TargetFrameName=None</v>
      </c>
      <c r="AJ25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7" s="71"/>
      <c r="AN2527" s="22"/>
      <c r="AO2527" s="22"/>
      <c r="AP2527" s="208"/>
      <c r="AQ2527" s="42" t="e">
        <f>IF(tbl_TransDet_Exp[[#This Row],[Custom SR Type]]="",INDEX(SR_Lookup[Section Name],MATCH(tbl_TransDet_Exp[[#This Row],[Account]],SR_Lookup[Account],0)),tbl_TransDet_Exp[[#This Row],[Custom SR Type]])</f>
        <v>#N/A</v>
      </c>
      <c r="AR2527" s="42">
        <f>VALUE(CONCATENATE(C2527,TEXT(tbl_TransDet_Exp[[#This Row],[Pd]],"00")))</f>
        <v>0</v>
      </c>
      <c r="AS2527" s="42" t="str">
        <f>TEXT(tbl_TransDet_Exp[[#This Row],[Project Id]],"000000")</f>
        <v>000000</v>
      </c>
      <c r="AT2527" s="42" t="e">
        <f>INDEX(Table11[Description],MATCH(tbl_TransDet_Exp[[#This Row],[Account]],Table11[GL Account],0))</f>
        <v>#N/A</v>
      </c>
      <c r="AU25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8" spans="2:47">
      <c r="B2528" s="11"/>
      <c r="C2528" s="243"/>
      <c r="D2528" s="243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244"/>
      <c r="P2528" s="11"/>
      <c r="Q2528" s="245"/>
      <c r="R2528" s="11"/>
      <c r="S2528" s="11"/>
      <c r="T2528" s="11"/>
      <c r="U2528" s="11"/>
      <c r="V2528" s="11"/>
      <c r="W2528" s="11"/>
      <c r="X2528" s="11"/>
      <c r="Y2528" s="11"/>
      <c r="Z2528" s="246"/>
      <c r="AA25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8" s="250" t="e">
        <f>IF(tbl_TransDet_Exp[[#This Row],[+/-  (HR GL Detail)]]&lt;&gt;"",tbl_TransDet_Exp[[#This Row],[+/-  (HR GL Detail)]],IF(#REF!&lt;&gt;"",#REF!,""))</f>
        <v>#REF!</v>
      </c>
      <c r="AC2528" s="250" t="str">
        <f t="shared" si="120"/>
        <v>https://financials.omni.fsu.edu/psp/sprdfi/EMPLOYEE/ERP/c/AUDIT_EXPENSE_FUNCTIONS.TE_EXP_SHEET_INQ.GBL?SHEET_ID=</v>
      </c>
      <c r="AD2528" s="250" t="str">
        <f t="shared" si="121"/>
        <v>&amp;PAGE=EX_SHEET_ENTRY</v>
      </c>
      <c r="AE2528" s="250" t="str">
        <f>IF(LEFT(tbl_TransDet_Exp[[#This Row],[Journal Id]],2)="EX",TEXT(tbl_TransDet_Exp[[#This Row],[Vch /Ex /PayId]],"0000000000"),"")</f>
        <v/>
      </c>
      <c r="AF2528" s="250" t="b">
        <f>IF(tbl_TransDet_Exp[[#This Row],[ER Lookup and Format]]&lt;&gt;"",CONCATENATE(tbl_TransDet_Exp[[#This Row],[https://financials.omni.fsu.edu/psp/sprdfi/EMPLOYEE/ERP/c/AUDIT_EXPENSE_FUNCTIONS.TE_EXP_SHEET_INQ.GBL?SHEET_ID=]],AE2528,tbl_TransDet_Exp[[#This Row],[&amp;PAGE=EX_SHEET_ENTRY]]))</f>
        <v>0</v>
      </c>
      <c r="AG2528" s="250" t="str">
        <f t="shared" si="122"/>
        <v>https://docmgmt.its.fsu.edu/NolijWeb/public/apiLoginCheck.jsp?redir=../documentviewer/%3FdocumentId%3D</v>
      </c>
      <c r="AH25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8" s="250" t="str">
        <f>tbl_TransDet_Exp[[#Headers],[&amp;TargetFrameName=None]]</f>
        <v>&amp;TargetFrameName=None</v>
      </c>
      <c r="AJ25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8" s="71"/>
      <c r="AN2528" s="22"/>
      <c r="AO2528" s="22"/>
      <c r="AP2528" s="208"/>
      <c r="AQ2528" s="42" t="e">
        <f>IF(tbl_TransDet_Exp[[#This Row],[Custom SR Type]]="",INDEX(SR_Lookup[Section Name],MATCH(tbl_TransDet_Exp[[#This Row],[Account]],SR_Lookup[Account],0)),tbl_TransDet_Exp[[#This Row],[Custom SR Type]])</f>
        <v>#N/A</v>
      </c>
      <c r="AR2528" s="42">
        <f>VALUE(CONCATENATE(C2528,TEXT(tbl_TransDet_Exp[[#This Row],[Pd]],"00")))</f>
        <v>0</v>
      </c>
      <c r="AS2528" s="42" t="str">
        <f>TEXT(tbl_TransDet_Exp[[#This Row],[Project Id]],"000000")</f>
        <v>000000</v>
      </c>
      <c r="AT2528" s="42" t="e">
        <f>INDEX(Table11[Description],MATCH(tbl_TransDet_Exp[[#This Row],[Account]],Table11[GL Account],0))</f>
        <v>#N/A</v>
      </c>
      <c r="AU25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29" spans="2:47">
      <c r="B2529" s="11"/>
      <c r="C2529" s="243"/>
      <c r="D2529" s="243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244"/>
      <c r="P2529" s="11"/>
      <c r="Q2529" s="245"/>
      <c r="R2529" s="11"/>
      <c r="S2529" s="11"/>
      <c r="T2529" s="11"/>
      <c r="U2529" s="11"/>
      <c r="V2529" s="11"/>
      <c r="W2529" s="11"/>
      <c r="X2529" s="11"/>
      <c r="Y2529" s="11"/>
      <c r="Z2529" s="246"/>
      <c r="AA25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29" s="250" t="e">
        <f>IF(tbl_TransDet_Exp[[#This Row],[+/-  (HR GL Detail)]]&lt;&gt;"",tbl_TransDet_Exp[[#This Row],[+/-  (HR GL Detail)]],IF(#REF!&lt;&gt;"",#REF!,""))</f>
        <v>#REF!</v>
      </c>
      <c r="AC2529" s="250" t="str">
        <f t="shared" si="120"/>
        <v>https://financials.omni.fsu.edu/psp/sprdfi/EMPLOYEE/ERP/c/AUDIT_EXPENSE_FUNCTIONS.TE_EXP_SHEET_INQ.GBL?SHEET_ID=</v>
      </c>
      <c r="AD2529" s="250" t="str">
        <f t="shared" si="121"/>
        <v>&amp;PAGE=EX_SHEET_ENTRY</v>
      </c>
      <c r="AE2529" s="250" t="str">
        <f>IF(LEFT(tbl_TransDet_Exp[[#This Row],[Journal Id]],2)="EX",TEXT(tbl_TransDet_Exp[[#This Row],[Vch /Ex /PayId]],"0000000000"),"")</f>
        <v/>
      </c>
      <c r="AF2529" s="250" t="b">
        <f>IF(tbl_TransDet_Exp[[#This Row],[ER Lookup and Format]]&lt;&gt;"",CONCATENATE(tbl_TransDet_Exp[[#This Row],[https://financials.omni.fsu.edu/psp/sprdfi/EMPLOYEE/ERP/c/AUDIT_EXPENSE_FUNCTIONS.TE_EXP_SHEET_INQ.GBL?SHEET_ID=]],AE2529,tbl_TransDet_Exp[[#This Row],[&amp;PAGE=EX_SHEET_ENTRY]]))</f>
        <v>0</v>
      </c>
      <c r="AG2529" s="250" t="str">
        <f t="shared" si="122"/>
        <v>https://docmgmt.its.fsu.edu/NolijWeb/public/apiLoginCheck.jsp?redir=../documentviewer/%3FdocumentId%3D</v>
      </c>
      <c r="AH25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29" s="250" t="str">
        <f>tbl_TransDet_Exp[[#Headers],[&amp;TargetFrameName=None]]</f>
        <v>&amp;TargetFrameName=None</v>
      </c>
      <c r="AJ25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29" s="71"/>
      <c r="AN2529" s="22"/>
      <c r="AO2529" s="22"/>
      <c r="AP2529" s="208"/>
      <c r="AQ2529" s="42" t="e">
        <f>IF(tbl_TransDet_Exp[[#This Row],[Custom SR Type]]="",INDEX(SR_Lookup[Section Name],MATCH(tbl_TransDet_Exp[[#This Row],[Account]],SR_Lookup[Account],0)),tbl_TransDet_Exp[[#This Row],[Custom SR Type]])</f>
        <v>#N/A</v>
      </c>
      <c r="AR2529" s="42">
        <f>VALUE(CONCATENATE(C2529,TEXT(tbl_TransDet_Exp[[#This Row],[Pd]],"00")))</f>
        <v>0</v>
      </c>
      <c r="AS2529" s="42" t="str">
        <f>TEXT(tbl_TransDet_Exp[[#This Row],[Project Id]],"000000")</f>
        <v>000000</v>
      </c>
      <c r="AT2529" s="42" t="e">
        <f>INDEX(Table11[Description],MATCH(tbl_TransDet_Exp[[#This Row],[Account]],Table11[GL Account],0))</f>
        <v>#N/A</v>
      </c>
      <c r="AU25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0" spans="2:47">
      <c r="B2530" s="11"/>
      <c r="C2530" s="243"/>
      <c r="D2530" s="243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244"/>
      <c r="P2530" s="11"/>
      <c r="Q2530" s="245"/>
      <c r="R2530" s="11"/>
      <c r="S2530" s="11"/>
      <c r="T2530" s="11"/>
      <c r="U2530" s="11"/>
      <c r="V2530" s="11"/>
      <c r="W2530" s="11"/>
      <c r="X2530" s="11"/>
      <c r="Y2530" s="11"/>
      <c r="Z2530" s="246"/>
      <c r="AA25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0" s="250" t="e">
        <f>IF(tbl_TransDet_Exp[[#This Row],[+/-  (HR GL Detail)]]&lt;&gt;"",tbl_TransDet_Exp[[#This Row],[+/-  (HR GL Detail)]],IF(#REF!&lt;&gt;"",#REF!,""))</f>
        <v>#REF!</v>
      </c>
      <c r="AC2530" s="250" t="str">
        <f t="shared" si="120"/>
        <v>https://financials.omni.fsu.edu/psp/sprdfi/EMPLOYEE/ERP/c/AUDIT_EXPENSE_FUNCTIONS.TE_EXP_SHEET_INQ.GBL?SHEET_ID=</v>
      </c>
      <c r="AD2530" s="250" t="str">
        <f t="shared" si="121"/>
        <v>&amp;PAGE=EX_SHEET_ENTRY</v>
      </c>
      <c r="AE2530" s="250" t="str">
        <f>IF(LEFT(tbl_TransDet_Exp[[#This Row],[Journal Id]],2)="EX",TEXT(tbl_TransDet_Exp[[#This Row],[Vch /Ex /PayId]],"0000000000"),"")</f>
        <v/>
      </c>
      <c r="AF2530" s="250" t="b">
        <f>IF(tbl_TransDet_Exp[[#This Row],[ER Lookup and Format]]&lt;&gt;"",CONCATENATE(tbl_TransDet_Exp[[#This Row],[https://financials.omni.fsu.edu/psp/sprdfi/EMPLOYEE/ERP/c/AUDIT_EXPENSE_FUNCTIONS.TE_EXP_SHEET_INQ.GBL?SHEET_ID=]],AE2530,tbl_TransDet_Exp[[#This Row],[&amp;PAGE=EX_SHEET_ENTRY]]))</f>
        <v>0</v>
      </c>
      <c r="AG2530" s="250" t="str">
        <f t="shared" si="122"/>
        <v>https://docmgmt.its.fsu.edu/NolijWeb/public/apiLoginCheck.jsp?redir=../documentviewer/%3FdocumentId%3D</v>
      </c>
      <c r="AH25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0" s="250" t="str">
        <f>tbl_TransDet_Exp[[#Headers],[&amp;TargetFrameName=None]]</f>
        <v>&amp;TargetFrameName=None</v>
      </c>
      <c r="AJ25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0" s="71"/>
      <c r="AN2530" s="22"/>
      <c r="AO2530" s="22"/>
      <c r="AP2530" s="208"/>
      <c r="AQ2530" s="42" t="e">
        <f>IF(tbl_TransDet_Exp[[#This Row],[Custom SR Type]]="",INDEX(SR_Lookup[Section Name],MATCH(tbl_TransDet_Exp[[#This Row],[Account]],SR_Lookup[Account],0)),tbl_TransDet_Exp[[#This Row],[Custom SR Type]])</f>
        <v>#N/A</v>
      </c>
      <c r="AR2530" s="42">
        <f>VALUE(CONCATENATE(C2530,TEXT(tbl_TransDet_Exp[[#This Row],[Pd]],"00")))</f>
        <v>0</v>
      </c>
      <c r="AS2530" s="42" t="str">
        <f>TEXT(tbl_TransDet_Exp[[#This Row],[Project Id]],"000000")</f>
        <v>000000</v>
      </c>
      <c r="AT2530" s="42" t="e">
        <f>INDEX(Table11[Description],MATCH(tbl_TransDet_Exp[[#This Row],[Account]],Table11[GL Account],0))</f>
        <v>#N/A</v>
      </c>
      <c r="AU25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1" spans="2:47">
      <c r="B2531" s="11"/>
      <c r="C2531" s="243"/>
      <c r="D2531" s="243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244"/>
      <c r="P2531" s="11"/>
      <c r="Q2531" s="245"/>
      <c r="R2531" s="11"/>
      <c r="S2531" s="11"/>
      <c r="T2531" s="11"/>
      <c r="U2531" s="11"/>
      <c r="V2531" s="11"/>
      <c r="W2531" s="11"/>
      <c r="X2531" s="11"/>
      <c r="Y2531" s="11"/>
      <c r="Z2531" s="246"/>
      <c r="AA25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1" s="250" t="e">
        <f>IF(tbl_TransDet_Exp[[#This Row],[+/-  (HR GL Detail)]]&lt;&gt;"",tbl_TransDet_Exp[[#This Row],[+/-  (HR GL Detail)]],IF(#REF!&lt;&gt;"",#REF!,""))</f>
        <v>#REF!</v>
      </c>
      <c r="AC2531" s="250" t="str">
        <f t="shared" si="120"/>
        <v>https://financials.omni.fsu.edu/psp/sprdfi/EMPLOYEE/ERP/c/AUDIT_EXPENSE_FUNCTIONS.TE_EXP_SHEET_INQ.GBL?SHEET_ID=</v>
      </c>
      <c r="AD2531" s="250" t="str">
        <f t="shared" si="121"/>
        <v>&amp;PAGE=EX_SHEET_ENTRY</v>
      </c>
      <c r="AE2531" s="250" t="str">
        <f>IF(LEFT(tbl_TransDet_Exp[[#This Row],[Journal Id]],2)="EX",TEXT(tbl_TransDet_Exp[[#This Row],[Vch /Ex /PayId]],"0000000000"),"")</f>
        <v/>
      </c>
      <c r="AF2531" s="250" t="b">
        <f>IF(tbl_TransDet_Exp[[#This Row],[ER Lookup and Format]]&lt;&gt;"",CONCATENATE(tbl_TransDet_Exp[[#This Row],[https://financials.omni.fsu.edu/psp/sprdfi/EMPLOYEE/ERP/c/AUDIT_EXPENSE_FUNCTIONS.TE_EXP_SHEET_INQ.GBL?SHEET_ID=]],AE2531,tbl_TransDet_Exp[[#This Row],[&amp;PAGE=EX_SHEET_ENTRY]]))</f>
        <v>0</v>
      </c>
      <c r="AG2531" s="250" t="str">
        <f t="shared" si="122"/>
        <v>https://docmgmt.its.fsu.edu/NolijWeb/public/apiLoginCheck.jsp?redir=../documentviewer/%3FdocumentId%3D</v>
      </c>
      <c r="AH25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1" s="250" t="str">
        <f>tbl_TransDet_Exp[[#Headers],[&amp;TargetFrameName=None]]</f>
        <v>&amp;TargetFrameName=None</v>
      </c>
      <c r="AJ25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1" s="71"/>
      <c r="AN2531" s="22"/>
      <c r="AO2531" s="22"/>
      <c r="AP2531" s="208"/>
      <c r="AQ2531" s="42" t="e">
        <f>IF(tbl_TransDet_Exp[[#This Row],[Custom SR Type]]="",INDEX(SR_Lookup[Section Name],MATCH(tbl_TransDet_Exp[[#This Row],[Account]],SR_Lookup[Account],0)),tbl_TransDet_Exp[[#This Row],[Custom SR Type]])</f>
        <v>#N/A</v>
      </c>
      <c r="AR2531" s="42">
        <f>VALUE(CONCATENATE(C2531,TEXT(tbl_TransDet_Exp[[#This Row],[Pd]],"00")))</f>
        <v>0</v>
      </c>
      <c r="AS2531" s="42" t="str">
        <f>TEXT(tbl_TransDet_Exp[[#This Row],[Project Id]],"000000")</f>
        <v>000000</v>
      </c>
      <c r="AT2531" s="42" t="e">
        <f>INDEX(Table11[Description],MATCH(tbl_TransDet_Exp[[#This Row],[Account]],Table11[GL Account],0))</f>
        <v>#N/A</v>
      </c>
      <c r="AU25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2" spans="2:47">
      <c r="B2532" s="11"/>
      <c r="C2532" s="243"/>
      <c r="D2532" s="243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244"/>
      <c r="P2532" s="11"/>
      <c r="Q2532" s="245"/>
      <c r="R2532" s="11"/>
      <c r="S2532" s="11"/>
      <c r="T2532" s="11"/>
      <c r="U2532" s="11"/>
      <c r="V2532" s="11"/>
      <c r="W2532" s="11"/>
      <c r="X2532" s="11"/>
      <c r="Y2532" s="11"/>
      <c r="Z2532" s="246"/>
      <c r="AA25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2" s="250" t="e">
        <f>IF(tbl_TransDet_Exp[[#This Row],[+/-  (HR GL Detail)]]&lt;&gt;"",tbl_TransDet_Exp[[#This Row],[+/-  (HR GL Detail)]],IF(#REF!&lt;&gt;"",#REF!,""))</f>
        <v>#REF!</v>
      </c>
      <c r="AC2532" s="250" t="str">
        <f t="shared" si="120"/>
        <v>https://financials.omni.fsu.edu/psp/sprdfi/EMPLOYEE/ERP/c/AUDIT_EXPENSE_FUNCTIONS.TE_EXP_SHEET_INQ.GBL?SHEET_ID=</v>
      </c>
      <c r="AD2532" s="250" t="str">
        <f t="shared" si="121"/>
        <v>&amp;PAGE=EX_SHEET_ENTRY</v>
      </c>
      <c r="AE2532" s="250" t="str">
        <f>IF(LEFT(tbl_TransDet_Exp[[#This Row],[Journal Id]],2)="EX",TEXT(tbl_TransDet_Exp[[#This Row],[Vch /Ex /PayId]],"0000000000"),"")</f>
        <v/>
      </c>
      <c r="AF2532" s="250" t="b">
        <f>IF(tbl_TransDet_Exp[[#This Row],[ER Lookup and Format]]&lt;&gt;"",CONCATENATE(tbl_TransDet_Exp[[#This Row],[https://financials.omni.fsu.edu/psp/sprdfi/EMPLOYEE/ERP/c/AUDIT_EXPENSE_FUNCTIONS.TE_EXP_SHEET_INQ.GBL?SHEET_ID=]],AE2532,tbl_TransDet_Exp[[#This Row],[&amp;PAGE=EX_SHEET_ENTRY]]))</f>
        <v>0</v>
      </c>
      <c r="AG2532" s="250" t="str">
        <f t="shared" si="122"/>
        <v>https://docmgmt.its.fsu.edu/NolijWeb/public/apiLoginCheck.jsp?redir=../documentviewer/%3FdocumentId%3D</v>
      </c>
      <c r="AH25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2" s="250" t="str">
        <f>tbl_TransDet_Exp[[#Headers],[&amp;TargetFrameName=None]]</f>
        <v>&amp;TargetFrameName=None</v>
      </c>
      <c r="AJ25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2" s="71"/>
      <c r="AN2532" s="22"/>
      <c r="AO2532" s="22"/>
      <c r="AP2532" s="208"/>
      <c r="AQ2532" s="42" t="e">
        <f>IF(tbl_TransDet_Exp[[#This Row],[Custom SR Type]]="",INDEX(SR_Lookup[Section Name],MATCH(tbl_TransDet_Exp[[#This Row],[Account]],SR_Lookup[Account],0)),tbl_TransDet_Exp[[#This Row],[Custom SR Type]])</f>
        <v>#N/A</v>
      </c>
      <c r="AR2532" s="42">
        <f>VALUE(CONCATENATE(C2532,TEXT(tbl_TransDet_Exp[[#This Row],[Pd]],"00")))</f>
        <v>0</v>
      </c>
      <c r="AS2532" s="42" t="str">
        <f>TEXT(tbl_TransDet_Exp[[#This Row],[Project Id]],"000000")</f>
        <v>000000</v>
      </c>
      <c r="AT2532" s="42" t="e">
        <f>INDEX(Table11[Description],MATCH(tbl_TransDet_Exp[[#This Row],[Account]],Table11[GL Account],0))</f>
        <v>#N/A</v>
      </c>
      <c r="AU25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3" spans="2:47">
      <c r="B2533" s="11"/>
      <c r="C2533" s="243"/>
      <c r="D2533" s="243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244"/>
      <c r="P2533" s="11"/>
      <c r="Q2533" s="245"/>
      <c r="R2533" s="11"/>
      <c r="S2533" s="11"/>
      <c r="T2533" s="11"/>
      <c r="U2533" s="11"/>
      <c r="V2533" s="11"/>
      <c r="W2533" s="11"/>
      <c r="X2533" s="11"/>
      <c r="Y2533" s="11"/>
      <c r="Z2533" s="246"/>
      <c r="AA25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3" s="250" t="e">
        <f>IF(tbl_TransDet_Exp[[#This Row],[+/-  (HR GL Detail)]]&lt;&gt;"",tbl_TransDet_Exp[[#This Row],[+/-  (HR GL Detail)]],IF(#REF!&lt;&gt;"",#REF!,""))</f>
        <v>#REF!</v>
      </c>
      <c r="AC2533" s="250" t="str">
        <f t="shared" si="120"/>
        <v>https://financials.omni.fsu.edu/psp/sprdfi/EMPLOYEE/ERP/c/AUDIT_EXPENSE_FUNCTIONS.TE_EXP_SHEET_INQ.GBL?SHEET_ID=</v>
      </c>
      <c r="AD2533" s="250" t="str">
        <f t="shared" si="121"/>
        <v>&amp;PAGE=EX_SHEET_ENTRY</v>
      </c>
      <c r="AE2533" s="250" t="str">
        <f>IF(LEFT(tbl_TransDet_Exp[[#This Row],[Journal Id]],2)="EX",TEXT(tbl_TransDet_Exp[[#This Row],[Vch /Ex /PayId]],"0000000000"),"")</f>
        <v/>
      </c>
      <c r="AF2533" s="250" t="b">
        <f>IF(tbl_TransDet_Exp[[#This Row],[ER Lookup and Format]]&lt;&gt;"",CONCATENATE(tbl_TransDet_Exp[[#This Row],[https://financials.omni.fsu.edu/psp/sprdfi/EMPLOYEE/ERP/c/AUDIT_EXPENSE_FUNCTIONS.TE_EXP_SHEET_INQ.GBL?SHEET_ID=]],AE2533,tbl_TransDet_Exp[[#This Row],[&amp;PAGE=EX_SHEET_ENTRY]]))</f>
        <v>0</v>
      </c>
      <c r="AG2533" s="250" t="str">
        <f t="shared" si="122"/>
        <v>https://docmgmt.its.fsu.edu/NolijWeb/public/apiLoginCheck.jsp?redir=../documentviewer/%3FdocumentId%3D</v>
      </c>
      <c r="AH25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3" s="250" t="str">
        <f>tbl_TransDet_Exp[[#Headers],[&amp;TargetFrameName=None]]</f>
        <v>&amp;TargetFrameName=None</v>
      </c>
      <c r="AJ25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3" s="71"/>
      <c r="AN2533" s="22"/>
      <c r="AO2533" s="22"/>
      <c r="AP2533" s="208"/>
      <c r="AQ2533" s="42" t="e">
        <f>IF(tbl_TransDet_Exp[[#This Row],[Custom SR Type]]="",INDEX(SR_Lookup[Section Name],MATCH(tbl_TransDet_Exp[[#This Row],[Account]],SR_Lookup[Account],0)),tbl_TransDet_Exp[[#This Row],[Custom SR Type]])</f>
        <v>#N/A</v>
      </c>
      <c r="AR2533" s="42">
        <f>VALUE(CONCATENATE(C2533,TEXT(tbl_TransDet_Exp[[#This Row],[Pd]],"00")))</f>
        <v>0</v>
      </c>
      <c r="AS2533" s="42" t="str">
        <f>TEXT(tbl_TransDet_Exp[[#This Row],[Project Id]],"000000")</f>
        <v>000000</v>
      </c>
      <c r="AT2533" s="42" t="e">
        <f>INDEX(Table11[Description],MATCH(tbl_TransDet_Exp[[#This Row],[Account]],Table11[GL Account],0))</f>
        <v>#N/A</v>
      </c>
      <c r="AU25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4" spans="2:47">
      <c r="B2534" s="11"/>
      <c r="C2534" s="243"/>
      <c r="D2534" s="243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244"/>
      <c r="P2534" s="11"/>
      <c r="Q2534" s="245"/>
      <c r="R2534" s="11"/>
      <c r="S2534" s="11"/>
      <c r="T2534" s="11"/>
      <c r="U2534" s="11"/>
      <c r="V2534" s="11"/>
      <c r="W2534" s="11"/>
      <c r="X2534" s="11"/>
      <c r="Y2534" s="11"/>
      <c r="Z2534" s="246"/>
      <c r="AA25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4" s="250" t="e">
        <f>IF(tbl_TransDet_Exp[[#This Row],[+/-  (HR GL Detail)]]&lt;&gt;"",tbl_TransDet_Exp[[#This Row],[+/-  (HR GL Detail)]],IF(#REF!&lt;&gt;"",#REF!,""))</f>
        <v>#REF!</v>
      </c>
      <c r="AC2534" s="250" t="str">
        <f t="shared" si="120"/>
        <v>https://financials.omni.fsu.edu/psp/sprdfi/EMPLOYEE/ERP/c/AUDIT_EXPENSE_FUNCTIONS.TE_EXP_SHEET_INQ.GBL?SHEET_ID=</v>
      </c>
      <c r="AD2534" s="250" t="str">
        <f t="shared" si="121"/>
        <v>&amp;PAGE=EX_SHEET_ENTRY</v>
      </c>
      <c r="AE2534" s="250" t="str">
        <f>IF(LEFT(tbl_TransDet_Exp[[#This Row],[Journal Id]],2)="EX",TEXT(tbl_TransDet_Exp[[#This Row],[Vch /Ex /PayId]],"0000000000"),"")</f>
        <v/>
      </c>
      <c r="AF2534" s="250" t="b">
        <f>IF(tbl_TransDet_Exp[[#This Row],[ER Lookup and Format]]&lt;&gt;"",CONCATENATE(tbl_TransDet_Exp[[#This Row],[https://financials.omni.fsu.edu/psp/sprdfi/EMPLOYEE/ERP/c/AUDIT_EXPENSE_FUNCTIONS.TE_EXP_SHEET_INQ.GBL?SHEET_ID=]],AE2534,tbl_TransDet_Exp[[#This Row],[&amp;PAGE=EX_SHEET_ENTRY]]))</f>
        <v>0</v>
      </c>
      <c r="AG2534" s="250" t="str">
        <f t="shared" si="122"/>
        <v>https://docmgmt.its.fsu.edu/NolijWeb/public/apiLoginCheck.jsp?redir=../documentviewer/%3FdocumentId%3D</v>
      </c>
      <c r="AH25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4" s="250" t="str">
        <f>tbl_TransDet_Exp[[#Headers],[&amp;TargetFrameName=None]]</f>
        <v>&amp;TargetFrameName=None</v>
      </c>
      <c r="AJ25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4" s="71"/>
      <c r="AN2534" s="22"/>
      <c r="AO2534" s="22"/>
      <c r="AP2534" s="208"/>
      <c r="AQ2534" s="42" t="e">
        <f>IF(tbl_TransDet_Exp[[#This Row],[Custom SR Type]]="",INDEX(SR_Lookup[Section Name],MATCH(tbl_TransDet_Exp[[#This Row],[Account]],SR_Lookup[Account],0)),tbl_TransDet_Exp[[#This Row],[Custom SR Type]])</f>
        <v>#N/A</v>
      </c>
      <c r="AR2534" s="42">
        <f>VALUE(CONCATENATE(C2534,TEXT(tbl_TransDet_Exp[[#This Row],[Pd]],"00")))</f>
        <v>0</v>
      </c>
      <c r="AS2534" s="42" t="str">
        <f>TEXT(tbl_TransDet_Exp[[#This Row],[Project Id]],"000000")</f>
        <v>000000</v>
      </c>
      <c r="AT2534" s="42" t="e">
        <f>INDEX(Table11[Description],MATCH(tbl_TransDet_Exp[[#This Row],[Account]],Table11[GL Account],0))</f>
        <v>#N/A</v>
      </c>
      <c r="AU25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5" spans="2:47">
      <c r="B2535" s="11"/>
      <c r="C2535" s="243"/>
      <c r="D2535" s="243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244"/>
      <c r="P2535" s="11"/>
      <c r="Q2535" s="245"/>
      <c r="R2535" s="11"/>
      <c r="S2535" s="11"/>
      <c r="T2535" s="11"/>
      <c r="U2535" s="11"/>
      <c r="V2535" s="11"/>
      <c r="W2535" s="11"/>
      <c r="X2535" s="11"/>
      <c r="Y2535" s="11"/>
      <c r="Z2535" s="246"/>
      <c r="AA25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5" s="250" t="e">
        <f>IF(tbl_TransDet_Exp[[#This Row],[+/-  (HR GL Detail)]]&lt;&gt;"",tbl_TransDet_Exp[[#This Row],[+/-  (HR GL Detail)]],IF(#REF!&lt;&gt;"",#REF!,""))</f>
        <v>#REF!</v>
      </c>
      <c r="AC2535" s="250" t="str">
        <f t="shared" si="120"/>
        <v>https://financials.omni.fsu.edu/psp/sprdfi/EMPLOYEE/ERP/c/AUDIT_EXPENSE_FUNCTIONS.TE_EXP_SHEET_INQ.GBL?SHEET_ID=</v>
      </c>
      <c r="AD2535" s="250" t="str">
        <f t="shared" si="121"/>
        <v>&amp;PAGE=EX_SHEET_ENTRY</v>
      </c>
      <c r="AE2535" s="250" t="str">
        <f>IF(LEFT(tbl_TransDet_Exp[[#This Row],[Journal Id]],2)="EX",TEXT(tbl_TransDet_Exp[[#This Row],[Vch /Ex /PayId]],"0000000000"),"")</f>
        <v/>
      </c>
      <c r="AF2535" s="250" t="b">
        <f>IF(tbl_TransDet_Exp[[#This Row],[ER Lookup and Format]]&lt;&gt;"",CONCATENATE(tbl_TransDet_Exp[[#This Row],[https://financials.omni.fsu.edu/psp/sprdfi/EMPLOYEE/ERP/c/AUDIT_EXPENSE_FUNCTIONS.TE_EXP_SHEET_INQ.GBL?SHEET_ID=]],AE2535,tbl_TransDet_Exp[[#This Row],[&amp;PAGE=EX_SHEET_ENTRY]]))</f>
        <v>0</v>
      </c>
      <c r="AG2535" s="250" t="str">
        <f t="shared" si="122"/>
        <v>https://docmgmt.its.fsu.edu/NolijWeb/public/apiLoginCheck.jsp?redir=../documentviewer/%3FdocumentId%3D</v>
      </c>
      <c r="AH25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5" s="250" t="str">
        <f>tbl_TransDet_Exp[[#Headers],[&amp;TargetFrameName=None]]</f>
        <v>&amp;TargetFrameName=None</v>
      </c>
      <c r="AJ25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5" s="71"/>
      <c r="AN2535" s="22"/>
      <c r="AO2535" s="22"/>
      <c r="AP2535" s="208"/>
      <c r="AQ2535" s="42" t="e">
        <f>IF(tbl_TransDet_Exp[[#This Row],[Custom SR Type]]="",INDEX(SR_Lookup[Section Name],MATCH(tbl_TransDet_Exp[[#This Row],[Account]],SR_Lookup[Account],0)),tbl_TransDet_Exp[[#This Row],[Custom SR Type]])</f>
        <v>#N/A</v>
      </c>
      <c r="AR2535" s="42">
        <f>VALUE(CONCATENATE(C2535,TEXT(tbl_TransDet_Exp[[#This Row],[Pd]],"00")))</f>
        <v>0</v>
      </c>
      <c r="AS2535" s="42" t="str">
        <f>TEXT(tbl_TransDet_Exp[[#This Row],[Project Id]],"000000")</f>
        <v>000000</v>
      </c>
      <c r="AT2535" s="42" t="e">
        <f>INDEX(Table11[Description],MATCH(tbl_TransDet_Exp[[#This Row],[Account]],Table11[GL Account],0))</f>
        <v>#N/A</v>
      </c>
      <c r="AU25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6" spans="2:47">
      <c r="B2536" s="11"/>
      <c r="C2536" s="243"/>
      <c r="D2536" s="243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244"/>
      <c r="P2536" s="11"/>
      <c r="Q2536" s="245"/>
      <c r="R2536" s="11"/>
      <c r="S2536" s="11"/>
      <c r="T2536" s="11"/>
      <c r="U2536" s="11"/>
      <c r="V2536" s="11"/>
      <c r="W2536" s="11"/>
      <c r="X2536" s="11"/>
      <c r="Y2536" s="11"/>
      <c r="Z2536" s="246"/>
      <c r="AA25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6" s="250" t="e">
        <f>IF(tbl_TransDet_Exp[[#This Row],[+/-  (HR GL Detail)]]&lt;&gt;"",tbl_TransDet_Exp[[#This Row],[+/-  (HR GL Detail)]],IF(#REF!&lt;&gt;"",#REF!,""))</f>
        <v>#REF!</v>
      </c>
      <c r="AC2536" s="250" t="str">
        <f t="shared" si="120"/>
        <v>https://financials.omni.fsu.edu/psp/sprdfi/EMPLOYEE/ERP/c/AUDIT_EXPENSE_FUNCTIONS.TE_EXP_SHEET_INQ.GBL?SHEET_ID=</v>
      </c>
      <c r="AD2536" s="250" t="str">
        <f t="shared" si="121"/>
        <v>&amp;PAGE=EX_SHEET_ENTRY</v>
      </c>
      <c r="AE2536" s="250" t="str">
        <f>IF(LEFT(tbl_TransDet_Exp[[#This Row],[Journal Id]],2)="EX",TEXT(tbl_TransDet_Exp[[#This Row],[Vch /Ex /PayId]],"0000000000"),"")</f>
        <v/>
      </c>
      <c r="AF2536" s="250" t="b">
        <f>IF(tbl_TransDet_Exp[[#This Row],[ER Lookup and Format]]&lt;&gt;"",CONCATENATE(tbl_TransDet_Exp[[#This Row],[https://financials.omni.fsu.edu/psp/sprdfi/EMPLOYEE/ERP/c/AUDIT_EXPENSE_FUNCTIONS.TE_EXP_SHEET_INQ.GBL?SHEET_ID=]],AE2536,tbl_TransDet_Exp[[#This Row],[&amp;PAGE=EX_SHEET_ENTRY]]))</f>
        <v>0</v>
      </c>
      <c r="AG2536" s="250" t="str">
        <f t="shared" si="122"/>
        <v>https://docmgmt.its.fsu.edu/NolijWeb/public/apiLoginCheck.jsp?redir=../documentviewer/%3FdocumentId%3D</v>
      </c>
      <c r="AH25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6" s="250" t="str">
        <f>tbl_TransDet_Exp[[#Headers],[&amp;TargetFrameName=None]]</f>
        <v>&amp;TargetFrameName=None</v>
      </c>
      <c r="AJ25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6" s="71"/>
      <c r="AN2536" s="22"/>
      <c r="AO2536" s="22"/>
      <c r="AP2536" s="208"/>
      <c r="AQ2536" s="42" t="e">
        <f>IF(tbl_TransDet_Exp[[#This Row],[Custom SR Type]]="",INDEX(SR_Lookup[Section Name],MATCH(tbl_TransDet_Exp[[#This Row],[Account]],SR_Lookup[Account],0)),tbl_TransDet_Exp[[#This Row],[Custom SR Type]])</f>
        <v>#N/A</v>
      </c>
      <c r="AR2536" s="42">
        <f>VALUE(CONCATENATE(C2536,TEXT(tbl_TransDet_Exp[[#This Row],[Pd]],"00")))</f>
        <v>0</v>
      </c>
      <c r="AS2536" s="42" t="str">
        <f>TEXT(tbl_TransDet_Exp[[#This Row],[Project Id]],"000000")</f>
        <v>000000</v>
      </c>
      <c r="AT2536" s="42" t="e">
        <f>INDEX(Table11[Description],MATCH(tbl_TransDet_Exp[[#This Row],[Account]],Table11[GL Account],0))</f>
        <v>#N/A</v>
      </c>
      <c r="AU25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7" spans="2:47">
      <c r="B2537" s="11"/>
      <c r="C2537" s="243"/>
      <c r="D2537" s="243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244"/>
      <c r="P2537" s="11"/>
      <c r="Q2537" s="245"/>
      <c r="R2537" s="11"/>
      <c r="S2537" s="11"/>
      <c r="T2537" s="11"/>
      <c r="U2537" s="11"/>
      <c r="V2537" s="11"/>
      <c r="W2537" s="11"/>
      <c r="X2537" s="11"/>
      <c r="Y2537" s="11"/>
      <c r="Z2537" s="246"/>
      <c r="AA25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7" s="250" t="e">
        <f>IF(tbl_TransDet_Exp[[#This Row],[+/-  (HR GL Detail)]]&lt;&gt;"",tbl_TransDet_Exp[[#This Row],[+/-  (HR GL Detail)]],IF(#REF!&lt;&gt;"",#REF!,""))</f>
        <v>#REF!</v>
      </c>
      <c r="AC2537" s="250" t="str">
        <f t="shared" si="120"/>
        <v>https://financials.omni.fsu.edu/psp/sprdfi/EMPLOYEE/ERP/c/AUDIT_EXPENSE_FUNCTIONS.TE_EXP_SHEET_INQ.GBL?SHEET_ID=</v>
      </c>
      <c r="AD2537" s="250" t="str">
        <f t="shared" si="121"/>
        <v>&amp;PAGE=EX_SHEET_ENTRY</v>
      </c>
      <c r="AE2537" s="250" t="str">
        <f>IF(LEFT(tbl_TransDet_Exp[[#This Row],[Journal Id]],2)="EX",TEXT(tbl_TransDet_Exp[[#This Row],[Vch /Ex /PayId]],"0000000000"),"")</f>
        <v/>
      </c>
      <c r="AF2537" s="250" t="b">
        <f>IF(tbl_TransDet_Exp[[#This Row],[ER Lookup and Format]]&lt;&gt;"",CONCATENATE(tbl_TransDet_Exp[[#This Row],[https://financials.omni.fsu.edu/psp/sprdfi/EMPLOYEE/ERP/c/AUDIT_EXPENSE_FUNCTIONS.TE_EXP_SHEET_INQ.GBL?SHEET_ID=]],AE2537,tbl_TransDet_Exp[[#This Row],[&amp;PAGE=EX_SHEET_ENTRY]]))</f>
        <v>0</v>
      </c>
      <c r="AG2537" s="250" t="str">
        <f t="shared" si="122"/>
        <v>https://docmgmt.its.fsu.edu/NolijWeb/public/apiLoginCheck.jsp?redir=../documentviewer/%3FdocumentId%3D</v>
      </c>
      <c r="AH25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7" s="250" t="str">
        <f>tbl_TransDet_Exp[[#Headers],[&amp;TargetFrameName=None]]</f>
        <v>&amp;TargetFrameName=None</v>
      </c>
      <c r="AJ25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7" s="71"/>
      <c r="AN2537" s="22"/>
      <c r="AO2537" s="22"/>
      <c r="AP2537" s="208"/>
      <c r="AQ2537" s="42" t="e">
        <f>IF(tbl_TransDet_Exp[[#This Row],[Custom SR Type]]="",INDEX(SR_Lookup[Section Name],MATCH(tbl_TransDet_Exp[[#This Row],[Account]],SR_Lookup[Account],0)),tbl_TransDet_Exp[[#This Row],[Custom SR Type]])</f>
        <v>#N/A</v>
      </c>
      <c r="AR2537" s="42">
        <f>VALUE(CONCATENATE(C2537,TEXT(tbl_TransDet_Exp[[#This Row],[Pd]],"00")))</f>
        <v>0</v>
      </c>
      <c r="AS2537" s="42" t="str">
        <f>TEXT(tbl_TransDet_Exp[[#This Row],[Project Id]],"000000")</f>
        <v>000000</v>
      </c>
      <c r="AT2537" s="42" t="e">
        <f>INDEX(Table11[Description],MATCH(tbl_TransDet_Exp[[#This Row],[Account]],Table11[GL Account],0))</f>
        <v>#N/A</v>
      </c>
      <c r="AU25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8" spans="2:47">
      <c r="B2538" s="11"/>
      <c r="C2538" s="243"/>
      <c r="D2538" s="243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244"/>
      <c r="P2538" s="11"/>
      <c r="Q2538" s="245"/>
      <c r="R2538" s="11"/>
      <c r="S2538" s="11"/>
      <c r="T2538" s="11"/>
      <c r="U2538" s="11"/>
      <c r="V2538" s="11"/>
      <c r="W2538" s="11"/>
      <c r="X2538" s="11"/>
      <c r="Y2538" s="11"/>
      <c r="Z2538" s="246"/>
      <c r="AA25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8" s="250" t="e">
        <f>IF(tbl_TransDet_Exp[[#This Row],[+/-  (HR GL Detail)]]&lt;&gt;"",tbl_TransDet_Exp[[#This Row],[+/-  (HR GL Detail)]],IF(#REF!&lt;&gt;"",#REF!,""))</f>
        <v>#REF!</v>
      </c>
      <c r="AC2538" s="250" t="str">
        <f t="shared" si="120"/>
        <v>https://financials.omni.fsu.edu/psp/sprdfi/EMPLOYEE/ERP/c/AUDIT_EXPENSE_FUNCTIONS.TE_EXP_SHEET_INQ.GBL?SHEET_ID=</v>
      </c>
      <c r="AD2538" s="250" t="str">
        <f t="shared" si="121"/>
        <v>&amp;PAGE=EX_SHEET_ENTRY</v>
      </c>
      <c r="AE2538" s="250" t="str">
        <f>IF(LEFT(tbl_TransDet_Exp[[#This Row],[Journal Id]],2)="EX",TEXT(tbl_TransDet_Exp[[#This Row],[Vch /Ex /PayId]],"0000000000"),"")</f>
        <v/>
      </c>
      <c r="AF2538" s="250" t="b">
        <f>IF(tbl_TransDet_Exp[[#This Row],[ER Lookup and Format]]&lt;&gt;"",CONCATENATE(tbl_TransDet_Exp[[#This Row],[https://financials.omni.fsu.edu/psp/sprdfi/EMPLOYEE/ERP/c/AUDIT_EXPENSE_FUNCTIONS.TE_EXP_SHEET_INQ.GBL?SHEET_ID=]],AE2538,tbl_TransDet_Exp[[#This Row],[&amp;PAGE=EX_SHEET_ENTRY]]))</f>
        <v>0</v>
      </c>
      <c r="AG2538" s="250" t="str">
        <f t="shared" si="122"/>
        <v>https://docmgmt.its.fsu.edu/NolijWeb/public/apiLoginCheck.jsp?redir=../documentviewer/%3FdocumentId%3D</v>
      </c>
      <c r="AH25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8" s="250" t="str">
        <f>tbl_TransDet_Exp[[#Headers],[&amp;TargetFrameName=None]]</f>
        <v>&amp;TargetFrameName=None</v>
      </c>
      <c r="AJ25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8" s="71"/>
      <c r="AN2538" s="22"/>
      <c r="AO2538" s="22"/>
      <c r="AP2538" s="208"/>
      <c r="AQ2538" s="42" t="e">
        <f>IF(tbl_TransDet_Exp[[#This Row],[Custom SR Type]]="",INDEX(SR_Lookup[Section Name],MATCH(tbl_TransDet_Exp[[#This Row],[Account]],SR_Lookup[Account],0)),tbl_TransDet_Exp[[#This Row],[Custom SR Type]])</f>
        <v>#N/A</v>
      </c>
      <c r="AR2538" s="42">
        <f>VALUE(CONCATENATE(C2538,TEXT(tbl_TransDet_Exp[[#This Row],[Pd]],"00")))</f>
        <v>0</v>
      </c>
      <c r="AS2538" s="42" t="str">
        <f>TEXT(tbl_TransDet_Exp[[#This Row],[Project Id]],"000000")</f>
        <v>000000</v>
      </c>
      <c r="AT2538" s="42" t="e">
        <f>INDEX(Table11[Description],MATCH(tbl_TransDet_Exp[[#This Row],[Account]],Table11[GL Account],0))</f>
        <v>#N/A</v>
      </c>
      <c r="AU25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39" spans="2:47">
      <c r="B2539" s="11"/>
      <c r="C2539" s="243"/>
      <c r="D2539" s="243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244"/>
      <c r="P2539" s="11"/>
      <c r="Q2539" s="245"/>
      <c r="R2539" s="11"/>
      <c r="S2539" s="11"/>
      <c r="T2539" s="11"/>
      <c r="U2539" s="11"/>
      <c r="V2539" s="11"/>
      <c r="W2539" s="11"/>
      <c r="X2539" s="11"/>
      <c r="Y2539" s="11"/>
      <c r="Z2539" s="246"/>
      <c r="AA25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39" s="250" t="e">
        <f>IF(tbl_TransDet_Exp[[#This Row],[+/-  (HR GL Detail)]]&lt;&gt;"",tbl_TransDet_Exp[[#This Row],[+/-  (HR GL Detail)]],IF(#REF!&lt;&gt;"",#REF!,""))</f>
        <v>#REF!</v>
      </c>
      <c r="AC2539" s="250" t="str">
        <f t="shared" si="120"/>
        <v>https://financials.omni.fsu.edu/psp/sprdfi/EMPLOYEE/ERP/c/AUDIT_EXPENSE_FUNCTIONS.TE_EXP_SHEET_INQ.GBL?SHEET_ID=</v>
      </c>
      <c r="AD2539" s="250" t="str">
        <f t="shared" si="121"/>
        <v>&amp;PAGE=EX_SHEET_ENTRY</v>
      </c>
      <c r="AE2539" s="250" t="str">
        <f>IF(LEFT(tbl_TransDet_Exp[[#This Row],[Journal Id]],2)="EX",TEXT(tbl_TransDet_Exp[[#This Row],[Vch /Ex /PayId]],"0000000000"),"")</f>
        <v/>
      </c>
      <c r="AF2539" s="250" t="b">
        <f>IF(tbl_TransDet_Exp[[#This Row],[ER Lookup and Format]]&lt;&gt;"",CONCATENATE(tbl_TransDet_Exp[[#This Row],[https://financials.omni.fsu.edu/psp/sprdfi/EMPLOYEE/ERP/c/AUDIT_EXPENSE_FUNCTIONS.TE_EXP_SHEET_INQ.GBL?SHEET_ID=]],AE2539,tbl_TransDet_Exp[[#This Row],[&amp;PAGE=EX_SHEET_ENTRY]]))</f>
        <v>0</v>
      </c>
      <c r="AG2539" s="250" t="str">
        <f t="shared" si="122"/>
        <v>https://docmgmt.its.fsu.edu/NolijWeb/public/apiLoginCheck.jsp?redir=../documentviewer/%3FdocumentId%3D</v>
      </c>
      <c r="AH25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39" s="250" t="str">
        <f>tbl_TransDet_Exp[[#Headers],[&amp;TargetFrameName=None]]</f>
        <v>&amp;TargetFrameName=None</v>
      </c>
      <c r="AJ25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39" s="71"/>
      <c r="AN2539" s="22"/>
      <c r="AO2539" s="22"/>
      <c r="AP2539" s="208"/>
      <c r="AQ2539" s="42" t="e">
        <f>IF(tbl_TransDet_Exp[[#This Row],[Custom SR Type]]="",INDEX(SR_Lookup[Section Name],MATCH(tbl_TransDet_Exp[[#This Row],[Account]],SR_Lookup[Account],0)),tbl_TransDet_Exp[[#This Row],[Custom SR Type]])</f>
        <v>#N/A</v>
      </c>
      <c r="AR2539" s="42">
        <f>VALUE(CONCATENATE(C2539,TEXT(tbl_TransDet_Exp[[#This Row],[Pd]],"00")))</f>
        <v>0</v>
      </c>
      <c r="AS2539" s="42" t="str">
        <f>TEXT(tbl_TransDet_Exp[[#This Row],[Project Id]],"000000")</f>
        <v>000000</v>
      </c>
      <c r="AT2539" s="42" t="e">
        <f>INDEX(Table11[Description],MATCH(tbl_TransDet_Exp[[#This Row],[Account]],Table11[GL Account],0))</f>
        <v>#N/A</v>
      </c>
      <c r="AU25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0" spans="2:47">
      <c r="B2540" s="11"/>
      <c r="C2540" s="243"/>
      <c r="D2540" s="243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244"/>
      <c r="P2540" s="11"/>
      <c r="Q2540" s="245"/>
      <c r="R2540" s="11"/>
      <c r="S2540" s="11"/>
      <c r="T2540" s="11"/>
      <c r="U2540" s="11"/>
      <c r="V2540" s="11"/>
      <c r="W2540" s="11"/>
      <c r="X2540" s="11"/>
      <c r="Y2540" s="11"/>
      <c r="Z2540" s="246"/>
      <c r="AA25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0" s="250" t="e">
        <f>IF(tbl_TransDet_Exp[[#This Row],[+/-  (HR GL Detail)]]&lt;&gt;"",tbl_TransDet_Exp[[#This Row],[+/-  (HR GL Detail)]],IF(#REF!&lt;&gt;"",#REF!,""))</f>
        <v>#REF!</v>
      </c>
      <c r="AC2540" s="250" t="str">
        <f t="shared" si="120"/>
        <v>https://financials.omni.fsu.edu/psp/sprdfi/EMPLOYEE/ERP/c/AUDIT_EXPENSE_FUNCTIONS.TE_EXP_SHEET_INQ.GBL?SHEET_ID=</v>
      </c>
      <c r="AD2540" s="250" t="str">
        <f t="shared" si="121"/>
        <v>&amp;PAGE=EX_SHEET_ENTRY</v>
      </c>
      <c r="AE2540" s="250" t="str">
        <f>IF(LEFT(tbl_TransDet_Exp[[#This Row],[Journal Id]],2)="EX",TEXT(tbl_TransDet_Exp[[#This Row],[Vch /Ex /PayId]],"0000000000"),"")</f>
        <v/>
      </c>
      <c r="AF2540" s="250" t="b">
        <f>IF(tbl_TransDet_Exp[[#This Row],[ER Lookup and Format]]&lt;&gt;"",CONCATENATE(tbl_TransDet_Exp[[#This Row],[https://financials.omni.fsu.edu/psp/sprdfi/EMPLOYEE/ERP/c/AUDIT_EXPENSE_FUNCTIONS.TE_EXP_SHEET_INQ.GBL?SHEET_ID=]],AE2540,tbl_TransDet_Exp[[#This Row],[&amp;PAGE=EX_SHEET_ENTRY]]))</f>
        <v>0</v>
      </c>
      <c r="AG2540" s="250" t="str">
        <f t="shared" si="122"/>
        <v>https://docmgmt.its.fsu.edu/NolijWeb/public/apiLoginCheck.jsp?redir=../documentviewer/%3FdocumentId%3D</v>
      </c>
      <c r="AH25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0" s="250" t="str">
        <f>tbl_TransDet_Exp[[#Headers],[&amp;TargetFrameName=None]]</f>
        <v>&amp;TargetFrameName=None</v>
      </c>
      <c r="AJ25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0" s="71"/>
      <c r="AN2540" s="22"/>
      <c r="AO2540" s="22"/>
      <c r="AP2540" s="208"/>
      <c r="AQ2540" s="42" t="e">
        <f>IF(tbl_TransDet_Exp[[#This Row],[Custom SR Type]]="",INDEX(SR_Lookup[Section Name],MATCH(tbl_TransDet_Exp[[#This Row],[Account]],SR_Lookup[Account],0)),tbl_TransDet_Exp[[#This Row],[Custom SR Type]])</f>
        <v>#N/A</v>
      </c>
      <c r="AR2540" s="42">
        <f>VALUE(CONCATENATE(C2540,TEXT(tbl_TransDet_Exp[[#This Row],[Pd]],"00")))</f>
        <v>0</v>
      </c>
      <c r="AS2540" s="42" t="str">
        <f>TEXT(tbl_TransDet_Exp[[#This Row],[Project Id]],"000000")</f>
        <v>000000</v>
      </c>
      <c r="AT2540" s="42" t="e">
        <f>INDEX(Table11[Description],MATCH(tbl_TransDet_Exp[[#This Row],[Account]],Table11[GL Account],0))</f>
        <v>#N/A</v>
      </c>
      <c r="AU25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1" spans="2:47">
      <c r="B2541" s="11"/>
      <c r="C2541" s="243"/>
      <c r="D2541" s="243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244"/>
      <c r="P2541" s="11"/>
      <c r="Q2541" s="245"/>
      <c r="R2541" s="11"/>
      <c r="S2541" s="11"/>
      <c r="T2541" s="11"/>
      <c r="U2541" s="11"/>
      <c r="V2541" s="11"/>
      <c r="W2541" s="11"/>
      <c r="X2541" s="11"/>
      <c r="Y2541" s="11"/>
      <c r="Z2541" s="246"/>
      <c r="AA25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1" s="250" t="e">
        <f>IF(tbl_TransDet_Exp[[#This Row],[+/-  (HR GL Detail)]]&lt;&gt;"",tbl_TransDet_Exp[[#This Row],[+/-  (HR GL Detail)]],IF(#REF!&lt;&gt;"",#REF!,""))</f>
        <v>#REF!</v>
      </c>
      <c r="AC2541" s="250" t="str">
        <f t="shared" si="120"/>
        <v>https://financials.omni.fsu.edu/psp/sprdfi/EMPLOYEE/ERP/c/AUDIT_EXPENSE_FUNCTIONS.TE_EXP_SHEET_INQ.GBL?SHEET_ID=</v>
      </c>
      <c r="AD2541" s="250" t="str">
        <f t="shared" si="121"/>
        <v>&amp;PAGE=EX_SHEET_ENTRY</v>
      </c>
      <c r="AE2541" s="250" t="str">
        <f>IF(LEFT(tbl_TransDet_Exp[[#This Row],[Journal Id]],2)="EX",TEXT(tbl_TransDet_Exp[[#This Row],[Vch /Ex /PayId]],"0000000000"),"")</f>
        <v/>
      </c>
      <c r="AF2541" s="250" t="b">
        <f>IF(tbl_TransDet_Exp[[#This Row],[ER Lookup and Format]]&lt;&gt;"",CONCATENATE(tbl_TransDet_Exp[[#This Row],[https://financials.omni.fsu.edu/psp/sprdfi/EMPLOYEE/ERP/c/AUDIT_EXPENSE_FUNCTIONS.TE_EXP_SHEET_INQ.GBL?SHEET_ID=]],AE2541,tbl_TransDet_Exp[[#This Row],[&amp;PAGE=EX_SHEET_ENTRY]]))</f>
        <v>0</v>
      </c>
      <c r="AG2541" s="250" t="str">
        <f t="shared" si="122"/>
        <v>https://docmgmt.its.fsu.edu/NolijWeb/public/apiLoginCheck.jsp?redir=../documentviewer/%3FdocumentId%3D</v>
      </c>
      <c r="AH25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1" s="250" t="str">
        <f>tbl_TransDet_Exp[[#Headers],[&amp;TargetFrameName=None]]</f>
        <v>&amp;TargetFrameName=None</v>
      </c>
      <c r="AJ25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1" s="71"/>
      <c r="AN2541" s="22"/>
      <c r="AO2541" s="22"/>
      <c r="AP2541" s="208"/>
      <c r="AQ2541" s="42" t="e">
        <f>IF(tbl_TransDet_Exp[[#This Row],[Custom SR Type]]="",INDEX(SR_Lookup[Section Name],MATCH(tbl_TransDet_Exp[[#This Row],[Account]],SR_Lookup[Account],0)),tbl_TransDet_Exp[[#This Row],[Custom SR Type]])</f>
        <v>#N/A</v>
      </c>
      <c r="AR2541" s="42">
        <f>VALUE(CONCATENATE(C2541,TEXT(tbl_TransDet_Exp[[#This Row],[Pd]],"00")))</f>
        <v>0</v>
      </c>
      <c r="AS2541" s="42" t="str">
        <f>TEXT(tbl_TransDet_Exp[[#This Row],[Project Id]],"000000")</f>
        <v>000000</v>
      </c>
      <c r="AT2541" s="42" t="e">
        <f>INDEX(Table11[Description],MATCH(tbl_TransDet_Exp[[#This Row],[Account]],Table11[GL Account],0))</f>
        <v>#N/A</v>
      </c>
      <c r="AU25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2" spans="2:47">
      <c r="B2542" s="11"/>
      <c r="C2542" s="243"/>
      <c r="D2542" s="243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244"/>
      <c r="P2542" s="11"/>
      <c r="Q2542" s="245"/>
      <c r="R2542" s="11"/>
      <c r="S2542" s="11"/>
      <c r="T2542" s="11"/>
      <c r="U2542" s="11"/>
      <c r="V2542" s="11"/>
      <c r="W2542" s="11"/>
      <c r="X2542" s="11"/>
      <c r="Y2542" s="11"/>
      <c r="Z2542" s="246"/>
      <c r="AA25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2" s="250" t="e">
        <f>IF(tbl_TransDet_Exp[[#This Row],[+/-  (HR GL Detail)]]&lt;&gt;"",tbl_TransDet_Exp[[#This Row],[+/-  (HR GL Detail)]],IF(#REF!&lt;&gt;"",#REF!,""))</f>
        <v>#REF!</v>
      </c>
      <c r="AC2542" s="250" t="str">
        <f t="shared" si="120"/>
        <v>https://financials.omni.fsu.edu/psp/sprdfi/EMPLOYEE/ERP/c/AUDIT_EXPENSE_FUNCTIONS.TE_EXP_SHEET_INQ.GBL?SHEET_ID=</v>
      </c>
      <c r="AD2542" s="250" t="str">
        <f t="shared" si="121"/>
        <v>&amp;PAGE=EX_SHEET_ENTRY</v>
      </c>
      <c r="AE2542" s="250" t="str">
        <f>IF(LEFT(tbl_TransDet_Exp[[#This Row],[Journal Id]],2)="EX",TEXT(tbl_TransDet_Exp[[#This Row],[Vch /Ex /PayId]],"0000000000"),"")</f>
        <v/>
      </c>
      <c r="AF2542" s="250" t="b">
        <f>IF(tbl_TransDet_Exp[[#This Row],[ER Lookup and Format]]&lt;&gt;"",CONCATENATE(tbl_TransDet_Exp[[#This Row],[https://financials.omni.fsu.edu/psp/sprdfi/EMPLOYEE/ERP/c/AUDIT_EXPENSE_FUNCTIONS.TE_EXP_SHEET_INQ.GBL?SHEET_ID=]],AE2542,tbl_TransDet_Exp[[#This Row],[&amp;PAGE=EX_SHEET_ENTRY]]))</f>
        <v>0</v>
      </c>
      <c r="AG2542" s="250" t="str">
        <f t="shared" si="122"/>
        <v>https://docmgmt.its.fsu.edu/NolijWeb/public/apiLoginCheck.jsp?redir=../documentviewer/%3FdocumentId%3D</v>
      </c>
      <c r="AH25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2" s="250" t="str">
        <f>tbl_TransDet_Exp[[#Headers],[&amp;TargetFrameName=None]]</f>
        <v>&amp;TargetFrameName=None</v>
      </c>
      <c r="AJ25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2" s="71"/>
      <c r="AN2542" s="22"/>
      <c r="AO2542" s="22"/>
      <c r="AP2542" s="208"/>
      <c r="AQ2542" s="42" t="e">
        <f>IF(tbl_TransDet_Exp[[#This Row],[Custom SR Type]]="",INDEX(SR_Lookup[Section Name],MATCH(tbl_TransDet_Exp[[#This Row],[Account]],SR_Lookup[Account],0)),tbl_TransDet_Exp[[#This Row],[Custom SR Type]])</f>
        <v>#N/A</v>
      </c>
      <c r="AR2542" s="42">
        <f>VALUE(CONCATENATE(C2542,TEXT(tbl_TransDet_Exp[[#This Row],[Pd]],"00")))</f>
        <v>0</v>
      </c>
      <c r="AS2542" s="42" t="str">
        <f>TEXT(tbl_TransDet_Exp[[#This Row],[Project Id]],"000000")</f>
        <v>000000</v>
      </c>
      <c r="AT2542" s="42" t="e">
        <f>INDEX(Table11[Description],MATCH(tbl_TransDet_Exp[[#This Row],[Account]],Table11[GL Account],0))</f>
        <v>#N/A</v>
      </c>
      <c r="AU25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3" spans="2:47">
      <c r="B2543" s="11"/>
      <c r="C2543" s="243"/>
      <c r="D2543" s="243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244"/>
      <c r="P2543" s="11"/>
      <c r="Q2543" s="245"/>
      <c r="R2543" s="11"/>
      <c r="S2543" s="11"/>
      <c r="T2543" s="11"/>
      <c r="U2543" s="11"/>
      <c r="V2543" s="11"/>
      <c r="W2543" s="11"/>
      <c r="X2543" s="11"/>
      <c r="Y2543" s="11"/>
      <c r="Z2543" s="246"/>
      <c r="AA25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3" s="250" t="e">
        <f>IF(tbl_TransDet_Exp[[#This Row],[+/-  (HR GL Detail)]]&lt;&gt;"",tbl_TransDet_Exp[[#This Row],[+/-  (HR GL Detail)]],IF(#REF!&lt;&gt;"",#REF!,""))</f>
        <v>#REF!</v>
      </c>
      <c r="AC2543" s="250" t="str">
        <f t="shared" si="120"/>
        <v>https://financials.omni.fsu.edu/psp/sprdfi/EMPLOYEE/ERP/c/AUDIT_EXPENSE_FUNCTIONS.TE_EXP_SHEET_INQ.GBL?SHEET_ID=</v>
      </c>
      <c r="AD2543" s="250" t="str">
        <f t="shared" si="121"/>
        <v>&amp;PAGE=EX_SHEET_ENTRY</v>
      </c>
      <c r="AE2543" s="250" t="str">
        <f>IF(LEFT(tbl_TransDet_Exp[[#This Row],[Journal Id]],2)="EX",TEXT(tbl_TransDet_Exp[[#This Row],[Vch /Ex /PayId]],"0000000000"),"")</f>
        <v/>
      </c>
      <c r="AF2543" s="250" t="b">
        <f>IF(tbl_TransDet_Exp[[#This Row],[ER Lookup and Format]]&lt;&gt;"",CONCATENATE(tbl_TransDet_Exp[[#This Row],[https://financials.omni.fsu.edu/psp/sprdfi/EMPLOYEE/ERP/c/AUDIT_EXPENSE_FUNCTIONS.TE_EXP_SHEET_INQ.GBL?SHEET_ID=]],AE2543,tbl_TransDet_Exp[[#This Row],[&amp;PAGE=EX_SHEET_ENTRY]]))</f>
        <v>0</v>
      </c>
      <c r="AG2543" s="250" t="str">
        <f t="shared" si="122"/>
        <v>https://docmgmt.its.fsu.edu/NolijWeb/public/apiLoginCheck.jsp?redir=../documentviewer/%3FdocumentId%3D</v>
      </c>
      <c r="AH25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3" s="250" t="str">
        <f>tbl_TransDet_Exp[[#Headers],[&amp;TargetFrameName=None]]</f>
        <v>&amp;TargetFrameName=None</v>
      </c>
      <c r="AJ25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3" s="71"/>
      <c r="AN2543" s="22"/>
      <c r="AO2543" s="22"/>
      <c r="AP2543" s="208"/>
      <c r="AQ2543" s="42" t="e">
        <f>IF(tbl_TransDet_Exp[[#This Row],[Custom SR Type]]="",INDEX(SR_Lookup[Section Name],MATCH(tbl_TransDet_Exp[[#This Row],[Account]],SR_Lookup[Account],0)),tbl_TransDet_Exp[[#This Row],[Custom SR Type]])</f>
        <v>#N/A</v>
      </c>
      <c r="AR2543" s="42">
        <f>VALUE(CONCATENATE(C2543,TEXT(tbl_TransDet_Exp[[#This Row],[Pd]],"00")))</f>
        <v>0</v>
      </c>
      <c r="AS2543" s="42" t="str">
        <f>TEXT(tbl_TransDet_Exp[[#This Row],[Project Id]],"000000")</f>
        <v>000000</v>
      </c>
      <c r="AT2543" s="42" t="e">
        <f>INDEX(Table11[Description],MATCH(tbl_TransDet_Exp[[#This Row],[Account]],Table11[GL Account],0))</f>
        <v>#N/A</v>
      </c>
      <c r="AU25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4" spans="2:47">
      <c r="B2544" s="11"/>
      <c r="C2544" s="243"/>
      <c r="D2544" s="243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244"/>
      <c r="P2544" s="11"/>
      <c r="Q2544" s="245"/>
      <c r="R2544" s="11"/>
      <c r="S2544" s="11"/>
      <c r="T2544" s="11"/>
      <c r="U2544" s="11"/>
      <c r="V2544" s="11"/>
      <c r="W2544" s="11"/>
      <c r="X2544" s="11"/>
      <c r="Y2544" s="11"/>
      <c r="Z2544" s="246"/>
      <c r="AA25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4" s="250" t="e">
        <f>IF(tbl_TransDet_Exp[[#This Row],[+/-  (HR GL Detail)]]&lt;&gt;"",tbl_TransDet_Exp[[#This Row],[+/-  (HR GL Detail)]],IF(#REF!&lt;&gt;"",#REF!,""))</f>
        <v>#REF!</v>
      </c>
      <c r="AC2544" s="250" t="str">
        <f t="shared" si="120"/>
        <v>https://financials.omni.fsu.edu/psp/sprdfi/EMPLOYEE/ERP/c/AUDIT_EXPENSE_FUNCTIONS.TE_EXP_SHEET_INQ.GBL?SHEET_ID=</v>
      </c>
      <c r="AD2544" s="250" t="str">
        <f t="shared" si="121"/>
        <v>&amp;PAGE=EX_SHEET_ENTRY</v>
      </c>
      <c r="AE2544" s="250" t="str">
        <f>IF(LEFT(tbl_TransDet_Exp[[#This Row],[Journal Id]],2)="EX",TEXT(tbl_TransDet_Exp[[#This Row],[Vch /Ex /PayId]],"0000000000"),"")</f>
        <v/>
      </c>
      <c r="AF2544" s="250" t="b">
        <f>IF(tbl_TransDet_Exp[[#This Row],[ER Lookup and Format]]&lt;&gt;"",CONCATENATE(tbl_TransDet_Exp[[#This Row],[https://financials.omni.fsu.edu/psp/sprdfi/EMPLOYEE/ERP/c/AUDIT_EXPENSE_FUNCTIONS.TE_EXP_SHEET_INQ.GBL?SHEET_ID=]],AE2544,tbl_TransDet_Exp[[#This Row],[&amp;PAGE=EX_SHEET_ENTRY]]))</f>
        <v>0</v>
      </c>
      <c r="AG2544" s="250" t="str">
        <f t="shared" si="122"/>
        <v>https://docmgmt.its.fsu.edu/NolijWeb/public/apiLoginCheck.jsp?redir=../documentviewer/%3FdocumentId%3D</v>
      </c>
      <c r="AH25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4" s="250" t="str">
        <f>tbl_TransDet_Exp[[#Headers],[&amp;TargetFrameName=None]]</f>
        <v>&amp;TargetFrameName=None</v>
      </c>
      <c r="AJ25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4" s="71"/>
      <c r="AN2544" s="22"/>
      <c r="AO2544" s="22"/>
      <c r="AP2544" s="208"/>
      <c r="AQ2544" s="42" t="e">
        <f>IF(tbl_TransDet_Exp[[#This Row],[Custom SR Type]]="",INDEX(SR_Lookup[Section Name],MATCH(tbl_TransDet_Exp[[#This Row],[Account]],SR_Lookup[Account],0)),tbl_TransDet_Exp[[#This Row],[Custom SR Type]])</f>
        <v>#N/A</v>
      </c>
      <c r="AR2544" s="42">
        <f>VALUE(CONCATENATE(C2544,TEXT(tbl_TransDet_Exp[[#This Row],[Pd]],"00")))</f>
        <v>0</v>
      </c>
      <c r="AS2544" s="42" t="str">
        <f>TEXT(tbl_TransDet_Exp[[#This Row],[Project Id]],"000000")</f>
        <v>000000</v>
      </c>
      <c r="AT2544" s="42" t="e">
        <f>INDEX(Table11[Description],MATCH(tbl_TransDet_Exp[[#This Row],[Account]],Table11[GL Account],0))</f>
        <v>#N/A</v>
      </c>
      <c r="AU25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5" spans="2:47">
      <c r="B2545" s="11"/>
      <c r="C2545" s="243"/>
      <c r="D2545" s="243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244"/>
      <c r="P2545" s="11"/>
      <c r="Q2545" s="245"/>
      <c r="R2545" s="11"/>
      <c r="S2545" s="11"/>
      <c r="T2545" s="11"/>
      <c r="U2545" s="11"/>
      <c r="V2545" s="11"/>
      <c r="W2545" s="11"/>
      <c r="X2545" s="11"/>
      <c r="Y2545" s="11"/>
      <c r="Z2545" s="246"/>
      <c r="AA25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5" s="250" t="e">
        <f>IF(tbl_TransDet_Exp[[#This Row],[+/-  (HR GL Detail)]]&lt;&gt;"",tbl_TransDet_Exp[[#This Row],[+/-  (HR GL Detail)]],IF(#REF!&lt;&gt;"",#REF!,""))</f>
        <v>#REF!</v>
      </c>
      <c r="AC2545" s="250" t="str">
        <f t="shared" si="120"/>
        <v>https://financials.omni.fsu.edu/psp/sprdfi/EMPLOYEE/ERP/c/AUDIT_EXPENSE_FUNCTIONS.TE_EXP_SHEET_INQ.GBL?SHEET_ID=</v>
      </c>
      <c r="AD2545" s="250" t="str">
        <f t="shared" si="121"/>
        <v>&amp;PAGE=EX_SHEET_ENTRY</v>
      </c>
      <c r="AE2545" s="250" t="str">
        <f>IF(LEFT(tbl_TransDet_Exp[[#This Row],[Journal Id]],2)="EX",TEXT(tbl_TransDet_Exp[[#This Row],[Vch /Ex /PayId]],"0000000000"),"")</f>
        <v/>
      </c>
      <c r="AF2545" s="250" t="b">
        <f>IF(tbl_TransDet_Exp[[#This Row],[ER Lookup and Format]]&lt;&gt;"",CONCATENATE(tbl_TransDet_Exp[[#This Row],[https://financials.omni.fsu.edu/psp/sprdfi/EMPLOYEE/ERP/c/AUDIT_EXPENSE_FUNCTIONS.TE_EXP_SHEET_INQ.GBL?SHEET_ID=]],AE2545,tbl_TransDet_Exp[[#This Row],[&amp;PAGE=EX_SHEET_ENTRY]]))</f>
        <v>0</v>
      </c>
      <c r="AG2545" s="250" t="str">
        <f t="shared" si="122"/>
        <v>https://docmgmt.its.fsu.edu/NolijWeb/public/apiLoginCheck.jsp?redir=../documentviewer/%3FdocumentId%3D</v>
      </c>
      <c r="AH25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5" s="250" t="str">
        <f>tbl_TransDet_Exp[[#Headers],[&amp;TargetFrameName=None]]</f>
        <v>&amp;TargetFrameName=None</v>
      </c>
      <c r="AJ25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5" s="71"/>
      <c r="AN2545" s="22"/>
      <c r="AO2545" s="22"/>
      <c r="AP2545" s="208"/>
      <c r="AQ2545" s="42" t="e">
        <f>IF(tbl_TransDet_Exp[[#This Row],[Custom SR Type]]="",INDEX(SR_Lookup[Section Name],MATCH(tbl_TransDet_Exp[[#This Row],[Account]],SR_Lookup[Account],0)),tbl_TransDet_Exp[[#This Row],[Custom SR Type]])</f>
        <v>#N/A</v>
      </c>
      <c r="AR2545" s="42">
        <f>VALUE(CONCATENATE(C2545,TEXT(tbl_TransDet_Exp[[#This Row],[Pd]],"00")))</f>
        <v>0</v>
      </c>
      <c r="AS2545" s="42" t="str">
        <f>TEXT(tbl_TransDet_Exp[[#This Row],[Project Id]],"000000")</f>
        <v>000000</v>
      </c>
      <c r="AT2545" s="42" t="e">
        <f>INDEX(Table11[Description],MATCH(tbl_TransDet_Exp[[#This Row],[Account]],Table11[GL Account],0))</f>
        <v>#N/A</v>
      </c>
      <c r="AU25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6" spans="2:47">
      <c r="B2546" s="11"/>
      <c r="C2546" s="243"/>
      <c r="D2546" s="243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244"/>
      <c r="P2546" s="11"/>
      <c r="Q2546" s="245"/>
      <c r="R2546" s="11"/>
      <c r="S2546" s="11"/>
      <c r="T2546" s="11"/>
      <c r="U2546" s="11"/>
      <c r="V2546" s="11"/>
      <c r="W2546" s="11"/>
      <c r="X2546" s="11"/>
      <c r="Y2546" s="11"/>
      <c r="Z2546" s="246"/>
      <c r="AA25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6" s="250" t="e">
        <f>IF(tbl_TransDet_Exp[[#This Row],[+/-  (HR GL Detail)]]&lt;&gt;"",tbl_TransDet_Exp[[#This Row],[+/-  (HR GL Detail)]],IF(#REF!&lt;&gt;"",#REF!,""))</f>
        <v>#REF!</v>
      </c>
      <c r="AC2546" s="250" t="str">
        <f t="shared" si="120"/>
        <v>https://financials.omni.fsu.edu/psp/sprdfi/EMPLOYEE/ERP/c/AUDIT_EXPENSE_FUNCTIONS.TE_EXP_SHEET_INQ.GBL?SHEET_ID=</v>
      </c>
      <c r="AD2546" s="250" t="str">
        <f t="shared" si="121"/>
        <v>&amp;PAGE=EX_SHEET_ENTRY</v>
      </c>
      <c r="AE2546" s="250" t="str">
        <f>IF(LEFT(tbl_TransDet_Exp[[#This Row],[Journal Id]],2)="EX",TEXT(tbl_TransDet_Exp[[#This Row],[Vch /Ex /PayId]],"0000000000"),"")</f>
        <v/>
      </c>
      <c r="AF2546" s="250" t="b">
        <f>IF(tbl_TransDet_Exp[[#This Row],[ER Lookup and Format]]&lt;&gt;"",CONCATENATE(tbl_TransDet_Exp[[#This Row],[https://financials.omni.fsu.edu/psp/sprdfi/EMPLOYEE/ERP/c/AUDIT_EXPENSE_FUNCTIONS.TE_EXP_SHEET_INQ.GBL?SHEET_ID=]],AE2546,tbl_TransDet_Exp[[#This Row],[&amp;PAGE=EX_SHEET_ENTRY]]))</f>
        <v>0</v>
      </c>
      <c r="AG2546" s="250" t="str">
        <f t="shared" si="122"/>
        <v>https://docmgmt.its.fsu.edu/NolijWeb/public/apiLoginCheck.jsp?redir=../documentviewer/%3FdocumentId%3D</v>
      </c>
      <c r="AH25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6" s="250" t="str">
        <f>tbl_TransDet_Exp[[#Headers],[&amp;TargetFrameName=None]]</f>
        <v>&amp;TargetFrameName=None</v>
      </c>
      <c r="AJ25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6" s="71"/>
      <c r="AN2546" s="22"/>
      <c r="AO2546" s="22"/>
      <c r="AP2546" s="208"/>
      <c r="AQ2546" s="42" t="e">
        <f>IF(tbl_TransDet_Exp[[#This Row],[Custom SR Type]]="",INDEX(SR_Lookup[Section Name],MATCH(tbl_TransDet_Exp[[#This Row],[Account]],SR_Lookup[Account],0)),tbl_TransDet_Exp[[#This Row],[Custom SR Type]])</f>
        <v>#N/A</v>
      </c>
      <c r="AR2546" s="42">
        <f>VALUE(CONCATENATE(C2546,TEXT(tbl_TransDet_Exp[[#This Row],[Pd]],"00")))</f>
        <v>0</v>
      </c>
      <c r="AS2546" s="42" t="str">
        <f>TEXT(tbl_TransDet_Exp[[#This Row],[Project Id]],"000000")</f>
        <v>000000</v>
      </c>
      <c r="AT2546" s="42" t="e">
        <f>INDEX(Table11[Description],MATCH(tbl_TransDet_Exp[[#This Row],[Account]],Table11[GL Account],0))</f>
        <v>#N/A</v>
      </c>
      <c r="AU25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7" spans="2:47">
      <c r="B2547" s="11"/>
      <c r="C2547" s="243"/>
      <c r="D2547" s="243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244"/>
      <c r="P2547" s="11"/>
      <c r="Q2547" s="245"/>
      <c r="R2547" s="11"/>
      <c r="S2547" s="11"/>
      <c r="T2547" s="11"/>
      <c r="U2547" s="11"/>
      <c r="V2547" s="11"/>
      <c r="W2547" s="11"/>
      <c r="X2547" s="11"/>
      <c r="Y2547" s="11"/>
      <c r="Z2547" s="246"/>
      <c r="AA25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7" s="250" t="e">
        <f>IF(tbl_TransDet_Exp[[#This Row],[+/-  (HR GL Detail)]]&lt;&gt;"",tbl_TransDet_Exp[[#This Row],[+/-  (HR GL Detail)]],IF(#REF!&lt;&gt;"",#REF!,""))</f>
        <v>#REF!</v>
      </c>
      <c r="AC2547" s="250" t="str">
        <f t="shared" si="120"/>
        <v>https://financials.omni.fsu.edu/psp/sprdfi/EMPLOYEE/ERP/c/AUDIT_EXPENSE_FUNCTIONS.TE_EXP_SHEET_INQ.GBL?SHEET_ID=</v>
      </c>
      <c r="AD2547" s="250" t="str">
        <f t="shared" si="121"/>
        <v>&amp;PAGE=EX_SHEET_ENTRY</v>
      </c>
      <c r="AE2547" s="250" t="str">
        <f>IF(LEFT(tbl_TransDet_Exp[[#This Row],[Journal Id]],2)="EX",TEXT(tbl_TransDet_Exp[[#This Row],[Vch /Ex /PayId]],"0000000000"),"")</f>
        <v/>
      </c>
      <c r="AF2547" s="250" t="b">
        <f>IF(tbl_TransDet_Exp[[#This Row],[ER Lookup and Format]]&lt;&gt;"",CONCATENATE(tbl_TransDet_Exp[[#This Row],[https://financials.omni.fsu.edu/psp/sprdfi/EMPLOYEE/ERP/c/AUDIT_EXPENSE_FUNCTIONS.TE_EXP_SHEET_INQ.GBL?SHEET_ID=]],AE2547,tbl_TransDet_Exp[[#This Row],[&amp;PAGE=EX_SHEET_ENTRY]]))</f>
        <v>0</v>
      </c>
      <c r="AG2547" s="250" t="str">
        <f t="shared" si="122"/>
        <v>https://docmgmt.its.fsu.edu/NolijWeb/public/apiLoginCheck.jsp?redir=../documentviewer/%3FdocumentId%3D</v>
      </c>
      <c r="AH25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7" s="250" t="str">
        <f>tbl_TransDet_Exp[[#Headers],[&amp;TargetFrameName=None]]</f>
        <v>&amp;TargetFrameName=None</v>
      </c>
      <c r="AJ25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7" s="71"/>
      <c r="AN2547" s="22"/>
      <c r="AO2547" s="22"/>
      <c r="AP2547" s="208"/>
      <c r="AQ2547" s="42" t="e">
        <f>IF(tbl_TransDet_Exp[[#This Row],[Custom SR Type]]="",INDEX(SR_Lookup[Section Name],MATCH(tbl_TransDet_Exp[[#This Row],[Account]],SR_Lookup[Account],0)),tbl_TransDet_Exp[[#This Row],[Custom SR Type]])</f>
        <v>#N/A</v>
      </c>
      <c r="AR2547" s="42">
        <f>VALUE(CONCATENATE(C2547,TEXT(tbl_TransDet_Exp[[#This Row],[Pd]],"00")))</f>
        <v>0</v>
      </c>
      <c r="AS2547" s="42" t="str">
        <f>TEXT(tbl_TransDet_Exp[[#This Row],[Project Id]],"000000")</f>
        <v>000000</v>
      </c>
      <c r="AT2547" s="42" t="e">
        <f>INDEX(Table11[Description],MATCH(tbl_TransDet_Exp[[#This Row],[Account]],Table11[GL Account],0))</f>
        <v>#N/A</v>
      </c>
      <c r="AU25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8" spans="2:47">
      <c r="B2548" s="11"/>
      <c r="C2548" s="243"/>
      <c r="D2548" s="243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244"/>
      <c r="P2548" s="11"/>
      <c r="Q2548" s="245"/>
      <c r="R2548" s="11"/>
      <c r="S2548" s="11"/>
      <c r="T2548" s="11"/>
      <c r="U2548" s="11"/>
      <c r="V2548" s="11"/>
      <c r="W2548" s="11"/>
      <c r="X2548" s="11"/>
      <c r="Y2548" s="11"/>
      <c r="Z2548" s="246"/>
      <c r="AA25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8" s="250" t="e">
        <f>IF(tbl_TransDet_Exp[[#This Row],[+/-  (HR GL Detail)]]&lt;&gt;"",tbl_TransDet_Exp[[#This Row],[+/-  (HR GL Detail)]],IF(#REF!&lt;&gt;"",#REF!,""))</f>
        <v>#REF!</v>
      </c>
      <c r="AC2548" s="250" t="str">
        <f t="shared" si="120"/>
        <v>https://financials.omni.fsu.edu/psp/sprdfi/EMPLOYEE/ERP/c/AUDIT_EXPENSE_FUNCTIONS.TE_EXP_SHEET_INQ.GBL?SHEET_ID=</v>
      </c>
      <c r="AD2548" s="250" t="str">
        <f t="shared" si="121"/>
        <v>&amp;PAGE=EX_SHEET_ENTRY</v>
      </c>
      <c r="AE2548" s="250" t="str">
        <f>IF(LEFT(tbl_TransDet_Exp[[#This Row],[Journal Id]],2)="EX",TEXT(tbl_TransDet_Exp[[#This Row],[Vch /Ex /PayId]],"0000000000"),"")</f>
        <v/>
      </c>
      <c r="AF2548" s="250" t="b">
        <f>IF(tbl_TransDet_Exp[[#This Row],[ER Lookup and Format]]&lt;&gt;"",CONCATENATE(tbl_TransDet_Exp[[#This Row],[https://financials.omni.fsu.edu/psp/sprdfi/EMPLOYEE/ERP/c/AUDIT_EXPENSE_FUNCTIONS.TE_EXP_SHEET_INQ.GBL?SHEET_ID=]],AE2548,tbl_TransDet_Exp[[#This Row],[&amp;PAGE=EX_SHEET_ENTRY]]))</f>
        <v>0</v>
      </c>
      <c r="AG2548" s="250" t="str">
        <f t="shared" si="122"/>
        <v>https://docmgmt.its.fsu.edu/NolijWeb/public/apiLoginCheck.jsp?redir=../documentviewer/%3FdocumentId%3D</v>
      </c>
      <c r="AH25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8" s="250" t="str">
        <f>tbl_TransDet_Exp[[#Headers],[&amp;TargetFrameName=None]]</f>
        <v>&amp;TargetFrameName=None</v>
      </c>
      <c r="AJ25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8" s="71"/>
      <c r="AN2548" s="22"/>
      <c r="AO2548" s="22"/>
      <c r="AP2548" s="208"/>
      <c r="AQ2548" s="42" t="e">
        <f>IF(tbl_TransDet_Exp[[#This Row],[Custom SR Type]]="",INDEX(SR_Lookup[Section Name],MATCH(tbl_TransDet_Exp[[#This Row],[Account]],SR_Lookup[Account],0)),tbl_TransDet_Exp[[#This Row],[Custom SR Type]])</f>
        <v>#N/A</v>
      </c>
      <c r="AR2548" s="42">
        <f>VALUE(CONCATENATE(C2548,TEXT(tbl_TransDet_Exp[[#This Row],[Pd]],"00")))</f>
        <v>0</v>
      </c>
      <c r="AS2548" s="42" t="str">
        <f>TEXT(tbl_TransDet_Exp[[#This Row],[Project Id]],"000000")</f>
        <v>000000</v>
      </c>
      <c r="AT2548" s="42" t="e">
        <f>INDEX(Table11[Description],MATCH(tbl_TransDet_Exp[[#This Row],[Account]],Table11[GL Account],0))</f>
        <v>#N/A</v>
      </c>
      <c r="AU25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49" spans="2:47">
      <c r="B2549" s="11"/>
      <c r="C2549" s="243"/>
      <c r="D2549" s="243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244"/>
      <c r="P2549" s="11"/>
      <c r="Q2549" s="245"/>
      <c r="R2549" s="11"/>
      <c r="S2549" s="11"/>
      <c r="T2549" s="11"/>
      <c r="U2549" s="11"/>
      <c r="V2549" s="11"/>
      <c r="W2549" s="11"/>
      <c r="X2549" s="11"/>
      <c r="Y2549" s="11"/>
      <c r="Z2549" s="246"/>
      <c r="AA25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49" s="250" t="e">
        <f>IF(tbl_TransDet_Exp[[#This Row],[+/-  (HR GL Detail)]]&lt;&gt;"",tbl_TransDet_Exp[[#This Row],[+/-  (HR GL Detail)]],IF(#REF!&lt;&gt;"",#REF!,""))</f>
        <v>#REF!</v>
      </c>
      <c r="AC2549" s="250" t="str">
        <f t="shared" si="120"/>
        <v>https://financials.omni.fsu.edu/psp/sprdfi/EMPLOYEE/ERP/c/AUDIT_EXPENSE_FUNCTIONS.TE_EXP_SHEET_INQ.GBL?SHEET_ID=</v>
      </c>
      <c r="AD2549" s="250" t="str">
        <f t="shared" si="121"/>
        <v>&amp;PAGE=EX_SHEET_ENTRY</v>
      </c>
      <c r="AE2549" s="250" t="str">
        <f>IF(LEFT(tbl_TransDet_Exp[[#This Row],[Journal Id]],2)="EX",TEXT(tbl_TransDet_Exp[[#This Row],[Vch /Ex /PayId]],"0000000000"),"")</f>
        <v/>
      </c>
      <c r="AF2549" s="250" t="b">
        <f>IF(tbl_TransDet_Exp[[#This Row],[ER Lookup and Format]]&lt;&gt;"",CONCATENATE(tbl_TransDet_Exp[[#This Row],[https://financials.omni.fsu.edu/psp/sprdfi/EMPLOYEE/ERP/c/AUDIT_EXPENSE_FUNCTIONS.TE_EXP_SHEET_INQ.GBL?SHEET_ID=]],AE2549,tbl_TransDet_Exp[[#This Row],[&amp;PAGE=EX_SHEET_ENTRY]]))</f>
        <v>0</v>
      </c>
      <c r="AG2549" s="250" t="str">
        <f t="shared" si="122"/>
        <v>https://docmgmt.its.fsu.edu/NolijWeb/public/apiLoginCheck.jsp?redir=../documentviewer/%3FdocumentId%3D</v>
      </c>
      <c r="AH25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49" s="250" t="str">
        <f>tbl_TransDet_Exp[[#Headers],[&amp;TargetFrameName=None]]</f>
        <v>&amp;TargetFrameName=None</v>
      </c>
      <c r="AJ25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49" s="71"/>
      <c r="AN2549" s="22"/>
      <c r="AO2549" s="22"/>
      <c r="AP2549" s="208"/>
      <c r="AQ2549" s="42" t="e">
        <f>IF(tbl_TransDet_Exp[[#This Row],[Custom SR Type]]="",INDEX(SR_Lookup[Section Name],MATCH(tbl_TransDet_Exp[[#This Row],[Account]],SR_Lookup[Account],0)),tbl_TransDet_Exp[[#This Row],[Custom SR Type]])</f>
        <v>#N/A</v>
      </c>
      <c r="AR2549" s="42">
        <f>VALUE(CONCATENATE(C2549,TEXT(tbl_TransDet_Exp[[#This Row],[Pd]],"00")))</f>
        <v>0</v>
      </c>
      <c r="AS2549" s="42" t="str">
        <f>TEXT(tbl_TransDet_Exp[[#This Row],[Project Id]],"000000")</f>
        <v>000000</v>
      </c>
      <c r="AT2549" s="42" t="e">
        <f>INDEX(Table11[Description],MATCH(tbl_TransDet_Exp[[#This Row],[Account]],Table11[GL Account],0))</f>
        <v>#N/A</v>
      </c>
      <c r="AU25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0" spans="2:47">
      <c r="B2550" s="11"/>
      <c r="C2550" s="243"/>
      <c r="D2550" s="243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244"/>
      <c r="P2550" s="11"/>
      <c r="Q2550" s="245"/>
      <c r="R2550" s="11"/>
      <c r="S2550" s="11"/>
      <c r="T2550" s="11"/>
      <c r="U2550" s="11"/>
      <c r="V2550" s="11"/>
      <c r="W2550" s="11"/>
      <c r="X2550" s="11"/>
      <c r="Y2550" s="11"/>
      <c r="Z2550" s="246"/>
      <c r="AA25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0" s="250" t="e">
        <f>IF(tbl_TransDet_Exp[[#This Row],[+/-  (HR GL Detail)]]&lt;&gt;"",tbl_TransDet_Exp[[#This Row],[+/-  (HR GL Detail)]],IF(#REF!&lt;&gt;"",#REF!,""))</f>
        <v>#REF!</v>
      </c>
      <c r="AC2550" s="250" t="str">
        <f t="shared" si="120"/>
        <v>https://financials.omni.fsu.edu/psp/sprdfi/EMPLOYEE/ERP/c/AUDIT_EXPENSE_FUNCTIONS.TE_EXP_SHEET_INQ.GBL?SHEET_ID=</v>
      </c>
      <c r="AD2550" s="250" t="str">
        <f t="shared" si="121"/>
        <v>&amp;PAGE=EX_SHEET_ENTRY</v>
      </c>
      <c r="AE2550" s="250" t="str">
        <f>IF(LEFT(tbl_TransDet_Exp[[#This Row],[Journal Id]],2)="EX",TEXT(tbl_TransDet_Exp[[#This Row],[Vch /Ex /PayId]],"0000000000"),"")</f>
        <v/>
      </c>
      <c r="AF2550" s="250" t="b">
        <f>IF(tbl_TransDet_Exp[[#This Row],[ER Lookup and Format]]&lt;&gt;"",CONCATENATE(tbl_TransDet_Exp[[#This Row],[https://financials.omni.fsu.edu/psp/sprdfi/EMPLOYEE/ERP/c/AUDIT_EXPENSE_FUNCTIONS.TE_EXP_SHEET_INQ.GBL?SHEET_ID=]],AE2550,tbl_TransDet_Exp[[#This Row],[&amp;PAGE=EX_SHEET_ENTRY]]))</f>
        <v>0</v>
      </c>
      <c r="AG2550" s="250" t="str">
        <f t="shared" si="122"/>
        <v>https://docmgmt.its.fsu.edu/NolijWeb/public/apiLoginCheck.jsp?redir=../documentviewer/%3FdocumentId%3D</v>
      </c>
      <c r="AH25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0" s="250" t="str">
        <f>tbl_TransDet_Exp[[#Headers],[&amp;TargetFrameName=None]]</f>
        <v>&amp;TargetFrameName=None</v>
      </c>
      <c r="AJ25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0" s="71"/>
      <c r="AN2550" s="22"/>
      <c r="AO2550" s="22"/>
      <c r="AP2550" s="208"/>
      <c r="AQ2550" s="42" t="e">
        <f>IF(tbl_TransDet_Exp[[#This Row],[Custom SR Type]]="",INDEX(SR_Lookup[Section Name],MATCH(tbl_TransDet_Exp[[#This Row],[Account]],SR_Lookup[Account],0)),tbl_TransDet_Exp[[#This Row],[Custom SR Type]])</f>
        <v>#N/A</v>
      </c>
      <c r="AR2550" s="42">
        <f>VALUE(CONCATENATE(C2550,TEXT(tbl_TransDet_Exp[[#This Row],[Pd]],"00")))</f>
        <v>0</v>
      </c>
      <c r="AS2550" s="42" t="str">
        <f>TEXT(tbl_TransDet_Exp[[#This Row],[Project Id]],"000000")</f>
        <v>000000</v>
      </c>
      <c r="AT2550" s="42" t="e">
        <f>INDEX(Table11[Description],MATCH(tbl_TransDet_Exp[[#This Row],[Account]],Table11[GL Account],0))</f>
        <v>#N/A</v>
      </c>
      <c r="AU25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1" spans="2:47">
      <c r="B2551" s="11"/>
      <c r="C2551" s="243"/>
      <c r="D2551" s="243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244"/>
      <c r="P2551" s="11"/>
      <c r="Q2551" s="245"/>
      <c r="R2551" s="11"/>
      <c r="S2551" s="11"/>
      <c r="T2551" s="11"/>
      <c r="U2551" s="11"/>
      <c r="V2551" s="11"/>
      <c r="W2551" s="11"/>
      <c r="X2551" s="11"/>
      <c r="Y2551" s="11"/>
      <c r="Z2551" s="246"/>
      <c r="AA25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1" s="250" t="e">
        <f>IF(tbl_TransDet_Exp[[#This Row],[+/-  (HR GL Detail)]]&lt;&gt;"",tbl_TransDet_Exp[[#This Row],[+/-  (HR GL Detail)]],IF(#REF!&lt;&gt;"",#REF!,""))</f>
        <v>#REF!</v>
      </c>
      <c r="AC2551" s="250" t="str">
        <f t="shared" si="120"/>
        <v>https://financials.omni.fsu.edu/psp/sprdfi/EMPLOYEE/ERP/c/AUDIT_EXPENSE_FUNCTIONS.TE_EXP_SHEET_INQ.GBL?SHEET_ID=</v>
      </c>
      <c r="AD2551" s="250" t="str">
        <f t="shared" si="121"/>
        <v>&amp;PAGE=EX_SHEET_ENTRY</v>
      </c>
      <c r="AE2551" s="250" t="str">
        <f>IF(LEFT(tbl_TransDet_Exp[[#This Row],[Journal Id]],2)="EX",TEXT(tbl_TransDet_Exp[[#This Row],[Vch /Ex /PayId]],"0000000000"),"")</f>
        <v/>
      </c>
      <c r="AF2551" s="250" t="b">
        <f>IF(tbl_TransDet_Exp[[#This Row],[ER Lookup and Format]]&lt;&gt;"",CONCATENATE(tbl_TransDet_Exp[[#This Row],[https://financials.omni.fsu.edu/psp/sprdfi/EMPLOYEE/ERP/c/AUDIT_EXPENSE_FUNCTIONS.TE_EXP_SHEET_INQ.GBL?SHEET_ID=]],AE2551,tbl_TransDet_Exp[[#This Row],[&amp;PAGE=EX_SHEET_ENTRY]]))</f>
        <v>0</v>
      </c>
      <c r="AG2551" s="250" t="str">
        <f t="shared" si="122"/>
        <v>https://docmgmt.its.fsu.edu/NolijWeb/public/apiLoginCheck.jsp?redir=../documentviewer/%3FdocumentId%3D</v>
      </c>
      <c r="AH25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1" s="250" t="str">
        <f>tbl_TransDet_Exp[[#Headers],[&amp;TargetFrameName=None]]</f>
        <v>&amp;TargetFrameName=None</v>
      </c>
      <c r="AJ25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1" s="71"/>
      <c r="AN2551" s="22"/>
      <c r="AO2551" s="22"/>
      <c r="AP2551" s="208"/>
      <c r="AQ2551" s="42" t="e">
        <f>IF(tbl_TransDet_Exp[[#This Row],[Custom SR Type]]="",INDEX(SR_Lookup[Section Name],MATCH(tbl_TransDet_Exp[[#This Row],[Account]],SR_Lookup[Account],0)),tbl_TransDet_Exp[[#This Row],[Custom SR Type]])</f>
        <v>#N/A</v>
      </c>
      <c r="AR2551" s="42">
        <f>VALUE(CONCATENATE(C2551,TEXT(tbl_TransDet_Exp[[#This Row],[Pd]],"00")))</f>
        <v>0</v>
      </c>
      <c r="AS2551" s="42" t="str">
        <f>TEXT(tbl_TransDet_Exp[[#This Row],[Project Id]],"000000")</f>
        <v>000000</v>
      </c>
      <c r="AT2551" s="42" t="e">
        <f>INDEX(Table11[Description],MATCH(tbl_TransDet_Exp[[#This Row],[Account]],Table11[GL Account],0))</f>
        <v>#N/A</v>
      </c>
      <c r="AU25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2" spans="2:47">
      <c r="B2552" s="11"/>
      <c r="C2552" s="243"/>
      <c r="D2552" s="243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244"/>
      <c r="P2552" s="11"/>
      <c r="Q2552" s="245"/>
      <c r="R2552" s="11"/>
      <c r="S2552" s="11"/>
      <c r="T2552" s="11"/>
      <c r="U2552" s="11"/>
      <c r="V2552" s="11"/>
      <c r="W2552" s="11"/>
      <c r="X2552" s="11"/>
      <c r="Y2552" s="11"/>
      <c r="Z2552" s="246"/>
      <c r="AA25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2" s="250" t="e">
        <f>IF(tbl_TransDet_Exp[[#This Row],[+/-  (HR GL Detail)]]&lt;&gt;"",tbl_TransDet_Exp[[#This Row],[+/-  (HR GL Detail)]],IF(#REF!&lt;&gt;"",#REF!,""))</f>
        <v>#REF!</v>
      </c>
      <c r="AC2552" s="250" t="str">
        <f t="shared" si="120"/>
        <v>https://financials.omni.fsu.edu/psp/sprdfi/EMPLOYEE/ERP/c/AUDIT_EXPENSE_FUNCTIONS.TE_EXP_SHEET_INQ.GBL?SHEET_ID=</v>
      </c>
      <c r="AD2552" s="250" t="str">
        <f t="shared" si="121"/>
        <v>&amp;PAGE=EX_SHEET_ENTRY</v>
      </c>
      <c r="AE2552" s="250" t="str">
        <f>IF(LEFT(tbl_TransDet_Exp[[#This Row],[Journal Id]],2)="EX",TEXT(tbl_TransDet_Exp[[#This Row],[Vch /Ex /PayId]],"0000000000"),"")</f>
        <v/>
      </c>
      <c r="AF2552" s="250" t="b">
        <f>IF(tbl_TransDet_Exp[[#This Row],[ER Lookup and Format]]&lt;&gt;"",CONCATENATE(tbl_TransDet_Exp[[#This Row],[https://financials.omni.fsu.edu/psp/sprdfi/EMPLOYEE/ERP/c/AUDIT_EXPENSE_FUNCTIONS.TE_EXP_SHEET_INQ.GBL?SHEET_ID=]],AE2552,tbl_TransDet_Exp[[#This Row],[&amp;PAGE=EX_SHEET_ENTRY]]))</f>
        <v>0</v>
      </c>
      <c r="AG2552" s="250" t="str">
        <f t="shared" si="122"/>
        <v>https://docmgmt.its.fsu.edu/NolijWeb/public/apiLoginCheck.jsp?redir=../documentviewer/%3FdocumentId%3D</v>
      </c>
      <c r="AH25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2" s="250" t="str">
        <f>tbl_TransDet_Exp[[#Headers],[&amp;TargetFrameName=None]]</f>
        <v>&amp;TargetFrameName=None</v>
      </c>
      <c r="AJ25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2" s="71"/>
      <c r="AN2552" s="22"/>
      <c r="AO2552" s="22"/>
      <c r="AP2552" s="208"/>
      <c r="AQ2552" s="42" t="e">
        <f>IF(tbl_TransDet_Exp[[#This Row],[Custom SR Type]]="",INDEX(SR_Lookup[Section Name],MATCH(tbl_TransDet_Exp[[#This Row],[Account]],SR_Lookup[Account],0)),tbl_TransDet_Exp[[#This Row],[Custom SR Type]])</f>
        <v>#N/A</v>
      </c>
      <c r="AR2552" s="42">
        <f>VALUE(CONCATENATE(C2552,TEXT(tbl_TransDet_Exp[[#This Row],[Pd]],"00")))</f>
        <v>0</v>
      </c>
      <c r="AS2552" s="42" t="str">
        <f>TEXT(tbl_TransDet_Exp[[#This Row],[Project Id]],"000000")</f>
        <v>000000</v>
      </c>
      <c r="AT2552" s="42" t="e">
        <f>INDEX(Table11[Description],MATCH(tbl_TransDet_Exp[[#This Row],[Account]],Table11[GL Account],0))</f>
        <v>#N/A</v>
      </c>
      <c r="AU25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3" spans="2:47">
      <c r="B2553" s="11"/>
      <c r="C2553" s="243"/>
      <c r="D2553" s="243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244"/>
      <c r="P2553" s="11"/>
      <c r="Q2553" s="245"/>
      <c r="R2553" s="11"/>
      <c r="S2553" s="11"/>
      <c r="T2553" s="11"/>
      <c r="U2553" s="11"/>
      <c r="V2553" s="11"/>
      <c r="W2553" s="11"/>
      <c r="X2553" s="11"/>
      <c r="Y2553" s="11"/>
      <c r="Z2553" s="246"/>
      <c r="AA25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3" s="250" t="e">
        <f>IF(tbl_TransDet_Exp[[#This Row],[+/-  (HR GL Detail)]]&lt;&gt;"",tbl_TransDet_Exp[[#This Row],[+/-  (HR GL Detail)]],IF(#REF!&lt;&gt;"",#REF!,""))</f>
        <v>#REF!</v>
      </c>
      <c r="AC2553" s="250" t="str">
        <f t="shared" si="120"/>
        <v>https://financials.omni.fsu.edu/psp/sprdfi/EMPLOYEE/ERP/c/AUDIT_EXPENSE_FUNCTIONS.TE_EXP_SHEET_INQ.GBL?SHEET_ID=</v>
      </c>
      <c r="AD2553" s="250" t="str">
        <f t="shared" si="121"/>
        <v>&amp;PAGE=EX_SHEET_ENTRY</v>
      </c>
      <c r="AE2553" s="250" t="str">
        <f>IF(LEFT(tbl_TransDet_Exp[[#This Row],[Journal Id]],2)="EX",TEXT(tbl_TransDet_Exp[[#This Row],[Vch /Ex /PayId]],"0000000000"),"")</f>
        <v/>
      </c>
      <c r="AF2553" s="250" t="b">
        <f>IF(tbl_TransDet_Exp[[#This Row],[ER Lookup and Format]]&lt;&gt;"",CONCATENATE(tbl_TransDet_Exp[[#This Row],[https://financials.omni.fsu.edu/psp/sprdfi/EMPLOYEE/ERP/c/AUDIT_EXPENSE_FUNCTIONS.TE_EXP_SHEET_INQ.GBL?SHEET_ID=]],AE2553,tbl_TransDet_Exp[[#This Row],[&amp;PAGE=EX_SHEET_ENTRY]]))</f>
        <v>0</v>
      </c>
      <c r="AG2553" s="250" t="str">
        <f t="shared" si="122"/>
        <v>https://docmgmt.its.fsu.edu/NolijWeb/public/apiLoginCheck.jsp?redir=../documentviewer/%3FdocumentId%3D</v>
      </c>
      <c r="AH25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3" s="250" t="str">
        <f>tbl_TransDet_Exp[[#Headers],[&amp;TargetFrameName=None]]</f>
        <v>&amp;TargetFrameName=None</v>
      </c>
      <c r="AJ25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3" s="71"/>
      <c r="AN2553" s="22"/>
      <c r="AO2553" s="22"/>
      <c r="AP2553" s="208"/>
      <c r="AQ2553" s="42" t="e">
        <f>IF(tbl_TransDet_Exp[[#This Row],[Custom SR Type]]="",INDEX(SR_Lookup[Section Name],MATCH(tbl_TransDet_Exp[[#This Row],[Account]],SR_Lookup[Account],0)),tbl_TransDet_Exp[[#This Row],[Custom SR Type]])</f>
        <v>#N/A</v>
      </c>
      <c r="AR2553" s="42">
        <f>VALUE(CONCATENATE(C2553,TEXT(tbl_TransDet_Exp[[#This Row],[Pd]],"00")))</f>
        <v>0</v>
      </c>
      <c r="AS2553" s="42" t="str">
        <f>TEXT(tbl_TransDet_Exp[[#This Row],[Project Id]],"000000")</f>
        <v>000000</v>
      </c>
      <c r="AT2553" s="42" t="e">
        <f>INDEX(Table11[Description],MATCH(tbl_TransDet_Exp[[#This Row],[Account]],Table11[GL Account],0))</f>
        <v>#N/A</v>
      </c>
      <c r="AU25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4" spans="2:47">
      <c r="B2554" s="11"/>
      <c r="C2554" s="243"/>
      <c r="D2554" s="243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244"/>
      <c r="P2554" s="11"/>
      <c r="Q2554" s="245"/>
      <c r="R2554" s="11"/>
      <c r="S2554" s="11"/>
      <c r="T2554" s="11"/>
      <c r="U2554" s="11"/>
      <c r="V2554" s="11"/>
      <c r="W2554" s="11"/>
      <c r="X2554" s="11"/>
      <c r="Y2554" s="11"/>
      <c r="Z2554" s="246"/>
      <c r="AA25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4" s="250" t="e">
        <f>IF(tbl_TransDet_Exp[[#This Row],[+/-  (HR GL Detail)]]&lt;&gt;"",tbl_TransDet_Exp[[#This Row],[+/-  (HR GL Detail)]],IF(#REF!&lt;&gt;"",#REF!,""))</f>
        <v>#REF!</v>
      </c>
      <c r="AC2554" s="250" t="str">
        <f t="shared" si="120"/>
        <v>https://financials.omni.fsu.edu/psp/sprdfi/EMPLOYEE/ERP/c/AUDIT_EXPENSE_FUNCTIONS.TE_EXP_SHEET_INQ.GBL?SHEET_ID=</v>
      </c>
      <c r="AD2554" s="250" t="str">
        <f t="shared" si="121"/>
        <v>&amp;PAGE=EX_SHEET_ENTRY</v>
      </c>
      <c r="AE2554" s="250" t="str">
        <f>IF(LEFT(tbl_TransDet_Exp[[#This Row],[Journal Id]],2)="EX",TEXT(tbl_TransDet_Exp[[#This Row],[Vch /Ex /PayId]],"0000000000"),"")</f>
        <v/>
      </c>
      <c r="AF2554" s="250" t="b">
        <f>IF(tbl_TransDet_Exp[[#This Row],[ER Lookup and Format]]&lt;&gt;"",CONCATENATE(tbl_TransDet_Exp[[#This Row],[https://financials.omni.fsu.edu/psp/sprdfi/EMPLOYEE/ERP/c/AUDIT_EXPENSE_FUNCTIONS.TE_EXP_SHEET_INQ.GBL?SHEET_ID=]],AE2554,tbl_TransDet_Exp[[#This Row],[&amp;PAGE=EX_SHEET_ENTRY]]))</f>
        <v>0</v>
      </c>
      <c r="AG2554" s="250" t="str">
        <f t="shared" si="122"/>
        <v>https://docmgmt.its.fsu.edu/NolijWeb/public/apiLoginCheck.jsp?redir=../documentviewer/%3FdocumentId%3D</v>
      </c>
      <c r="AH25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4" s="250" t="str">
        <f>tbl_TransDet_Exp[[#Headers],[&amp;TargetFrameName=None]]</f>
        <v>&amp;TargetFrameName=None</v>
      </c>
      <c r="AJ25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4" s="71"/>
      <c r="AN2554" s="22"/>
      <c r="AO2554" s="22"/>
      <c r="AP2554" s="208"/>
      <c r="AQ2554" s="42" t="e">
        <f>IF(tbl_TransDet_Exp[[#This Row],[Custom SR Type]]="",INDEX(SR_Lookup[Section Name],MATCH(tbl_TransDet_Exp[[#This Row],[Account]],SR_Lookup[Account],0)),tbl_TransDet_Exp[[#This Row],[Custom SR Type]])</f>
        <v>#N/A</v>
      </c>
      <c r="AR2554" s="42">
        <f>VALUE(CONCATENATE(C2554,TEXT(tbl_TransDet_Exp[[#This Row],[Pd]],"00")))</f>
        <v>0</v>
      </c>
      <c r="AS2554" s="42" t="str">
        <f>TEXT(tbl_TransDet_Exp[[#This Row],[Project Id]],"000000")</f>
        <v>000000</v>
      </c>
      <c r="AT2554" s="42" t="e">
        <f>INDEX(Table11[Description],MATCH(tbl_TransDet_Exp[[#This Row],[Account]],Table11[GL Account],0))</f>
        <v>#N/A</v>
      </c>
      <c r="AU25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5" spans="2:47">
      <c r="B2555" s="11"/>
      <c r="C2555" s="243"/>
      <c r="D2555" s="243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244"/>
      <c r="P2555" s="11"/>
      <c r="Q2555" s="245"/>
      <c r="R2555" s="11"/>
      <c r="S2555" s="11"/>
      <c r="T2555" s="11"/>
      <c r="U2555" s="11"/>
      <c r="V2555" s="11"/>
      <c r="W2555" s="11"/>
      <c r="X2555" s="11"/>
      <c r="Y2555" s="11"/>
      <c r="Z2555" s="246"/>
      <c r="AA25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5" s="250" t="e">
        <f>IF(tbl_TransDet_Exp[[#This Row],[+/-  (HR GL Detail)]]&lt;&gt;"",tbl_TransDet_Exp[[#This Row],[+/-  (HR GL Detail)]],IF(#REF!&lt;&gt;"",#REF!,""))</f>
        <v>#REF!</v>
      </c>
      <c r="AC2555" s="250" t="str">
        <f t="shared" si="120"/>
        <v>https://financials.omni.fsu.edu/psp/sprdfi/EMPLOYEE/ERP/c/AUDIT_EXPENSE_FUNCTIONS.TE_EXP_SHEET_INQ.GBL?SHEET_ID=</v>
      </c>
      <c r="AD2555" s="250" t="str">
        <f t="shared" si="121"/>
        <v>&amp;PAGE=EX_SHEET_ENTRY</v>
      </c>
      <c r="AE2555" s="250" t="str">
        <f>IF(LEFT(tbl_TransDet_Exp[[#This Row],[Journal Id]],2)="EX",TEXT(tbl_TransDet_Exp[[#This Row],[Vch /Ex /PayId]],"0000000000"),"")</f>
        <v/>
      </c>
      <c r="AF2555" s="250" t="b">
        <f>IF(tbl_TransDet_Exp[[#This Row],[ER Lookup and Format]]&lt;&gt;"",CONCATENATE(tbl_TransDet_Exp[[#This Row],[https://financials.omni.fsu.edu/psp/sprdfi/EMPLOYEE/ERP/c/AUDIT_EXPENSE_FUNCTIONS.TE_EXP_SHEET_INQ.GBL?SHEET_ID=]],AE2555,tbl_TransDet_Exp[[#This Row],[&amp;PAGE=EX_SHEET_ENTRY]]))</f>
        <v>0</v>
      </c>
      <c r="AG2555" s="250" t="str">
        <f t="shared" si="122"/>
        <v>https://docmgmt.its.fsu.edu/NolijWeb/public/apiLoginCheck.jsp?redir=../documentviewer/%3FdocumentId%3D</v>
      </c>
      <c r="AH25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5" s="250" t="str">
        <f>tbl_TransDet_Exp[[#Headers],[&amp;TargetFrameName=None]]</f>
        <v>&amp;TargetFrameName=None</v>
      </c>
      <c r="AJ25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5" s="71"/>
      <c r="AN2555" s="22"/>
      <c r="AO2555" s="22"/>
      <c r="AP2555" s="208"/>
      <c r="AQ2555" s="42" t="e">
        <f>IF(tbl_TransDet_Exp[[#This Row],[Custom SR Type]]="",INDEX(SR_Lookup[Section Name],MATCH(tbl_TransDet_Exp[[#This Row],[Account]],SR_Lookup[Account],0)),tbl_TransDet_Exp[[#This Row],[Custom SR Type]])</f>
        <v>#N/A</v>
      </c>
      <c r="AR2555" s="42">
        <f>VALUE(CONCATENATE(C2555,TEXT(tbl_TransDet_Exp[[#This Row],[Pd]],"00")))</f>
        <v>0</v>
      </c>
      <c r="AS2555" s="42" t="str">
        <f>TEXT(tbl_TransDet_Exp[[#This Row],[Project Id]],"000000")</f>
        <v>000000</v>
      </c>
      <c r="AT2555" s="42" t="e">
        <f>INDEX(Table11[Description],MATCH(tbl_TransDet_Exp[[#This Row],[Account]],Table11[GL Account],0))</f>
        <v>#N/A</v>
      </c>
      <c r="AU25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6" spans="2:47">
      <c r="B2556" s="11"/>
      <c r="C2556" s="243"/>
      <c r="D2556" s="243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244"/>
      <c r="P2556" s="11"/>
      <c r="Q2556" s="245"/>
      <c r="R2556" s="11"/>
      <c r="S2556" s="11"/>
      <c r="T2556" s="11"/>
      <c r="U2556" s="11"/>
      <c r="V2556" s="11"/>
      <c r="W2556" s="11"/>
      <c r="X2556" s="11"/>
      <c r="Y2556" s="11"/>
      <c r="Z2556" s="246"/>
      <c r="AA25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6" s="250" t="e">
        <f>IF(tbl_TransDet_Exp[[#This Row],[+/-  (HR GL Detail)]]&lt;&gt;"",tbl_TransDet_Exp[[#This Row],[+/-  (HR GL Detail)]],IF(#REF!&lt;&gt;"",#REF!,""))</f>
        <v>#REF!</v>
      </c>
      <c r="AC2556" s="250" t="str">
        <f t="shared" si="120"/>
        <v>https://financials.omni.fsu.edu/psp/sprdfi/EMPLOYEE/ERP/c/AUDIT_EXPENSE_FUNCTIONS.TE_EXP_SHEET_INQ.GBL?SHEET_ID=</v>
      </c>
      <c r="AD2556" s="250" t="str">
        <f t="shared" si="121"/>
        <v>&amp;PAGE=EX_SHEET_ENTRY</v>
      </c>
      <c r="AE2556" s="250" t="str">
        <f>IF(LEFT(tbl_TransDet_Exp[[#This Row],[Journal Id]],2)="EX",TEXT(tbl_TransDet_Exp[[#This Row],[Vch /Ex /PayId]],"0000000000"),"")</f>
        <v/>
      </c>
      <c r="AF2556" s="250" t="b">
        <f>IF(tbl_TransDet_Exp[[#This Row],[ER Lookup and Format]]&lt;&gt;"",CONCATENATE(tbl_TransDet_Exp[[#This Row],[https://financials.omni.fsu.edu/psp/sprdfi/EMPLOYEE/ERP/c/AUDIT_EXPENSE_FUNCTIONS.TE_EXP_SHEET_INQ.GBL?SHEET_ID=]],AE2556,tbl_TransDet_Exp[[#This Row],[&amp;PAGE=EX_SHEET_ENTRY]]))</f>
        <v>0</v>
      </c>
      <c r="AG2556" s="250" t="str">
        <f t="shared" si="122"/>
        <v>https://docmgmt.its.fsu.edu/NolijWeb/public/apiLoginCheck.jsp?redir=../documentviewer/%3FdocumentId%3D</v>
      </c>
      <c r="AH25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6" s="250" t="str">
        <f>tbl_TransDet_Exp[[#Headers],[&amp;TargetFrameName=None]]</f>
        <v>&amp;TargetFrameName=None</v>
      </c>
      <c r="AJ25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6" s="71"/>
      <c r="AN2556" s="22"/>
      <c r="AO2556" s="22"/>
      <c r="AP2556" s="208"/>
      <c r="AQ2556" s="42" t="e">
        <f>IF(tbl_TransDet_Exp[[#This Row],[Custom SR Type]]="",INDEX(SR_Lookup[Section Name],MATCH(tbl_TransDet_Exp[[#This Row],[Account]],SR_Lookup[Account],0)),tbl_TransDet_Exp[[#This Row],[Custom SR Type]])</f>
        <v>#N/A</v>
      </c>
      <c r="AR2556" s="42">
        <f>VALUE(CONCATENATE(C2556,TEXT(tbl_TransDet_Exp[[#This Row],[Pd]],"00")))</f>
        <v>0</v>
      </c>
      <c r="AS2556" s="42" t="str">
        <f>TEXT(tbl_TransDet_Exp[[#This Row],[Project Id]],"000000")</f>
        <v>000000</v>
      </c>
      <c r="AT2556" s="42" t="e">
        <f>INDEX(Table11[Description],MATCH(tbl_TransDet_Exp[[#This Row],[Account]],Table11[GL Account],0))</f>
        <v>#N/A</v>
      </c>
      <c r="AU25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7" spans="2:47">
      <c r="B2557" s="11"/>
      <c r="C2557" s="243"/>
      <c r="D2557" s="243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244"/>
      <c r="P2557" s="11"/>
      <c r="Q2557" s="245"/>
      <c r="R2557" s="11"/>
      <c r="S2557" s="11"/>
      <c r="T2557" s="11"/>
      <c r="U2557" s="11"/>
      <c r="V2557" s="11"/>
      <c r="W2557" s="11"/>
      <c r="X2557" s="11"/>
      <c r="Y2557" s="11"/>
      <c r="Z2557" s="246"/>
      <c r="AA25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7" s="250" t="e">
        <f>IF(tbl_TransDet_Exp[[#This Row],[+/-  (HR GL Detail)]]&lt;&gt;"",tbl_TransDet_Exp[[#This Row],[+/-  (HR GL Detail)]],IF(#REF!&lt;&gt;"",#REF!,""))</f>
        <v>#REF!</v>
      </c>
      <c r="AC2557" s="250" t="str">
        <f t="shared" si="120"/>
        <v>https://financials.omni.fsu.edu/psp/sprdfi/EMPLOYEE/ERP/c/AUDIT_EXPENSE_FUNCTIONS.TE_EXP_SHEET_INQ.GBL?SHEET_ID=</v>
      </c>
      <c r="AD2557" s="250" t="str">
        <f t="shared" si="121"/>
        <v>&amp;PAGE=EX_SHEET_ENTRY</v>
      </c>
      <c r="AE2557" s="250" t="str">
        <f>IF(LEFT(tbl_TransDet_Exp[[#This Row],[Journal Id]],2)="EX",TEXT(tbl_TransDet_Exp[[#This Row],[Vch /Ex /PayId]],"0000000000"),"")</f>
        <v/>
      </c>
      <c r="AF2557" s="250" t="b">
        <f>IF(tbl_TransDet_Exp[[#This Row],[ER Lookup and Format]]&lt;&gt;"",CONCATENATE(tbl_TransDet_Exp[[#This Row],[https://financials.omni.fsu.edu/psp/sprdfi/EMPLOYEE/ERP/c/AUDIT_EXPENSE_FUNCTIONS.TE_EXP_SHEET_INQ.GBL?SHEET_ID=]],AE2557,tbl_TransDet_Exp[[#This Row],[&amp;PAGE=EX_SHEET_ENTRY]]))</f>
        <v>0</v>
      </c>
      <c r="AG2557" s="250" t="str">
        <f t="shared" si="122"/>
        <v>https://docmgmt.its.fsu.edu/NolijWeb/public/apiLoginCheck.jsp?redir=../documentviewer/%3FdocumentId%3D</v>
      </c>
      <c r="AH25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7" s="250" t="str">
        <f>tbl_TransDet_Exp[[#Headers],[&amp;TargetFrameName=None]]</f>
        <v>&amp;TargetFrameName=None</v>
      </c>
      <c r="AJ25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7" s="71"/>
      <c r="AN2557" s="22"/>
      <c r="AO2557" s="22"/>
      <c r="AP2557" s="208"/>
      <c r="AQ2557" s="42" t="e">
        <f>IF(tbl_TransDet_Exp[[#This Row],[Custom SR Type]]="",INDEX(SR_Lookup[Section Name],MATCH(tbl_TransDet_Exp[[#This Row],[Account]],SR_Lookup[Account],0)),tbl_TransDet_Exp[[#This Row],[Custom SR Type]])</f>
        <v>#N/A</v>
      </c>
      <c r="AR2557" s="42">
        <f>VALUE(CONCATENATE(C2557,TEXT(tbl_TransDet_Exp[[#This Row],[Pd]],"00")))</f>
        <v>0</v>
      </c>
      <c r="AS2557" s="42" t="str">
        <f>TEXT(tbl_TransDet_Exp[[#This Row],[Project Id]],"000000")</f>
        <v>000000</v>
      </c>
      <c r="AT2557" s="42" t="e">
        <f>INDEX(Table11[Description],MATCH(tbl_TransDet_Exp[[#This Row],[Account]],Table11[GL Account],0))</f>
        <v>#N/A</v>
      </c>
      <c r="AU25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8" spans="2:47">
      <c r="B2558" s="11"/>
      <c r="C2558" s="243"/>
      <c r="D2558" s="243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244"/>
      <c r="P2558" s="11"/>
      <c r="Q2558" s="245"/>
      <c r="R2558" s="11"/>
      <c r="S2558" s="11"/>
      <c r="T2558" s="11"/>
      <c r="U2558" s="11"/>
      <c r="V2558" s="11"/>
      <c r="W2558" s="11"/>
      <c r="X2558" s="11"/>
      <c r="Y2558" s="11"/>
      <c r="Z2558" s="246"/>
      <c r="AA25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8" s="250" t="e">
        <f>IF(tbl_TransDet_Exp[[#This Row],[+/-  (HR GL Detail)]]&lt;&gt;"",tbl_TransDet_Exp[[#This Row],[+/-  (HR GL Detail)]],IF(#REF!&lt;&gt;"",#REF!,""))</f>
        <v>#REF!</v>
      </c>
      <c r="AC2558" s="250" t="str">
        <f t="shared" si="120"/>
        <v>https://financials.omni.fsu.edu/psp/sprdfi/EMPLOYEE/ERP/c/AUDIT_EXPENSE_FUNCTIONS.TE_EXP_SHEET_INQ.GBL?SHEET_ID=</v>
      </c>
      <c r="AD2558" s="250" t="str">
        <f t="shared" si="121"/>
        <v>&amp;PAGE=EX_SHEET_ENTRY</v>
      </c>
      <c r="AE2558" s="250" t="str">
        <f>IF(LEFT(tbl_TransDet_Exp[[#This Row],[Journal Id]],2)="EX",TEXT(tbl_TransDet_Exp[[#This Row],[Vch /Ex /PayId]],"0000000000"),"")</f>
        <v/>
      </c>
      <c r="AF2558" s="250" t="b">
        <f>IF(tbl_TransDet_Exp[[#This Row],[ER Lookup and Format]]&lt;&gt;"",CONCATENATE(tbl_TransDet_Exp[[#This Row],[https://financials.omni.fsu.edu/psp/sprdfi/EMPLOYEE/ERP/c/AUDIT_EXPENSE_FUNCTIONS.TE_EXP_SHEET_INQ.GBL?SHEET_ID=]],AE2558,tbl_TransDet_Exp[[#This Row],[&amp;PAGE=EX_SHEET_ENTRY]]))</f>
        <v>0</v>
      </c>
      <c r="AG2558" s="250" t="str">
        <f t="shared" si="122"/>
        <v>https://docmgmt.its.fsu.edu/NolijWeb/public/apiLoginCheck.jsp?redir=../documentviewer/%3FdocumentId%3D</v>
      </c>
      <c r="AH25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8" s="250" t="str">
        <f>tbl_TransDet_Exp[[#Headers],[&amp;TargetFrameName=None]]</f>
        <v>&amp;TargetFrameName=None</v>
      </c>
      <c r="AJ25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8" s="71"/>
      <c r="AN2558" s="22"/>
      <c r="AO2558" s="22"/>
      <c r="AP2558" s="208"/>
      <c r="AQ2558" s="42" t="e">
        <f>IF(tbl_TransDet_Exp[[#This Row],[Custom SR Type]]="",INDEX(SR_Lookup[Section Name],MATCH(tbl_TransDet_Exp[[#This Row],[Account]],SR_Lookup[Account],0)),tbl_TransDet_Exp[[#This Row],[Custom SR Type]])</f>
        <v>#N/A</v>
      </c>
      <c r="AR2558" s="42">
        <f>VALUE(CONCATENATE(C2558,TEXT(tbl_TransDet_Exp[[#This Row],[Pd]],"00")))</f>
        <v>0</v>
      </c>
      <c r="AS2558" s="42" t="str">
        <f>TEXT(tbl_TransDet_Exp[[#This Row],[Project Id]],"000000")</f>
        <v>000000</v>
      </c>
      <c r="AT2558" s="42" t="e">
        <f>INDEX(Table11[Description],MATCH(tbl_TransDet_Exp[[#This Row],[Account]],Table11[GL Account],0))</f>
        <v>#N/A</v>
      </c>
      <c r="AU25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59" spans="2:47">
      <c r="B2559" s="11"/>
      <c r="C2559" s="243"/>
      <c r="D2559" s="243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244"/>
      <c r="P2559" s="11"/>
      <c r="Q2559" s="245"/>
      <c r="R2559" s="11"/>
      <c r="S2559" s="11"/>
      <c r="T2559" s="11"/>
      <c r="U2559" s="11"/>
      <c r="V2559" s="11"/>
      <c r="W2559" s="11"/>
      <c r="X2559" s="11"/>
      <c r="Y2559" s="11"/>
      <c r="Z2559" s="246"/>
      <c r="AA25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59" s="250" t="e">
        <f>IF(tbl_TransDet_Exp[[#This Row],[+/-  (HR GL Detail)]]&lt;&gt;"",tbl_TransDet_Exp[[#This Row],[+/-  (HR GL Detail)]],IF(#REF!&lt;&gt;"",#REF!,""))</f>
        <v>#REF!</v>
      </c>
      <c r="AC2559" s="250" t="str">
        <f t="shared" si="120"/>
        <v>https://financials.omni.fsu.edu/psp/sprdfi/EMPLOYEE/ERP/c/AUDIT_EXPENSE_FUNCTIONS.TE_EXP_SHEET_INQ.GBL?SHEET_ID=</v>
      </c>
      <c r="AD2559" s="250" t="str">
        <f t="shared" si="121"/>
        <v>&amp;PAGE=EX_SHEET_ENTRY</v>
      </c>
      <c r="AE2559" s="250" t="str">
        <f>IF(LEFT(tbl_TransDet_Exp[[#This Row],[Journal Id]],2)="EX",TEXT(tbl_TransDet_Exp[[#This Row],[Vch /Ex /PayId]],"0000000000"),"")</f>
        <v/>
      </c>
      <c r="AF2559" s="250" t="b">
        <f>IF(tbl_TransDet_Exp[[#This Row],[ER Lookup and Format]]&lt;&gt;"",CONCATENATE(tbl_TransDet_Exp[[#This Row],[https://financials.omni.fsu.edu/psp/sprdfi/EMPLOYEE/ERP/c/AUDIT_EXPENSE_FUNCTIONS.TE_EXP_SHEET_INQ.GBL?SHEET_ID=]],AE2559,tbl_TransDet_Exp[[#This Row],[&amp;PAGE=EX_SHEET_ENTRY]]))</f>
        <v>0</v>
      </c>
      <c r="AG2559" s="250" t="str">
        <f t="shared" si="122"/>
        <v>https://docmgmt.its.fsu.edu/NolijWeb/public/apiLoginCheck.jsp?redir=../documentviewer/%3FdocumentId%3D</v>
      </c>
      <c r="AH25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59" s="250" t="str">
        <f>tbl_TransDet_Exp[[#Headers],[&amp;TargetFrameName=None]]</f>
        <v>&amp;TargetFrameName=None</v>
      </c>
      <c r="AJ25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59" s="71"/>
      <c r="AN2559" s="22"/>
      <c r="AO2559" s="22"/>
      <c r="AP2559" s="208"/>
      <c r="AQ2559" s="42" t="e">
        <f>IF(tbl_TransDet_Exp[[#This Row],[Custom SR Type]]="",INDEX(SR_Lookup[Section Name],MATCH(tbl_TransDet_Exp[[#This Row],[Account]],SR_Lookup[Account],0)),tbl_TransDet_Exp[[#This Row],[Custom SR Type]])</f>
        <v>#N/A</v>
      </c>
      <c r="AR2559" s="42">
        <f>VALUE(CONCATENATE(C2559,TEXT(tbl_TransDet_Exp[[#This Row],[Pd]],"00")))</f>
        <v>0</v>
      </c>
      <c r="AS2559" s="42" t="str">
        <f>TEXT(tbl_TransDet_Exp[[#This Row],[Project Id]],"000000")</f>
        <v>000000</v>
      </c>
      <c r="AT2559" s="42" t="e">
        <f>INDEX(Table11[Description],MATCH(tbl_TransDet_Exp[[#This Row],[Account]],Table11[GL Account],0))</f>
        <v>#N/A</v>
      </c>
      <c r="AU25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0" spans="2:47">
      <c r="B2560" s="11"/>
      <c r="C2560" s="243"/>
      <c r="D2560" s="243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244"/>
      <c r="P2560" s="11"/>
      <c r="Q2560" s="245"/>
      <c r="R2560" s="11"/>
      <c r="S2560" s="11"/>
      <c r="T2560" s="11"/>
      <c r="U2560" s="11"/>
      <c r="V2560" s="11"/>
      <c r="W2560" s="11"/>
      <c r="X2560" s="11"/>
      <c r="Y2560" s="11"/>
      <c r="Z2560" s="246"/>
      <c r="AA25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0" s="250" t="e">
        <f>IF(tbl_TransDet_Exp[[#This Row],[+/-  (HR GL Detail)]]&lt;&gt;"",tbl_TransDet_Exp[[#This Row],[+/-  (HR GL Detail)]],IF(#REF!&lt;&gt;"",#REF!,""))</f>
        <v>#REF!</v>
      </c>
      <c r="AC2560" s="250" t="str">
        <f t="shared" si="120"/>
        <v>https://financials.omni.fsu.edu/psp/sprdfi/EMPLOYEE/ERP/c/AUDIT_EXPENSE_FUNCTIONS.TE_EXP_SHEET_INQ.GBL?SHEET_ID=</v>
      </c>
      <c r="AD2560" s="250" t="str">
        <f t="shared" si="121"/>
        <v>&amp;PAGE=EX_SHEET_ENTRY</v>
      </c>
      <c r="AE2560" s="250" t="str">
        <f>IF(LEFT(tbl_TransDet_Exp[[#This Row],[Journal Id]],2)="EX",TEXT(tbl_TransDet_Exp[[#This Row],[Vch /Ex /PayId]],"0000000000"),"")</f>
        <v/>
      </c>
      <c r="AF2560" s="250" t="b">
        <f>IF(tbl_TransDet_Exp[[#This Row],[ER Lookup and Format]]&lt;&gt;"",CONCATENATE(tbl_TransDet_Exp[[#This Row],[https://financials.omni.fsu.edu/psp/sprdfi/EMPLOYEE/ERP/c/AUDIT_EXPENSE_FUNCTIONS.TE_EXP_SHEET_INQ.GBL?SHEET_ID=]],AE2560,tbl_TransDet_Exp[[#This Row],[&amp;PAGE=EX_SHEET_ENTRY]]))</f>
        <v>0</v>
      </c>
      <c r="AG2560" s="250" t="str">
        <f t="shared" si="122"/>
        <v>https://docmgmt.its.fsu.edu/NolijWeb/public/apiLoginCheck.jsp?redir=../documentviewer/%3FdocumentId%3D</v>
      </c>
      <c r="AH25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0" s="250" t="str">
        <f>tbl_TransDet_Exp[[#Headers],[&amp;TargetFrameName=None]]</f>
        <v>&amp;TargetFrameName=None</v>
      </c>
      <c r="AJ25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0" s="71"/>
      <c r="AN2560" s="22"/>
      <c r="AO2560" s="22"/>
      <c r="AP2560" s="208"/>
      <c r="AQ2560" s="42" t="e">
        <f>IF(tbl_TransDet_Exp[[#This Row],[Custom SR Type]]="",INDEX(SR_Lookup[Section Name],MATCH(tbl_TransDet_Exp[[#This Row],[Account]],SR_Lookup[Account],0)),tbl_TransDet_Exp[[#This Row],[Custom SR Type]])</f>
        <v>#N/A</v>
      </c>
      <c r="AR2560" s="42">
        <f>VALUE(CONCATENATE(C2560,TEXT(tbl_TransDet_Exp[[#This Row],[Pd]],"00")))</f>
        <v>0</v>
      </c>
      <c r="AS2560" s="42" t="str">
        <f>TEXT(tbl_TransDet_Exp[[#This Row],[Project Id]],"000000")</f>
        <v>000000</v>
      </c>
      <c r="AT2560" s="42" t="e">
        <f>INDEX(Table11[Description],MATCH(tbl_TransDet_Exp[[#This Row],[Account]],Table11[GL Account],0))</f>
        <v>#N/A</v>
      </c>
      <c r="AU25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1" spans="2:47">
      <c r="B2561" s="11"/>
      <c r="C2561" s="243"/>
      <c r="D2561" s="243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244"/>
      <c r="P2561" s="11"/>
      <c r="Q2561" s="245"/>
      <c r="R2561" s="11"/>
      <c r="S2561" s="11"/>
      <c r="T2561" s="11"/>
      <c r="U2561" s="11"/>
      <c r="V2561" s="11"/>
      <c r="W2561" s="11"/>
      <c r="X2561" s="11"/>
      <c r="Y2561" s="11"/>
      <c r="Z2561" s="246"/>
      <c r="AA25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1" s="250" t="e">
        <f>IF(tbl_TransDet_Exp[[#This Row],[+/-  (HR GL Detail)]]&lt;&gt;"",tbl_TransDet_Exp[[#This Row],[+/-  (HR GL Detail)]],IF(#REF!&lt;&gt;"",#REF!,""))</f>
        <v>#REF!</v>
      </c>
      <c r="AC2561" s="250" t="str">
        <f t="shared" si="120"/>
        <v>https://financials.omni.fsu.edu/psp/sprdfi/EMPLOYEE/ERP/c/AUDIT_EXPENSE_FUNCTIONS.TE_EXP_SHEET_INQ.GBL?SHEET_ID=</v>
      </c>
      <c r="AD2561" s="250" t="str">
        <f t="shared" si="121"/>
        <v>&amp;PAGE=EX_SHEET_ENTRY</v>
      </c>
      <c r="AE2561" s="250" t="str">
        <f>IF(LEFT(tbl_TransDet_Exp[[#This Row],[Journal Id]],2)="EX",TEXT(tbl_TransDet_Exp[[#This Row],[Vch /Ex /PayId]],"0000000000"),"")</f>
        <v/>
      </c>
      <c r="AF2561" s="250" t="b">
        <f>IF(tbl_TransDet_Exp[[#This Row],[ER Lookup and Format]]&lt;&gt;"",CONCATENATE(tbl_TransDet_Exp[[#This Row],[https://financials.omni.fsu.edu/psp/sprdfi/EMPLOYEE/ERP/c/AUDIT_EXPENSE_FUNCTIONS.TE_EXP_SHEET_INQ.GBL?SHEET_ID=]],AE2561,tbl_TransDet_Exp[[#This Row],[&amp;PAGE=EX_SHEET_ENTRY]]))</f>
        <v>0</v>
      </c>
      <c r="AG2561" s="250" t="str">
        <f t="shared" si="122"/>
        <v>https://docmgmt.its.fsu.edu/NolijWeb/public/apiLoginCheck.jsp?redir=../documentviewer/%3FdocumentId%3D</v>
      </c>
      <c r="AH25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1" s="250" t="str">
        <f>tbl_TransDet_Exp[[#Headers],[&amp;TargetFrameName=None]]</f>
        <v>&amp;TargetFrameName=None</v>
      </c>
      <c r="AJ25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1" s="71"/>
      <c r="AN2561" s="22"/>
      <c r="AO2561" s="22"/>
      <c r="AP2561" s="208"/>
      <c r="AQ2561" s="42" t="e">
        <f>IF(tbl_TransDet_Exp[[#This Row],[Custom SR Type]]="",INDEX(SR_Lookup[Section Name],MATCH(tbl_TransDet_Exp[[#This Row],[Account]],SR_Lookup[Account],0)),tbl_TransDet_Exp[[#This Row],[Custom SR Type]])</f>
        <v>#N/A</v>
      </c>
      <c r="AR2561" s="42">
        <f>VALUE(CONCATENATE(C2561,TEXT(tbl_TransDet_Exp[[#This Row],[Pd]],"00")))</f>
        <v>0</v>
      </c>
      <c r="AS2561" s="42" t="str">
        <f>TEXT(tbl_TransDet_Exp[[#This Row],[Project Id]],"000000")</f>
        <v>000000</v>
      </c>
      <c r="AT2561" s="42" t="e">
        <f>INDEX(Table11[Description],MATCH(tbl_TransDet_Exp[[#This Row],[Account]],Table11[GL Account],0))</f>
        <v>#N/A</v>
      </c>
      <c r="AU25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2" spans="2:47">
      <c r="B2562" s="11"/>
      <c r="C2562" s="243"/>
      <c r="D2562" s="243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244"/>
      <c r="P2562" s="11"/>
      <c r="Q2562" s="245"/>
      <c r="R2562" s="11"/>
      <c r="S2562" s="11"/>
      <c r="T2562" s="11"/>
      <c r="U2562" s="11"/>
      <c r="V2562" s="11"/>
      <c r="W2562" s="11"/>
      <c r="X2562" s="11"/>
      <c r="Y2562" s="11"/>
      <c r="Z2562" s="246"/>
      <c r="AA25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2" s="250" t="e">
        <f>IF(tbl_TransDet_Exp[[#This Row],[+/-  (HR GL Detail)]]&lt;&gt;"",tbl_TransDet_Exp[[#This Row],[+/-  (HR GL Detail)]],IF(#REF!&lt;&gt;"",#REF!,""))</f>
        <v>#REF!</v>
      </c>
      <c r="AC2562" s="250" t="str">
        <f t="shared" si="120"/>
        <v>https://financials.omni.fsu.edu/psp/sprdfi/EMPLOYEE/ERP/c/AUDIT_EXPENSE_FUNCTIONS.TE_EXP_SHEET_INQ.GBL?SHEET_ID=</v>
      </c>
      <c r="AD2562" s="250" t="str">
        <f t="shared" si="121"/>
        <v>&amp;PAGE=EX_SHEET_ENTRY</v>
      </c>
      <c r="AE2562" s="250" t="str">
        <f>IF(LEFT(tbl_TransDet_Exp[[#This Row],[Journal Id]],2)="EX",TEXT(tbl_TransDet_Exp[[#This Row],[Vch /Ex /PayId]],"0000000000"),"")</f>
        <v/>
      </c>
      <c r="AF2562" s="250" t="b">
        <f>IF(tbl_TransDet_Exp[[#This Row],[ER Lookup and Format]]&lt;&gt;"",CONCATENATE(tbl_TransDet_Exp[[#This Row],[https://financials.omni.fsu.edu/psp/sprdfi/EMPLOYEE/ERP/c/AUDIT_EXPENSE_FUNCTIONS.TE_EXP_SHEET_INQ.GBL?SHEET_ID=]],AE2562,tbl_TransDet_Exp[[#This Row],[&amp;PAGE=EX_SHEET_ENTRY]]))</f>
        <v>0</v>
      </c>
      <c r="AG2562" s="250" t="str">
        <f t="shared" si="122"/>
        <v>https://docmgmt.its.fsu.edu/NolijWeb/public/apiLoginCheck.jsp?redir=../documentviewer/%3FdocumentId%3D</v>
      </c>
      <c r="AH25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2" s="250" t="str">
        <f>tbl_TransDet_Exp[[#Headers],[&amp;TargetFrameName=None]]</f>
        <v>&amp;TargetFrameName=None</v>
      </c>
      <c r="AJ25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2" s="71"/>
      <c r="AN2562" s="22"/>
      <c r="AO2562" s="22"/>
      <c r="AP2562" s="208"/>
      <c r="AQ2562" s="42" t="e">
        <f>IF(tbl_TransDet_Exp[[#This Row],[Custom SR Type]]="",INDEX(SR_Lookup[Section Name],MATCH(tbl_TransDet_Exp[[#This Row],[Account]],SR_Lookup[Account],0)),tbl_TransDet_Exp[[#This Row],[Custom SR Type]])</f>
        <v>#N/A</v>
      </c>
      <c r="AR2562" s="42">
        <f>VALUE(CONCATENATE(C2562,TEXT(tbl_TransDet_Exp[[#This Row],[Pd]],"00")))</f>
        <v>0</v>
      </c>
      <c r="AS2562" s="42" t="str">
        <f>TEXT(tbl_TransDet_Exp[[#This Row],[Project Id]],"000000")</f>
        <v>000000</v>
      </c>
      <c r="AT2562" s="42" t="e">
        <f>INDEX(Table11[Description],MATCH(tbl_TransDet_Exp[[#This Row],[Account]],Table11[GL Account],0))</f>
        <v>#N/A</v>
      </c>
      <c r="AU25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3" spans="2:47">
      <c r="B2563" s="11"/>
      <c r="C2563" s="243"/>
      <c r="D2563" s="243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244"/>
      <c r="P2563" s="11"/>
      <c r="Q2563" s="245"/>
      <c r="R2563" s="11"/>
      <c r="S2563" s="11"/>
      <c r="T2563" s="11"/>
      <c r="U2563" s="11"/>
      <c r="V2563" s="11"/>
      <c r="W2563" s="11"/>
      <c r="X2563" s="11"/>
      <c r="Y2563" s="11"/>
      <c r="Z2563" s="246"/>
      <c r="AA25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3" s="250" t="e">
        <f>IF(tbl_TransDet_Exp[[#This Row],[+/-  (HR GL Detail)]]&lt;&gt;"",tbl_TransDet_Exp[[#This Row],[+/-  (HR GL Detail)]],IF(#REF!&lt;&gt;"",#REF!,""))</f>
        <v>#REF!</v>
      </c>
      <c r="AC2563" s="250" t="str">
        <f t="shared" si="120"/>
        <v>https://financials.omni.fsu.edu/psp/sprdfi/EMPLOYEE/ERP/c/AUDIT_EXPENSE_FUNCTIONS.TE_EXP_SHEET_INQ.GBL?SHEET_ID=</v>
      </c>
      <c r="AD2563" s="250" t="str">
        <f t="shared" si="121"/>
        <v>&amp;PAGE=EX_SHEET_ENTRY</v>
      </c>
      <c r="AE2563" s="250" t="str">
        <f>IF(LEFT(tbl_TransDet_Exp[[#This Row],[Journal Id]],2)="EX",TEXT(tbl_TransDet_Exp[[#This Row],[Vch /Ex /PayId]],"0000000000"),"")</f>
        <v/>
      </c>
      <c r="AF2563" s="250" t="b">
        <f>IF(tbl_TransDet_Exp[[#This Row],[ER Lookup and Format]]&lt;&gt;"",CONCATENATE(tbl_TransDet_Exp[[#This Row],[https://financials.omni.fsu.edu/psp/sprdfi/EMPLOYEE/ERP/c/AUDIT_EXPENSE_FUNCTIONS.TE_EXP_SHEET_INQ.GBL?SHEET_ID=]],AE2563,tbl_TransDet_Exp[[#This Row],[&amp;PAGE=EX_SHEET_ENTRY]]))</f>
        <v>0</v>
      </c>
      <c r="AG2563" s="250" t="str">
        <f t="shared" si="122"/>
        <v>https://docmgmt.its.fsu.edu/NolijWeb/public/apiLoginCheck.jsp?redir=../documentviewer/%3FdocumentId%3D</v>
      </c>
      <c r="AH25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3" s="250" t="str">
        <f>tbl_TransDet_Exp[[#Headers],[&amp;TargetFrameName=None]]</f>
        <v>&amp;TargetFrameName=None</v>
      </c>
      <c r="AJ25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3" s="71"/>
      <c r="AN2563" s="22"/>
      <c r="AO2563" s="22"/>
      <c r="AP2563" s="208"/>
      <c r="AQ2563" s="42" t="e">
        <f>IF(tbl_TransDet_Exp[[#This Row],[Custom SR Type]]="",INDEX(SR_Lookup[Section Name],MATCH(tbl_TransDet_Exp[[#This Row],[Account]],SR_Lookup[Account],0)),tbl_TransDet_Exp[[#This Row],[Custom SR Type]])</f>
        <v>#N/A</v>
      </c>
      <c r="AR2563" s="42">
        <f>VALUE(CONCATENATE(C2563,TEXT(tbl_TransDet_Exp[[#This Row],[Pd]],"00")))</f>
        <v>0</v>
      </c>
      <c r="AS2563" s="42" t="str">
        <f>TEXT(tbl_TransDet_Exp[[#This Row],[Project Id]],"000000")</f>
        <v>000000</v>
      </c>
      <c r="AT2563" s="42" t="e">
        <f>INDEX(Table11[Description],MATCH(tbl_TransDet_Exp[[#This Row],[Account]],Table11[GL Account],0))</f>
        <v>#N/A</v>
      </c>
      <c r="AU25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4" spans="2:47">
      <c r="B2564" s="11"/>
      <c r="C2564" s="243"/>
      <c r="D2564" s="243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244"/>
      <c r="P2564" s="11"/>
      <c r="Q2564" s="245"/>
      <c r="R2564" s="11"/>
      <c r="S2564" s="11"/>
      <c r="T2564" s="11"/>
      <c r="U2564" s="11"/>
      <c r="V2564" s="11"/>
      <c r="W2564" s="11"/>
      <c r="X2564" s="11"/>
      <c r="Y2564" s="11"/>
      <c r="Z2564" s="246"/>
      <c r="AA25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4" s="250" t="e">
        <f>IF(tbl_TransDet_Exp[[#This Row],[+/-  (HR GL Detail)]]&lt;&gt;"",tbl_TransDet_Exp[[#This Row],[+/-  (HR GL Detail)]],IF(#REF!&lt;&gt;"",#REF!,""))</f>
        <v>#REF!</v>
      </c>
      <c r="AC2564" s="250" t="str">
        <f t="shared" si="120"/>
        <v>https://financials.omni.fsu.edu/psp/sprdfi/EMPLOYEE/ERP/c/AUDIT_EXPENSE_FUNCTIONS.TE_EXP_SHEET_INQ.GBL?SHEET_ID=</v>
      </c>
      <c r="AD2564" s="250" t="str">
        <f t="shared" si="121"/>
        <v>&amp;PAGE=EX_SHEET_ENTRY</v>
      </c>
      <c r="AE2564" s="250" t="str">
        <f>IF(LEFT(tbl_TransDet_Exp[[#This Row],[Journal Id]],2)="EX",TEXT(tbl_TransDet_Exp[[#This Row],[Vch /Ex /PayId]],"0000000000"),"")</f>
        <v/>
      </c>
      <c r="AF2564" s="250" t="b">
        <f>IF(tbl_TransDet_Exp[[#This Row],[ER Lookup and Format]]&lt;&gt;"",CONCATENATE(tbl_TransDet_Exp[[#This Row],[https://financials.omni.fsu.edu/psp/sprdfi/EMPLOYEE/ERP/c/AUDIT_EXPENSE_FUNCTIONS.TE_EXP_SHEET_INQ.GBL?SHEET_ID=]],AE2564,tbl_TransDet_Exp[[#This Row],[&amp;PAGE=EX_SHEET_ENTRY]]))</f>
        <v>0</v>
      </c>
      <c r="AG2564" s="250" t="str">
        <f t="shared" si="122"/>
        <v>https://docmgmt.its.fsu.edu/NolijWeb/public/apiLoginCheck.jsp?redir=../documentviewer/%3FdocumentId%3D</v>
      </c>
      <c r="AH25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4" s="250" t="str">
        <f>tbl_TransDet_Exp[[#Headers],[&amp;TargetFrameName=None]]</f>
        <v>&amp;TargetFrameName=None</v>
      </c>
      <c r="AJ25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4" s="71"/>
      <c r="AN2564" s="22"/>
      <c r="AO2564" s="22"/>
      <c r="AP2564" s="208"/>
      <c r="AQ2564" s="42" t="e">
        <f>IF(tbl_TransDet_Exp[[#This Row],[Custom SR Type]]="",INDEX(SR_Lookup[Section Name],MATCH(tbl_TransDet_Exp[[#This Row],[Account]],SR_Lookup[Account],0)),tbl_TransDet_Exp[[#This Row],[Custom SR Type]])</f>
        <v>#N/A</v>
      </c>
      <c r="AR2564" s="42">
        <f>VALUE(CONCATENATE(C2564,TEXT(tbl_TransDet_Exp[[#This Row],[Pd]],"00")))</f>
        <v>0</v>
      </c>
      <c r="AS2564" s="42" t="str">
        <f>TEXT(tbl_TransDet_Exp[[#This Row],[Project Id]],"000000")</f>
        <v>000000</v>
      </c>
      <c r="AT2564" s="42" t="e">
        <f>INDEX(Table11[Description],MATCH(tbl_TransDet_Exp[[#This Row],[Account]],Table11[GL Account],0))</f>
        <v>#N/A</v>
      </c>
      <c r="AU25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5" spans="2:47">
      <c r="B2565" s="11"/>
      <c r="C2565" s="243"/>
      <c r="D2565" s="243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244"/>
      <c r="P2565" s="11"/>
      <c r="Q2565" s="245"/>
      <c r="R2565" s="11"/>
      <c r="S2565" s="11"/>
      <c r="T2565" s="11"/>
      <c r="U2565" s="11"/>
      <c r="V2565" s="11"/>
      <c r="W2565" s="11"/>
      <c r="X2565" s="11"/>
      <c r="Y2565" s="11"/>
      <c r="Z2565" s="246"/>
      <c r="AA25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5" s="250" t="e">
        <f>IF(tbl_TransDet_Exp[[#This Row],[+/-  (HR GL Detail)]]&lt;&gt;"",tbl_TransDet_Exp[[#This Row],[+/-  (HR GL Detail)]],IF(#REF!&lt;&gt;"",#REF!,""))</f>
        <v>#REF!</v>
      </c>
      <c r="AC2565" s="250" t="str">
        <f t="shared" si="120"/>
        <v>https://financials.omni.fsu.edu/psp/sprdfi/EMPLOYEE/ERP/c/AUDIT_EXPENSE_FUNCTIONS.TE_EXP_SHEET_INQ.GBL?SHEET_ID=</v>
      </c>
      <c r="AD2565" s="250" t="str">
        <f t="shared" si="121"/>
        <v>&amp;PAGE=EX_SHEET_ENTRY</v>
      </c>
      <c r="AE2565" s="250" t="str">
        <f>IF(LEFT(tbl_TransDet_Exp[[#This Row],[Journal Id]],2)="EX",TEXT(tbl_TransDet_Exp[[#This Row],[Vch /Ex /PayId]],"0000000000"),"")</f>
        <v/>
      </c>
      <c r="AF2565" s="250" t="b">
        <f>IF(tbl_TransDet_Exp[[#This Row],[ER Lookup and Format]]&lt;&gt;"",CONCATENATE(tbl_TransDet_Exp[[#This Row],[https://financials.omni.fsu.edu/psp/sprdfi/EMPLOYEE/ERP/c/AUDIT_EXPENSE_FUNCTIONS.TE_EXP_SHEET_INQ.GBL?SHEET_ID=]],AE2565,tbl_TransDet_Exp[[#This Row],[&amp;PAGE=EX_SHEET_ENTRY]]))</f>
        <v>0</v>
      </c>
      <c r="AG2565" s="250" t="str">
        <f t="shared" si="122"/>
        <v>https://docmgmt.its.fsu.edu/NolijWeb/public/apiLoginCheck.jsp?redir=../documentviewer/%3FdocumentId%3D</v>
      </c>
      <c r="AH25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5" s="250" t="str">
        <f>tbl_TransDet_Exp[[#Headers],[&amp;TargetFrameName=None]]</f>
        <v>&amp;TargetFrameName=None</v>
      </c>
      <c r="AJ25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5" s="71"/>
      <c r="AN2565" s="22"/>
      <c r="AO2565" s="22"/>
      <c r="AP2565" s="208"/>
      <c r="AQ2565" s="42" t="e">
        <f>IF(tbl_TransDet_Exp[[#This Row],[Custom SR Type]]="",INDEX(SR_Lookup[Section Name],MATCH(tbl_TransDet_Exp[[#This Row],[Account]],SR_Lookup[Account],0)),tbl_TransDet_Exp[[#This Row],[Custom SR Type]])</f>
        <v>#N/A</v>
      </c>
      <c r="AR2565" s="42">
        <f>VALUE(CONCATENATE(C2565,TEXT(tbl_TransDet_Exp[[#This Row],[Pd]],"00")))</f>
        <v>0</v>
      </c>
      <c r="AS2565" s="42" t="str">
        <f>TEXT(tbl_TransDet_Exp[[#This Row],[Project Id]],"000000")</f>
        <v>000000</v>
      </c>
      <c r="AT2565" s="42" t="e">
        <f>INDEX(Table11[Description],MATCH(tbl_TransDet_Exp[[#This Row],[Account]],Table11[GL Account],0))</f>
        <v>#N/A</v>
      </c>
      <c r="AU25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6" spans="2:47">
      <c r="B2566" s="11"/>
      <c r="C2566" s="243"/>
      <c r="D2566" s="243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244"/>
      <c r="P2566" s="11"/>
      <c r="Q2566" s="245"/>
      <c r="R2566" s="11"/>
      <c r="S2566" s="11"/>
      <c r="T2566" s="11"/>
      <c r="U2566" s="11"/>
      <c r="V2566" s="11"/>
      <c r="W2566" s="11"/>
      <c r="X2566" s="11"/>
      <c r="Y2566" s="11"/>
      <c r="Z2566" s="246"/>
      <c r="AA25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6" s="250" t="e">
        <f>IF(tbl_TransDet_Exp[[#This Row],[+/-  (HR GL Detail)]]&lt;&gt;"",tbl_TransDet_Exp[[#This Row],[+/-  (HR GL Detail)]],IF(#REF!&lt;&gt;"",#REF!,""))</f>
        <v>#REF!</v>
      </c>
      <c r="AC2566" s="250" t="str">
        <f t="shared" si="120"/>
        <v>https://financials.omni.fsu.edu/psp/sprdfi/EMPLOYEE/ERP/c/AUDIT_EXPENSE_FUNCTIONS.TE_EXP_SHEET_INQ.GBL?SHEET_ID=</v>
      </c>
      <c r="AD2566" s="250" t="str">
        <f t="shared" si="121"/>
        <v>&amp;PAGE=EX_SHEET_ENTRY</v>
      </c>
      <c r="AE2566" s="250" t="str">
        <f>IF(LEFT(tbl_TransDet_Exp[[#This Row],[Journal Id]],2)="EX",TEXT(tbl_TransDet_Exp[[#This Row],[Vch /Ex /PayId]],"0000000000"),"")</f>
        <v/>
      </c>
      <c r="AF2566" s="250" t="b">
        <f>IF(tbl_TransDet_Exp[[#This Row],[ER Lookup and Format]]&lt;&gt;"",CONCATENATE(tbl_TransDet_Exp[[#This Row],[https://financials.omni.fsu.edu/psp/sprdfi/EMPLOYEE/ERP/c/AUDIT_EXPENSE_FUNCTIONS.TE_EXP_SHEET_INQ.GBL?SHEET_ID=]],AE2566,tbl_TransDet_Exp[[#This Row],[&amp;PAGE=EX_SHEET_ENTRY]]))</f>
        <v>0</v>
      </c>
      <c r="AG2566" s="250" t="str">
        <f t="shared" si="122"/>
        <v>https://docmgmt.its.fsu.edu/NolijWeb/public/apiLoginCheck.jsp?redir=../documentviewer/%3FdocumentId%3D</v>
      </c>
      <c r="AH25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6" s="250" t="str">
        <f>tbl_TransDet_Exp[[#Headers],[&amp;TargetFrameName=None]]</f>
        <v>&amp;TargetFrameName=None</v>
      </c>
      <c r="AJ25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6" s="71"/>
      <c r="AN2566" s="22"/>
      <c r="AO2566" s="22"/>
      <c r="AP2566" s="208"/>
      <c r="AQ2566" s="42" t="e">
        <f>IF(tbl_TransDet_Exp[[#This Row],[Custom SR Type]]="",INDEX(SR_Lookup[Section Name],MATCH(tbl_TransDet_Exp[[#This Row],[Account]],SR_Lookup[Account],0)),tbl_TransDet_Exp[[#This Row],[Custom SR Type]])</f>
        <v>#N/A</v>
      </c>
      <c r="AR2566" s="42">
        <f>VALUE(CONCATENATE(C2566,TEXT(tbl_TransDet_Exp[[#This Row],[Pd]],"00")))</f>
        <v>0</v>
      </c>
      <c r="AS2566" s="42" t="str">
        <f>TEXT(tbl_TransDet_Exp[[#This Row],[Project Id]],"000000")</f>
        <v>000000</v>
      </c>
      <c r="AT2566" s="42" t="e">
        <f>INDEX(Table11[Description],MATCH(tbl_TransDet_Exp[[#This Row],[Account]],Table11[GL Account],0))</f>
        <v>#N/A</v>
      </c>
      <c r="AU25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7" spans="2:47">
      <c r="B2567" s="11"/>
      <c r="C2567" s="243"/>
      <c r="D2567" s="243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244"/>
      <c r="P2567" s="11"/>
      <c r="Q2567" s="245"/>
      <c r="R2567" s="11"/>
      <c r="S2567" s="11"/>
      <c r="T2567" s="11"/>
      <c r="U2567" s="11"/>
      <c r="V2567" s="11"/>
      <c r="W2567" s="11"/>
      <c r="X2567" s="11"/>
      <c r="Y2567" s="11"/>
      <c r="Z2567" s="246"/>
      <c r="AA25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7" s="250" t="e">
        <f>IF(tbl_TransDet_Exp[[#This Row],[+/-  (HR GL Detail)]]&lt;&gt;"",tbl_TransDet_Exp[[#This Row],[+/-  (HR GL Detail)]],IF(#REF!&lt;&gt;"",#REF!,""))</f>
        <v>#REF!</v>
      </c>
      <c r="AC2567" s="250" t="str">
        <f t="shared" si="120"/>
        <v>https://financials.omni.fsu.edu/psp/sprdfi/EMPLOYEE/ERP/c/AUDIT_EXPENSE_FUNCTIONS.TE_EXP_SHEET_INQ.GBL?SHEET_ID=</v>
      </c>
      <c r="AD2567" s="250" t="str">
        <f t="shared" si="121"/>
        <v>&amp;PAGE=EX_SHEET_ENTRY</v>
      </c>
      <c r="AE2567" s="250" t="str">
        <f>IF(LEFT(tbl_TransDet_Exp[[#This Row],[Journal Id]],2)="EX",TEXT(tbl_TransDet_Exp[[#This Row],[Vch /Ex /PayId]],"0000000000"),"")</f>
        <v/>
      </c>
      <c r="AF2567" s="250" t="b">
        <f>IF(tbl_TransDet_Exp[[#This Row],[ER Lookup and Format]]&lt;&gt;"",CONCATENATE(tbl_TransDet_Exp[[#This Row],[https://financials.omni.fsu.edu/psp/sprdfi/EMPLOYEE/ERP/c/AUDIT_EXPENSE_FUNCTIONS.TE_EXP_SHEET_INQ.GBL?SHEET_ID=]],AE2567,tbl_TransDet_Exp[[#This Row],[&amp;PAGE=EX_SHEET_ENTRY]]))</f>
        <v>0</v>
      </c>
      <c r="AG2567" s="250" t="str">
        <f t="shared" si="122"/>
        <v>https://docmgmt.its.fsu.edu/NolijWeb/public/apiLoginCheck.jsp?redir=../documentviewer/%3FdocumentId%3D</v>
      </c>
      <c r="AH25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7" s="250" t="str">
        <f>tbl_TransDet_Exp[[#Headers],[&amp;TargetFrameName=None]]</f>
        <v>&amp;TargetFrameName=None</v>
      </c>
      <c r="AJ25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7" s="71"/>
      <c r="AN2567" s="22"/>
      <c r="AO2567" s="22"/>
      <c r="AP2567" s="208"/>
      <c r="AQ2567" s="42" t="e">
        <f>IF(tbl_TransDet_Exp[[#This Row],[Custom SR Type]]="",INDEX(SR_Lookup[Section Name],MATCH(tbl_TransDet_Exp[[#This Row],[Account]],SR_Lookup[Account],0)),tbl_TransDet_Exp[[#This Row],[Custom SR Type]])</f>
        <v>#N/A</v>
      </c>
      <c r="AR2567" s="42">
        <f>VALUE(CONCATENATE(C2567,TEXT(tbl_TransDet_Exp[[#This Row],[Pd]],"00")))</f>
        <v>0</v>
      </c>
      <c r="AS2567" s="42" t="str">
        <f>TEXT(tbl_TransDet_Exp[[#This Row],[Project Id]],"000000")</f>
        <v>000000</v>
      </c>
      <c r="AT2567" s="42" t="e">
        <f>INDEX(Table11[Description],MATCH(tbl_TransDet_Exp[[#This Row],[Account]],Table11[GL Account],0))</f>
        <v>#N/A</v>
      </c>
      <c r="AU25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8" spans="2:47">
      <c r="B2568" s="11"/>
      <c r="C2568" s="243"/>
      <c r="D2568" s="243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244"/>
      <c r="P2568" s="11"/>
      <c r="Q2568" s="245"/>
      <c r="R2568" s="11"/>
      <c r="S2568" s="11"/>
      <c r="T2568" s="11"/>
      <c r="U2568" s="11"/>
      <c r="V2568" s="11"/>
      <c r="W2568" s="11"/>
      <c r="X2568" s="11"/>
      <c r="Y2568" s="11"/>
      <c r="Z2568" s="246"/>
      <c r="AA25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8" s="250" t="e">
        <f>IF(tbl_TransDet_Exp[[#This Row],[+/-  (HR GL Detail)]]&lt;&gt;"",tbl_TransDet_Exp[[#This Row],[+/-  (HR GL Detail)]],IF(#REF!&lt;&gt;"",#REF!,""))</f>
        <v>#REF!</v>
      </c>
      <c r="AC2568" s="250" t="str">
        <f t="shared" si="120"/>
        <v>https://financials.omni.fsu.edu/psp/sprdfi/EMPLOYEE/ERP/c/AUDIT_EXPENSE_FUNCTIONS.TE_EXP_SHEET_INQ.GBL?SHEET_ID=</v>
      </c>
      <c r="AD2568" s="250" t="str">
        <f t="shared" si="121"/>
        <v>&amp;PAGE=EX_SHEET_ENTRY</v>
      </c>
      <c r="AE2568" s="250" t="str">
        <f>IF(LEFT(tbl_TransDet_Exp[[#This Row],[Journal Id]],2)="EX",TEXT(tbl_TransDet_Exp[[#This Row],[Vch /Ex /PayId]],"0000000000"),"")</f>
        <v/>
      </c>
      <c r="AF2568" s="250" t="b">
        <f>IF(tbl_TransDet_Exp[[#This Row],[ER Lookup and Format]]&lt;&gt;"",CONCATENATE(tbl_TransDet_Exp[[#This Row],[https://financials.omni.fsu.edu/psp/sprdfi/EMPLOYEE/ERP/c/AUDIT_EXPENSE_FUNCTIONS.TE_EXP_SHEET_INQ.GBL?SHEET_ID=]],AE2568,tbl_TransDet_Exp[[#This Row],[&amp;PAGE=EX_SHEET_ENTRY]]))</f>
        <v>0</v>
      </c>
      <c r="AG2568" s="250" t="str">
        <f t="shared" si="122"/>
        <v>https://docmgmt.its.fsu.edu/NolijWeb/public/apiLoginCheck.jsp?redir=../documentviewer/%3FdocumentId%3D</v>
      </c>
      <c r="AH25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8" s="250" t="str">
        <f>tbl_TransDet_Exp[[#Headers],[&amp;TargetFrameName=None]]</f>
        <v>&amp;TargetFrameName=None</v>
      </c>
      <c r="AJ25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8" s="71"/>
      <c r="AN2568" s="22"/>
      <c r="AO2568" s="22"/>
      <c r="AP2568" s="208"/>
      <c r="AQ2568" s="42" t="e">
        <f>IF(tbl_TransDet_Exp[[#This Row],[Custom SR Type]]="",INDEX(SR_Lookup[Section Name],MATCH(tbl_TransDet_Exp[[#This Row],[Account]],SR_Lookup[Account],0)),tbl_TransDet_Exp[[#This Row],[Custom SR Type]])</f>
        <v>#N/A</v>
      </c>
      <c r="AR2568" s="42">
        <f>VALUE(CONCATENATE(C2568,TEXT(tbl_TransDet_Exp[[#This Row],[Pd]],"00")))</f>
        <v>0</v>
      </c>
      <c r="AS2568" s="42" t="str">
        <f>TEXT(tbl_TransDet_Exp[[#This Row],[Project Id]],"000000")</f>
        <v>000000</v>
      </c>
      <c r="AT2568" s="42" t="e">
        <f>INDEX(Table11[Description],MATCH(tbl_TransDet_Exp[[#This Row],[Account]],Table11[GL Account],0))</f>
        <v>#N/A</v>
      </c>
      <c r="AU25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69" spans="2:47">
      <c r="B2569" s="11"/>
      <c r="C2569" s="243"/>
      <c r="D2569" s="243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244"/>
      <c r="P2569" s="11"/>
      <c r="Q2569" s="245"/>
      <c r="R2569" s="11"/>
      <c r="S2569" s="11"/>
      <c r="T2569" s="11"/>
      <c r="U2569" s="11"/>
      <c r="V2569" s="11"/>
      <c r="W2569" s="11"/>
      <c r="X2569" s="11"/>
      <c r="Y2569" s="11"/>
      <c r="Z2569" s="246"/>
      <c r="AA25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69" s="250" t="e">
        <f>IF(tbl_TransDet_Exp[[#This Row],[+/-  (HR GL Detail)]]&lt;&gt;"",tbl_TransDet_Exp[[#This Row],[+/-  (HR GL Detail)]],IF(#REF!&lt;&gt;"",#REF!,""))</f>
        <v>#REF!</v>
      </c>
      <c r="AC2569" s="250" t="str">
        <f t="shared" si="120"/>
        <v>https://financials.omni.fsu.edu/psp/sprdfi/EMPLOYEE/ERP/c/AUDIT_EXPENSE_FUNCTIONS.TE_EXP_SHEET_INQ.GBL?SHEET_ID=</v>
      </c>
      <c r="AD2569" s="250" t="str">
        <f t="shared" si="121"/>
        <v>&amp;PAGE=EX_SHEET_ENTRY</v>
      </c>
      <c r="AE2569" s="250" t="str">
        <f>IF(LEFT(tbl_TransDet_Exp[[#This Row],[Journal Id]],2)="EX",TEXT(tbl_TransDet_Exp[[#This Row],[Vch /Ex /PayId]],"0000000000"),"")</f>
        <v/>
      </c>
      <c r="AF2569" s="250" t="b">
        <f>IF(tbl_TransDet_Exp[[#This Row],[ER Lookup and Format]]&lt;&gt;"",CONCATENATE(tbl_TransDet_Exp[[#This Row],[https://financials.omni.fsu.edu/psp/sprdfi/EMPLOYEE/ERP/c/AUDIT_EXPENSE_FUNCTIONS.TE_EXP_SHEET_INQ.GBL?SHEET_ID=]],AE2569,tbl_TransDet_Exp[[#This Row],[&amp;PAGE=EX_SHEET_ENTRY]]))</f>
        <v>0</v>
      </c>
      <c r="AG2569" s="250" t="str">
        <f t="shared" si="122"/>
        <v>https://docmgmt.its.fsu.edu/NolijWeb/public/apiLoginCheck.jsp?redir=../documentviewer/%3FdocumentId%3D</v>
      </c>
      <c r="AH25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69" s="250" t="str">
        <f>tbl_TransDet_Exp[[#Headers],[&amp;TargetFrameName=None]]</f>
        <v>&amp;TargetFrameName=None</v>
      </c>
      <c r="AJ25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69" s="71"/>
      <c r="AN2569" s="22"/>
      <c r="AO2569" s="22"/>
      <c r="AP2569" s="208"/>
      <c r="AQ2569" s="42" t="e">
        <f>IF(tbl_TransDet_Exp[[#This Row],[Custom SR Type]]="",INDEX(SR_Lookup[Section Name],MATCH(tbl_TransDet_Exp[[#This Row],[Account]],SR_Lookup[Account],0)),tbl_TransDet_Exp[[#This Row],[Custom SR Type]])</f>
        <v>#N/A</v>
      </c>
      <c r="AR2569" s="42">
        <f>VALUE(CONCATENATE(C2569,TEXT(tbl_TransDet_Exp[[#This Row],[Pd]],"00")))</f>
        <v>0</v>
      </c>
      <c r="AS2569" s="42" t="str">
        <f>TEXT(tbl_TransDet_Exp[[#This Row],[Project Id]],"000000")</f>
        <v>000000</v>
      </c>
      <c r="AT2569" s="42" t="e">
        <f>INDEX(Table11[Description],MATCH(tbl_TransDet_Exp[[#This Row],[Account]],Table11[GL Account],0))</f>
        <v>#N/A</v>
      </c>
      <c r="AU25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0" spans="2:47">
      <c r="B2570" s="11"/>
      <c r="C2570" s="243"/>
      <c r="D2570" s="243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244"/>
      <c r="P2570" s="11"/>
      <c r="Q2570" s="245"/>
      <c r="R2570" s="11"/>
      <c r="S2570" s="11"/>
      <c r="T2570" s="11"/>
      <c r="U2570" s="11"/>
      <c r="V2570" s="11"/>
      <c r="W2570" s="11"/>
      <c r="X2570" s="11"/>
      <c r="Y2570" s="11"/>
      <c r="Z2570" s="246"/>
      <c r="AA25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0" s="250" t="e">
        <f>IF(tbl_TransDet_Exp[[#This Row],[+/-  (HR GL Detail)]]&lt;&gt;"",tbl_TransDet_Exp[[#This Row],[+/-  (HR GL Detail)]],IF(#REF!&lt;&gt;"",#REF!,""))</f>
        <v>#REF!</v>
      </c>
      <c r="AC2570" s="250" t="str">
        <f t="shared" ref="AC2570:AC2633" si="123">$AC$2</f>
        <v>https://financials.omni.fsu.edu/psp/sprdfi/EMPLOYEE/ERP/c/AUDIT_EXPENSE_FUNCTIONS.TE_EXP_SHEET_INQ.GBL?SHEET_ID=</v>
      </c>
      <c r="AD2570" s="250" t="str">
        <f t="shared" ref="AD2570:AD2633" si="124">$AD$2</f>
        <v>&amp;PAGE=EX_SHEET_ENTRY</v>
      </c>
      <c r="AE2570" s="250" t="str">
        <f>IF(LEFT(tbl_TransDet_Exp[[#This Row],[Journal Id]],2)="EX",TEXT(tbl_TransDet_Exp[[#This Row],[Vch /Ex /PayId]],"0000000000"),"")</f>
        <v/>
      </c>
      <c r="AF2570" s="250" t="b">
        <f>IF(tbl_TransDet_Exp[[#This Row],[ER Lookup and Format]]&lt;&gt;"",CONCATENATE(tbl_TransDet_Exp[[#This Row],[https://financials.omni.fsu.edu/psp/sprdfi/EMPLOYEE/ERP/c/AUDIT_EXPENSE_FUNCTIONS.TE_EXP_SHEET_INQ.GBL?SHEET_ID=]],AE2570,tbl_TransDet_Exp[[#This Row],[&amp;PAGE=EX_SHEET_ENTRY]]))</f>
        <v>0</v>
      </c>
      <c r="AG2570" s="250" t="str">
        <f t="shared" ref="AG2570:AG2633" si="125">$AG$2</f>
        <v>https://docmgmt.its.fsu.edu/NolijWeb/public/apiLoginCheck.jsp?redir=../documentviewer/%3FdocumentId%3D</v>
      </c>
      <c r="AH25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0" s="250" t="str">
        <f>tbl_TransDet_Exp[[#Headers],[&amp;TargetFrameName=None]]</f>
        <v>&amp;TargetFrameName=None</v>
      </c>
      <c r="AJ25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0" s="71"/>
      <c r="AN2570" s="22"/>
      <c r="AO2570" s="22"/>
      <c r="AP2570" s="208"/>
      <c r="AQ2570" s="42" t="e">
        <f>IF(tbl_TransDet_Exp[[#This Row],[Custom SR Type]]="",INDEX(SR_Lookup[Section Name],MATCH(tbl_TransDet_Exp[[#This Row],[Account]],SR_Lookup[Account],0)),tbl_TransDet_Exp[[#This Row],[Custom SR Type]])</f>
        <v>#N/A</v>
      </c>
      <c r="AR2570" s="42">
        <f>VALUE(CONCATENATE(C2570,TEXT(tbl_TransDet_Exp[[#This Row],[Pd]],"00")))</f>
        <v>0</v>
      </c>
      <c r="AS2570" s="42" t="str">
        <f>TEXT(tbl_TransDet_Exp[[#This Row],[Project Id]],"000000")</f>
        <v>000000</v>
      </c>
      <c r="AT2570" s="42" t="e">
        <f>INDEX(Table11[Description],MATCH(tbl_TransDet_Exp[[#This Row],[Account]],Table11[GL Account],0))</f>
        <v>#N/A</v>
      </c>
      <c r="AU25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1" spans="2:47">
      <c r="B2571" s="11"/>
      <c r="C2571" s="243"/>
      <c r="D2571" s="243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244"/>
      <c r="P2571" s="11"/>
      <c r="Q2571" s="245"/>
      <c r="R2571" s="11"/>
      <c r="S2571" s="11"/>
      <c r="T2571" s="11"/>
      <c r="U2571" s="11"/>
      <c r="V2571" s="11"/>
      <c r="W2571" s="11"/>
      <c r="X2571" s="11"/>
      <c r="Y2571" s="11"/>
      <c r="Z2571" s="246"/>
      <c r="AA25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1" s="250" t="e">
        <f>IF(tbl_TransDet_Exp[[#This Row],[+/-  (HR GL Detail)]]&lt;&gt;"",tbl_TransDet_Exp[[#This Row],[+/-  (HR GL Detail)]],IF(#REF!&lt;&gt;"",#REF!,""))</f>
        <v>#REF!</v>
      </c>
      <c r="AC2571" s="250" t="str">
        <f t="shared" si="123"/>
        <v>https://financials.omni.fsu.edu/psp/sprdfi/EMPLOYEE/ERP/c/AUDIT_EXPENSE_FUNCTIONS.TE_EXP_SHEET_INQ.GBL?SHEET_ID=</v>
      </c>
      <c r="AD2571" s="250" t="str">
        <f t="shared" si="124"/>
        <v>&amp;PAGE=EX_SHEET_ENTRY</v>
      </c>
      <c r="AE2571" s="250" t="str">
        <f>IF(LEFT(tbl_TransDet_Exp[[#This Row],[Journal Id]],2)="EX",TEXT(tbl_TransDet_Exp[[#This Row],[Vch /Ex /PayId]],"0000000000"),"")</f>
        <v/>
      </c>
      <c r="AF2571" s="250" t="b">
        <f>IF(tbl_TransDet_Exp[[#This Row],[ER Lookup and Format]]&lt;&gt;"",CONCATENATE(tbl_TransDet_Exp[[#This Row],[https://financials.omni.fsu.edu/psp/sprdfi/EMPLOYEE/ERP/c/AUDIT_EXPENSE_FUNCTIONS.TE_EXP_SHEET_INQ.GBL?SHEET_ID=]],AE2571,tbl_TransDet_Exp[[#This Row],[&amp;PAGE=EX_SHEET_ENTRY]]))</f>
        <v>0</v>
      </c>
      <c r="AG2571" s="250" t="str">
        <f t="shared" si="125"/>
        <v>https://docmgmt.its.fsu.edu/NolijWeb/public/apiLoginCheck.jsp?redir=../documentviewer/%3FdocumentId%3D</v>
      </c>
      <c r="AH25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1" s="250" t="str">
        <f>tbl_TransDet_Exp[[#Headers],[&amp;TargetFrameName=None]]</f>
        <v>&amp;TargetFrameName=None</v>
      </c>
      <c r="AJ25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1" s="71"/>
      <c r="AN2571" s="22"/>
      <c r="AO2571" s="22"/>
      <c r="AP2571" s="208"/>
      <c r="AQ2571" s="42" t="e">
        <f>IF(tbl_TransDet_Exp[[#This Row],[Custom SR Type]]="",INDEX(SR_Lookup[Section Name],MATCH(tbl_TransDet_Exp[[#This Row],[Account]],SR_Lookup[Account],0)),tbl_TransDet_Exp[[#This Row],[Custom SR Type]])</f>
        <v>#N/A</v>
      </c>
      <c r="AR2571" s="42">
        <f>VALUE(CONCATENATE(C2571,TEXT(tbl_TransDet_Exp[[#This Row],[Pd]],"00")))</f>
        <v>0</v>
      </c>
      <c r="AS2571" s="42" t="str">
        <f>TEXT(tbl_TransDet_Exp[[#This Row],[Project Id]],"000000")</f>
        <v>000000</v>
      </c>
      <c r="AT2571" s="42" t="e">
        <f>INDEX(Table11[Description],MATCH(tbl_TransDet_Exp[[#This Row],[Account]],Table11[GL Account],0))</f>
        <v>#N/A</v>
      </c>
      <c r="AU25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2" spans="2:47">
      <c r="B2572" s="11"/>
      <c r="C2572" s="243"/>
      <c r="D2572" s="243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244"/>
      <c r="P2572" s="11"/>
      <c r="Q2572" s="245"/>
      <c r="R2572" s="11"/>
      <c r="S2572" s="11"/>
      <c r="T2572" s="11"/>
      <c r="U2572" s="11"/>
      <c r="V2572" s="11"/>
      <c r="W2572" s="11"/>
      <c r="X2572" s="11"/>
      <c r="Y2572" s="11"/>
      <c r="Z2572" s="246"/>
      <c r="AA25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2" s="250" t="e">
        <f>IF(tbl_TransDet_Exp[[#This Row],[+/-  (HR GL Detail)]]&lt;&gt;"",tbl_TransDet_Exp[[#This Row],[+/-  (HR GL Detail)]],IF(#REF!&lt;&gt;"",#REF!,""))</f>
        <v>#REF!</v>
      </c>
      <c r="AC2572" s="250" t="str">
        <f t="shared" si="123"/>
        <v>https://financials.omni.fsu.edu/psp/sprdfi/EMPLOYEE/ERP/c/AUDIT_EXPENSE_FUNCTIONS.TE_EXP_SHEET_INQ.GBL?SHEET_ID=</v>
      </c>
      <c r="AD2572" s="250" t="str">
        <f t="shared" si="124"/>
        <v>&amp;PAGE=EX_SHEET_ENTRY</v>
      </c>
      <c r="AE2572" s="250" t="str">
        <f>IF(LEFT(tbl_TransDet_Exp[[#This Row],[Journal Id]],2)="EX",TEXT(tbl_TransDet_Exp[[#This Row],[Vch /Ex /PayId]],"0000000000"),"")</f>
        <v/>
      </c>
      <c r="AF2572" s="250" t="b">
        <f>IF(tbl_TransDet_Exp[[#This Row],[ER Lookup and Format]]&lt;&gt;"",CONCATENATE(tbl_TransDet_Exp[[#This Row],[https://financials.omni.fsu.edu/psp/sprdfi/EMPLOYEE/ERP/c/AUDIT_EXPENSE_FUNCTIONS.TE_EXP_SHEET_INQ.GBL?SHEET_ID=]],AE2572,tbl_TransDet_Exp[[#This Row],[&amp;PAGE=EX_SHEET_ENTRY]]))</f>
        <v>0</v>
      </c>
      <c r="AG2572" s="250" t="str">
        <f t="shared" si="125"/>
        <v>https://docmgmt.its.fsu.edu/NolijWeb/public/apiLoginCheck.jsp?redir=../documentviewer/%3FdocumentId%3D</v>
      </c>
      <c r="AH25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2" s="250" t="str">
        <f>tbl_TransDet_Exp[[#Headers],[&amp;TargetFrameName=None]]</f>
        <v>&amp;TargetFrameName=None</v>
      </c>
      <c r="AJ25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2" s="71"/>
      <c r="AN2572" s="22"/>
      <c r="AO2572" s="22"/>
      <c r="AP2572" s="208"/>
      <c r="AQ2572" s="42" t="e">
        <f>IF(tbl_TransDet_Exp[[#This Row],[Custom SR Type]]="",INDEX(SR_Lookup[Section Name],MATCH(tbl_TransDet_Exp[[#This Row],[Account]],SR_Lookup[Account],0)),tbl_TransDet_Exp[[#This Row],[Custom SR Type]])</f>
        <v>#N/A</v>
      </c>
      <c r="AR2572" s="42">
        <f>VALUE(CONCATENATE(C2572,TEXT(tbl_TransDet_Exp[[#This Row],[Pd]],"00")))</f>
        <v>0</v>
      </c>
      <c r="AS2572" s="42" t="str">
        <f>TEXT(tbl_TransDet_Exp[[#This Row],[Project Id]],"000000")</f>
        <v>000000</v>
      </c>
      <c r="AT2572" s="42" t="e">
        <f>INDEX(Table11[Description],MATCH(tbl_TransDet_Exp[[#This Row],[Account]],Table11[GL Account],0))</f>
        <v>#N/A</v>
      </c>
      <c r="AU25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3" spans="2:47">
      <c r="B2573" s="11"/>
      <c r="C2573" s="243"/>
      <c r="D2573" s="243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244"/>
      <c r="P2573" s="11"/>
      <c r="Q2573" s="245"/>
      <c r="R2573" s="11"/>
      <c r="S2573" s="11"/>
      <c r="T2573" s="11"/>
      <c r="U2573" s="11"/>
      <c r="V2573" s="11"/>
      <c r="W2573" s="11"/>
      <c r="X2573" s="11"/>
      <c r="Y2573" s="11"/>
      <c r="Z2573" s="246"/>
      <c r="AA25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3" s="250" t="e">
        <f>IF(tbl_TransDet_Exp[[#This Row],[+/-  (HR GL Detail)]]&lt;&gt;"",tbl_TransDet_Exp[[#This Row],[+/-  (HR GL Detail)]],IF(#REF!&lt;&gt;"",#REF!,""))</f>
        <v>#REF!</v>
      </c>
      <c r="AC2573" s="250" t="str">
        <f t="shared" si="123"/>
        <v>https://financials.omni.fsu.edu/psp/sprdfi/EMPLOYEE/ERP/c/AUDIT_EXPENSE_FUNCTIONS.TE_EXP_SHEET_INQ.GBL?SHEET_ID=</v>
      </c>
      <c r="AD2573" s="250" t="str">
        <f t="shared" si="124"/>
        <v>&amp;PAGE=EX_SHEET_ENTRY</v>
      </c>
      <c r="AE2573" s="250" t="str">
        <f>IF(LEFT(tbl_TransDet_Exp[[#This Row],[Journal Id]],2)="EX",TEXT(tbl_TransDet_Exp[[#This Row],[Vch /Ex /PayId]],"0000000000"),"")</f>
        <v/>
      </c>
      <c r="AF2573" s="250" t="b">
        <f>IF(tbl_TransDet_Exp[[#This Row],[ER Lookup and Format]]&lt;&gt;"",CONCATENATE(tbl_TransDet_Exp[[#This Row],[https://financials.omni.fsu.edu/psp/sprdfi/EMPLOYEE/ERP/c/AUDIT_EXPENSE_FUNCTIONS.TE_EXP_SHEET_INQ.GBL?SHEET_ID=]],AE2573,tbl_TransDet_Exp[[#This Row],[&amp;PAGE=EX_SHEET_ENTRY]]))</f>
        <v>0</v>
      </c>
      <c r="AG2573" s="250" t="str">
        <f t="shared" si="125"/>
        <v>https://docmgmt.its.fsu.edu/NolijWeb/public/apiLoginCheck.jsp?redir=../documentviewer/%3FdocumentId%3D</v>
      </c>
      <c r="AH25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3" s="250" t="str">
        <f>tbl_TransDet_Exp[[#Headers],[&amp;TargetFrameName=None]]</f>
        <v>&amp;TargetFrameName=None</v>
      </c>
      <c r="AJ25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3" s="71"/>
      <c r="AN2573" s="22"/>
      <c r="AO2573" s="22"/>
      <c r="AP2573" s="208"/>
      <c r="AQ2573" s="42" t="e">
        <f>IF(tbl_TransDet_Exp[[#This Row],[Custom SR Type]]="",INDEX(SR_Lookup[Section Name],MATCH(tbl_TransDet_Exp[[#This Row],[Account]],SR_Lookup[Account],0)),tbl_TransDet_Exp[[#This Row],[Custom SR Type]])</f>
        <v>#N/A</v>
      </c>
      <c r="AR2573" s="42">
        <f>VALUE(CONCATENATE(C2573,TEXT(tbl_TransDet_Exp[[#This Row],[Pd]],"00")))</f>
        <v>0</v>
      </c>
      <c r="AS2573" s="42" t="str">
        <f>TEXT(tbl_TransDet_Exp[[#This Row],[Project Id]],"000000")</f>
        <v>000000</v>
      </c>
      <c r="AT2573" s="42" t="e">
        <f>INDEX(Table11[Description],MATCH(tbl_TransDet_Exp[[#This Row],[Account]],Table11[GL Account],0))</f>
        <v>#N/A</v>
      </c>
      <c r="AU25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4" spans="2:47">
      <c r="B2574" s="11"/>
      <c r="C2574" s="243"/>
      <c r="D2574" s="243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244"/>
      <c r="P2574" s="11"/>
      <c r="Q2574" s="245"/>
      <c r="R2574" s="11"/>
      <c r="S2574" s="11"/>
      <c r="T2574" s="11"/>
      <c r="U2574" s="11"/>
      <c r="V2574" s="11"/>
      <c r="W2574" s="11"/>
      <c r="X2574" s="11"/>
      <c r="Y2574" s="11"/>
      <c r="Z2574" s="246"/>
      <c r="AA25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4" s="250" t="e">
        <f>IF(tbl_TransDet_Exp[[#This Row],[+/-  (HR GL Detail)]]&lt;&gt;"",tbl_TransDet_Exp[[#This Row],[+/-  (HR GL Detail)]],IF(#REF!&lt;&gt;"",#REF!,""))</f>
        <v>#REF!</v>
      </c>
      <c r="AC2574" s="250" t="str">
        <f t="shared" si="123"/>
        <v>https://financials.omni.fsu.edu/psp/sprdfi/EMPLOYEE/ERP/c/AUDIT_EXPENSE_FUNCTIONS.TE_EXP_SHEET_INQ.GBL?SHEET_ID=</v>
      </c>
      <c r="AD2574" s="250" t="str">
        <f t="shared" si="124"/>
        <v>&amp;PAGE=EX_SHEET_ENTRY</v>
      </c>
      <c r="AE2574" s="250" t="str">
        <f>IF(LEFT(tbl_TransDet_Exp[[#This Row],[Journal Id]],2)="EX",TEXT(tbl_TransDet_Exp[[#This Row],[Vch /Ex /PayId]],"0000000000"),"")</f>
        <v/>
      </c>
      <c r="AF2574" s="250" t="b">
        <f>IF(tbl_TransDet_Exp[[#This Row],[ER Lookup and Format]]&lt;&gt;"",CONCATENATE(tbl_TransDet_Exp[[#This Row],[https://financials.omni.fsu.edu/psp/sprdfi/EMPLOYEE/ERP/c/AUDIT_EXPENSE_FUNCTIONS.TE_EXP_SHEET_INQ.GBL?SHEET_ID=]],AE2574,tbl_TransDet_Exp[[#This Row],[&amp;PAGE=EX_SHEET_ENTRY]]))</f>
        <v>0</v>
      </c>
      <c r="AG2574" s="250" t="str">
        <f t="shared" si="125"/>
        <v>https://docmgmt.its.fsu.edu/NolijWeb/public/apiLoginCheck.jsp?redir=../documentviewer/%3FdocumentId%3D</v>
      </c>
      <c r="AH25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4" s="250" t="str">
        <f>tbl_TransDet_Exp[[#Headers],[&amp;TargetFrameName=None]]</f>
        <v>&amp;TargetFrameName=None</v>
      </c>
      <c r="AJ25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4" s="71"/>
      <c r="AN2574" s="22"/>
      <c r="AO2574" s="22"/>
      <c r="AP2574" s="208"/>
      <c r="AQ2574" s="42" t="e">
        <f>IF(tbl_TransDet_Exp[[#This Row],[Custom SR Type]]="",INDEX(SR_Lookup[Section Name],MATCH(tbl_TransDet_Exp[[#This Row],[Account]],SR_Lookup[Account],0)),tbl_TransDet_Exp[[#This Row],[Custom SR Type]])</f>
        <v>#N/A</v>
      </c>
      <c r="AR2574" s="42">
        <f>VALUE(CONCATENATE(C2574,TEXT(tbl_TransDet_Exp[[#This Row],[Pd]],"00")))</f>
        <v>0</v>
      </c>
      <c r="AS2574" s="42" t="str">
        <f>TEXT(tbl_TransDet_Exp[[#This Row],[Project Id]],"000000")</f>
        <v>000000</v>
      </c>
      <c r="AT2574" s="42" t="e">
        <f>INDEX(Table11[Description],MATCH(tbl_TransDet_Exp[[#This Row],[Account]],Table11[GL Account],0))</f>
        <v>#N/A</v>
      </c>
      <c r="AU25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5" spans="2:47">
      <c r="B2575" s="11"/>
      <c r="C2575" s="243"/>
      <c r="D2575" s="243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244"/>
      <c r="P2575" s="11"/>
      <c r="Q2575" s="245"/>
      <c r="R2575" s="11"/>
      <c r="S2575" s="11"/>
      <c r="T2575" s="11"/>
      <c r="U2575" s="11"/>
      <c r="V2575" s="11"/>
      <c r="W2575" s="11"/>
      <c r="X2575" s="11"/>
      <c r="Y2575" s="11"/>
      <c r="Z2575" s="246"/>
      <c r="AA25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5" s="250" t="e">
        <f>IF(tbl_TransDet_Exp[[#This Row],[+/-  (HR GL Detail)]]&lt;&gt;"",tbl_TransDet_Exp[[#This Row],[+/-  (HR GL Detail)]],IF(#REF!&lt;&gt;"",#REF!,""))</f>
        <v>#REF!</v>
      </c>
      <c r="AC2575" s="250" t="str">
        <f t="shared" si="123"/>
        <v>https://financials.omni.fsu.edu/psp/sprdfi/EMPLOYEE/ERP/c/AUDIT_EXPENSE_FUNCTIONS.TE_EXP_SHEET_INQ.GBL?SHEET_ID=</v>
      </c>
      <c r="AD2575" s="250" t="str">
        <f t="shared" si="124"/>
        <v>&amp;PAGE=EX_SHEET_ENTRY</v>
      </c>
      <c r="AE2575" s="250" t="str">
        <f>IF(LEFT(tbl_TransDet_Exp[[#This Row],[Journal Id]],2)="EX",TEXT(tbl_TransDet_Exp[[#This Row],[Vch /Ex /PayId]],"0000000000"),"")</f>
        <v/>
      </c>
      <c r="AF2575" s="250" t="b">
        <f>IF(tbl_TransDet_Exp[[#This Row],[ER Lookup and Format]]&lt;&gt;"",CONCATENATE(tbl_TransDet_Exp[[#This Row],[https://financials.omni.fsu.edu/psp/sprdfi/EMPLOYEE/ERP/c/AUDIT_EXPENSE_FUNCTIONS.TE_EXP_SHEET_INQ.GBL?SHEET_ID=]],AE2575,tbl_TransDet_Exp[[#This Row],[&amp;PAGE=EX_SHEET_ENTRY]]))</f>
        <v>0</v>
      </c>
      <c r="AG2575" s="250" t="str">
        <f t="shared" si="125"/>
        <v>https://docmgmt.its.fsu.edu/NolijWeb/public/apiLoginCheck.jsp?redir=../documentviewer/%3FdocumentId%3D</v>
      </c>
      <c r="AH25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5" s="250" t="str">
        <f>tbl_TransDet_Exp[[#Headers],[&amp;TargetFrameName=None]]</f>
        <v>&amp;TargetFrameName=None</v>
      </c>
      <c r="AJ25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5" s="71"/>
      <c r="AN2575" s="22"/>
      <c r="AO2575" s="22"/>
      <c r="AP2575" s="208"/>
      <c r="AQ2575" s="42" t="e">
        <f>IF(tbl_TransDet_Exp[[#This Row],[Custom SR Type]]="",INDEX(SR_Lookup[Section Name],MATCH(tbl_TransDet_Exp[[#This Row],[Account]],SR_Lookup[Account],0)),tbl_TransDet_Exp[[#This Row],[Custom SR Type]])</f>
        <v>#N/A</v>
      </c>
      <c r="AR2575" s="42">
        <f>VALUE(CONCATENATE(C2575,TEXT(tbl_TransDet_Exp[[#This Row],[Pd]],"00")))</f>
        <v>0</v>
      </c>
      <c r="AS2575" s="42" t="str">
        <f>TEXT(tbl_TransDet_Exp[[#This Row],[Project Id]],"000000")</f>
        <v>000000</v>
      </c>
      <c r="AT2575" s="42" t="e">
        <f>INDEX(Table11[Description],MATCH(tbl_TransDet_Exp[[#This Row],[Account]],Table11[GL Account],0))</f>
        <v>#N/A</v>
      </c>
      <c r="AU25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6" spans="2:47">
      <c r="B2576" s="11"/>
      <c r="C2576" s="243"/>
      <c r="D2576" s="243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244"/>
      <c r="P2576" s="11"/>
      <c r="Q2576" s="245"/>
      <c r="R2576" s="11"/>
      <c r="S2576" s="11"/>
      <c r="T2576" s="11"/>
      <c r="U2576" s="11"/>
      <c r="V2576" s="11"/>
      <c r="W2576" s="11"/>
      <c r="X2576" s="11"/>
      <c r="Y2576" s="11"/>
      <c r="Z2576" s="246"/>
      <c r="AA25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6" s="250" t="e">
        <f>IF(tbl_TransDet_Exp[[#This Row],[+/-  (HR GL Detail)]]&lt;&gt;"",tbl_TransDet_Exp[[#This Row],[+/-  (HR GL Detail)]],IF(#REF!&lt;&gt;"",#REF!,""))</f>
        <v>#REF!</v>
      </c>
      <c r="AC2576" s="250" t="str">
        <f t="shared" si="123"/>
        <v>https://financials.omni.fsu.edu/psp/sprdfi/EMPLOYEE/ERP/c/AUDIT_EXPENSE_FUNCTIONS.TE_EXP_SHEET_INQ.GBL?SHEET_ID=</v>
      </c>
      <c r="AD2576" s="250" t="str">
        <f t="shared" si="124"/>
        <v>&amp;PAGE=EX_SHEET_ENTRY</v>
      </c>
      <c r="AE2576" s="250" t="str">
        <f>IF(LEFT(tbl_TransDet_Exp[[#This Row],[Journal Id]],2)="EX",TEXT(tbl_TransDet_Exp[[#This Row],[Vch /Ex /PayId]],"0000000000"),"")</f>
        <v/>
      </c>
      <c r="AF2576" s="250" t="b">
        <f>IF(tbl_TransDet_Exp[[#This Row],[ER Lookup and Format]]&lt;&gt;"",CONCATENATE(tbl_TransDet_Exp[[#This Row],[https://financials.omni.fsu.edu/psp/sprdfi/EMPLOYEE/ERP/c/AUDIT_EXPENSE_FUNCTIONS.TE_EXP_SHEET_INQ.GBL?SHEET_ID=]],AE2576,tbl_TransDet_Exp[[#This Row],[&amp;PAGE=EX_SHEET_ENTRY]]))</f>
        <v>0</v>
      </c>
      <c r="AG2576" s="250" t="str">
        <f t="shared" si="125"/>
        <v>https://docmgmt.its.fsu.edu/NolijWeb/public/apiLoginCheck.jsp?redir=../documentviewer/%3FdocumentId%3D</v>
      </c>
      <c r="AH25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6" s="250" t="str">
        <f>tbl_TransDet_Exp[[#Headers],[&amp;TargetFrameName=None]]</f>
        <v>&amp;TargetFrameName=None</v>
      </c>
      <c r="AJ25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6" s="71"/>
      <c r="AN2576" s="22"/>
      <c r="AO2576" s="22"/>
      <c r="AP2576" s="208"/>
      <c r="AQ2576" s="42" t="e">
        <f>IF(tbl_TransDet_Exp[[#This Row],[Custom SR Type]]="",INDEX(SR_Lookup[Section Name],MATCH(tbl_TransDet_Exp[[#This Row],[Account]],SR_Lookup[Account],0)),tbl_TransDet_Exp[[#This Row],[Custom SR Type]])</f>
        <v>#N/A</v>
      </c>
      <c r="AR2576" s="42">
        <f>VALUE(CONCATENATE(C2576,TEXT(tbl_TransDet_Exp[[#This Row],[Pd]],"00")))</f>
        <v>0</v>
      </c>
      <c r="AS2576" s="42" t="str">
        <f>TEXT(tbl_TransDet_Exp[[#This Row],[Project Id]],"000000")</f>
        <v>000000</v>
      </c>
      <c r="AT2576" s="42" t="e">
        <f>INDEX(Table11[Description],MATCH(tbl_TransDet_Exp[[#This Row],[Account]],Table11[GL Account],0))</f>
        <v>#N/A</v>
      </c>
      <c r="AU25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7" spans="2:47">
      <c r="B2577" s="11"/>
      <c r="C2577" s="243"/>
      <c r="D2577" s="243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244"/>
      <c r="P2577" s="11"/>
      <c r="Q2577" s="245"/>
      <c r="R2577" s="11"/>
      <c r="S2577" s="11"/>
      <c r="T2577" s="11"/>
      <c r="U2577" s="11"/>
      <c r="V2577" s="11"/>
      <c r="W2577" s="11"/>
      <c r="X2577" s="11"/>
      <c r="Y2577" s="11"/>
      <c r="Z2577" s="246"/>
      <c r="AA25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7" s="250" t="e">
        <f>IF(tbl_TransDet_Exp[[#This Row],[+/-  (HR GL Detail)]]&lt;&gt;"",tbl_TransDet_Exp[[#This Row],[+/-  (HR GL Detail)]],IF(#REF!&lt;&gt;"",#REF!,""))</f>
        <v>#REF!</v>
      </c>
      <c r="AC2577" s="250" t="str">
        <f t="shared" si="123"/>
        <v>https://financials.omni.fsu.edu/psp/sprdfi/EMPLOYEE/ERP/c/AUDIT_EXPENSE_FUNCTIONS.TE_EXP_SHEET_INQ.GBL?SHEET_ID=</v>
      </c>
      <c r="AD2577" s="250" t="str">
        <f t="shared" si="124"/>
        <v>&amp;PAGE=EX_SHEET_ENTRY</v>
      </c>
      <c r="AE2577" s="250" t="str">
        <f>IF(LEFT(tbl_TransDet_Exp[[#This Row],[Journal Id]],2)="EX",TEXT(tbl_TransDet_Exp[[#This Row],[Vch /Ex /PayId]],"0000000000"),"")</f>
        <v/>
      </c>
      <c r="AF2577" s="250" t="b">
        <f>IF(tbl_TransDet_Exp[[#This Row],[ER Lookup and Format]]&lt;&gt;"",CONCATENATE(tbl_TransDet_Exp[[#This Row],[https://financials.omni.fsu.edu/psp/sprdfi/EMPLOYEE/ERP/c/AUDIT_EXPENSE_FUNCTIONS.TE_EXP_SHEET_INQ.GBL?SHEET_ID=]],AE2577,tbl_TransDet_Exp[[#This Row],[&amp;PAGE=EX_SHEET_ENTRY]]))</f>
        <v>0</v>
      </c>
      <c r="AG2577" s="250" t="str">
        <f t="shared" si="125"/>
        <v>https://docmgmt.its.fsu.edu/NolijWeb/public/apiLoginCheck.jsp?redir=../documentviewer/%3FdocumentId%3D</v>
      </c>
      <c r="AH25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7" s="250" t="str">
        <f>tbl_TransDet_Exp[[#Headers],[&amp;TargetFrameName=None]]</f>
        <v>&amp;TargetFrameName=None</v>
      </c>
      <c r="AJ25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7" s="71"/>
      <c r="AN2577" s="22"/>
      <c r="AO2577" s="22"/>
      <c r="AP2577" s="208"/>
      <c r="AQ2577" s="42" t="e">
        <f>IF(tbl_TransDet_Exp[[#This Row],[Custom SR Type]]="",INDEX(SR_Lookup[Section Name],MATCH(tbl_TransDet_Exp[[#This Row],[Account]],SR_Lookup[Account],0)),tbl_TransDet_Exp[[#This Row],[Custom SR Type]])</f>
        <v>#N/A</v>
      </c>
      <c r="AR2577" s="42">
        <f>VALUE(CONCATENATE(C2577,TEXT(tbl_TransDet_Exp[[#This Row],[Pd]],"00")))</f>
        <v>0</v>
      </c>
      <c r="AS2577" s="42" t="str">
        <f>TEXT(tbl_TransDet_Exp[[#This Row],[Project Id]],"000000")</f>
        <v>000000</v>
      </c>
      <c r="AT2577" s="42" t="e">
        <f>INDEX(Table11[Description],MATCH(tbl_TransDet_Exp[[#This Row],[Account]],Table11[GL Account],0))</f>
        <v>#N/A</v>
      </c>
      <c r="AU25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8" spans="2:47">
      <c r="B2578" s="11"/>
      <c r="C2578" s="243"/>
      <c r="D2578" s="243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244"/>
      <c r="P2578" s="11"/>
      <c r="Q2578" s="245"/>
      <c r="R2578" s="11"/>
      <c r="S2578" s="11"/>
      <c r="T2578" s="11"/>
      <c r="U2578" s="11"/>
      <c r="V2578" s="11"/>
      <c r="W2578" s="11"/>
      <c r="X2578" s="11"/>
      <c r="Y2578" s="11"/>
      <c r="Z2578" s="246"/>
      <c r="AA25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8" s="250" t="e">
        <f>IF(tbl_TransDet_Exp[[#This Row],[+/-  (HR GL Detail)]]&lt;&gt;"",tbl_TransDet_Exp[[#This Row],[+/-  (HR GL Detail)]],IF(#REF!&lt;&gt;"",#REF!,""))</f>
        <v>#REF!</v>
      </c>
      <c r="AC2578" s="250" t="str">
        <f t="shared" si="123"/>
        <v>https://financials.omni.fsu.edu/psp/sprdfi/EMPLOYEE/ERP/c/AUDIT_EXPENSE_FUNCTIONS.TE_EXP_SHEET_INQ.GBL?SHEET_ID=</v>
      </c>
      <c r="AD2578" s="250" t="str">
        <f t="shared" si="124"/>
        <v>&amp;PAGE=EX_SHEET_ENTRY</v>
      </c>
      <c r="AE2578" s="250" t="str">
        <f>IF(LEFT(tbl_TransDet_Exp[[#This Row],[Journal Id]],2)="EX",TEXT(tbl_TransDet_Exp[[#This Row],[Vch /Ex /PayId]],"0000000000"),"")</f>
        <v/>
      </c>
      <c r="AF2578" s="250" t="b">
        <f>IF(tbl_TransDet_Exp[[#This Row],[ER Lookup and Format]]&lt;&gt;"",CONCATENATE(tbl_TransDet_Exp[[#This Row],[https://financials.omni.fsu.edu/psp/sprdfi/EMPLOYEE/ERP/c/AUDIT_EXPENSE_FUNCTIONS.TE_EXP_SHEET_INQ.GBL?SHEET_ID=]],AE2578,tbl_TransDet_Exp[[#This Row],[&amp;PAGE=EX_SHEET_ENTRY]]))</f>
        <v>0</v>
      </c>
      <c r="AG2578" s="250" t="str">
        <f t="shared" si="125"/>
        <v>https://docmgmt.its.fsu.edu/NolijWeb/public/apiLoginCheck.jsp?redir=../documentviewer/%3FdocumentId%3D</v>
      </c>
      <c r="AH25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8" s="250" t="str">
        <f>tbl_TransDet_Exp[[#Headers],[&amp;TargetFrameName=None]]</f>
        <v>&amp;TargetFrameName=None</v>
      </c>
      <c r="AJ25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8" s="71"/>
      <c r="AN2578" s="22"/>
      <c r="AO2578" s="22"/>
      <c r="AP2578" s="208"/>
      <c r="AQ2578" s="42" t="e">
        <f>IF(tbl_TransDet_Exp[[#This Row],[Custom SR Type]]="",INDEX(SR_Lookup[Section Name],MATCH(tbl_TransDet_Exp[[#This Row],[Account]],SR_Lookup[Account],0)),tbl_TransDet_Exp[[#This Row],[Custom SR Type]])</f>
        <v>#N/A</v>
      </c>
      <c r="AR2578" s="42">
        <f>VALUE(CONCATENATE(C2578,TEXT(tbl_TransDet_Exp[[#This Row],[Pd]],"00")))</f>
        <v>0</v>
      </c>
      <c r="AS2578" s="42" t="str">
        <f>TEXT(tbl_TransDet_Exp[[#This Row],[Project Id]],"000000")</f>
        <v>000000</v>
      </c>
      <c r="AT2578" s="42" t="e">
        <f>INDEX(Table11[Description],MATCH(tbl_TransDet_Exp[[#This Row],[Account]],Table11[GL Account],0))</f>
        <v>#N/A</v>
      </c>
      <c r="AU25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79" spans="2:47">
      <c r="B2579" s="11"/>
      <c r="C2579" s="243"/>
      <c r="D2579" s="243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244"/>
      <c r="P2579" s="11"/>
      <c r="Q2579" s="245"/>
      <c r="R2579" s="11"/>
      <c r="S2579" s="11"/>
      <c r="T2579" s="11"/>
      <c r="U2579" s="11"/>
      <c r="V2579" s="11"/>
      <c r="W2579" s="11"/>
      <c r="X2579" s="11"/>
      <c r="Y2579" s="11"/>
      <c r="Z2579" s="246"/>
      <c r="AA25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79" s="250" t="e">
        <f>IF(tbl_TransDet_Exp[[#This Row],[+/-  (HR GL Detail)]]&lt;&gt;"",tbl_TransDet_Exp[[#This Row],[+/-  (HR GL Detail)]],IF(#REF!&lt;&gt;"",#REF!,""))</f>
        <v>#REF!</v>
      </c>
      <c r="AC2579" s="250" t="str">
        <f t="shared" si="123"/>
        <v>https://financials.omni.fsu.edu/psp/sprdfi/EMPLOYEE/ERP/c/AUDIT_EXPENSE_FUNCTIONS.TE_EXP_SHEET_INQ.GBL?SHEET_ID=</v>
      </c>
      <c r="AD2579" s="250" t="str">
        <f t="shared" si="124"/>
        <v>&amp;PAGE=EX_SHEET_ENTRY</v>
      </c>
      <c r="AE2579" s="250" t="str">
        <f>IF(LEFT(tbl_TransDet_Exp[[#This Row],[Journal Id]],2)="EX",TEXT(tbl_TransDet_Exp[[#This Row],[Vch /Ex /PayId]],"0000000000"),"")</f>
        <v/>
      </c>
      <c r="AF2579" s="250" t="b">
        <f>IF(tbl_TransDet_Exp[[#This Row],[ER Lookup and Format]]&lt;&gt;"",CONCATENATE(tbl_TransDet_Exp[[#This Row],[https://financials.omni.fsu.edu/psp/sprdfi/EMPLOYEE/ERP/c/AUDIT_EXPENSE_FUNCTIONS.TE_EXP_SHEET_INQ.GBL?SHEET_ID=]],AE2579,tbl_TransDet_Exp[[#This Row],[&amp;PAGE=EX_SHEET_ENTRY]]))</f>
        <v>0</v>
      </c>
      <c r="AG2579" s="250" t="str">
        <f t="shared" si="125"/>
        <v>https://docmgmt.its.fsu.edu/NolijWeb/public/apiLoginCheck.jsp?redir=../documentviewer/%3FdocumentId%3D</v>
      </c>
      <c r="AH25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79" s="250" t="str">
        <f>tbl_TransDet_Exp[[#Headers],[&amp;TargetFrameName=None]]</f>
        <v>&amp;TargetFrameName=None</v>
      </c>
      <c r="AJ25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79" s="71"/>
      <c r="AN2579" s="22"/>
      <c r="AO2579" s="22"/>
      <c r="AP2579" s="208"/>
      <c r="AQ2579" s="42" t="e">
        <f>IF(tbl_TransDet_Exp[[#This Row],[Custom SR Type]]="",INDEX(SR_Lookup[Section Name],MATCH(tbl_TransDet_Exp[[#This Row],[Account]],SR_Lookup[Account],0)),tbl_TransDet_Exp[[#This Row],[Custom SR Type]])</f>
        <v>#N/A</v>
      </c>
      <c r="AR2579" s="42">
        <f>VALUE(CONCATENATE(C2579,TEXT(tbl_TransDet_Exp[[#This Row],[Pd]],"00")))</f>
        <v>0</v>
      </c>
      <c r="AS2579" s="42" t="str">
        <f>TEXT(tbl_TransDet_Exp[[#This Row],[Project Id]],"000000")</f>
        <v>000000</v>
      </c>
      <c r="AT2579" s="42" t="e">
        <f>INDEX(Table11[Description],MATCH(tbl_TransDet_Exp[[#This Row],[Account]],Table11[GL Account],0))</f>
        <v>#N/A</v>
      </c>
      <c r="AU25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0" spans="2:47">
      <c r="B2580" s="11"/>
      <c r="C2580" s="243"/>
      <c r="D2580" s="243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244"/>
      <c r="P2580" s="11"/>
      <c r="Q2580" s="245"/>
      <c r="R2580" s="11"/>
      <c r="S2580" s="11"/>
      <c r="T2580" s="11"/>
      <c r="U2580" s="11"/>
      <c r="V2580" s="11"/>
      <c r="W2580" s="11"/>
      <c r="X2580" s="11"/>
      <c r="Y2580" s="11"/>
      <c r="Z2580" s="246"/>
      <c r="AA25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0" s="250" t="e">
        <f>IF(tbl_TransDet_Exp[[#This Row],[+/-  (HR GL Detail)]]&lt;&gt;"",tbl_TransDet_Exp[[#This Row],[+/-  (HR GL Detail)]],IF(#REF!&lt;&gt;"",#REF!,""))</f>
        <v>#REF!</v>
      </c>
      <c r="AC2580" s="250" t="str">
        <f t="shared" si="123"/>
        <v>https://financials.omni.fsu.edu/psp/sprdfi/EMPLOYEE/ERP/c/AUDIT_EXPENSE_FUNCTIONS.TE_EXP_SHEET_INQ.GBL?SHEET_ID=</v>
      </c>
      <c r="AD2580" s="250" t="str">
        <f t="shared" si="124"/>
        <v>&amp;PAGE=EX_SHEET_ENTRY</v>
      </c>
      <c r="AE2580" s="250" t="str">
        <f>IF(LEFT(tbl_TransDet_Exp[[#This Row],[Journal Id]],2)="EX",TEXT(tbl_TransDet_Exp[[#This Row],[Vch /Ex /PayId]],"0000000000"),"")</f>
        <v/>
      </c>
      <c r="AF2580" s="250" t="b">
        <f>IF(tbl_TransDet_Exp[[#This Row],[ER Lookup and Format]]&lt;&gt;"",CONCATENATE(tbl_TransDet_Exp[[#This Row],[https://financials.omni.fsu.edu/psp/sprdfi/EMPLOYEE/ERP/c/AUDIT_EXPENSE_FUNCTIONS.TE_EXP_SHEET_INQ.GBL?SHEET_ID=]],AE2580,tbl_TransDet_Exp[[#This Row],[&amp;PAGE=EX_SHEET_ENTRY]]))</f>
        <v>0</v>
      </c>
      <c r="AG2580" s="250" t="str">
        <f t="shared" si="125"/>
        <v>https://docmgmt.its.fsu.edu/NolijWeb/public/apiLoginCheck.jsp?redir=../documentviewer/%3FdocumentId%3D</v>
      </c>
      <c r="AH25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0" s="250" t="str">
        <f>tbl_TransDet_Exp[[#Headers],[&amp;TargetFrameName=None]]</f>
        <v>&amp;TargetFrameName=None</v>
      </c>
      <c r="AJ25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0" s="71"/>
      <c r="AN2580" s="22"/>
      <c r="AO2580" s="22"/>
      <c r="AP2580" s="208"/>
      <c r="AQ2580" s="42" t="e">
        <f>IF(tbl_TransDet_Exp[[#This Row],[Custom SR Type]]="",INDEX(SR_Lookup[Section Name],MATCH(tbl_TransDet_Exp[[#This Row],[Account]],SR_Lookup[Account],0)),tbl_TransDet_Exp[[#This Row],[Custom SR Type]])</f>
        <v>#N/A</v>
      </c>
      <c r="AR2580" s="42">
        <f>VALUE(CONCATENATE(C2580,TEXT(tbl_TransDet_Exp[[#This Row],[Pd]],"00")))</f>
        <v>0</v>
      </c>
      <c r="AS2580" s="42" t="str">
        <f>TEXT(tbl_TransDet_Exp[[#This Row],[Project Id]],"000000")</f>
        <v>000000</v>
      </c>
      <c r="AT2580" s="42" t="e">
        <f>INDEX(Table11[Description],MATCH(tbl_TransDet_Exp[[#This Row],[Account]],Table11[GL Account],0))</f>
        <v>#N/A</v>
      </c>
      <c r="AU25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1" spans="2:47">
      <c r="B2581" s="11"/>
      <c r="C2581" s="243"/>
      <c r="D2581" s="243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244"/>
      <c r="P2581" s="11"/>
      <c r="Q2581" s="245"/>
      <c r="R2581" s="11"/>
      <c r="S2581" s="11"/>
      <c r="T2581" s="11"/>
      <c r="U2581" s="11"/>
      <c r="V2581" s="11"/>
      <c r="W2581" s="11"/>
      <c r="X2581" s="11"/>
      <c r="Y2581" s="11"/>
      <c r="Z2581" s="246"/>
      <c r="AA25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1" s="250" t="e">
        <f>IF(tbl_TransDet_Exp[[#This Row],[+/-  (HR GL Detail)]]&lt;&gt;"",tbl_TransDet_Exp[[#This Row],[+/-  (HR GL Detail)]],IF(#REF!&lt;&gt;"",#REF!,""))</f>
        <v>#REF!</v>
      </c>
      <c r="AC2581" s="250" t="str">
        <f t="shared" si="123"/>
        <v>https://financials.omni.fsu.edu/psp/sprdfi/EMPLOYEE/ERP/c/AUDIT_EXPENSE_FUNCTIONS.TE_EXP_SHEET_INQ.GBL?SHEET_ID=</v>
      </c>
      <c r="AD2581" s="250" t="str">
        <f t="shared" si="124"/>
        <v>&amp;PAGE=EX_SHEET_ENTRY</v>
      </c>
      <c r="AE2581" s="250" t="str">
        <f>IF(LEFT(tbl_TransDet_Exp[[#This Row],[Journal Id]],2)="EX",TEXT(tbl_TransDet_Exp[[#This Row],[Vch /Ex /PayId]],"0000000000"),"")</f>
        <v/>
      </c>
      <c r="AF2581" s="250" t="b">
        <f>IF(tbl_TransDet_Exp[[#This Row],[ER Lookup and Format]]&lt;&gt;"",CONCATENATE(tbl_TransDet_Exp[[#This Row],[https://financials.omni.fsu.edu/psp/sprdfi/EMPLOYEE/ERP/c/AUDIT_EXPENSE_FUNCTIONS.TE_EXP_SHEET_INQ.GBL?SHEET_ID=]],AE2581,tbl_TransDet_Exp[[#This Row],[&amp;PAGE=EX_SHEET_ENTRY]]))</f>
        <v>0</v>
      </c>
      <c r="AG2581" s="250" t="str">
        <f t="shared" si="125"/>
        <v>https://docmgmt.its.fsu.edu/NolijWeb/public/apiLoginCheck.jsp?redir=../documentviewer/%3FdocumentId%3D</v>
      </c>
      <c r="AH25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1" s="250" t="str">
        <f>tbl_TransDet_Exp[[#Headers],[&amp;TargetFrameName=None]]</f>
        <v>&amp;TargetFrameName=None</v>
      </c>
      <c r="AJ25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1" s="71"/>
      <c r="AN2581" s="22"/>
      <c r="AO2581" s="22"/>
      <c r="AP2581" s="208"/>
      <c r="AQ2581" s="42" t="e">
        <f>IF(tbl_TransDet_Exp[[#This Row],[Custom SR Type]]="",INDEX(SR_Lookup[Section Name],MATCH(tbl_TransDet_Exp[[#This Row],[Account]],SR_Lookup[Account],0)),tbl_TransDet_Exp[[#This Row],[Custom SR Type]])</f>
        <v>#N/A</v>
      </c>
      <c r="AR2581" s="42">
        <f>VALUE(CONCATENATE(C2581,TEXT(tbl_TransDet_Exp[[#This Row],[Pd]],"00")))</f>
        <v>0</v>
      </c>
      <c r="AS2581" s="42" t="str">
        <f>TEXT(tbl_TransDet_Exp[[#This Row],[Project Id]],"000000")</f>
        <v>000000</v>
      </c>
      <c r="AT2581" s="42" t="e">
        <f>INDEX(Table11[Description],MATCH(tbl_TransDet_Exp[[#This Row],[Account]],Table11[GL Account],0))</f>
        <v>#N/A</v>
      </c>
      <c r="AU25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2" spans="2:47">
      <c r="B2582" s="11"/>
      <c r="C2582" s="243"/>
      <c r="D2582" s="243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244"/>
      <c r="P2582" s="11"/>
      <c r="Q2582" s="245"/>
      <c r="R2582" s="11"/>
      <c r="S2582" s="11"/>
      <c r="T2582" s="11"/>
      <c r="U2582" s="11"/>
      <c r="V2582" s="11"/>
      <c r="W2582" s="11"/>
      <c r="X2582" s="11"/>
      <c r="Y2582" s="11"/>
      <c r="Z2582" s="246"/>
      <c r="AA25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2" s="250" t="e">
        <f>IF(tbl_TransDet_Exp[[#This Row],[+/-  (HR GL Detail)]]&lt;&gt;"",tbl_TransDet_Exp[[#This Row],[+/-  (HR GL Detail)]],IF(#REF!&lt;&gt;"",#REF!,""))</f>
        <v>#REF!</v>
      </c>
      <c r="AC2582" s="250" t="str">
        <f t="shared" si="123"/>
        <v>https://financials.omni.fsu.edu/psp/sprdfi/EMPLOYEE/ERP/c/AUDIT_EXPENSE_FUNCTIONS.TE_EXP_SHEET_INQ.GBL?SHEET_ID=</v>
      </c>
      <c r="AD2582" s="250" t="str">
        <f t="shared" si="124"/>
        <v>&amp;PAGE=EX_SHEET_ENTRY</v>
      </c>
      <c r="AE2582" s="250" t="str">
        <f>IF(LEFT(tbl_TransDet_Exp[[#This Row],[Journal Id]],2)="EX",TEXT(tbl_TransDet_Exp[[#This Row],[Vch /Ex /PayId]],"0000000000"),"")</f>
        <v/>
      </c>
      <c r="AF2582" s="250" t="b">
        <f>IF(tbl_TransDet_Exp[[#This Row],[ER Lookup and Format]]&lt;&gt;"",CONCATENATE(tbl_TransDet_Exp[[#This Row],[https://financials.omni.fsu.edu/psp/sprdfi/EMPLOYEE/ERP/c/AUDIT_EXPENSE_FUNCTIONS.TE_EXP_SHEET_INQ.GBL?SHEET_ID=]],AE2582,tbl_TransDet_Exp[[#This Row],[&amp;PAGE=EX_SHEET_ENTRY]]))</f>
        <v>0</v>
      </c>
      <c r="AG2582" s="250" t="str">
        <f t="shared" si="125"/>
        <v>https://docmgmt.its.fsu.edu/NolijWeb/public/apiLoginCheck.jsp?redir=../documentviewer/%3FdocumentId%3D</v>
      </c>
      <c r="AH25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2" s="250" t="str">
        <f>tbl_TransDet_Exp[[#Headers],[&amp;TargetFrameName=None]]</f>
        <v>&amp;TargetFrameName=None</v>
      </c>
      <c r="AJ25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2" s="71"/>
      <c r="AN2582" s="22"/>
      <c r="AO2582" s="22"/>
      <c r="AP2582" s="208"/>
      <c r="AQ2582" s="42" t="e">
        <f>IF(tbl_TransDet_Exp[[#This Row],[Custom SR Type]]="",INDEX(SR_Lookup[Section Name],MATCH(tbl_TransDet_Exp[[#This Row],[Account]],SR_Lookup[Account],0)),tbl_TransDet_Exp[[#This Row],[Custom SR Type]])</f>
        <v>#N/A</v>
      </c>
      <c r="AR2582" s="42">
        <f>VALUE(CONCATENATE(C2582,TEXT(tbl_TransDet_Exp[[#This Row],[Pd]],"00")))</f>
        <v>0</v>
      </c>
      <c r="AS2582" s="42" t="str">
        <f>TEXT(tbl_TransDet_Exp[[#This Row],[Project Id]],"000000")</f>
        <v>000000</v>
      </c>
      <c r="AT2582" s="42" t="e">
        <f>INDEX(Table11[Description],MATCH(tbl_TransDet_Exp[[#This Row],[Account]],Table11[GL Account],0))</f>
        <v>#N/A</v>
      </c>
      <c r="AU25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3" spans="2:47">
      <c r="B2583" s="11"/>
      <c r="C2583" s="243"/>
      <c r="D2583" s="243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244"/>
      <c r="P2583" s="11"/>
      <c r="Q2583" s="245"/>
      <c r="R2583" s="11"/>
      <c r="S2583" s="11"/>
      <c r="T2583" s="11"/>
      <c r="U2583" s="11"/>
      <c r="V2583" s="11"/>
      <c r="W2583" s="11"/>
      <c r="X2583" s="11"/>
      <c r="Y2583" s="11"/>
      <c r="Z2583" s="246"/>
      <c r="AA25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3" s="250" t="e">
        <f>IF(tbl_TransDet_Exp[[#This Row],[+/-  (HR GL Detail)]]&lt;&gt;"",tbl_TransDet_Exp[[#This Row],[+/-  (HR GL Detail)]],IF(#REF!&lt;&gt;"",#REF!,""))</f>
        <v>#REF!</v>
      </c>
      <c r="AC2583" s="250" t="str">
        <f t="shared" si="123"/>
        <v>https://financials.omni.fsu.edu/psp/sprdfi/EMPLOYEE/ERP/c/AUDIT_EXPENSE_FUNCTIONS.TE_EXP_SHEET_INQ.GBL?SHEET_ID=</v>
      </c>
      <c r="AD2583" s="250" t="str">
        <f t="shared" si="124"/>
        <v>&amp;PAGE=EX_SHEET_ENTRY</v>
      </c>
      <c r="AE2583" s="250" t="str">
        <f>IF(LEFT(tbl_TransDet_Exp[[#This Row],[Journal Id]],2)="EX",TEXT(tbl_TransDet_Exp[[#This Row],[Vch /Ex /PayId]],"0000000000"),"")</f>
        <v/>
      </c>
      <c r="AF2583" s="250" t="b">
        <f>IF(tbl_TransDet_Exp[[#This Row],[ER Lookup and Format]]&lt;&gt;"",CONCATENATE(tbl_TransDet_Exp[[#This Row],[https://financials.omni.fsu.edu/psp/sprdfi/EMPLOYEE/ERP/c/AUDIT_EXPENSE_FUNCTIONS.TE_EXP_SHEET_INQ.GBL?SHEET_ID=]],AE2583,tbl_TransDet_Exp[[#This Row],[&amp;PAGE=EX_SHEET_ENTRY]]))</f>
        <v>0</v>
      </c>
      <c r="AG2583" s="250" t="str">
        <f t="shared" si="125"/>
        <v>https://docmgmt.its.fsu.edu/NolijWeb/public/apiLoginCheck.jsp?redir=../documentviewer/%3FdocumentId%3D</v>
      </c>
      <c r="AH25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3" s="250" t="str">
        <f>tbl_TransDet_Exp[[#Headers],[&amp;TargetFrameName=None]]</f>
        <v>&amp;TargetFrameName=None</v>
      </c>
      <c r="AJ25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3" s="71"/>
      <c r="AN2583" s="22"/>
      <c r="AO2583" s="22"/>
      <c r="AP2583" s="208"/>
      <c r="AQ2583" s="42" t="e">
        <f>IF(tbl_TransDet_Exp[[#This Row],[Custom SR Type]]="",INDEX(SR_Lookup[Section Name],MATCH(tbl_TransDet_Exp[[#This Row],[Account]],SR_Lookup[Account],0)),tbl_TransDet_Exp[[#This Row],[Custom SR Type]])</f>
        <v>#N/A</v>
      </c>
      <c r="AR2583" s="42">
        <f>VALUE(CONCATENATE(C2583,TEXT(tbl_TransDet_Exp[[#This Row],[Pd]],"00")))</f>
        <v>0</v>
      </c>
      <c r="AS2583" s="42" t="str">
        <f>TEXT(tbl_TransDet_Exp[[#This Row],[Project Id]],"000000")</f>
        <v>000000</v>
      </c>
      <c r="AT2583" s="42" t="e">
        <f>INDEX(Table11[Description],MATCH(tbl_TransDet_Exp[[#This Row],[Account]],Table11[GL Account],0))</f>
        <v>#N/A</v>
      </c>
      <c r="AU25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4" spans="2:47">
      <c r="B2584" s="11"/>
      <c r="C2584" s="243"/>
      <c r="D2584" s="243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244"/>
      <c r="P2584" s="11"/>
      <c r="Q2584" s="245"/>
      <c r="R2584" s="11"/>
      <c r="S2584" s="11"/>
      <c r="T2584" s="11"/>
      <c r="U2584" s="11"/>
      <c r="V2584" s="11"/>
      <c r="W2584" s="11"/>
      <c r="X2584" s="11"/>
      <c r="Y2584" s="11"/>
      <c r="Z2584" s="246"/>
      <c r="AA25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4" s="250" t="e">
        <f>IF(tbl_TransDet_Exp[[#This Row],[+/-  (HR GL Detail)]]&lt;&gt;"",tbl_TransDet_Exp[[#This Row],[+/-  (HR GL Detail)]],IF(#REF!&lt;&gt;"",#REF!,""))</f>
        <v>#REF!</v>
      </c>
      <c r="AC2584" s="250" t="str">
        <f t="shared" si="123"/>
        <v>https://financials.omni.fsu.edu/psp/sprdfi/EMPLOYEE/ERP/c/AUDIT_EXPENSE_FUNCTIONS.TE_EXP_SHEET_INQ.GBL?SHEET_ID=</v>
      </c>
      <c r="AD2584" s="250" t="str">
        <f t="shared" si="124"/>
        <v>&amp;PAGE=EX_SHEET_ENTRY</v>
      </c>
      <c r="AE2584" s="250" t="str">
        <f>IF(LEFT(tbl_TransDet_Exp[[#This Row],[Journal Id]],2)="EX",TEXT(tbl_TransDet_Exp[[#This Row],[Vch /Ex /PayId]],"0000000000"),"")</f>
        <v/>
      </c>
      <c r="AF2584" s="250" t="b">
        <f>IF(tbl_TransDet_Exp[[#This Row],[ER Lookup and Format]]&lt;&gt;"",CONCATENATE(tbl_TransDet_Exp[[#This Row],[https://financials.omni.fsu.edu/psp/sprdfi/EMPLOYEE/ERP/c/AUDIT_EXPENSE_FUNCTIONS.TE_EXP_SHEET_INQ.GBL?SHEET_ID=]],AE2584,tbl_TransDet_Exp[[#This Row],[&amp;PAGE=EX_SHEET_ENTRY]]))</f>
        <v>0</v>
      </c>
      <c r="AG2584" s="250" t="str">
        <f t="shared" si="125"/>
        <v>https://docmgmt.its.fsu.edu/NolijWeb/public/apiLoginCheck.jsp?redir=../documentviewer/%3FdocumentId%3D</v>
      </c>
      <c r="AH25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4" s="250" t="str">
        <f>tbl_TransDet_Exp[[#Headers],[&amp;TargetFrameName=None]]</f>
        <v>&amp;TargetFrameName=None</v>
      </c>
      <c r="AJ25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4" s="71"/>
      <c r="AN2584" s="22"/>
      <c r="AO2584" s="22"/>
      <c r="AP2584" s="208"/>
      <c r="AQ2584" s="42" t="e">
        <f>IF(tbl_TransDet_Exp[[#This Row],[Custom SR Type]]="",INDEX(SR_Lookup[Section Name],MATCH(tbl_TransDet_Exp[[#This Row],[Account]],SR_Lookup[Account],0)),tbl_TransDet_Exp[[#This Row],[Custom SR Type]])</f>
        <v>#N/A</v>
      </c>
      <c r="AR2584" s="42">
        <f>VALUE(CONCATENATE(C2584,TEXT(tbl_TransDet_Exp[[#This Row],[Pd]],"00")))</f>
        <v>0</v>
      </c>
      <c r="AS2584" s="42" t="str">
        <f>TEXT(tbl_TransDet_Exp[[#This Row],[Project Id]],"000000")</f>
        <v>000000</v>
      </c>
      <c r="AT2584" s="42" t="e">
        <f>INDEX(Table11[Description],MATCH(tbl_TransDet_Exp[[#This Row],[Account]],Table11[GL Account],0))</f>
        <v>#N/A</v>
      </c>
      <c r="AU25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5" spans="2:47">
      <c r="B2585" s="11"/>
      <c r="C2585" s="243"/>
      <c r="D2585" s="243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244"/>
      <c r="P2585" s="11"/>
      <c r="Q2585" s="245"/>
      <c r="R2585" s="11"/>
      <c r="S2585" s="11"/>
      <c r="T2585" s="11"/>
      <c r="U2585" s="11"/>
      <c r="V2585" s="11"/>
      <c r="W2585" s="11"/>
      <c r="X2585" s="11"/>
      <c r="Y2585" s="11"/>
      <c r="Z2585" s="246"/>
      <c r="AA25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5" s="250" t="e">
        <f>IF(tbl_TransDet_Exp[[#This Row],[+/-  (HR GL Detail)]]&lt;&gt;"",tbl_TransDet_Exp[[#This Row],[+/-  (HR GL Detail)]],IF(#REF!&lt;&gt;"",#REF!,""))</f>
        <v>#REF!</v>
      </c>
      <c r="AC2585" s="250" t="str">
        <f t="shared" si="123"/>
        <v>https://financials.omni.fsu.edu/psp/sprdfi/EMPLOYEE/ERP/c/AUDIT_EXPENSE_FUNCTIONS.TE_EXP_SHEET_INQ.GBL?SHEET_ID=</v>
      </c>
      <c r="AD2585" s="250" t="str">
        <f t="shared" si="124"/>
        <v>&amp;PAGE=EX_SHEET_ENTRY</v>
      </c>
      <c r="AE2585" s="250" t="str">
        <f>IF(LEFT(tbl_TransDet_Exp[[#This Row],[Journal Id]],2)="EX",TEXT(tbl_TransDet_Exp[[#This Row],[Vch /Ex /PayId]],"0000000000"),"")</f>
        <v/>
      </c>
      <c r="AF2585" s="250" t="b">
        <f>IF(tbl_TransDet_Exp[[#This Row],[ER Lookup and Format]]&lt;&gt;"",CONCATENATE(tbl_TransDet_Exp[[#This Row],[https://financials.omni.fsu.edu/psp/sprdfi/EMPLOYEE/ERP/c/AUDIT_EXPENSE_FUNCTIONS.TE_EXP_SHEET_INQ.GBL?SHEET_ID=]],AE2585,tbl_TransDet_Exp[[#This Row],[&amp;PAGE=EX_SHEET_ENTRY]]))</f>
        <v>0</v>
      </c>
      <c r="AG2585" s="250" t="str">
        <f t="shared" si="125"/>
        <v>https://docmgmt.its.fsu.edu/NolijWeb/public/apiLoginCheck.jsp?redir=../documentviewer/%3FdocumentId%3D</v>
      </c>
      <c r="AH25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5" s="250" t="str">
        <f>tbl_TransDet_Exp[[#Headers],[&amp;TargetFrameName=None]]</f>
        <v>&amp;TargetFrameName=None</v>
      </c>
      <c r="AJ25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5" s="71"/>
      <c r="AN2585" s="22"/>
      <c r="AO2585" s="22"/>
      <c r="AP2585" s="208"/>
      <c r="AQ2585" s="42" t="e">
        <f>IF(tbl_TransDet_Exp[[#This Row],[Custom SR Type]]="",INDEX(SR_Lookup[Section Name],MATCH(tbl_TransDet_Exp[[#This Row],[Account]],SR_Lookup[Account],0)),tbl_TransDet_Exp[[#This Row],[Custom SR Type]])</f>
        <v>#N/A</v>
      </c>
      <c r="AR2585" s="42">
        <f>VALUE(CONCATENATE(C2585,TEXT(tbl_TransDet_Exp[[#This Row],[Pd]],"00")))</f>
        <v>0</v>
      </c>
      <c r="AS2585" s="42" t="str">
        <f>TEXT(tbl_TransDet_Exp[[#This Row],[Project Id]],"000000")</f>
        <v>000000</v>
      </c>
      <c r="AT2585" s="42" t="e">
        <f>INDEX(Table11[Description],MATCH(tbl_TransDet_Exp[[#This Row],[Account]],Table11[GL Account],0))</f>
        <v>#N/A</v>
      </c>
      <c r="AU25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6" spans="2:47">
      <c r="B2586" s="11"/>
      <c r="C2586" s="243"/>
      <c r="D2586" s="243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244"/>
      <c r="P2586" s="11"/>
      <c r="Q2586" s="245"/>
      <c r="R2586" s="11"/>
      <c r="S2586" s="11"/>
      <c r="T2586" s="11"/>
      <c r="U2586" s="11"/>
      <c r="V2586" s="11"/>
      <c r="W2586" s="11"/>
      <c r="X2586" s="11"/>
      <c r="Y2586" s="11"/>
      <c r="Z2586" s="246"/>
      <c r="AA25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6" s="250" t="e">
        <f>IF(tbl_TransDet_Exp[[#This Row],[+/-  (HR GL Detail)]]&lt;&gt;"",tbl_TransDet_Exp[[#This Row],[+/-  (HR GL Detail)]],IF(#REF!&lt;&gt;"",#REF!,""))</f>
        <v>#REF!</v>
      </c>
      <c r="AC2586" s="250" t="str">
        <f t="shared" si="123"/>
        <v>https://financials.omni.fsu.edu/psp/sprdfi/EMPLOYEE/ERP/c/AUDIT_EXPENSE_FUNCTIONS.TE_EXP_SHEET_INQ.GBL?SHEET_ID=</v>
      </c>
      <c r="AD2586" s="250" t="str">
        <f t="shared" si="124"/>
        <v>&amp;PAGE=EX_SHEET_ENTRY</v>
      </c>
      <c r="AE2586" s="250" t="str">
        <f>IF(LEFT(tbl_TransDet_Exp[[#This Row],[Journal Id]],2)="EX",TEXT(tbl_TransDet_Exp[[#This Row],[Vch /Ex /PayId]],"0000000000"),"")</f>
        <v/>
      </c>
      <c r="AF2586" s="250" t="b">
        <f>IF(tbl_TransDet_Exp[[#This Row],[ER Lookup and Format]]&lt;&gt;"",CONCATENATE(tbl_TransDet_Exp[[#This Row],[https://financials.omni.fsu.edu/psp/sprdfi/EMPLOYEE/ERP/c/AUDIT_EXPENSE_FUNCTIONS.TE_EXP_SHEET_INQ.GBL?SHEET_ID=]],AE2586,tbl_TransDet_Exp[[#This Row],[&amp;PAGE=EX_SHEET_ENTRY]]))</f>
        <v>0</v>
      </c>
      <c r="AG2586" s="250" t="str">
        <f t="shared" si="125"/>
        <v>https://docmgmt.its.fsu.edu/NolijWeb/public/apiLoginCheck.jsp?redir=../documentviewer/%3FdocumentId%3D</v>
      </c>
      <c r="AH25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6" s="250" t="str">
        <f>tbl_TransDet_Exp[[#Headers],[&amp;TargetFrameName=None]]</f>
        <v>&amp;TargetFrameName=None</v>
      </c>
      <c r="AJ25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6" s="71"/>
      <c r="AN2586" s="22"/>
      <c r="AO2586" s="22"/>
      <c r="AP2586" s="208"/>
      <c r="AQ2586" s="42" t="e">
        <f>IF(tbl_TransDet_Exp[[#This Row],[Custom SR Type]]="",INDEX(SR_Lookup[Section Name],MATCH(tbl_TransDet_Exp[[#This Row],[Account]],SR_Lookup[Account],0)),tbl_TransDet_Exp[[#This Row],[Custom SR Type]])</f>
        <v>#N/A</v>
      </c>
      <c r="AR2586" s="42">
        <f>VALUE(CONCATENATE(C2586,TEXT(tbl_TransDet_Exp[[#This Row],[Pd]],"00")))</f>
        <v>0</v>
      </c>
      <c r="AS2586" s="42" t="str">
        <f>TEXT(tbl_TransDet_Exp[[#This Row],[Project Id]],"000000")</f>
        <v>000000</v>
      </c>
      <c r="AT2586" s="42" t="e">
        <f>INDEX(Table11[Description],MATCH(tbl_TransDet_Exp[[#This Row],[Account]],Table11[GL Account],0))</f>
        <v>#N/A</v>
      </c>
      <c r="AU25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7" spans="2:47">
      <c r="B2587" s="11"/>
      <c r="C2587" s="243"/>
      <c r="D2587" s="243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244"/>
      <c r="P2587" s="11"/>
      <c r="Q2587" s="245"/>
      <c r="R2587" s="11"/>
      <c r="S2587" s="11"/>
      <c r="T2587" s="11"/>
      <c r="U2587" s="11"/>
      <c r="V2587" s="11"/>
      <c r="W2587" s="11"/>
      <c r="X2587" s="11"/>
      <c r="Y2587" s="11"/>
      <c r="Z2587" s="246"/>
      <c r="AA25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7" s="250" t="e">
        <f>IF(tbl_TransDet_Exp[[#This Row],[+/-  (HR GL Detail)]]&lt;&gt;"",tbl_TransDet_Exp[[#This Row],[+/-  (HR GL Detail)]],IF(#REF!&lt;&gt;"",#REF!,""))</f>
        <v>#REF!</v>
      </c>
      <c r="AC2587" s="250" t="str">
        <f t="shared" si="123"/>
        <v>https://financials.omni.fsu.edu/psp/sprdfi/EMPLOYEE/ERP/c/AUDIT_EXPENSE_FUNCTIONS.TE_EXP_SHEET_INQ.GBL?SHEET_ID=</v>
      </c>
      <c r="AD2587" s="250" t="str">
        <f t="shared" si="124"/>
        <v>&amp;PAGE=EX_SHEET_ENTRY</v>
      </c>
      <c r="AE2587" s="250" t="str">
        <f>IF(LEFT(tbl_TransDet_Exp[[#This Row],[Journal Id]],2)="EX",TEXT(tbl_TransDet_Exp[[#This Row],[Vch /Ex /PayId]],"0000000000"),"")</f>
        <v/>
      </c>
      <c r="AF2587" s="250" t="b">
        <f>IF(tbl_TransDet_Exp[[#This Row],[ER Lookup and Format]]&lt;&gt;"",CONCATENATE(tbl_TransDet_Exp[[#This Row],[https://financials.omni.fsu.edu/psp/sprdfi/EMPLOYEE/ERP/c/AUDIT_EXPENSE_FUNCTIONS.TE_EXP_SHEET_INQ.GBL?SHEET_ID=]],AE2587,tbl_TransDet_Exp[[#This Row],[&amp;PAGE=EX_SHEET_ENTRY]]))</f>
        <v>0</v>
      </c>
      <c r="AG2587" s="250" t="str">
        <f t="shared" si="125"/>
        <v>https://docmgmt.its.fsu.edu/NolijWeb/public/apiLoginCheck.jsp?redir=../documentviewer/%3FdocumentId%3D</v>
      </c>
      <c r="AH25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7" s="250" t="str">
        <f>tbl_TransDet_Exp[[#Headers],[&amp;TargetFrameName=None]]</f>
        <v>&amp;TargetFrameName=None</v>
      </c>
      <c r="AJ25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7" s="71"/>
      <c r="AN2587" s="22"/>
      <c r="AO2587" s="22"/>
      <c r="AP2587" s="208"/>
      <c r="AQ2587" s="42" t="e">
        <f>IF(tbl_TransDet_Exp[[#This Row],[Custom SR Type]]="",INDEX(SR_Lookup[Section Name],MATCH(tbl_TransDet_Exp[[#This Row],[Account]],SR_Lookup[Account],0)),tbl_TransDet_Exp[[#This Row],[Custom SR Type]])</f>
        <v>#N/A</v>
      </c>
      <c r="AR2587" s="42">
        <f>VALUE(CONCATENATE(C2587,TEXT(tbl_TransDet_Exp[[#This Row],[Pd]],"00")))</f>
        <v>0</v>
      </c>
      <c r="AS2587" s="42" t="str">
        <f>TEXT(tbl_TransDet_Exp[[#This Row],[Project Id]],"000000")</f>
        <v>000000</v>
      </c>
      <c r="AT2587" s="42" t="e">
        <f>INDEX(Table11[Description],MATCH(tbl_TransDet_Exp[[#This Row],[Account]],Table11[GL Account],0))</f>
        <v>#N/A</v>
      </c>
      <c r="AU25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8" spans="2:47">
      <c r="B2588" s="11"/>
      <c r="C2588" s="243"/>
      <c r="D2588" s="243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244"/>
      <c r="P2588" s="11"/>
      <c r="Q2588" s="245"/>
      <c r="R2588" s="11"/>
      <c r="S2588" s="11"/>
      <c r="T2588" s="11"/>
      <c r="U2588" s="11"/>
      <c r="V2588" s="11"/>
      <c r="W2588" s="11"/>
      <c r="X2588" s="11"/>
      <c r="Y2588" s="11"/>
      <c r="Z2588" s="246"/>
      <c r="AA25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8" s="250" t="e">
        <f>IF(tbl_TransDet_Exp[[#This Row],[+/-  (HR GL Detail)]]&lt;&gt;"",tbl_TransDet_Exp[[#This Row],[+/-  (HR GL Detail)]],IF(#REF!&lt;&gt;"",#REF!,""))</f>
        <v>#REF!</v>
      </c>
      <c r="AC2588" s="250" t="str">
        <f t="shared" si="123"/>
        <v>https://financials.omni.fsu.edu/psp/sprdfi/EMPLOYEE/ERP/c/AUDIT_EXPENSE_FUNCTIONS.TE_EXP_SHEET_INQ.GBL?SHEET_ID=</v>
      </c>
      <c r="AD2588" s="250" t="str">
        <f t="shared" si="124"/>
        <v>&amp;PAGE=EX_SHEET_ENTRY</v>
      </c>
      <c r="AE2588" s="250" t="str">
        <f>IF(LEFT(tbl_TransDet_Exp[[#This Row],[Journal Id]],2)="EX",TEXT(tbl_TransDet_Exp[[#This Row],[Vch /Ex /PayId]],"0000000000"),"")</f>
        <v/>
      </c>
      <c r="AF2588" s="250" t="b">
        <f>IF(tbl_TransDet_Exp[[#This Row],[ER Lookup and Format]]&lt;&gt;"",CONCATENATE(tbl_TransDet_Exp[[#This Row],[https://financials.omni.fsu.edu/psp/sprdfi/EMPLOYEE/ERP/c/AUDIT_EXPENSE_FUNCTIONS.TE_EXP_SHEET_INQ.GBL?SHEET_ID=]],AE2588,tbl_TransDet_Exp[[#This Row],[&amp;PAGE=EX_SHEET_ENTRY]]))</f>
        <v>0</v>
      </c>
      <c r="AG2588" s="250" t="str">
        <f t="shared" si="125"/>
        <v>https://docmgmt.its.fsu.edu/NolijWeb/public/apiLoginCheck.jsp?redir=../documentviewer/%3FdocumentId%3D</v>
      </c>
      <c r="AH25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8" s="250" t="str">
        <f>tbl_TransDet_Exp[[#Headers],[&amp;TargetFrameName=None]]</f>
        <v>&amp;TargetFrameName=None</v>
      </c>
      <c r="AJ25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8" s="71"/>
      <c r="AN2588" s="22"/>
      <c r="AO2588" s="22"/>
      <c r="AP2588" s="208"/>
      <c r="AQ2588" s="42" t="e">
        <f>IF(tbl_TransDet_Exp[[#This Row],[Custom SR Type]]="",INDEX(SR_Lookup[Section Name],MATCH(tbl_TransDet_Exp[[#This Row],[Account]],SR_Lookup[Account],0)),tbl_TransDet_Exp[[#This Row],[Custom SR Type]])</f>
        <v>#N/A</v>
      </c>
      <c r="AR2588" s="42">
        <f>VALUE(CONCATENATE(C2588,TEXT(tbl_TransDet_Exp[[#This Row],[Pd]],"00")))</f>
        <v>0</v>
      </c>
      <c r="AS2588" s="42" t="str">
        <f>TEXT(tbl_TransDet_Exp[[#This Row],[Project Id]],"000000")</f>
        <v>000000</v>
      </c>
      <c r="AT2588" s="42" t="e">
        <f>INDEX(Table11[Description],MATCH(tbl_TransDet_Exp[[#This Row],[Account]],Table11[GL Account],0))</f>
        <v>#N/A</v>
      </c>
      <c r="AU25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89" spans="2:47">
      <c r="B2589" s="11"/>
      <c r="C2589" s="243"/>
      <c r="D2589" s="243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244"/>
      <c r="P2589" s="11"/>
      <c r="Q2589" s="245"/>
      <c r="R2589" s="11"/>
      <c r="S2589" s="11"/>
      <c r="T2589" s="11"/>
      <c r="U2589" s="11"/>
      <c r="V2589" s="11"/>
      <c r="W2589" s="11"/>
      <c r="X2589" s="11"/>
      <c r="Y2589" s="11"/>
      <c r="Z2589" s="246"/>
      <c r="AA25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89" s="250" t="e">
        <f>IF(tbl_TransDet_Exp[[#This Row],[+/-  (HR GL Detail)]]&lt;&gt;"",tbl_TransDet_Exp[[#This Row],[+/-  (HR GL Detail)]],IF(#REF!&lt;&gt;"",#REF!,""))</f>
        <v>#REF!</v>
      </c>
      <c r="AC2589" s="250" t="str">
        <f t="shared" si="123"/>
        <v>https://financials.omni.fsu.edu/psp/sprdfi/EMPLOYEE/ERP/c/AUDIT_EXPENSE_FUNCTIONS.TE_EXP_SHEET_INQ.GBL?SHEET_ID=</v>
      </c>
      <c r="AD2589" s="250" t="str">
        <f t="shared" si="124"/>
        <v>&amp;PAGE=EX_SHEET_ENTRY</v>
      </c>
      <c r="AE2589" s="250" t="str">
        <f>IF(LEFT(tbl_TransDet_Exp[[#This Row],[Journal Id]],2)="EX",TEXT(tbl_TransDet_Exp[[#This Row],[Vch /Ex /PayId]],"0000000000"),"")</f>
        <v/>
      </c>
      <c r="AF2589" s="250" t="b">
        <f>IF(tbl_TransDet_Exp[[#This Row],[ER Lookup and Format]]&lt;&gt;"",CONCATENATE(tbl_TransDet_Exp[[#This Row],[https://financials.omni.fsu.edu/psp/sprdfi/EMPLOYEE/ERP/c/AUDIT_EXPENSE_FUNCTIONS.TE_EXP_SHEET_INQ.GBL?SHEET_ID=]],AE2589,tbl_TransDet_Exp[[#This Row],[&amp;PAGE=EX_SHEET_ENTRY]]))</f>
        <v>0</v>
      </c>
      <c r="AG2589" s="250" t="str">
        <f t="shared" si="125"/>
        <v>https://docmgmt.its.fsu.edu/NolijWeb/public/apiLoginCheck.jsp?redir=../documentviewer/%3FdocumentId%3D</v>
      </c>
      <c r="AH25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89" s="250" t="str">
        <f>tbl_TransDet_Exp[[#Headers],[&amp;TargetFrameName=None]]</f>
        <v>&amp;TargetFrameName=None</v>
      </c>
      <c r="AJ25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89" s="71"/>
      <c r="AN2589" s="22"/>
      <c r="AO2589" s="22"/>
      <c r="AP2589" s="208"/>
      <c r="AQ2589" s="42" t="e">
        <f>IF(tbl_TransDet_Exp[[#This Row],[Custom SR Type]]="",INDEX(SR_Lookup[Section Name],MATCH(tbl_TransDet_Exp[[#This Row],[Account]],SR_Lookup[Account],0)),tbl_TransDet_Exp[[#This Row],[Custom SR Type]])</f>
        <v>#N/A</v>
      </c>
      <c r="AR2589" s="42">
        <f>VALUE(CONCATENATE(C2589,TEXT(tbl_TransDet_Exp[[#This Row],[Pd]],"00")))</f>
        <v>0</v>
      </c>
      <c r="AS2589" s="42" t="str">
        <f>TEXT(tbl_TransDet_Exp[[#This Row],[Project Id]],"000000")</f>
        <v>000000</v>
      </c>
      <c r="AT2589" s="42" t="e">
        <f>INDEX(Table11[Description],MATCH(tbl_TransDet_Exp[[#This Row],[Account]],Table11[GL Account],0))</f>
        <v>#N/A</v>
      </c>
      <c r="AU25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0" spans="2:47">
      <c r="B2590" s="11"/>
      <c r="C2590" s="243"/>
      <c r="D2590" s="243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244"/>
      <c r="P2590" s="11"/>
      <c r="Q2590" s="245"/>
      <c r="R2590" s="11"/>
      <c r="S2590" s="11"/>
      <c r="T2590" s="11"/>
      <c r="U2590" s="11"/>
      <c r="V2590" s="11"/>
      <c r="W2590" s="11"/>
      <c r="X2590" s="11"/>
      <c r="Y2590" s="11"/>
      <c r="Z2590" s="246"/>
      <c r="AA25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0" s="250" t="e">
        <f>IF(tbl_TransDet_Exp[[#This Row],[+/-  (HR GL Detail)]]&lt;&gt;"",tbl_TransDet_Exp[[#This Row],[+/-  (HR GL Detail)]],IF(#REF!&lt;&gt;"",#REF!,""))</f>
        <v>#REF!</v>
      </c>
      <c r="AC2590" s="250" t="str">
        <f t="shared" si="123"/>
        <v>https://financials.omni.fsu.edu/psp/sprdfi/EMPLOYEE/ERP/c/AUDIT_EXPENSE_FUNCTIONS.TE_EXP_SHEET_INQ.GBL?SHEET_ID=</v>
      </c>
      <c r="AD2590" s="250" t="str">
        <f t="shared" si="124"/>
        <v>&amp;PAGE=EX_SHEET_ENTRY</v>
      </c>
      <c r="AE2590" s="250" t="str">
        <f>IF(LEFT(tbl_TransDet_Exp[[#This Row],[Journal Id]],2)="EX",TEXT(tbl_TransDet_Exp[[#This Row],[Vch /Ex /PayId]],"0000000000"),"")</f>
        <v/>
      </c>
      <c r="AF2590" s="250" t="b">
        <f>IF(tbl_TransDet_Exp[[#This Row],[ER Lookup and Format]]&lt;&gt;"",CONCATENATE(tbl_TransDet_Exp[[#This Row],[https://financials.omni.fsu.edu/psp/sprdfi/EMPLOYEE/ERP/c/AUDIT_EXPENSE_FUNCTIONS.TE_EXP_SHEET_INQ.GBL?SHEET_ID=]],AE2590,tbl_TransDet_Exp[[#This Row],[&amp;PAGE=EX_SHEET_ENTRY]]))</f>
        <v>0</v>
      </c>
      <c r="AG2590" s="250" t="str">
        <f t="shared" si="125"/>
        <v>https://docmgmt.its.fsu.edu/NolijWeb/public/apiLoginCheck.jsp?redir=../documentviewer/%3FdocumentId%3D</v>
      </c>
      <c r="AH25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0" s="250" t="str">
        <f>tbl_TransDet_Exp[[#Headers],[&amp;TargetFrameName=None]]</f>
        <v>&amp;TargetFrameName=None</v>
      </c>
      <c r="AJ25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0" s="71"/>
      <c r="AN2590" s="22"/>
      <c r="AO2590" s="22"/>
      <c r="AP2590" s="208"/>
      <c r="AQ2590" s="42" t="e">
        <f>IF(tbl_TransDet_Exp[[#This Row],[Custom SR Type]]="",INDEX(SR_Lookup[Section Name],MATCH(tbl_TransDet_Exp[[#This Row],[Account]],SR_Lookup[Account],0)),tbl_TransDet_Exp[[#This Row],[Custom SR Type]])</f>
        <v>#N/A</v>
      </c>
      <c r="AR2590" s="42">
        <f>VALUE(CONCATENATE(C2590,TEXT(tbl_TransDet_Exp[[#This Row],[Pd]],"00")))</f>
        <v>0</v>
      </c>
      <c r="AS2590" s="42" t="str">
        <f>TEXT(tbl_TransDet_Exp[[#This Row],[Project Id]],"000000")</f>
        <v>000000</v>
      </c>
      <c r="AT2590" s="42" t="e">
        <f>INDEX(Table11[Description],MATCH(tbl_TransDet_Exp[[#This Row],[Account]],Table11[GL Account],0))</f>
        <v>#N/A</v>
      </c>
      <c r="AU25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1" spans="2:47">
      <c r="B2591" s="11"/>
      <c r="C2591" s="243"/>
      <c r="D2591" s="243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244"/>
      <c r="P2591" s="11"/>
      <c r="Q2591" s="245"/>
      <c r="R2591" s="11"/>
      <c r="S2591" s="11"/>
      <c r="T2591" s="11"/>
      <c r="U2591" s="11"/>
      <c r="V2591" s="11"/>
      <c r="W2591" s="11"/>
      <c r="X2591" s="11"/>
      <c r="Y2591" s="11"/>
      <c r="Z2591" s="246"/>
      <c r="AA25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1" s="250" t="e">
        <f>IF(tbl_TransDet_Exp[[#This Row],[+/-  (HR GL Detail)]]&lt;&gt;"",tbl_TransDet_Exp[[#This Row],[+/-  (HR GL Detail)]],IF(#REF!&lt;&gt;"",#REF!,""))</f>
        <v>#REF!</v>
      </c>
      <c r="AC2591" s="250" t="str">
        <f t="shared" si="123"/>
        <v>https://financials.omni.fsu.edu/psp/sprdfi/EMPLOYEE/ERP/c/AUDIT_EXPENSE_FUNCTIONS.TE_EXP_SHEET_INQ.GBL?SHEET_ID=</v>
      </c>
      <c r="AD2591" s="250" t="str">
        <f t="shared" si="124"/>
        <v>&amp;PAGE=EX_SHEET_ENTRY</v>
      </c>
      <c r="AE2591" s="250" t="str">
        <f>IF(LEFT(tbl_TransDet_Exp[[#This Row],[Journal Id]],2)="EX",TEXT(tbl_TransDet_Exp[[#This Row],[Vch /Ex /PayId]],"0000000000"),"")</f>
        <v/>
      </c>
      <c r="AF2591" s="250" t="b">
        <f>IF(tbl_TransDet_Exp[[#This Row],[ER Lookup and Format]]&lt;&gt;"",CONCATENATE(tbl_TransDet_Exp[[#This Row],[https://financials.omni.fsu.edu/psp/sprdfi/EMPLOYEE/ERP/c/AUDIT_EXPENSE_FUNCTIONS.TE_EXP_SHEET_INQ.GBL?SHEET_ID=]],AE2591,tbl_TransDet_Exp[[#This Row],[&amp;PAGE=EX_SHEET_ENTRY]]))</f>
        <v>0</v>
      </c>
      <c r="AG2591" s="250" t="str">
        <f t="shared" si="125"/>
        <v>https://docmgmt.its.fsu.edu/NolijWeb/public/apiLoginCheck.jsp?redir=../documentviewer/%3FdocumentId%3D</v>
      </c>
      <c r="AH25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1" s="250" t="str">
        <f>tbl_TransDet_Exp[[#Headers],[&amp;TargetFrameName=None]]</f>
        <v>&amp;TargetFrameName=None</v>
      </c>
      <c r="AJ25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1" s="71"/>
      <c r="AN2591" s="22"/>
      <c r="AO2591" s="22"/>
      <c r="AP2591" s="208"/>
      <c r="AQ2591" s="42" t="e">
        <f>IF(tbl_TransDet_Exp[[#This Row],[Custom SR Type]]="",INDEX(SR_Lookup[Section Name],MATCH(tbl_TransDet_Exp[[#This Row],[Account]],SR_Lookup[Account],0)),tbl_TransDet_Exp[[#This Row],[Custom SR Type]])</f>
        <v>#N/A</v>
      </c>
      <c r="AR2591" s="42">
        <f>VALUE(CONCATENATE(C2591,TEXT(tbl_TransDet_Exp[[#This Row],[Pd]],"00")))</f>
        <v>0</v>
      </c>
      <c r="AS2591" s="42" t="str">
        <f>TEXT(tbl_TransDet_Exp[[#This Row],[Project Id]],"000000")</f>
        <v>000000</v>
      </c>
      <c r="AT2591" s="42" t="e">
        <f>INDEX(Table11[Description],MATCH(tbl_TransDet_Exp[[#This Row],[Account]],Table11[GL Account],0))</f>
        <v>#N/A</v>
      </c>
      <c r="AU25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2" spans="2:47">
      <c r="B2592" s="11"/>
      <c r="C2592" s="243"/>
      <c r="D2592" s="243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244"/>
      <c r="P2592" s="11"/>
      <c r="Q2592" s="245"/>
      <c r="R2592" s="11"/>
      <c r="S2592" s="11"/>
      <c r="T2592" s="11"/>
      <c r="U2592" s="11"/>
      <c r="V2592" s="11"/>
      <c r="W2592" s="11"/>
      <c r="X2592" s="11"/>
      <c r="Y2592" s="11"/>
      <c r="Z2592" s="246"/>
      <c r="AA25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2" s="250" t="e">
        <f>IF(tbl_TransDet_Exp[[#This Row],[+/-  (HR GL Detail)]]&lt;&gt;"",tbl_TransDet_Exp[[#This Row],[+/-  (HR GL Detail)]],IF(#REF!&lt;&gt;"",#REF!,""))</f>
        <v>#REF!</v>
      </c>
      <c r="AC2592" s="250" t="str">
        <f t="shared" si="123"/>
        <v>https://financials.omni.fsu.edu/psp/sprdfi/EMPLOYEE/ERP/c/AUDIT_EXPENSE_FUNCTIONS.TE_EXP_SHEET_INQ.GBL?SHEET_ID=</v>
      </c>
      <c r="AD2592" s="250" t="str">
        <f t="shared" si="124"/>
        <v>&amp;PAGE=EX_SHEET_ENTRY</v>
      </c>
      <c r="AE2592" s="250" t="str">
        <f>IF(LEFT(tbl_TransDet_Exp[[#This Row],[Journal Id]],2)="EX",TEXT(tbl_TransDet_Exp[[#This Row],[Vch /Ex /PayId]],"0000000000"),"")</f>
        <v/>
      </c>
      <c r="AF2592" s="250" t="b">
        <f>IF(tbl_TransDet_Exp[[#This Row],[ER Lookup and Format]]&lt;&gt;"",CONCATENATE(tbl_TransDet_Exp[[#This Row],[https://financials.omni.fsu.edu/psp/sprdfi/EMPLOYEE/ERP/c/AUDIT_EXPENSE_FUNCTIONS.TE_EXP_SHEET_INQ.GBL?SHEET_ID=]],AE2592,tbl_TransDet_Exp[[#This Row],[&amp;PAGE=EX_SHEET_ENTRY]]))</f>
        <v>0</v>
      </c>
      <c r="AG2592" s="250" t="str">
        <f t="shared" si="125"/>
        <v>https://docmgmt.its.fsu.edu/NolijWeb/public/apiLoginCheck.jsp?redir=../documentviewer/%3FdocumentId%3D</v>
      </c>
      <c r="AH25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2" s="250" t="str">
        <f>tbl_TransDet_Exp[[#Headers],[&amp;TargetFrameName=None]]</f>
        <v>&amp;TargetFrameName=None</v>
      </c>
      <c r="AJ25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2" s="71"/>
      <c r="AN2592" s="22"/>
      <c r="AO2592" s="22"/>
      <c r="AP2592" s="208"/>
      <c r="AQ2592" s="42" t="e">
        <f>IF(tbl_TransDet_Exp[[#This Row],[Custom SR Type]]="",INDEX(SR_Lookup[Section Name],MATCH(tbl_TransDet_Exp[[#This Row],[Account]],SR_Lookup[Account],0)),tbl_TransDet_Exp[[#This Row],[Custom SR Type]])</f>
        <v>#N/A</v>
      </c>
      <c r="AR2592" s="42">
        <f>VALUE(CONCATENATE(C2592,TEXT(tbl_TransDet_Exp[[#This Row],[Pd]],"00")))</f>
        <v>0</v>
      </c>
      <c r="AS2592" s="42" t="str">
        <f>TEXT(tbl_TransDet_Exp[[#This Row],[Project Id]],"000000")</f>
        <v>000000</v>
      </c>
      <c r="AT2592" s="42" t="e">
        <f>INDEX(Table11[Description],MATCH(tbl_TransDet_Exp[[#This Row],[Account]],Table11[GL Account],0))</f>
        <v>#N/A</v>
      </c>
      <c r="AU25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3" spans="2:47">
      <c r="B2593" s="11"/>
      <c r="C2593" s="243"/>
      <c r="D2593" s="243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244"/>
      <c r="P2593" s="11"/>
      <c r="Q2593" s="245"/>
      <c r="R2593" s="11"/>
      <c r="S2593" s="11"/>
      <c r="T2593" s="11"/>
      <c r="U2593" s="11"/>
      <c r="V2593" s="11"/>
      <c r="W2593" s="11"/>
      <c r="X2593" s="11"/>
      <c r="Y2593" s="11"/>
      <c r="Z2593" s="246"/>
      <c r="AA25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3" s="250" t="e">
        <f>IF(tbl_TransDet_Exp[[#This Row],[+/-  (HR GL Detail)]]&lt;&gt;"",tbl_TransDet_Exp[[#This Row],[+/-  (HR GL Detail)]],IF(#REF!&lt;&gt;"",#REF!,""))</f>
        <v>#REF!</v>
      </c>
      <c r="AC2593" s="250" t="str">
        <f t="shared" si="123"/>
        <v>https://financials.omni.fsu.edu/psp/sprdfi/EMPLOYEE/ERP/c/AUDIT_EXPENSE_FUNCTIONS.TE_EXP_SHEET_INQ.GBL?SHEET_ID=</v>
      </c>
      <c r="AD2593" s="250" t="str">
        <f t="shared" si="124"/>
        <v>&amp;PAGE=EX_SHEET_ENTRY</v>
      </c>
      <c r="AE2593" s="250" t="str">
        <f>IF(LEFT(tbl_TransDet_Exp[[#This Row],[Journal Id]],2)="EX",TEXT(tbl_TransDet_Exp[[#This Row],[Vch /Ex /PayId]],"0000000000"),"")</f>
        <v/>
      </c>
      <c r="AF2593" s="250" t="b">
        <f>IF(tbl_TransDet_Exp[[#This Row],[ER Lookup and Format]]&lt;&gt;"",CONCATENATE(tbl_TransDet_Exp[[#This Row],[https://financials.omni.fsu.edu/psp/sprdfi/EMPLOYEE/ERP/c/AUDIT_EXPENSE_FUNCTIONS.TE_EXP_SHEET_INQ.GBL?SHEET_ID=]],AE2593,tbl_TransDet_Exp[[#This Row],[&amp;PAGE=EX_SHEET_ENTRY]]))</f>
        <v>0</v>
      </c>
      <c r="AG2593" s="250" t="str">
        <f t="shared" si="125"/>
        <v>https://docmgmt.its.fsu.edu/NolijWeb/public/apiLoginCheck.jsp?redir=../documentviewer/%3FdocumentId%3D</v>
      </c>
      <c r="AH25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3" s="250" t="str">
        <f>tbl_TransDet_Exp[[#Headers],[&amp;TargetFrameName=None]]</f>
        <v>&amp;TargetFrameName=None</v>
      </c>
      <c r="AJ25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3" s="71"/>
      <c r="AN2593" s="22"/>
      <c r="AO2593" s="22"/>
      <c r="AP2593" s="208"/>
      <c r="AQ2593" s="42" t="e">
        <f>IF(tbl_TransDet_Exp[[#This Row],[Custom SR Type]]="",INDEX(SR_Lookup[Section Name],MATCH(tbl_TransDet_Exp[[#This Row],[Account]],SR_Lookup[Account],0)),tbl_TransDet_Exp[[#This Row],[Custom SR Type]])</f>
        <v>#N/A</v>
      </c>
      <c r="AR2593" s="42">
        <f>VALUE(CONCATENATE(C2593,TEXT(tbl_TransDet_Exp[[#This Row],[Pd]],"00")))</f>
        <v>0</v>
      </c>
      <c r="AS2593" s="42" t="str">
        <f>TEXT(tbl_TransDet_Exp[[#This Row],[Project Id]],"000000")</f>
        <v>000000</v>
      </c>
      <c r="AT2593" s="42" t="e">
        <f>INDEX(Table11[Description],MATCH(tbl_TransDet_Exp[[#This Row],[Account]],Table11[GL Account],0))</f>
        <v>#N/A</v>
      </c>
      <c r="AU25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4" spans="2:47">
      <c r="B2594" s="11"/>
      <c r="C2594" s="243"/>
      <c r="D2594" s="243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244"/>
      <c r="P2594" s="11"/>
      <c r="Q2594" s="245"/>
      <c r="R2594" s="11"/>
      <c r="S2594" s="11"/>
      <c r="T2594" s="11"/>
      <c r="U2594" s="11"/>
      <c r="V2594" s="11"/>
      <c r="W2594" s="11"/>
      <c r="X2594" s="11"/>
      <c r="Y2594" s="11"/>
      <c r="Z2594" s="246"/>
      <c r="AA25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4" s="250" t="e">
        <f>IF(tbl_TransDet_Exp[[#This Row],[+/-  (HR GL Detail)]]&lt;&gt;"",tbl_TransDet_Exp[[#This Row],[+/-  (HR GL Detail)]],IF(#REF!&lt;&gt;"",#REF!,""))</f>
        <v>#REF!</v>
      </c>
      <c r="AC2594" s="250" t="str">
        <f t="shared" si="123"/>
        <v>https://financials.omni.fsu.edu/psp/sprdfi/EMPLOYEE/ERP/c/AUDIT_EXPENSE_FUNCTIONS.TE_EXP_SHEET_INQ.GBL?SHEET_ID=</v>
      </c>
      <c r="AD2594" s="250" t="str">
        <f t="shared" si="124"/>
        <v>&amp;PAGE=EX_SHEET_ENTRY</v>
      </c>
      <c r="AE2594" s="250" t="str">
        <f>IF(LEFT(tbl_TransDet_Exp[[#This Row],[Journal Id]],2)="EX",TEXT(tbl_TransDet_Exp[[#This Row],[Vch /Ex /PayId]],"0000000000"),"")</f>
        <v/>
      </c>
      <c r="AF2594" s="250" t="b">
        <f>IF(tbl_TransDet_Exp[[#This Row],[ER Lookup and Format]]&lt;&gt;"",CONCATENATE(tbl_TransDet_Exp[[#This Row],[https://financials.omni.fsu.edu/psp/sprdfi/EMPLOYEE/ERP/c/AUDIT_EXPENSE_FUNCTIONS.TE_EXP_SHEET_INQ.GBL?SHEET_ID=]],AE2594,tbl_TransDet_Exp[[#This Row],[&amp;PAGE=EX_SHEET_ENTRY]]))</f>
        <v>0</v>
      </c>
      <c r="AG2594" s="250" t="str">
        <f t="shared" si="125"/>
        <v>https://docmgmt.its.fsu.edu/NolijWeb/public/apiLoginCheck.jsp?redir=../documentviewer/%3FdocumentId%3D</v>
      </c>
      <c r="AH25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4" s="250" t="str">
        <f>tbl_TransDet_Exp[[#Headers],[&amp;TargetFrameName=None]]</f>
        <v>&amp;TargetFrameName=None</v>
      </c>
      <c r="AJ25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4" s="71"/>
      <c r="AN2594" s="22"/>
      <c r="AO2594" s="22"/>
      <c r="AP2594" s="208"/>
      <c r="AQ2594" s="42" t="e">
        <f>IF(tbl_TransDet_Exp[[#This Row],[Custom SR Type]]="",INDEX(SR_Lookup[Section Name],MATCH(tbl_TransDet_Exp[[#This Row],[Account]],SR_Lookup[Account],0)),tbl_TransDet_Exp[[#This Row],[Custom SR Type]])</f>
        <v>#N/A</v>
      </c>
      <c r="AR2594" s="42">
        <f>VALUE(CONCATENATE(C2594,TEXT(tbl_TransDet_Exp[[#This Row],[Pd]],"00")))</f>
        <v>0</v>
      </c>
      <c r="AS2594" s="42" t="str">
        <f>TEXT(tbl_TransDet_Exp[[#This Row],[Project Id]],"000000")</f>
        <v>000000</v>
      </c>
      <c r="AT2594" s="42" t="e">
        <f>INDEX(Table11[Description],MATCH(tbl_TransDet_Exp[[#This Row],[Account]],Table11[GL Account],0))</f>
        <v>#N/A</v>
      </c>
      <c r="AU25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5" spans="2:47">
      <c r="B2595" s="11"/>
      <c r="C2595" s="243"/>
      <c r="D2595" s="243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244"/>
      <c r="P2595" s="11"/>
      <c r="Q2595" s="245"/>
      <c r="R2595" s="11"/>
      <c r="S2595" s="11"/>
      <c r="T2595" s="11"/>
      <c r="U2595" s="11"/>
      <c r="V2595" s="11"/>
      <c r="W2595" s="11"/>
      <c r="X2595" s="11"/>
      <c r="Y2595" s="11"/>
      <c r="Z2595" s="246"/>
      <c r="AA25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5" s="250" t="e">
        <f>IF(tbl_TransDet_Exp[[#This Row],[+/-  (HR GL Detail)]]&lt;&gt;"",tbl_TransDet_Exp[[#This Row],[+/-  (HR GL Detail)]],IF(#REF!&lt;&gt;"",#REF!,""))</f>
        <v>#REF!</v>
      </c>
      <c r="AC2595" s="250" t="str">
        <f t="shared" si="123"/>
        <v>https://financials.omni.fsu.edu/psp/sprdfi/EMPLOYEE/ERP/c/AUDIT_EXPENSE_FUNCTIONS.TE_EXP_SHEET_INQ.GBL?SHEET_ID=</v>
      </c>
      <c r="AD2595" s="250" t="str">
        <f t="shared" si="124"/>
        <v>&amp;PAGE=EX_SHEET_ENTRY</v>
      </c>
      <c r="AE2595" s="250" t="str">
        <f>IF(LEFT(tbl_TransDet_Exp[[#This Row],[Journal Id]],2)="EX",TEXT(tbl_TransDet_Exp[[#This Row],[Vch /Ex /PayId]],"0000000000"),"")</f>
        <v/>
      </c>
      <c r="AF2595" s="250" t="b">
        <f>IF(tbl_TransDet_Exp[[#This Row],[ER Lookup and Format]]&lt;&gt;"",CONCATENATE(tbl_TransDet_Exp[[#This Row],[https://financials.omni.fsu.edu/psp/sprdfi/EMPLOYEE/ERP/c/AUDIT_EXPENSE_FUNCTIONS.TE_EXP_SHEET_INQ.GBL?SHEET_ID=]],AE2595,tbl_TransDet_Exp[[#This Row],[&amp;PAGE=EX_SHEET_ENTRY]]))</f>
        <v>0</v>
      </c>
      <c r="AG2595" s="250" t="str">
        <f t="shared" si="125"/>
        <v>https://docmgmt.its.fsu.edu/NolijWeb/public/apiLoginCheck.jsp?redir=../documentviewer/%3FdocumentId%3D</v>
      </c>
      <c r="AH25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5" s="250" t="str">
        <f>tbl_TransDet_Exp[[#Headers],[&amp;TargetFrameName=None]]</f>
        <v>&amp;TargetFrameName=None</v>
      </c>
      <c r="AJ25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5" s="71"/>
      <c r="AN2595" s="22"/>
      <c r="AO2595" s="22"/>
      <c r="AP2595" s="208"/>
      <c r="AQ2595" s="42" t="e">
        <f>IF(tbl_TransDet_Exp[[#This Row],[Custom SR Type]]="",INDEX(SR_Lookup[Section Name],MATCH(tbl_TransDet_Exp[[#This Row],[Account]],SR_Lookup[Account],0)),tbl_TransDet_Exp[[#This Row],[Custom SR Type]])</f>
        <v>#N/A</v>
      </c>
      <c r="AR2595" s="42">
        <f>VALUE(CONCATENATE(C2595,TEXT(tbl_TransDet_Exp[[#This Row],[Pd]],"00")))</f>
        <v>0</v>
      </c>
      <c r="AS2595" s="42" t="str">
        <f>TEXT(tbl_TransDet_Exp[[#This Row],[Project Id]],"000000")</f>
        <v>000000</v>
      </c>
      <c r="AT2595" s="42" t="e">
        <f>INDEX(Table11[Description],MATCH(tbl_TransDet_Exp[[#This Row],[Account]],Table11[GL Account],0))</f>
        <v>#N/A</v>
      </c>
      <c r="AU25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6" spans="2:47">
      <c r="B2596" s="11"/>
      <c r="C2596" s="243"/>
      <c r="D2596" s="243"/>
      <c r="E2596" s="11"/>
      <c r="F2596" s="11"/>
      <c r="G2596" s="11"/>
      <c r="H2596" s="11"/>
      <c r="I2596" s="11"/>
      <c r="J2596" s="11"/>
      <c r="K2596" s="11"/>
      <c r="L2596" s="11"/>
      <c r="M2596" s="11"/>
      <c r="N2596" s="11"/>
      <c r="O2596" s="244"/>
      <c r="P2596" s="11"/>
      <c r="Q2596" s="245"/>
      <c r="R2596" s="11"/>
      <c r="S2596" s="11"/>
      <c r="T2596" s="11"/>
      <c r="U2596" s="11"/>
      <c r="V2596" s="11"/>
      <c r="W2596" s="11"/>
      <c r="X2596" s="11"/>
      <c r="Y2596" s="11"/>
      <c r="Z2596" s="246"/>
      <c r="AA25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6" s="250" t="e">
        <f>IF(tbl_TransDet_Exp[[#This Row],[+/-  (HR GL Detail)]]&lt;&gt;"",tbl_TransDet_Exp[[#This Row],[+/-  (HR GL Detail)]],IF(#REF!&lt;&gt;"",#REF!,""))</f>
        <v>#REF!</v>
      </c>
      <c r="AC2596" s="250" t="str">
        <f t="shared" si="123"/>
        <v>https://financials.omni.fsu.edu/psp/sprdfi/EMPLOYEE/ERP/c/AUDIT_EXPENSE_FUNCTIONS.TE_EXP_SHEET_INQ.GBL?SHEET_ID=</v>
      </c>
      <c r="AD2596" s="250" t="str">
        <f t="shared" si="124"/>
        <v>&amp;PAGE=EX_SHEET_ENTRY</v>
      </c>
      <c r="AE2596" s="250" t="str">
        <f>IF(LEFT(tbl_TransDet_Exp[[#This Row],[Journal Id]],2)="EX",TEXT(tbl_TransDet_Exp[[#This Row],[Vch /Ex /PayId]],"0000000000"),"")</f>
        <v/>
      </c>
      <c r="AF2596" s="250" t="b">
        <f>IF(tbl_TransDet_Exp[[#This Row],[ER Lookup and Format]]&lt;&gt;"",CONCATENATE(tbl_TransDet_Exp[[#This Row],[https://financials.omni.fsu.edu/psp/sprdfi/EMPLOYEE/ERP/c/AUDIT_EXPENSE_FUNCTIONS.TE_EXP_SHEET_INQ.GBL?SHEET_ID=]],AE2596,tbl_TransDet_Exp[[#This Row],[&amp;PAGE=EX_SHEET_ENTRY]]))</f>
        <v>0</v>
      </c>
      <c r="AG2596" s="250" t="str">
        <f t="shared" si="125"/>
        <v>https://docmgmt.its.fsu.edu/NolijWeb/public/apiLoginCheck.jsp?redir=../documentviewer/%3FdocumentId%3D</v>
      </c>
      <c r="AH25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6" s="250" t="str">
        <f>tbl_TransDet_Exp[[#Headers],[&amp;TargetFrameName=None]]</f>
        <v>&amp;TargetFrameName=None</v>
      </c>
      <c r="AJ25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6" s="71"/>
      <c r="AN2596" s="22"/>
      <c r="AO2596" s="22"/>
      <c r="AP2596" s="208"/>
      <c r="AQ2596" s="42" t="e">
        <f>IF(tbl_TransDet_Exp[[#This Row],[Custom SR Type]]="",INDEX(SR_Lookup[Section Name],MATCH(tbl_TransDet_Exp[[#This Row],[Account]],SR_Lookup[Account],0)),tbl_TransDet_Exp[[#This Row],[Custom SR Type]])</f>
        <v>#N/A</v>
      </c>
      <c r="AR2596" s="42">
        <f>VALUE(CONCATENATE(C2596,TEXT(tbl_TransDet_Exp[[#This Row],[Pd]],"00")))</f>
        <v>0</v>
      </c>
      <c r="AS2596" s="42" t="str">
        <f>TEXT(tbl_TransDet_Exp[[#This Row],[Project Id]],"000000")</f>
        <v>000000</v>
      </c>
      <c r="AT2596" s="42" t="e">
        <f>INDEX(Table11[Description],MATCH(tbl_TransDet_Exp[[#This Row],[Account]],Table11[GL Account],0))</f>
        <v>#N/A</v>
      </c>
      <c r="AU25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7" spans="2:47">
      <c r="B2597" s="11"/>
      <c r="C2597" s="243"/>
      <c r="D2597" s="243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244"/>
      <c r="P2597" s="11"/>
      <c r="Q2597" s="245"/>
      <c r="R2597" s="11"/>
      <c r="S2597" s="11"/>
      <c r="T2597" s="11"/>
      <c r="U2597" s="11"/>
      <c r="V2597" s="11"/>
      <c r="W2597" s="11"/>
      <c r="X2597" s="11"/>
      <c r="Y2597" s="11"/>
      <c r="Z2597" s="246"/>
      <c r="AA25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7" s="250" t="e">
        <f>IF(tbl_TransDet_Exp[[#This Row],[+/-  (HR GL Detail)]]&lt;&gt;"",tbl_TransDet_Exp[[#This Row],[+/-  (HR GL Detail)]],IF(#REF!&lt;&gt;"",#REF!,""))</f>
        <v>#REF!</v>
      </c>
      <c r="AC2597" s="250" t="str">
        <f t="shared" si="123"/>
        <v>https://financials.omni.fsu.edu/psp/sprdfi/EMPLOYEE/ERP/c/AUDIT_EXPENSE_FUNCTIONS.TE_EXP_SHEET_INQ.GBL?SHEET_ID=</v>
      </c>
      <c r="AD2597" s="250" t="str">
        <f t="shared" si="124"/>
        <v>&amp;PAGE=EX_SHEET_ENTRY</v>
      </c>
      <c r="AE2597" s="250" t="str">
        <f>IF(LEFT(tbl_TransDet_Exp[[#This Row],[Journal Id]],2)="EX",TEXT(tbl_TransDet_Exp[[#This Row],[Vch /Ex /PayId]],"0000000000"),"")</f>
        <v/>
      </c>
      <c r="AF2597" s="250" t="b">
        <f>IF(tbl_TransDet_Exp[[#This Row],[ER Lookup and Format]]&lt;&gt;"",CONCATENATE(tbl_TransDet_Exp[[#This Row],[https://financials.omni.fsu.edu/psp/sprdfi/EMPLOYEE/ERP/c/AUDIT_EXPENSE_FUNCTIONS.TE_EXP_SHEET_INQ.GBL?SHEET_ID=]],AE2597,tbl_TransDet_Exp[[#This Row],[&amp;PAGE=EX_SHEET_ENTRY]]))</f>
        <v>0</v>
      </c>
      <c r="AG2597" s="250" t="str">
        <f t="shared" si="125"/>
        <v>https://docmgmt.its.fsu.edu/NolijWeb/public/apiLoginCheck.jsp?redir=../documentviewer/%3FdocumentId%3D</v>
      </c>
      <c r="AH25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7" s="250" t="str">
        <f>tbl_TransDet_Exp[[#Headers],[&amp;TargetFrameName=None]]</f>
        <v>&amp;TargetFrameName=None</v>
      </c>
      <c r="AJ25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7" s="71"/>
      <c r="AN2597" s="22"/>
      <c r="AO2597" s="22"/>
      <c r="AP2597" s="208"/>
      <c r="AQ2597" s="42" t="e">
        <f>IF(tbl_TransDet_Exp[[#This Row],[Custom SR Type]]="",INDEX(SR_Lookup[Section Name],MATCH(tbl_TransDet_Exp[[#This Row],[Account]],SR_Lookup[Account],0)),tbl_TransDet_Exp[[#This Row],[Custom SR Type]])</f>
        <v>#N/A</v>
      </c>
      <c r="AR2597" s="42">
        <f>VALUE(CONCATENATE(C2597,TEXT(tbl_TransDet_Exp[[#This Row],[Pd]],"00")))</f>
        <v>0</v>
      </c>
      <c r="AS2597" s="42" t="str">
        <f>TEXT(tbl_TransDet_Exp[[#This Row],[Project Id]],"000000")</f>
        <v>000000</v>
      </c>
      <c r="AT2597" s="42" t="e">
        <f>INDEX(Table11[Description],MATCH(tbl_TransDet_Exp[[#This Row],[Account]],Table11[GL Account],0))</f>
        <v>#N/A</v>
      </c>
      <c r="AU25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8" spans="2:47">
      <c r="B2598" s="11"/>
      <c r="C2598" s="243"/>
      <c r="D2598" s="243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244"/>
      <c r="P2598" s="11"/>
      <c r="Q2598" s="245"/>
      <c r="R2598" s="11"/>
      <c r="S2598" s="11"/>
      <c r="T2598" s="11"/>
      <c r="U2598" s="11"/>
      <c r="V2598" s="11"/>
      <c r="W2598" s="11"/>
      <c r="X2598" s="11"/>
      <c r="Y2598" s="11"/>
      <c r="Z2598" s="246"/>
      <c r="AA25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8" s="250" t="e">
        <f>IF(tbl_TransDet_Exp[[#This Row],[+/-  (HR GL Detail)]]&lt;&gt;"",tbl_TransDet_Exp[[#This Row],[+/-  (HR GL Detail)]],IF(#REF!&lt;&gt;"",#REF!,""))</f>
        <v>#REF!</v>
      </c>
      <c r="AC2598" s="250" t="str">
        <f t="shared" si="123"/>
        <v>https://financials.omni.fsu.edu/psp/sprdfi/EMPLOYEE/ERP/c/AUDIT_EXPENSE_FUNCTIONS.TE_EXP_SHEET_INQ.GBL?SHEET_ID=</v>
      </c>
      <c r="AD2598" s="250" t="str">
        <f t="shared" si="124"/>
        <v>&amp;PAGE=EX_SHEET_ENTRY</v>
      </c>
      <c r="AE2598" s="250" t="str">
        <f>IF(LEFT(tbl_TransDet_Exp[[#This Row],[Journal Id]],2)="EX",TEXT(tbl_TransDet_Exp[[#This Row],[Vch /Ex /PayId]],"0000000000"),"")</f>
        <v/>
      </c>
      <c r="AF2598" s="250" t="b">
        <f>IF(tbl_TransDet_Exp[[#This Row],[ER Lookup and Format]]&lt;&gt;"",CONCATENATE(tbl_TransDet_Exp[[#This Row],[https://financials.omni.fsu.edu/psp/sprdfi/EMPLOYEE/ERP/c/AUDIT_EXPENSE_FUNCTIONS.TE_EXP_SHEET_INQ.GBL?SHEET_ID=]],AE2598,tbl_TransDet_Exp[[#This Row],[&amp;PAGE=EX_SHEET_ENTRY]]))</f>
        <v>0</v>
      </c>
      <c r="AG2598" s="250" t="str">
        <f t="shared" si="125"/>
        <v>https://docmgmt.its.fsu.edu/NolijWeb/public/apiLoginCheck.jsp?redir=../documentviewer/%3FdocumentId%3D</v>
      </c>
      <c r="AH25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8" s="250" t="str">
        <f>tbl_TransDet_Exp[[#Headers],[&amp;TargetFrameName=None]]</f>
        <v>&amp;TargetFrameName=None</v>
      </c>
      <c r="AJ25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8" s="71"/>
      <c r="AN2598" s="22"/>
      <c r="AO2598" s="22"/>
      <c r="AP2598" s="208"/>
      <c r="AQ2598" s="42" t="e">
        <f>IF(tbl_TransDet_Exp[[#This Row],[Custom SR Type]]="",INDEX(SR_Lookup[Section Name],MATCH(tbl_TransDet_Exp[[#This Row],[Account]],SR_Lookup[Account],0)),tbl_TransDet_Exp[[#This Row],[Custom SR Type]])</f>
        <v>#N/A</v>
      </c>
      <c r="AR2598" s="42">
        <f>VALUE(CONCATENATE(C2598,TEXT(tbl_TransDet_Exp[[#This Row],[Pd]],"00")))</f>
        <v>0</v>
      </c>
      <c r="AS2598" s="42" t="str">
        <f>TEXT(tbl_TransDet_Exp[[#This Row],[Project Id]],"000000")</f>
        <v>000000</v>
      </c>
      <c r="AT2598" s="42" t="e">
        <f>INDEX(Table11[Description],MATCH(tbl_TransDet_Exp[[#This Row],[Account]],Table11[GL Account],0))</f>
        <v>#N/A</v>
      </c>
      <c r="AU25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599" spans="2:47">
      <c r="B2599" s="11"/>
      <c r="C2599" s="243"/>
      <c r="D2599" s="243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244"/>
      <c r="P2599" s="11"/>
      <c r="Q2599" s="245"/>
      <c r="R2599" s="11"/>
      <c r="S2599" s="11"/>
      <c r="T2599" s="11"/>
      <c r="U2599" s="11"/>
      <c r="V2599" s="11"/>
      <c r="W2599" s="11"/>
      <c r="X2599" s="11"/>
      <c r="Y2599" s="11"/>
      <c r="Z2599" s="246"/>
      <c r="AA25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599" s="250" t="e">
        <f>IF(tbl_TransDet_Exp[[#This Row],[+/-  (HR GL Detail)]]&lt;&gt;"",tbl_TransDet_Exp[[#This Row],[+/-  (HR GL Detail)]],IF(#REF!&lt;&gt;"",#REF!,""))</f>
        <v>#REF!</v>
      </c>
      <c r="AC2599" s="250" t="str">
        <f t="shared" si="123"/>
        <v>https://financials.omni.fsu.edu/psp/sprdfi/EMPLOYEE/ERP/c/AUDIT_EXPENSE_FUNCTIONS.TE_EXP_SHEET_INQ.GBL?SHEET_ID=</v>
      </c>
      <c r="AD2599" s="250" t="str">
        <f t="shared" si="124"/>
        <v>&amp;PAGE=EX_SHEET_ENTRY</v>
      </c>
      <c r="AE2599" s="250" t="str">
        <f>IF(LEFT(tbl_TransDet_Exp[[#This Row],[Journal Id]],2)="EX",TEXT(tbl_TransDet_Exp[[#This Row],[Vch /Ex /PayId]],"0000000000"),"")</f>
        <v/>
      </c>
      <c r="AF2599" s="250" t="b">
        <f>IF(tbl_TransDet_Exp[[#This Row],[ER Lookup and Format]]&lt;&gt;"",CONCATENATE(tbl_TransDet_Exp[[#This Row],[https://financials.omni.fsu.edu/psp/sprdfi/EMPLOYEE/ERP/c/AUDIT_EXPENSE_FUNCTIONS.TE_EXP_SHEET_INQ.GBL?SHEET_ID=]],AE2599,tbl_TransDet_Exp[[#This Row],[&amp;PAGE=EX_SHEET_ENTRY]]))</f>
        <v>0</v>
      </c>
      <c r="AG2599" s="250" t="str">
        <f t="shared" si="125"/>
        <v>https://docmgmt.its.fsu.edu/NolijWeb/public/apiLoginCheck.jsp?redir=../documentviewer/%3FdocumentId%3D</v>
      </c>
      <c r="AH25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599" s="250" t="str">
        <f>tbl_TransDet_Exp[[#Headers],[&amp;TargetFrameName=None]]</f>
        <v>&amp;TargetFrameName=None</v>
      </c>
      <c r="AJ25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5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5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599" s="71"/>
      <c r="AN2599" s="22"/>
      <c r="AO2599" s="22"/>
      <c r="AP2599" s="208"/>
      <c r="AQ2599" s="42" t="e">
        <f>IF(tbl_TransDet_Exp[[#This Row],[Custom SR Type]]="",INDEX(SR_Lookup[Section Name],MATCH(tbl_TransDet_Exp[[#This Row],[Account]],SR_Lookup[Account],0)),tbl_TransDet_Exp[[#This Row],[Custom SR Type]])</f>
        <v>#N/A</v>
      </c>
      <c r="AR2599" s="42">
        <f>VALUE(CONCATENATE(C2599,TEXT(tbl_TransDet_Exp[[#This Row],[Pd]],"00")))</f>
        <v>0</v>
      </c>
      <c r="AS2599" s="42" t="str">
        <f>TEXT(tbl_TransDet_Exp[[#This Row],[Project Id]],"000000")</f>
        <v>000000</v>
      </c>
      <c r="AT2599" s="42" t="e">
        <f>INDEX(Table11[Description],MATCH(tbl_TransDet_Exp[[#This Row],[Account]],Table11[GL Account],0))</f>
        <v>#N/A</v>
      </c>
      <c r="AU25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0" spans="2:47">
      <c r="B2600" s="11"/>
      <c r="C2600" s="243"/>
      <c r="D2600" s="243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244"/>
      <c r="P2600" s="11"/>
      <c r="Q2600" s="245"/>
      <c r="R2600" s="11"/>
      <c r="S2600" s="11"/>
      <c r="T2600" s="11"/>
      <c r="U2600" s="11"/>
      <c r="V2600" s="11"/>
      <c r="W2600" s="11"/>
      <c r="X2600" s="11"/>
      <c r="Y2600" s="11"/>
      <c r="Z2600" s="246"/>
      <c r="AA26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0" s="250" t="e">
        <f>IF(tbl_TransDet_Exp[[#This Row],[+/-  (HR GL Detail)]]&lt;&gt;"",tbl_TransDet_Exp[[#This Row],[+/-  (HR GL Detail)]],IF(#REF!&lt;&gt;"",#REF!,""))</f>
        <v>#REF!</v>
      </c>
      <c r="AC2600" s="250" t="str">
        <f t="shared" si="123"/>
        <v>https://financials.omni.fsu.edu/psp/sprdfi/EMPLOYEE/ERP/c/AUDIT_EXPENSE_FUNCTIONS.TE_EXP_SHEET_INQ.GBL?SHEET_ID=</v>
      </c>
      <c r="AD2600" s="250" t="str">
        <f t="shared" si="124"/>
        <v>&amp;PAGE=EX_SHEET_ENTRY</v>
      </c>
      <c r="AE2600" s="250" t="str">
        <f>IF(LEFT(tbl_TransDet_Exp[[#This Row],[Journal Id]],2)="EX",TEXT(tbl_TransDet_Exp[[#This Row],[Vch /Ex /PayId]],"0000000000"),"")</f>
        <v/>
      </c>
      <c r="AF2600" s="250" t="b">
        <f>IF(tbl_TransDet_Exp[[#This Row],[ER Lookup and Format]]&lt;&gt;"",CONCATENATE(tbl_TransDet_Exp[[#This Row],[https://financials.omni.fsu.edu/psp/sprdfi/EMPLOYEE/ERP/c/AUDIT_EXPENSE_FUNCTIONS.TE_EXP_SHEET_INQ.GBL?SHEET_ID=]],AE2600,tbl_TransDet_Exp[[#This Row],[&amp;PAGE=EX_SHEET_ENTRY]]))</f>
        <v>0</v>
      </c>
      <c r="AG2600" s="250" t="str">
        <f t="shared" si="125"/>
        <v>https://docmgmt.its.fsu.edu/NolijWeb/public/apiLoginCheck.jsp?redir=../documentviewer/%3FdocumentId%3D</v>
      </c>
      <c r="AH26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0" s="250" t="str">
        <f>tbl_TransDet_Exp[[#Headers],[&amp;TargetFrameName=None]]</f>
        <v>&amp;TargetFrameName=None</v>
      </c>
      <c r="AJ26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0" s="71"/>
      <c r="AN2600" s="22"/>
      <c r="AO2600" s="22"/>
      <c r="AP2600" s="208"/>
      <c r="AQ2600" s="42" t="e">
        <f>IF(tbl_TransDet_Exp[[#This Row],[Custom SR Type]]="",INDEX(SR_Lookup[Section Name],MATCH(tbl_TransDet_Exp[[#This Row],[Account]],SR_Lookup[Account],0)),tbl_TransDet_Exp[[#This Row],[Custom SR Type]])</f>
        <v>#N/A</v>
      </c>
      <c r="AR2600" s="42">
        <f>VALUE(CONCATENATE(C2600,TEXT(tbl_TransDet_Exp[[#This Row],[Pd]],"00")))</f>
        <v>0</v>
      </c>
      <c r="AS2600" s="42" t="str">
        <f>TEXT(tbl_TransDet_Exp[[#This Row],[Project Id]],"000000")</f>
        <v>000000</v>
      </c>
      <c r="AT2600" s="42" t="e">
        <f>INDEX(Table11[Description],MATCH(tbl_TransDet_Exp[[#This Row],[Account]],Table11[GL Account],0))</f>
        <v>#N/A</v>
      </c>
      <c r="AU26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1" spans="2:47">
      <c r="B2601" s="11"/>
      <c r="C2601" s="243"/>
      <c r="D2601" s="243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244"/>
      <c r="P2601" s="11"/>
      <c r="Q2601" s="245"/>
      <c r="R2601" s="11"/>
      <c r="S2601" s="11"/>
      <c r="T2601" s="11"/>
      <c r="U2601" s="11"/>
      <c r="V2601" s="11"/>
      <c r="W2601" s="11"/>
      <c r="X2601" s="11"/>
      <c r="Y2601" s="11"/>
      <c r="Z2601" s="246"/>
      <c r="AA26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1" s="250" t="e">
        <f>IF(tbl_TransDet_Exp[[#This Row],[+/-  (HR GL Detail)]]&lt;&gt;"",tbl_TransDet_Exp[[#This Row],[+/-  (HR GL Detail)]],IF(#REF!&lt;&gt;"",#REF!,""))</f>
        <v>#REF!</v>
      </c>
      <c r="AC2601" s="250" t="str">
        <f t="shared" si="123"/>
        <v>https://financials.omni.fsu.edu/psp/sprdfi/EMPLOYEE/ERP/c/AUDIT_EXPENSE_FUNCTIONS.TE_EXP_SHEET_INQ.GBL?SHEET_ID=</v>
      </c>
      <c r="AD2601" s="250" t="str">
        <f t="shared" si="124"/>
        <v>&amp;PAGE=EX_SHEET_ENTRY</v>
      </c>
      <c r="AE2601" s="250" t="str">
        <f>IF(LEFT(tbl_TransDet_Exp[[#This Row],[Journal Id]],2)="EX",TEXT(tbl_TransDet_Exp[[#This Row],[Vch /Ex /PayId]],"0000000000"),"")</f>
        <v/>
      </c>
      <c r="AF2601" s="250" t="b">
        <f>IF(tbl_TransDet_Exp[[#This Row],[ER Lookup and Format]]&lt;&gt;"",CONCATENATE(tbl_TransDet_Exp[[#This Row],[https://financials.omni.fsu.edu/psp/sprdfi/EMPLOYEE/ERP/c/AUDIT_EXPENSE_FUNCTIONS.TE_EXP_SHEET_INQ.GBL?SHEET_ID=]],AE2601,tbl_TransDet_Exp[[#This Row],[&amp;PAGE=EX_SHEET_ENTRY]]))</f>
        <v>0</v>
      </c>
      <c r="AG2601" s="250" t="str">
        <f t="shared" si="125"/>
        <v>https://docmgmt.its.fsu.edu/NolijWeb/public/apiLoginCheck.jsp?redir=../documentviewer/%3FdocumentId%3D</v>
      </c>
      <c r="AH26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1" s="250" t="str">
        <f>tbl_TransDet_Exp[[#Headers],[&amp;TargetFrameName=None]]</f>
        <v>&amp;TargetFrameName=None</v>
      </c>
      <c r="AJ26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1" s="71"/>
      <c r="AN2601" s="22"/>
      <c r="AO2601" s="22"/>
      <c r="AP2601" s="208"/>
      <c r="AQ2601" s="42" t="e">
        <f>IF(tbl_TransDet_Exp[[#This Row],[Custom SR Type]]="",INDEX(SR_Lookup[Section Name],MATCH(tbl_TransDet_Exp[[#This Row],[Account]],SR_Lookup[Account],0)),tbl_TransDet_Exp[[#This Row],[Custom SR Type]])</f>
        <v>#N/A</v>
      </c>
      <c r="AR2601" s="42">
        <f>VALUE(CONCATENATE(C2601,TEXT(tbl_TransDet_Exp[[#This Row],[Pd]],"00")))</f>
        <v>0</v>
      </c>
      <c r="AS2601" s="42" t="str">
        <f>TEXT(tbl_TransDet_Exp[[#This Row],[Project Id]],"000000")</f>
        <v>000000</v>
      </c>
      <c r="AT2601" s="42" t="e">
        <f>INDEX(Table11[Description],MATCH(tbl_TransDet_Exp[[#This Row],[Account]],Table11[GL Account],0))</f>
        <v>#N/A</v>
      </c>
      <c r="AU26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2" spans="2:47">
      <c r="B2602" s="11"/>
      <c r="C2602" s="243"/>
      <c r="D2602" s="243"/>
      <c r="E2602" s="11"/>
      <c r="F2602" s="11"/>
      <c r="G2602" s="11"/>
      <c r="H2602" s="11"/>
      <c r="I2602" s="11"/>
      <c r="J2602" s="11"/>
      <c r="K2602" s="11"/>
      <c r="L2602" s="11"/>
      <c r="M2602" s="11"/>
      <c r="N2602" s="11"/>
      <c r="O2602" s="244"/>
      <c r="P2602" s="11"/>
      <c r="Q2602" s="245"/>
      <c r="R2602" s="11"/>
      <c r="S2602" s="11"/>
      <c r="T2602" s="11"/>
      <c r="U2602" s="11"/>
      <c r="V2602" s="11"/>
      <c r="W2602" s="11"/>
      <c r="X2602" s="11"/>
      <c r="Y2602" s="11"/>
      <c r="Z2602" s="246"/>
      <c r="AA26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2" s="250" t="e">
        <f>IF(tbl_TransDet_Exp[[#This Row],[+/-  (HR GL Detail)]]&lt;&gt;"",tbl_TransDet_Exp[[#This Row],[+/-  (HR GL Detail)]],IF(#REF!&lt;&gt;"",#REF!,""))</f>
        <v>#REF!</v>
      </c>
      <c r="AC2602" s="250" t="str">
        <f t="shared" si="123"/>
        <v>https://financials.omni.fsu.edu/psp/sprdfi/EMPLOYEE/ERP/c/AUDIT_EXPENSE_FUNCTIONS.TE_EXP_SHEET_INQ.GBL?SHEET_ID=</v>
      </c>
      <c r="AD2602" s="250" t="str">
        <f t="shared" si="124"/>
        <v>&amp;PAGE=EX_SHEET_ENTRY</v>
      </c>
      <c r="AE2602" s="250" t="str">
        <f>IF(LEFT(tbl_TransDet_Exp[[#This Row],[Journal Id]],2)="EX",TEXT(tbl_TransDet_Exp[[#This Row],[Vch /Ex /PayId]],"0000000000"),"")</f>
        <v/>
      </c>
      <c r="AF2602" s="250" t="b">
        <f>IF(tbl_TransDet_Exp[[#This Row],[ER Lookup and Format]]&lt;&gt;"",CONCATENATE(tbl_TransDet_Exp[[#This Row],[https://financials.omni.fsu.edu/psp/sprdfi/EMPLOYEE/ERP/c/AUDIT_EXPENSE_FUNCTIONS.TE_EXP_SHEET_INQ.GBL?SHEET_ID=]],AE2602,tbl_TransDet_Exp[[#This Row],[&amp;PAGE=EX_SHEET_ENTRY]]))</f>
        <v>0</v>
      </c>
      <c r="AG2602" s="250" t="str">
        <f t="shared" si="125"/>
        <v>https://docmgmt.its.fsu.edu/NolijWeb/public/apiLoginCheck.jsp?redir=../documentviewer/%3FdocumentId%3D</v>
      </c>
      <c r="AH26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2" s="250" t="str">
        <f>tbl_TransDet_Exp[[#Headers],[&amp;TargetFrameName=None]]</f>
        <v>&amp;TargetFrameName=None</v>
      </c>
      <c r="AJ26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2" s="71"/>
      <c r="AN2602" s="22"/>
      <c r="AO2602" s="22"/>
      <c r="AP2602" s="208"/>
      <c r="AQ2602" s="42" t="e">
        <f>IF(tbl_TransDet_Exp[[#This Row],[Custom SR Type]]="",INDEX(SR_Lookup[Section Name],MATCH(tbl_TransDet_Exp[[#This Row],[Account]],SR_Lookup[Account],0)),tbl_TransDet_Exp[[#This Row],[Custom SR Type]])</f>
        <v>#N/A</v>
      </c>
      <c r="AR2602" s="42">
        <f>VALUE(CONCATENATE(C2602,TEXT(tbl_TransDet_Exp[[#This Row],[Pd]],"00")))</f>
        <v>0</v>
      </c>
      <c r="AS2602" s="42" t="str">
        <f>TEXT(tbl_TransDet_Exp[[#This Row],[Project Id]],"000000")</f>
        <v>000000</v>
      </c>
      <c r="AT2602" s="42" t="e">
        <f>INDEX(Table11[Description],MATCH(tbl_TransDet_Exp[[#This Row],[Account]],Table11[GL Account],0))</f>
        <v>#N/A</v>
      </c>
      <c r="AU26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3" spans="2:47">
      <c r="B2603" s="11"/>
      <c r="C2603" s="243"/>
      <c r="D2603" s="243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244"/>
      <c r="P2603" s="11"/>
      <c r="Q2603" s="245"/>
      <c r="R2603" s="11"/>
      <c r="S2603" s="11"/>
      <c r="T2603" s="11"/>
      <c r="U2603" s="11"/>
      <c r="V2603" s="11"/>
      <c r="W2603" s="11"/>
      <c r="X2603" s="11"/>
      <c r="Y2603" s="11"/>
      <c r="Z2603" s="246"/>
      <c r="AA26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3" s="250" t="e">
        <f>IF(tbl_TransDet_Exp[[#This Row],[+/-  (HR GL Detail)]]&lt;&gt;"",tbl_TransDet_Exp[[#This Row],[+/-  (HR GL Detail)]],IF(#REF!&lt;&gt;"",#REF!,""))</f>
        <v>#REF!</v>
      </c>
      <c r="AC2603" s="250" t="str">
        <f t="shared" si="123"/>
        <v>https://financials.omni.fsu.edu/psp/sprdfi/EMPLOYEE/ERP/c/AUDIT_EXPENSE_FUNCTIONS.TE_EXP_SHEET_INQ.GBL?SHEET_ID=</v>
      </c>
      <c r="AD2603" s="250" t="str">
        <f t="shared" si="124"/>
        <v>&amp;PAGE=EX_SHEET_ENTRY</v>
      </c>
      <c r="AE2603" s="250" t="str">
        <f>IF(LEFT(tbl_TransDet_Exp[[#This Row],[Journal Id]],2)="EX",TEXT(tbl_TransDet_Exp[[#This Row],[Vch /Ex /PayId]],"0000000000"),"")</f>
        <v/>
      </c>
      <c r="AF2603" s="250" t="b">
        <f>IF(tbl_TransDet_Exp[[#This Row],[ER Lookup and Format]]&lt;&gt;"",CONCATENATE(tbl_TransDet_Exp[[#This Row],[https://financials.omni.fsu.edu/psp/sprdfi/EMPLOYEE/ERP/c/AUDIT_EXPENSE_FUNCTIONS.TE_EXP_SHEET_INQ.GBL?SHEET_ID=]],AE2603,tbl_TransDet_Exp[[#This Row],[&amp;PAGE=EX_SHEET_ENTRY]]))</f>
        <v>0</v>
      </c>
      <c r="AG2603" s="250" t="str">
        <f t="shared" si="125"/>
        <v>https://docmgmt.its.fsu.edu/NolijWeb/public/apiLoginCheck.jsp?redir=../documentviewer/%3FdocumentId%3D</v>
      </c>
      <c r="AH26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3" s="250" t="str">
        <f>tbl_TransDet_Exp[[#Headers],[&amp;TargetFrameName=None]]</f>
        <v>&amp;TargetFrameName=None</v>
      </c>
      <c r="AJ26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3" s="71"/>
      <c r="AN2603" s="22"/>
      <c r="AO2603" s="22"/>
      <c r="AP2603" s="208"/>
      <c r="AQ2603" s="42" t="e">
        <f>IF(tbl_TransDet_Exp[[#This Row],[Custom SR Type]]="",INDEX(SR_Lookup[Section Name],MATCH(tbl_TransDet_Exp[[#This Row],[Account]],SR_Lookup[Account],0)),tbl_TransDet_Exp[[#This Row],[Custom SR Type]])</f>
        <v>#N/A</v>
      </c>
      <c r="AR2603" s="42">
        <f>VALUE(CONCATENATE(C2603,TEXT(tbl_TransDet_Exp[[#This Row],[Pd]],"00")))</f>
        <v>0</v>
      </c>
      <c r="AS2603" s="42" t="str">
        <f>TEXT(tbl_TransDet_Exp[[#This Row],[Project Id]],"000000")</f>
        <v>000000</v>
      </c>
      <c r="AT2603" s="42" t="e">
        <f>INDEX(Table11[Description],MATCH(tbl_TransDet_Exp[[#This Row],[Account]],Table11[GL Account],0))</f>
        <v>#N/A</v>
      </c>
      <c r="AU26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4" spans="2:47">
      <c r="B2604" s="11"/>
      <c r="C2604" s="243"/>
      <c r="D2604" s="243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244"/>
      <c r="P2604" s="11"/>
      <c r="Q2604" s="245"/>
      <c r="R2604" s="11"/>
      <c r="S2604" s="11"/>
      <c r="T2604" s="11"/>
      <c r="U2604" s="11"/>
      <c r="V2604" s="11"/>
      <c r="W2604" s="11"/>
      <c r="X2604" s="11"/>
      <c r="Y2604" s="11"/>
      <c r="Z2604" s="246"/>
      <c r="AA26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4" s="250" t="e">
        <f>IF(tbl_TransDet_Exp[[#This Row],[+/-  (HR GL Detail)]]&lt;&gt;"",tbl_TransDet_Exp[[#This Row],[+/-  (HR GL Detail)]],IF(#REF!&lt;&gt;"",#REF!,""))</f>
        <v>#REF!</v>
      </c>
      <c r="AC2604" s="250" t="str">
        <f t="shared" si="123"/>
        <v>https://financials.omni.fsu.edu/psp/sprdfi/EMPLOYEE/ERP/c/AUDIT_EXPENSE_FUNCTIONS.TE_EXP_SHEET_INQ.GBL?SHEET_ID=</v>
      </c>
      <c r="AD2604" s="250" t="str">
        <f t="shared" si="124"/>
        <v>&amp;PAGE=EX_SHEET_ENTRY</v>
      </c>
      <c r="AE2604" s="250" t="str">
        <f>IF(LEFT(tbl_TransDet_Exp[[#This Row],[Journal Id]],2)="EX",TEXT(tbl_TransDet_Exp[[#This Row],[Vch /Ex /PayId]],"0000000000"),"")</f>
        <v/>
      </c>
      <c r="AF2604" s="250" t="b">
        <f>IF(tbl_TransDet_Exp[[#This Row],[ER Lookup and Format]]&lt;&gt;"",CONCATENATE(tbl_TransDet_Exp[[#This Row],[https://financials.omni.fsu.edu/psp/sprdfi/EMPLOYEE/ERP/c/AUDIT_EXPENSE_FUNCTIONS.TE_EXP_SHEET_INQ.GBL?SHEET_ID=]],AE2604,tbl_TransDet_Exp[[#This Row],[&amp;PAGE=EX_SHEET_ENTRY]]))</f>
        <v>0</v>
      </c>
      <c r="AG2604" s="250" t="str">
        <f t="shared" si="125"/>
        <v>https://docmgmt.its.fsu.edu/NolijWeb/public/apiLoginCheck.jsp?redir=../documentviewer/%3FdocumentId%3D</v>
      </c>
      <c r="AH26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4" s="250" t="str">
        <f>tbl_TransDet_Exp[[#Headers],[&amp;TargetFrameName=None]]</f>
        <v>&amp;TargetFrameName=None</v>
      </c>
      <c r="AJ26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4" s="71"/>
      <c r="AN2604" s="22"/>
      <c r="AO2604" s="22"/>
      <c r="AP2604" s="208"/>
      <c r="AQ2604" s="42" t="e">
        <f>IF(tbl_TransDet_Exp[[#This Row],[Custom SR Type]]="",INDEX(SR_Lookup[Section Name],MATCH(tbl_TransDet_Exp[[#This Row],[Account]],SR_Lookup[Account],0)),tbl_TransDet_Exp[[#This Row],[Custom SR Type]])</f>
        <v>#N/A</v>
      </c>
      <c r="AR2604" s="42">
        <f>VALUE(CONCATENATE(C2604,TEXT(tbl_TransDet_Exp[[#This Row],[Pd]],"00")))</f>
        <v>0</v>
      </c>
      <c r="AS2604" s="42" t="str">
        <f>TEXT(tbl_TransDet_Exp[[#This Row],[Project Id]],"000000")</f>
        <v>000000</v>
      </c>
      <c r="AT2604" s="42" t="e">
        <f>INDEX(Table11[Description],MATCH(tbl_TransDet_Exp[[#This Row],[Account]],Table11[GL Account],0))</f>
        <v>#N/A</v>
      </c>
      <c r="AU26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5" spans="2:47">
      <c r="B2605" s="11"/>
      <c r="C2605" s="243"/>
      <c r="D2605" s="243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244"/>
      <c r="P2605" s="11"/>
      <c r="Q2605" s="245"/>
      <c r="R2605" s="11"/>
      <c r="S2605" s="11"/>
      <c r="T2605" s="11"/>
      <c r="U2605" s="11"/>
      <c r="V2605" s="11"/>
      <c r="W2605" s="11"/>
      <c r="X2605" s="11"/>
      <c r="Y2605" s="11"/>
      <c r="Z2605" s="246"/>
      <c r="AA26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5" s="250" t="e">
        <f>IF(tbl_TransDet_Exp[[#This Row],[+/-  (HR GL Detail)]]&lt;&gt;"",tbl_TransDet_Exp[[#This Row],[+/-  (HR GL Detail)]],IF(#REF!&lt;&gt;"",#REF!,""))</f>
        <v>#REF!</v>
      </c>
      <c r="AC2605" s="250" t="str">
        <f t="shared" si="123"/>
        <v>https://financials.omni.fsu.edu/psp/sprdfi/EMPLOYEE/ERP/c/AUDIT_EXPENSE_FUNCTIONS.TE_EXP_SHEET_INQ.GBL?SHEET_ID=</v>
      </c>
      <c r="AD2605" s="250" t="str">
        <f t="shared" si="124"/>
        <v>&amp;PAGE=EX_SHEET_ENTRY</v>
      </c>
      <c r="AE2605" s="250" t="str">
        <f>IF(LEFT(tbl_TransDet_Exp[[#This Row],[Journal Id]],2)="EX",TEXT(tbl_TransDet_Exp[[#This Row],[Vch /Ex /PayId]],"0000000000"),"")</f>
        <v/>
      </c>
      <c r="AF2605" s="250" t="b">
        <f>IF(tbl_TransDet_Exp[[#This Row],[ER Lookup and Format]]&lt;&gt;"",CONCATENATE(tbl_TransDet_Exp[[#This Row],[https://financials.omni.fsu.edu/psp/sprdfi/EMPLOYEE/ERP/c/AUDIT_EXPENSE_FUNCTIONS.TE_EXP_SHEET_INQ.GBL?SHEET_ID=]],AE2605,tbl_TransDet_Exp[[#This Row],[&amp;PAGE=EX_SHEET_ENTRY]]))</f>
        <v>0</v>
      </c>
      <c r="AG2605" s="250" t="str">
        <f t="shared" si="125"/>
        <v>https://docmgmt.its.fsu.edu/NolijWeb/public/apiLoginCheck.jsp?redir=../documentviewer/%3FdocumentId%3D</v>
      </c>
      <c r="AH26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5" s="250" t="str">
        <f>tbl_TransDet_Exp[[#Headers],[&amp;TargetFrameName=None]]</f>
        <v>&amp;TargetFrameName=None</v>
      </c>
      <c r="AJ26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5" s="71"/>
      <c r="AN2605" s="22"/>
      <c r="AO2605" s="22"/>
      <c r="AP2605" s="208"/>
      <c r="AQ2605" s="42" t="e">
        <f>IF(tbl_TransDet_Exp[[#This Row],[Custom SR Type]]="",INDEX(SR_Lookup[Section Name],MATCH(tbl_TransDet_Exp[[#This Row],[Account]],SR_Lookup[Account],0)),tbl_TransDet_Exp[[#This Row],[Custom SR Type]])</f>
        <v>#N/A</v>
      </c>
      <c r="AR2605" s="42">
        <f>VALUE(CONCATENATE(C2605,TEXT(tbl_TransDet_Exp[[#This Row],[Pd]],"00")))</f>
        <v>0</v>
      </c>
      <c r="AS2605" s="42" t="str">
        <f>TEXT(tbl_TransDet_Exp[[#This Row],[Project Id]],"000000")</f>
        <v>000000</v>
      </c>
      <c r="AT2605" s="42" t="e">
        <f>INDEX(Table11[Description],MATCH(tbl_TransDet_Exp[[#This Row],[Account]],Table11[GL Account],0))</f>
        <v>#N/A</v>
      </c>
      <c r="AU26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6" spans="2:47">
      <c r="B2606" s="11"/>
      <c r="C2606" s="243"/>
      <c r="D2606" s="243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244"/>
      <c r="P2606" s="11"/>
      <c r="Q2606" s="245"/>
      <c r="R2606" s="11"/>
      <c r="S2606" s="11"/>
      <c r="T2606" s="11"/>
      <c r="U2606" s="11"/>
      <c r="V2606" s="11"/>
      <c r="W2606" s="11"/>
      <c r="X2606" s="11"/>
      <c r="Y2606" s="11"/>
      <c r="Z2606" s="246"/>
      <c r="AA26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6" s="250" t="e">
        <f>IF(tbl_TransDet_Exp[[#This Row],[+/-  (HR GL Detail)]]&lt;&gt;"",tbl_TransDet_Exp[[#This Row],[+/-  (HR GL Detail)]],IF(#REF!&lt;&gt;"",#REF!,""))</f>
        <v>#REF!</v>
      </c>
      <c r="AC2606" s="250" t="str">
        <f t="shared" si="123"/>
        <v>https://financials.omni.fsu.edu/psp/sprdfi/EMPLOYEE/ERP/c/AUDIT_EXPENSE_FUNCTIONS.TE_EXP_SHEET_INQ.GBL?SHEET_ID=</v>
      </c>
      <c r="AD2606" s="250" t="str">
        <f t="shared" si="124"/>
        <v>&amp;PAGE=EX_SHEET_ENTRY</v>
      </c>
      <c r="AE2606" s="250" t="str">
        <f>IF(LEFT(tbl_TransDet_Exp[[#This Row],[Journal Id]],2)="EX",TEXT(tbl_TransDet_Exp[[#This Row],[Vch /Ex /PayId]],"0000000000"),"")</f>
        <v/>
      </c>
      <c r="AF2606" s="250" t="b">
        <f>IF(tbl_TransDet_Exp[[#This Row],[ER Lookup and Format]]&lt;&gt;"",CONCATENATE(tbl_TransDet_Exp[[#This Row],[https://financials.omni.fsu.edu/psp/sprdfi/EMPLOYEE/ERP/c/AUDIT_EXPENSE_FUNCTIONS.TE_EXP_SHEET_INQ.GBL?SHEET_ID=]],AE2606,tbl_TransDet_Exp[[#This Row],[&amp;PAGE=EX_SHEET_ENTRY]]))</f>
        <v>0</v>
      </c>
      <c r="AG2606" s="250" t="str">
        <f t="shared" si="125"/>
        <v>https://docmgmt.its.fsu.edu/NolijWeb/public/apiLoginCheck.jsp?redir=../documentviewer/%3FdocumentId%3D</v>
      </c>
      <c r="AH26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6" s="250" t="str">
        <f>tbl_TransDet_Exp[[#Headers],[&amp;TargetFrameName=None]]</f>
        <v>&amp;TargetFrameName=None</v>
      </c>
      <c r="AJ26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6" s="71"/>
      <c r="AN2606" s="22"/>
      <c r="AO2606" s="22"/>
      <c r="AP2606" s="208"/>
      <c r="AQ2606" s="42" t="e">
        <f>IF(tbl_TransDet_Exp[[#This Row],[Custom SR Type]]="",INDEX(SR_Lookup[Section Name],MATCH(tbl_TransDet_Exp[[#This Row],[Account]],SR_Lookup[Account],0)),tbl_TransDet_Exp[[#This Row],[Custom SR Type]])</f>
        <v>#N/A</v>
      </c>
      <c r="AR2606" s="42">
        <f>VALUE(CONCATENATE(C2606,TEXT(tbl_TransDet_Exp[[#This Row],[Pd]],"00")))</f>
        <v>0</v>
      </c>
      <c r="AS2606" s="42" t="str">
        <f>TEXT(tbl_TransDet_Exp[[#This Row],[Project Id]],"000000")</f>
        <v>000000</v>
      </c>
      <c r="AT2606" s="42" t="e">
        <f>INDEX(Table11[Description],MATCH(tbl_TransDet_Exp[[#This Row],[Account]],Table11[GL Account],0))</f>
        <v>#N/A</v>
      </c>
      <c r="AU26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7" spans="2:47">
      <c r="B2607" s="11"/>
      <c r="C2607" s="243"/>
      <c r="D2607" s="243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244"/>
      <c r="P2607" s="11"/>
      <c r="Q2607" s="245"/>
      <c r="R2607" s="11"/>
      <c r="S2607" s="11"/>
      <c r="T2607" s="11"/>
      <c r="U2607" s="11"/>
      <c r="V2607" s="11"/>
      <c r="W2607" s="11"/>
      <c r="X2607" s="11"/>
      <c r="Y2607" s="11"/>
      <c r="Z2607" s="246"/>
      <c r="AA26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7" s="250" t="e">
        <f>IF(tbl_TransDet_Exp[[#This Row],[+/-  (HR GL Detail)]]&lt;&gt;"",tbl_TransDet_Exp[[#This Row],[+/-  (HR GL Detail)]],IF(#REF!&lt;&gt;"",#REF!,""))</f>
        <v>#REF!</v>
      </c>
      <c r="AC2607" s="250" t="str">
        <f t="shared" si="123"/>
        <v>https://financials.omni.fsu.edu/psp/sprdfi/EMPLOYEE/ERP/c/AUDIT_EXPENSE_FUNCTIONS.TE_EXP_SHEET_INQ.GBL?SHEET_ID=</v>
      </c>
      <c r="AD2607" s="250" t="str">
        <f t="shared" si="124"/>
        <v>&amp;PAGE=EX_SHEET_ENTRY</v>
      </c>
      <c r="AE2607" s="250" t="str">
        <f>IF(LEFT(tbl_TransDet_Exp[[#This Row],[Journal Id]],2)="EX",TEXT(tbl_TransDet_Exp[[#This Row],[Vch /Ex /PayId]],"0000000000"),"")</f>
        <v/>
      </c>
      <c r="AF2607" s="250" t="b">
        <f>IF(tbl_TransDet_Exp[[#This Row],[ER Lookup and Format]]&lt;&gt;"",CONCATENATE(tbl_TransDet_Exp[[#This Row],[https://financials.omni.fsu.edu/psp/sprdfi/EMPLOYEE/ERP/c/AUDIT_EXPENSE_FUNCTIONS.TE_EXP_SHEET_INQ.GBL?SHEET_ID=]],AE2607,tbl_TransDet_Exp[[#This Row],[&amp;PAGE=EX_SHEET_ENTRY]]))</f>
        <v>0</v>
      </c>
      <c r="AG2607" s="250" t="str">
        <f t="shared" si="125"/>
        <v>https://docmgmt.its.fsu.edu/NolijWeb/public/apiLoginCheck.jsp?redir=../documentviewer/%3FdocumentId%3D</v>
      </c>
      <c r="AH26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7" s="250" t="str">
        <f>tbl_TransDet_Exp[[#Headers],[&amp;TargetFrameName=None]]</f>
        <v>&amp;TargetFrameName=None</v>
      </c>
      <c r="AJ26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7" s="71"/>
      <c r="AN2607" s="22"/>
      <c r="AO2607" s="22"/>
      <c r="AP2607" s="208"/>
      <c r="AQ2607" s="42" t="e">
        <f>IF(tbl_TransDet_Exp[[#This Row],[Custom SR Type]]="",INDEX(SR_Lookup[Section Name],MATCH(tbl_TransDet_Exp[[#This Row],[Account]],SR_Lookup[Account],0)),tbl_TransDet_Exp[[#This Row],[Custom SR Type]])</f>
        <v>#N/A</v>
      </c>
      <c r="AR2607" s="42">
        <f>VALUE(CONCATENATE(C2607,TEXT(tbl_TransDet_Exp[[#This Row],[Pd]],"00")))</f>
        <v>0</v>
      </c>
      <c r="AS2607" s="42" t="str">
        <f>TEXT(tbl_TransDet_Exp[[#This Row],[Project Id]],"000000")</f>
        <v>000000</v>
      </c>
      <c r="AT2607" s="42" t="e">
        <f>INDEX(Table11[Description],MATCH(tbl_TransDet_Exp[[#This Row],[Account]],Table11[GL Account],0))</f>
        <v>#N/A</v>
      </c>
      <c r="AU26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8" spans="2:47">
      <c r="B2608" s="11"/>
      <c r="C2608" s="243"/>
      <c r="D2608" s="243"/>
      <c r="E2608" s="11"/>
      <c r="F2608" s="11"/>
      <c r="G2608" s="11"/>
      <c r="H2608" s="11"/>
      <c r="I2608" s="11"/>
      <c r="J2608" s="11"/>
      <c r="K2608" s="11"/>
      <c r="L2608" s="11"/>
      <c r="M2608" s="11"/>
      <c r="N2608" s="11"/>
      <c r="O2608" s="244"/>
      <c r="P2608" s="11"/>
      <c r="Q2608" s="245"/>
      <c r="R2608" s="11"/>
      <c r="S2608" s="11"/>
      <c r="T2608" s="11"/>
      <c r="U2608" s="11"/>
      <c r="V2608" s="11"/>
      <c r="W2608" s="11"/>
      <c r="X2608" s="11"/>
      <c r="Y2608" s="11"/>
      <c r="Z2608" s="246"/>
      <c r="AA26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8" s="250" t="e">
        <f>IF(tbl_TransDet_Exp[[#This Row],[+/-  (HR GL Detail)]]&lt;&gt;"",tbl_TransDet_Exp[[#This Row],[+/-  (HR GL Detail)]],IF(#REF!&lt;&gt;"",#REF!,""))</f>
        <v>#REF!</v>
      </c>
      <c r="AC2608" s="250" t="str">
        <f t="shared" si="123"/>
        <v>https://financials.omni.fsu.edu/psp/sprdfi/EMPLOYEE/ERP/c/AUDIT_EXPENSE_FUNCTIONS.TE_EXP_SHEET_INQ.GBL?SHEET_ID=</v>
      </c>
      <c r="AD2608" s="250" t="str">
        <f t="shared" si="124"/>
        <v>&amp;PAGE=EX_SHEET_ENTRY</v>
      </c>
      <c r="AE2608" s="250" t="str">
        <f>IF(LEFT(tbl_TransDet_Exp[[#This Row],[Journal Id]],2)="EX",TEXT(tbl_TransDet_Exp[[#This Row],[Vch /Ex /PayId]],"0000000000"),"")</f>
        <v/>
      </c>
      <c r="AF2608" s="250" t="b">
        <f>IF(tbl_TransDet_Exp[[#This Row],[ER Lookup and Format]]&lt;&gt;"",CONCATENATE(tbl_TransDet_Exp[[#This Row],[https://financials.omni.fsu.edu/psp/sprdfi/EMPLOYEE/ERP/c/AUDIT_EXPENSE_FUNCTIONS.TE_EXP_SHEET_INQ.GBL?SHEET_ID=]],AE2608,tbl_TransDet_Exp[[#This Row],[&amp;PAGE=EX_SHEET_ENTRY]]))</f>
        <v>0</v>
      </c>
      <c r="AG2608" s="250" t="str">
        <f t="shared" si="125"/>
        <v>https://docmgmt.its.fsu.edu/NolijWeb/public/apiLoginCheck.jsp?redir=../documentviewer/%3FdocumentId%3D</v>
      </c>
      <c r="AH26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8" s="250" t="str">
        <f>tbl_TransDet_Exp[[#Headers],[&amp;TargetFrameName=None]]</f>
        <v>&amp;TargetFrameName=None</v>
      </c>
      <c r="AJ26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8" s="71"/>
      <c r="AN2608" s="22"/>
      <c r="AO2608" s="22"/>
      <c r="AP2608" s="208"/>
      <c r="AQ2608" s="42" t="e">
        <f>IF(tbl_TransDet_Exp[[#This Row],[Custom SR Type]]="",INDEX(SR_Lookup[Section Name],MATCH(tbl_TransDet_Exp[[#This Row],[Account]],SR_Lookup[Account],0)),tbl_TransDet_Exp[[#This Row],[Custom SR Type]])</f>
        <v>#N/A</v>
      </c>
      <c r="AR2608" s="42">
        <f>VALUE(CONCATENATE(C2608,TEXT(tbl_TransDet_Exp[[#This Row],[Pd]],"00")))</f>
        <v>0</v>
      </c>
      <c r="AS2608" s="42" t="str">
        <f>TEXT(tbl_TransDet_Exp[[#This Row],[Project Id]],"000000")</f>
        <v>000000</v>
      </c>
      <c r="AT2608" s="42" t="e">
        <f>INDEX(Table11[Description],MATCH(tbl_TransDet_Exp[[#This Row],[Account]],Table11[GL Account],0))</f>
        <v>#N/A</v>
      </c>
      <c r="AU26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09" spans="2:47">
      <c r="B2609" s="11"/>
      <c r="C2609" s="243"/>
      <c r="D2609" s="243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244"/>
      <c r="P2609" s="11"/>
      <c r="Q2609" s="245"/>
      <c r="R2609" s="11"/>
      <c r="S2609" s="11"/>
      <c r="T2609" s="11"/>
      <c r="U2609" s="11"/>
      <c r="V2609" s="11"/>
      <c r="W2609" s="11"/>
      <c r="X2609" s="11"/>
      <c r="Y2609" s="11"/>
      <c r="Z2609" s="246"/>
      <c r="AA26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09" s="250" t="e">
        <f>IF(tbl_TransDet_Exp[[#This Row],[+/-  (HR GL Detail)]]&lt;&gt;"",tbl_TransDet_Exp[[#This Row],[+/-  (HR GL Detail)]],IF(#REF!&lt;&gt;"",#REF!,""))</f>
        <v>#REF!</v>
      </c>
      <c r="AC2609" s="250" t="str">
        <f t="shared" si="123"/>
        <v>https://financials.omni.fsu.edu/psp/sprdfi/EMPLOYEE/ERP/c/AUDIT_EXPENSE_FUNCTIONS.TE_EXP_SHEET_INQ.GBL?SHEET_ID=</v>
      </c>
      <c r="AD2609" s="250" t="str">
        <f t="shared" si="124"/>
        <v>&amp;PAGE=EX_SHEET_ENTRY</v>
      </c>
      <c r="AE2609" s="250" t="str">
        <f>IF(LEFT(tbl_TransDet_Exp[[#This Row],[Journal Id]],2)="EX",TEXT(tbl_TransDet_Exp[[#This Row],[Vch /Ex /PayId]],"0000000000"),"")</f>
        <v/>
      </c>
      <c r="AF2609" s="250" t="b">
        <f>IF(tbl_TransDet_Exp[[#This Row],[ER Lookup and Format]]&lt;&gt;"",CONCATENATE(tbl_TransDet_Exp[[#This Row],[https://financials.omni.fsu.edu/psp/sprdfi/EMPLOYEE/ERP/c/AUDIT_EXPENSE_FUNCTIONS.TE_EXP_SHEET_INQ.GBL?SHEET_ID=]],AE2609,tbl_TransDet_Exp[[#This Row],[&amp;PAGE=EX_SHEET_ENTRY]]))</f>
        <v>0</v>
      </c>
      <c r="AG2609" s="250" t="str">
        <f t="shared" si="125"/>
        <v>https://docmgmt.its.fsu.edu/NolijWeb/public/apiLoginCheck.jsp?redir=../documentviewer/%3FdocumentId%3D</v>
      </c>
      <c r="AH26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09" s="250" t="str">
        <f>tbl_TransDet_Exp[[#Headers],[&amp;TargetFrameName=None]]</f>
        <v>&amp;TargetFrameName=None</v>
      </c>
      <c r="AJ26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09" s="71"/>
      <c r="AN2609" s="22"/>
      <c r="AO2609" s="22"/>
      <c r="AP2609" s="208"/>
      <c r="AQ2609" s="42" t="e">
        <f>IF(tbl_TransDet_Exp[[#This Row],[Custom SR Type]]="",INDEX(SR_Lookup[Section Name],MATCH(tbl_TransDet_Exp[[#This Row],[Account]],SR_Lookup[Account],0)),tbl_TransDet_Exp[[#This Row],[Custom SR Type]])</f>
        <v>#N/A</v>
      </c>
      <c r="AR2609" s="42">
        <f>VALUE(CONCATENATE(C2609,TEXT(tbl_TransDet_Exp[[#This Row],[Pd]],"00")))</f>
        <v>0</v>
      </c>
      <c r="AS2609" s="42" t="str">
        <f>TEXT(tbl_TransDet_Exp[[#This Row],[Project Id]],"000000")</f>
        <v>000000</v>
      </c>
      <c r="AT2609" s="42" t="e">
        <f>INDEX(Table11[Description],MATCH(tbl_TransDet_Exp[[#This Row],[Account]],Table11[GL Account],0))</f>
        <v>#N/A</v>
      </c>
      <c r="AU26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0" spans="2:47">
      <c r="B2610" s="11"/>
      <c r="C2610" s="243"/>
      <c r="D2610" s="243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244"/>
      <c r="P2610" s="11"/>
      <c r="Q2610" s="245"/>
      <c r="R2610" s="11"/>
      <c r="S2610" s="11"/>
      <c r="T2610" s="11"/>
      <c r="U2610" s="11"/>
      <c r="V2610" s="11"/>
      <c r="W2610" s="11"/>
      <c r="X2610" s="11"/>
      <c r="Y2610" s="11"/>
      <c r="Z2610" s="246"/>
      <c r="AA26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0" s="250" t="e">
        <f>IF(tbl_TransDet_Exp[[#This Row],[+/-  (HR GL Detail)]]&lt;&gt;"",tbl_TransDet_Exp[[#This Row],[+/-  (HR GL Detail)]],IF(#REF!&lt;&gt;"",#REF!,""))</f>
        <v>#REF!</v>
      </c>
      <c r="AC2610" s="250" t="str">
        <f t="shared" si="123"/>
        <v>https://financials.omni.fsu.edu/psp/sprdfi/EMPLOYEE/ERP/c/AUDIT_EXPENSE_FUNCTIONS.TE_EXP_SHEET_INQ.GBL?SHEET_ID=</v>
      </c>
      <c r="AD2610" s="250" t="str">
        <f t="shared" si="124"/>
        <v>&amp;PAGE=EX_SHEET_ENTRY</v>
      </c>
      <c r="AE2610" s="250" t="str">
        <f>IF(LEFT(tbl_TransDet_Exp[[#This Row],[Journal Id]],2)="EX",TEXT(tbl_TransDet_Exp[[#This Row],[Vch /Ex /PayId]],"0000000000"),"")</f>
        <v/>
      </c>
      <c r="AF2610" s="250" t="b">
        <f>IF(tbl_TransDet_Exp[[#This Row],[ER Lookup and Format]]&lt;&gt;"",CONCATENATE(tbl_TransDet_Exp[[#This Row],[https://financials.omni.fsu.edu/psp/sprdfi/EMPLOYEE/ERP/c/AUDIT_EXPENSE_FUNCTIONS.TE_EXP_SHEET_INQ.GBL?SHEET_ID=]],AE2610,tbl_TransDet_Exp[[#This Row],[&amp;PAGE=EX_SHEET_ENTRY]]))</f>
        <v>0</v>
      </c>
      <c r="AG2610" s="250" t="str">
        <f t="shared" si="125"/>
        <v>https://docmgmt.its.fsu.edu/NolijWeb/public/apiLoginCheck.jsp?redir=../documentviewer/%3FdocumentId%3D</v>
      </c>
      <c r="AH26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0" s="250" t="str">
        <f>tbl_TransDet_Exp[[#Headers],[&amp;TargetFrameName=None]]</f>
        <v>&amp;TargetFrameName=None</v>
      </c>
      <c r="AJ26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0" s="71"/>
      <c r="AN2610" s="22"/>
      <c r="AO2610" s="22"/>
      <c r="AP2610" s="208"/>
      <c r="AQ2610" s="42" t="e">
        <f>IF(tbl_TransDet_Exp[[#This Row],[Custom SR Type]]="",INDEX(SR_Lookup[Section Name],MATCH(tbl_TransDet_Exp[[#This Row],[Account]],SR_Lookup[Account],0)),tbl_TransDet_Exp[[#This Row],[Custom SR Type]])</f>
        <v>#N/A</v>
      </c>
      <c r="AR2610" s="42">
        <f>VALUE(CONCATENATE(C2610,TEXT(tbl_TransDet_Exp[[#This Row],[Pd]],"00")))</f>
        <v>0</v>
      </c>
      <c r="AS2610" s="42" t="str">
        <f>TEXT(tbl_TransDet_Exp[[#This Row],[Project Id]],"000000")</f>
        <v>000000</v>
      </c>
      <c r="AT2610" s="42" t="e">
        <f>INDEX(Table11[Description],MATCH(tbl_TransDet_Exp[[#This Row],[Account]],Table11[GL Account],0))</f>
        <v>#N/A</v>
      </c>
      <c r="AU26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1" spans="2:47">
      <c r="B2611" s="11"/>
      <c r="C2611" s="243"/>
      <c r="D2611" s="243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244"/>
      <c r="P2611" s="11"/>
      <c r="Q2611" s="245"/>
      <c r="R2611" s="11"/>
      <c r="S2611" s="11"/>
      <c r="T2611" s="11"/>
      <c r="U2611" s="11"/>
      <c r="V2611" s="11"/>
      <c r="W2611" s="11"/>
      <c r="X2611" s="11"/>
      <c r="Y2611" s="11"/>
      <c r="Z2611" s="246"/>
      <c r="AA26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1" s="250" t="e">
        <f>IF(tbl_TransDet_Exp[[#This Row],[+/-  (HR GL Detail)]]&lt;&gt;"",tbl_TransDet_Exp[[#This Row],[+/-  (HR GL Detail)]],IF(#REF!&lt;&gt;"",#REF!,""))</f>
        <v>#REF!</v>
      </c>
      <c r="AC2611" s="250" t="str">
        <f t="shared" si="123"/>
        <v>https://financials.omni.fsu.edu/psp/sprdfi/EMPLOYEE/ERP/c/AUDIT_EXPENSE_FUNCTIONS.TE_EXP_SHEET_INQ.GBL?SHEET_ID=</v>
      </c>
      <c r="AD2611" s="250" t="str">
        <f t="shared" si="124"/>
        <v>&amp;PAGE=EX_SHEET_ENTRY</v>
      </c>
      <c r="AE2611" s="250" t="str">
        <f>IF(LEFT(tbl_TransDet_Exp[[#This Row],[Journal Id]],2)="EX",TEXT(tbl_TransDet_Exp[[#This Row],[Vch /Ex /PayId]],"0000000000"),"")</f>
        <v/>
      </c>
      <c r="AF2611" s="250" t="b">
        <f>IF(tbl_TransDet_Exp[[#This Row],[ER Lookup and Format]]&lt;&gt;"",CONCATENATE(tbl_TransDet_Exp[[#This Row],[https://financials.omni.fsu.edu/psp/sprdfi/EMPLOYEE/ERP/c/AUDIT_EXPENSE_FUNCTIONS.TE_EXP_SHEET_INQ.GBL?SHEET_ID=]],AE2611,tbl_TransDet_Exp[[#This Row],[&amp;PAGE=EX_SHEET_ENTRY]]))</f>
        <v>0</v>
      </c>
      <c r="AG2611" s="250" t="str">
        <f t="shared" si="125"/>
        <v>https://docmgmt.its.fsu.edu/NolijWeb/public/apiLoginCheck.jsp?redir=../documentviewer/%3FdocumentId%3D</v>
      </c>
      <c r="AH26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1" s="250" t="str">
        <f>tbl_TransDet_Exp[[#Headers],[&amp;TargetFrameName=None]]</f>
        <v>&amp;TargetFrameName=None</v>
      </c>
      <c r="AJ26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1" s="71"/>
      <c r="AN2611" s="22"/>
      <c r="AO2611" s="22"/>
      <c r="AP2611" s="208"/>
      <c r="AQ2611" s="42" t="e">
        <f>IF(tbl_TransDet_Exp[[#This Row],[Custom SR Type]]="",INDEX(SR_Lookup[Section Name],MATCH(tbl_TransDet_Exp[[#This Row],[Account]],SR_Lookup[Account],0)),tbl_TransDet_Exp[[#This Row],[Custom SR Type]])</f>
        <v>#N/A</v>
      </c>
      <c r="AR2611" s="42">
        <f>VALUE(CONCATENATE(C2611,TEXT(tbl_TransDet_Exp[[#This Row],[Pd]],"00")))</f>
        <v>0</v>
      </c>
      <c r="AS2611" s="42" t="str">
        <f>TEXT(tbl_TransDet_Exp[[#This Row],[Project Id]],"000000")</f>
        <v>000000</v>
      </c>
      <c r="AT2611" s="42" t="e">
        <f>INDEX(Table11[Description],MATCH(tbl_TransDet_Exp[[#This Row],[Account]],Table11[GL Account],0))</f>
        <v>#N/A</v>
      </c>
      <c r="AU26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2" spans="2:47">
      <c r="B2612" s="11"/>
      <c r="C2612" s="243"/>
      <c r="D2612" s="243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244"/>
      <c r="P2612" s="11"/>
      <c r="Q2612" s="245"/>
      <c r="R2612" s="11"/>
      <c r="S2612" s="11"/>
      <c r="T2612" s="11"/>
      <c r="U2612" s="11"/>
      <c r="V2612" s="11"/>
      <c r="W2612" s="11"/>
      <c r="X2612" s="11"/>
      <c r="Y2612" s="11"/>
      <c r="Z2612" s="246"/>
      <c r="AA26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2" s="250" t="e">
        <f>IF(tbl_TransDet_Exp[[#This Row],[+/-  (HR GL Detail)]]&lt;&gt;"",tbl_TransDet_Exp[[#This Row],[+/-  (HR GL Detail)]],IF(#REF!&lt;&gt;"",#REF!,""))</f>
        <v>#REF!</v>
      </c>
      <c r="AC2612" s="250" t="str">
        <f t="shared" si="123"/>
        <v>https://financials.omni.fsu.edu/psp/sprdfi/EMPLOYEE/ERP/c/AUDIT_EXPENSE_FUNCTIONS.TE_EXP_SHEET_INQ.GBL?SHEET_ID=</v>
      </c>
      <c r="AD2612" s="250" t="str">
        <f t="shared" si="124"/>
        <v>&amp;PAGE=EX_SHEET_ENTRY</v>
      </c>
      <c r="AE2612" s="250" t="str">
        <f>IF(LEFT(tbl_TransDet_Exp[[#This Row],[Journal Id]],2)="EX",TEXT(tbl_TransDet_Exp[[#This Row],[Vch /Ex /PayId]],"0000000000"),"")</f>
        <v/>
      </c>
      <c r="AF2612" s="250" t="b">
        <f>IF(tbl_TransDet_Exp[[#This Row],[ER Lookup and Format]]&lt;&gt;"",CONCATENATE(tbl_TransDet_Exp[[#This Row],[https://financials.omni.fsu.edu/psp/sprdfi/EMPLOYEE/ERP/c/AUDIT_EXPENSE_FUNCTIONS.TE_EXP_SHEET_INQ.GBL?SHEET_ID=]],AE2612,tbl_TransDet_Exp[[#This Row],[&amp;PAGE=EX_SHEET_ENTRY]]))</f>
        <v>0</v>
      </c>
      <c r="AG2612" s="250" t="str">
        <f t="shared" si="125"/>
        <v>https://docmgmt.its.fsu.edu/NolijWeb/public/apiLoginCheck.jsp?redir=../documentviewer/%3FdocumentId%3D</v>
      </c>
      <c r="AH26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2" s="250" t="str">
        <f>tbl_TransDet_Exp[[#Headers],[&amp;TargetFrameName=None]]</f>
        <v>&amp;TargetFrameName=None</v>
      </c>
      <c r="AJ26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2" s="71"/>
      <c r="AN2612" s="22"/>
      <c r="AO2612" s="22"/>
      <c r="AP2612" s="208"/>
      <c r="AQ2612" s="42" t="e">
        <f>IF(tbl_TransDet_Exp[[#This Row],[Custom SR Type]]="",INDEX(SR_Lookup[Section Name],MATCH(tbl_TransDet_Exp[[#This Row],[Account]],SR_Lookup[Account],0)),tbl_TransDet_Exp[[#This Row],[Custom SR Type]])</f>
        <v>#N/A</v>
      </c>
      <c r="AR2612" s="42">
        <f>VALUE(CONCATENATE(C2612,TEXT(tbl_TransDet_Exp[[#This Row],[Pd]],"00")))</f>
        <v>0</v>
      </c>
      <c r="AS2612" s="42" t="str">
        <f>TEXT(tbl_TransDet_Exp[[#This Row],[Project Id]],"000000")</f>
        <v>000000</v>
      </c>
      <c r="AT2612" s="42" t="e">
        <f>INDEX(Table11[Description],MATCH(tbl_TransDet_Exp[[#This Row],[Account]],Table11[GL Account],0))</f>
        <v>#N/A</v>
      </c>
      <c r="AU26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3" spans="2:47">
      <c r="B2613" s="11"/>
      <c r="C2613" s="243"/>
      <c r="D2613" s="243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244"/>
      <c r="P2613" s="11"/>
      <c r="Q2613" s="245"/>
      <c r="R2613" s="11"/>
      <c r="S2613" s="11"/>
      <c r="T2613" s="11"/>
      <c r="U2613" s="11"/>
      <c r="V2613" s="11"/>
      <c r="W2613" s="11"/>
      <c r="X2613" s="11"/>
      <c r="Y2613" s="11"/>
      <c r="Z2613" s="246"/>
      <c r="AA26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3" s="250" t="e">
        <f>IF(tbl_TransDet_Exp[[#This Row],[+/-  (HR GL Detail)]]&lt;&gt;"",tbl_TransDet_Exp[[#This Row],[+/-  (HR GL Detail)]],IF(#REF!&lt;&gt;"",#REF!,""))</f>
        <v>#REF!</v>
      </c>
      <c r="AC2613" s="250" t="str">
        <f t="shared" si="123"/>
        <v>https://financials.omni.fsu.edu/psp/sprdfi/EMPLOYEE/ERP/c/AUDIT_EXPENSE_FUNCTIONS.TE_EXP_SHEET_INQ.GBL?SHEET_ID=</v>
      </c>
      <c r="AD2613" s="250" t="str">
        <f t="shared" si="124"/>
        <v>&amp;PAGE=EX_SHEET_ENTRY</v>
      </c>
      <c r="AE2613" s="250" t="str">
        <f>IF(LEFT(tbl_TransDet_Exp[[#This Row],[Journal Id]],2)="EX",TEXT(tbl_TransDet_Exp[[#This Row],[Vch /Ex /PayId]],"0000000000"),"")</f>
        <v/>
      </c>
      <c r="AF2613" s="250" t="b">
        <f>IF(tbl_TransDet_Exp[[#This Row],[ER Lookup and Format]]&lt;&gt;"",CONCATENATE(tbl_TransDet_Exp[[#This Row],[https://financials.omni.fsu.edu/psp/sprdfi/EMPLOYEE/ERP/c/AUDIT_EXPENSE_FUNCTIONS.TE_EXP_SHEET_INQ.GBL?SHEET_ID=]],AE2613,tbl_TransDet_Exp[[#This Row],[&amp;PAGE=EX_SHEET_ENTRY]]))</f>
        <v>0</v>
      </c>
      <c r="AG2613" s="250" t="str">
        <f t="shared" si="125"/>
        <v>https://docmgmt.its.fsu.edu/NolijWeb/public/apiLoginCheck.jsp?redir=../documentviewer/%3FdocumentId%3D</v>
      </c>
      <c r="AH26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3" s="250" t="str">
        <f>tbl_TransDet_Exp[[#Headers],[&amp;TargetFrameName=None]]</f>
        <v>&amp;TargetFrameName=None</v>
      </c>
      <c r="AJ26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3" s="71"/>
      <c r="AN2613" s="22"/>
      <c r="AO2613" s="22"/>
      <c r="AP2613" s="208"/>
      <c r="AQ2613" s="42" t="e">
        <f>IF(tbl_TransDet_Exp[[#This Row],[Custom SR Type]]="",INDEX(SR_Lookup[Section Name],MATCH(tbl_TransDet_Exp[[#This Row],[Account]],SR_Lookup[Account],0)),tbl_TransDet_Exp[[#This Row],[Custom SR Type]])</f>
        <v>#N/A</v>
      </c>
      <c r="AR2613" s="42">
        <f>VALUE(CONCATENATE(C2613,TEXT(tbl_TransDet_Exp[[#This Row],[Pd]],"00")))</f>
        <v>0</v>
      </c>
      <c r="AS2613" s="42" t="str">
        <f>TEXT(tbl_TransDet_Exp[[#This Row],[Project Id]],"000000")</f>
        <v>000000</v>
      </c>
      <c r="AT2613" s="42" t="e">
        <f>INDEX(Table11[Description],MATCH(tbl_TransDet_Exp[[#This Row],[Account]],Table11[GL Account],0))</f>
        <v>#N/A</v>
      </c>
      <c r="AU26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4" spans="2:47">
      <c r="B2614" s="11"/>
      <c r="C2614" s="243"/>
      <c r="D2614" s="243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244"/>
      <c r="P2614" s="11"/>
      <c r="Q2614" s="245"/>
      <c r="R2614" s="11"/>
      <c r="S2614" s="11"/>
      <c r="T2614" s="11"/>
      <c r="U2614" s="11"/>
      <c r="V2614" s="11"/>
      <c r="W2614" s="11"/>
      <c r="X2614" s="11"/>
      <c r="Y2614" s="11"/>
      <c r="Z2614" s="246"/>
      <c r="AA26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4" s="250" t="e">
        <f>IF(tbl_TransDet_Exp[[#This Row],[+/-  (HR GL Detail)]]&lt;&gt;"",tbl_TransDet_Exp[[#This Row],[+/-  (HR GL Detail)]],IF(#REF!&lt;&gt;"",#REF!,""))</f>
        <v>#REF!</v>
      </c>
      <c r="AC2614" s="250" t="str">
        <f t="shared" si="123"/>
        <v>https://financials.omni.fsu.edu/psp/sprdfi/EMPLOYEE/ERP/c/AUDIT_EXPENSE_FUNCTIONS.TE_EXP_SHEET_INQ.GBL?SHEET_ID=</v>
      </c>
      <c r="AD2614" s="250" t="str">
        <f t="shared" si="124"/>
        <v>&amp;PAGE=EX_SHEET_ENTRY</v>
      </c>
      <c r="AE2614" s="250" t="str">
        <f>IF(LEFT(tbl_TransDet_Exp[[#This Row],[Journal Id]],2)="EX",TEXT(tbl_TransDet_Exp[[#This Row],[Vch /Ex /PayId]],"0000000000"),"")</f>
        <v/>
      </c>
      <c r="AF2614" s="250" t="b">
        <f>IF(tbl_TransDet_Exp[[#This Row],[ER Lookup and Format]]&lt;&gt;"",CONCATENATE(tbl_TransDet_Exp[[#This Row],[https://financials.omni.fsu.edu/psp/sprdfi/EMPLOYEE/ERP/c/AUDIT_EXPENSE_FUNCTIONS.TE_EXP_SHEET_INQ.GBL?SHEET_ID=]],AE2614,tbl_TransDet_Exp[[#This Row],[&amp;PAGE=EX_SHEET_ENTRY]]))</f>
        <v>0</v>
      </c>
      <c r="AG2614" s="250" t="str">
        <f t="shared" si="125"/>
        <v>https://docmgmt.its.fsu.edu/NolijWeb/public/apiLoginCheck.jsp?redir=../documentviewer/%3FdocumentId%3D</v>
      </c>
      <c r="AH26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4" s="250" t="str">
        <f>tbl_TransDet_Exp[[#Headers],[&amp;TargetFrameName=None]]</f>
        <v>&amp;TargetFrameName=None</v>
      </c>
      <c r="AJ26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4" s="71"/>
      <c r="AN2614" s="22"/>
      <c r="AO2614" s="22"/>
      <c r="AP2614" s="208"/>
      <c r="AQ2614" s="42" t="e">
        <f>IF(tbl_TransDet_Exp[[#This Row],[Custom SR Type]]="",INDEX(SR_Lookup[Section Name],MATCH(tbl_TransDet_Exp[[#This Row],[Account]],SR_Lookup[Account],0)),tbl_TransDet_Exp[[#This Row],[Custom SR Type]])</f>
        <v>#N/A</v>
      </c>
      <c r="AR2614" s="42">
        <f>VALUE(CONCATENATE(C2614,TEXT(tbl_TransDet_Exp[[#This Row],[Pd]],"00")))</f>
        <v>0</v>
      </c>
      <c r="AS2614" s="42" t="str">
        <f>TEXT(tbl_TransDet_Exp[[#This Row],[Project Id]],"000000")</f>
        <v>000000</v>
      </c>
      <c r="AT2614" s="42" t="e">
        <f>INDEX(Table11[Description],MATCH(tbl_TransDet_Exp[[#This Row],[Account]],Table11[GL Account],0))</f>
        <v>#N/A</v>
      </c>
      <c r="AU26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5" spans="2:47">
      <c r="B2615" s="11"/>
      <c r="C2615" s="243"/>
      <c r="D2615" s="243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244"/>
      <c r="P2615" s="11"/>
      <c r="Q2615" s="245"/>
      <c r="R2615" s="11"/>
      <c r="S2615" s="11"/>
      <c r="T2615" s="11"/>
      <c r="U2615" s="11"/>
      <c r="V2615" s="11"/>
      <c r="W2615" s="11"/>
      <c r="X2615" s="11"/>
      <c r="Y2615" s="11"/>
      <c r="Z2615" s="246"/>
      <c r="AA26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5" s="250" t="e">
        <f>IF(tbl_TransDet_Exp[[#This Row],[+/-  (HR GL Detail)]]&lt;&gt;"",tbl_TransDet_Exp[[#This Row],[+/-  (HR GL Detail)]],IF(#REF!&lt;&gt;"",#REF!,""))</f>
        <v>#REF!</v>
      </c>
      <c r="AC2615" s="250" t="str">
        <f t="shared" si="123"/>
        <v>https://financials.omni.fsu.edu/psp/sprdfi/EMPLOYEE/ERP/c/AUDIT_EXPENSE_FUNCTIONS.TE_EXP_SHEET_INQ.GBL?SHEET_ID=</v>
      </c>
      <c r="AD2615" s="250" t="str">
        <f t="shared" si="124"/>
        <v>&amp;PAGE=EX_SHEET_ENTRY</v>
      </c>
      <c r="AE2615" s="250" t="str">
        <f>IF(LEFT(tbl_TransDet_Exp[[#This Row],[Journal Id]],2)="EX",TEXT(tbl_TransDet_Exp[[#This Row],[Vch /Ex /PayId]],"0000000000"),"")</f>
        <v/>
      </c>
      <c r="AF2615" s="250" t="b">
        <f>IF(tbl_TransDet_Exp[[#This Row],[ER Lookup and Format]]&lt;&gt;"",CONCATENATE(tbl_TransDet_Exp[[#This Row],[https://financials.omni.fsu.edu/psp/sprdfi/EMPLOYEE/ERP/c/AUDIT_EXPENSE_FUNCTIONS.TE_EXP_SHEET_INQ.GBL?SHEET_ID=]],AE2615,tbl_TransDet_Exp[[#This Row],[&amp;PAGE=EX_SHEET_ENTRY]]))</f>
        <v>0</v>
      </c>
      <c r="AG2615" s="250" t="str">
        <f t="shared" si="125"/>
        <v>https://docmgmt.its.fsu.edu/NolijWeb/public/apiLoginCheck.jsp?redir=../documentviewer/%3FdocumentId%3D</v>
      </c>
      <c r="AH26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5" s="250" t="str">
        <f>tbl_TransDet_Exp[[#Headers],[&amp;TargetFrameName=None]]</f>
        <v>&amp;TargetFrameName=None</v>
      </c>
      <c r="AJ26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5" s="71"/>
      <c r="AN2615" s="22"/>
      <c r="AO2615" s="22"/>
      <c r="AP2615" s="208"/>
      <c r="AQ2615" s="42" t="e">
        <f>IF(tbl_TransDet_Exp[[#This Row],[Custom SR Type]]="",INDEX(SR_Lookup[Section Name],MATCH(tbl_TransDet_Exp[[#This Row],[Account]],SR_Lookup[Account],0)),tbl_TransDet_Exp[[#This Row],[Custom SR Type]])</f>
        <v>#N/A</v>
      </c>
      <c r="AR2615" s="42">
        <f>VALUE(CONCATENATE(C2615,TEXT(tbl_TransDet_Exp[[#This Row],[Pd]],"00")))</f>
        <v>0</v>
      </c>
      <c r="AS2615" s="42" t="str">
        <f>TEXT(tbl_TransDet_Exp[[#This Row],[Project Id]],"000000")</f>
        <v>000000</v>
      </c>
      <c r="AT2615" s="42" t="e">
        <f>INDEX(Table11[Description],MATCH(tbl_TransDet_Exp[[#This Row],[Account]],Table11[GL Account],0))</f>
        <v>#N/A</v>
      </c>
      <c r="AU26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6" spans="2:47">
      <c r="B2616" s="11"/>
      <c r="C2616" s="243"/>
      <c r="D2616" s="243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244"/>
      <c r="P2616" s="11"/>
      <c r="Q2616" s="245"/>
      <c r="R2616" s="11"/>
      <c r="S2616" s="11"/>
      <c r="T2616" s="11"/>
      <c r="U2616" s="11"/>
      <c r="V2616" s="11"/>
      <c r="W2616" s="11"/>
      <c r="X2616" s="11"/>
      <c r="Y2616" s="11"/>
      <c r="Z2616" s="246"/>
      <c r="AA26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6" s="250" t="e">
        <f>IF(tbl_TransDet_Exp[[#This Row],[+/-  (HR GL Detail)]]&lt;&gt;"",tbl_TransDet_Exp[[#This Row],[+/-  (HR GL Detail)]],IF(#REF!&lt;&gt;"",#REF!,""))</f>
        <v>#REF!</v>
      </c>
      <c r="AC2616" s="250" t="str">
        <f t="shared" si="123"/>
        <v>https://financials.omni.fsu.edu/psp/sprdfi/EMPLOYEE/ERP/c/AUDIT_EXPENSE_FUNCTIONS.TE_EXP_SHEET_INQ.GBL?SHEET_ID=</v>
      </c>
      <c r="AD2616" s="250" t="str">
        <f t="shared" si="124"/>
        <v>&amp;PAGE=EX_SHEET_ENTRY</v>
      </c>
      <c r="AE2616" s="250" t="str">
        <f>IF(LEFT(tbl_TransDet_Exp[[#This Row],[Journal Id]],2)="EX",TEXT(tbl_TransDet_Exp[[#This Row],[Vch /Ex /PayId]],"0000000000"),"")</f>
        <v/>
      </c>
      <c r="AF2616" s="250" t="b">
        <f>IF(tbl_TransDet_Exp[[#This Row],[ER Lookup and Format]]&lt;&gt;"",CONCATENATE(tbl_TransDet_Exp[[#This Row],[https://financials.omni.fsu.edu/psp/sprdfi/EMPLOYEE/ERP/c/AUDIT_EXPENSE_FUNCTIONS.TE_EXP_SHEET_INQ.GBL?SHEET_ID=]],AE2616,tbl_TransDet_Exp[[#This Row],[&amp;PAGE=EX_SHEET_ENTRY]]))</f>
        <v>0</v>
      </c>
      <c r="AG2616" s="250" t="str">
        <f t="shared" si="125"/>
        <v>https://docmgmt.its.fsu.edu/NolijWeb/public/apiLoginCheck.jsp?redir=../documentviewer/%3FdocumentId%3D</v>
      </c>
      <c r="AH26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6" s="250" t="str">
        <f>tbl_TransDet_Exp[[#Headers],[&amp;TargetFrameName=None]]</f>
        <v>&amp;TargetFrameName=None</v>
      </c>
      <c r="AJ26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6" s="71"/>
      <c r="AN2616" s="22"/>
      <c r="AO2616" s="22"/>
      <c r="AP2616" s="208"/>
      <c r="AQ2616" s="42" t="e">
        <f>IF(tbl_TransDet_Exp[[#This Row],[Custom SR Type]]="",INDEX(SR_Lookup[Section Name],MATCH(tbl_TransDet_Exp[[#This Row],[Account]],SR_Lookup[Account],0)),tbl_TransDet_Exp[[#This Row],[Custom SR Type]])</f>
        <v>#N/A</v>
      </c>
      <c r="AR2616" s="42">
        <f>VALUE(CONCATENATE(C2616,TEXT(tbl_TransDet_Exp[[#This Row],[Pd]],"00")))</f>
        <v>0</v>
      </c>
      <c r="AS2616" s="42" t="str">
        <f>TEXT(tbl_TransDet_Exp[[#This Row],[Project Id]],"000000")</f>
        <v>000000</v>
      </c>
      <c r="AT2616" s="42" t="e">
        <f>INDEX(Table11[Description],MATCH(tbl_TransDet_Exp[[#This Row],[Account]],Table11[GL Account],0))</f>
        <v>#N/A</v>
      </c>
      <c r="AU26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7" spans="2:47">
      <c r="B2617" s="11"/>
      <c r="C2617" s="243"/>
      <c r="D2617" s="243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244"/>
      <c r="P2617" s="11"/>
      <c r="Q2617" s="245"/>
      <c r="R2617" s="11"/>
      <c r="S2617" s="11"/>
      <c r="T2617" s="11"/>
      <c r="U2617" s="11"/>
      <c r="V2617" s="11"/>
      <c r="W2617" s="11"/>
      <c r="X2617" s="11"/>
      <c r="Y2617" s="11"/>
      <c r="Z2617" s="246"/>
      <c r="AA26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7" s="250" t="e">
        <f>IF(tbl_TransDet_Exp[[#This Row],[+/-  (HR GL Detail)]]&lt;&gt;"",tbl_TransDet_Exp[[#This Row],[+/-  (HR GL Detail)]],IF(#REF!&lt;&gt;"",#REF!,""))</f>
        <v>#REF!</v>
      </c>
      <c r="AC2617" s="250" t="str">
        <f t="shared" si="123"/>
        <v>https://financials.omni.fsu.edu/psp/sprdfi/EMPLOYEE/ERP/c/AUDIT_EXPENSE_FUNCTIONS.TE_EXP_SHEET_INQ.GBL?SHEET_ID=</v>
      </c>
      <c r="AD2617" s="250" t="str">
        <f t="shared" si="124"/>
        <v>&amp;PAGE=EX_SHEET_ENTRY</v>
      </c>
      <c r="AE2617" s="250" t="str">
        <f>IF(LEFT(tbl_TransDet_Exp[[#This Row],[Journal Id]],2)="EX",TEXT(tbl_TransDet_Exp[[#This Row],[Vch /Ex /PayId]],"0000000000"),"")</f>
        <v/>
      </c>
      <c r="AF2617" s="250" t="b">
        <f>IF(tbl_TransDet_Exp[[#This Row],[ER Lookup and Format]]&lt;&gt;"",CONCATENATE(tbl_TransDet_Exp[[#This Row],[https://financials.omni.fsu.edu/psp/sprdfi/EMPLOYEE/ERP/c/AUDIT_EXPENSE_FUNCTIONS.TE_EXP_SHEET_INQ.GBL?SHEET_ID=]],AE2617,tbl_TransDet_Exp[[#This Row],[&amp;PAGE=EX_SHEET_ENTRY]]))</f>
        <v>0</v>
      </c>
      <c r="AG2617" s="250" t="str">
        <f t="shared" si="125"/>
        <v>https://docmgmt.its.fsu.edu/NolijWeb/public/apiLoginCheck.jsp?redir=../documentviewer/%3FdocumentId%3D</v>
      </c>
      <c r="AH26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7" s="250" t="str">
        <f>tbl_TransDet_Exp[[#Headers],[&amp;TargetFrameName=None]]</f>
        <v>&amp;TargetFrameName=None</v>
      </c>
      <c r="AJ26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7" s="71"/>
      <c r="AN2617" s="22"/>
      <c r="AO2617" s="22"/>
      <c r="AP2617" s="208"/>
      <c r="AQ2617" s="42" t="e">
        <f>IF(tbl_TransDet_Exp[[#This Row],[Custom SR Type]]="",INDEX(SR_Lookup[Section Name],MATCH(tbl_TransDet_Exp[[#This Row],[Account]],SR_Lookup[Account],0)),tbl_TransDet_Exp[[#This Row],[Custom SR Type]])</f>
        <v>#N/A</v>
      </c>
      <c r="AR2617" s="42">
        <f>VALUE(CONCATENATE(C2617,TEXT(tbl_TransDet_Exp[[#This Row],[Pd]],"00")))</f>
        <v>0</v>
      </c>
      <c r="AS2617" s="42" t="str">
        <f>TEXT(tbl_TransDet_Exp[[#This Row],[Project Id]],"000000")</f>
        <v>000000</v>
      </c>
      <c r="AT2617" s="42" t="e">
        <f>INDEX(Table11[Description],MATCH(tbl_TransDet_Exp[[#This Row],[Account]],Table11[GL Account],0))</f>
        <v>#N/A</v>
      </c>
      <c r="AU26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8" spans="2:47">
      <c r="B2618" s="11"/>
      <c r="C2618" s="243"/>
      <c r="D2618" s="243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244"/>
      <c r="P2618" s="11"/>
      <c r="Q2618" s="245"/>
      <c r="R2618" s="11"/>
      <c r="S2618" s="11"/>
      <c r="T2618" s="11"/>
      <c r="U2618" s="11"/>
      <c r="V2618" s="11"/>
      <c r="W2618" s="11"/>
      <c r="X2618" s="11"/>
      <c r="Y2618" s="11"/>
      <c r="Z2618" s="246"/>
      <c r="AA26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8" s="250" t="e">
        <f>IF(tbl_TransDet_Exp[[#This Row],[+/-  (HR GL Detail)]]&lt;&gt;"",tbl_TransDet_Exp[[#This Row],[+/-  (HR GL Detail)]],IF(#REF!&lt;&gt;"",#REF!,""))</f>
        <v>#REF!</v>
      </c>
      <c r="AC2618" s="250" t="str">
        <f t="shared" si="123"/>
        <v>https://financials.omni.fsu.edu/psp/sprdfi/EMPLOYEE/ERP/c/AUDIT_EXPENSE_FUNCTIONS.TE_EXP_SHEET_INQ.GBL?SHEET_ID=</v>
      </c>
      <c r="AD2618" s="250" t="str">
        <f t="shared" si="124"/>
        <v>&amp;PAGE=EX_SHEET_ENTRY</v>
      </c>
      <c r="AE2618" s="250" t="str">
        <f>IF(LEFT(tbl_TransDet_Exp[[#This Row],[Journal Id]],2)="EX",TEXT(tbl_TransDet_Exp[[#This Row],[Vch /Ex /PayId]],"0000000000"),"")</f>
        <v/>
      </c>
      <c r="AF2618" s="250" t="b">
        <f>IF(tbl_TransDet_Exp[[#This Row],[ER Lookup and Format]]&lt;&gt;"",CONCATENATE(tbl_TransDet_Exp[[#This Row],[https://financials.omni.fsu.edu/psp/sprdfi/EMPLOYEE/ERP/c/AUDIT_EXPENSE_FUNCTIONS.TE_EXP_SHEET_INQ.GBL?SHEET_ID=]],AE2618,tbl_TransDet_Exp[[#This Row],[&amp;PAGE=EX_SHEET_ENTRY]]))</f>
        <v>0</v>
      </c>
      <c r="AG2618" s="250" t="str">
        <f t="shared" si="125"/>
        <v>https://docmgmt.its.fsu.edu/NolijWeb/public/apiLoginCheck.jsp?redir=../documentviewer/%3FdocumentId%3D</v>
      </c>
      <c r="AH26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8" s="250" t="str">
        <f>tbl_TransDet_Exp[[#Headers],[&amp;TargetFrameName=None]]</f>
        <v>&amp;TargetFrameName=None</v>
      </c>
      <c r="AJ26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8" s="71"/>
      <c r="AN2618" s="22"/>
      <c r="AO2618" s="22"/>
      <c r="AP2618" s="208"/>
      <c r="AQ2618" s="42" t="e">
        <f>IF(tbl_TransDet_Exp[[#This Row],[Custom SR Type]]="",INDEX(SR_Lookup[Section Name],MATCH(tbl_TransDet_Exp[[#This Row],[Account]],SR_Lookup[Account],0)),tbl_TransDet_Exp[[#This Row],[Custom SR Type]])</f>
        <v>#N/A</v>
      </c>
      <c r="AR2618" s="42">
        <f>VALUE(CONCATENATE(C2618,TEXT(tbl_TransDet_Exp[[#This Row],[Pd]],"00")))</f>
        <v>0</v>
      </c>
      <c r="AS2618" s="42" t="str">
        <f>TEXT(tbl_TransDet_Exp[[#This Row],[Project Id]],"000000")</f>
        <v>000000</v>
      </c>
      <c r="AT2618" s="42" t="e">
        <f>INDEX(Table11[Description],MATCH(tbl_TransDet_Exp[[#This Row],[Account]],Table11[GL Account],0))</f>
        <v>#N/A</v>
      </c>
      <c r="AU26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19" spans="2:47">
      <c r="B2619" s="11"/>
      <c r="C2619" s="243"/>
      <c r="D2619" s="243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244"/>
      <c r="P2619" s="11"/>
      <c r="Q2619" s="245"/>
      <c r="R2619" s="11"/>
      <c r="S2619" s="11"/>
      <c r="T2619" s="11"/>
      <c r="U2619" s="11"/>
      <c r="V2619" s="11"/>
      <c r="W2619" s="11"/>
      <c r="X2619" s="11"/>
      <c r="Y2619" s="11"/>
      <c r="Z2619" s="246"/>
      <c r="AA26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19" s="250" t="e">
        <f>IF(tbl_TransDet_Exp[[#This Row],[+/-  (HR GL Detail)]]&lt;&gt;"",tbl_TransDet_Exp[[#This Row],[+/-  (HR GL Detail)]],IF(#REF!&lt;&gt;"",#REF!,""))</f>
        <v>#REF!</v>
      </c>
      <c r="AC2619" s="250" t="str">
        <f t="shared" si="123"/>
        <v>https://financials.omni.fsu.edu/psp/sprdfi/EMPLOYEE/ERP/c/AUDIT_EXPENSE_FUNCTIONS.TE_EXP_SHEET_INQ.GBL?SHEET_ID=</v>
      </c>
      <c r="AD2619" s="250" t="str">
        <f t="shared" si="124"/>
        <v>&amp;PAGE=EX_SHEET_ENTRY</v>
      </c>
      <c r="AE2619" s="250" t="str">
        <f>IF(LEFT(tbl_TransDet_Exp[[#This Row],[Journal Id]],2)="EX",TEXT(tbl_TransDet_Exp[[#This Row],[Vch /Ex /PayId]],"0000000000"),"")</f>
        <v/>
      </c>
      <c r="AF2619" s="250" t="b">
        <f>IF(tbl_TransDet_Exp[[#This Row],[ER Lookup and Format]]&lt;&gt;"",CONCATENATE(tbl_TransDet_Exp[[#This Row],[https://financials.omni.fsu.edu/psp/sprdfi/EMPLOYEE/ERP/c/AUDIT_EXPENSE_FUNCTIONS.TE_EXP_SHEET_INQ.GBL?SHEET_ID=]],AE2619,tbl_TransDet_Exp[[#This Row],[&amp;PAGE=EX_SHEET_ENTRY]]))</f>
        <v>0</v>
      </c>
      <c r="AG2619" s="250" t="str">
        <f t="shared" si="125"/>
        <v>https://docmgmt.its.fsu.edu/NolijWeb/public/apiLoginCheck.jsp?redir=../documentviewer/%3FdocumentId%3D</v>
      </c>
      <c r="AH26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19" s="250" t="str">
        <f>tbl_TransDet_Exp[[#Headers],[&amp;TargetFrameName=None]]</f>
        <v>&amp;TargetFrameName=None</v>
      </c>
      <c r="AJ26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19" s="71"/>
      <c r="AN2619" s="22"/>
      <c r="AO2619" s="22"/>
      <c r="AP2619" s="208"/>
      <c r="AQ2619" s="42" t="e">
        <f>IF(tbl_TransDet_Exp[[#This Row],[Custom SR Type]]="",INDEX(SR_Lookup[Section Name],MATCH(tbl_TransDet_Exp[[#This Row],[Account]],SR_Lookup[Account],0)),tbl_TransDet_Exp[[#This Row],[Custom SR Type]])</f>
        <v>#N/A</v>
      </c>
      <c r="AR2619" s="42">
        <f>VALUE(CONCATENATE(C2619,TEXT(tbl_TransDet_Exp[[#This Row],[Pd]],"00")))</f>
        <v>0</v>
      </c>
      <c r="AS2619" s="42" t="str">
        <f>TEXT(tbl_TransDet_Exp[[#This Row],[Project Id]],"000000")</f>
        <v>000000</v>
      </c>
      <c r="AT2619" s="42" t="e">
        <f>INDEX(Table11[Description],MATCH(tbl_TransDet_Exp[[#This Row],[Account]],Table11[GL Account],0))</f>
        <v>#N/A</v>
      </c>
      <c r="AU26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0" spans="2:47">
      <c r="B2620" s="11"/>
      <c r="C2620" s="243"/>
      <c r="D2620" s="243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244"/>
      <c r="P2620" s="11"/>
      <c r="Q2620" s="245"/>
      <c r="R2620" s="11"/>
      <c r="S2620" s="11"/>
      <c r="T2620" s="11"/>
      <c r="U2620" s="11"/>
      <c r="V2620" s="11"/>
      <c r="W2620" s="11"/>
      <c r="X2620" s="11"/>
      <c r="Y2620" s="11"/>
      <c r="Z2620" s="246"/>
      <c r="AA26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0" s="250" t="e">
        <f>IF(tbl_TransDet_Exp[[#This Row],[+/-  (HR GL Detail)]]&lt;&gt;"",tbl_TransDet_Exp[[#This Row],[+/-  (HR GL Detail)]],IF(#REF!&lt;&gt;"",#REF!,""))</f>
        <v>#REF!</v>
      </c>
      <c r="AC2620" s="250" t="str">
        <f t="shared" si="123"/>
        <v>https://financials.omni.fsu.edu/psp/sprdfi/EMPLOYEE/ERP/c/AUDIT_EXPENSE_FUNCTIONS.TE_EXP_SHEET_INQ.GBL?SHEET_ID=</v>
      </c>
      <c r="AD2620" s="250" t="str">
        <f t="shared" si="124"/>
        <v>&amp;PAGE=EX_SHEET_ENTRY</v>
      </c>
      <c r="AE2620" s="250" t="str">
        <f>IF(LEFT(tbl_TransDet_Exp[[#This Row],[Journal Id]],2)="EX",TEXT(tbl_TransDet_Exp[[#This Row],[Vch /Ex /PayId]],"0000000000"),"")</f>
        <v/>
      </c>
      <c r="AF2620" s="250" t="b">
        <f>IF(tbl_TransDet_Exp[[#This Row],[ER Lookup and Format]]&lt;&gt;"",CONCATENATE(tbl_TransDet_Exp[[#This Row],[https://financials.omni.fsu.edu/psp/sprdfi/EMPLOYEE/ERP/c/AUDIT_EXPENSE_FUNCTIONS.TE_EXP_SHEET_INQ.GBL?SHEET_ID=]],AE2620,tbl_TransDet_Exp[[#This Row],[&amp;PAGE=EX_SHEET_ENTRY]]))</f>
        <v>0</v>
      </c>
      <c r="AG2620" s="250" t="str">
        <f t="shared" si="125"/>
        <v>https://docmgmt.its.fsu.edu/NolijWeb/public/apiLoginCheck.jsp?redir=../documentviewer/%3FdocumentId%3D</v>
      </c>
      <c r="AH26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0" s="250" t="str">
        <f>tbl_TransDet_Exp[[#Headers],[&amp;TargetFrameName=None]]</f>
        <v>&amp;TargetFrameName=None</v>
      </c>
      <c r="AJ26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0" s="71"/>
      <c r="AN2620" s="22"/>
      <c r="AO2620" s="22"/>
      <c r="AP2620" s="208"/>
      <c r="AQ2620" s="42" t="e">
        <f>IF(tbl_TransDet_Exp[[#This Row],[Custom SR Type]]="",INDEX(SR_Lookup[Section Name],MATCH(tbl_TransDet_Exp[[#This Row],[Account]],SR_Lookup[Account],0)),tbl_TransDet_Exp[[#This Row],[Custom SR Type]])</f>
        <v>#N/A</v>
      </c>
      <c r="AR2620" s="42">
        <f>VALUE(CONCATENATE(C2620,TEXT(tbl_TransDet_Exp[[#This Row],[Pd]],"00")))</f>
        <v>0</v>
      </c>
      <c r="AS2620" s="42" t="str">
        <f>TEXT(tbl_TransDet_Exp[[#This Row],[Project Id]],"000000")</f>
        <v>000000</v>
      </c>
      <c r="AT2620" s="42" t="e">
        <f>INDEX(Table11[Description],MATCH(tbl_TransDet_Exp[[#This Row],[Account]],Table11[GL Account],0))</f>
        <v>#N/A</v>
      </c>
      <c r="AU26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1" spans="2:47">
      <c r="B2621" s="11"/>
      <c r="C2621" s="243"/>
      <c r="D2621" s="243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244"/>
      <c r="P2621" s="11"/>
      <c r="Q2621" s="245"/>
      <c r="R2621" s="11"/>
      <c r="S2621" s="11"/>
      <c r="T2621" s="11"/>
      <c r="U2621" s="11"/>
      <c r="V2621" s="11"/>
      <c r="W2621" s="11"/>
      <c r="X2621" s="11"/>
      <c r="Y2621" s="11"/>
      <c r="Z2621" s="246"/>
      <c r="AA26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1" s="250" t="e">
        <f>IF(tbl_TransDet_Exp[[#This Row],[+/-  (HR GL Detail)]]&lt;&gt;"",tbl_TransDet_Exp[[#This Row],[+/-  (HR GL Detail)]],IF(#REF!&lt;&gt;"",#REF!,""))</f>
        <v>#REF!</v>
      </c>
      <c r="AC2621" s="250" t="str">
        <f t="shared" si="123"/>
        <v>https://financials.omni.fsu.edu/psp/sprdfi/EMPLOYEE/ERP/c/AUDIT_EXPENSE_FUNCTIONS.TE_EXP_SHEET_INQ.GBL?SHEET_ID=</v>
      </c>
      <c r="AD2621" s="250" t="str">
        <f t="shared" si="124"/>
        <v>&amp;PAGE=EX_SHEET_ENTRY</v>
      </c>
      <c r="AE2621" s="250" t="str">
        <f>IF(LEFT(tbl_TransDet_Exp[[#This Row],[Journal Id]],2)="EX",TEXT(tbl_TransDet_Exp[[#This Row],[Vch /Ex /PayId]],"0000000000"),"")</f>
        <v/>
      </c>
      <c r="AF2621" s="250" t="b">
        <f>IF(tbl_TransDet_Exp[[#This Row],[ER Lookup and Format]]&lt;&gt;"",CONCATENATE(tbl_TransDet_Exp[[#This Row],[https://financials.omni.fsu.edu/psp/sprdfi/EMPLOYEE/ERP/c/AUDIT_EXPENSE_FUNCTIONS.TE_EXP_SHEET_INQ.GBL?SHEET_ID=]],AE2621,tbl_TransDet_Exp[[#This Row],[&amp;PAGE=EX_SHEET_ENTRY]]))</f>
        <v>0</v>
      </c>
      <c r="AG2621" s="250" t="str">
        <f t="shared" si="125"/>
        <v>https://docmgmt.its.fsu.edu/NolijWeb/public/apiLoginCheck.jsp?redir=../documentviewer/%3FdocumentId%3D</v>
      </c>
      <c r="AH26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1" s="250" t="str">
        <f>tbl_TransDet_Exp[[#Headers],[&amp;TargetFrameName=None]]</f>
        <v>&amp;TargetFrameName=None</v>
      </c>
      <c r="AJ26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1" s="71"/>
      <c r="AN2621" s="22"/>
      <c r="AO2621" s="22"/>
      <c r="AP2621" s="208"/>
      <c r="AQ2621" s="42" t="e">
        <f>IF(tbl_TransDet_Exp[[#This Row],[Custom SR Type]]="",INDEX(SR_Lookup[Section Name],MATCH(tbl_TransDet_Exp[[#This Row],[Account]],SR_Lookup[Account],0)),tbl_TransDet_Exp[[#This Row],[Custom SR Type]])</f>
        <v>#N/A</v>
      </c>
      <c r="AR2621" s="42">
        <f>VALUE(CONCATENATE(C2621,TEXT(tbl_TransDet_Exp[[#This Row],[Pd]],"00")))</f>
        <v>0</v>
      </c>
      <c r="AS2621" s="42" t="str">
        <f>TEXT(tbl_TransDet_Exp[[#This Row],[Project Id]],"000000")</f>
        <v>000000</v>
      </c>
      <c r="AT2621" s="42" t="e">
        <f>INDEX(Table11[Description],MATCH(tbl_TransDet_Exp[[#This Row],[Account]],Table11[GL Account],0))</f>
        <v>#N/A</v>
      </c>
      <c r="AU26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2" spans="2:47">
      <c r="B2622" s="11"/>
      <c r="C2622" s="243"/>
      <c r="D2622" s="243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244"/>
      <c r="P2622" s="11"/>
      <c r="Q2622" s="245"/>
      <c r="R2622" s="11"/>
      <c r="S2622" s="11"/>
      <c r="T2622" s="11"/>
      <c r="U2622" s="11"/>
      <c r="V2622" s="11"/>
      <c r="W2622" s="11"/>
      <c r="X2622" s="11"/>
      <c r="Y2622" s="11"/>
      <c r="Z2622" s="246"/>
      <c r="AA26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2" s="250" t="e">
        <f>IF(tbl_TransDet_Exp[[#This Row],[+/-  (HR GL Detail)]]&lt;&gt;"",tbl_TransDet_Exp[[#This Row],[+/-  (HR GL Detail)]],IF(#REF!&lt;&gt;"",#REF!,""))</f>
        <v>#REF!</v>
      </c>
      <c r="AC2622" s="250" t="str">
        <f t="shared" si="123"/>
        <v>https://financials.omni.fsu.edu/psp/sprdfi/EMPLOYEE/ERP/c/AUDIT_EXPENSE_FUNCTIONS.TE_EXP_SHEET_INQ.GBL?SHEET_ID=</v>
      </c>
      <c r="AD2622" s="250" t="str">
        <f t="shared" si="124"/>
        <v>&amp;PAGE=EX_SHEET_ENTRY</v>
      </c>
      <c r="AE2622" s="250" t="str">
        <f>IF(LEFT(tbl_TransDet_Exp[[#This Row],[Journal Id]],2)="EX",TEXT(tbl_TransDet_Exp[[#This Row],[Vch /Ex /PayId]],"0000000000"),"")</f>
        <v/>
      </c>
      <c r="AF2622" s="250" t="b">
        <f>IF(tbl_TransDet_Exp[[#This Row],[ER Lookup and Format]]&lt;&gt;"",CONCATENATE(tbl_TransDet_Exp[[#This Row],[https://financials.omni.fsu.edu/psp/sprdfi/EMPLOYEE/ERP/c/AUDIT_EXPENSE_FUNCTIONS.TE_EXP_SHEET_INQ.GBL?SHEET_ID=]],AE2622,tbl_TransDet_Exp[[#This Row],[&amp;PAGE=EX_SHEET_ENTRY]]))</f>
        <v>0</v>
      </c>
      <c r="AG2622" s="250" t="str">
        <f t="shared" si="125"/>
        <v>https://docmgmt.its.fsu.edu/NolijWeb/public/apiLoginCheck.jsp?redir=../documentviewer/%3FdocumentId%3D</v>
      </c>
      <c r="AH26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2" s="250" t="str">
        <f>tbl_TransDet_Exp[[#Headers],[&amp;TargetFrameName=None]]</f>
        <v>&amp;TargetFrameName=None</v>
      </c>
      <c r="AJ26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2" s="71"/>
      <c r="AN2622" s="22"/>
      <c r="AO2622" s="22"/>
      <c r="AP2622" s="208"/>
      <c r="AQ2622" s="42" t="e">
        <f>IF(tbl_TransDet_Exp[[#This Row],[Custom SR Type]]="",INDEX(SR_Lookup[Section Name],MATCH(tbl_TransDet_Exp[[#This Row],[Account]],SR_Lookup[Account],0)),tbl_TransDet_Exp[[#This Row],[Custom SR Type]])</f>
        <v>#N/A</v>
      </c>
      <c r="AR2622" s="42">
        <f>VALUE(CONCATENATE(C2622,TEXT(tbl_TransDet_Exp[[#This Row],[Pd]],"00")))</f>
        <v>0</v>
      </c>
      <c r="AS2622" s="42" t="str">
        <f>TEXT(tbl_TransDet_Exp[[#This Row],[Project Id]],"000000")</f>
        <v>000000</v>
      </c>
      <c r="AT2622" s="42" t="e">
        <f>INDEX(Table11[Description],MATCH(tbl_TransDet_Exp[[#This Row],[Account]],Table11[GL Account],0))</f>
        <v>#N/A</v>
      </c>
      <c r="AU26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3" spans="2:47">
      <c r="B2623" s="11"/>
      <c r="C2623" s="243"/>
      <c r="D2623" s="243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244"/>
      <c r="P2623" s="11"/>
      <c r="Q2623" s="245"/>
      <c r="R2623" s="11"/>
      <c r="S2623" s="11"/>
      <c r="T2623" s="11"/>
      <c r="U2623" s="11"/>
      <c r="V2623" s="11"/>
      <c r="W2623" s="11"/>
      <c r="X2623" s="11"/>
      <c r="Y2623" s="11"/>
      <c r="Z2623" s="246"/>
      <c r="AA26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3" s="250" t="e">
        <f>IF(tbl_TransDet_Exp[[#This Row],[+/-  (HR GL Detail)]]&lt;&gt;"",tbl_TransDet_Exp[[#This Row],[+/-  (HR GL Detail)]],IF(#REF!&lt;&gt;"",#REF!,""))</f>
        <v>#REF!</v>
      </c>
      <c r="AC2623" s="250" t="str">
        <f t="shared" si="123"/>
        <v>https://financials.omni.fsu.edu/psp/sprdfi/EMPLOYEE/ERP/c/AUDIT_EXPENSE_FUNCTIONS.TE_EXP_SHEET_INQ.GBL?SHEET_ID=</v>
      </c>
      <c r="AD2623" s="250" t="str">
        <f t="shared" si="124"/>
        <v>&amp;PAGE=EX_SHEET_ENTRY</v>
      </c>
      <c r="AE2623" s="250" t="str">
        <f>IF(LEFT(tbl_TransDet_Exp[[#This Row],[Journal Id]],2)="EX",TEXT(tbl_TransDet_Exp[[#This Row],[Vch /Ex /PayId]],"0000000000"),"")</f>
        <v/>
      </c>
      <c r="AF2623" s="250" t="b">
        <f>IF(tbl_TransDet_Exp[[#This Row],[ER Lookup and Format]]&lt;&gt;"",CONCATENATE(tbl_TransDet_Exp[[#This Row],[https://financials.omni.fsu.edu/psp/sprdfi/EMPLOYEE/ERP/c/AUDIT_EXPENSE_FUNCTIONS.TE_EXP_SHEET_INQ.GBL?SHEET_ID=]],AE2623,tbl_TransDet_Exp[[#This Row],[&amp;PAGE=EX_SHEET_ENTRY]]))</f>
        <v>0</v>
      </c>
      <c r="AG2623" s="250" t="str">
        <f t="shared" si="125"/>
        <v>https://docmgmt.its.fsu.edu/NolijWeb/public/apiLoginCheck.jsp?redir=../documentviewer/%3FdocumentId%3D</v>
      </c>
      <c r="AH26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3" s="250" t="str">
        <f>tbl_TransDet_Exp[[#Headers],[&amp;TargetFrameName=None]]</f>
        <v>&amp;TargetFrameName=None</v>
      </c>
      <c r="AJ26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3" s="71"/>
      <c r="AN2623" s="22"/>
      <c r="AO2623" s="22"/>
      <c r="AP2623" s="208"/>
      <c r="AQ2623" s="42" t="e">
        <f>IF(tbl_TransDet_Exp[[#This Row],[Custom SR Type]]="",INDEX(SR_Lookup[Section Name],MATCH(tbl_TransDet_Exp[[#This Row],[Account]],SR_Lookup[Account],0)),tbl_TransDet_Exp[[#This Row],[Custom SR Type]])</f>
        <v>#N/A</v>
      </c>
      <c r="AR2623" s="42">
        <f>VALUE(CONCATENATE(C2623,TEXT(tbl_TransDet_Exp[[#This Row],[Pd]],"00")))</f>
        <v>0</v>
      </c>
      <c r="AS2623" s="42" t="str">
        <f>TEXT(tbl_TransDet_Exp[[#This Row],[Project Id]],"000000")</f>
        <v>000000</v>
      </c>
      <c r="AT2623" s="42" t="e">
        <f>INDEX(Table11[Description],MATCH(tbl_TransDet_Exp[[#This Row],[Account]],Table11[GL Account],0))</f>
        <v>#N/A</v>
      </c>
      <c r="AU26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4" spans="2:47">
      <c r="B2624" s="11"/>
      <c r="C2624" s="243"/>
      <c r="D2624" s="243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244"/>
      <c r="P2624" s="11"/>
      <c r="Q2624" s="245"/>
      <c r="R2624" s="11"/>
      <c r="S2624" s="11"/>
      <c r="T2624" s="11"/>
      <c r="U2624" s="11"/>
      <c r="V2624" s="11"/>
      <c r="W2624" s="11"/>
      <c r="X2624" s="11"/>
      <c r="Y2624" s="11"/>
      <c r="Z2624" s="246"/>
      <c r="AA26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4" s="250" t="e">
        <f>IF(tbl_TransDet_Exp[[#This Row],[+/-  (HR GL Detail)]]&lt;&gt;"",tbl_TransDet_Exp[[#This Row],[+/-  (HR GL Detail)]],IF(#REF!&lt;&gt;"",#REF!,""))</f>
        <v>#REF!</v>
      </c>
      <c r="AC2624" s="250" t="str">
        <f t="shared" si="123"/>
        <v>https://financials.omni.fsu.edu/psp/sprdfi/EMPLOYEE/ERP/c/AUDIT_EXPENSE_FUNCTIONS.TE_EXP_SHEET_INQ.GBL?SHEET_ID=</v>
      </c>
      <c r="AD2624" s="250" t="str">
        <f t="shared" si="124"/>
        <v>&amp;PAGE=EX_SHEET_ENTRY</v>
      </c>
      <c r="AE2624" s="250" t="str">
        <f>IF(LEFT(tbl_TransDet_Exp[[#This Row],[Journal Id]],2)="EX",TEXT(tbl_TransDet_Exp[[#This Row],[Vch /Ex /PayId]],"0000000000"),"")</f>
        <v/>
      </c>
      <c r="AF2624" s="250" t="b">
        <f>IF(tbl_TransDet_Exp[[#This Row],[ER Lookup and Format]]&lt;&gt;"",CONCATENATE(tbl_TransDet_Exp[[#This Row],[https://financials.omni.fsu.edu/psp/sprdfi/EMPLOYEE/ERP/c/AUDIT_EXPENSE_FUNCTIONS.TE_EXP_SHEET_INQ.GBL?SHEET_ID=]],AE2624,tbl_TransDet_Exp[[#This Row],[&amp;PAGE=EX_SHEET_ENTRY]]))</f>
        <v>0</v>
      </c>
      <c r="AG2624" s="250" t="str">
        <f t="shared" si="125"/>
        <v>https://docmgmt.its.fsu.edu/NolijWeb/public/apiLoginCheck.jsp?redir=../documentviewer/%3FdocumentId%3D</v>
      </c>
      <c r="AH26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4" s="250" t="str">
        <f>tbl_TransDet_Exp[[#Headers],[&amp;TargetFrameName=None]]</f>
        <v>&amp;TargetFrameName=None</v>
      </c>
      <c r="AJ26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4" s="71"/>
      <c r="AN2624" s="22"/>
      <c r="AO2624" s="22"/>
      <c r="AP2624" s="208"/>
      <c r="AQ2624" s="42" t="e">
        <f>IF(tbl_TransDet_Exp[[#This Row],[Custom SR Type]]="",INDEX(SR_Lookup[Section Name],MATCH(tbl_TransDet_Exp[[#This Row],[Account]],SR_Lookup[Account],0)),tbl_TransDet_Exp[[#This Row],[Custom SR Type]])</f>
        <v>#N/A</v>
      </c>
      <c r="AR2624" s="42">
        <f>VALUE(CONCATENATE(C2624,TEXT(tbl_TransDet_Exp[[#This Row],[Pd]],"00")))</f>
        <v>0</v>
      </c>
      <c r="AS2624" s="42" t="str">
        <f>TEXT(tbl_TransDet_Exp[[#This Row],[Project Id]],"000000")</f>
        <v>000000</v>
      </c>
      <c r="AT2624" s="42" t="e">
        <f>INDEX(Table11[Description],MATCH(tbl_TransDet_Exp[[#This Row],[Account]],Table11[GL Account],0))</f>
        <v>#N/A</v>
      </c>
      <c r="AU26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5" spans="2:47">
      <c r="B2625" s="11"/>
      <c r="C2625" s="243"/>
      <c r="D2625" s="243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244"/>
      <c r="P2625" s="11"/>
      <c r="Q2625" s="245"/>
      <c r="R2625" s="11"/>
      <c r="S2625" s="11"/>
      <c r="T2625" s="11"/>
      <c r="U2625" s="11"/>
      <c r="V2625" s="11"/>
      <c r="W2625" s="11"/>
      <c r="X2625" s="11"/>
      <c r="Y2625" s="11"/>
      <c r="Z2625" s="246"/>
      <c r="AA26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5" s="250" t="e">
        <f>IF(tbl_TransDet_Exp[[#This Row],[+/-  (HR GL Detail)]]&lt;&gt;"",tbl_TransDet_Exp[[#This Row],[+/-  (HR GL Detail)]],IF(#REF!&lt;&gt;"",#REF!,""))</f>
        <v>#REF!</v>
      </c>
      <c r="AC2625" s="250" t="str">
        <f t="shared" si="123"/>
        <v>https://financials.omni.fsu.edu/psp/sprdfi/EMPLOYEE/ERP/c/AUDIT_EXPENSE_FUNCTIONS.TE_EXP_SHEET_INQ.GBL?SHEET_ID=</v>
      </c>
      <c r="AD2625" s="250" t="str">
        <f t="shared" si="124"/>
        <v>&amp;PAGE=EX_SHEET_ENTRY</v>
      </c>
      <c r="AE2625" s="250" t="str">
        <f>IF(LEFT(tbl_TransDet_Exp[[#This Row],[Journal Id]],2)="EX",TEXT(tbl_TransDet_Exp[[#This Row],[Vch /Ex /PayId]],"0000000000"),"")</f>
        <v/>
      </c>
      <c r="AF2625" s="250" t="b">
        <f>IF(tbl_TransDet_Exp[[#This Row],[ER Lookup and Format]]&lt;&gt;"",CONCATENATE(tbl_TransDet_Exp[[#This Row],[https://financials.omni.fsu.edu/psp/sprdfi/EMPLOYEE/ERP/c/AUDIT_EXPENSE_FUNCTIONS.TE_EXP_SHEET_INQ.GBL?SHEET_ID=]],AE2625,tbl_TransDet_Exp[[#This Row],[&amp;PAGE=EX_SHEET_ENTRY]]))</f>
        <v>0</v>
      </c>
      <c r="AG2625" s="250" t="str">
        <f t="shared" si="125"/>
        <v>https://docmgmt.its.fsu.edu/NolijWeb/public/apiLoginCheck.jsp?redir=../documentviewer/%3FdocumentId%3D</v>
      </c>
      <c r="AH26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5" s="250" t="str">
        <f>tbl_TransDet_Exp[[#Headers],[&amp;TargetFrameName=None]]</f>
        <v>&amp;TargetFrameName=None</v>
      </c>
      <c r="AJ26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5" s="71"/>
      <c r="AN2625" s="22"/>
      <c r="AO2625" s="22"/>
      <c r="AP2625" s="208"/>
      <c r="AQ2625" s="42" t="e">
        <f>IF(tbl_TransDet_Exp[[#This Row],[Custom SR Type]]="",INDEX(SR_Lookup[Section Name],MATCH(tbl_TransDet_Exp[[#This Row],[Account]],SR_Lookup[Account],0)),tbl_TransDet_Exp[[#This Row],[Custom SR Type]])</f>
        <v>#N/A</v>
      </c>
      <c r="AR2625" s="42">
        <f>VALUE(CONCATENATE(C2625,TEXT(tbl_TransDet_Exp[[#This Row],[Pd]],"00")))</f>
        <v>0</v>
      </c>
      <c r="AS2625" s="42" t="str">
        <f>TEXT(tbl_TransDet_Exp[[#This Row],[Project Id]],"000000")</f>
        <v>000000</v>
      </c>
      <c r="AT2625" s="42" t="e">
        <f>INDEX(Table11[Description],MATCH(tbl_TransDet_Exp[[#This Row],[Account]],Table11[GL Account],0))</f>
        <v>#N/A</v>
      </c>
      <c r="AU26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6" spans="2:47">
      <c r="B2626" s="11"/>
      <c r="C2626" s="243"/>
      <c r="D2626" s="243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244"/>
      <c r="P2626" s="11"/>
      <c r="Q2626" s="245"/>
      <c r="R2626" s="11"/>
      <c r="S2626" s="11"/>
      <c r="T2626" s="11"/>
      <c r="U2626" s="11"/>
      <c r="V2626" s="11"/>
      <c r="W2626" s="11"/>
      <c r="X2626" s="11"/>
      <c r="Y2626" s="11"/>
      <c r="Z2626" s="246"/>
      <c r="AA26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6" s="250" t="e">
        <f>IF(tbl_TransDet_Exp[[#This Row],[+/-  (HR GL Detail)]]&lt;&gt;"",tbl_TransDet_Exp[[#This Row],[+/-  (HR GL Detail)]],IF(#REF!&lt;&gt;"",#REF!,""))</f>
        <v>#REF!</v>
      </c>
      <c r="AC2626" s="250" t="str">
        <f t="shared" si="123"/>
        <v>https://financials.omni.fsu.edu/psp/sprdfi/EMPLOYEE/ERP/c/AUDIT_EXPENSE_FUNCTIONS.TE_EXP_SHEET_INQ.GBL?SHEET_ID=</v>
      </c>
      <c r="AD2626" s="250" t="str">
        <f t="shared" si="124"/>
        <v>&amp;PAGE=EX_SHEET_ENTRY</v>
      </c>
      <c r="AE2626" s="250" t="str">
        <f>IF(LEFT(tbl_TransDet_Exp[[#This Row],[Journal Id]],2)="EX",TEXT(tbl_TransDet_Exp[[#This Row],[Vch /Ex /PayId]],"0000000000"),"")</f>
        <v/>
      </c>
      <c r="AF2626" s="250" t="b">
        <f>IF(tbl_TransDet_Exp[[#This Row],[ER Lookup and Format]]&lt;&gt;"",CONCATENATE(tbl_TransDet_Exp[[#This Row],[https://financials.omni.fsu.edu/psp/sprdfi/EMPLOYEE/ERP/c/AUDIT_EXPENSE_FUNCTIONS.TE_EXP_SHEET_INQ.GBL?SHEET_ID=]],AE2626,tbl_TransDet_Exp[[#This Row],[&amp;PAGE=EX_SHEET_ENTRY]]))</f>
        <v>0</v>
      </c>
      <c r="AG2626" s="250" t="str">
        <f t="shared" si="125"/>
        <v>https://docmgmt.its.fsu.edu/NolijWeb/public/apiLoginCheck.jsp?redir=../documentviewer/%3FdocumentId%3D</v>
      </c>
      <c r="AH26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6" s="250" t="str">
        <f>tbl_TransDet_Exp[[#Headers],[&amp;TargetFrameName=None]]</f>
        <v>&amp;TargetFrameName=None</v>
      </c>
      <c r="AJ26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6" s="71"/>
      <c r="AN2626" s="22"/>
      <c r="AO2626" s="22"/>
      <c r="AP2626" s="208"/>
      <c r="AQ2626" s="42" t="e">
        <f>IF(tbl_TransDet_Exp[[#This Row],[Custom SR Type]]="",INDEX(SR_Lookup[Section Name],MATCH(tbl_TransDet_Exp[[#This Row],[Account]],SR_Lookup[Account],0)),tbl_TransDet_Exp[[#This Row],[Custom SR Type]])</f>
        <v>#N/A</v>
      </c>
      <c r="AR2626" s="42">
        <f>VALUE(CONCATENATE(C2626,TEXT(tbl_TransDet_Exp[[#This Row],[Pd]],"00")))</f>
        <v>0</v>
      </c>
      <c r="AS2626" s="42" t="str">
        <f>TEXT(tbl_TransDet_Exp[[#This Row],[Project Id]],"000000")</f>
        <v>000000</v>
      </c>
      <c r="AT2626" s="42" t="e">
        <f>INDEX(Table11[Description],MATCH(tbl_TransDet_Exp[[#This Row],[Account]],Table11[GL Account],0))</f>
        <v>#N/A</v>
      </c>
      <c r="AU26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7" spans="2:47">
      <c r="B2627" s="11"/>
      <c r="C2627" s="243"/>
      <c r="D2627" s="243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244"/>
      <c r="P2627" s="11"/>
      <c r="Q2627" s="245"/>
      <c r="R2627" s="11"/>
      <c r="S2627" s="11"/>
      <c r="T2627" s="11"/>
      <c r="U2627" s="11"/>
      <c r="V2627" s="11"/>
      <c r="W2627" s="11"/>
      <c r="X2627" s="11"/>
      <c r="Y2627" s="11"/>
      <c r="Z2627" s="246"/>
      <c r="AA26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7" s="250" t="e">
        <f>IF(tbl_TransDet_Exp[[#This Row],[+/-  (HR GL Detail)]]&lt;&gt;"",tbl_TransDet_Exp[[#This Row],[+/-  (HR GL Detail)]],IF(#REF!&lt;&gt;"",#REF!,""))</f>
        <v>#REF!</v>
      </c>
      <c r="AC2627" s="250" t="str">
        <f t="shared" si="123"/>
        <v>https://financials.omni.fsu.edu/psp/sprdfi/EMPLOYEE/ERP/c/AUDIT_EXPENSE_FUNCTIONS.TE_EXP_SHEET_INQ.GBL?SHEET_ID=</v>
      </c>
      <c r="AD2627" s="250" t="str">
        <f t="shared" si="124"/>
        <v>&amp;PAGE=EX_SHEET_ENTRY</v>
      </c>
      <c r="AE2627" s="250" t="str">
        <f>IF(LEFT(tbl_TransDet_Exp[[#This Row],[Journal Id]],2)="EX",TEXT(tbl_TransDet_Exp[[#This Row],[Vch /Ex /PayId]],"0000000000"),"")</f>
        <v/>
      </c>
      <c r="AF2627" s="250" t="b">
        <f>IF(tbl_TransDet_Exp[[#This Row],[ER Lookup and Format]]&lt;&gt;"",CONCATENATE(tbl_TransDet_Exp[[#This Row],[https://financials.omni.fsu.edu/psp/sprdfi/EMPLOYEE/ERP/c/AUDIT_EXPENSE_FUNCTIONS.TE_EXP_SHEET_INQ.GBL?SHEET_ID=]],AE2627,tbl_TransDet_Exp[[#This Row],[&amp;PAGE=EX_SHEET_ENTRY]]))</f>
        <v>0</v>
      </c>
      <c r="AG2627" s="250" t="str">
        <f t="shared" si="125"/>
        <v>https://docmgmt.its.fsu.edu/NolijWeb/public/apiLoginCheck.jsp?redir=../documentviewer/%3FdocumentId%3D</v>
      </c>
      <c r="AH26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7" s="250" t="str">
        <f>tbl_TransDet_Exp[[#Headers],[&amp;TargetFrameName=None]]</f>
        <v>&amp;TargetFrameName=None</v>
      </c>
      <c r="AJ26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7" s="71"/>
      <c r="AN2627" s="22"/>
      <c r="AO2627" s="22"/>
      <c r="AP2627" s="208"/>
      <c r="AQ2627" s="42" t="e">
        <f>IF(tbl_TransDet_Exp[[#This Row],[Custom SR Type]]="",INDEX(SR_Lookup[Section Name],MATCH(tbl_TransDet_Exp[[#This Row],[Account]],SR_Lookup[Account],0)),tbl_TransDet_Exp[[#This Row],[Custom SR Type]])</f>
        <v>#N/A</v>
      </c>
      <c r="AR2627" s="42">
        <f>VALUE(CONCATENATE(C2627,TEXT(tbl_TransDet_Exp[[#This Row],[Pd]],"00")))</f>
        <v>0</v>
      </c>
      <c r="AS2627" s="42" t="str">
        <f>TEXT(tbl_TransDet_Exp[[#This Row],[Project Id]],"000000")</f>
        <v>000000</v>
      </c>
      <c r="AT2627" s="42" t="e">
        <f>INDEX(Table11[Description],MATCH(tbl_TransDet_Exp[[#This Row],[Account]],Table11[GL Account],0))</f>
        <v>#N/A</v>
      </c>
      <c r="AU26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8" spans="2:47">
      <c r="B2628" s="11"/>
      <c r="C2628" s="243"/>
      <c r="D2628" s="243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244"/>
      <c r="P2628" s="11"/>
      <c r="Q2628" s="245"/>
      <c r="R2628" s="11"/>
      <c r="S2628" s="11"/>
      <c r="T2628" s="11"/>
      <c r="U2628" s="11"/>
      <c r="V2628" s="11"/>
      <c r="W2628" s="11"/>
      <c r="X2628" s="11"/>
      <c r="Y2628" s="11"/>
      <c r="Z2628" s="246"/>
      <c r="AA26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8" s="250" t="e">
        <f>IF(tbl_TransDet_Exp[[#This Row],[+/-  (HR GL Detail)]]&lt;&gt;"",tbl_TransDet_Exp[[#This Row],[+/-  (HR GL Detail)]],IF(#REF!&lt;&gt;"",#REF!,""))</f>
        <v>#REF!</v>
      </c>
      <c r="AC2628" s="250" t="str">
        <f t="shared" si="123"/>
        <v>https://financials.omni.fsu.edu/psp/sprdfi/EMPLOYEE/ERP/c/AUDIT_EXPENSE_FUNCTIONS.TE_EXP_SHEET_INQ.GBL?SHEET_ID=</v>
      </c>
      <c r="AD2628" s="250" t="str">
        <f t="shared" si="124"/>
        <v>&amp;PAGE=EX_SHEET_ENTRY</v>
      </c>
      <c r="AE2628" s="250" t="str">
        <f>IF(LEFT(tbl_TransDet_Exp[[#This Row],[Journal Id]],2)="EX",TEXT(tbl_TransDet_Exp[[#This Row],[Vch /Ex /PayId]],"0000000000"),"")</f>
        <v/>
      </c>
      <c r="AF2628" s="250" t="b">
        <f>IF(tbl_TransDet_Exp[[#This Row],[ER Lookup and Format]]&lt;&gt;"",CONCATENATE(tbl_TransDet_Exp[[#This Row],[https://financials.omni.fsu.edu/psp/sprdfi/EMPLOYEE/ERP/c/AUDIT_EXPENSE_FUNCTIONS.TE_EXP_SHEET_INQ.GBL?SHEET_ID=]],AE2628,tbl_TransDet_Exp[[#This Row],[&amp;PAGE=EX_SHEET_ENTRY]]))</f>
        <v>0</v>
      </c>
      <c r="AG2628" s="250" t="str">
        <f t="shared" si="125"/>
        <v>https://docmgmt.its.fsu.edu/NolijWeb/public/apiLoginCheck.jsp?redir=../documentviewer/%3FdocumentId%3D</v>
      </c>
      <c r="AH26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8" s="250" t="str">
        <f>tbl_TransDet_Exp[[#Headers],[&amp;TargetFrameName=None]]</f>
        <v>&amp;TargetFrameName=None</v>
      </c>
      <c r="AJ26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8" s="71"/>
      <c r="AN2628" s="22"/>
      <c r="AO2628" s="22"/>
      <c r="AP2628" s="208"/>
      <c r="AQ2628" s="42" t="e">
        <f>IF(tbl_TransDet_Exp[[#This Row],[Custom SR Type]]="",INDEX(SR_Lookup[Section Name],MATCH(tbl_TransDet_Exp[[#This Row],[Account]],SR_Lookup[Account],0)),tbl_TransDet_Exp[[#This Row],[Custom SR Type]])</f>
        <v>#N/A</v>
      </c>
      <c r="AR2628" s="42">
        <f>VALUE(CONCATENATE(C2628,TEXT(tbl_TransDet_Exp[[#This Row],[Pd]],"00")))</f>
        <v>0</v>
      </c>
      <c r="AS2628" s="42" t="str">
        <f>TEXT(tbl_TransDet_Exp[[#This Row],[Project Id]],"000000")</f>
        <v>000000</v>
      </c>
      <c r="AT2628" s="42" t="e">
        <f>INDEX(Table11[Description],MATCH(tbl_TransDet_Exp[[#This Row],[Account]],Table11[GL Account],0))</f>
        <v>#N/A</v>
      </c>
      <c r="AU26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29" spans="2:47">
      <c r="B2629" s="11"/>
      <c r="C2629" s="243"/>
      <c r="D2629" s="243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244"/>
      <c r="P2629" s="11"/>
      <c r="Q2629" s="245"/>
      <c r="R2629" s="11"/>
      <c r="S2629" s="11"/>
      <c r="T2629" s="11"/>
      <c r="U2629" s="11"/>
      <c r="V2629" s="11"/>
      <c r="W2629" s="11"/>
      <c r="X2629" s="11"/>
      <c r="Y2629" s="11"/>
      <c r="Z2629" s="246"/>
      <c r="AA26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29" s="250" t="e">
        <f>IF(tbl_TransDet_Exp[[#This Row],[+/-  (HR GL Detail)]]&lt;&gt;"",tbl_TransDet_Exp[[#This Row],[+/-  (HR GL Detail)]],IF(#REF!&lt;&gt;"",#REF!,""))</f>
        <v>#REF!</v>
      </c>
      <c r="AC2629" s="250" t="str">
        <f t="shared" si="123"/>
        <v>https://financials.omni.fsu.edu/psp/sprdfi/EMPLOYEE/ERP/c/AUDIT_EXPENSE_FUNCTIONS.TE_EXP_SHEET_INQ.GBL?SHEET_ID=</v>
      </c>
      <c r="AD2629" s="250" t="str">
        <f t="shared" si="124"/>
        <v>&amp;PAGE=EX_SHEET_ENTRY</v>
      </c>
      <c r="AE2629" s="250" t="str">
        <f>IF(LEFT(tbl_TransDet_Exp[[#This Row],[Journal Id]],2)="EX",TEXT(tbl_TransDet_Exp[[#This Row],[Vch /Ex /PayId]],"0000000000"),"")</f>
        <v/>
      </c>
      <c r="AF2629" s="250" t="b">
        <f>IF(tbl_TransDet_Exp[[#This Row],[ER Lookup and Format]]&lt;&gt;"",CONCATENATE(tbl_TransDet_Exp[[#This Row],[https://financials.omni.fsu.edu/psp/sprdfi/EMPLOYEE/ERP/c/AUDIT_EXPENSE_FUNCTIONS.TE_EXP_SHEET_INQ.GBL?SHEET_ID=]],AE2629,tbl_TransDet_Exp[[#This Row],[&amp;PAGE=EX_SHEET_ENTRY]]))</f>
        <v>0</v>
      </c>
      <c r="AG2629" s="250" t="str">
        <f t="shared" si="125"/>
        <v>https://docmgmt.its.fsu.edu/NolijWeb/public/apiLoginCheck.jsp?redir=../documentviewer/%3FdocumentId%3D</v>
      </c>
      <c r="AH26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29" s="250" t="str">
        <f>tbl_TransDet_Exp[[#Headers],[&amp;TargetFrameName=None]]</f>
        <v>&amp;TargetFrameName=None</v>
      </c>
      <c r="AJ26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29" s="71"/>
      <c r="AN2629" s="22"/>
      <c r="AO2629" s="22"/>
      <c r="AP2629" s="208"/>
      <c r="AQ2629" s="42" t="e">
        <f>IF(tbl_TransDet_Exp[[#This Row],[Custom SR Type]]="",INDEX(SR_Lookup[Section Name],MATCH(tbl_TransDet_Exp[[#This Row],[Account]],SR_Lookup[Account],0)),tbl_TransDet_Exp[[#This Row],[Custom SR Type]])</f>
        <v>#N/A</v>
      </c>
      <c r="AR2629" s="42">
        <f>VALUE(CONCATENATE(C2629,TEXT(tbl_TransDet_Exp[[#This Row],[Pd]],"00")))</f>
        <v>0</v>
      </c>
      <c r="AS2629" s="42" t="str">
        <f>TEXT(tbl_TransDet_Exp[[#This Row],[Project Id]],"000000")</f>
        <v>000000</v>
      </c>
      <c r="AT2629" s="42" t="e">
        <f>INDEX(Table11[Description],MATCH(tbl_TransDet_Exp[[#This Row],[Account]],Table11[GL Account],0))</f>
        <v>#N/A</v>
      </c>
      <c r="AU26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0" spans="2:47">
      <c r="B2630" s="11"/>
      <c r="C2630" s="243"/>
      <c r="D2630" s="243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244"/>
      <c r="P2630" s="11"/>
      <c r="Q2630" s="245"/>
      <c r="R2630" s="11"/>
      <c r="S2630" s="11"/>
      <c r="T2630" s="11"/>
      <c r="U2630" s="11"/>
      <c r="V2630" s="11"/>
      <c r="W2630" s="11"/>
      <c r="X2630" s="11"/>
      <c r="Y2630" s="11"/>
      <c r="Z2630" s="246"/>
      <c r="AA26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0" s="250" t="e">
        <f>IF(tbl_TransDet_Exp[[#This Row],[+/-  (HR GL Detail)]]&lt;&gt;"",tbl_TransDet_Exp[[#This Row],[+/-  (HR GL Detail)]],IF(#REF!&lt;&gt;"",#REF!,""))</f>
        <v>#REF!</v>
      </c>
      <c r="AC2630" s="250" t="str">
        <f t="shared" si="123"/>
        <v>https://financials.omni.fsu.edu/psp/sprdfi/EMPLOYEE/ERP/c/AUDIT_EXPENSE_FUNCTIONS.TE_EXP_SHEET_INQ.GBL?SHEET_ID=</v>
      </c>
      <c r="AD2630" s="250" t="str">
        <f t="shared" si="124"/>
        <v>&amp;PAGE=EX_SHEET_ENTRY</v>
      </c>
      <c r="AE2630" s="250" t="str">
        <f>IF(LEFT(tbl_TransDet_Exp[[#This Row],[Journal Id]],2)="EX",TEXT(tbl_TransDet_Exp[[#This Row],[Vch /Ex /PayId]],"0000000000"),"")</f>
        <v/>
      </c>
      <c r="AF2630" s="250" t="b">
        <f>IF(tbl_TransDet_Exp[[#This Row],[ER Lookup and Format]]&lt;&gt;"",CONCATENATE(tbl_TransDet_Exp[[#This Row],[https://financials.omni.fsu.edu/psp/sprdfi/EMPLOYEE/ERP/c/AUDIT_EXPENSE_FUNCTIONS.TE_EXP_SHEET_INQ.GBL?SHEET_ID=]],AE2630,tbl_TransDet_Exp[[#This Row],[&amp;PAGE=EX_SHEET_ENTRY]]))</f>
        <v>0</v>
      </c>
      <c r="AG2630" s="250" t="str">
        <f t="shared" si="125"/>
        <v>https://docmgmt.its.fsu.edu/NolijWeb/public/apiLoginCheck.jsp?redir=../documentviewer/%3FdocumentId%3D</v>
      </c>
      <c r="AH26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0" s="250" t="str">
        <f>tbl_TransDet_Exp[[#Headers],[&amp;TargetFrameName=None]]</f>
        <v>&amp;TargetFrameName=None</v>
      </c>
      <c r="AJ26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0" s="71"/>
      <c r="AN2630" s="22"/>
      <c r="AO2630" s="22"/>
      <c r="AP2630" s="208"/>
      <c r="AQ2630" s="42" t="e">
        <f>IF(tbl_TransDet_Exp[[#This Row],[Custom SR Type]]="",INDEX(SR_Lookup[Section Name],MATCH(tbl_TransDet_Exp[[#This Row],[Account]],SR_Lookup[Account],0)),tbl_TransDet_Exp[[#This Row],[Custom SR Type]])</f>
        <v>#N/A</v>
      </c>
      <c r="AR2630" s="42">
        <f>VALUE(CONCATENATE(C2630,TEXT(tbl_TransDet_Exp[[#This Row],[Pd]],"00")))</f>
        <v>0</v>
      </c>
      <c r="AS2630" s="42" t="str">
        <f>TEXT(tbl_TransDet_Exp[[#This Row],[Project Id]],"000000")</f>
        <v>000000</v>
      </c>
      <c r="AT2630" s="42" t="e">
        <f>INDEX(Table11[Description],MATCH(tbl_TransDet_Exp[[#This Row],[Account]],Table11[GL Account],0))</f>
        <v>#N/A</v>
      </c>
      <c r="AU26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1" spans="2:47">
      <c r="B2631" s="11"/>
      <c r="C2631" s="243"/>
      <c r="D2631" s="243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244"/>
      <c r="P2631" s="11"/>
      <c r="Q2631" s="245"/>
      <c r="R2631" s="11"/>
      <c r="S2631" s="11"/>
      <c r="T2631" s="11"/>
      <c r="U2631" s="11"/>
      <c r="V2631" s="11"/>
      <c r="W2631" s="11"/>
      <c r="X2631" s="11"/>
      <c r="Y2631" s="11"/>
      <c r="Z2631" s="246"/>
      <c r="AA26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1" s="250" t="e">
        <f>IF(tbl_TransDet_Exp[[#This Row],[+/-  (HR GL Detail)]]&lt;&gt;"",tbl_TransDet_Exp[[#This Row],[+/-  (HR GL Detail)]],IF(#REF!&lt;&gt;"",#REF!,""))</f>
        <v>#REF!</v>
      </c>
      <c r="AC2631" s="250" t="str">
        <f t="shared" si="123"/>
        <v>https://financials.omni.fsu.edu/psp/sprdfi/EMPLOYEE/ERP/c/AUDIT_EXPENSE_FUNCTIONS.TE_EXP_SHEET_INQ.GBL?SHEET_ID=</v>
      </c>
      <c r="AD2631" s="250" t="str">
        <f t="shared" si="124"/>
        <v>&amp;PAGE=EX_SHEET_ENTRY</v>
      </c>
      <c r="AE2631" s="250" t="str">
        <f>IF(LEFT(tbl_TransDet_Exp[[#This Row],[Journal Id]],2)="EX",TEXT(tbl_TransDet_Exp[[#This Row],[Vch /Ex /PayId]],"0000000000"),"")</f>
        <v/>
      </c>
      <c r="AF2631" s="250" t="b">
        <f>IF(tbl_TransDet_Exp[[#This Row],[ER Lookup and Format]]&lt;&gt;"",CONCATENATE(tbl_TransDet_Exp[[#This Row],[https://financials.omni.fsu.edu/psp/sprdfi/EMPLOYEE/ERP/c/AUDIT_EXPENSE_FUNCTIONS.TE_EXP_SHEET_INQ.GBL?SHEET_ID=]],AE2631,tbl_TransDet_Exp[[#This Row],[&amp;PAGE=EX_SHEET_ENTRY]]))</f>
        <v>0</v>
      </c>
      <c r="AG2631" s="250" t="str">
        <f t="shared" si="125"/>
        <v>https://docmgmt.its.fsu.edu/NolijWeb/public/apiLoginCheck.jsp?redir=../documentviewer/%3FdocumentId%3D</v>
      </c>
      <c r="AH26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1" s="250" t="str">
        <f>tbl_TransDet_Exp[[#Headers],[&amp;TargetFrameName=None]]</f>
        <v>&amp;TargetFrameName=None</v>
      </c>
      <c r="AJ26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1" s="71"/>
      <c r="AN2631" s="22"/>
      <c r="AO2631" s="22"/>
      <c r="AP2631" s="208"/>
      <c r="AQ2631" s="42" t="e">
        <f>IF(tbl_TransDet_Exp[[#This Row],[Custom SR Type]]="",INDEX(SR_Lookup[Section Name],MATCH(tbl_TransDet_Exp[[#This Row],[Account]],SR_Lookup[Account],0)),tbl_TransDet_Exp[[#This Row],[Custom SR Type]])</f>
        <v>#N/A</v>
      </c>
      <c r="AR2631" s="42">
        <f>VALUE(CONCATENATE(C2631,TEXT(tbl_TransDet_Exp[[#This Row],[Pd]],"00")))</f>
        <v>0</v>
      </c>
      <c r="AS2631" s="42" t="str">
        <f>TEXT(tbl_TransDet_Exp[[#This Row],[Project Id]],"000000")</f>
        <v>000000</v>
      </c>
      <c r="AT2631" s="42" t="e">
        <f>INDEX(Table11[Description],MATCH(tbl_TransDet_Exp[[#This Row],[Account]],Table11[GL Account],0))</f>
        <v>#N/A</v>
      </c>
      <c r="AU26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2" spans="2:47">
      <c r="B2632" s="11"/>
      <c r="C2632" s="243"/>
      <c r="D2632" s="243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244"/>
      <c r="P2632" s="11"/>
      <c r="Q2632" s="245"/>
      <c r="R2632" s="11"/>
      <c r="S2632" s="11"/>
      <c r="T2632" s="11"/>
      <c r="U2632" s="11"/>
      <c r="V2632" s="11"/>
      <c r="W2632" s="11"/>
      <c r="X2632" s="11"/>
      <c r="Y2632" s="11"/>
      <c r="Z2632" s="246"/>
      <c r="AA26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2" s="250" t="e">
        <f>IF(tbl_TransDet_Exp[[#This Row],[+/-  (HR GL Detail)]]&lt;&gt;"",tbl_TransDet_Exp[[#This Row],[+/-  (HR GL Detail)]],IF(#REF!&lt;&gt;"",#REF!,""))</f>
        <v>#REF!</v>
      </c>
      <c r="AC2632" s="250" t="str">
        <f t="shared" si="123"/>
        <v>https://financials.omni.fsu.edu/psp/sprdfi/EMPLOYEE/ERP/c/AUDIT_EXPENSE_FUNCTIONS.TE_EXP_SHEET_INQ.GBL?SHEET_ID=</v>
      </c>
      <c r="AD2632" s="250" t="str">
        <f t="shared" si="124"/>
        <v>&amp;PAGE=EX_SHEET_ENTRY</v>
      </c>
      <c r="AE2632" s="250" t="str">
        <f>IF(LEFT(tbl_TransDet_Exp[[#This Row],[Journal Id]],2)="EX",TEXT(tbl_TransDet_Exp[[#This Row],[Vch /Ex /PayId]],"0000000000"),"")</f>
        <v/>
      </c>
      <c r="AF2632" s="250" t="b">
        <f>IF(tbl_TransDet_Exp[[#This Row],[ER Lookup and Format]]&lt;&gt;"",CONCATENATE(tbl_TransDet_Exp[[#This Row],[https://financials.omni.fsu.edu/psp/sprdfi/EMPLOYEE/ERP/c/AUDIT_EXPENSE_FUNCTIONS.TE_EXP_SHEET_INQ.GBL?SHEET_ID=]],AE2632,tbl_TransDet_Exp[[#This Row],[&amp;PAGE=EX_SHEET_ENTRY]]))</f>
        <v>0</v>
      </c>
      <c r="AG2632" s="250" t="str">
        <f t="shared" si="125"/>
        <v>https://docmgmt.its.fsu.edu/NolijWeb/public/apiLoginCheck.jsp?redir=../documentviewer/%3FdocumentId%3D</v>
      </c>
      <c r="AH26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2" s="250" t="str">
        <f>tbl_TransDet_Exp[[#Headers],[&amp;TargetFrameName=None]]</f>
        <v>&amp;TargetFrameName=None</v>
      </c>
      <c r="AJ26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2" s="71"/>
      <c r="AN2632" s="22"/>
      <c r="AO2632" s="22"/>
      <c r="AP2632" s="208"/>
      <c r="AQ2632" s="42" t="e">
        <f>IF(tbl_TransDet_Exp[[#This Row],[Custom SR Type]]="",INDEX(SR_Lookup[Section Name],MATCH(tbl_TransDet_Exp[[#This Row],[Account]],SR_Lookup[Account],0)),tbl_TransDet_Exp[[#This Row],[Custom SR Type]])</f>
        <v>#N/A</v>
      </c>
      <c r="AR2632" s="42">
        <f>VALUE(CONCATENATE(C2632,TEXT(tbl_TransDet_Exp[[#This Row],[Pd]],"00")))</f>
        <v>0</v>
      </c>
      <c r="AS2632" s="42" t="str">
        <f>TEXT(tbl_TransDet_Exp[[#This Row],[Project Id]],"000000")</f>
        <v>000000</v>
      </c>
      <c r="AT2632" s="42" t="e">
        <f>INDEX(Table11[Description],MATCH(tbl_TransDet_Exp[[#This Row],[Account]],Table11[GL Account],0))</f>
        <v>#N/A</v>
      </c>
      <c r="AU26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3" spans="2:47">
      <c r="B2633" s="11"/>
      <c r="C2633" s="243"/>
      <c r="D2633" s="243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244"/>
      <c r="P2633" s="11"/>
      <c r="Q2633" s="245"/>
      <c r="R2633" s="11"/>
      <c r="S2633" s="11"/>
      <c r="T2633" s="11"/>
      <c r="U2633" s="11"/>
      <c r="V2633" s="11"/>
      <c r="W2633" s="11"/>
      <c r="X2633" s="11"/>
      <c r="Y2633" s="11"/>
      <c r="Z2633" s="246"/>
      <c r="AA26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3" s="250" t="e">
        <f>IF(tbl_TransDet_Exp[[#This Row],[+/-  (HR GL Detail)]]&lt;&gt;"",tbl_TransDet_Exp[[#This Row],[+/-  (HR GL Detail)]],IF(#REF!&lt;&gt;"",#REF!,""))</f>
        <v>#REF!</v>
      </c>
      <c r="AC2633" s="250" t="str">
        <f t="shared" si="123"/>
        <v>https://financials.omni.fsu.edu/psp/sprdfi/EMPLOYEE/ERP/c/AUDIT_EXPENSE_FUNCTIONS.TE_EXP_SHEET_INQ.GBL?SHEET_ID=</v>
      </c>
      <c r="AD2633" s="250" t="str">
        <f t="shared" si="124"/>
        <v>&amp;PAGE=EX_SHEET_ENTRY</v>
      </c>
      <c r="AE2633" s="250" t="str">
        <f>IF(LEFT(tbl_TransDet_Exp[[#This Row],[Journal Id]],2)="EX",TEXT(tbl_TransDet_Exp[[#This Row],[Vch /Ex /PayId]],"0000000000"),"")</f>
        <v/>
      </c>
      <c r="AF2633" s="250" t="b">
        <f>IF(tbl_TransDet_Exp[[#This Row],[ER Lookup and Format]]&lt;&gt;"",CONCATENATE(tbl_TransDet_Exp[[#This Row],[https://financials.omni.fsu.edu/psp/sprdfi/EMPLOYEE/ERP/c/AUDIT_EXPENSE_FUNCTIONS.TE_EXP_SHEET_INQ.GBL?SHEET_ID=]],AE2633,tbl_TransDet_Exp[[#This Row],[&amp;PAGE=EX_SHEET_ENTRY]]))</f>
        <v>0</v>
      </c>
      <c r="AG2633" s="250" t="str">
        <f t="shared" si="125"/>
        <v>https://docmgmt.its.fsu.edu/NolijWeb/public/apiLoginCheck.jsp?redir=../documentviewer/%3FdocumentId%3D</v>
      </c>
      <c r="AH26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3" s="250" t="str">
        <f>tbl_TransDet_Exp[[#Headers],[&amp;TargetFrameName=None]]</f>
        <v>&amp;TargetFrameName=None</v>
      </c>
      <c r="AJ26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3" s="71"/>
      <c r="AN2633" s="22"/>
      <c r="AO2633" s="22"/>
      <c r="AP2633" s="208"/>
      <c r="AQ2633" s="42" t="e">
        <f>IF(tbl_TransDet_Exp[[#This Row],[Custom SR Type]]="",INDEX(SR_Lookup[Section Name],MATCH(tbl_TransDet_Exp[[#This Row],[Account]],SR_Lookup[Account],0)),tbl_TransDet_Exp[[#This Row],[Custom SR Type]])</f>
        <v>#N/A</v>
      </c>
      <c r="AR2633" s="42">
        <f>VALUE(CONCATENATE(C2633,TEXT(tbl_TransDet_Exp[[#This Row],[Pd]],"00")))</f>
        <v>0</v>
      </c>
      <c r="AS2633" s="42" t="str">
        <f>TEXT(tbl_TransDet_Exp[[#This Row],[Project Id]],"000000")</f>
        <v>000000</v>
      </c>
      <c r="AT2633" s="42" t="e">
        <f>INDEX(Table11[Description],MATCH(tbl_TransDet_Exp[[#This Row],[Account]],Table11[GL Account],0))</f>
        <v>#N/A</v>
      </c>
      <c r="AU26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4" spans="2:47">
      <c r="B2634" s="11"/>
      <c r="C2634" s="243"/>
      <c r="D2634" s="243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244"/>
      <c r="P2634" s="11"/>
      <c r="Q2634" s="245"/>
      <c r="R2634" s="11"/>
      <c r="S2634" s="11"/>
      <c r="T2634" s="11"/>
      <c r="U2634" s="11"/>
      <c r="V2634" s="11"/>
      <c r="W2634" s="11"/>
      <c r="X2634" s="11"/>
      <c r="Y2634" s="11"/>
      <c r="Z2634" s="246"/>
      <c r="AA26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4" s="250" t="e">
        <f>IF(tbl_TransDet_Exp[[#This Row],[+/-  (HR GL Detail)]]&lt;&gt;"",tbl_TransDet_Exp[[#This Row],[+/-  (HR GL Detail)]],IF(#REF!&lt;&gt;"",#REF!,""))</f>
        <v>#REF!</v>
      </c>
      <c r="AC2634" s="250" t="str">
        <f t="shared" ref="AC2634:AC2697" si="126">$AC$2</f>
        <v>https://financials.omni.fsu.edu/psp/sprdfi/EMPLOYEE/ERP/c/AUDIT_EXPENSE_FUNCTIONS.TE_EXP_SHEET_INQ.GBL?SHEET_ID=</v>
      </c>
      <c r="AD2634" s="250" t="str">
        <f t="shared" ref="AD2634:AD2697" si="127">$AD$2</f>
        <v>&amp;PAGE=EX_SHEET_ENTRY</v>
      </c>
      <c r="AE2634" s="250" t="str">
        <f>IF(LEFT(tbl_TransDet_Exp[[#This Row],[Journal Id]],2)="EX",TEXT(tbl_TransDet_Exp[[#This Row],[Vch /Ex /PayId]],"0000000000"),"")</f>
        <v/>
      </c>
      <c r="AF2634" s="250" t="b">
        <f>IF(tbl_TransDet_Exp[[#This Row],[ER Lookup and Format]]&lt;&gt;"",CONCATENATE(tbl_TransDet_Exp[[#This Row],[https://financials.omni.fsu.edu/psp/sprdfi/EMPLOYEE/ERP/c/AUDIT_EXPENSE_FUNCTIONS.TE_EXP_SHEET_INQ.GBL?SHEET_ID=]],AE2634,tbl_TransDet_Exp[[#This Row],[&amp;PAGE=EX_SHEET_ENTRY]]))</f>
        <v>0</v>
      </c>
      <c r="AG2634" s="250" t="str">
        <f t="shared" ref="AG2634:AG2697" si="128">$AG$2</f>
        <v>https://docmgmt.its.fsu.edu/NolijWeb/public/apiLoginCheck.jsp?redir=../documentviewer/%3FdocumentId%3D</v>
      </c>
      <c r="AH26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4" s="250" t="str">
        <f>tbl_TransDet_Exp[[#Headers],[&amp;TargetFrameName=None]]</f>
        <v>&amp;TargetFrameName=None</v>
      </c>
      <c r="AJ26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4" s="71"/>
      <c r="AN2634" s="22"/>
      <c r="AO2634" s="22"/>
      <c r="AP2634" s="208"/>
      <c r="AQ2634" s="42" t="e">
        <f>IF(tbl_TransDet_Exp[[#This Row],[Custom SR Type]]="",INDEX(SR_Lookup[Section Name],MATCH(tbl_TransDet_Exp[[#This Row],[Account]],SR_Lookup[Account],0)),tbl_TransDet_Exp[[#This Row],[Custom SR Type]])</f>
        <v>#N/A</v>
      </c>
      <c r="AR2634" s="42">
        <f>VALUE(CONCATENATE(C2634,TEXT(tbl_TransDet_Exp[[#This Row],[Pd]],"00")))</f>
        <v>0</v>
      </c>
      <c r="AS2634" s="42" t="str">
        <f>TEXT(tbl_TransDet_Exp[[#This Row],[Project Id]],"000000")</f>
        <v>000000</v>
      </c>
      <c r="AT2634" s="42" t="e">
        <f>INDEX(Table11[Description],MATCH(tbl_TransDet_Exp[[#This Row],[Account]],Table11[GL Account],0))</f>
        <v>#N/A</v>
      </c>
      <c r="AU26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5" spans="2:47">
      <c r="B2635" s="11"/>
      <c r="C2635" s="243"/>
      <c r="D2635" s="243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244"/>
      <c r="P2635" s="11"/>
      <c r="Q2635" s="245"/>
      <c r="R2635" s="11"/>
      <c r="S2635" s="11"/>
      <c r="T2635" s="11"/>
      <c r="U2635" s="11"/>
      <c r="V2635" s="11"/>
      <c r="W2635" s="11"/>
      <c r="X2635" s="11"/>
      <c r="Y2635" s="11"/>
      <c r="Z2635" s="246"/>
      <c r="AA26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5" s="250" t="e">
        <f>IF(tbl_TransDet_Exp[[#This Row],[+/-  (HR GL Detail)]]&lt;&gt;"",tbl_TransDet_Exp[[#This Row],[+/-  (HR GL Detail)]],IF(#REF!&lt;&gt;"",#REF!,""))</f>
        <v>#REF!</v>
      </c>
      <c r="AC2635" s="250" t="str">
        <f t="shared" si="126"/>
        <v>https://financials.omni.fsu.edu/psp/sprdfi/EMPLOYEE/ERP/c/AUDIT_EXPENSE_FUNCTIONS.TE_EXP_SHEET_INQ.GBL?SHEET_ID=</v>
      </c>
      <c r="AD2635" s="250" t="str">
        <f t="shared" si="127"/>
        <v>&amp;PAGE=EX_SHEET_ENTRY</v>
      </c>
      <c r="AE2635" s="250" t="str">
        <f>IF(LEFT(tbl_TransDet_Exp[[#This Row],[Journal Id]],2)="EX",TEXT(tbl_TransDet_Exp[[#This Row],[Vch /Ex /PayId]],"0000000000"),"")</f>
        <v/>
      </c>
      <c r="AF2635" s="250" t="b">
        <f>IF(tbl_TransDet_Exp[[#This Row],[ER Lookup and Format]]&lt;&gt;"",CONCATENATE(tbl_TransDet_Exp[[#This Row],[https://financials.omni.fsu.edu/psp/sprdfi/EMPLOYEE/ERP/c/AUDIT_EXPENSE_FUNCTIONS.TE_EXP_SHEET_INQ.GBL?SHEET_ID=]],AE2635,tbl_TransDet_Exp[[#This Row],[&amp;PAGE=EX_SHEET_ENTRY]]))</f>
        <v>0</v>
      </c>
      <c r="AG2635" s="250" t="str">
        <f t="shared" si="128"/>
        <v>https://docmgmt.its.fsu.edu/NolijWeb/public/apiLoginCheck.jsp?redir=../documentviewer/%3FdocumentId%3D</v>
      </c>
      <c r="AH26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5" s="250" t="str">
        <f>tbl_TransDet_Exp[[#Headers],[&amp;TargetFrameName=None]]</f>
        <v>&amp;TargetFrameName=None</v>
      </c>
      <c r="AJ26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5" s="71"/>
      <c r="AN2635" s="22"/>
      <c r="AO2635" s="22"/>
      <c r="AP2635" s="208"/>
      <c r="AQ2635" s="42" t="e">
        <f>IF(tbl_TransDet_Exp[[#This Row],[Custom SR Type]]="",INDEX(SR_Lookup[Section Name],MATCH(tbl_TransDet_Exp[[#This Row],[Account]],SR_Lookup[Account],0)),tbl_TransDet_Exp[[#This Row],[Custom SR Type]])</f>
        <v>#N/A</v>
      </c>
      <c r="AR2635" s="42">
        <f>VALUE(CONCATENATE(C2635,TEXT(tbl_TransDet_Exp[[#This Row],[Pd]],"00")))</f>
        <v>0</v>
      </c>
      <c r="AS2635" s="42" t="str">
        <f>TEXT(tbl_TransDet_Exp[[#This Row],[Project Id]],"000000")</f>
        <v>000000</v>
      </c>
      <c r="AT2635" s="42" t="e">
        <f>INDEX(Table11[Description],MATCH(tbl_TransDet_Exp[[#This Row],[Account]],Table11[GL Account],0))</f>
        <v>#N/A</v>
      </c>
      <c r="AU26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6" spans="2:47">
      <c r="B2636" s="11"/>
      <c r="C2636" s="243"/>
      <c r="D2636" s="243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244"/>
      <c r="P2636" s="11"/>
      <c r="Q2636" s="245"/>
      <c r="R2636" s="11"/>
      <c r="S2636" s="11"/>
      <c r="T2636" s="11"/>
      <c r="U2636" s="11"/>
      <c r="V2636" s="11"/>
      <c r="W2636" s="11"/>
      <c r="X2636" s="11"/>
      <c r="Y2636" s="11"/>
      <c r="Z2636" s="246"/>
      <c r="AA26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6" s="250" t="e">
        <f>IF(tbl_TransDet_Exp[[#This Row],[+/-  (HR GL Detail)]]&lt;&gt;"",tbl_TransDet_Exp[[#This Row],[+/-  (HR GL Detail)]],IF(#REF!&lt;&gt;"",#REF!,""))</f>
        <v>#REF!</v>
      </c>
      <c r="AC2636" s="250" t="str">
        <f t="shared" si="126"/>
        <v>https://financials.omni.fsu.edu/psp/sprdfi/EMPLOYEE/ERP/c/AUDIT_EXPENSE_FUNCTIONS.TE_EXP_SHEET_INQ.GBL?SHEET_ID=</v>
      </c>
      <c r="AD2636" s="250" t="str">
        <f t="shared" si="127"/>
        <v>&amp;PAGE=EX_SHEET_ENTRY</v>
      </c>
      <c r="AE2636" s="250" t="str">
        <f>IF(LEFT(tbl_TransDet_Exp[[#This Row],[Journal Id]],2)="EX",TEXT(tbl_TransDet_Exp[[#This Row],[Vch /Ex /PayId]],"0000000000"),"")</f>
        <v/>
      </c>
      <c r="AF2636" s="250" t="b">
        <f>IF(tbl_TransDet_Exp[[#This Row],[ER Lookup and Format]]&lt;&gt;"",CONCATENATE(tbl_TransDet_Exp[[#This Row],[https://financials.omni.fsu.edu/psp/sprdfi/EMPLOYEE/ERP/c/AUDIT_EXPENSE_FUNCTIONS.TE_EXP_SHEET_INQ.GBL?SHEET_ID=]],AE2636,tbl_TransDet_Exp[[#This Row],[&amp;PAGE=EX_SHEET_ENTRY]]))</f>
        <v>0</v>
      </c>
      <c r="AG2636" s="250" t="str">
        <f t="shared" si="128"/>
        <v>https://docmgmt.its.fsu.edu/NolijWeb/public/apiLoginCheck.jsp?redir=../documentviewer/%3FdocumentId%3D</v>
      </c>
      <c r="AH26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6" s="250" t="str">
        <f>tbl_TransDet_Exp[[#Headers],[&amp;TargetFrameName=None]]</f>
        <v>&amp;TargetFrameName=None</v>
      </c>
      <c r="AJ26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6" s="71"/>
      <c r="AN2636" s="22"/>
      <c r="AO2636" s="22"/>
      <c r="AP2636" s="208"/>
      <c r="AQ2636" s="42" t="e">
        <f>IF(tbl_TransDet_Exp[[#This Row],[Custom SR Type]]="",INDEX(SR_Lookup[Section Name],MATCH(tbl_TransDet_Exp[[#This Row],[Account]],SR_Lookup[Account],0)),tbl_TransDet_Exp[[#This Row],[Custom SR Type]])</f>
        <v>#N/A</v>
      </c>
      <c r="AR2636" s="42">
        <f>VALUE(CONCATENATE(C2636,TEXT(tbl_TransDet_Exp[[#This Row],[Pd]],"00")))</f>
        <v>0</v>
      </c>
      <c r="AS2636" s="42" t="str">
        <f>TEXT(tbl_TransDet_Exp[[#This Row],[Project Id]],"000000")</f>
        <v>000000</v>
      </c>
      <c r="AT2636" s="42" t="e">
        <f>INDEX(Table11[Description],MATCH(tbl_TransDet_Exp[[#This Row],[Account]],Table11[GL Account],0))</f>
        <v>#N/A</v>
      </c>
      <c r="AU26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7" spans="2:47">
      <c r="B2637" s="11"/>
      <c r="C2637" s="243"/>
      <c r="D2637" s="243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244"/>
      <c r="P2637" s="11"/>
      <c r="Q2637" s="245"/>
      <c r="R2637" s="11"/>
      <c r="S2637" s="11"/>
      <c r="T2637" s="11"/>
      <c r="U2637" s="11"/>
      <c r="V2637" s="11"/>
      <c r="W2637" s="11"/>
      <c r="X2637" s="11"/>
      <c r="Y2637" s="11"/>
      <c r="Z2637" s="246"/>
      <c r="AA26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7" s="250" t="e">
        <f>IF(tbl_TransDet_Exp[[#This Row],[+/-  (HR GL Detail)]]&lt;&gt;"",tbl_TransDet_Exp[[#This Row],[+/-  (HR GL Detail)]],IF(#REF!&lt;&gt;"",#REF!,""))</f>
        <v>#REF!</v>
      </c>
      <c r="AC2637" s="250" t="str">
        <f t="shared" si="126"/>
        <v>https://financials.omni.fsu.edu/psp/sprdfi/EMPLOYEE/ERP/c/AUDIT_EXPENSE_FUNCTIONS.TE_EXP_SHEET_INQ.GBL?SHEET_ID=</v>
      </c>
      <c r="AD2637" s="250" t="str">
        <f t="shared" si="127"/>
        <v>&amp;PAGE=EX_SHEET_ENTRY</v>
      </c>
      <c r="AE2637" s="250" t="str">
        <f>IF(LEFT(tbl_TransDet_Exp[[#This Row],[Journal Id]],2)="EX",TEXT(tbl_TransDet_Exp[[#This Row],[Vch /Ex /PayId]],"0000000000"),"")</f>
        <v/>
      </c>
      <c r="AF2637" s="250" t="b">
        <f>IF(tbl_TransDet_Exp[[#This Row],[ER Lookup and Format]]&lt;&gt;"",CONCATENATE(tbl_TransDet_Exp[[#This Row],[https://financials.omni.fsu.edu/psp/sprdfi/EMPLOYEE/ERP/c/AUDIT_EXPENSE_FUNCTIONS.TE_EXP_SHEET_INQ.GBL?SHEET_ID=]],AE2637,tbl_TransDet_Exp[[#This Row],[&amp;PAGE=EX_SHEET_ENTRY]]))</f>
        <v>0</v>
      </c>
      <c r="AG2637" s="250" t="str">
        <f t="shared" si="128"/>
        <v>https://docmgmt.its.fsu.edu/NolijWeb/public/apiLoginCheck.jsp?redir=../documentviewer/%3FdocumentId%3D</v>
      </c>
      <c r="AH26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7" s="250" t="str">
        <f>tbl_TransDet_Exp[[#Headers],[&amp;TargetFrameName=None]]</f>
        <v>&amp;TargetFrameName=None</v>
      </c>
      <c r="AJ26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7" s="71"/>
      <c r="AN2637" s="22"/>
      <c r="AO2637" s="22"/>
      <c r="AP2637" s="208"/>
      <c r="AQ2637" s="42" t="e">
        <f>IF(tbl_TransDet_Exp[[#This Row],[Custom SR Type]]="",INDEX(SR_Lookup[Section Name],MATCH(tbl_TransDet_Exp[[#This Row],[Account]],SR_Lookup[Account],0)),tbl_TransDet_Exp[[#This Row],[Custom SR Type]])</f>
        <v>#N/A</v>
      </c>
      <c r="AR2637" s="42">
        <f>VALUE(CONCATENATE(C2637,TEXT(tbl_TransDet_Exp[[#This Row],[Pd]],"00")))</f>
        <v>0</v>
      </c>
      <c r="AS2637" s="42" t="str">
        <f>TEXT(tbl_TransDet_Exp[[#This Row],[Project Id]],"000000")</f>
        <v>000000</v>
      </c>
      <c r="AT2637" s="42" t="e">
        <f>INDEX(Table11[Description],MATCH(tbl_TransDet_Exp[[#This Row],[Account]],Table11[GL Account],0))</f>
        <v>#N/A</v>
      </c>
      <c r="AU26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8" spans="2:47">
      <c r="B2638" s="11"/>
      <c r="C2638" s="243"/>
      <c r="D2638" s="243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244"/>
      <c r="P2638" s="11"/>
      <c r="Q2638" s="245"/>
      <c r="R2638" s="11"/>
      <c r="S2638" s="11"/>
      <c r="T2638" s="11"/>
      <c r="U2638" s="11"/>
      <c r="V2638" s="11"/>
      <c r="W2638" s="11"/>
      <c r="X2638" s="11"/>
      <c r="Y2638" s="11"/>
      <c r="Z2638" s="246"/>
      <c r="AA26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8" s="250" t="e">
        <f>IF(tbl_TransDet_Exp[[#This Row],[+/-  (HR GL Detail)]]&lt;&gt;"",tbl_TransDet_Exp[[#This Row],[+/-  (HR GL Detail)]],IF(#REF!&lt;&gt;"",#REF!,""))</f>
        <v>#REF!</v>
      </c>
      <c r="AC2638" s="250" t="str">
        <f t="shared" si="126"/>
        <v>https://financials.omni.fsu.edu/psp/sprdfi/EMPLOYEE/ERP/c/AUDIT_EXPENSE_FUNCTIONS.TE_EXP_SHEET_INQ.GBL?SHEET_ID=</v>
      </c>
      <c r="AD2638" s="250" t="str">
        <f t="shared" si="127"/>
        <v>&amp;PAGE=EX_SHEET_ENTRY</v>
      </c>
      <c r="AE2638" s="250" t="str">
        <f>IF(LEFT(tbl_TransDet_Exp[[#This Row],[Journal Id]],2)="EX",TEXT(tbl_TransDet_Exp[[#This Row],[Vch /Ex /PayId]],"0000000000"),"")</f>
        <v/>
      </c>
      <c r="AF2638" s="250" t="b">
        <f>IF(tbl_TransDet_Exp[[#This Row],[ER Lookup and Format]]&lt;&gt;"",CONCATENATE(tbl_TransDet_Exp[[#This Row],[https://financials.omni.fsu.edu/psp/sprdfi/EMPLOYEE/ERP/c/AUDIT_EXPENSE_FUNCTIONS.TE_EXP_SHEET_INQ.GBL?SHEET_ID=]],AE2638,tbl_TransDet_Exp[[#This Row],[&amp;PAGE=EX_SHEET_ENTRY]]))</f>
        <v>0</v>
      </c>
      <c r="AG2638" s="250" t="str">
        <f t="shared" si="128"/>
        <v>https://docmgmt.its.fsu.edu/NolijWeb/public/apiLoginCheck.jsp?redir=../documentviewer/%3FdocumentId%3D</v>
      </c>
      <c r="AH26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8" s="250" t="str">
        <f>tbl_TransDet_Exp[[#Headers],[&amp;TargetFrameName=None]]</f>
        <v>&amp;TargetFrameName=None</v>
      </c>
      <c r="AJ26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8" s="71"/>
      <c r="AN2638" s="22"/>
      <c r="AO2638" s="22"/>
      <c r="AP2638" s="208"/>
      <c r="AQ2638" s="42" t="e">
        <f>IF(tbl_TransDet_Exp[[#This Row],[Custom SR Type]]="",INDEX(SR_Lookup[Section Name],MATCH(tbl_TransDet_Exp[[#This Row],[Account]],SR_Lookup[Account],0)),tbl_TransDet_Exp[[#This Row],[Custom SR Type]])</f>
        <v>#N/A</v>
      </c>
      <c r="AR2638" s="42">
        <f>VALUE(CONCATENATE(C2638,TEXT(tbl_TransDet_Exp[[#This Row],[Pd]],"00")))</f>
        <v>0</v>
      </c>
      <c r="AS2638" s="42" t="str">
        <f>TEXT(tbl_TransDet_Exp[[#This Row],[Project Id]],"000000")</f>
        <v>000000</v>
      </c>
      <c r="AT2638" s="42" t="e">
        <f>INDEX(Table11[Description],MATCH(tbl_TransDet_Exp[[#This Row],[Account]],Table11[GL Account],0))</f>
        <v>#N/A</v>
      </c>
      <c r="AU26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39" spans="2:47">
      <c r="B2639" s="11"/>
      <c r="C2639" s="243"/>
      <c r="D2639" s="243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244"/>
      <c r="P2639" s="11"/>
      <c r="Q2639" s="245"/>
      <c r="R2639" s="11"/>
      <c r="S2639" s="11"/>
      <c r="T2639" s="11"/>
      <c r="U2639" s="11"/>
      <c r="V2639" s="11"/>
      <c r="W2639" s="11"/>
      <c r="X2639" s="11"/>
      <c r="Y2639" s="11"/>
      <c r="Z2639" s="246"/>
      <c r="AA26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39" s="250" t="e">
        <f>IF(tbl_TransDet_Exp[[#This Row],[+/-  (HR GL Detail)]]&lt;&gt;"",tbl_TransDet_Exp[[#This Row],[+/-  (HR GL Detail)]],IF(#REF!&lt;&gt;"",#REF!,""))</f>
        <v>#REF!</v>
      </c>
      <c r="AC2639" s="250" t="str">
        <f t="shared" si="126"/>
        <v>https://financials.omni.fsu.edu/psp/sprdfi/EMPLOYEE/ERP/c/AUDIT_EXPENSE_FUNCTIONS.TE_EXP_SHEET_INQ.GBL?SHEET_ID=</v>
      </c>
      <c r="AD2639" s="250" t="str">
        <f t="shared" si="127"/>
        <v>&amp;PAGE=EX_SHEET_ENTRY</v>
      </c>
      <c r="AE2639" s="250" t="str">
        <f>IF(LEFT(tbl_TransDet_Exp[[#This Row],[Journal Id]],2)="EX",TEXT(tbl_TransDet_Exp[[#This Row],[Vch /Ex /PayId]],"0000000000"),"")</f>
        <v/>
      </c>
      <c r="AF2639" s="250" t="b">
        <f>IF(tbl_TransDet_Exp[[#This Row],[ER Lookup and Format]]&lt;&gt;"",CONCATENATE(tbl_TransDet_Exp[[#This Row],[https://financials.omni.fsu.edu/psp/sprdfi/EMPLOYEE/ERP/c/AUDIT_EXPENSE_FUNCTIONS.TE_EXP_SHEET_INQ.GBL?SHEET_ID=]],AE2639,tbl_TransDet_Exp[[#This Row],[&amp;PAGE=EX_SHEET_ENTRY]]))</f>
        <v>0</v>
      </c>
      <c r="AG2639" s="250" t="str">
        <f t="shared" si="128"/>
        <v>https://docmgmt.its.fsu.edu/NolijWeb/public/apiLoginCheck.jsp?redir=../documentviewer/%3FdocumentId%3D</v>
      </c>
      <c r="AH26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39" s="250" t="str">
        <f>tbl_TransDet_Exp[[#Headers],[&amp;TargetFrameName=None]]</f>
        <v>&amp;TargetFrameName=None</v>
      </c>
      <c r="AJ26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39" s="71"/>
      <c r="AN2639" s="22"/>
      <c r="AO2639" s="22"/>
      <c r="AP2639" s="208"/>
      <c r="AQ2639" s="42" t="e">
        <f>IF(tbl_TransDet_Exp[[#This Row],[Custom SR Type]]="",INDEX(SR_Lookup[Section Name],MATCH(tbl_TransDet_Exp[[#This Row],[Account]],SR_Lookup[Account],0)),tbl_TransDet_Exp[[#This Row],[Custom SR Type]])</f>
        <v>#N/A</v>
      </c>
      <c r="AR2639" s="42">
        <f>VALUE(CONCATENATE(C2639,TEXT(tbl_TransDet_Exp[[#This Row],[Pd]],"00")))</f>
        <v>0</v>
      </c>
      <c r="AS2639" s="42" t="str">
        <f>TEXT(tbl_TransDet_Exp[[#This Row],[Project Id]],"000000")</f>
        <v>000000</v>
      </c>
      <c r="AT2639" s="42" t="e">
        <f>INDEX(Table11[Description],MATCH(tbl_TransDet_Exp[[#This Row],[Account]],Table11[GL Account],0))</f>
        <v>#N/A</v>
      </c>
      <c r="AU26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0" spans="2:47">
      <c r="B2640" s="11"/>
      <c r="C2640" s="243"/>
      <c r="D2640" s="243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244"/>
      <c r="P2640" s="11"/>
      <c r="Q2640" s="245"/>
      <c r="R2640" s="11"/>
      <c r="S2640" s="11"/>
      <c r="T2640" s="11"/>
      <c r="U2640" s="11"/>
      <c r="V2640" s="11"/>
      <c r="W2640" s="11"/>
      <c r="X2640" s="11"/>
      <c r="Y2640" s="11"/>
      <c r="Z2640" s="246"/>
      <c r="AA26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0" s="250" t="e">
        <f>IF(tbl_TransDet_Exp[[#This Row],[+/-  (HR GL Detail)]]&lt;&gt;"",tbl_TransDet_Exp[[#This Row],[+/-  (HR GL Detail)]],IF(#REF!&lt;&gt;"",#REF!,""))</f>
        <v>#REF!</v>
      </c>
      <c r="AC2640" s="250" t="str">
        <f t="shared" si="126"/>
        <v>https://financials.omni.fsu.edu/psp/sprdfi/EMPLOYEE/ERP/c/AUDIT_EXPENSE_FUNCTIONS.TE_EXP_SHEET_INQ.GBL?SHEET_ID=</v>
      </c>
      <c r="AD2640" s="250" t="str">
        <f t="shared" si="127"/>
        <v>&amp;PAGE=EX_SHEET_ENTRY</v>
      </c>
      <c r="AE2640" s="250" t="str">
        <f>IF(LEFT(tbl_TransDet_Exp[[#This Row],[Journal Id]],2)="EX",TEXT(tbl_TransDet_Exp[[#This Row],[Vch /Ex /PayId]],"0000000000"),"")</f>
        <v/>
      </c>
      <c r="AF2640" s="250" t="b">
        <f>IF(tbl_TransDet_Exp[[#This Row],[ER Lookup and Format]]&lt;&gt;"",CONCATENATE(tbl_TransDet_Exp[[#This Row],[https://financials.omni.fsu.edu/psp/sprdfi/EMPLOYEE/ERP/c/AUDIT_EXPENSE_FUNCTIONS.TE_EXP_SHEET_INQ.GBL?SHEET_ID=]],AE2640,tbl_TransDet_Exp[[#This Row],[&amp;PAGE=EX_SHEET_ENTRY]]))</f>
        <v>0</v>
      </c>
      <c r="AG2640" s="250" t="str">
        <f t="shared" si="128"/>
        <v>https://docmgmt.its.fsu.edu/NolijWeb/public/apiLoginCheck.jsp?redir=../documentviewer/%3FdocumentId%3D</v>
      </c>
      <c r="AH26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0" s="250" t="str">
        <f>tbl_TransDet_Exp[[#Headers],[&amp;TargetFrameName=None]]</f>
        <v>&amp;TargetFrameName=None</v>
      </c>
      <c r="AJ26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0" s="71"/>
      <c r="AN2640" s="22"/>
      <c r="AO2640" s="22"/>
      <c r="AP2640" s="208"/>
      <c r="AQ2640" s="42" t="e">
        <f>IF(tbl_TransDet_Exp[[#This Row],[Custom SR Type]]="",INDEX(SR_Lookup[Section Name],MATCH(tbl_TransDet_Exp[[#This Row],[Account]],SR_Lookup[Account],0)),tbl_TransDet_Exp[[#This Row],[Custom SR Type]])</f>
        <v>#N/A</v>
      </c>
      <c r="AR2640" s="42">
        <f>VALUE(CONCATENATE(C2640,TEXT(tbl_TransDet_Exp[[#This Row],[Pd]],"00")))</f>
        <v>0</v>
      </c>
      <c r="AS2640" s="42" t="str">
        <f>TEXT(tbl_TransDet_Exp[[#This Row],[Project Id]],"000000")</f>
        <v>000000</v>
      </c>
      <c r="AT2640" s="42" t="e">
        <f>INDEX(Table11[Description],MATCH(tbl_TransDet_Exp[[#This Row],[Account]],Table11[GL Account],0))</f>
        <v>#N/A</v>
      </c>
      <c r="AU26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1" spans="2:47">
      <c r="B2641" s="11"/>
      <c r="C2641" s="243"/>
      <c r="D2641" s="243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244"/>
      <c r="P2641" s="11"/>
      <c r="Q2641" s="245"/>
      <c r="R2641" s="11"/>
      <c r="S2641" s="11"/>
      <c r="T2641" s="11"/>
      <c r="U2641" s="11"/>
      <c r="V2641" s="11"/>
      <c r="W2641" s="11"/>
      <c r="X2641" s="11"/>
      <c r="Y2641" s="11"/>
      <c r="Z2641" s="246"/>
      <c r="AA26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1" s="250" t="e">
        <f>IF(tbl_TransDet_Exp[[#This Row],[+/-  (HR GL Detail)]]&lt;&gt;"",tbl_TransDet_Exp[[#This Row],[+/-  (HR GL Detail)]],IF(#REF!&lt;&gt;"",#REF!,""))</f>
        <v>#REF!</v>
      </c>
      <c r="AC2641" s="250" t="str">
        <f t="shared" si="126"/>
        <v>https://financials.omni.fsu.edu/psp/sprdfi/EMPLOYEE/ERP/c/AUDIT_EXPENSE_FUNCTIONS.TE_EXP_SHEET_INQ.GBL?SHEET_ID=</v>
      </c>
      <c r="AD2641" s="250" t="str">
        <f t="shared" si="127"/>
        <v>&amp;PAGE=EX_SHEET_ENTRY</v>
      </c>
      <c r="AE2641" s="250" t="str">
        <f>IF(LEFT(tbl_TransDet_Exp[[#This Row],[Journal Id]],2)="EX",TEXT(tbl_TransDet_Exp[[#This Row],[Vch /Ex /PayId]],"0000000000"),"")</f>
        <v/>
      </c>
      <c r="AF2641" s="250" t="b">
        <f>IF(tbl_TransDet_Exp[[#This Row],[ER Lookup and Format]]&lt;&gt;"",CONCATENATE(tbl_TransDet_Exp[[#This Row],[https://financials.omni.fsu.edu/psp/sprdfi/EMPLOYEE/ERP/c/AUDIT_EXPENSE_FUNCTIONS.TE_EXP_SHEET_INQ.GBL?SHEET_ID=]],AE2641,tbl_TransDet_Exp[[#This Row],[&amp;PAGE=EX_SHEET_ENTRY]]))</f>
        <v>0</v>
      </c>
      <c r="AG2641" s="250" t="str">
        <f t="shared" si="128"/>
        <v>https://docmgmt.its.fsu.edu/NolijWeb/public/apiLoginCheck.jsp?redir=../documentviewer/%3FdocumentId%3D</v>
      </c>
      <c r="AH26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1" s="250" t="str">
        <f>tbl_TransDet_Exp[[#Headers],[&amp;TargetFrameName=None]]</f>
        <v>&amp;TargetFrameName=None</v>
      </c>
      <c r="AJ26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1" s="71"/>
      <c r="AN2641" s="22"/>
      <c r="AO2641" s="22"/>
      <c r="AP2641" s="208"/>
      <c r="AQ2641" s="42" t="e">
        <f>IF(tbl_TransDet_Exp[[#This Row],[Custom SR Type]]="",INDEX(SR_Lookup[Section Name],MATCH(tbl_TransDet_Exp[[#This Row],[Account]],SR_Lookup[Account],0)),tbl_TransDet_Exp[[#This Row],[Custom SR Type]])</f>
        <v>#N/A</v>
      </c>
      <c r="AR2641" s="42">
        <f>VALUE(CONCATENATE(C2641,TEXT(tbl_TransDet_Exp[[#This Row],[Pd]],"00")))</f>
        <v>0</v>
      </c>
      <c r="AS2641" s="42" t="str">
        <f>TEXT(tbl_TransDet_Exp[[#This Row],[Project Id]],"000000")</f>
        <v>000000</v>
      </c>
      <c r="AT2641" s="42" t="e">
        <f>INDEX(Table11[Description],MATCH(tbl_TransDet_Exp[[#This Row],[Account]],Table11[GL Account],0))</f>
        <v>#N/A</v>
      </c>
      <c r="AU26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2" spans="2:47">
      <c r="B2642" s="11"/>
      <c r="C2642" s="243"/>
      <c r="D2642" s="243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244"/>
      <c r="P2642" s="11"/>
      <c r="Q2642" s="245"/>
      <c r="R2642" s="11"/>
      <c r="S2642" s="11"/>
      <c r="T2642" s="11"/>
      <c r="U2642" s="11"/>
      <c r="V2642" s="11"/>
      <c r="W2642" s="11"/>
      <c r="X2642" s="11"/>
      <c r="Y2642" s="11"/>
      <c r="Z2642" s="246"/>
      <c r="AA26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2" s="250" t="e">
        <f>IF(tbl_TransDet_Exp[[#This Row],[+/-  (HR GL Detail)]]&lt;&gt;"",tbl_TransDet_Exp[[#This Row],[+/-  (HR GL Detail)]],IF(#REF!&lt;&gt;"",#REF!,""))</f>
        <v>#REF!</v>
      </c>
      <c r="AC2642" s="250" t="str">
        <f t="shared" si="126"/>
        <v>https://financials.omni.fsu.edu/psp/sprdfi/EMPLOYEE/ERP/c/AUDIT_EXPENSE_FUNCTIONS.TE_EXP_SHEET_INQ.GBL?SHEET_ID=</v>
      </c>
      <c r="AD2642" s="250" t="str">
        <f t="shared" si="127"/>
        <v>&amp;PAGE=EX_SHEET_ENTRY</v>
      </c>
      <c r="AE2642" s="250" t="str">
        <f>IF(LEFT(tbl_TransDet_Exp[[#This Row],[Journal Id]],2)="EX",TEXT(tbl_TransDet_Exp[[#This Row],[Vch /Ex /PayId]],"0000000000"),"")</f>
        <v/>
      </c>
      <c r="AF2642" s="250" t="b">
        <f>IF(tbl_TransDet_Exp[[#This Row],[ER Lookup and Format]]&lt;&gt;"",CONCATENATE(tbl_TransDet_Exp[[#This Row],[https://financials.omni.fsu.edu/psp/sprdfi/EMPLOYEE/ERP/c/AUDIT_EXPENSE_FUNCTIONS.TE_EXP_SHEET_INQ.GBL?SHEET_ID=]],AE2642,tbl_TransDet_Exp[[#This Row],[&amp;PAGE=EX_SHEET_ENTRY]]))</f>
        <v>0</v>
      </c>
      <c r="AG2642" s="250" t="str">
        <f t="shared" si="128"/>
        <v>https://docmgmt.its.fsu.edu/NolijWeb/public/apiLoginCheck.jsp?redir=../documentviewer/%3FdocumentId%3D</v>
      </c>
      <c r="AH26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2" s="250" t="str">
        <f>tbl_TransDet_Exp[[#Headers],[&amp;TargetFrameName=None]]</f>
        <v>&amp;TargetFrameName=None</v>
      </c>
      <c r="AJ26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2" s="71"/>
      <c r="AN2642" s="22"/>
      <c r="AO2642" s="22"/>
      <c r="AP2642" s="208"/>
      <c r="AQ2642" s="42" t="e">
        <f>IF(tbl_TransDet_Exp[[#This Row],[Custom SR Type]]="",INDEX(SR_Lookup[Section Name],MATCH(tbl_TransDet_Exp[[#This Row],[Account]],SR_Lookup[Account],0)),tbl_TransDet_Exp[[#This Row],[Custom SR Type]])</f>
        <v>#N/A</v>
      </c>
      <c r="AR2642" s="42">
        <f>VALUE(CONCATENATE(C2642,TEXT(tbl_TransDet_Exp[[#This Row],[Pd]],"00")))</f>
        <v>0</v>
      </c>
      <c r="AS2642" s="42" t="str">
        <f>TEXT(tbl_TransDet_Exp[[#This Row],[Project Id]],"000000")</f>
        <v>000000</v>
      </c>
      <c r="AT2642" s="42" t="e">
        <f>INDEX(Table11[Description],MATCH(tbl_TransDet_Exp[[#This Row],[Account]],Table11[GL Account],0))</f>
        <v>#N/A</v>
      </c>
      <c r="AU26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3" spans="2:47">
      <c r="B2643" s="11"/>
      <c r="C2643" s="243"/>
      <c r="D2643" s="243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244"/>
      <c r="P2643" s="11"/>
      <c r="Q2643" s="245"/>
      <c r="R2643" s="11"/>
      <c r="S2643" s="11"/>
      <c r="T2643" s="11"/>
      <c r="U2643" s="11"/>
      <c r="V2643" s="11"/>
      <c r="W2643" s="11"/>
      <c r="X2643" s="11"/>
      <c r="Y2643" s="11"/>
      <c r="Z2643" s="246"/>
      <c r="AA26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3" s="250" t="e">
        <f>IF(tbl_TransDet_Exp[[#This Row],[+/-  (HR GL Detail)]]&lt;&gt;"",tbl_TransDet_Exp[[#This Row],[+/-  (HR GL Detail)]],IF(#REF!&lt;&gt;"",#REF!,""))</f>
        <v>#REF!</v>
      </c>
      <c r="AC2643" s="250" t="str">
        <f t="shared" si="126"/>
        <v>https://financials.omni.fsu.edu/psp/sprdfi/EMPLOYEE/ERP/c/AUDIT_EXPENSE_FUNCTIONS.TE_EXP_SHEET_INQ.GBL?SHEET_ID=</v>
      </c>
      <c r="AD2643" s="250" t="str">
        <f t="shared" si="127"/>
        <v>&amp;PAGE=EX_SHEET_ENTRY</v>
      </c>
      <c r="AE2643" s="250" t="str">
        <f>IF(LEFT(tbl_TransDet_Exp[[#This Row],[Journal Id]],2)="EX",TEXT(tbl_TransDet_Exp[[#This Row],[Vch /Ex /PayId]],"0000000000"),"")</f>
        <v/>
      </c>
      <c r="AF2643" s="250" t="b">
        <f>IF(tbl_TransDet_Exp[[#This Row],[ER Lookup and Format]]&lt;&gt;"",CONCATENATE(tbl_TransDet_Exp[[#This Row],[https://financials.omni.fsu.edu/psp/sprdfi/EMPLOYEE/ERP/c/AUDIT_EXPENSE_FUNCTIONS.TE_EXP_SHEET_INQ.GBL?SHEET_ID=]],AE2643,tbl_TransDet_Exp[[#This Row],[&amp;PAGE=EX_SHEET_ENTRY]]))</f>
        <v>0</v>
      </c>
      <c r="AG2643" s="250" t="str">
        <f t="shared" si="128"/>
        <v>https://docmgmt.its.fsu.edu/NolijWeb/public/apiLoginCheck.jsp?redir=../documentviewer/%3FdocumentId%3D</v>
      </c>
      <c r="AH26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3" s="250" t="str">
        <f>tbl_TransDet_Exp[[#Headers],[&amp;TargetFrameName=None]]</f>
        <v>&amp;TargetFrameName=None</v>
      </c>
      <c r="AJ26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3" s="71"/>
      <c r="AN2643" s="22"/>
      <c r="AO2643" s="22"/>
      <c r="AP2643" s="208"/>
      <c r="AQ2643" s="42" t="e">
        <f>IF(tbl_TransDet_Exp[[#This Row],[Custom SR Type]]="",INDEX(SR_Lookup[Section Name],MATCH(tbl_TransDet_Exp[[#This Row],[Account]],SR_Lookup[Account],0)),tbl_TransDet_Exp[[#This Row],[Custom SR Type]])</f>
        <v>#N/A</v>
      </c>
      <c r="AR2643" s="42">
        <f>VALUE(CONCATENATE(C2643,TEXT(tbl_TransDet_Exp[[#This Row],[Pd]],"00")))</f>
        <v>0</v>
      </c>
      <c r="AS2643" s="42" t="str">
        <f>TEXT(tbl_TransDet_Exp[[#This Row],[Project Id]],"000000")</f>
        <v>000000</v>
      </c>
      <c r="AT2643" s="42" t="e">
        <f>INDEX(Table11[Description],MATCH(tbl_TransDet_Exp[[#This Row],[Account]],Table11[GL Account],0))</f>
        <v>#N/A</v>
      </c>
      <c r="AU26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4" spans="2:47">
      <c r="B2644" s="11"/>
      <c r="C2644" s="243"/>
      <c r="D2644" s="243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244"/>
      <c r="P2644" s="11"/>
      <c r="Q2644" s="245"/>
      <c r="R2644" s="11"/>
      <c r="S2644" s="11"/>
      <c r="T2644" s="11"/>
      <c r="U2644" s="11"/>
      <c r="V2644" s="11"/>
      <c r="W2644" s="11"/>
      <c r="X2644" s="11"/>
      <c r="Y2644" s="11"/>
      <c r="Z2644" s="246"/>
      <c r="AA26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4" s="250" t="e">
        <f>IF(tbl_TransDet_Exp[[#This Row],[+/-  (HR GL Detail)]]&lt;&gt;"",tbl_TransDet_Exp[[#This Row],[+/-  (HR GL Detail)]],IF(#REF!&lt;&gt;"",#REF!,""))</f>
        <v>#REF!</v>
      </c>
      <c r="AC2644" s="250" t="str">
        <f t="shared" si="126"/>
        <v>https://financials.omni.fsu.edu/psp/sprdfi/EMPLOYEE/ERP/c/AUDIT_EXPENSE_FUNCTIONS.TE_EXP_SHEET_INQ.GBL?SHEET_ID=</v>
      </c>
      <c r="AD2644" s="250" t="str">
        <f t="shared" si="127"/>
        <v>&amp;PAGE=EX_SHEET_ENTRY</v>
      </c>
      <c r="AE2644" s="250" t="str">
        <f>IF(LEFT(tbl_TransDet_Exp[[#This Row],[Journal Id]],2)="EX",TEXT(tbl_TransDet_Exp[[#This Row],[Vch /Ex /PayId]],"0000000000"),"")</f>
        <v/>
      </c>
      <c r="AF2644" s="250" t="b">
        <f>IF(tbl_TransDet_Exp[[#This Row],[ER Lookup and Format]]&lt;&gt;"",CONCATENATE(tbl_TransDet_Exp[[#This Row],[https://financials.omni.fsu.edu/psp/sprdfi/EMPLOYEE/ERP/c/AUDIT_EXPENSE_FUNCTIONS.TE_EXP_SHEET_INQ.GBL?SHEET_ID=]],AE2644,tbl_TransDet_Exp[[#This Row],[&amp;PAGE=EX_SHEET_ENTRY]]))</f>
        <v>0</v>
      </c>
      <c r="AG2644" s="250" t="str">
        <f t="shared" si="128"/>
        <v>https://docmgmt.its.fsu.edu/NolijWeb/public/apiLoginCheck.jsp?redir=../documentviewer/%3FdocumentId%3D</v>
      </c>
      <c r="AH26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4" s="250" t="str">
        <f>tbl_TransDet_Exp[[#Headers],[&amp;TargetFrameName=None]]</f>
        <v>&amp;TargetFrameName=None</v>
      </c>
      <c r="AJ26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4" s="71"/>
      <c r="AN2644" s="22"/>
      <c r="AO2644" s="22"/>
      <c r="AP2644" s="208"/>
      <c r="AQ2644" s="42" t="e">
        <f>IF(tbl_TransDet_Exp[[#This Row],[Custom SR Type]]="",INDEX(SR_Lookup[Section Name],MATCH(tbl_TransDet_Exp[[#This Row],[Account]],SR_Lookup[Account],0)),tbl_TransDet_Exp[[#This Row],[Custom SR Type]])</f>
        <v>#N/A</v>
      </c>
      <c r="AR2644" s="42">
        <f>VALUE(CONCATENATE(C2644,TEXT(tbl_TransDet_Exp[[#This Row],[Pd]],"00")))</f>
        <v>0</v>
      </c>
      <c r="AS2644" s="42" t="str">
        <f>TEXT(tbl_TransDet_Exp[[#This Row],[Project Id]],"000000")</f>
        <v>000000</v>
      </c>
      <c r="AT2644" s="42" t="e">
        <f>INDEX(Table11[Description],MATCH(tbl_TransDet_Exp[[#This Row],[Account]],Table11[GL Account],0))</f>
        <v>#N/A</v>
      </c>
      <c r="AU26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5" spans="2:47">
      <c r="B2645" s="11"/>
      <c r="C2645" s="243"/>
      <c r="D2645" s="243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244"/>
      <c r="P2645" s="11"/>
      <c r="Q2645" s="245"/>
      <c r="R2645" s="11"/>
      <c r="S2645" s="11"/>
      <c r="T2645" s="11"/>
      <c r="U2645" s="11"/>
      <c r="V2645" s="11"/>
      <c r="W2645" s="11"/>
      <c r="X2645" s="11"/>
      <c r="Y2645" s="11"/>
      <c r="Z2645" s="246"/>
      <c r="AA26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5" s="250" t="e">
        <f>IF(tbl_TransDet_Exp[[#This Row],[+/-  (HR GL Detail)]]&lt;&gt;"",tbl_TransDet_Exp[[#This Row],[+/-  (HR GL Detail)]],IF(#REF!&lt;&gt;"",#REF!,""))</f>
        <v>#REF!</v>
      </c>
      <c r="AC2645" s="250" t="str">
        <f t="shared" si="126"/>
        <v>https://financials.omni.fsu.edu/psp/sprdfi/EMPLOYEE/ERP/c/AUDIT_EXPENSE_FUNCTIONS.TE_EXP_SHEET_INQ.GBL?SHEET_ID=</v>
      </c>
      <c r="AD2645" s="250" t="str">
        <f t="shared" si="127"/>
        <v>&amp;PAGE=EX_SHEET_ENTRY</v>
      </c>
      <c r="AE2645" s="250" t="str">
        <f>IF(LEFT(tbl_TransDet_Exp[[#This Row],[Journal Id]],2)="EX",TEXT(tbl_TransDet_Exp[[#This Row],[Vch /Ex /PayId]],"0000000000"),"")</f>
        <v/>
      </c>
      <c r="AF2645" s="250" t="b">
        <f>IF(tbl_TransDet_Exp[[#This Row],[ER Lookup and Format]]&lt;&gt;"",CONCATENATE(tbl_TransDet_Exp[[#This Row],[https://financials.omni.fsu.edu/psp/sprdfi/EMPLOYEE/ERP/c/AUDIT_EXPENSE_FUNCTIONS.TE_EXP_SHEET_INQ.GBL?SHEET_ID=]],AE2645,tbl_TransDet_Exp[[#This Row],[&amp;PAGE=EX_SHEET_ENTRY]]))</f>
        <v>0</v>
      </c>
      <c r="AG2645" s="250" t="str">
        <f t="shared" si="128"/>
        <v>https://docmgmt.its.fsu.edu/NolijWeb/public/apiLoginCheck.jsp?redir=../documentviewer/%3FdocumentId%3D</v>
      </c>
      <c r="AH26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5" s="250" t="str">
        <f>tbl_TransDet_Exp[[#Headers],[&amp;TargetFrameName=None]]</f>
        <v>&amp;TargetFrameName=None</v>
      </c>
      <c r="AJ26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5" s="71"/>
      <c r="AN2645" s="22"/>
      <c r="AO2645" s="22"/>
      <c r="AP2645" s="208"/>
      <c r="AQ2645" s="42" t="e">
        <f>IF(tbl_TransDet_Exp[[#This Row],[Custom SR Type]]="",INDEX(SR_Lookup[Section Name],MATCH(tbl_TransDet_Exp[[#This Row],[Account]],SR_Lookup[Account],0)),tbl_TransDet_Exp[[#This Row],[Custom SR Type]])</f>
        <v>#N/A</v>
      </c>
      <c r="AR2645" s="42">
        <f>VALUE(CONCATENATE(C2645,TEXT(tbl_TransDet_Exp[[#This Row],[Pd]],"00")))</f>
        <v>0</v>
      </c>
      <c r="AS2645" s="42" t="str">
        <f>TEXT(tbl_TransDet_Exp[[#This Row],[Project Id]],"000000")</f>
        <v>000000</v>
      </c>
      <c r="AT2645" s="42" t="e">
        <f>INDEX(Table11[Description],MATCH(tbl_TransDet_Exp[[#This Row],[Account]],Table11[GL Account],0))</f>
        <v>#N/A</v>
      </c>
      <c r="AU26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6" spans="2:47">
      <c r="B2646" s="11"/>
      <c r="C2646" s="243"/>
      <c r="D2646" s="243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244"/>
      <c r="P2646" s="11"/>
      <c r="Q2646" s="245"/>
      <c r="R2646" s="11"/>
      <c r="S2646" s="11"/>
      <c r="T2646" s="11"/>
      <c r="U2646" s="11"/>
      <c r="V2646" s="11"/>
      <c r="W2646" s="11"/>
      <c r="X2646" s="11"/>
      <c r="Y2646" s="11"/>
      <c r="Z2646" s="246"/>
      <c r="AA26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6" s="250" t="e">
        <f>IF(tbl_TransDet_Exp[[#This Row],[+/-  (HR GL Detail)]]&lt;&gt;"",tbl_TransDet_Exp[[#This Row],[+/-  (HR GL Detail)]],IF(#REF!&lt;&gt;"",#REF!,""))</f>
        <v>#REF!</v>
      </c>
      <c r="AC2646" s="250" t="str">
        <f t="shared" si="126"/>
        <v>https://financials.omni.fsu.edu/psp/sprdfi/EMPLOYEE/ERP/c/AUDIT_EXPENSE_FUNCTIONS.TE_EXP_SHEET_INQ.GBL?SHEET_ID=</v>
      </c>
      <c r="AD2646" s="250" t="str">
        <f t="shared" si="127"/>
        <v>&amp;PAGE=EX_SHEET_ENTRY</v>
      </c>
      <c r="AE2646" s="250" t="str">
        <f>IF(LEFT(tbl_TransDet_Exp[[#This Row],[Journal Id]],2)="EX",TEXT(tbl_TransDet_Exp[[#This Row],[Vch /Ex /PayId]],"0000000000"),"")</f>
        <v/>
      </c>
      <c r="AF2646" s="250" t="b">
        <f>IF(tbl_TransDet_Exp[[#This Row],[ER Lookup and Format]]&lt;&gt;"",CONCATENATE(tbl_TransDet_Exp[[#This Row],[https://financials.omni.fsu.edu/psp/sprdfi/EMPLOYEE/ERP/c/AUDIT_EXPENSE_FUNCTIONS.TE_EXP_SHEET_INQ.GBL?SHEET_ID=]],AE2646,tbl_TransDet_Exp[[#This Row],[&amp;PAGE=EX_SHEET_ENTRY]]))</f>
        <v>0</v>
      </c>
      <c r="AG2646" s="250" t="str">
        <f t="shared" si="128"/>
        <v>https://docmgmt.its.fsu.edu/NolijWeb/public/apiLoginCheck.jsp?redir=../documentviewer/%3FdocumentId%3D</v>
      </c>
      <c r="AH26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6" s="250" t="str">
        <f>tbl_TransDet_Exp[[#Headers],[&amp;TargetFrameName=None]]</f>
        <v>&amp;TargetFrameName=None</v>
      </c>
      <c r="AJ26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6" s="71"/>
      <c r="AN2646" s="22"/>
      <c r="AO2646" s="22"/>
      <c r="AP2646" s="208"/>
      <c r="AQ2646" s="42" t="e">
        <f>IF(tbl_TransDet_Exp[[#This Row],[Custom SR Type]]="",INDEX(SR_Lookup[Section Name],MATCH(tbl_TransDet_Exp[[#This Row],[Account]],SR_Lookup[Account],0)),tbl_TransDet_Exp[[#This Row],[Custom SR Type]])</f>
        <v>#N/A</v>
      </c>
      <c r="AR2646" s="42">
        <f>VALUE(CONCATENATE(C2646,TEXT(tbl_TransDet_Exp[[#This Row],[Pd]],"00")))</f>
        <v>0</v>
      </c>
      <c r="AS2646" s="42" t="str">
        <f>TEXT(tbl_TransDet_Exp[[#This Row],[Project Id]],"000000")</f>
        <v>000000</v>
      </c>
      <c r="AT2646" s="42" t="e">
        <f>INDEX(Table11[Description],MATCH(tbl_TransDet_Exp[[#This Row],[Account]],Table11[GL Account],0))</f>
        <v>#N/A</v>
      </c>
      <c r="AU26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7" spans="2:47">
      <c r="B2647" s="11"/>
      <c r="C2647" s="243"/>
      <c r="D2647" s="243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244"/>
      <c r="P2647" s="11"/>
      <c r="Q2647" s="245"/>
      <c r="R2647" s="11"/>
      <c r="S2647" s="11"/>
      <c r="T2647" s="11"/>
      <c r="U2647" s="11"/>
      <c r="V2647" s="11"/>
      <c r="W2647" s="11"/>
      <c r="X2647" s="11"/>
      <c r="Y2647" s="11"/>
      <c r="Z2647" s="246"/>
      <c r="AA26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7" s="250" t="e">
        <f>IF(tbl_TransDet_Exp[[#This Row],[+/-  (HR GL Detail)]]&lt;&gt;"",tbl_TransDet_Exp[[#This Row],[+/-  (HR GL Detail)]],IF(#REF!&lt;&gt;"",#REF!,""))</f>
        <v>#REF!</v>
      </c>
      <c r="AC2647" s="250" t="str">
        <f t="shared" si="126"/>
        <v>https://financials.omni.fsu.edu/psp/sprdfi/EMPLOYEE/ERP/c/AUDIT_EXPENSE_FUNCTIONS.TE_EXP_SHEET_INQ.GBL?SHEET_ID=</v>
      </c>
      <c r="AD2647" s="250" t="str">
        <f t="shared" si="127"/>
        <v>&amp;PAGE=EX_SHEET_ENTRY</v>
      </c>
      <c r="AE2647" s="250" t="str">
        <f>IF(LEFT(tbl_TransDet_Exp[[#This Row],[Journal Id]],2)="EX",TEXT(tbl_TransDet_Exp[[#This Row],[Vch /Ex /PayId]],"0000000000"),"")</f>
        <v/>
      </c>
      <c r="AF2647" s="250" t="b">
        <f>IF(tbl_TransDet_Exp[[#This Row],[ER Lookup and Format]]&lt;&gt;"",CONCATENATE(tbl_TransDet_Exp[[#This Row],[https://financials.omni.fsu.edu/psp/sprdfi/EMPLOYEE/ERP/c/AUDIT_EXPENSE_FUNCTIONS.TE_EXP_SHEET_INQ.GBL?SHEET_ID=]],AE2647,tbl_TransDet_Exp[[#This Row],[&amp;PAGE=EX_SHEET_ENTRY]]))</f>
        <v>0</v>
      </c>
      <c r="AG2647" s="250" t="str">
        <f t="shared" si="128"/>
        <v>https://docmgmt.its.fsu.edu/NolijWeb/public/apiLoginCheck.jsp?redir=../documentviewer/%3FdocumentId%3D</v>
      </c>
      <c r="AH26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7" s="250" t="str">
        <f>tbl_TransDet_Exp[[#Headers],[&amp;TargetFrameName=None]]</f>
        <v>&amp;TargetFrameName=None</v>
      </c>
      <c r="AJ26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7" s="71"/>
      <c r="AN2647" s="22"/>
      <c r="AO2647" s="22"/>
      <c r="AP2647" s="208"/>
      <c r="AQ2647" s="42" t="e">
        <f>IF(tbl_TransDet_Exp[[#This Row],[Custom SR Type]]="",INDEX(SR_Lookup[Section Name],MATCH(tbl_TransDet_Exp[[#This Row],[Account]],SR_Lookup[Account],0)),tbl_TransDet_Exp[[#This Row],[Custom SR Type]])</f>
        <v>#N/A</v>
      </c>
      <c r="AR2647" s="42">
        <f>VALUE(CONCATENATE(C2647,TEXT(tbl_TransDet_Exp[[#This Row],[Pd]],"00")))</f>
        <v>0</v>
      </c>
      <c r="AS2647" s="42" t="str">
        <f>TEXT(tbl_TransDet_Exp[[#This Row],[Project Id]],"000000")</f>
        <v>000000</v>
      </c>
      <c r="AT2647" s="42" t="e">
        <f>INDEX(Table11[Description],MATCH(tbl_TransDet_Exp[[#This Row],[Account]],Table11[GL Account],0))</f>
        <v>#N/A</v>
      </c>
      <c r="AU26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8" spans="2:47">
      <c r="B2648" s="11"/>
      <c r="C2648" s="243"/>
      <c r="D2648" s="243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244"/>
      <c r="P2648" s="11"/>
      <c r="Q2648" s="245"/>
      <c r="R2648" s="11"/>
      <c r="S2648" s="11"/>
      <c r="T2648" s="11"/>
      <c r="U2648" s="11"/>
      <c r="V2648" s="11"/>
      <c r="W2648" s="11"/>
      <c r="X2648" s="11"/>
      <c r="Y2648" s="11"/>
      <c r="Z2648" s="246"/>
      <c r="AA26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8" s="250" t="e">
        <f>IF(tbl_TransDet_Exp[[#This Row],[+/-  (HR GL Detail)]]&lt;&gt;"",tbl_TransDet_Exp[[#This Row],[+/-  (HR GL Detail)]],IF(#REF!&lt;&gt;"",#REF!,""))</f>
        <v>#REF!</v>
      </c>
      <c r="AC2648" s="250" t="str">
        <f t="shared" si="126"/>
        <v>https://financials.omni.fsu.edu/psp/sprdfi/EMPLOYEE/ERP/c/AUDIT_EXPENSE_FUNCTIONS.TE_EXP_SHEET_INQ.GBL?SHEET_ID=</v>
      </c>
      <c r="AD2648" s="250" t="str">
        <f t="shared" si="127"/>
        <v>&amp;PAGE=EX_SHEET_ENTRY</v>
      </c>
      <c r="AE2648" s="250" t="str">
        <f>IF(LEFT(tbl_TransDet_Exp[[#This Row],[Journal Id]],2)="EX",TEXT(tbl_TransDet_Exp[[#This Row],[Vch /Ex /PayId]],"0000000000"),"")</f>
        <v/>
      </c>
      <c r="AF2648" s="250" t="b">
        <f>IF(tbl_TransDet_Exp[[#This Row],[ER Lookup and Format]]&lt;&gt;"",CONCATENATE(tbl_TransDet_Exp[[#This Row],[https://financials.omni.fsu.edu/psp/sprdfi/EMPLOYEE/ERP/c/AUDIT_EXPENSE_FUNCTIONS.TE_EXP_SHEET_INQ.GBL?SHEET_ID=]],AE2648,tbl_TransDet_Exp[[#This Row],[&amp;PAGE=EX_SHEET_ENTRY]]))</f>
        <v>0</v>
      </c>
      <c r="AG2648" s="250" t="str">
        <f t="shared" si="128"/>
        <v>https://docmgmt.its.fsu.edu/NolijWeb/public/apiLoginCheck.jsp?redir=../documentviewer/%3FdocumentId%3D</v>
      </c>
      <c r="AH26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8" s="250" t="str">
        <f>tbl_TransDet_Exp[[#Headers],[&amp;TargetFrameName=None]]</f>
        <v>&amp;TargetFrameName=None</v>
      </c>
      <c r="AJ26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8" s="71"/>
      <c r="AN2648" s="22"/>
      <c r="AO2648" s="22"/>
      <c r="AP2648" s="208"/>
      <c r="AQ2648" s="42" t="e">
        <f>IF(tbl_TransDet_Exp[[#This Row],[Custom SR Type]]="",INDEX(SR_Lookup[Section Name],MATCH(tbl_TransDet_Exp[[#This Row],[Account]],SR_Lookup[Account],0)),tbl_TransDet_Exp[[#This Row],[Custom SR Type]])</f>
        <v>#N/A</v>
      </c>
      <c r="AR2648" s="42">
        <f>VALUE(CONCATENATE(C2648,TEXT(tbl_TransDet_Exp[[#This Row],[Pd]],"00")))</f>
        <v>0</v>
      </c>
      <c r="AS2648" s="42" t="str">
        <f>TEXT(tbl_TransDet_Exp[[#This Row],[Project Id]],"000000")</f>
        <v>000000</v>
      </c>
      <c r="AT2648" s="42" t="e">
        <f>INDEX(Table11[Description],MATCH(tbl_TransDet_Exp[[#This Row],[Account]],Table11[GL Account],0))</f>
        <v>#N/A</v>
      </c>
      <c r="AU26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49" spans="2:47">
      <c r="B2649" s="11"/>
      <c r="C2649" s="243"/>
      <c r="D2649" s="243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244"/>
      <c r="P2649" s="11"/>
      <c r="Q2649" s="245"/>
      <c r="R2649" s="11"/>
      <c r="S2649" s="11"/>
      <c r="T2649" s="11"/>
      <c r="U2649" s="11"/>
      <c r="V2649" s="11"/>
      <c r="W2649" s="11"/>
      <c r="X2649" s="11"/>
      <c r="Y2649" s="11"/>
      <c r="Z2649" s="246"/>
      <c r="AA26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49" s="250" t="e">
        <f>IF(tbl_TransDet_Exp[[#This Row],[+/-  (HR GL Detail)]]&lt;&gt;"",tbl_TransDet_Exp[[#This Row],[+/-  (HR GL Detail)]],IF(#REF!&lt;&gt;"",#REF!,""))</f>
        <v>#REF!</v>
      </c>
      <c r="AC2649" s="250" t="str">
        <f t="shared" si="126"/>
        <v>https://financials.omni.fsu.edu/psp/sprdfi/EMPLOYEE/ERP/c/AUDIT_EXPENSE_FUNCTIONS.TE_EXP_SHEET_INQ.GBL?SHEET_ID=</v>
      </c>
      <c r="AD2649" s="250" t="str">
        <f t="shared" si="127"/>
        <v>&amp;PAGE=EX_SHEET_ENTRY</v>
      </c>
      <c r="AE2649" s="250" t="str">
        <f>IF(LEFT(tbl_TransDet_Exp[[#This Row],[Journal Id]],2)="EX",TEXT(tbl_TransDet_Exp[[#This Row],[Vch /Ex /PayId]],"0000000000"),"")</f>
        <v/>
      </c>
      <c r="AF2649" s="250" t="b">
        <f>IF(tbl_TransDet_Exp[[#This Row],[ER Lookup and Format]]&lt;&gt;"",CONCATENATE(tbl_TransDet_Exp[[#This Row],[https://financials.omni.fsu.edu/psp/sprdfi/EMPLOYEE/ERP/c/AUDIT_EXPENSE_FUNCTIONS.TE_EXP_SHEET_INQ.GBL?SHEET_ID=]],AE2649,tbl_TransDet_Exp[[#This Row],[&amp;PAGE=EX_SHEET_ENTRY]]))</f>
        <v>0</v>
      </c>
      <c r="AG2649" s="250" t="str">
        <f t="shared" si="128"/>
        <v>https://docmgmt.its.fsu.edu/NolijWeb/public/apiLoginCheck.jsp?redir=../documentviewer/%3FdocumentId%3D</v>
      </c>
      <c r="AH26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49" s="250" t="str">
        <f>tbl_TransDet_Exp[[#Headers],[&amp;TargetFrameName=None]]</f>
        <v>&amp;TargetFrameName=None</v>
      </c>
      <c r="AJ26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49" s="71"/>
      <c r="AN2649" s="22"/>
      <c r="AO2649" s="22"/>
      <c r="AP2649" s="208"/>
      <c r="AQ2649" s="42" t="e">
        <f>IF(tbl_TransDet_Exp[[#This Row],[Custom SR Type]]="",INDEX(SR_Lookup[Section Name],MATCH(tbl_TransDet_Exp[[#This Row],[Account]],SR_Lookup[Account],0)),tbl_TransDet_Exp[[#This Row],[Custom SR Type]])</f>
        <v>#N/A</v>
      </c>
      <c r="AR2649" s="42">
        <f>VALUE(CONCATENATE(C2649,TEXT(tbl_TransDet_Exp[[#This Row],[Pd]],"00")))</f>
        <v>0</v>
      </c>
      <c r="AS2649" s="42" t="str">
        <f>TEXT(tbl_TransDet_Exp[[#This Row],[Project Id]],"000000")</f>
        <v>000000</v>
      </c>
      <c r="AT2649" s="42" t="e">
        <f>INDEX(Table11[Description],MATCH(tbl_TransDet_Exp[[#This Row],[Account]],Table11[GL Account],0))</f>
        <v>#N/A</v>
      </c>
      <c r="AU26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0" spans="2:47">
      <c r="B2650" s="11"/>
      <c r="C2650" s="243"/>
      <c r="D2650" s="243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244"/>
      <c r="P2650" s="11"/>
      <c r="Q2650" s="245"/>
      <c r="R2650" s="11"/>
      <c r="S2650" s="11"/>
      <c r="T2650" s="11"/>
      <c r="U2650" s="11"/>
      <c r="V2650" s="11"/>
      <c r="W2650" s="11"/>
      <c r="X2650" s="11"/>
      <c r="Y2650" s="11"/>
      <c r="Z2650" s="246"/>
      <c r="AA26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0" s="250" t="e">
        <f>IF(tbl_TransDet_Exp[[#This Row],[+/-  (HR GL Detail)]]&lt;&gt;"",tbl_TransDet_Exp[[#This Row],[+/-  (HR GL Detail)]],IF(#REF!&lt;&gt;"",#REF!,""))</f>
        <v>#REF!</v>
      </c>
      <c r="AC2650" s="250" t="str">
        <f t="shared" si="126"/>
        <v>https://financials.omni.fsu.edu/psp/sprdfi/EMPLOYEE/ERP/c/AUDIT_EXPENSE_FUNCTIONS.TE_EXP_SHEET_INQ.GBL?SHEET_ID=</v>
      </c>
      <c r="AD2650" s="250" t="str">
        <f t="shared" si="127"/>
        <v>&amp;PAGE=EX_SHEET_ENTRY</v>
      </c>
      <c r="AE2650" s="250" t="str">
        <f>IF(LEFT(tbl_TransDet_Exp[[#This Row],[Journal Id]],2)="EX",TEXT(tbl_TransDet_Exp[[#This Row],[Vch /Ex /PayId]],"0000000000"),"")</f>
        <v/>
      </c>
      <c r="AF2650" s="250" t="b">
        <f>IF(tbl_TransDet_Exp[[#This Row],[ER Lookup and Format]]&lt;&gt;"",CONCATENATE(tbl_TransDet_Exp[[#This Row],[https://financials.omni.fsu.edu/psp/sprdfi/EMPLOYEE/ERP/c/AUDIT_EXPENSE_FUNCTIONS.TE_EXP_SHEET_INQ.GBL?SHEET_ID=]],AE2650,tbl_TransDet_Exp[[#This Row],[&amp;PAGE=EX_SHEET_ENTRY]]))</f>
        <v>0</v>
      </c>
      <c r="AG2650" s="250" t="str">
        <f t="shared" si="128"/>
        <v>https://docmgmt.its.fsu.edu/NolijWeb/public/apiLoginCheck.jsp?redir=../documentviewer/%3FdocumentId%3D</v>
      </c>
      <c r="AH26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0" s="250" t="str">
        <f>tbl_TransDet_Exp[[#Headers],[&amp;TargetFrameName=None]]</f>
        <v>&amp;TargetFrameName=None</v>
      </c>
      <c r="AJ26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0" s="71"/>
      <c r="AN2650" s="22"/>
      <c r="AO2650" s="22"/>
      <c r="AP2650" s="208"/>
      <c r="AQ2650" s="42" t="e">
        <f>IF(tbl_TransDet_Exp[[#This Row],[Custom SR Type]]="",INDEX(SR_Lookup[Section Name],MATCH(tbl_TransDet_Exp[[#This Row],[Account]],SR_Lookup[Account],0)),tbl_TransDet_Exp[[#This Row],[Custom SR Type]])</f>
        <v>#N/A</v>
      </c>
      <c r="AR2650" s="42">
        <f>VALUE(CONCATENATE(C2650,TEXT(tbl_TransDet_Exp[[#This Row],[Pd]],"00")))</f>
        <v>0</v>
      </c>
      <c r="AS2650" s="42" t="str">
        <f>TEXT(tbl_TransDet_Exp[[#This Row],[Project Id]],"000000")</f>
        <v>000000</v>
      </c>
      <c r="AT2650" s="42" t="e">
        <f>INDEX(Table11[Description],MATCH(tbl_TransDet_Exp[[#This Row],[Account]],Table11[GL Account],0))</f>
        <v>#N/A</v>
      </c>
      <c r="AU26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1" spans="2:47">
      <c r="B2651" s="11"/>
      <c r="C2651" s="243"/>
      <c r="D2651" s="243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244"/>
      <c r="P2651" s="11"/>
      <c r="Q2651" s="245"/>
      <c r="R2651" s="11"/>
      <c r="S2651" s="11"/>
      <c r="T2651" s="11"/>
      <c r="U2651" s="11"/>
      <c r="V2651" s="11"/>
      <c r="W2651" s="11"/>
      <c r="X2651" s="11"/>
      <c r="Y2651" s="11"/>
      <c r="Z2651" s="246"/>
      <c r="AA26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1" s="250" t="e">
        <f>IF(tbl_TransDet_Exp[[#This Row],[+/-  (HR GL Detail)]]&lt;&gt;"",tbl_TransDet_Exp[[#This Row],[+/-  (HR GL Detail)]],IF(#REF!&lt;&gt;"",#REF!,""))</f>
        <v>#REF!</v>
      </c>
      <c r="AC2651" s="250" t="str">
        <f t="shared" si="126"/>
        <v>https://financials.omni.fsu.edu/psp/sprdfi/EMPLOYEE/ERP/c/AUDIT_EXPENSE_FUNCTIONS.TE_EXP_SHEET_INQ.GBL?SHEET_ID=</v>
      </c>
      <c r="AD2651" s="250" t="str">
        <f t="shared" si="127"/>
        <v>&amp;PAGE=EX_SHEET_ENTRY</v>
      </c>
      <c r="AE2651" s="250" t="str">
        <f>IF(LEFT(tbl_TransDet_Exp[[#This Row],[Journal Id]],2)="EX",TEXT(tbl_TransDet_Exp[[#This Row],[Vch /Ex /PayId]],"0000000000"),"")</f>
        <v/>
      </c>
      <c r="AF2651" s="250" t="b">
        <f>IF(tbl_TransDet_Exp[[#This Row],[ER Lookup and Format]]&lt;&gt;"",CONCATENATE(tbl_TransDet_Exp[[#This Row],[https://financials.omni.fsu.edu/psp/sprdfi/EMPLOYEE/ERP/c/AUDIT_EXPENSE_FUNCTIONS.TE_EXP_SHEET_INQ.GBL?SHEET_ID=]],AE2651,tbl_TransDet_Exp[[#This Row],[&amp;PAGE=EX_SHEET_ENTRY]]))</f>
        <v>0</v>
      </c>
      <c r="AG2651" s="250" t="str">
        <f t="shared" si="128"/>
        <v>https://docmgmt.its.fsu.edu/NolijWeb/public/apiLoginCheck.jsp?redir=../documentviewer/%3FdocumentId%3D</v>
      </c>
      <c r="AH26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1" s="250" t="str">
        <f>tbl_TransDet_Exp[[#Headers],[&amp;TargetFrameName=None]]</f>
        <v>&amp;TargetFrameName=None</v>
      </c>
      <c r="AJ26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1" s="71"/>
      <c r="AN2651" s="22"/>
      <c r="AO2651" s="22"/>
      <c r="AP2651" s="208"/>
      <c r="AQ2651" s="42" t="e">
        <f>IF(tbl_TransDet_Exp[[#This Row],[Custom SR Type]]="",INDEX(SR_Lookup[Section Name],MATCH(tbl_TransDet_Exp[[#This Row],[Account]],SR_Lookup[Account],0)),tbl_TransDet_Exp[[#This Row],[Custom SR Type]])</f>
        <v>#N/A</v>
      </c>
      <c r="AR2651" s="42">
        <f>VALUE(CONCATENATE(C2651,TEXT(tbl_TransDet_Exp[[#This Row],[Pd]],"00")))</f>
        <v>0</v>
      </c>
      <c r="AS2651" s="42" t="str">
        <f>TEXT(tbl_TransDet_Exp[[#This Row],[Project Id]],"000000")</f>
        <v>000000</v>
      </c>
      <c r="AT2651" s="42" t="e">
        <f>INDEX(Table11[Description],MATCH(tbl_TransDet_Exp[[#This Row],[Account]],Table11[GL Account],0))</f>
        <v>#N/A</v>
      </c>
      <c r="AU26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2" spans="2:47">
      <c r="B2652" s="11"/>
      <c r="C2652" s="243"/>
      <c r="D2652" s="243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244"/>
      <c r="P2652" s="11"/>
      <c r="Q2652" s="245"/>
      <c r="R2652" s="11"/>
      <c r="S2652" s="11"/>
      <c r="T2652" s="11"/>
      <c r="U2652" s="11"/>
      <c r="V2652" s="11"/>
      <c r="W2652" s="11"/>
      <c r="X2652" s="11"/>
      <c r="Y2652" s="11"/>
      <c r="Z2652" s="246"/>
      <c r="AA26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2" s="250" t="e">
        <f>IF(tbl_TransDet_Exp[[#This Row],[+/-  (HR GL Detail)]]&lt;&gt;"",tbl_TransDet_Exp[[#This Row],[+/-  (HR GL Detail)]],IF(#REF!&lt;&gt;"",#REF!,""))</f>
        <v>#REF!</v>
      </c>
      <c r="AC2652" s="250" t="str">
        <f t="shared" si="126"/>
        <v>https://financials.omni.fsu.edu/psp/sprdfi/EMPLOYEE/ERP/c/AUDIT_EXPENSE_FUNCTIONS.TE_EXP_SHEET_INQ.GBL?SHEET_ID=</v>
      </c>
      <c r="AD2652" s="250" t="str">
        <f t="shared" si="127"/>
        <v>&amp;PAGE=EX_SHEET_ENTRY</v>
      </c>
      <c r="AE2652" s="250" t="str">
        <f>IF(LEFT(tbl_TransDet_Exp[[#This Row],[Journal Id]],2)="EX",TEXT(tbl_TransDet_Exp[[#This Row],[Vch /Ex /PayId]],"0000000000"),"")</f>
        <v/>
      </c>
      <c r="AF2652" s="250" t="b">
        <f>IF(tbl_TransDet_Exp[[#This Row],[ER Lookup and Format]]&lt;&gt;"",CONCATENATE(tbl_TransDet_Exp[[#This Row],[https://financials.omni.fsu.edu/psp/sprdfi/EMPLOYEE/ERP/c/AUDIT_EXPENSE_FUNCTIONS.TE_EXP_SHEET_INQ.GBL?SHEET_ID=]],AE2652,tbl_TransDet_Exp[[#This Row],[&amp;PAGE=EX_SHEET_ENTRY]]))</f>
        <v>0</v>
      </c>
      <c r="AG2652" s="250" t="str">
        <f t="shared" si="128"/>
        <v>https://docmgmt.its.fsu.edu/NolijWeb/public/apiLoginCheck.jsp?redir=../documentviewer/%3FdocumentId%3D</v>
      </c>
      <c r="AH26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2" s="250" t="str">
        <f>tbl_TransDet_Exp[[#Headers],[&amp;TargetFrameName=None]]</f>
        <v>&amp;TargetFrameName=None</v>
      </c>
      <c r="AJ26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2" s="71"/>
      <c r="AN2652" s="22"/>
      <c r="AO2652" s="22"/>
      <c r="AP2652" s="208"/>
      <c r="AQ2652" s="42" t="e">
        <f>IF(tbl_TransDet_Exp[[#This Row],[Custom SR Type]]="",INDEX(SR_Lookup[Section Name],MATCH(tbl_TransDet_Exp[[#This Row],[Account]],SR_Lookup[Account],0)),tbl_TransDet_Exp[[#This Row],[Custom SR Type]])</f>
        <v>#N/A</v>
      </c>
      <c r="AR2652" s="42">
        <f>VALUE(CONCATENATE(C2652,TEXT(tbl_TransDet_Exp[[#This Row],[Pd]],"00")))</f>
        <v>0</v>
      </c>
      <c r="AS2652" s="42" t="str">
        <f>TEXT(tbl_TransDet_Exp[[#This Row],[Project Id]],"000000")</f>
        <v>000000</v>
      </c>
      <c r="AT2652" s="42" t="e">
        <f>INDEX(Table11[Description],MATCH(tbl_TransDet_Exp[[#This Row],[Account]],Table11[GL Account],0))</f>
        <v>#N/A</v>
      </c>
      <c r="AU26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3" spans="2:47">
      <c r="B2653" s="11"/>
      <c r="C2653" s="243"/>
      <c r="D2653" s="243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244"/>
      <c r="P2653" s="11"/>
      <c r="Q2653" s="245"/>
      <c r="R2653" s="11"/>
      <c r="S2653" s="11"/>
      <c r="T2653" s="11"/>
      <c r="U2653" s="11"/>
      <c r="V2653" s="11"/>
      <c r="W2653" s="11"/>
      <c r="X2653" s="11"/>
      <c r="Y2653" s="11"/>
      <c r="Z2653" s="246"/>
      <c r="AA26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3" s="250" t="e">
        <f>IF(tbl_TransDet_Exp[[#This Row],[+/-  (HR GL Detail)]]&lt;&gt;"",tbl_TransDet_Exp[[#This Row],[+/-  (HR GL Detail)]],IF(#REF!&lt;&gt;"",#REF!,""))</f>
        <v>#REF!</v>
      </c>
      <c r="AC2653" s="250" t="str">
        <f t="shared" si="126"/>
        <v>https://financials.omni.fsu.edu/psp/sprdfi/EMPLOYEE/ERP/c/AUDIT_EXPENSE_FUNCTIONS.TE_EXP_SHEET_INQ.GBL?SHEET_ID=</v>
      </c>
      <c r="AD2653" s="250" t="str">
        <f t="shared" si="127"/>
        <v>&amp;PAGE=EX_SHEET_ENTRY</v>
      </c>
      <c r="AE2653" s="250" t="str">
        <f>IF(LEFT(tbl_TransDet_Exp[[#This Row],[Journal Id]],2)="EX",TEXT(tbl_TransDet_Exp[[#This Row],[Vch /Ex /PayId]],"0000000000"),"")</f>
        <v/>
      </c>
      <c r="AF2653" s="250" t="b">
        <f>IF(tbl_TransDet_Exp[[#This Row],[ER Lookup and Format]]&lt;&gt;"",CONCATENATE(tbl_TransDet_Exp[[#This Row],[https://financials.omni.fsu.edu/psp/sprdfi/EMPLOYEE/ERP/c/AUDIT_EXPENSE_FUNCTIONS.TE_EXP_SHEET_INQ.GBL?SHEET_ID=]],AE2653,tbl_TransDet_Exp[[#This Row],[&amp;PAGE=EX_SHEET_ENTRY]]))</f>
        <v>0</v>
      </c>
      <c r="AG2653" s="250" t="str">
        <f t="shared" si="128"/>
        <v>https://docmgmt.its.fsu.edu/NolijWeb/public/apiLoginCheck.jsp?redir=../documentviewer/%3FdocumentId%3D</v>
      </c>
      <c r="AH26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3" s="250" t="str">
        <f>tbl_TransDet_Exp[[#Headers],[&amp;TargetFrameName=None]]</f>
        <v>&amp;TargetFrameName=None</v>
      </c>
      <c r="AJ26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3" s="71"/>
      <c r="AN2653" s="22"/>
      <c r="AO2653" s="22"/>
      <c r="AP2653" s="208"/>
      <c r="AQ2653" s="42" t="e">
        <f>IF(tbl_TransDet_Exp[[#This Row],[Custom SR Type]]="",INDEX(SR_Lookup[Section Name],MATCH(tbl_TransDet_Exp[[#This Row],[Account]],SR_Lookup[Account],0)),tbl_TransDet_Exp[[#This Row],[Custom SR Type]])</f>
        <v>#N/A</v>
      </c>
      <c r="AR2653" s="42">
        <f>VALUE(CONCATENATE(C2653,TEXT(tbl_TransDet_Exp[[#This Row],[Pd]],"00")))</f>
        <v>0</v>
      </c>
      <c r="AS2653" s="42" t="str">
        <f>TEXT(tbl_TransDet_Exp[[#This Row],[Project Id]],"000000")</f>
        <v>000000</v>
      </c>
      <c r="AT2653" s="42" t="e">
        <f>INDEX(Table11[Description],MATCH(tbl_TransDet_Exp[[#This Row],[Account]],Table11[GL Account],0))</f>
        <v>#N/A</v>
      </c>
      <c r="AU26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4" spans="2:47">
      <c r="B2654" s="11"/>
      <c r="C2654" s="243"/>
      <c r="D2654" s="243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244"/>
      <c r="P2654" s="11"/>
      <c r="Q2654" s="245"/>
      <c r="R2654" s="11"/>
      <c r="S2654" s="11"/>
      <c r="T2654" s="11"/>
      <c r="U2654" s="11"/>
      <c r="V2654" s="11"/>
      <c r="W2654" s="11"/>
      <c r="X2654" s="11"/>
      <c r="Y2654" s="11"/>
      <c r="Z2654" s="246"/>
      <c r="AA26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4" s="250" t="e">
        <f>IF(tbl_TransDet_Exp[[#This Row],[+/-  (HR GL Detail)]]&lt;&gt;"",tbl_TransDet_Exp[[#This Row],[+/-  (HR GL Detail)]],IF(#REF!&lt;&gt;"",#REF!,""))</f>
        <v>#REF!</v>
      </c>
      <c r="AC2654" s="250" t="str">
        <f t="shared" si="126"/>
        <v>https://financials.omni.fsu.edu/psp/sprdfi/EMPLOYEE/ERP/c/AUDIT_EXPENSE_FUNCTIONS.TE_EXP_SHEET_INQ.GBL?SHEET_ID=</v>
      </c>
      <c r="AD2654" s="250" t="str">
        <f t="shared" si="127"/>
        <v>&amp;PAGE=EX_SHEET_ENTRY</v>
      </c>
      <c r="AE2654" s="250" t="str">
        <f>IF(LEFT(tbl_TransDet_Exp[[#This Row],[Journal Id]],2)="EX",TEXT(tbl_TransDet_Exp[[#This Row],[Vch /Ex /PayId]],"0000000000"),"")</f>
        <v/>
      </c>
      <c r="AF2654" s="250" t="b">
        <f>IF(tbl_TransDet_Exp[[#This Row],[ER Lookup and Format]]&lt;&gt;"",CONCATENATE(tbl_TransDet_Exp[[#This Row],[https://financials.omni.fsu.edu/psp/sprdfi/EMPLOYEE/ERP/c/AUDIT_EXPENSE_FUNCTIONS.TE_EXP_SHEET_INQ.GBL?SHEET_ID=]],AE2654,tbl_TransDet_Exp[[#This Row],[&amp;PAGE=EX_SHEET_ENTRY]]))</f>
        <v>0</v>
      </c>
      <c r="AG2654" s="250" t="str">
        <f t="shared" si="128"/>
        <v>https://docmgmt.its.fsu.edu/NolijWeb/public/apiLoginCheck.jsp?redir=../documentviewer/%3FdocumentId%3D</v>
      </c>
      <c r="AH26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4" s="250" t="str">
        <f>tbl_TransDet_Exp[[#Headers],[&amp;TargetFrameName=None]]</f>
        <v>&amp;TargetFrameName=None</v>
      </c>
      <c r="AJ26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4" s="71"/>
      <c r="AN2654" s="22"/>
      <c r="AO2654" s="22"/>
      <c r="AP2654" s="208"/>
      <c r="AQ2654" s="42" t="e">
        <f>IF(tbl_TransDet_Exp[[#This Row],[Custom SR Type]]="",INDEX(SR_Lookup[Section Name],MATCH(tbl_TransDet_Exp[[#This Row],[Account]],SR_Lookup[Account],0)),tbl_TransDet_Exp[[#This Row],[Custom SR Type]])</f>
        <v>#N/A</v>
      </c>
      <c r="AR2654" s="42">
        <f>VALUE(CONCATENATE(C2654,TEXT(tbl_TransDet_Exp[[#This Row],[Pd]],"00")))</f>
        <v>0</v>
      </c>
      <c r="AS2654" s="42" t="str">
        <f>TEXT(tbl_TransDet_Exp[[#This Row],[Project Id]],"000000")</f>
        <v>000000</v>
      </c>
      <c r="AT2654" s="42" t="e">
        <f>INDEX(Table11[Description],MATCH(tbl_TransDet_Exp[[#This Row],[Account]],Table11[GL Account],0))</f>
        <v>#N/A</v>
      </c>
      <c r="AU26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5" spans="2:47">
      <c r="B2655" s="11"/>
      <c r="C2655" s="243"/>
      <c r="D2655" s="243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244"/>
      <c r="P2655" s="11"/>
      <c r="Q2655" s="245"/>
      <c r="R2655" s="11"/>
      <c r="S2655" s="11"/>
      <c r="T2655" s="11"/>
      <c r="U2655" s="11"/>
      <c r="V2655" s="11"/>
      <c r="W2655" s="11"/>
      <c r="X2655" s="11"/>
      <c r="Y2655" s="11"/>
      <c r="Z2655" s="246"/>
      <c r="AA26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5" s="250" t="e">
        <f>IF(tbl_TransDet_Exp[[#This Row],[+/-  (HR GL Detail)]]&lt;&gt;"",tbl_TransDet_Exp[[#This Row],[+/-  (HR GL Detail)]],IF(#REF!&lt;&gt;"",#REF!,""))</f>
        <v>#REF!</v>
      </c>
      <c r="AC2655" s="250" t="str">
        <f t="shared" si="126"/>
        <v>https://financials.omni.fsu.edu/psp/sprdfi/EMPLOYEE/ERP/c/AUDIT_EXPENSE_FUNCTIONS.TE_EXP_SHEET_INQ.GBL?SHEET_ID=</v>
      </c>
      <c r="AD2655" s="250" t="str">
        <f t="shared" si="127"/>
        <v>&amp;PAGE=EX_SHEET_ENTRY</v>
      </c>
      <c r="AE2655" s="250" t="str">
        <f>IF(LEFT(tbl_TransDet_Exp[[#This Row],[Journal Id]],2)="EX",TEXT(tbl_TransDet_Exp[[#This Row],[Vch /Ex /PayId]],"0000000000"),"")</f>
        <v/>
      </c>
      <c r="AF2655" s="250" t="b">
        <f>IF(tbl_TransDet_Exp[[#This Row],[ER Lookup and Format]]&lt;&gt;"",CONCATENATE(tbl_TransDet_Exp[[#This Row],[https://financials.omni.fsu.edu/psp/sprdfi/EMPLOYEE/ERP/c/AUDIT_EXPENSE_FUNCTIONS.TE_EXP_SHEET_INQ.GBL?SHEET_ID=]],AE2655,tbl_TransDet_Exp[[#This Row],[&amp;PAGE=EX_SHEET_ENTRY]]))</f>
        <v>0</v>
      </c>
      <c r="AG2655" s="250" t="str">
        <f t="shared" si="128"/>
        <v>https://docmgmt.its.fsu.edu/NolijWeb/public/apiLoginCheck.jsp?redir=../documentviewer/%3FdocumentId%3D</v>
      </c>
      <c r="AH26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5" s="250" t="str">
        <f>tbl_TransDet_Exp[[#Headers],[&amp;TargetFrameName=None]]</f>
        <v>&amp;TargetFrameName=None</v>
      </c>
      <c r="AJ26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5" s="71"/>
      <c r="AN2655" s="22"/>
      <c r="AO2655" s="22"/>
      <c r="AP2655" s="208"/>
      <c r="AQ2655" s="42" t="e">
        <f>IF(tbl_TransDet_Exp[[#This Row],[Custom SR Type]]="",INDEX(SR_Lookup[Section Name],MATCH(tbl_TransDet_Exp[[#This Row],[Account]],SR_Lookup[Account],0)),tbl_TransDet_Exp[[#This Row],[Custom SR Type]])</f>
        <v>#N/A</v>
      </c>
      <c r="AR2655" s="42">
        <f>VALUE(CONCATENATE(C2655,TEXT(tbl_TransDet_Exp[[#This Row],[Pd]],"00")))</f>
        <v>0</v>
      </c>
      <c r="AS2655" s="42" t="str">
        <f>TEXT(tbl_TransDet_Exp[[#This Row],[Project Id]],"000000")</f>
        <v>000000</v>
      </c>
      <c r="AT2655" s="42" t="e">
        <f>INDEX(Table11[Description],MATCH(tbl_TransDet_Exp[[#This Row],[Account]],Table11[GL Account],0))</f>
        <v>#N/A</v>
      </c>
      <c r="AU26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6" spans="2:47">
      <c r="B2656" s="11"/>
      <c r="C2656" s="243"/>
      <c r="D2656" s="243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244"/>
      <c r="P2656" s="11"/>
      <c r="Q2656" s="245"/>
      <c r="R2656" s="11"/>
      <c r="S2656" s="11"/>
      <c r="T2656" s="11"/>
      <c r="U2656" s="11"/>
      <c r="V2656" s="11"/>
      <c r="W2656" s="11"/>
      <c r="X2656" s="11"/>
      <c r="Y2656" s="11"/>
      <c r="Z2656" s="246"/>
      <c r="AA26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6" s="250" t="e">
        <f>IF(tbl_TransDet_Exp[[#This Row],[+/-  (HR GL Detail)]]&lt;&gt;"",tbl_TransDet_Exp[[#This Row],[+/-  (HR GL Detail)]],IF(#REF!&lt;&gt;"",#REF!,""))</f>
        <v>#REF!</v>
      </c>
      <c r="AC2656" s="250" t="str">
        <f t="shared" si="126"/>
        <v>https://financials.omni.fsu.edu/psp/sprdfi/EMPLOYEE/ERP/c/AUDIT_EXPENSE_FUNCTIONS.TE_EXP_SHEET_INQ.GBL?SHEET_ID=</v>
      </c>
      <c r="AD2656" s="250" t="str">
        <f t="shared" si="127"/>
        <v>&amp;PAGE=EX_SHEET_ENTRY</v>
      </c>
      <c r="AE2656" s="250" t="str">
        <f>IF(LEFT(tbl_TransDet_Exp[[#This Row],[Journal Id]],2)="EX",TEXT(tbl_TransDet_Exp[[#This Row],[Vch /Ex /PayId]],"0000000000"),"")</f>
        <v/>
      </c>
      <c r="AF2656" s="250" t="b">
        <f>IF(tbl_TransDet_Exp[[#This Row],[ER Lookup and Format]]&lt;&gt;"",CONCATENATE(tbl_TransDet_Exp[[#This Row],[https://financials.omni.fsu.edu/psp/sprdfi/EMPLOYEE/ERP/c/AUDIT_EXPENSE_FUNCTIONS.TE_EXP_SHEET_INQ.GBL?SHEET_ID=]],AE2656,tbl_TransDet_Exp[[#This Row],[&amp;PAGE=EX_SHEET_ENTRY]]))</f>
        <v>0</v>
      </c>
      <c r="AG2656" s="250" t="str">
        <f t="shared" si="128"/>
        <v>https://docmgmt.its.fsu.edu/NolijWeb/public/apiLoginCheck.jsp?redir=../documentviewer/%3FdocumentId%3D</v>
      </c>
      <c r="AH26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6" s="250" t="str">
        <f>tbl_TransDet_Exp[[#Headers],[&amp;TargetFrameName=None]]</f>
        <v>&amp;TargetFrameName=None</v>
      </c>
      <c r="AJ26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6" s="71"/>
      <c r="AN2656" s="22"/>
      <c r="AO2656" s="22"/>
      <c r="AP2656" s="208"/>
      <c r="AQ2656" s="42" t="e">
        <f>IF(tbl_TransDet_Exp[[#This Row],[Custom SR Type]]="",INDEX(SR_Lookup[Section Name],MATCH(tbl_TransDet_Exp[[#This Row],[Account]],SR_Lookup[Account],0)),tbl_TransDet_Exp[[#This Row],[Custom SR Type]])</f>
        <v>#N/A</v>
      </c>
      <c r="AR2656" s="42">
        <f>VALUE(CONCATENATE(C2656,TEXT(tbl_TransDet_Exp[[#This Row],[Pd]],"00")))</f>
        <v>0</v>
      </c>
      <c r="AS2656" s="42" t="str">
        <f>TEXT(tbl_TransDet_Exp[[#This Row],[Project Id]],"000000")</f>
        <v>000000</v>
      </c>
      <c r="AT2656" s="42" t="e">
        <f>INDEX(Table11[Description],MATCH(tbl_TransDet_Exp[[#This Row],[Account]],Table11[GL Account],0))</f>
        <v>#N/A</v>
      </c>
      <c r="AU26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7" spans="2:47">
      <c r="B2657" s="11"/>
      <c r="C2657" s="243"/>
      <c r="D2657" s="243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244"/>
      <c r="P2657" s="11"/>
      <c r="Q2657" s="245"/>
      <c r="R2657" s="11"/>
      <c r="S2657" s="11"/>
      <c r="T2657" s="11"/>
      <c r="U2657" s="11"/>
      <c r="V2657" s="11"/>
      <c r="W2657" s="11"/>
      <c r="X2657" s="11"/>
      <c r="Y2657" s="11"/>
      <c r="Z2657" s="246"/>
      <c r="AA26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7" s="250" t="e">
        <f>IF(tbl_TransDet_Exp[[#This Row],[+/-  (HR GL Detail)]]&lt;&gt;"",tbl_TransDet_Exp[[#This Row],[+/-  (HR GL Detail)]],IF(#REF!&lt;&gt;"",#REF!,""))</f>
        <v>#REF!</v>
      </c>
      <c r="AC2657" s="250" t="str">
        <f t="shared" si="126"/>
        <v>https://financials.omni.fsu.edu/psp/sprdfi/EMPLOYEE/ERP/c/AUDIT_EXPENSE_FUNCTIONS.TE_EXP_SHEET_INQ.GBL?SHEET_ID=</v>
      </c>
      <c r="AD2657" s="250" t="str">
        <f t="shared" si="127"/>
        <v>&amp;PAGE=EX_SHEET_ENTRY</v>
      </c>
      <c r="AE2657" s="250" t="str">
        <f>IF(LEFT(tbl_TransDet_Exp[[#This Row],[Journal Id]],2)="EX",TEXT(tbl_TransDet_Exp[[#This Row],[Vch /Ex /PayId]],"0000000000"),"")</f>
        <v/>
      </c>
      <c r="AF2657" s="250" t="b">
        <f>IF(tbl_TransDet_Exp[[#This Row],[ER Lookup and Format]]&lt;&gt;"",CONCATENATE(tbl_TransDet_Exp[[#This Row],[https://financials.omni.fsu.edu/psp/sprdfi/EMPLOYEE/ERP/c/AUDIT_EXPENSE_FUNCTIONS.TE_EXP_SHEET_INQ.GBL?SHEET_ID=]],AE2657,tbl_TransDet_Exp[[#This Row],[&amp;PAGE=EX_SHEET_ENTRY]]))</f>
        <v>0</v>
      </c>
      <c r="AG2657" s="250" t="str">
        <f t="shared" si="128"/>
        <v>https://docmgmt.its.fsu.edu/NolijWeb/public/apiLoginCheck.jsp?redir=../documentviewer/%3FdocumentId%3D</v>
      </c>
      <c r="AH26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7" s="250" t="str">
        <f>tbl_TransDet_Exp[[#Headers],[&amp;TargetFrameName=None]]</f>
        <v>&amp;TargetFrameName=None</v>
      </c>
      <c r="AJ26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7" s="71"/>
      <c r="AN2657" s="22"/>
      <c r="AO2657" s="22"/>
      <c r="AP2657" s="208"/>
      <c r="AQ2657" s="42" t="e">
        <f>IF(tbl_TransDet_Exp[[#This Row],[Custom SR Type]]="",INDEX(SR_Lookup[Section Name],MATCH(tbl_TransDet_Exp[[#This Row],[Account]],SR_Lookup[Account],0)),tbl_TransDet_Exp[[#This Row],[Custom SR Type]])</f>
        <v>#N/A</v>
      </c>
      <c r="AR2657" s="42">
        <f>VALUE(CONCATENATE(C2657,TEXT(tbl_TransDet_Exp[[#This Row],[Pd]],"00")))</f>
        <v>0</v>
      </c>
      <c r="AS2657" s="42" t="str">
        <f>TEXT(tbl_TransDet_Exp[[#This Row],[Project Id]],"000000")</f>
        <v>000000</v>
      </c>
      <c r="AT2657" s="42" t="e">
        <f>INDEX(Table11[Description],MATCH(tbl_TransDet_Exp[[#This Row],[Account]],Table11[GL Account],0))</f>
        <v>#N/A</v>
      </c>
      <c r="AU26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8" spans="2:47">
      <c r="B2658" s="11"/>
      <c r="C2658" s="243"/>
      <c r="D2658" s="243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244"/>
      <c r="P2658" s="11"/>
      <c r="Q2658" s="245"/>
      <c r="R2658" s="11"/>
      <c r="S2658" s="11"/>
      <c r="T2658" s="11"/>
      <c r="U2658" s="11"/>
      <c r="V2658" s="11"/>
      <c r="W2658" s="11"/>
      <c r="X2658" s="11"/>
      <c r="Y2658" s="11"/>
      <c r="Z2658" s="246"/>
      <c r="AA26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8" s="250" t="e">
        <f>IF(tbl_TransDet_Exp[[#This Row],[+/-  (HR GL Detail)]]&lt;&gt;"",tbl_TransDet_Exp[[#This Row],[+/-  (HR GL Detail)]],IF(#REF!&lt;&gt;"",#REF!,""))</f>
        <v>#REF!</v>
      </c>
      <c r="AC2658" s="250" t="str">
        <f t="shared" si="126"/>
        <v>https://financials.omni.fsu.edu/psp/sprdfi/EMPLOYEE/ERP/c/AUDIT_EXPENSE_FUNCTIONS.TE_EXP_SHEET_INQ.GBL?SHEET_ID=</v>
      </c>
      <c r="AD2658" s="250" t="str">
        <f t="shared" si="127"/>
        <v>&amp;PAGE=EX_SHEET_ENTRY</v>
      </c>
      <c r="AE2658" s="250" t="str">
        <f>IF(LEFT(tbl_TransDet_Exp[[#This Row],[Journal Id]],2)="EX",TEXT(tbl_TransDet_Exp[[#This Row],[Vch /Ex /PayId]],"0000000000"),"")</f>
        <v/>
      </c>
      <c r="AF2658" s="250" t="b">
        <f>IF(tbl_TransDet_Exp[[#This Row],[ER Lookup and Format]]&lt;&gt;"",CONCATENATE(tbl_TransDet_Exp[[#This Row],[https://financials.omni.fsu.edu/psp/sprdfi/EMPLOYEE/ERP/c/AUDIT_EXPENSE_FUNCTIONS.TE_EXP_SHEET_INQ.GBL?SHEET_ID=]],AE2658,tbl_TransDet_Exp[[#This Row],[&amp;PAGE=EX_SHEET_ENTRY]]))</f>
        <v>0</v>
      </c>
      <c r="AG2658" s="250" t="str">
        <f t="shared" si="128"/>
        <v>https://docmgmt.its.fsu.edu/NolijWeb/public/apiLoginCheck.jsp?redir=../documentviewer/%3FdocumentId%3D</v>
      </c>
      <c r="AH26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8" s="250" t="str">
        <f>tbl_TransDet_Exp[[#Headers],[&amp;TargetFrameName=None]]</f>
        <v>&amp;TargetFrameName=None</v>
      </c>
      <c r="AJ26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8" s="71"/>
      <c r="AN2658" s="22"/>
      <c r="AO2658" s="22"/>
      <c r="AP2658" s="208"/>
      <c r="AQ2658" s="42" t="e">
        <f>IF(tbl_TransDet_Exp[[#This Row],[Custom SR Type]]="",INDEX(SR_Lookup[Section Name],MATCH(tbl_TransDet_Exp[[#This Row],[Account]],SR_Lookup[Account],0)),tbl_TransDet_Exp[[#This Row],[Custom SR Type]])</f>
        <v>#N/A</v>
      </c>
      <c r="AR2658" s="42">
        <f>VALUE(CONCATENATE(C2658,TEXT(tbl_TransDet_Exp[[#This Row],[Pd]],"00")))</f>
        <v>0</v>
      </c>
      <c r="AS2658" s="42" t="str">
        <f>TEXT(tbl_TransDet_Exp[[#This Row],[Project Id]],"000000")</f>
        <v>000000</v>
      </c>
      <c r="AT2658" s="42" t="e">
        <f>INDEX(Table11[Description],MATCH(tbl_TransDet_Exp[[#This Row],[Account]],Table11[GL Account],0))</f>
        <v>#N/A</v>
      </c>
      <c r="AU26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59" spans="2:47">
      <c r="B2659" s="11"/>
      <c r="C2659" s="243"/>
      <c r="D2659" s="243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244"/>
      <c r="P2659" s="11"/>
      <c r="Q2659" s="245"/>
      <c r="R2659" s="11"/>
      <c r="S2659" s="11"/>
      <c r="T2659" s="11"/>
      <c r="U2659" s="11"/>
      <c r="V2659" s="11"/>
      <c r="W2659" s="11"/>
      <c r="X2659" s="11"/>
      <c r="Y2659" s="11"/>
      <c r="Z2659" s="246"/>
      <c r="AA26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59" s="250" t="e">
        <f>IF(tbl_TransDet_Exp[[#This Row],[+/-  (HR GL Detail)]]&lt;&gt;"",tbl_TransDet_Exp[[#This Row],[+/-  (HR GL Detail)]],IF(#REF!&lt;&gt;"",#REF!,""))</f>
        <v>#REF!</v>
      </c>
      <c r="AC2659" s="250" t="str">
        <f t="shared" si="126"/>
        <v>https://financials.omni.fsu.edu/psp/sprdfi/EMPLOYEE/ERP/c/AUDIT_EXPENSE_FUNCTIONS.TE_EXP_SHEET_INQ.GBL?SHEET_ID=</v>
      </c>
      <c r="AD2659" s="250" t="str">
        <f t="shared" si="127"/>
        <v>&amp;PAGE=EX_SHEET_ENTRY</v>
      </c>
      <c r="AE2659" s="250" t="str">
        <f>IF(LEFT(tbl_TransDet_Exp[[#This Row],[Journal Id]],2)="EX",TEXT(tbl_TransDet_Exp[[#This Row],[Vch /Ex /PayId]],"0000000000"),"")</f>
        <v/>
      </c>
      <c r="AF2659" s="250" t="b">
        <f>IF(tbl_TransDet_Exp[[#This Row],[ER Lookup and Format]]&lt;&gt;"",CONCATENATE(tbl_TransDet_Exp[[#This Row],[https://financials.omni.fsu.edu/psp/sprdfi/EMPLOYEE/ERP/c/AUDIT_EXPENSE_FUNCTIONS.TE_EXP_SHEET_INQ.GBL?SHEET_ID=]],AE2659,tbl_TransDet_Exp[[#This Row],[&amp;PAGE=EX_SHEET_ENTRY]]))</f>
        <v>0</v>
      </c>
      <c r="AG2659" s="250" t="str">
        <f t="shared" si="128"/>
        <v>https://docmgmt.its.fsu.edu/NolijWeb/public/apiLoginCheck.jsp?redir=../documentviewer/%3FdocumentId%3D</v>
      </c>
      <c r="AH26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59" s="250" t="str">
        <f>tbl_TransDet_Exp[[#Headers],[&amp;TargetFrameName=None]]</f>
        <v>&amp;TargetFrameName=None</v>
      </c>
      <c r="AJ26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59" s="71"/>
      <c r="AN2659" s="22"/>
      <c r="AO2659" s="22"/>
      <c r="AP2659" s="208"/>
      <c r="AQ2659" s="42" t="e">
        <f>IF(tbl_TransDet_Exp[[#This Row],[Custom SR Type]]="",INDEX(SR_Lookup[Section Name],MATCH(tbl_TransDet_Exp[[#This Row],[Account]],SR_Lookup[Account],0)),tbl_TransDet_Exp[[#This Row],[Custom SR Type]])</f>
        <v>#N/A</v>
      </c>
      <c r="AR2659" s="42">
        <f>VALUE(CONCATENATE(C2659,TEXT(tbl_TransDet_Exp[[#This Row],[Pd]],"00")))</f>
        <v>0</v>
      </c>
      <c r="AS2659" s="42" t="str">
        <f>TEXT(tbl_TransDet_Exp[[#This Row],[Project Id]],"000000")</f>
        <v>000000</v>
      </c>
      <c r="AT2659" s="42" t="e">
        <f>INDEX(Table11[Description],MATCH(tbl_TransDet_Exp[[#This Row],[Account]],Table11[GL Account],0))</f>
        <v>#N/A</v>
      </c>
      <c r="AU26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0" spans="2:47">
      <c r="B2660" s="11"/>
      <c r="C2660" s="243"/>
      <c r="D2660" s="243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244"/>
      <c r="P2660" s="11"/>
      <c r="Q2660" s="245"/>
      <c r="R2660" s="11"/>
      <c r="S2660" s="11"/>
      <c r="T2660" s="11"/>
      <c r="U2660" s="11"/>
      <c r="V2660" s="11"/>
      <c r="W2660" s="11"/>
      <c r="X2660" s="11"/>
      <c r="Y2660" s="11"/>
      <c r="Z2660" s="246"/>
      <c r="AA26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0" s="250" t="e">
        <f>IF(tbl_TransDet_Exp[[#This Row],[+/-  (HR GL Detail)]]&lt;&gt;"",tbl_TransDet_Exp[[#This Row],[+/-  (HR GL Detail)]],IF(#REF!&lt;&gt;"",#REF!,""))</f>
        <v>#REF!</v>
      </c>
      <c r="AC2660" s="250" t="str">
        <f t="shared" si="126"/>
        <v>https://financials.omni.fsu.edu/psp/sprdfi/EMPLOYEE/ERP/c/AUDIT_EXPENSE_FUNCTIONS.TE_EXP_SHEET_INQ.GBL?SHEET_ID=</v>
      </c>
      <c r="AD2660" s="250" t="str">
        <f t="shared" si="127"/>
        <v>&amp;PAGE=EX_SHEET_ENTRY</v>
      </c>
      <c r="AE2660" s="250" t="str">
        <f>IF(LEFT(tbl_TransDet_Exp[[#This Row],[Journal Id]],2)="EX",TEXT(tbl_TransDet_Exp[[#This Row],[Vch /Ex /PayId]],"0000000000"),"")</f>
        <v/>
      </c>
      <c r="AF2660" s="250" t="b">
        <f>IF(tbl_TransDet_Exp[[#This Row],[ER Lookup and Format]]&lt;&gt;"",CONCATENATE(tbl_TransDet_Exp[[#This Row],[https://financials.omni.fsu.edu/psp/sprdfi/EMPLOYEE/ERP/c/AUDIT_EXPENSE_FUNCTIONS.TE_EXP_SHEET_INQ.GBL?SHEET_ID=]],AE2660,tbl_TransDet_Exp[[#This Row],[&amp;PAGE=EX_SHEET_ENTRY]]))</f>
        <v>0</v>
      </c>
      <c r="AG2660" s="250" t="str">
        <f t="shared" si="128"/>
        <v>https://docmgmt.its.fsu.edu/NolijWeb/public/apiLoginCheck.jsp?redir=../documentviewer/%3FdocumentId%3D</v>
      </c>
      <c r="AH26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0" s="250" t="str">
        <f>tbl_TransDet_Exp[[#Headers],[&amp;TargetFrameName=None]]</f>
        <v>&amp;TargetFrameName=None</v>
      </c>
      <c r="AJ26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0" s="71"/>
      <c r="AN2660" s="22"/>
      <c r="AO2660" s="22"/>
      <c r="AP2660" s="208"/>
      <c r="AQ2660" s="42" t="e">
        <f>IF(tbl_TransDet_Exp[[#This Row],[Custom SR Type]]="",INDEX(SR_Lookup[Section Name],MATCH(tbl_TransDet_Exp[[#This Row],[Account]],SR_Lookup[Account],0)),tbl_TransDet_Exp[[#This Row],[Custom SR Type]])</f>
        <v>#N/A</v>
      </c>
      <c r="AR2660" s="42">
        <f>VALUE(CONCATENATE(C2660,TEXT(tbl_TransDet_Exp[[#This Row],[Pd]],"00")))</f>
        <v>0</v>
      </c>
      <c r="AS2660" s="42" t="str">
        <f>TEXT(tbl_TransDet_Exp[[#This Row],[Project Id]],"000000")</f>
        <v>000000</v>
      </c>
      <c r="AT2660" s="42" t="e">
        <f>INDEX(Table11[Description],MATCH(tbl_TransDet_Exp[[#This Row],[Account]],Table11[GL Account],0))</f>
        <v>#N/A</v>
      </c>
      <c r="AU26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1" spans="2:47">
      <c r="B2661" s="11"/>
      <c r="C2661" s="243"/>
      <c r="D2661" s="243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244"/>
      <c r="P2661" s="11"/>
      <c r="Q2661" s="245"/>
      <c r="R2661" s="11"/>
      <c r="S2661" s="11"/>
      <c r="T2661" s="11"/>
      <c r="U2661" s="11"/>
      <c r="V2661" s="11"/>
      <c r="W2661" s="11"/>
      <c r="X2661" s="11"/>
      <c r="Y2661" s="11"/>
      <c r="Z2661" s="246"/>
      <c r="AA26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1" s="250" t="e">
        <f>IF(tbl_TransDet_Exp[[#This Row],[+/-  (HR GL Detail)]]&lt;&gt;"",tbl_TransDet_Exp[[#This Row],[+/-  (HR GL Detail)]],IF(#REF!&lt;&gt;"",#REF!,""))</f>
        <v>#REF!</v>
      </c>
      <c r="AC2661" s="250" t="str">
        <f t="shared" si="126"/>
        <v>https://financials.omni.fsu.edu/psp/sprdfi/EMPLOYEE/ERP/c/AUDIT_EXPENSE_FUNCTIONS.TE_EXP_SHEET_INQ.GBL?SHEET_ID=</v>
      </c>
      <c r="AD2661" s="250" t="str">
        <f t="shared" si="127"/>
        <v>&amp;PAGE=EX_SHEET_ENTRY</v>
      </c>
      <c r="AE2661" s="250" t="str">
        <f>IF(LEFT(tbl_TransDet_Exp[[#This Row],[Journal Id]],2)="EX",TEXT(tbl_TransDet_Exp[[#This Row],[Vch /Ex /PayId]],"0000000000"),"")</f>
        <v/>
      </c>
      <c r="AF2661" s="250" t="b">
        <f>IF(tbl_TransDet_Exp[[#This Row],[ER Lookup and Format]]&lt;&gt;"",CONCATENATE(tbl_TransDet_Exp[[#This Row],[https://financials.omni.fsu.edu/psp/sprdfi/EMPLOYEE/ERP/c/AUDIT_EXPENSE_FUNCTIONS.TE_EXP_SHEET_INQ.GBL?SHEET_ID=]],AE2661,tbl_TransDet_Exp[[#This Row],[&amp;PAGE=EX_SHEET_ENTRY]]))</f>
        <v>0</v>
      </c>
      <c r="AG2661" s="250" t="str">
        <f t="shared" si="128"/>
        <v>https://docmgmt.its.fsu.edu/NolijWeb/public/apiLoginCheck.jsp?redir=../documentviewer/%3FdocumentId%3D</v>
      </c>
      <c r="AH26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1" s="250" t="str">
        <f>tbl_TransDet_Exp[[#Headers],[&amp;TargetFrameName=None]]</f>
        <v>&amp;TargetFrameName=None</v>
      </c>
      <c r="AJ26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1" s="71"/>
      <c r="AN2661" s="22"/>
      <c r="AO2661" s="22"/>
      <c r="AP2661" s="208"/>
      <c r="AQ2661" s="42" t="e">
        <f>IF(tbl_TransDet_Exp[[#This Row],[Custom SR Type]]="",INDEX(SR_Lookup[Section Name],MATCH(tbl_TransDet_Exp[[#This Row],[Account]],SR_Lookup[Account],0)),tbl_TransDet_Exp[[#This Row],[Custom SR Type]])</f>
        <v>#N/A</v>
      </c>
      <c r="AR2661" s="42">
        <f>VALUE(CONCATENATE(C2661,TEXT(tbl_TransDet_Exp[[#This Row],[Pd]],"00")))</f>
        <v>0</v>
      </c>
      <c r="AS2661" s="42" t="str">
        <f>TEXT(tbl_TransDet_Exp[[#This Row],[Project Id]],"000000")</f>
        <v>000000</v>
      </c>
      <c r="AT2661" s="42" t="e">
        <f>INDEX(Table11[Description],MATCH(tbl_TransDet_Exp[[#This Row],[Account]],Table11[GL Account],0))</f>
        <v>#N/A</v>
      </c>
      <c r="AU26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2" spans="2:47">
      <c r="B2662" s="11"/>
      <c r="C2662" s="243"/>
      <c r="D2662" s="243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244"/>
      <c r="P2662" s="11"/>
      <c r="Q2662" s="245"/>
      <c r="R2662" s="11"/>
      <c r="S2662" s="11"/>
      <c r="T2662" s="11"/>
      <c r="U2662" s="11"/>
      <c r="V2662" s="11"/>
      <c r="W2662" s="11"/>
      <c r="X2662" s="11"/>
      <c r="Y2662" s="11"/>
      <c r="Z2662" s="246"/>
      <c r="AA26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2" s="250" t="e">
        <f>IF(tbl_TransDet_Exp[[#This Row],[+/-  (HR GL Detail)]]&lt;&gt;"",tbl_TransDet_Exp[[#This Row],[+/-  (HR GL Detail)]],IF(#REF!&lt;&gt;"",#REF!,""))</f>
        <v>#REF!</v>
      </c>
      <c r="AC2662" s="250" t="str">
        <f t="shared" si="126"/>
        <v>https://financials.omni.fsu.edu/psp/sprdfi/EMPLOYEE/ERP/c/AUDIT_EXPENSE_FUNCTIONS.TE_EXP_SHEET_INQ.GBL?SHEET_ID=</v>
      </c>
      <c r="AD2662" s="250" t="str">
        <f t="shared" si="127"/>
        <v>&amp;PAGE=EX_SHEET_ENTRY</v>
      </c>
      <c r="AE2662" s="250" t="str">
        <f>IF(LEFT(tbl_TransDet_Exp[[#This Row],[Journal Id]],2)="EX",TEXT(tbl_TransDet_Exp[[#This Row],[Vch /Ex /PayId]],"0000000000"),"")</f>
        <v/>
      </c>
      <c r="AF2662" s="250" t="b">
        <f>IF(tbl_TransDet_Exp[[#This Row],[ER Lookup and Format]]&lt;&gt;"",CONCATENATE(tbl_TransDet_Exp[[#This Row],[https://financials.omni.fsu.edu/psp/sprdfi/EMPLOYEE/ERP/c/AUDIT_EXPENSE_FUNCTIONS.TE_EXP_SHEET_INQ.GBL?SHEET_ID=]],AE2662,tbl_TransDet_Exp[[#This Row],[&amp;PAGE=EX_SHEET_ENTRY]]))</f>
        <v>0</v>
      </c>
      <c r="AG2662" s="250" t="str">
        <f t="shared" si="128"/>
        <v>https://docmgmt.its.fsu.edu/NolijWeb/public/apiLoginCheck.jsp?redir=../documentviewer/%3FdocumentId%3D</v>
      </c>
      <c r="AH26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2" s="250" t="str">
        <f>tbl_TransDet_Exp[[#Headers],[&amp;TargetFrameName=None]]</f>
        <v>&amp;TargetFrameName=None</v>
      </c>
      <c r="AJ26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2" s="71"/>
      <c r="AN2662" s="22"/>
      <c r="AO2662" s="22"/>
      <c r="AP2662" s="208"/>
      <c r="AQ2662" s="42" t="e">
        <f>IF(tbl_TransDet_Exp[[#This Row],[Custom SR Type]]="",INDEX(SR_Lookup[Section Name],MATCH(tbl_TransDet_Exp[[#This Row],[Account]],SR_Lookup[Account],0)),tbl_TransDet_Exp[[#This Row],[Custom SR Type]])</f>
        <v>#N/A</v>
      </c>
      <c r="AR2662" s="42">
        <f>VALUE(CONCATENATE(C2662,TEXT(tbl_TransDet_Exp[[#This Row],[Pd]],"00")))</f>
        <v>0</v>
      </c>
      <c r="AS2662" s="42" t="str">
        <f>TEXT(tbl_TransDet_Exp[[#This Row],[Project Id]],"000000")</f>
        <v>000000</v>
      </c>
      <c r="AT2662" s="42" t="e">
        <f>INDEX(Table11[Description],MATCH(tbl_TransDet_Exp[[#This Row],[Account]],Table11[GL Account],0))</f>
        <v>#N/A</v>
      </c>
      <c r="AU26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3" spans="2:47">
      <c r="B2663" s="11"/>
      <c r="C2663" s="243"/>
      <c r="D2663" s="243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244"/>
      <c r="P2663" s="11"/>
      <c r="Q2663" s="245"/>
      <c r="R2663" s="11"/>
      <c r="S2663" s="11"/>
      <c r="T2663" s="11"/>
      <c r="U2663" s="11"/>
      <c r="V2663" s="11"/>
      <c r="W2663" s="11"/>
      <c r="X2663" s="11"/>
      <c r="Y2663" s="11"/>
      <c r="Z2663" s="246"/>
      <c r="AA26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3" s="250" t="e">
        <f>IF(tbl_TransDet_Exp[[#This Row],[+/-  (HR GL Detail)]]&lt;&gt;"",tbl_TransDet_Exp[[#This Row],[+/-  (HR GL Detail)]],IF(#REF!&lt;&gt;"",#REF!,""))</f>
        <v>#REF!</v>
      </c>
      <c r="AC2663" s="250" t="str">
        <f t="shared" si="126"/>
        <v>https://financials.omni.fsu.edu/psp/sprdfi/EMPLOYEE/ERP/c/AUDIT_EXPENSE_FUNCTIONS.TE_EXP_SHEET_INQ.GBL?SHEET_ID=</v>
      </c>
      <c r="AD2663" s="250" t="str">
        <f t="shared" si="127"/>
        <v>&amp;PAGE=EX_SHEET_ENTRY</v>
      </c>
      <c r="AE2663" s="250" t="str">
        <f>IF(LEFT(tbl_TransDet_Exp[[#This Row],[Journal Id]],2)="EX",TEXT(tbl_TransDet_Exp[[#This Row],[Vch /Ex /PayId]],"0000000000"),"")</f>
        <v/>
      </c>
      <c r="AF2663" s="250" t="b">
        <f>IF(tbl_TransDet_Exp[[#This Row],[ER Lookup and Format]]&lt;&gt;"",CONCATENATE(tbl_TransDet_Exp[[#This Row],[https://financials.omni.fsu.edu/psp/sprdfi/EMPLOYEE/ERP/c/AUDIT_EXPENSE_FUNCTIONS.TE_EXP_SHEET_INQ.GBL?SHEET_ID=]],AE2663,tbl_TransDet_Exp[[#This Row],[&amp;PAGE=EX_SHEET_ENTRY]]))</f>
        <v>0</v>
      </c>
      <c r="AG2663" s="250" t="str">
        <f t="shared" si="128"/>
        <v>https://docmgmt.its.fsu.edu/NolijWeb/public/apiLoginCheck.jsp?redir=../documentviewer/%3FdocumentId%3D</v>
      </c>
      <c r="AH26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3" s="250" t="str">
        <f>tbl_TransDet_Exp[[#Headers],[&amp;TargetFrameName=None]]</f>
        <v>&amp;TargetFrameName=None</v>
      </c>
      <c r="AJ26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3" s="71"/>
      <c r="AN2663" s="22"/>
      <c r="AO2663" s="22"/>
      <c r="AP2663" s="208"/>
      <c r="AQ2663" s="42" t="e">
        <f>IF(tbl_TransDet_Exp[[#This Row],[Custom SR Type]]="",INDEX(SR_Lookup[Section Name],MATCH(tbl_TransDet_Exp[[#This Row],[Account]],SR_Lookup[Account],0)),tbl_TransDet_Exp[[#This Row],[Custom SR Type]])</f>
        <v>#N/A</v>
      </c>
      <c r="AR2663" s="42">
        <f>VALUE(CONCATENATE(C2663,TEXT(tbl_TransDet_Exp[[#This Row],[Pd]],"00")))</f>
        <v>0</v>
      </c>
      <c r="AS2663" s="42" t="str">
        <f>TEXT(tbl_TransDet_Exp[[#This Row],[Project Id]],"000000")</f>
        <v>000000</v>
      </c>
      <c r="AT2663" s="42" t="e">
        <f>INDEX(Table11[Description],MATCH(tbl_TransDet_Exp[[#This Row],[Account]],Table11[GL Account],0))</f>
        <v>#N/A</v>
      </c>
      <c r="AU26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4" spans="2:47">
      <c r="B2664" s="11"/>
      <c r="C2664" s="243"/>
      <c r="D2664" s="243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244"/>
      <c r="P2664" s="11"/>
      <c r="Q2664" s="245"/>
      <c r="R2664" s="11"/>
      <c r="S2664" s="11"/>
      <c r="T2664" s="11"/>
      <c r="U2664" s="11"/>
      <c r="V2664" s="11"/>
      <c r="W2664" s="11"/>
      <c r="X2664" s="11"/>
      <c r="Y2664" s="11"/>
      <c r="Z2664" s="246"/>
      <c r="AA26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4" s="250" t="e">
        <f>IF(tbl_TransDet_Exp[[#This Row],[+/-  (HR GL Detail)]]&lt;&gt;"",tbl_TransDet_Exp[[#This Row],[+/-  (HR GL Detail)]],IF(#REF!&lt;&gt;"",#REF!,""))</f>
        <v>#REF!</v>
      </c>
      <c r="AC2664" s="250" t="str">
        <f t="shared" si="126"/>
        <v>https://financials.omni.fsu.edu/psp/sprdfi/EMPLOYEE/ERP/c/AUDIT_EXPENSE_FUNCTIONS.TE_EXP_SHEET_INQ.GBL?SHEET_ID=</v>
      </c>
      <c r="AD2664" s="250" t="str">
        <f t="shared" si="127"/>
        <v>&amp;PAGE=EX_SHEET_ENTRY</v>
      </c>
      <c r="AE2664" s="250" t="str">
        <f>IF(LEFT(tbl_TransDet_Exp[[#This Row],[Journal Id]],2)="EX",TEXT(tbl_TransDet_Exp[[#This Row],[Vch /Ex /PayId]],"0000000000"),"")</f>
        <v/>
      </c>
      <c r="AF2664" s="250" t="b">
        <f>IF(tbl_TransDet_Exp[[#This Row],[ER Lookup and Format]]&lt;&gt;"",CONCATENATE(tbl_TransDet_Exp[[#This Row],[https://financials.omni.fsu.edu/psp/sprdfi/EMPLOYEE/ERP/c/AUDIT_EXPENSE_FUNCTIONS.TE_EXP_SHEET_INQ.GBL?SHEET_ID=]],AE2664,tbl_TransDet_Exp[[#This Row],[&amp;PAGE=EX_SHEET_ENTRY]]))</f>
        <v>0</v>
      </c>
      <c r="AG2664" s="250" t="str">
        <f t="shared" si="128"/>
        <v>https://docmgmt.its.fsu.edu/NolijWeb/public/apiLoginCheck.jsp?redir=../documentviewer/%3FdocumentId%3D</v>
      </c>
      <c r="AH26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4" s="250" t="str">
        <f>tbl_TransDet_Exp[[#Headers],[&amp;TargetFrameName=None]]</f>
        <v>&amp;TargetFrameName=None</v>
      </c>
      <c r="AJ26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4" s="71"/>
      <c r="AN2664" s="22"/>
      <c r="AO2664" s="22"/>
      <c r="AP2664" s="208"/>
      <c r="AQ2664" s="42" t="e">
        <f>IF(tbl_TransDet_Exp[[#This Row],[Custom SR Type]]="",INDEX(SR_Lookup[Section Name],MATCH(tbl_TransDet_Exp[[#This Row],[Account]],SR_Lookup[Account],0)),tbl_TransDet_Exp[[#This Row],[Custom SR Type]])</f>
        <v>#N/A</v>
      </c>
      <c r="AR2664" s="42">
        <f>VALUE(CONCATENATE(C2664,TEXT(tbl_TransDet_Exp[[#This Row],[Pd]],"00")))</f>
        <v>0</v>
      </c>
      <c r="AS2664" s="42" t="str">
        <f>TEXT(tbl_TransDet_Exp[[#This Row],[Project Id]],"000000")</f>
        <v>000000</v>
      </c>
      <c r="AT2664" s="42" t="e">
        <f>INDEX(Table11[Description],MATCH(tbl_TransDet_Exp[[#This Row],[Account]],Table11[GL Account],0))</f>
        <v>#N/A</v>
      </c>
      <c r="AU26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5" spans="2:47">
      <c r="B2665" s="11"/>
      <c r="C2665" s="243"/>
      <c r="D2665" s="243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244"/>
      <c r="P2665" s="11"/>
      <c r="Q2665" s="245"/>
      <c r="R2665" s="11"/>
      <c r="S2665" s="11"/>
      <c r="T2665" s="11"/>
      <c r="U2665" s="11"/>
      <c r="V2665" s="11"/>
      <c r="W2665" s="11"/>
      <c r="X2665" s="11"/>
      <c r="Y2665" s="11"/>
      <c r="Z2665" s="246"/>
      <c r="AA26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5" s="250" t="e">
        <f>IF(tbl_TransDet_Exp[[#This Row],[+/-  (HR GL Detail)]]&lt;&gt;"",tbl_TransDet_Exp[[#This Row],[+/-  (HR GL Detail)]],IF(#REF!&lt;&gt;"",#REF!,""))</f>
        <v>#REF!</v>
      </c>
      <c r="AC2665" s="250" t="str">
        <f t="shared" si="126"/>
        <v>https://financials.omni.fsu.edu/psp/sprdfi/EMPLOYEE/ERP/c/AUDIT_EXPENSE_FUNCTIONS.TE_EXP_SHEET_INQ.GBL?SHEET_ID=</v>
      </c>
      <c r="AD2665" s="250" t="str">
        <f t="shared" si="127"/>
        <v>&amp;PAGE=EX_SHEET_ENTRY</v>
      </c>
      <c r="AE2665" s="250" t="str">
        <f>IF(LEFT(tbl_TransDet_Exp[[#This Row],[Journal Id]],2)="EX",TEXT(tbl_TransDet_Exp[[#This Row],[Vch /Ex /PayId]],"0000000000"),"")</f>
        <v/>
      </c>
      <c r="AF2665" s="250" t="b">
        <f>IF(tbl_TransDet_Exp[[#This Row],[ER Lookup and Format]]&lt;&gt;"",CONCATENATE(tbl_TransDet_Exp[[#This Row],[https://financials.omni.fsu.edu/psp/sprdfi/EMPLOYEE/ERP/c/AUDIT_EXPENSE_FUNCTIONS.TE_EXP_SHEET_INQ.GBL?SHEET_ID=]],AE2665,tbl_TransDet_Exp[[#This Row],[&amp;PAGE=EX_SHEET_ENTRY]]))</f>
        <v>0</v>
      </c>
      <c r="AG2665" s="250" t="str">
        <f t="shared" si="128"/>
        <v>https://docmgmt.its.fsu.edu/NolijWeb/public/apiLoginCheck.jsp?redir=../documentviewer/%3FdocumentId%3D</v>
      </c>
      <c r="AH26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5" s="250" t="str">
        <f>tbl_TransDet_Exp[[#Headers],[&amp;TargetFrameName=None]]</f>
        <v>&amp;TargetFrameName=None</v>
      </c>
      <c r="AJ26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5" s="71"/>
      <c r="AN2665" s="22"/>
      <c r="AO2665" s="22"/>
      <c r="AP2665" s="208"/>
      <c r="AQ2665" s="42" t="e">
        <f>IF(tbl_TransDet_Exp[[#This Row],[Custom SR Type]]="",INDEX(SR_Lookup[Section Name],MATCH(tbl_TransDet_Exp[[#This Row],[Account]],SR_Lookup[Account],0)),tbl_TransDet_Exp[[#This Row],[Custom SR Type]])</f>
        <v>#N/A</v>
      </c>
      <c r="AR2665" s="42">
        <f>VALUE(CONCATENATE(C2665,TEXT(tbl_TransDet_Exp[[#This Row],[Pd]],"00")))</f>
        <v>0</v>
      </c>
      <c r="AS2665" s="42" t="str">
        <f>TEXT(tbl_TransDet_Exp[[#This Row],[Project Id]],"000000")</f>
        <v>000000</v>
      </c>
      <c r="AT2665" s="42" t="e">
        <f>INDEX(Table11[Description],MATCH(tbl_TransDet_Exp[[#This Row],[Account]],Table11[GL Account],0))</f>
        <v>#N/A</v>
      </c>
      <c r="AU26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6" spans="2:47">
      <c r="B2666" s="11"/>
      <c r="C2666" s="243"/>
      <c r="D2666" s="243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244"/>
      <c r="P2666" s="11"/>
      <c r="Q2666" s="245"/>
      <c r="R2666" s="11"/>
      <c r="S2666" s="11"/>
      <c r="T2666" s="11"/>
      <c r="U2666" s="11"/>
      <c r="V2666" s="11"/>
      <c r="W2666" s="11"/>
      <c r="X2666" s="11"/>
      <c r="Y2666" s="11"/>
      <c r="Z2666" s="246"/>
      <c r="AA26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6" s="250" t="e">
        <f>IF(tbl_TransDet_Exp[[#This Row],[+/-  (HR GL Detail)]]&lt;&gt;"",tbl_TransDet_Exp[[#This Row],[+/-  (HR GL Detail)]],IF(#REF!&lt;&gt;"",#REF!,""))</f>
        <v>#REF!</v>
      </c>
      <c r="AC2666" s="250" t="str">
        <f t="shared" si="126"/>
        <v>https://financials.omni.fsu.edu/psp/sprdfi/EMPLOYEE/ERP/c/AUDIT_EXPENSE_FUNCTIONS.TE_EXP_SHEET_INQ.GBL?SHEET_ID=</v>
      </c>
      <c r="AD2666" s="250" t="str">
        <f t="shared" si="127"/>
        <v>&amp;PAGE=EX_SHEET_ENTRY</v>
      </c>
      <c r="AE2666" s="250" t="str">
        <f>IF(LEFT(tbl_TransDet_Exp[[#This Row],[Journal Id]],2)="EX",TEXT(tbl_TransDet_Exp[[#This Row],[Vch /Ex /PayId]],"0000000000"),"")</f>
        <v/>
      </c>
      <c r="AF2666" s="250" t="b">
        <f>IF(tbl_TransDet_Exp[[#This Row],[ER Lookup and Format]]&lt;&gt;"",CONCATENATE(tbl_TransDet_Exp[[#This Row],[https://financials.omni.fsu.edu/psp/sprdfi/EMPLOYEE/ERP/c/AUDIT_EXPENSE_FUNCTIONS.TE_EXP_SHEET_INQ.GBL?SHEET_ID=]],AE2666,tbl_TransDet_Exp[[#This Row],[&amp;PAGE=EX_SHEET_ENTRY]]))</f>
        <v>0</v>
      </c>
      <c r="AG2666" s="250" t="str">
        <f t="shared" si="128"/>
        <v>https://docmgmt.its.fsu.edu/NolijWeb/public/apiLoginCheck.jsp?redir=../documentviewer/%3FdocumentId%3D</v>
      </c>
      <c r="AH26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6" s="250" t="str">
        <f>tbl_TransDet_Exp[[#Headers],[&amp;TargetFrameName=None]]</f>
        <v>&amp;TargetFrameName=None</v>
      </c>
      <c r="AJ26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6" s="71"/>
      <c r="AN2666" s="22"/>
      <c r="AO2666" s="22"/>
      <c r="AP2666" s="208"/>
      <c r="AQ2666" s="42" t="e">
        <f>IF(tbl_TransDet_Exp[[#This Row],[Custom SR Type]]="",INDEX(SR_Lookup[Section Name],MATCH(tbl_TransDet_Exp[[#This Row],[Account]],SR_Lookup[Account],0)),tbl_TransDet_Exp[[#This Row],[Custom SR Type]])</f>
        <v>#N/A</v>
      </c>
      <c r="AR2666" s="42">
        <f>VALUE(CONCATENATE(C2666,TEXT(tbl_TransDet_Exp[[#This Row],[Pd]],"00")))</f>
        <v>0</v>
      </c>
      <c r="AS2666" s="42" t="str">
        <f>TEXT(tbl_TransDet_Exp[[#This Row],[Project Id]],"000000")</f>
        <v>000000</v>
      </c>
      <c r="AT2666" s="42" t="e">
        <f>INDEX(Table11[Description],MATCH(tbl_TransDet_Exp[[#This Row],[Account]],Table11[GL Account],0))</f>
        <v>#N/A</v>
      </c>
      <c r="AU26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7" spans="2:47">
      <c r="B2667" s="11"/>
      <c r="C2667" s="243"/>
      <c r="D2667" s="243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244"/>
      <c r="P2667" s="11"/>
      <c r="Q2667" s="245"/>
      <c r="R2667" s="11"/>
      <c r="S2667" s="11"/>
      <c r="T2667" s="11"/>
      <c r="U2667" s="11"/>
      <c r="V2667" s="11"/>
      <c r="W2667" s="11"/>
      <c r="X2667" s="11"/>
      <c r="Y2667" s="11"/>
      <c r="Z2667" s="246"/>
      <c r="AA26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7" s="250" t="e">
        <f>IF(tbl_TransDet_Exp[[#This Row],[+/-  (HR GL Detail)]]&lt;&gt;"",tbl_TransDet_Exp[[#This Row],[+/-  (HR GL Detail)]],IF(#REF!&lt;&gt;"",#REF!,""))</f>
        <v>#REF!</v>
      </c>
      <c r="AC2667" s="250" t="str">
        <f t="shared" si="126"/>
        <v>https://financials.omni.fsu.edu/psp/sprdfi/EMPLOYEE/ERP/c/AUDIT_EXPENSE_FUNCTIONS.TE_EXP_SHEET_INQ.GBL?SHEET_ID=</v>
      </c>
      <c r="AD2667" s="250" t="str">
        <f t="shared" si="127"/>
        <v>&amp;PAGE=EX_SHEET_ENTRY</v>
      </c>
      <c r="AE2667" s="250" t="str">
        <f>IF(LEFT(tbl_TransDet_Exp[[#This Row],[Journal Id]],2)="EX",TEXT(tbl_TransDet_Exp[[#This Row],[Vch /Ex /PayId]],"0000000000"),"")</f>
        <v/>
      </c>
      <c r="AF2667" s="250" t="b">
        <f>IF(tbl_TransDet_Exp[[#This Row],[ER Lookup and Format]]&lt;&gt;"",CONCATENATE(tbl_TransDet_Exp[[#This Row],[https://financials.omni.fsu.edu/psp/sprdfi/EMPLOYEE/ERP/c/AUDIT_EXPENSE_FUNCTIONS.TE_EXP_SHEET_INQ.GBL?SHEET_ID=]],AE2667,tbl_TransDet_Exp[[#This Row],[&amp;PAGE=EX_SHEET_ENTRY]]))</f>
        <v>0</v>
      </c>
      <c r="AG2667" s="250" t="str">
        <f t="shared" si="128"/>
        <v>https://docmgmt.its.fsu.edu/NolijWeb/public/apiLoginCheck.jsp?redir=../documentviewer/%3FdocumentId%3D</v>
      </c>
      <c r="AH26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7" s="250" t="str">
        <f>tbl_TransDet_Exp[[#Headers],[&amp;TargetFrameName=None]]</f>
        <v>&amp;TargetFrameName=None</v>
      </c>
      <c r="AJ26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7" s="71"/>
      <c r="AN2667" s="22"/>
      <c r="AO2667" s="22"/>
      <c r="AP2667" s="208"/>
      <c r="AQ2667" s="42" t="e">
        <f>IF(tbl_TransDet_Exp[[#This Row],[Custom SR Type]]="",INDEX(SR_Lookup[Section Name],MATCH(tbl_TransDet_Exp[[#This Row],[Account]],SR_Lookup[Account],0)),tbl_TransDet_Exp[[#This Row],[Custom SR Type]])</f>
        <v>#N/A</v>
      </c>
      <c r="AR2667" s="42">
        <f>VALUE(CONCATENATE(C2667,TEXT(tbl_TransDet_Exp[[#This Row],[Pd]],"00")))</f>
        <v>0</v>
      </c>
      <c r="AS2667" s="42" t="str">
        <f>TEXT(tbl_TransDet_Exp[[#This Row],[Project Id]],"000000")</f>
        <v>000000</v>
      </c>
      <c r="AT2667" s="42" t="e">
        <f>INDEX(Table11[Description],MATCH(tbl_TransDet_Exp[[#This Row],[Account]],Table11[GL Account],0))</f>
        <v>#N/A</v>
      </c>
      <c r="AU26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8" spans="2:47">
      <c r="B2668" s="11"/>
      <c r="C2668" s="243"/>
      <c r="D2668" s="243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244"/>
      <c r="P2668" s="11"/>
      <c r="Q2668" s="245"/>
      <c r="R2668" s="11"/>
      <c r="S2668" s="11"/>
      <c r="T2668" s="11"/>
      <c r="U2668" s="11"/>
      <c r="V2668" s="11"/>
      <c r="W2668" s="11"/>
      <c r="X2668" s="11"/>
      <c r="Y2668" s="11"/>
      <c r="Z2668" s="246"/>
      <c r="AA26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8" s="250" t="e">
        <f>IF(tbl_TransDet_Exp[[#This Row],[+/-  (HR GL Detail)]]&lt;&gt;"",tbl_TransDet_Exp[[#This Row],[+/-  (HR GL Detail)]],IF(#REF!&lt;&gt;"",#REF!,""))</f>
        <v>#REF!</v>
      </c>
      <c r="AC2668" s="250" t="str">
        <f t="shared" si="126"/>
        <v>https://financials.omni.fsu.edu/psp/sprdfi/EMPLOYEE/ERP/c/AUDIT_EXPENSE_FUNCTIONS.TE_EXP_SHEET_INQ.GBL?SHEET_ID=</v>
      </c>
      <c r="AD2668" s="250" t="str">
        <f t="shared" si="127"/>
        <v>&amp;PAGE=EX_SHEET_ENTRY</v>
      </c>
      <c r="AE2668" s="250" t="str">
        <f>IF(LEFT(tbl_TransDet_Exp[[#This Row],[Journal Id]],2)="EX",TEXT(tbl_TransDet_Exp[[#This Row],[Vch /Ex /PayId]],"0000000000"),"")</f>
        <v/>
      </c>
      <c r="AF2668" s="250" t="b">
        <f>IF(tbl_TransDet_Exp[[#This Row],[ER Lookup and Format]]&lt;&gt;"",CONCATENATE(tbl_TransDet_Exp[[#This Row],[https://financials.omni.fsu.edu/psp/sprdfi/EMPLOYEE/ERP/c/AUDIT_EXPENSE_FUNCTIONS.TE_EXP_SHEET_INQ.GBL?SHEET_ID=]],AE2668,tbl_TransDet_Exp[[#This Row],[&amp;PAGE=EX_SHEET_ENTRY]]))</f>
        <v>0</v>
      </c>
      <c r="AG2668" s="250" t="str">
        <f t="shared" si="128"/>
        <v>https://docmgmt.its.fsu.edu/NolijWeb/public/apiLoginCheck.jsp?redir=../documentviewer/%3FdocumentId%3D</v>
      </c>
      <c r="AH26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8" s="250" t="str">
        <f>tbl_TransDet_Exp[[#Headers],[&amp;TargetFrameName=None]]</f>
        <v>&amp;TargetFrameName=None</v>
      </c>
      <c r="AJ26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8" s="71"/>
      <c r="AN2668" s="22"/>
      <c r="AO2668" s="22"/>
      <c r="AP2668" s="208"/>
      <c r="AQ2668" s="42" t="e">
        <f>IF(tbl_TransDet_Exp[[#This Row],[Custom SR Type]]="",INDEX(SR_Lookup[Section Name],MATCH(tbl_TransDet_Exp[[#This Row],[Account]],SR_Lookup[Account],0)),tbl_TransDet_Exp[[#This Row],[Custom SR Type]])</f>
        <v>#N/A</v>
      </c>
      <c r="AR2668" s="42">
        <f>VALUE(CONCATENATE(C2668,TEXT(tbl_TransDet_Exp[[#This Row],[Pd]],"00")))</f>
        <v>0</v>
      </c>
      <c r="AS2668" s="42" t="str">
        <f>TEXT(tbl_TransDet_Exp[[#This Row],[Project Id]],"000000")</f>
        <v>000000</v>
      </c>
      <c r="AT2668" s="42" t="e">
        <f>INDEX(Table11[Description],MATCH(tbl_TransDet_Exp[[#This Row],[Account]],Table11[GL Account],0))</f>
        <v>#N/A</v>
      </c>
      <c r="AU26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69" spans="2:47">
      <c r="B2669" s="11"/>
      <c r="C2669" s="243"/>
      <c r="D2669" s="243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244"/>
      <c r="P2669" s="11"/>
      <c r="Q2669" s="245"/>
      <c r="R2669" s="11"/>
      <c r="S2669" s="11"/>
      <c r="T2669" s="11"/>
      <c r="U2669" s="11"/>
      <c r="V2669" s="11"/>
      <c r="W2669" s="11"/>
      <c r="X2669" s="11"/>
      <c r="Y2669" s="11"/>
      <c r="Z2669" s="246"/>
      <c r="AA26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69" s="250" t="e">
        <f>IF(tbl_TransDet_Exp[[#This Row],[+/-  (HR GL Detail)]]&lt;&gt;"",tbl_TransDet_Exp[[#This Row],[+/-  (HR GL Detail)]],IF(#REF!&lt;&gt;"",#REF!,""))</f>
        <v>#REF!</v>
      </c>
      <c r="AC2669" s="250" t="str">
        <f t="shared" si="126"/>
        <v>https://financials.omni.fsu.edu/psp/sprdfi/EMPLOYEE/ERP/c/AUDIT_EXPENSE_FUNCTIONS.TE_EXP_SHEET_INQ.GBL?SHEET_ID=</v>
      </c>
      <c r="AD2669" s="250" t="str">
        <f t="shared" si="127"/>
        <v>&amp;PAGE=EX_SHEET_ENTRY</v>
      </c>
      <c r="AE2669" s="250" t="str">
        <f>IF(LEFT(tbl_TransDet_Exp[[#This Row],[Journal Id]],2)="EX",TEXT(tbl_TransDet_Exp[[#This Row],[Vch /Ex /PayId]],"0000000000"),"")</f>
        <v/>
      </c>
      <c r="AF2669" s="250" t="b">
        <f>IF(tbl_TransDet_Exp[[#This Row],[ER Lookup and Format]]&lt;&gt;"",CONCATENATE(tbl_TransDet_Exp[[#This Row],[https://financials.omni.fsu.edu/psp/sprdfi/EMPLOYEE/ERP/c/AUDIT_EXPENSE_FUNCTIONS.TE_EXP_SHEET_INQ.GBL?SHEET_ID=]],AE2669,tbl_TransDet_Exp[[#This Row],[&amp;PAGE=EX_SHEET_ENTRY]]))</f>
        <v>0</v>
      </c>
      <c r="AG2669" s="250" t="str">
        <f t="shared" si="128"/>
        <v>https://docmgmt.its.fsu.edu/NolijWeb/public/apiLoginCheck.jsp?redir=../documentviewer/%3FdocumentId%3D</v>
      </c>
      <c r="AH26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69" s="250" t="str">
        <f>tbl_TransDet_Exp[[#Headers],[&amp;TargetFrameName=None]]</f>
        <v>&amp;TargetFrameName=None</v>
      </c>
      <c r="AJ26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69" s="71"/>
      <c r="AN2669" s="22"/>
      <c r="AO2669" s="22"/>
      <c r="AP2669" s="208"/>
      <c r="AQ2669" s="42" t="e">
        <f>IF(tbl_TransDet_Exp[[#This Row],[Custom SR Type]]="",INDEX(SR_Lookup[Section Name],MATCH(tbl_TransDet_Exp[[#This Row],[Account]],SR_Lookup[Account],0)),tbl_TransDet_Exp[[#This Row],[Custom SR Type]])</f>
        <v>#N/A</v>
      </c>
      <c r="AR2669" s="42">
        <f>VALUE(CONCATENATE(C2669,TEXT(tbl_TransDet_Exp[[#This Row],[Pd]],"00")))</f>
        <v>0</v>
      </c>
      <c r="AS2669" s="42" t="str">
        <f>TEXT(tbl_TransDet_Exp[[#This Row],[Project Id]],"000000")</f>
        <v>000000</v>
      </c>
      <c r="AT2669" s="42" t="e">
        <f>INDEX(Table11[Description],MATCH(tbl_TransDet_Exp[[#This Row],[Account]],Table11[GL Account],0))</f>
        <v>#N/A</v>
      </c>
      <c r="AU26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0" spans="2:47">
      <c r="B2670" s="11"/>
      <c r="C2670" s="243"/>
      <c r="D2670" s="243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244"/>
      <c r="P2670" s="11"/>
      <c r="Q2670" s="245"/>
      <c r="R2670" s="11"/>
      <c r="S2670" s="11"/>
      <c r="T2670" s="11"/>
      <c r="U2670" s="11"/>
      <c r="V2670" s="11"/>
      <c r="W2670" s="11"/>
      <c r="X2670" s="11"/>
      <c r="Y2670" s="11"/>
      <c r="Z2670" s="246"/>
      <c r="AA26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0" s="250" t="e">
        <f>IF(tbl_TransDet_Exp[[#This Row],[+/-  (HR GL Detail)]]&lt;&gt;"",tbl_TransDet_Exp[[#This Row],[+/-  (HR GL Detail)]],IF(#REF!&lt;&gt;"",#REF!,""))</f>
        <v>#REF!</v>
      </c>
      <c r="AC2670" s="250" t="str">
        <f t="shared" si="126"/>
        <v>https://financials.omni.fsu.edu/psp/sprdfi/EMPLOYEE/ERP/c/AUDIT_EXPENSE_FUNCTIONS.TE_EXP_SHEET_INQ.GBL?SHEET_ID=</v>
      </c>
      <c r="AD2670" s="250" t="str">
        <f t="shared" si="127"/>
        <v>&amp;PAGE=EX_SHEET_ENTRY</v>
      </c>
      <c r="AE2670" s="250" t="str">
        <f>IF(LEFT(tbl_TransDet_Exp[[#This Row],[Journal Id]],2)="EX",TEXT(tbl_TransDet_Exp[[#This Row],[Vch /Ex /PayId]],"0000000000"),"")</f>
        <v/>
      </c>
      <c r="AF2670" s="250" t="b">
        <f>IF(tbl_TransDet_Exp[[#This Row],[ER Lookup and Format]]&lt;&gt;"",CONCATENATE(tbl_TransDet_Exp[[#This Row],[https://financials.omni.fsu.edu/psp/sprdfi/EMPLOYEE/ERP/c/AUDIT_EXPENSE_FUNCTIONS.TE_EXP_SHEET_INQ.GBL?SHEET_ID=]],AE2670,tbl_TransDet_Exp[[#This Row],[&amp;PAGE=EX_SHEET_ENTRY]]))</f>
        <v>0</v>
      </c>
      <c r="AG2670" s="250" t="str">
        <f t="shared" si="128"/>
        <v>https://docmgmt.its.fsu.edu/NolijWeb/public/apiLoginCheck.jsp?redir=../documentviewer/%3FdocumentId%3D</v>
      </c>
      <c r="AH26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0" s="250" t="str">
        <f>tbl_TransDet_Exp[[#Headers],[&amp;TargetFrameName=None]]</f>
        <v>&amp;TargetFrameName=None</v>
      </c>
      <c r="AJ26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0" s="71"/>
      <c r="AN2670" s="22"/>
      <c r="AO2670" s="22"/>
      <c r="AP2670" s="208"/>
      <c r="AQ2670" s="42" t="e">
        <f>IF(tbl_TransDet_Exp[[#This Row],[Custom SR Type]]="",INDEX(SR_Lookup[Section Name],MATCH(tbl_TransDet_Exp[[#This Row],[Account]],SR_Lookup[Account],0)),tbl_TransDet_Exp[[#This Row],[Custom SR Type]])</f>
        <v>#N/A</v>
      </c>
      <c r="AR2670" s="42">
        <f>VALUE(CONCATENATE(C2670,TEXT(tbl_TransDet_Exp[[#This Row],[Pd]],"00")))</f>
        <v>0</v>
      </c>
      <c r="AS2670" s="42" t="str">
        <f>TEXT(tbl_TransDet_Exp[[#This Row],[Project Id]],"000000")</f>
        <v>000000</v>
      </c>
      <c r="AT2670" s="42" t="e">
        <f>INDEX(Table11[Description],MATCH(tbl_TransDet_Exp[[#This Row],[Account]],Table11[GL Account],0))</f>
        <v>#N/A</v>
      </c>
      <c r="AU26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1" spans="2:47">
      <c r="B2671" s="11"/>
      <c r="C2671" s="243"/>
      <c r="D2671" s="243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244"/>
      <c r="P2671" s="11"/>
      <c r="Q2671" s="245"/>
      <c r="R2671" s="11"/>
      <c r="S2671" s="11"/>
      <c r="T2671" s="11"/>
      <c r="U2671" s="11"/>
      <c r="V2671" s="11"/>
      <c r="W2671" s="11"/>
      <c r="X2671" s="11"/>
      <c r="Y2671" s="11"/>
      <c r="Z2671" s="246"/>
      <c r="AA26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1" s="250" t="e">
        <f>IF(tbl_TransDet_Exp[[#This Row],[+/-  (HR GL Detail)]]&lt;&gt;"",tbl_TransDet_Exp[[#This Row],[+/-  (HR GL Detail)]],IF(#REF!&lt;&gt;"",#REF!,""))</f>
        <v>#REF!</v>
      </c>
      <c r="AC2671" s="250" t="str">
        <f t="shared" si="126"/>
        <v>https://financials.omni.fsu.edu/psp/sprdfi/EMPLOYEE/ERP/c/AUDIT_EXPENSE_FUNCTIONS.TE_EXP_SHEET_INQ.GBL?SHEET_ID=</v>
      </c>
      <c r="AD2671" s="250" t="str">
        <f t="shared" si="127"/>
        <v>&amp;PAGE=EX_SHEET_ENTRY</v>
      </c>
      <c r="AE2671" s="250" t="str">
        <f>IF(LEFT(tbl_TransDet_Exp[[#This Row],[Journal Id]],2)="EX",TEXT(tbl_TransDet_Exp[[#This Row],[Vch /Ex /PayId]],"0000000000"),"")</f>
        <v/>
      </c>
      <c r="AF2671" s="250" t="b">
        <f>IF(tbl_TransDet_Exp[[#This Row],[ER Lookup and Format]]&lt;&gt;"",CONCATENATE(tbl_TransDet_Exp[[#This Row],[https://financials.omni.fsu.edu/psp/sprdfi/EMPLOYEE/ERP/c/AUDIT_EXPENSE_FUNCTIONS.TE_EXP_SHEET_INQ.GBL?SHEET_ID=]],AE2671,tbl_TransDet_Exp[[#This Row],[&amp;PAGE=EX_SHEET_ENTRY]]))</f>
        <v>0</v>
      </c>
      <c r="AG2671" s="250" t="str">
        <f t="shared" si="128"/>
        <v>https://docmgmt.its.fsu.edu/NolijWeb/public/apiLoginCheck.jsp?redir=../documentviewer/%3FdocumentId%3D</v>
      </c>
      <c r="AH26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1" s="250" t="str">
        <f>tbl_TransDet_Exp[[#Headers],[&amp;TargetFrameName=None]]</f>
        <v>&amp;TargetFrameName=None</v>
      </c>
      <c r="AJ26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1" s="71"/>
      <c r="AN2671" s="22"/>
      <c r="AO2671" s="22"/>
      <c r="AP2671" s="208"/>
      <c r="AQ2671" s="42" t="e">
        <f>IF(tbl_TransDet_Exp[[#This Row],[Custom SR Type]]="",INDEX(SR_Lookup[Section Name],MATCH(tbl_TransDet_Exp[[#This Row],[Account]],SR_Lookup[Account],0)),tbl_TransDet_Exp[[#This Row],[Custom SR Type]])</f>
        <v>#N/A</v>
      </c>
      <c r="AR2671" s="42">
        <f>VALUE(CONCATENATE(C2671,TEXT(tbl_TransDet_Exp[[#This Row],[Pd]],"00")))</f>
        <v>0</v>
      </c>
      <c r="AS2671" s="42" t="str">
        <f>TEXT(tbl_TransDet_Exp[[#This Row],[Project Id]],"000000")</f>
        <v>000000</v>
      </c>
      <c r="AT2671" s="42" t="e">
        <f>INDEX(Table11[Description],MATCH(tbl_TransDet_Exp[[#This Row],[Account]],Table11[GL Account],0))</f>
        <v>#N/A</v>
      </c>
      <c r="AU26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2" spans="2:47">
      <c r="B2672" s="11"/>
      <c r="C2672" s="243"/>
      <c r="D2672" s="243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244"/>
      <c r="P2672" s="11"/>
      <c r="Q2672" s="245"/>
      <c r="R2672" s="11"/>
      <c r="S2672" s="11"/>
      <c r="T2672" s="11"/>
      <c r="U2672" s="11"/>
      <c r="V2672" s="11"/>
      <c r="W2672" s="11"/>
      <c r="X2672" s="11"/>
      <c r="Y2672" s="11"/>
      <c r="Z2672" s="246"/>
      <c r="AA26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2" s="250" t="e">
        <f>IF(tbl_TransDet_Exp[[#This Row],[+/-  (HR GL Detail)]]&lt;&gt;"",tbl_TransDet_Exp[[#This Row],[+/-  (HR GL Detail)]],IF(#REF!&lt;&gt;"",#REF!,""))</f>
        <v>#REF!</v>
      </c>
      <c r="AC2672" s="250" t="str">
        <f t="shared" si="126"/>
        <v>https://financials.omni.fsu.edu/psp/sprdfi/EMPLOYEE/ERP/c/AUDIT_EXPENSE_FUNCTIONS.TE_EXP_SHEET_INQ.GBL?SHEET_ID=</v>
      </c>
      <c r="AD2672" s="250" t="str">
        <f t="shared" si="127"/>
        <v>&amp;PAGE=EX_SHEET_ENTRY</v>
      </c>
      <c r="AE2672" s="250" t="str">
        <f>IF(LEFT(tbl_TransDet_Exp[[#This Row],[Journal Id]],2)="EX",TEXT(tbl_TransDet_Exp[[#This Row],[Vch /Ex /PayId]],"0000000000"),"")</f>
        <v/>
      </c>
      <c r="AF2672" s="250" t="b">
        <f>IF(tbl_TransDet_Exp[[#This Row],[ER Lookup and Format]]&lt;&gt;"",CONCATENATE(tbl_TransDet_Exp[[#This Row],[https://financials.omni.fsu.edu/psp/sprdfi/EMPLOYEE/ERP/c/AUDIT_EXPENSE_FUNCTIONS.TE_EXP_SHEET_INQ.GBL?SHEET_ID=]],AE2672,tbl_TransDet_Exp[[#This Row],[&amp;PAGE=EX_SHEET_ENTRY]]))</f>
        <v>0</v>
      </c>
      <c r="AG2672" s="250" t="str">
        <f t="shared" si="128"/>
        <v>https://docmgmt.its.fsu.edu/NolijWeb/public/apiLoginCheck.jsp?redir=../documentviewer/%3FdocumentId%3D</v>
      </c>
      <c r="AH26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2" s="250" t="str">
        <f>tbl_TransDet_Exp[[#Headers],[&amp;TargetFrameName=None]]</f>
        <v>&amp;TargetFrameName=None</v>
      </c>
      <c r="AJ26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2" s="71"/>
      <c r="AN2672" s="22"/>
      <c r="AO2672" s="22"/>
      <c r="AP2672" s="208"/>
      <c r="AQ2672" s="42" t="e">
        <f>IF(tbl_TransDet_Exp[[#This Row],[Custom SR Type]]="",INDEX(SR_Lookup[Section Name],MATCH(tbl_TransDet_Exp[[#This Row],[Account]],SR_Lookup[Account],0)),tbl_TransDet_Exp[[#This Row],[Custom SR Type]])</f>
        <v>#N/A</v>
      </c>
      <c r="AR2672" s="42">
        <f>VALUE(CONCATENATE(C2672,TEXT(tbl_TransDet_Exp[[#This Row],[Pd]],"00")))</f>
        <v>0</v>
      </c>
      <c r="AS2672" s="42" t="str">
        <f>TEXT(tbl_TransDet_Exp[[#This Row],[Project Id]],"000000")</f>
        <v>000000</v>
      </c>
      <c r="AT2672" s="42" t="e">
        <f>INDEX(Table11[Description],MATCH(tbl_TransDet_Exp[[#This Row],[Account]],Table11[GL Account],0))</f>
        <v>#N/A</v>
      </c>
      <c r="AU26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3" spans="2:47">
      <c r="B2673" s="11"/>
      <c r="C2673" s="243"/>
      <c r="D2673" s="243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244"/>
      <c r="P2673" s="11"/>
      <c r="Q2673" s="245"/>
      <c r="R2673" s="11"/>
      <c r="S2673" s="11"/>
      <c r="T2673" s="11"/>
      <c r="U2673" s="11"/>
      <c r="V2673" s="11"/>
      <c r="W2673" s="11"/>
      <c r="X2673" s="11"/>
      <c r="Y2673" s="11"/>
      <c r="Z2673" s="246"/>
      <c r="AA26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3" s="250" t="e">
        <f>IF(tbl_TransDet_Exp[[#This Row],[+/-  (HR GL Detail)]]&lt;&gt;"",tbl_TransDet_Exp[[#This Row],[+/-  (HR GL Detail)]],IF(#REF!&lt;&gt;"",#REF!,""))</f>
        <v>#REF!</v>
      </c>
      <c r="AC2673" s="250" t="str">
        <f t="shared" si="126"/>
        <v>https://financials.omni.fsu.edu/psp/sprdfi/EMPLOYEE/ERP/c/AUDIT_EXPENSE_FUNCTIONS.TE_EXP_SHEET_INQ.GBL?SHEET_ID=</v>
      </c>
      <c r="AD2673" s="250" t="str">
        <f t="shared" si="127"/>
        <v>&amp;PAGE=EX_SHEET_ENTRY</v>
      </c>
      <c r="AE2673" s="250" t="str">
        <f>IF(LEFT(tbl_TransDet_Exp[[#This Row],[Journal Id]],2)="EX",TEXT(tbl_TransDet_Exp[[#This Row],[Vch /Ex /PayId]],"0000000000"),"")</f>
        <v/>
      </c>
      <c r="AF2673" s="250" t="b">
        <f>IF(tbl_TransDet_Exp[[#This Row],[ER Lookup and Format]]&lt;&gt;"",CONCATENATE(tbl_TransDet_Exp[[#This Row],[https://financials.omni.fsu.edu/psp/sprdfi/EMPLOYEE/ERP/c/AUDIT_EXPENSE_FUNCTIONS.TE_EXP_SHEET_INQ.GBL?SHEET_ID=]],AE2673,tbl_TransDet_Exp[[#This Row],[&amp;PAGE=EX_SHEET_ENTRY]]))</f>
        <v>0</v>
      </c>
      <c r="AG2673" s="250" t="str">
        <f t="shared" si="128"/>
        <v>https://docmgmt.its.fsu.edu/NolijWeb/public/apiLoginCheck.jsp?redir=../documentviewer/%3FdocumentId%3D</v>
      </c>
      <c r="AH26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3" s="250" t="str">
        <f>tbl_TransDet_Exp[[#Headers],[&amp;TargetFrameName=None]]</f>
        <v>&amp;TargetFrameName=None</v>
      </c>
      <c r="AJ26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3" s="71"/>
      <c r="AN2673" s="22"/>
      <c r="AO2673" s="22"/>
      <c r="AP2673" s="208"/>
      <c r="AQ2673" s="42" t="e">
        <f>IF(tbl_TransDet_Exp[[#This Row],[Custom SR Type]]="",INDEX(SR_Lookup[Section Name],MATCH(tbl_TransDet_Exp[[#This Row],[Account]],SR_Lookup[Account],0)),tbl_TransDet_Exp[[#This Row],[Custom SR Type]])</f>
        <v>#N/A</v>
      </c>
      <c r="AR2673" s="42">
        <f>VALUE(CONCATENATE(C2673,TEXT(tbl_TransDet_Exp[[#This Row],[Pd]],"00")))</f>
        <v>0</v>
      </c>
      <c r="AS2673" s="42" t="str">
        <f>TEXT(tbl_TransDet_Exp[[#This Row],[Project Id]],"000000")</f>
        <v>000000</v>
      </c>
      <c r="AT2673" s="42" t="e">
        <f>INDEX(Table11[Description],MATCH(tbl_TransDet_Exp[[#This Row],[Account]],Table11[GL Account],0))</f>
        <v>#N/A</v>
      </c>
      <c r="AU26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4" spans="2:47">
      <c r="B2674" s="11"/>
      <c r="C2674" s="243"/>
      <c r="D2674" s="243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244"/>
      <c r="P2674" s="11"/>
      <c r="Q2674" s="245"/>
      <c r="R2674" s="11"/>
      <c r="S2674" s="11"/>
      <c r="T2674" s="11"/>
      <c r="U2674" s="11"/>
      <c r="V2674" s="11"/>
      <c r="W2674" s="11"/>
      <c r="X2674" s="11"/>
      <c r="Y2674" s="11"/>
      <c r="Z2674" s="246"/>
      <c r="AA26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4" s="250" t="e">
        <f>IF(tbl_TransDet_Exp[[#This Row],[+/-  (HR GL Detail)]]&lt;&gt;"",tbl_TransDet_Exp[[#This Row],[+/-  (HR GL Detail)]],IF(#REF!&lt;&gt;"",#REF!,""))</f>
        <v>#REF!</v>
      </c>
      <c r="AC2674" s="250" t="str">
        <f t="shared" si="126"/>
        <v>https://financials.omni.fsu.edu/psp/sprdfi/EMPLOYEE/ERP/c/AUDIT_EXPENSE_FUNCTIONS.TE_EXP_SHEET_INQ.GBL?SHEET_ID=</v>
      </c>
      <c r="AD2674" s="250" t="str">
        <f t="shared" si="127"/>
        <v>&amp;PAGE=EX_SHEET_ENTRY</v>
      </c>
      <c r="AE2674" s="250" t="str">
        <f>IF(LEFT(tbl_TransDet_Exp[[#This Row],[Journal Id]],2)="EX",TEXT(tbl_TransDet_Exp[[#This Row],[Vch /Ex /PayId]],"0000000000"),"")</f>
        <v/>
      </c>
      <c r="AF2674" s="250" t="b">
        <f>IF(tbl_TransDet_Exp[[#This Row],[ER Lookup and Format]]&lt;&gt;"",CONCATENATE(tbl_TransDet_Exp[[#This Row],[https://financials.omni.fsu.edu/psp/sprdfi/EMPLOYEE/ERP/c/AUDIT_EXPENSE_FUNCTIONS.TE_EXP_SHEET_INQ.GBL?SHEET_ID=]],AE2674,tbl_TransDet_Exp[[#This Row],[&amp;PAGE=EX_SHEET_ENTRY]]))</f>
        <v>0</v>
      </c>
      <c r="AG2674" s="250" t="str">
        <f t="shared" si="128"/>
        <v>https://docmgmt.its.fsu.edu/NolijWeb/public/apiLoginCheck.jsp?redir=../documentviewer/%3FdocumentId%3D</v>
      </c>
      <c r="AH26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4" s="250" t="str">
        <f>tbl_TransDet_Exp[[#Headers],[&amp;TargetFrameName=None]]</f>
        <v>&amp;TargetFrameName=None</v>
      </c>
      <c r="AJ26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4" s="71"/>
      <c r="AN2674" s="22"/>
      <c r="AO2674" s="22"/>
      <c r="AP2674" s="208"/>
      <c r="AQ2674" s="42" t="e">
        <f>IF(tbl_TransDet_Exp[[#This Row],[Custom SR Type]]="",INDEX(SR_Lookup[Section Name],MATCH(tbl_TransDet_Exp[[#This Row],[Account]],SR_Lookup[Account],0)),tbl_TransDet_Exp[[#This Row],[Custom SR Type]])</f>
        <v>#N/A</v>
      </c>
      <c r="AR2674" s="42">
        <f>VALUE(CONCATENATE(C2674,TEXT(tbl_TransDet_Exp[[#This Row],[Pd]],"00")))</f>
        <v>0</v>
      </c>
      <c r="AS2674" s="42" t="str">
        <f>TEXT(tbl_TransDet_Exp[[#This Row],[Project Id]],"000000")</f>
        <v>000000</v>
      </c>
      <c r="AT2674" s="42" t="e">
        <f>INDEX(Table11[Description],MATCH(tbl_TransDet_Exp[[#This Row],[Account]],Table11[GL Account],0))</f>
        <v>#N/A</v>
      </c>
      <c r="AU26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5" spans="2:47">
      <c r="B2675" s="11"/>
      <c r="C2675" s="243"/>
      <c r="D2675" s="243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244"/>
      <c r="P2675" s="11"/>
      <c r="Q2675" s="245"/>
      <c r="R2675" s="11"/>
      <c r="S2675" s="11"/>
      <c r="T2675" s="11"/>
      <c r="U2675" s="11"/>
      <c r="V2675" s="11"/>
      <c r="W2675" s="11"/>
      <c r="X2675" s="11"/>
      <c r="Y2675" s="11"/>
      <c r="Z2675" s="246"/>
      <c r="AA26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5" s="250" t="e">
        <f>IF(tbl_TransDet_Exp[[#This Row],[+/-  (HR GL Detail)]]&lt;&gt;"",tbl_TransDet_Exp[[#This Row],[+/-  (HR GL Detail)]],IF(#REF!&lt;&gt;"",#REF!,""))</f>
        <v>#REF!</v>
      </c>
      <c r="AC2675" s="250" t="str">
        <f t="shared" si="126"/>
        <v>https://financials.omni.fsu.edu/psp/sprdfi/EMPLOYEE/ERP/c/AUDIT_EXPENSE_FUNCTIONS.TE_EXP_SHEET_INQ.GBL?SHEET_ID=</v>
      </c>
      <c r="AD2675" s="250" t="str">
        <f t="shared" si="127"/>
        <v>&amp;PAGE=EX_SHEET_ENTRY</v>
      </c>
      <c r="AE2675" s="250" t="str">
        <f>IF(LEFT(tbl_TransDet_Exp[[#This Row],[Journal Id]],2)="EX",TEXT(tbl_TransDet_Exp[[#This Row],[Vch /Ex /PayId]],"0000000000"),"")</f>
        <v/>
      </c>
      <c r="AF2675" s="250" t="b">
        <f>IF(tbl_TransDet_Exp[[#This Row],[ER Lookup and Format]]&lt;&gt;"",CONCATENATE(tbl_TransDet_Exp[[#This Row],[https://financials.omni.fsu.edu/psp/sprdfi/EMPLOYEE/ERP/c/AUDIT_EXPENSE_FUNCTIONS.TE_EXP_SHEET_INQ.GBL?SHEET_ID=]],AE2675,tbl_TransDet_Exp[[#This Row],[&amp;PAGE=EX_SHEET_ENTRY]]))</f>
        <v>0</v>
      </c>
      <c r="AG2675" s="250" t="str">
        <f t="shared" si="128"/>
        <v>https://docmgmt.its.fsu.edu/NolijWeb/public/apiLoginCheck.jsp?redir=../documentviewer/%3FdocumentId%3D</v>
      </c>
      <c r="AH26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5" s="250" t="str">
        <f>tbl_TransDet_Exp[[#Headers],[&amp;TargetFrameName=None]]</f>
        <v>&amp;TargetFrameName=None</v>
      </c>
      <c r="AJ26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5" s="71"/>
      <c r="AN2675" s="22"/>
      <c r="AO2675" s="22"/>
      <c r="AP2675" s="208"/>
      <c r="AQ2675" s="42" t="e">
        <f>IF(tbl_TransDet_Exp[[#This Row],[Custom SR Type]]="",INDEX(SR_Lookup[Section Name],MATCH(tbl_TransDet_Exp[[#This Row],[Account]],SR_Lookup[Account],0)),tbl_TransDet_Exp[[#This Row],[Custom SR Type]])</f>
        <v>#N/A</v>
      </c>
      <c r="AR2675" s="42">
        <f>VALUE(CONCATENATE(C2675,TEXT(tbl_TransDet_Exp[[#This Row],[Pd]],"00")))</f>
        <v>0</v>
      </c>
      <c r="AS2675" s="42" t="str">
        <f>TEXT(tbl_TransDet_Exp[[#This Row],[Project Id]],"000000")</f>
        <v>000000</v>
      </c>
      <c r="AT2675" s="42" t="e">
        <f>INDEX(Table11[Description],MATCH(tbl_TransDet_Exp[[#This Row],[Account]],Table11[GL Account],0))</f>
        <v>#N/A</v>
      </c>
      <c r="AU26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6" spans="2:47">
      <c r="B2676" s="11"/>
      <c r="C2676" s="243"/>
      <c r="D2676" s="243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244"/>
      <c r="P2676" s="11"/>
      <c r="Q2676" s="245"/>
      <c r="R2676" s="11"/>
      <c r="S2676" s="11"/>
      <c r="T2676" s="11"/>
      <c r="U2676" s="11"/>
      <c r="V2676" s="11"/>
      <c r="W2676" s="11"/>
      <c r="X2676" s="11"/>
      <c r="Y2676" s="11"/>
      <c r="Z2676" s="246"/>
      <c r="AA26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6" s="250" t="e">
        <f>IF(tbl_TransDet_Exp[[#This Row],[+/-  (HR GL Detail)]]&lt;&gt;"",tbl_TransDet_Exp[[#This Row],[+/-  (HR GL Detail)]],IF(#REF!&lt;&gt;"",#REF!,""))</f>
        <v>#REF!</v>
      </c>
      <c r="AC2676" s="250" t="str">
        <f t="shared" si="126"/>
        <v>https://financials.omni.fsu.edu/psp/sprdfi/EMPLOYEE/ERP/c/AUDIT_EXPENSE_FUNCTIONS.TE_EXP_SHEET_INQ.GBL?SHEET_ID=</v>
      </c>
      <c r="AD2676" s="250" t="str">
        <f t="shared" si="127"/>
        <v>&amp;PAGE=EX_SHEET_ENTRY</v>
      </c>
      <c r="AE2676" s="250" t="str">
        <f>IF(LEFT(tbl_TransDet_Exp[[#This Row],[Journal Id]],2)="EX",TEXT(tbl_TransDet_Exp[[#This Row],[Vch /Ex /PayId]],"0000000000"),"")</f>
        <v/>
      </c>
      <c r="AF2676" s="250" t="b">
        <f>IF(tbl_TransDet_Exp[[#This Row],[ER Lookup and Format]]&lt;&gt;"",CONCATENATE(tbl_TransDet_Exp[[#This Row],[https://financials.omni.fsu.edu/psp/sprdfi/EMPLOYEE/ERP/c/AUDIT_EXPENSE_FUNCTIONS.TE_EXP_SHEET_INQ.GBL?SHEET_ID=]],AE2676,tbl_TransDet_Exp[[#This Row],[&amp;PAGE=EX_SHEET_ENTRY]]))</f>
        <v>0</v>
      </c>
      <c r="AG2676" s="250" t="str">
        <f t="shared" si="128"/>
        <v>https://docmgmt.its.fsu.edu/NolijWeb/public/apiLoginCheck.jsp?redir=../documentviewer/%3FdocumentId%3D</v>
      </c>
      <c r="AH26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6" s="250" t="str">
        <f>tbl_TransDet_Exp[[#Headers],[&amp;TargetFrameName=None]]</f>
        <v>&amp;TargetFrameName=None</v>
      </c>
      <c r="AJ26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6" s="71"/>
      <c r="AN2676" s="22"/>
      <c r="AO2676" s="22"/>
      <c r="AP2676" s="208"/>
      <c r="AQ2676" s="42" t="e">
        <f>IF(tbl_TransDet_Exp[[#This Row],[Custom SR Type]]="",INDEX(SR_Lookup[Section Name],MATCH(tbl_TransDet_Exp[[#This Row],[Account]],SR_Lookup[Account],0)),tbl_TransDet_Exp[[#This Row],[Custom SR Type]])</f>
        <v>#N/A</v>
      </c>
      <c r="AR2676" s="42">
        <f>VALUE(CONCATENATE(C2676,TEXT(tbl_TransDet_Exp[[#This Row],[Pd]],"00")))</f>
        <v>0</v>
      </c>
      <c r="AS2676" s="42" t="str">
        <f>TEXT(tbl_TransDet_Exp[[#This Row],[Project Id]],"000000")</f>
        <v>000000</v>
      </c>
      <c r="AT2676" s="42" t="e">
        <f>INDEX(Table11[Description],MATCH(tbl_TransDet_Exp[[#This Row],[Account]],Table11[GL Account],0))</f>
        <v>#N/A</v>
      </c>
      <c r="AU26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7" spans="2:47">
      <c r="B2677" s="11"/>
      <c r="C2677" s="243"/>
      <c r="D2677" s="243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244"/>
      <c r="P2677" s="11"/>
      <c r="Q2677" s="245"/>
      <c r="R2677" s="11"/>
      <c r="S2677" s="11"/>
      <c r="T2677" s="11"/>
      <c r="U2677" s="11"/>
      <c r="V2677" s="11"/>
      <c r="W2677" s="11"/>
      <c r="X2677" s="11"/>
      <c r="Y2677" s="11"/>
      <c r="Z2677" s="246"/>
      <c r="AA26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7" s="250" t="e">
        <f>IF(tbl_TransDet_Exp[[#This Row],[+/-  (HR GL Detail)]]&lt;&gt;"",tbl_TransDet_Exp[[#This Row],[+/-  (HR GL Detail)]],IF(#REF!&lt;&gt;"",#REF!,""))</f>
        <v>#REF!</v>
      </c>
      <c r="AC2677" s="250" t="str">
        <f t="shared" si="126"/>
        <v>https://financials.omni.fsu.edu/psp/sprdfi/EMPLOYEE/ERP/c/AUDIT_EXPENSE_FUNCTIONS.TE_EXP_SHEET_INQ.GBL?SHEET_ID=</v>
      </c>
      <c r="AD2677" s="250" t="str">
        <f t="shared" si="127"/>
        <v>&amp;PAGE=EX_SHEET_ENTRY</v>
      </c>
      <c r="AE2677" s="250" t="str">
        <f>IF(LEFT(tbl_TransDet_Exp[[#This Row],[Journal Id]],2)="EX",TEXT(tbl_TransDet_Exp[[#This Row],[Vch /Ex /PayId]],"0000000000"),"")</f>
        <v/>
      </c>
      <c r="AF2677" s="250" t="b">
        <f>IF(tbl_TransDet_Exp[[#This Row],[ER Lookup and Format]]&lt;&gt;"",CONCATENATE(tbl_TransDet_Exp[[#This Row],[https://financials.omni.fsu.edu/psp/sprdfi/EMPLOYEE/ERP/c/AUDIT_EXPENSE_FUNCTIONS.TE_EXP_SHEET_INQ.GBL?SHEET_ID=]],AE2677,tbl_TransDet_Exp[[#This Row],[&amp;PAGE=EX_SHEET_ENTRY]]))</f>
        <v>0</v>
      </c>
      <c r="AG2677" s="250" t="str">
        <f t="shared" si="128"/>
        <v>https://docmgmt.its.fsu.edu/NolijWeb/public/apiLoginCheck.jsp?redir=../documentviewer/%3FdocumentId%3D</v>
      </c>
      <c r="AH26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7" s="250" t="str">
        <f>tbl_TransDet_Exp[[#Headers],[&amp;TargetFrameName=None]]</f>
        <v>&amp;TargetFrameName=None</v>
      </c>
      <c r="AJ26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7" s="71"/>
      <c r="AN2677" s="22"/>
      <c r="AO2677" s="22"/>
      <c r="AP2677" s="208"/>
      <c r="AQ2677" s="42" t="e">
        <f>IF(tbl_TransDet_Exp[[#This Row],[Custom SR Type]]="",INDEX(SR_Lookup[Section Name],MATCH(tbl_TransDet_Exp[[#This Row],[Account]],SR_Lookup[Account],0)),tbl_TransDet_Exp[[#This Row],[Custom SR Type]])</f>
        <v>#N/A</v>
      </c>
      <c r="AR2677" s="42">
        <f>VALUE(CONCATENATE(C2677,TEXT(tbl_TransDet_Exp[[#This Row],[Pd]],"00")))</f>
        <v>0</v>
      </c>
      <c r="AS2677" s="42" t="str">
        <f>TEXT(tbl_TransDet_Exp[[#This Row],[Project Id]],"000000")</f>
        <v>000000</v>
      </c>
      <c r="AT2677" s="42" t="e">
        <f>INDEX(Table11[Description],MATCH(tbl_TransDet_Exp[[#This Row],[Account]],Table11[GL Account],0))</f>
        <v>#N/A</v>
      </c>
      <c r="AU26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8" spans="2:47">
      <c r="B2678" s="11"/>
      <c r="C2678" s="243"/>
      <c r="D2678" s="243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244"/>
      <c r="P2678" s="11"/>
      <c r="Q2678" s="245"/>
      <c r="R2678" s="11"/>
      <c r="S2678" s="11"/>
      <c r="T2678" s="11"/>
      <c r="U2678" s="11"/>
      <c r="V2678" s="11"/>
      <c r="W2678" s="11"/>
      <c r="X2678" s="11"/>
      <c r="Y2678" s="11"/>
      <c r="Z2678" s="246"/>
      <c r="AA26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8" s="250" t="e">
        <f>IF(tbl_TransDet_Exp[[#This Row],[+/-  (HR GL Detail)]]&lt;&gt;"",tbl_TransDet_Exp[[#This Row],[+/-  (HR GL Detail)]],IF(#REF!&lt;&gt;"",#REF!,""))</f>
        <v>#REF!</v>
      </c>
      <c r="AC2678" s="250" t="str">
        <f t="shared" si="126"/>
        <v>https://financials.omni.fsu.edu/psp/sprdfi/EMPLOYEE/ERP/c/AUDIT_EXPENSE_FUNCTIONS.TE_EXP_SHEET_INQ.GBL?SHEET_ID=</v>
      </c>
      <c r="AD2678" s="250" t="str">
        <f t="shared" si="127"/>
        <v>&amp;PAGE=EX_SHEET_ENTRY</v>
      </c>
      <c r="AE2678" s="250" t="str">
        <f>IF(LEFT(tbl_TransDet_Exp[[#This Row],[Journal Id]],2)="EX",TEXT(tbl_TransDet_Exp[[#This Row],[Vch /Ex /PayId]],"0000000000"),"")</f>
        <v/>
      </c>
      <c r="AF2678" s="250" t="b">
        <f>IF(tbl_TransDet_Exp[[#This Row],[ER Lookup and Format]]&lt;&gt;"",CONCATENATE(tbl_TransDet_Exp[[#This Row],[https://financials.omni.fsu.edu/psp/sprdfi/EMPLOYEE/ERP/c/AUDIT_EXPENSE_FUNCTIONS.TE_EXP_SHEET_INQ.GBL?SHEET_ID=]],AE2678,tbl_TransDet_Exp[[#This Row],[&amp;PAGE=EX_SHEET_ENTRY]]))</f>
        <v>0</v>
      </c>
      <c r="AG2678" s="250" t="str">
        <f t="shared" si="128"/>
        <v>https://docmgmt.its.fsu.edu/NolijWeb/public/apiLoginCheck.jsp?redir=../documentviewer/%3FdocumentId%3D</v>
      </c>
      <c r="AH26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8" s="250" t="str">
        <f>tbl_TransDet_Exp[[#Headers],[&amp;TargetFrameName=None]]</f>
        <v>&amp;TargetFrameName=None</v>
      </c>
      <c r="AJ26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8" s="71"/>
      <c r="AN2678" s="22"/>
      <c r="AO2678" s="22"/>
      <c r="AP2678" s="208"/>
      <c r="AQ2678" s="42" t="e">
        <f>IF(tbl_TransDet_Exp[[#This Row],[Custom SR Type]]="",INDEX(SR_Lookup[Section Name],MATCH(tbl_TransDet_Exp[[#This Row],[Account]],SR_Lookup[Account],0)),tbl_TransDet_Exp[[#This Row],[Custom SR Type]])</f>
        <v>#N/A</v>
      </c>
      <c r="AR2678" s="42">
        <f>VALUE(CONCATENATE(C2678,TEXT(tbl_TransDet_Exp[[#This Row],[Pd]],"00")))</f>
        <v>0</v>
      </c>
      <c r="AS2678" s="42" t="str">
        <f>TEXT(tbl_TransDet_Exp[[#This Row],[Project Id]],"000000")</f>
        <v>000000</v>
      </c>
      <c r="AT2678" s="42" t="e">
        <f>INDEX(Table11[Description],MATCH(tbl_TransDet_Exp[[#This Row],[Account]],Table11[GL Account],0))</f>
        <v>#N/A</v>
      </c>
      <c r="AU26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79" spans="2:47">
      <c r="B2679" s="11"/>
      <c r="C2679" s="243"/>
      <c r="D2679" s="243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244"/>
      <c r="P2679" s="11"/>
      <c r="Q2679" s="245"/>
      <c r="R2679" s="11"/>
      <c r="S2679" s="11"/>
      <c r="T2679" s="11"/>
      <c r="U2679" s="11"/>
      <c r="V2679" s="11"/>
      <c r="W2679" s="11"/>
      <c r="X2679" s="11"/>
      <c r="Y2679" s="11"/>
      <c r="Z2679" s="246"/>
      <c r="AA26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79" s="250" t="e">
        <f>IF(tbl_TransDet_Exp[[#This Row],[+/-  (HR GL Detail)]]&lt;&gt;"",tbl_TransDet_Exp[[#This Row],[+/-  (HR GL Detail)]],IF(#REF!&lt;&gt;"",#REF!,""))</f>
        <v>#REF!</v>
      </c>
      <c r="AC2679" s="250" t="str">
        <f t="shared" si="126"/>
        <v>https://financials.omni.fsu.edu/psp/sprdfi/EMPLOYEE/ERP/c/AUDIT_EXPENSE_FUNCTIONS.TE_EXP_SHEET_INQ.GBL?SHEET_ID=</v>
      </c>
      <c r="AD2679" s="250" t="str">
        <f t="shared" si="127"/>
        <v>&amp;PAGE=EX_SHEET_ENTRY</v>
      </c>
      <c r="AE2679" s="250" t="str">
        <f>IF(LEFT(tbl_TransDet_Exp[[#This Row],[Journal Id]],2)="EX",TEXT(tbl_TransDet_Exp[[#This Row],[Vch /Ex /PayId]],"0000000000"),"")</f>
        <v/>
      </c>
      <c r="AF2679" s="250" t="b">
        <f>IF(tbl_TransDet_Exp[[#This Row],[ER Lookup and Format]]&lt;&gt;"",CONCATENATE(tbl_TransDet_Exp[[#This Row],[https://financials.omni.fsu.edu/psp/sprdfi/EMPLOYEE/ERP/c/AUDIT_EXPENSE_FUNCTIONS.TE_EXP_SHEET_INQ.GBL?SHEET_ID=]],AE2679,tbl_TransDet_Exp[[#This Row],[&amp;PAGE=EX_SHEET_ENTRY]]))</f>
        <v>0</v>
      </c>
      <c r="AG2679" s="250" t="str">
        <f t="shared" si="128"/>
        <v>https://docmgmt.its.fsu.edu/NolijWeb/public/apiLoginCheck.jsp?redir=../documentviewer/%3FdocumentId%3D</v>
      </c>
      <c r="AH26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79" s="250" t="str">
        <f>tbl_TransDet_Exp[[#Headers],[&amp;TargetFrameName=None]]</f>
        <v>&amp;TargetFrameName=None</v>
      </c>
      <c r="AJ26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79" s="71"/>
      <c r="AN2679" s="22"/>
      <c r="AO2679" s="22"/>
      <c r="AP2679" s="208"/>
      <c r="AQ2679" s="42" t="e">
        <f>IF(tbl_TransDet_Exp[[#This Row],[Custom SR Type]]="",INDEX(SR_Lookup[Section Name],MATCH(tbl_TransDet_Exp[[#This Row],[Account]],SR_Lookup[Account],0)),tbl_TransDet_Exp[[#This Row],[Custom SR Type]])</f>
        <v>#N/A</v>
      </c>
      <c r="AR2679" s="42">
        <f>VALUE(CONCATENATE(C2679,TEXT(tbl_TransDet_Exp[[#This Row],[Pd]],"00")))</f>
        <v>0</v>
      </c>
      <c r="AS2679" s="42" t="str">
        <f>TEXT(tbl_TransDet_Exp[[#This Row],[Project Id]],"000000")</f>
        <v>000000</v>
      </c>
      <c r="AT2679" s="42" t="e">
        <f>INDEX(Table11[Description],MATCH(tbl_TransDet_Exp[[#This Row],[Account]],Table11[GL Account],0))</f>
        <v>#N/A</v>
      </c>
      <c r="AU26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0" spans="2:47">
      <c r="B2680" s="11"/>
      <c r="C2680" s="243"/>
      <c r="D2680" s="243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244"/>
      <c r="P2680" s="11"/>
      <c r="Q2680" s="245"/>
      <c r="R2680" s="11"/>
      <c r="S2680" s="11"/>
      <c r="T2680" s="11"/>
      <c r="U2680" s="11"/>
      <c r="V2680" s="11"/>
      <c r="W2680" s="11"/>
      <c r="X2680" s="11"/>
      <c r="Y2680" s="11"/>
      <c r="Z2680" s="246"/>
      <c r="AA26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0" s="250" t="e">
        <f>IF(tbl_TransDet_Exp[[#This Row],[+/-  (HR GL Detail)]]&lt;&gt;"",tbl_TransDet_Exp[[#This Row],[+/-  (HR GL Detail)]],IF(#REF!&lt;&gt;"",#REF!,""))</f>
        <v>#REF!</v>
      </c>
      <c r="AC2680" s="250" t="str">
        <f t="shared" si="126"/>
        <v>https://financials.omni.fsu.edu/psp/sprdfi/EMPLOYEE/ERP/c/AUDIT_EXPENSE_FUNCTIONS.TE_EXP_SHEET_INQ.GBL?SHEET_ID=</v>
      </c>
      <c r="AD2680" s="250" t="str">
        <f t="shared" si="127"/>
        <v>&amp;PAGE=EX_SHEET_ENTRY</v>
      </c>
      <c r="AE2680" s="250" t="str">
        <f>IF(LEFT(tbl_TransDet_Exp[[#This Row],[Journal Id]],2)="EX",TEXT(tbl_TransDet_Exp[[#This Row],[Vch /Ex /PayId]],"0000000000"),"")</f>
        <v/>
      </c>
      <c r="AF2680" s="250" t="b">
        <f>IF(tbl_TransDet_Exp[[#This Row],[ER Lookup and Format]]&lt;&gt;"",CONCATENATE(tbl_TransDet_Exp[[#This Row],[https://financials.omni.fsu.edu/psp/sprdfi/EMPLOYEE/ERP/c/AUDIT_EXPENSE_FUNCTIONS.TE_EXP_SHEET_INQ.GBL?SHEET_ID=]],AE2680,tbl_TransDet_Exp[[#This Row],[&amp;PAGE=EX_SHEET_ENTRY]]))</f>
        <v>0</v>
      </c>
      <c r="AG2680" s="250" t="str">
        <f t="shared" si="128"/>
        <v>https://docmgmt.its.fsu.edu/NolijWeb/public/apiLoginCheck.jsp?redir=../documentviewer/%3FdocumentId%3D</v>
      </c>
      <c r="AH26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0" s="250" t="str">
        <f>tbl_TransDet_Exp[[#Headers],[&amp;TargetFrameName=None]]</f>
        <v>&amp;TargetFrameName=None</v>
      </c>
      <c r="AJ26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0" s="71"/>
      <c r="AN2680" s="22"/>
      <c r="AO2680" s="22"/>
      <c r="AP2680" s="208"/>
      <c r="AQ2680" s="42" t="e">
        <f>IF(tbl_TransDet_Exp[[#This Row],[Custom SR Type]]="",INDEX(SR_Lookup[Section Name],MATCH(tbl_TransDet_Exp[[#This Row],[Account]],SR_Lookup[Account],0)),tbl_TransDet_Exp[[#This Row],[Custom SR Type]])</f>
        <v>#N/A</v>
      </c>
      <c r="AR2680" s="42">
        <f>VALUE(CONCATENATE(C2680,TEXT(tbl_TransDet_Exp[[#This Row],[Pd]],"00")))</f>
        <v>0</v>
      </c>
      <c r="AS2680" s="42" t="str">
        <f>TEXT(tbl_TransDet_Exp[[#This Row],[Project Id]],"000000")</f>
        <v>000000</v>
      </c>
      <c r="AT2680" s="42" t="e">
        <f>INDEX(Table11[Description],MATCH(tbl_TransDet_Exp[[#This Row],[Account]],Table11[GL Account],0))</f>
        <v>#N/A</v>
      </c>
      <c r="AU26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1" spans="2:47">
      <c r="B2681" s="11"/>
      <c r="C2681" s="243"/>
      <c r="D2681" s="243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244"/>
      <c r="P2681" s="11"/>
      <c r="Q2681" s="245"/>
      <c r="R2681" s="11"/>
      <c r="S2681" s="11"/>
      <c r="T2681" s="11"/>
      <c r="U2681" s="11"/>
      <c r="V2681" s="11"/>
      <c r="W2681" s="11"/>
      <c r="X2681" s="11"/>
      <c r="Y2681" s="11"/>
      <c r="Z2681" s="246"/>
      <c r="AA26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1" s="250" t="e">
        <f>IF(tbl_TransDet_Exp[[#This Row],[+/-  (HR GL Detail)]]&lt;&gt;"",tbl_TransDet_Exp[[#This Row],[+/-  (HR GL Detail)]],IF(#REF!&lt;&gt;"",#REF!,""))</f>
        <v>#REF!</v>
      </c>
      <c r="AC2681" s="250" t="str">
        <f t="shared" si="126"/>
        <v>https://financials.omni.fsu.edu/psp/sprdfi/EMPLOYEE/ERP/c/AUDIT_EXPENSE_FUNCTIONS.TE_EXP_SHEET_INQ.GBL?SHEET_ID=</v>
      </c>
      <c r="AD2681" s="250" t="str">
        <f t="shared" si="127"/>
        <v>&amp;PAGE=EX_SHEET_ENTRY</v>
      </c>
      <c r="AE2681" s="250" t="str">
        <f>IF(LEFT(tbl_TransDet_Exp[[#This Row],[Journal Id]],2)="EX",TEXT(tbl_TransDet_Exp[[#This Row],[Vch /Ex /PayId]],"0000000000"),"")</f>
        <v/>
      </c>
      <c r="AF2681" s="250" t="b">
        <f>IF(tbl_TransDet_Exp[[#This Row],[ER Lookup and Format]]&lt;&gt;"",CONCATENATE(tbl_TransDet_Exp[[#This Row],[https://financials.omni.fsu.edu/psp/sprdfi/EMPLOYEE/ERP/c/AUDIT_EXPENSE_FUNCTIONS.TE_EXP_SHEET_INQ.GBL?SHEET_ID=]],AE2681,tbl_TransDet_Exp[[#This Row],[&amp;PAGE=EX_SHEET_ENTRY]]))</f>
        <v>0</v>
      </c>
      <c r="AG2681" s="250" t="str">
        <f t="shared" si="128"/>
        <v>https://docmgmt.its.fsu.edu/NolijWeb/public/apiLoginCheck.jsp?redir=../documentviewer/%3FdocumentId%3D</v>
      </c>
      <c r="AH26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1" s="250" t="str">
        <f>tbl_TransDet_Exp[[#Headers],[&amp;TargetFrameName=None]]</f>
        <v>&amp;TargetFrameName=None</v>
      </c>
      <c r="AJ26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1" s="71"/>
      <c r="AN2681" s="22"/>
      <c r="AO2681" s="22"/>
      <c r="AP2681" s="208"/>
      <c r="AQ2681" s="42" t="e">
        <f>IF(tbl_TransDet_Exp[[#This Row],[Custom SR Type]]="",INDEX(SR_Lookup[Section Name],MATCH(tbl_TransDet_Exp[[#This Row],[Account]],SR_Lookup[Account],0)),tbl_TransDet_Exp[[#This Row],[Custom SR Type]])</f>
        <v>#N/A</v>
      </c>
      <c r="AR2681" s="42">
        <f>VALUE(CONCATENATE(C2681,TEXT(tbl_TransDet_Exp[[#This Row],[Pd]],"00")))</f>
        <v>0</v>
      </c>
      <c r="AS2681" s="42" t="str">
        <f>TEXT(tbl_TransDet_Exp[[#This Row],[Project Id]],"000000")</f>
        <v>000000</v>
      </c>
      <c r="AT2681" s="42" t="e">
        <f>INDEX(Table11[Description],MATCH(tbl_TransDet_Exp[[#This Row],[Account]],Table11[GL Account],0))</f>
        <v>#N/A</v>
      </c>
      <c r="AU26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2" spans="2:47">
      <c r="B2682" s="11"/>
      <c r="C2682" s="243"/>
      <c r="D2682" s="243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244"/>
      <c r="P2682" s="11"/>
      <c r="Q2682" s="245"/>
      <c r="R2682" s="11"/>
      <c r="S2682" s="11"/>
      <c r="T2682" s="11"/>
      <c r="U2682" s="11"/>
      <c r="V2682" s="11"/>
      <c r="W2682" s="11"/>
      <c r="X2682" s="11"/>
      <c r="Y2682" s="11"/>
      <c r="Z2682" s="246"/>
      <c r="AA26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2" s="250" t="e">
        <f>IF(tbl_TransDet_Exp[[#This Row],[+/-  (HR GL Detail)]]&lt;&gt;"",tbl_TransDet_Exp[[#This Row],[+/-  (HR GL Detail)]],IF(#REF!&lt;&gt;"",#REF!,""))</f>
        <v>#REF!</v>
      </c>
      <c r="AC2682" s="250" t="str">
        <f t="shared" si="126"/>
        <v>https://financials.omni.fsu.edu/psp/sprdfi/EMPLOYEE/ERP/c/AUDIT_EXPENSE_FUNCTIONS.TE_EXP_SHEET_INQ.GBL?SHEET_ID=</v>
      </c>
      <c r="AD2682" s="250" t="str">
        <f t="shared" si="127"/>
        <v>&amp;PAGE=EX_SHEET_ENTRY</v>
      </c>
      <c r="AE2682" s="250" t="str">
        <f>IF(LEFT(tbl_TransDet_Exp[[#This Row],[Journal Id]],2)="EX",TEXT(tbl_TransDet_Exp[[#This Row],[Vch /Ex /PayId]],"0000000000"),"")</f>
        <v/>
      </c>
      <c r="AF2682" s="250" t="b">
        <f>IF(tbl_TransDet_Exp[[#This Row],[ER Lookup and Format]]&lt;&gt;"",CONCATENATE(tbl_TransDet_Exp[[#This Row],[https://financials.omni.fsu.edu/psp/sprdfi/EMPLOYEE/ERP/c/AUDIT_EXPENSE_FUNCTIONS.TE_EXP_SHEET_INQ.GBL?SHEET_ID=]],AE2682,tbl_TransDet_Exp[[#This Row],[&amp;PAGE=EX_SHEET_ENTRY]]))</f>
        <v>0</v>
      </c>
      <c r="AG2682" s="250" t="str">
        <f t="shared" si="128"/>
        <v>https://docmgmt.its.fsu.edu/NolijWeb/public/apiLoginCheck.jsp?redir=../documentviewer/%3FdocumentId%3D</v>
      </c>
      <c r="AH26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2" s="250" t="str">
        <f>tbl_TransDet_Exp[[#Headers],[&amp;TargetFrameName=None]]</f>
        <v>&amp;TargetFrameName=None</v>
      </c>
      <c r="AJ26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2" s="71"/>
      <c r="AN2682" s="22"/>
      <c r="AO2682" s="22"/>
      <c r="AP2682" s="208"/>
      <c r="AQ2682" s="42" t="e">
        <f>IF(tbl_TransDet_Exp[[#This Row],[Custom SR Type]]="",INDEX(SR_Lookup[Section Name],MATCH(tbl_TransDet_Exp[[#This Row],[Account]],SR_Lookup[Account],0)),tbl_TransDet_Exp[[#This Row],[Custom SR Type]])</f>
        <v>#N/A</v>
      </c>
      <c r="AR2682" s="42">
        <f>VALUE(CONCATENATE(C2682,TEXT(tbl_TransDet_Exp[[#This Row],[Pd]],"00")))</f>
        <v>0</v>
      </c>
      <c r="AS2682" s="42" t="str">
        <f>TEXT(tbl_TransDet_Exp[[#This Row],[Project Id]],"000000")</f>
        <v>000000</v>
      </c>
      <c r="AT2682" s="42" t="e">
        <f>INDEX(Table11[Description],MATCH(tbl_TransDet_Exp[[#This Row],[Account]],Table11[GL Account],0))</f>
        <v>#N/A</v>
      </c>
      <c r="AU26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3" spans="2:47">
      <c r="B2683" s="11"/>
      <c r="C2683" s="243"/>
      <c r="D2683" s="243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244"/>
      <c r="P2683" s="11"/>
      <c r="Q2683" s="245"/>
      <c r="R2683" s="11"/>
      <c r="S2683" s="11"/>
      <c r="T2683" s="11"/>
      <c r="U2683" s="11"/>
      <c r="V2683" s="11"/>
      <c r="W2683" s="11"/>
      <c r="X2683" s="11"/>
      <c r="Y2683" s="11"/>
      <c r="Z2683" s="246"/>
      <c r="AA26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3" s="250" t="e">
        <f>IF(tbl_TransDet_Exp[[#This Row],[+/-  (HR GL Detail)]]&lt;&gt;"",tbl_TransDet_Exp[[#This Row],[+/-  (HR GL Detail)]],IF(#REF!&lt;&gt;"",#REF!,""))</f>
        <v>#REF!</v>
      </c>
      <c r="AC2683" s="250" t="str">
        <f t="shared" si="126"/>
        <v>https://financials.omni.fsu.edu/psp/sprdfi/EMPLOYEE/ERP/c/AUDIT_EXPENSE_FUNCTIONS.TE_EXP_SHEET_INQ.GBL?SHEET_ID=</v>
      </c>
      <c r="AD2683" s="250" t="str">
        <f t="shared" si="127"/>
        <v>&amp;PAGE=EX_SHEET_ENTRY</v>
      </c>
      <c r="AE2683" s="250" t="str">
        <f>IF(LEFT(tbl_TransDet_Exp[[#This Row],[Journal Id]],2)="EX",TEXT(tbl_TransDet_Exp[[#This Row],[Vch /Ex /PayId]],"0000000000"),"")</f>
        <v/>
      </c>
      <c r="AF2683" s="250" t="b">
        <f>IF(tbl_TransDet_Exp[[#This Row],[ER Lookup and Format]]&lt;&gt;"",CONCATENATE(tbl_TransDet_Exp[[#This Row],[https://financials.omni.fsu.edu/psp/sprdfi/EMPLOYEE/ERP/c/AUDIT_EXPENSE_FUNCTIONS.TE_EXP_SHEET_INQ.GBL?SHEET_ID=]],AE2683,tbl_TransDet_Exp[[#This Row],[&amp;PAGE=EX_SHEET_ENTRY]]))</f>
        <v>0</v>
      </c>
      <c r="AG2683" s="250" t="str">
        <f t="shared" si="128"/>
        <v>https://docmgmt.its.fsu.edu/NolijWeb/public/apiLoginCheck.jsp?redir=../documentviewer/%3FdocumentId%3D</v>
      </c>
      <c r="AH26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3" s="250" t="str">
        <f>tbl_TransDet_Exp[[#Headers],[&amp;TargetFrameName=None]]</f>
        <v>&amp;TargetFrameName=None</v>
      </c>
      <c r="AJ26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3" s="71"/>
      <c r="AN2683" s="22"/>
      <c r="AO2683" s="22"/>
      <c r="AP2683" s="208"/>
      <c r="AQ2683" s="42" t="e">
        <f>IF(tbl_TransDet_Exp[[#This Row],[Custom SR Type]]="",INDEX(SR_Lookup[Section Name],MATCH(tbl_TransDet_Exp[[#This Row],[Account]],SR_Lookup[Account],0)),tbl_TransDet_Exp[[#This Row],[Custom SR Type]])</f>
        <v>#N/A</v>
      </c>
      <c r="AR2683" s="42">
        <f>VALUE(CONCATENATE(C2683,TEXT(tbl_TransDet_Exp[[#This Row],[Pd]],"00")))</f>
        <v>0</v>
      </c>
      <c r="AS2683" s="42" t="str">
        <f>TEXT(tbl_TransDet_Exp[[#This Row],[Project Id]],"000000")</f>
        <v>000000</v>
      </c>
      <c r="AT2683" s="42" t="e">
        <f>INDEX(Table11[Description],MATCH(tbl_TransDet_Exp[[#This Row],[Account]],Table11[GL Account],0))</f>
        <v>#N/A</v>
      </c>
      <c r="AU26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4" spans="2:47">
      <c r="B2684" s="11"/>
      <c r="C2684" s="243"/>
      <c r="D2684" s="243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244"/>
      <c r="P2684" s="11"/>
      <c r="Q2684" s="245"/>
      <c r="R2684" s="11"/>
      <c r="S2684" s="11"/>
      <c r="T2684" s="11"/>
      <c r="U2684" s="11"/>
      <c r="V2684" s="11"/>
      <c r="W2684" s="11"/>
      <c r="X2684" s="11"/>
      <c r="Y2684" s="11"/>
      <c r="Z2684" s="246"/>
      <c r="AA26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4" s="250" t="e">
        <f>IF(tbl_TransDet_Exp[[#This Row],[+/-  (HR GL Detail)]]&lt;&gt;"",tbl_TransDet_Exp[[#This Row],[+/-  (HR GL Detail)]],IF(#REF!&lt;&gt;"",#REF!,""))</f>
        <v>#REF!</v>
      </c>
      <c r="AC2684" s="250" t="str">
        <f t="shared" si="126"/>
        <v>https://financials.omni.fsu.edu/psp/sprdfi/EMPLOYEE/ERP/c/AUDIT_EXPENSE_FUNCTIONS.TE_EXP_SHEET_INQ.GBL?SHEET_ID=</v>
      </c>
      <c r="AD2684" s="250" t="str">
        <f t="shared" si="127"/>
        <v>&amp;PAGE=EX_SHEET_ENTRY</v>
      </c>
      <c r="AE2684" s="250" t="str">
        <f>IF(LEFT(tbl_TransDet_Exp[[#This Row],[Journal Id]],2)="EX",TEXT(tbl_TransDet_Exp[[#This Row],[Vch /Ex /PayId]],"0000000000"),"")</f>
        <v/>
      </c>
      <c r="AF2684" s="250" t="b">
        <f>IF(tbl_TransDet_Exp[[#This Row],[ER Lookup and Format]]&lt;&gt;"",CONCATENATE(tbl_TransDet_Exp[[#This Row],[https://financials.omni.fsu.edu/psp/sprdfi/EMPLOYEE/ERP/c/AUDIT_EXPENSE_FUNCTIONS.TE_EXP_SHEET_INQ.GBL?SHEET_ID=]],AE2684,tbl_TransDet_Exp[[#This Row],[&amp;PAGE=EX_SHEET_ENTRY]]))</f>
        <v>0</v>
      </c>
      <c r="AG2684" s="250" t="str">
        <f t="shared" si="128"/>
        <v>https://docmgmt.its.fsu.edu/NolijWeb/public/apiLoginCheck.jsp?redir=../documentviewer/%3FdocumentId%3D</v>
      </c>
      <c r="AH26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4" s="250" t="str">
        <f>tbl_TransDet_Exp[[#Headers],[&amp;TargetFrameName=None]]</f>
        <v>&amp;TargetFrameName=None</v>
      </c>
      <c r="AJ26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4" s="71"/>
      <c r="AN2684" s="22"/>
      <c r="AO2684" s="22"/>
      <c r="AP2684" s="208"/>
      <c r="AQ2684" s="42" t="e">
        <f>IF(tbl_TransDet_Exp[[#This Row],[Custom SR Type]]="",INDEX(SR_Lookup[Section Name],MATCH(tbl_TransDet_Exp[[#This Row],[Account]],SR_Lookup[Account],0)),tbl_TransDet_Exp[[#This Row],[Custom SR Type]])</f>
        <v>#N/A</v>
      </c>
      <c r="AR2684" s="42">
        <f>VALUE(CONCATENATE(C2684,TEXT(tbl_TransDet_Exp[[#This Row],[Pd]],"00")))</f>
        <v>0</v>
      </c>
      <c r="AS2684" s="42" t="str">
        <f>TEXT(tbl_TransDet_Exp[[#This Row],[Project Id]],"000000")</f>
        <v>000000</v>
      </c>
      <c r="AT2684" s="42" t="e">
        <f>INDEX(Table11[Description],MATCH(tbl_TransDet_Exp[[#This Row],[Account]],Table11[GL Account],0))</f>
        <v>#N/A</v>
      </c>
      <c r="AU26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5" spans="2:47">
      <c r="B2685" s="11"/>
      <c r="C2685" s="243"/>
      <c r="D2685" s="243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244"/>
      <c r="P2685" s="11"/>
      <c r="Q2685" s="245"/>
      <c r="R2685" s="11"/>
      <c r="S2685" s="11"/>
      <c r="T2685" s="11"/>
      <c r="U2685" s="11"/>
      <c r="V2685" s="11"/>
      <c r="W2685" s="11"/>
      <c r="X2685" s="11"/>
      <c r="Y2685" s="11"/>
      <c r="Z2685" s="246"/>
      <c r="AA26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5" s="250" t="e">
        <f>IF(tbl_TransDet_Exp[[#This Row],[+/-  (HR GL Detail)]]&lt;&gt;"",tbl_TransDet_Exp[[#This Row],[+/-  (HR GL Detail)]],IF(#REF!&lt;&gt;"",#REF!,""))</f>
        <v>#REF!</v>
      </c>
      <c r="AC2685" s="250" t="str">
        <f t="shared" si="126"/>
        <v>https://financials.omni.fsu.edu/psp/sprdfi/EMPLOYEE/ERP/c/AUDIT_EXPENSE_FUNCTIONS.TE_EXP_SHEET_INQ.GBL?SHEET_ID=</v>
      </c>
      <c r="AD2685" s="250" t="str">
        <f t="shared" si="127"/>
        <v>&amp;PAGE=EX_SHEET_ENTRY</v>
      </c>
      <c r="AE2685" s="250" t="str">
        <f>IF(LEFT(tbl_TransDet_Exp[[#This Row],[Journal Id]],2)="EX",TEXT(tbl_TransDet_Exp[[#This Row],[Vch /Ex /PayId]],"0000000000"),"")</f>
        <v/>
      </c>
      <c r="AF2685" s="250" t="b">
        <f>IF(tbl_TransDet_Exp[[#This Row],[ER Lookup and Format]]&lt;&gt;"",CONCATENATE(tbl_TransDet_Exp[[#This Row],[https://financials.omni.fsu.edu/psp/sprdfi/EMPLOYEE/ERP/c/AUDIT_EXPENSE_FUNCTIONS.TE_EXP_SHEET_INQ.GBL?SHEET_ID=]],AE2685,tbl_TransDet_Exp[[#This Row],[&amp;PAGE=EX_SHEET_ENTRY]]))</f>
        <v>0</v>
      </c>
      <c r="AG2685" s="250" t="str">
        <f t="shared" si="128"/>
        <v>https://docmgmt.its.fsu.edu/NolijWeb/public/apiLoginCheck.jsp?redir=../documentviewer/%3FdocumentId%3D</v>
      </c>
      <c r="AH26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5" s="250" t="str">
        <f>tbl_TransDet_Exp[[#Headers],[&amp;TargetFrameName=None]]</f>
        <v>&amp;TargetFrameName=None</v>
      </c>
      <c r="AJ26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5" s="71"/>
      <c r="AN2685" s="22"/>
      <c r="AO2685" s="22"/>
      <c r="AP2685" s="208"/>
      <c r="AQ2685" s="42" t="e">
        <f>IF(tbl_TransDet_Exp[[#This Row],[Custom SR Type]]="",INDEX(SR_Lookup[Section Name],MATCH(tbl_TransDet_Exp[[#This Row],[Account]],SR_Lookup[Account],0)),tbl_TransDet_Exp[[#This Row],[Custom SR Type]])</f>
        <v>#N/A</v>
      </c>
      <c r="AR2685" s="42">
        <f>VALUE(CONCATENATE(C2685,TEXT(tbl_TransDet_Exp[[#This Row],[Pd]],"00")))</f>
        <v>0</v>
      </c>
      <c r="AS2685" s="42" t="str">
        <f>TEXT(tbl_TransDet_Exp[[#This Row],[Project Id]],"000000")</f>
        <v>000000</v>
      </c>
      <c r="AT2685" s="42" t="e">
        <f>INDEX(Table11[Description],MATCH(tbl_TransDet_Exp[[#This Row],[Account]],Table11[GL Account],0))</f>
        <v>#N/A</v>
      </c>
      <c r="AU26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6" spans="2:47">
      <c r="B2686" s="11"/>
      <c r="C2686" s="243"/>
      <c r="D2686" s="243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244"/>
      <c r="P2686" s="11"/>
      <c r="Q2686" s="245"/>
      <c r="R2686" s="11"/>
      <c r="S2686" s="11"/>
      <c r="T2686" s="11"/>
      <c r="U2686" s="11"/>
      <c r="V2686" s="11"/>
      <c r="W2686" s="11"/>
      <c r="X2686" s="11"/>
      <c r="Y2686" s="11"/>
      <c r="Z2686" s="246"/>
      <c r="AA26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6" s="250" t="e">
        <f>IF(tbl_TransDet_Exp[[#This Row],[+/-  (HR GL Detail)]]&lt;&gt;"",tbl_TransDet_Exp[[#This Row],[+/-  (HR GL Detail)]],IF(#REF!&lt;&gt;"",#REF!,""))</f>
        <v>#REF!</v>
      </c>
      <c r="AC2686" s="250" t="str">
        <f t="shared" si="126"/>
        <v>https://financials.omni.fsu.edu/psp/sprdfi/EMPLOYEE/ERP/c/AUDIT_EXPENSE_FUNCTIONS.TE_EXP_SHEET_INQ.GBL?SHEET_ID=</v>
      </c>
      <c r="AD2686" s="250" t="str">
        <f t="shared" si="127"/>
        <v>&amp;PAGE=EX_SHEET_ENTRY</v>
      </c>
      <c r="AE2686" s="250" t="str">
        <f>IF(LEFT(tbl_TransDet_Exp[[#This Row],[Journal Id]],2)="EX",TEXT(tbl_TransDet_Exp[[#This Row],[Vch /Ex /PayId]],"0000000000"),"")</f>
        <v/>
      </c>
      <c r="AF2686" s="250" t="b">
        <f>IF(tbl_TransDet_Exp[[#This Row],[ER Lookup and Format]]&lt;&gt;"",CONCATENATE(tbl_TransDet_Exp[[#This Row],[https://financials.omni.fsu.edu/psp/sprdfi/EMPLOYEE/ERP/c/AUDIT_EXPENSE_FUNCTIONS.TE_EXP_SHEET_INQ.GBL?SHEET_ID=]],AE2686,tbl_TransDet_Exp[[#This Row],[&amp;PAGE=EX_SHEET_ENTRY]]))</f>
        <v>0</v>
      </c>
      <c r="AG2686" s="250" t="str">
        <f t="shared" si="128"/>
        <v>https://docmgmt.its.fsu.edu/NolijWeb/public/apiLoginCheck.jsp?redir=../documentviewer/%3FdocumentId%3D</v>
      </c>
      <c r="AH26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6" s="250" t="str">
        <f>tbl_TransDet_Exp[[#Headers],[&amp;TargetFrameName=None]]</f>
        <v>&amp;TargetFrameName=None</v>
      </c>
      <c r="AJ26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6" s="71"/>
      <c r="AN2686" s="22"/>
      <c r="AO2686" s="22"/>
      <c r="AP2686" s="208"/>
      <c r="AQ2686" s="42" t="e">
        <f>IF(tbl_TransDet_Exp[[#This Row],[Custom SR Type]]="",INDEX(SR_Lookup[Section Name],MATCH(tbl_TransDet_Exp[[#This Row],[Account]],SR_Lookup[Account],0)),tbl_TransDet_Exp[[#This Row],[Custom SR Type]])</f>
        <v>#N/A</v>
      </c>
      <c r="AR2686" s="42">
        <f>VALUE(CONCATENATE(C2686,TEXT(tbl_TransDet_Exp[[#This Row],[Pd]],"00")))</f>
        <v>0</v>
      </c>
      <c r="AS2686" s="42" t="str">
        <f>TEXT(tbl_TransDet_Exp[[#This Row],[Project Id]],"000000")</f>
        <v>000000</v>
      </c>
      <c r="AT2686" s="42" t="e">
        <f>INDEX(Table11[Description],MATCH(tbl_TransDet_Exp[[#This Row],[Account]],Table11[GL Account],0))</f>
        <v>#N/A</v>
      </c>
      <c r="AU26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7" spans="2:47">
      <c r="B2687" s="11"/>
      <c r="C2687" s="243"/>
      <c r="D2687" s="243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244"/>
      <c r="P2687" s="11"/>
      <c r="Q2687" s="245"/>
      <c r="R2687" s="11"/>
      <c r="S2687" s="11"/>
      <c r="T2687" s="11"/>
      <c r="U2687" s="11"/>
      <c r="V2687" s="11"/>
      <c r="W2687" s="11"/>
      <c r="X2687" s="11"/>
      <c r="Y2687" s="11"/>
      <c r="Z2687" s="246"/>
      <c r="AA26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7" s="250" t="e">
        <f>IF(tbl_TransDet_Exp[[#This Row],[+/-  (HR GL Detail)]]&lt;&gt;"",tbl_TransDet_Exp[[#This Row],[+/-  (HR GL Detail)]],IF(#REF!&lt;&gt;"",#REF!,""))</f>
        <v>#REF!</v>
      </c>
      <c r="AC2687" s="250" t="str">
        <f t="shared" si="126"/>
        <v>https://financials.omni.fsu.edu/psp/sprdfi/EMPLOYEE/ERP/c/AUDIT_EXPENSE_FUNCTIONS.TE_EXP_SHEET_INQ.GBL?SHEET_ID=</v>
      </c>
      <c r="AD2687" s="250" t="str">
        <f t="shared" si="127"/>
        <v>&amp;PAGE=EX_SHEET_ENTRY</v>
      </c>
      <c r="AE2687" s="250" t="str">
        <f>IF(LEFT(tbl_TransDet_Exp[[#This Row],[Journal Id]],2)="EX",TEXT(tbl_TransDet_Exp[[#This Row],[Vch /Ex /PayId]],"0000000000"),"")</f>
        <v/>
      </c>
      <c r="AF2687" s="250" t="b">
        <f>IF(tbl_TransDet_Exp[[#This Row],[ER Lookup and Format]]&lt;&gt;"",CONCATENATE(tbl_TransDet_Exp[[#This Row],[https://financials.omni.fsu.edu/psp/sprdfi/EMPLOYEE/ERP/c/AUDIT_EXPENSE_FUNCTIONS.TE_EXP_SHEET_INQ.GBL?SHEET_ID=]],AE2687,tbl_TransDet_Exp[[#This Row],[&amp;PAGE=EX_SHEET_ENTRY]]))</f>
        <v>0</v>
      </c>
      <c r="AG2687" s="250" t="str">
        <f t="shared" si="128"/>
        <v>https://docmgmt.its.fsu.edu/NolijWeb/public/apiLoginCheck.jsp?redir=../documentviewer/%3FdocumentId%3D</v>
      </c>
      <c r="AH26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7" s="250" t="str">
        <f>tbl_TransDet_Exp[[#Headers],[&amp;TargetFrameName=None]]</f>
        <v>&amp;TargetFrameName=None</v>
      </c>
      <c r="AJ26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7" s="71"/>
      <c r="AN2687" s="22"/>
      <c r="AO2687" s="22"/>
      <c r="AP2687" s="208"/>
      <c r="AQ2687" s="42" t="e">
        <f>IF(tbl_TransDet_Exp[[#This Row],[Custom SR Type]]="",INDEX(SR_Lookup[Section Name],MATCH(tbl_TransDet_Exp[[#This Row],[Account]],SR_Lookup[Account],0)),tbl_TransDet_Exp[[#This Row],[Custom SR Type]])</f>
        <v>#N/A</v>
      </c>
      <c r="AR2687" s="42">
        <f>VALUE(CONCATENATE(C2687,TEXT(tbl_TransDet_Exp[[#This Row],[Pd]],"00")))</f>
        <v>0</v>
      </c>
      <c r="AS2687" s="42" t="str">
        <f>TEXT(tbl_TransDet_Exp[[#This Row],[Project Id]],"000000")</f>
        <v>000000</v>
      </c>
      <c r="AT2687" s="42" t="e">
        <f>INDEX(Table11[Description],MATCH(tbl_TransDet_Exp[[#This Row],[Account]],Table11[GL Account],0))</f>
        <v>#N/A</v>
      </c>
      <c r="AU26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8" spans="2:47">
      <c r="B2688" s="11"/>
      <c r="C2688" s="243"/>
      <c r="D2688" s="243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244"/>
      <c r="P2688" s="11"/>
      <c r="Q2688" s="245"/>
      <c r="R2688" s="11"/>
      <c r="S2688" s="11"/>
      <c r="T2688" s="11"/>
      <c r="U2688" s="11"/>
      <c r="V2688" s="11"/>
      <c r="W2688" s="11"/>
      <c r="X2688" s="11"/>
      <c r="Y2688" s="11"/>
      <c r="Z2688" s="246"/>
      <c r="AA26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8" s="250" t="e">
        <f>IF(tbl_TransDet_Exp[[#This Row],[+/-  (HR GL Detail)]]&lt;&gt;"",tbl_TransDet_Exp[[#This Row],[+/-  (HR GL Detail)]],IF(#REF!&lt;&gt;"",#REF!,""))</f>
        <v>#REF!</v>
      </c>
      <c r="AC2688" s="250" t="str">
        <f t="shared" si="126"/>
        <v>https://financials.omni.fsu.edu/psp/sprdfi/EMPLOYEE/ERP/c/AUDIT_EXPENSE_FUNCTIONS.TE_EXP_SHEET_INQ.GBL?SHEET_ID=</v>
      </c>
      <c r="AD2688" s="250" t="str">
        <f t="shared" si="127"/>
        <v>&amp;PAGE=EX_SHEET_ENTRY</v>
      </c>
      <c r="AE2688" s="250" t="str">
        <f>IF(LEFT(tbl_TransDet_Exp[[#This Row],[Journal Id]],2)="EX",TEXT(tbl_TransDet_Exp[[#This Row],[Vch /Ex /PayId]],"0000000000"),"")</f>
        <v/>
      </c>
      <c r="AF2688" s="250" t="b">
        <f>IF(tbl_TransDet_Exp[[#This Row],[ER Lookup and Format]]&lt;&gt;"",CONCATENATE(tbl_TransDet_Exp[[#This Row],[https://financials.omni.fsu.edu/psp/sprdfi/EMPLOYEE/ERP/c/AUDIT_EXPENSE_FUNCTIONS.TE_EXP_SHEET_INQ.GBL?SHEET_ID=]],AE2688,tbl_TransDet_Exp[[#This Row],[&amp;PAGE=EX_SHEET_ENTRY]]))</f>
        <v>0</v>
      </c>
      <c r="AG2688" s="250" t="str">
        <f t="shared" si="128"/>
        <v>https://docmgmt.its.fsu.edu/NolijWeb/public/apiLoginCheck.jsp?redir=../documentviewer/%3FdocumentId%3D</v>
      </c>
      <c r="AH26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8" s="250" t="str">
        <f>tbl_TransDet_Exp[[#Headers],[&amp;TargetFrameName=None]]</f>
        <v>&amp;TargetFrameName=None</v>
      </c>
      <c r="AJ26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8" s="71"/>
      <c r="AN2688" s="22"/>
      <c r="AO2688" s="22"/>
      <c r="AP2688" s="208"/>
      <c r="AQ2688" s="42" t="e">
        <f>IF(tbl_TransDet_Exp[[#This Row],[Custom SR Type]]="",INDEX(SR_Lookup[Section Name],MATCH(tbl_TransDet_Exp[[#This Row],[Account]],SR_Lookup[Account],0)),tbl_TransDet_Exp[[#This Row],[Custom SR Type]])</f>
        <v>#N/A</v>
      </c>
      <c r="AR2688" s="42">
        <f>VALUE(CONCATENATE(C2688,TEXT(tbl_TransDet_Exp[[#This Row],[Pd]],"00")))</f>
        <v>0</v>
      </c>
      <c r="AS2688" s="42" t="str">
        <f>TEXT(tbl_TransDet_Exp[[#This Row],[Project Id]],"000000")</f>
        <v>000000</v>
      </c>
      <c r="AT2688" s="42" t="e">
        <f>INDEX(Table11[Description],MATCH(tbl_TransDet_Exp[[#This Row],[Account]],Table11[GL Account],0))</f>
        <v>#N/A</v>
      </c>
      <c r="AU26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89" spans="2:47">
      <c r="B2689" s="11"/>
      <c r="C2689" s="243"/>
      <c r="D2689" s="243"/>
      <c r="E2689" s="11"/>
      <c r="F2689" s="11"/>
      <c r="G2689" s="11"/>
      <c r="H2689" s="11"/>
      <c r="I2689" s="11"/>
      <c r="J2689" s="11"/>
      <c r="K2689" s="11"/>
      <c r="L2689" s="11"/>
      <c r="M2689" s="11"/>
      <c r="N2689" s="11"/>
      <c r="O2689" s="244"/>
      <c r="P2689" s="11"/>
      <c r="Q2689" s="245"/>
      <c r="R2689" s="11"/>
      <c r="S2689" s="11"/>
      <c r="T2689" s="11"/>
      <c r="U2689" s="11"/>
      <c r="V2689" s="11"/>
      <c r="W2689" s="11"/>
      <c r="X2689" s="11"/>
      <c r="Y2689" s="11"/>
      <c r="Z2689" s="246"/>
      <c r="AA26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89" s="250" t="e">
        <f>IF(tbl_TransDet_Exp[[#This Row],[+/-  (HR GL Detail)]]&lt;&gt;"",tbl_TransDet_Exp[[#This Row],[+/-  (HR GL Detail)]],IF(#REF!&lt;&gt;"",#REF!,""))</f>
        <v>#REF!</v>
      </c>
      <c r="AC2689" s="250" t="str">
        <f t="shared" si="126"/>
        <v>https://financials.omni.fsu.edu/psp/sprdfi/EMPLOYEE/ERP/c/AUDIT_EXPENSE_FUNCTIONS.TE_EXP_SHEET_INQ.GBL?SHEET_ID=</v>
      </c>
      <c r="AD2689" s="250" t="str">
        <f t="shared" si="127"/>
        <v>&amp;PAGE=EX_SHEET_ENTRY</v>
      </c>
      <c r="AE2689" s="250" t="str">
        <f>IF(LEFT(tbl_TransDet_Exp[[#This Row],[Journal Id]],2)="EX",TEXT(tbl_TransDet_Exp[[#This Row],[Vch /Ex /PayId]],"0000000000"),"")</f>
        <v/>
      </c>
      <c r="AF2689" s="250" t="b">
        <f>IF(tbl_TransDet_Exp[[#This Row],[ER Lookup and Format]]&lt;&gt;"",CONCATENATE(tbl_TransDet_Exp[[#This Row],[https://financials.omni.fsu.edu/psp/sprdfi/EMPLOYEE/ERP/c/AUDIT_EXPENSE_FUNCTIONS.TE_EXP_SHEET_INQ.GBL?SHEET_ID=]],AE2689,tbl_TransDet_Exp[[#This Row],[&amp;PAGE=EX_SHEET_ENTRY]]))</f>
        <v>0</v>
      </c>
      <c r="AG2689" s="250" t="str">
        <f t="shared" si="128"/>
        <v>https://docmgmt.its.fsu.edu/NolijWeb/public/apiLoginCheck.jsp?redir=../documentviewer/%3FdocumentId%3D</v>
      </c>
      <c r="AH26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89" s="250" t="str">
        <f>tbl_TransDet_Exp[[#Headers],[&amp;TargetFrameName=None]]</f>
        <v>&amp;TargetFrameName=None</v>
      </c>
      <c r="AJ26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89" s="71"/>
      <c r="AN2689" s="22"/>
      <c r="AO2689" s="22"/>
      <c r="AP2689" s="208"/>
      <c r="AQ2689" s="42" t="e">
        <f>IF(tbl_TransDet_Exp[[#This Row],[Custom SR Type]]="",INDEX(SR_Lookup[Section Name],MATCH(tbl_TransDet_Exp[[#This Row],[Account]],SR_Lookup[Account],0)),tbl_TransDet_Exp[[#This Row],[Custom SR Type]])</f>
        <v>#N/A</v>
      </c>
      <c r="AR2689" s="42">
        <f>VALUE(CONCATENATE(C2689,TEXT(tbl_TransDet_Exp[[#This Row],[Pd]],"00")))</f>
        <v>0</v>
      </c>
      <c r="AS2689" s="42" t="str">
        <f>TEXT(tbl_TransDet_Exp[[#This Row],[Project Id]],"000000")</f>
        <v>000000</v>
      </c>
      <c r="AT2689" s="42" t="e">
        <f>INDEX(Table11[Description],MATCH(tbl_TransDet_Exp[[#This Row],[Account]],Table11[GL Account],0))</f>
        <v>#N/A</v>
      </c>
      <c r="AU26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0" spans="2:47">
      <c r="B2690" s="11"/>
      <c r="C2690" s="243"/>
      <c r="D2690" s="243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244"/>
      <c r="P2690" s="11"/>
      <c r="Q2690" s="245"/>
      <c r="R2690" s="11"/>
      <c r="S2690" s="11"/>
      <c r="T2690" s="11"/>
      <c r="U2690" s="11"/>
      <c r="V2690" s="11"/>
      <c r="W2690" s="11"/>
      <c r="X2690" s="11"/>
      <c r="Y2690" s="11"/>
      <c r="Z2690" s="246"/>
      <c r="AA26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0" s="250" t="e">
        <f>IF(tbl_TransDet_Exp[[#This Row],[+/-  (HR GL Detail)]]&lt;&gt;"",tbl_TransDet_Exp[[#This Row],[+/-  (HR GL Detail)]],IF(#REF!&lt;&gt;"",#REF!,""))</f>
        <v>#REF!</v>
      </c>
      <c r="AC2690" s="250" t="str">
        <f t="shared" si="126"/>
        <v>https://financials.omni.fsu.edu/psp/sprdfi/EMPLOYEE/ERP/c/AUDIT_EXPENSE_FUNCTIONS.TE_EXP_SHEET_INQ.GBL?SHEET_ID=</v>
      </c>
      <c r="AD2690" s="250" t="str">
        <f t="shared" si="127"/>
        <v>&amp;PAGE=EX_SHEET_ENTRY</v>
      </c>
      <c r="AE2690" s="250" t="str">
        <f>IF(LEFT(tbl_TransDet_Exp[[#This Row],[Journal Id]],2)="EX",TEXT(tbl_TransDet_Exp[[#This Row],[Vch /Ex /PayId]],"0000000000"),"")</f>
        <v/>
      </c>
      <c r="AF2690" s="250" t="b">
        <f>IF(tbl_TransDet_Exp[[#This Row],[ER Lookup and Format]]&lt;&gt;"",CONCATENATE(tbl_TransDet_Exp[[#This Row],[https://financials.omni.fsu.edu/psp/sprdfi/EMPLOYEE/ERP/c/AUDIT_EXPENSE_FUNCTIONS.TE_EXP_SHEET_INQ.GBL?SHEET_ID=]],AE2690,tbl_TransDet_Exp[[#This Row],[&amp;PAGE=EX_SHEET_ENTRY]]))</f>
        <v>0</v>
      </c>
      <c r="AG2690" s="250" t="str">
        <f t="shared" si="128"/>
        <v>https://docmgmt.its.fsu.edu/NolijWeb/public/apiLoginCheck.jsp?redir=../documentviewer/%3FdocumentId%3D</v>
      </c>
      <c r="AH26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0" s="250" t="str">
        <f>tbl_TransDet_Exp[[#Headers],[&amp;TargetFrameName=None]]</f>
        <v>&amp;TargetFrameName=None</v>
      </c>
      <c r="AJ26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0" s="71"/>
      <c r="AN2690" s="22"/>
      <c r="AO2690" s="22"/>
      <c r="AP2690" s="208"/>
      <c r="AQ2690" s="42" t="e">
        <f>IF(tbl_TransDet_Exp[[#This Row],[Custom SR Type]]="",INDEX(SR_Lookup[Section Name],MATCH(tbl_TransDet_Exp[[#This Row],[Account]],SR_Lookup[Account],0)),tbl_TransDet_Exp[[#This Row],[Custom SR Type]])</f>
        <v>#N/A</v>
      </c>
      <c r="AR2690" s="42">
        <f>VALUE(CONCATENATE(C2690,TEXT(tbl_TransDet_Exp[[#This Row],[Pd]],"00")))</f>
        <v>0</v>
      </c>
      <c r="AS2690" s="42" t="str">
        <f>TEXT(tbl_TransDet_Exp[[#This Row],[Project Id]],"000000")</f>
        <v>000000</v>
      </c>
      <c r="AT2690" s="42" t="e">
        <f>INDEX(Table11[Description],MATCH(tbl_TransDet_Exp[[#This Row],[Account]],Table11[GL Account],0))</f>
        <v>#N/A</v>
      </c>
      <c r="AU26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1" spans="2:47">
      <c r="B2691" s="11"/>
      <c r="C2691" s="243"/>
      <c r="D2691" s="243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244"/>
      <c r="P2691" s="11"/>
      <c r="Q2691" s="245"/>
      <c r="R2691" s="11"/>
      <c r="S2691" s="11"/>
      <c r="T2691" s="11"/>
      <c r="U2691" s="11"/>
      <c r="V2691" s="11"/>
      <c r="W2691" s="11"/>
      <c r="X2691" s="11"/>
      <c r="Y2691" s="11"/>
      <c r="Z2691" s="246"/>
      <c r="AA26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1" s="250" t="e">
        <f>IF(tbl_TransDet_Exp[[#This Row],[+/-  (HR GL Detail)]]&lt;&gt;"",tbl_TransDet_Exp[[#This Row],[+/-  (HR GL Detail)]],IF(#REF!&lt;&gt;"",#REF!,""))</f>
        <v>#REF!</v>
      </c>
      <c r="AC2691" s="250" t="str">
        <f t="shared" si="126"/>
        <v>https://financials.omni.fsu.edu/psp/sprdfi/EMPLOYEE/ERP/c/AUDIT_EXPENSE_FUNCTIONS.TE_EXP_SHEET_INQ.GBL?SHEET_ID=</v>
      </c>
      <c r="AD2691" s="250" t="str">
        <f t="shared" si="127"/>
        <v>&amp;PAGE=EX_SHEET_ENTRY</v>
      </c>
      <c r="AE2691" s="250" t="str">
        <f>IF(LEFT(tbl_TransDet_Exp[[#This Row],[Journal Id]],2)="EX",TEXT(tbl_TransDet_Exp[[#This Row],[Vch /Ex /PayId]],"0000000000"),"")</f>
        <v/>
      </c>
      <c r="AF2691" s="250" t="b">
        <f>IF(tbl_TransDet_Exp[[#This Row],[ER Lookup and Format]]&lt;&gt;"",CONCATENATE(tbl_TransDet_Exp[[#This Row],[https://financials.omni.fsu.edu/psp/sprdfi/EMPLOYEE/ERP/c/AUDIT_EXPENSE_FUNCTIONS.TE_EXP_SHEET_INQ.GBL?SHEET_ID=]],AE2691,tbl_TransDet_Exp[[#This Row],[&amp;PAGE=EX_SHEET_ENTRY]]))</f>
        <v>0</v>
      </c>
      <c r="AG2691" s="250" t="str">
        <f t="shared" si="128"/>
        <v>https://docmgmt.its.fsu.edu/NolijWeb/public/apiLoginCheck.jsp?redir=../documentviewer/%3FdocumentId%3D</v>
      </c>
      <c r="AH26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1" s="250" t="str">
        <f>tbl_TransDet_Exp[[#Headers],[&amp;TargetFrameName=None]]</f>
        <v>&amp;TargetFrameName=None</v>
      </c>
      <c r="AJ26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1" s="71"/>
      <c r="AN2691" s="22"/>
      <c r="AO2691" s="22"/>
      <c r="AP2691" s="208"/>
      <c r="AQ2691" s="42" t="e">
        <f>IF(tbl_TransDet_Exp[[#This Row],[Custom SR Type]]="",INDEX(SR_Lookup[Section Name],MATCH(tbl_TransDet_Exp[[#This Row],[Account]],SR_Lookup[Account],0)),tbl_TransDet_Exp[[#This Row],[Custom SR Type]])</f>
        <v>#N/A</v>
      </c>
      <c r="AR2691" s="42">
        <f>VALUE(CONCATENATE(C2691,TEXT(tbl_TransDet_Exp[[#This Row],[Pd]],"00")))</f>
        <v>0</v>
      </c>
      <c r="AS2691" s="42" t="str">
        <f>TEXT(tbl_TransDet_Exp[[#This Row],[Project Id]],"000000")</f>
        <v>000000</v>
      </c>
      <c r="AT2691" s="42" t="e">
        <f>INDEX(Table11[Description],MATCH(tbl_TransDet_Exp[[#This Row],[Account]],Table11[GL Account],0))</f>
        <v>#N/A</v>
      </c>
      <c r="AU26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2" spans="2:47">
      <c r="B2692" s="11"/>
      <c r="C2692" s="243"/>
      <c r="D2692" s="243"/>
      <c r="E2692" s="11"/>
      <c r="F2692" s="11"/>
      <c r="G2692" s="11"/>
      <c r="H2692" s="11"/>
      <c r="I2692" s="11"/>
      <c r="J2692" s="11"/>
      <c r="K2692" s="11"/>
      <c r="L2692" s="11"/>
      <c r="M2692" s="11"/>
      <c r="N2692" s="11"/>
      <c r="O2692" s="244"/>
      <c r="P2692" s="11"/>
      <c r="Q2692" s="245"/>
      <c r="R2692" s="11"/>
      <c r="S2692" s="11"/>
      <c r="T2692" s="11"/>
      <c r="U2692" s="11"/>
      <c r="V2692" s="11"/>
      <c r="W2692" s="11"/>
      <c r="X2692" s="11"/>
      <c r="Y2692" s="11"/>
      <c r="Z2692" s="246"/>
      <c r="AA26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2" s="250" t="e">
        <f>IF(tbl_TransDet_Exp[[#This Row],[+/-  (HR GL Detail)]]&lt;&gt;"",tbl_TransDet_Exp[[#This Row],[+/-  (HR GL Detail)]],IF(#REF!&lt;&gt;"",#REF!,""))</f>
        <v>#REF!</v>
      </c>
      <c r="AC2692" s="250" t="str">
        <f t="shared" si="126"/>
        <v>https://financials.omni.fsu.edu/psp/sprdfi/EMPLOYEE/ERP/c/AUDIT_EXPENSE_FUNCTIONS.TE_EXP_SHEET_INQ.GBL?SHEET_ID=</v>
      </c>
      <c r="AD2692" s="250" t="str">
        <f t="shared" si="127"/>
        <v>&amp;PAGE=EX_SHEET_ENTRY</v>
      </c>
      <c r="AE2692" s="250" t="str">
        <f>IF(LEFT(tbl_TransDet_Exp[[#This Row],[Journal Id]],2)="EX",TEXT(tbl_TransDet_Exp[[#This Row],[Vch /Ex /PayId]],"0000000000"),"")</f>
        <v/>
      </c>
      <c r="AF2692" s="250" t="b">
        <f>IF(tbl_TransDet_Exp[[#This Row],[ER Lookup and Format]]&lt;&gt;"",CONCATENATE(tbl_TransDet_Exp[[#This Row],[https://financials.omni.fsu.edu/psp/sprdfi/EMPLOYEE/ERP/c/AUDIT_EXPENSE_FUNCTIONS.TE_EXP_SHEET_INQ.GBL?SHEET_ID=]],AE2692,tbl_TransDet_Exp[[#This Row],[&amp;PAGE=EX_SHEET_ENTRY]]))</f>
        <v>0</v>
      </c>
      <c r="AG2692" s="250" t="str">
        <f t="shared" si="128"/>
        <v>https://docmgmt.its.fsu.edu/NolijWeb/public/apiLoginCheck.jsp?redir=../documentviewer/%3FdocumentId%3D</v>
      </c>
      <c r="AH26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2" s="250" t="str">
        <f>tbl_TransDet_Exp[[#Headers],[&amp;TargetFrameName=None]]</f>
        <v>&amp;TargetFrameName=None</v>
      </c>
      <c r="AJ26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2" s="71"/>
      <c r="AN2692" s="22"/>
      <c r="AO2692" s="22"/>
      <c r="AP2692" s="208"/>
      <c r="AQ2692" s="42" t="e">
        <f>IF(tbl_TransDet_Exp[[#This Row],[Custom SR Type]]="",INDEX(SR_Lookup[Section Name],MATCH(tbl_TransDet_Exp[[#This Row],[Account]],SR_Lookup[Account],0)),tbl_TransDet_Exp[[#This Row],[Custom SR Type]])</f>
        <v>#N/A</v>
      </c>
      <c r="AR2692" s="42">
        <f>VALUE(CONCATENATE(C2692,TEXT(tbl_TransDet_Exp[[#This Row],[Pd]],"00")))</f>
        <v>0</v>
      </c>
      <c r="AS2692" s="42" t="str">
        <f>TEXT(tbl_TransDet_Exp[[#This Row],[Project Id]],"000000")</f>
        <v>000000</v>
      </c>
      <c r="AT2692" s="42" t="e">
        <f>INDEX(Table11[Description],MATCH(tbl_TransDet_Exp[[#This Row],[Account]],Table11[GL Account],0))</f>
        <v>#N/A</v>
      </c>
      <c r="AU26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3" spans="2:47">
      <c r="B2693" s="11"/>
      <c r="C2693" s="243"/>
      <c r="D2693" s="243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244"/>
      <c r="P2693" s="11"/>
      <c r="Q2693" s="245"/>
      <c r="R2693" s="11"/>
      <c r="S2693" s="11"/>
      <c r="T2693" s="11"/>
      <c r="U2693" s="11"/>
      <c r="V2693" s="11"/>
      <c r="W2693" s="11"/>
      <c r="X2693" s="11"/>
      <c r="Y2693" s="11"/>
      <c r="Z2693" s="246"/>
      <c r="AA26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3" s="250" t="e">
        <f>IF(tbl_TransDet_Exp[[#This Row],[+/-  (HR GL Detail)]]&lt;&gt;"",tbl_TransDet_Exp[[#This Row],[+/-  (HR GL Detail)]],IF(#REF!&lt;&gt;"",#REF!,""))</f>
        <v>#REF!</v>
      </c>
      <c r="AC2693" s="250" t="str">
        <f t="shared" si="126"/>
        <v>https://financials.omni.fsu.edu/psp/sprdfi/EMPLOYEE/ERP/c/AUDIT_EXPENSE_FUNCTIONS.TE_EXP_SHEET_INQ.GBL?SHEET_ID=</v>
      </c>
      <c r="AD2693" s="250" t="str">
        <f t="shared" si="127"/>
        <v>&amp;PAGE=EX_SHEET_ENTRY</v>
      </c>
      <c r="AE2693" s="250" t="str">
        <f>IF(LEFT(tbl_TransDet_Exp[[#This Row],[Journal Id]],2)="EX",TEXT(tbl_TransDet_Exp[[#This Row],[Vch /Ex /PayId]],"0000000000"),"")</f>
        <v/>
      </c>
      <c r="AF2693" s="250" t="b">
        <f>IF(tbl_TransDet_Exp[[#This Row],[ER Lookup and Format]]&lt;&gt;"",CONCATENATE(tbl_TransDet_Exp[[#This Row],[https://financials.omni.fsu.edu/psp/sprdfi/EMPLOYEE/ERP/c/AUDIT_EXPENSE_FUNCTIONS.TE_EXP_SHEET_INQ.GBL?SHEET_ID=]],AE2693,tbl_TransDet_Exp[[#This Row],[&amp;PAGE=EX_SHEET_ENTRY]]))</f>
        <v>0</v>
      </c>
      <c r="AG2693" s="250" t="str">
        <f t="shared" si="128"/>
        <v>https://docmgmt.its.fsu.edu/NolijWeb/public/apiLoginCheck.jsp?redir=../documentviewer/%3FdocumentId%3D</v>
      </c>
      <c r="AH26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3" s="250" t="str">
        <f>tbl_TransDet_Exp[[#Headers],[&amp;TargetFrameName=None]]</f>
        <v>&amp;TargetFrameName=None</v>
      </c>
      <c r="AJ26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3" s="71"/>
      <c r="AN2693" s="22"/>
      <c r="AO2693" s="22"/>
      <c r="AP2693" s="208"/>
      <c r="AQ2693" s="42" t="e">
        <f>IF(tbl_TransDet_Exp[[#This Row],[Custom SR Type]]="",INDEX(SR_Lookup[Section Name],MATCH(tbl_TransDet_Exp[[#This Row],[Account]],SR_Lookup[Account],0)),tbl_TransDet_Exp[[#This Row],[Custom SR Type]])</f>
        <v>#N/A</v>
      </c>
      <c r="AR2693" s="42">
        <f>VALUE(CONCATENATE(C2693,TEXT(tbl_TransDet_Exp[[#This Row],[Pd]],"00")))</f>
        <v>0</v>
      </c>
      <c r="AS2693" s="42" t="str">
        <f>TEXT(tbl_TransDet_Exp[[#This Row],[Project Id]],"000000")</f>
        <v>000000</v>
      </c>
      <c r="AT2693" s="42" t="e">
        <f>INDEX(Table11[Description],MATCH(tbl_TransDet_Exp[[#This Row],[Account]],Table11[GL Account],0))</f>
        <v>#N/A</v>
      </c>
      <c r="AU26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4" spans="2:47">
      <c r="B2694" s="11"/>
      <c r="C2694" s="243"/>
      <c r="D2694" s="243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244"/>
      <c r="P2694" s="11"/>
      <c r="Q2694" s="245"/>
      <c r="R2694" s="11"/>
      <c r="S2694" s="11"/>
      <c r="T2694" s="11"/>
      <c r="U2694" s="11"/>
      <c r="V2694" s="11"/>
      <c r="W2694" s="11"/>
      <c r="X2694" s="11"/>
      <c r="Y2694" s="11"/>
      <c r="Z2694" s="246"/>
      <c r="AA26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4" s="250" t="e">
        <f>IF(tbl_TransDet_Exp[[#This Row],[+/-  (HR GL Detail)]]&lt;&gt;"",tbl_TransDet_Exp[[#This Row],[+/-  (HR GL Detail)]],IF(#REF!&lt;&gt;"",#REF!,""))</f>
        <v>#REF!</v>
      </c>
      <c r="AC2694" s="250" t="str">
        <f t="shared" si="126"/>
        <v>https://financials.omni.fsu.edu/psp/sprdfi/EMPLOYEE/ERP/c/AUDIT_EXPENSE_FUNCTIONS.TE_EXP_SHEET_INQ.GBL?SHEET_ID=</v>
      </c>
      <c r="AD2694" s="250" t="str">
        <f t="shared" si="127"/>
        <v>&amp;PAGE=EX_SHEET_ENTRY</v>
      </c>
      <c r="AE2694" s="250" t="str">
        <f>IF(LEFT(tbl_TransDet_Exp[[#This Row],[Journal Id]],2)="EX",TEXT(tbl_TransDet_Exp[[#This Row],[Vch /Ex /PayId]],"0000000000"),"")</f>
        <v/>
      </c>
      <c r="AF2694" s="250" t="b">
        <f>IF(tbl_TransDet_Exp[[#This Row],[ER Lookup and Format]]&lt;&gt;"",CONCATENATE(tbl_TransDet_Exp[[#This Row],[https://financials.omni.fsu.edu/psp/sprdfi/EMPLOYEE/ERP/c/AUDIT_EXPENSE_FUNCTIONS.TE_EXP_SHEET_INQ.GBL?SHEET_ID=]],AE2694,tbl_TransDet_Exp[[#This Row],[&amp;PAGE=EX_SHEET_ENTRY]]))</f>
        <v>0</v>
      </c>
      <c r="AG2694" s="250" t="str">
        <f t="shared" si="128"/>
        <v>https://docmgmt.its.fsu.edu/NolijWeb/public/apiLoginCheck.jsp?redir=../documentviewer/%3FdocumentId%3D</v>
      </c>
      <c r="AH26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4" s="250" t="str">
        <f>tbl_TransDet_Exp[[#Headers],[&amp;TargetFrameName=None]]</f>
        <v>&amp;TargetFrameName=None</v>
      </c>
      <c r="AJ26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4" s="71"/>
      <c r="AN2694" s="22"/>
      <c r="AO2694" s="22"/>
      <c r="AP2694" s="208"/>
      <c r="AQ2694" s="42" t="e">
        <f>IF(tbl_TransDet_Exp[[#This Row],[Custom SR Type]]="",INDEX(SR_Lookup[Section Name],MATCH(tbl_TransDet_Exp[[#This Row],[Account]],SR_Lookup[Account],0)),tbl_TransDet_Exp[[#This Row],[Custom SR Type]])</f>
        <v>#N/A</v>
      </c>
      <c r="AR2694" s="42">
        <f>VALUE(CONCATENATE(C2694,TEXT(tbl_TransDet_Exp[[#This Row],[Pd]],"00")))</f>
        <v>0</v>
      </c>
      <c r="AS2694" s="42" t="str">
        <f>TEXT(tbl_TransDet_Exp[[#This Row],[Project Id]],"000000")</f>
        <v>000000</v>
      </c>
      <c r="AT2694" s="42" t="e">
        <f>INDEX(Table11[Description],MATCH(tbl_TransDet_Exp[[#This Row],[Account]],Table11[GL Account],0))</f>
        <v>#N/A</v>
      </c>
      <c r="AU26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5" spans="2:47">
      <c r="B2695" s="11"/>
      <c r="C2695" s="243"/>
      <c r="D2695" s="243"/>
      <c r="E2695" s="11"/>
      <c r="F2695" s="11"/>
      <c r="G2695" s="11"/>
      <c r="H2695" s="11"/>
      <c r="I2695" s="11"/>
      <c r="J2695" s="11"/>
      <c r="K2695" s="11"/>
      <c r="L2695" s="11"/>
      <c r="M2695" s="11"/>
      <c r="N2695" s="11"/>
      <c r="O2695" s="244"/>
      <c r="P2695" s="11"/>
      <c r="Q2695" s="245"/>
      <c r="R2695" s="11"/>
      <c r="S2695" s="11"/>
      <c r="T2695" s="11"/>
      <c r="U2695" s="11"/>
      <c r="V2695" s="11"/>
      <c r="W2695" s="11"/>
      <c r="X2695" s="11"/>
      <c r="Y2695" s="11"/>
      <c r="Z2695" s="246"/>
      <c r="AA26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5" s="250" t="e">
        <f>IF(tbl_TransDet_Exp[[#This Row],[+/-  (HR GL Detail)]]&lt;&gt;"",tbl_TransDet_Exp[[#This Row],[+/-  (HR GL Detail)]],IF(#REF!&lt;&gt;"",#REF!,""))</f>
        <v>#REF!</v>
      </c>
      <c r="AC2695" s="250" t="str">
        <f t="shared" si="126"/>
        <v>https://financials.omni.fsu.edu/psp/sprdfi/EMPLOYEE/ERP/c/AUDIT_EXPENSE_FUNCTIONS.TE_EXP_SHEET_INQ.GBL?SHEET_ID=</v>
      </c>
      <c r="AD2695" s="250" t="str">
        <f t="shared" si="127"/>
        <v>&amp;PAGE=EX_SHEET_ENTRY</v>
      </c>
      <c r="AE2695" s="250" t="str">
        <f>IF(LEFT(tbl_TransDet_Exp[[#This Row],[Journal Id]],2)="EX",TEXT(tbl_TransDet_Exp[[#This Row],[Vch /Ex /PayId]],"0000000000"),"")</f>
        <v/>
      </c>
      <c r="AF2695" s="250" t="b">
        <f>IF(tbl_TransDet_Exp[[#This Row],[ER Lookup and Format]]&lt;&gt;"",CONCATENATE(tbl_TransDet_Exp[[#This Row],[https://financials.omni.fsu.edu/psp/sprdfi/EMPLOYEE/ERP/c/AUDIT_EXPENSE_FUNCTIONS.TE_EXP_SHEET_INQ.GBL?SHEET_ID=]],AE2695,tbl_TransDet_Exp[[#This Row],[&amp;PAGE=EX_SHEET_ENTRY]]))</f>
        <v>0</v>
      </c>
      <c r="AG2695" s="250" t="str">
        <f t="shared" si="128"/>
        <v>https://docmgmt.its.fsu.edu/NolijWeb/public/apiLoginCheck.jsp?redir=../documentviewer/%3FdocumentId%3D</v>
      </c>
      <c r="AH26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5" s="250" t="str">
        <f>tbl_TransDet_Exp[[#Headers],[&amp;TargetFrameName=None]]</f>
        <v>&amp;TargetFrameName=None</v>
      </c>
      <c r="AJ26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5" s="71"/>
      <c r="AN2695" s="22"/>
      <c r="AO2695" s="22"/>
      <c r="AP2695" s="208"/>
      <c r="AQ2695" s="42" t="e">
        <f>IF(tbl_TransDet_Exp[[#This Row],[Custom SR Type]]="",INDEX(SR_Lookup[Section Name],MATCH(tbl_TransDet_Exp[[#This Row],[Account]],SR_Lookup[Account],0)),tbl_TransDet_Exp[[#This Row],[Custom SR Type]])</f>
        <v>#N/A</v>
      </c>
      <c r="AR2695" s="42">
        <f>VALUE(CONCATENATE(C2695,TEXT(tbl_TransDet_Exp[[#This Row],[Pd]],"00")))</f>
        <v>0</v>
      </c>
      <c r="AS2695" s="42" t="str">
        <f>TEXT(tbl_TransDet_Exp[[#This Row],[Project Id]],"000000")</f>
        <v>000000</v>
      </c>
      <c r="AT2695" s="42" t="e">
        <f>INDEX(Table11[Description],MATCH(tbl_TransDet_Exp[[#This Row],[Account]],Table11[GL Account],0))</f>
        <v>#N/A</v>
      </c>
      <c r="AU26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6" spans="2:47">
      <c r="B2696" s="11"/>
      <c r="C2696" s="243"/>
      <c r="D2696" s="243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244"/>
      <c r="P2696" s="11"/>
      <c r="Q2696" s="245"/>
      <c r="R2696" s="11"/>
      <c r="S2696" s="11"/>
      <c r="T2696" s="11"/>
      <c r="U2696" s="11"/>
      <c r="V2696" s="11"/>
      <c r="W2696" s="11"/>
      <c r="X2696" s="11"/>
      <c r="Y2696" s="11"/>
      <c r="Z2696" s="246"/>
      <c r="AA26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6" s="250" t="e">
        <f>IF(tbl_TransDet_Exp[[#This Row],[+/-  (HR GL Detail)]]&lt;&gt;"",tbl_TransDet_Exp[[#This Row],[+/-  (HR GL Detail)]],IF(#REF!&lt;&gt;"",#REF!,""))</f>
        <v>#REF!</v>
      </c>
      <c r="AC2696" s="250" t="str">
        <f t="shared" si="126"/>
        <v>https://financials.omni.fsu.edu/psp/sprdfi/EMPLOYEE/ERP/c/AUDIT_EXPENSE_FUNCTIONS.TE_EXP_SHEET_INQ.GBL?SHEET_ID=</v>
      </c>
      <c r="AD2696" s="250" t="str">
        <f t="shared" si="127"/>
        <v>&amp;PAGE=EX_SHEET_ENTRY</v>
      </c>
      <c r="AE2696" s="250" t="str">
        <f>IF(LEFT(tbl_TransDet_Exp[[#This Row],[Journal Id]],2)="EX",TEXT(tbl_TransDet_Exp[[#This Row],[Vch /Ex /PayId]],"0000000000"),"")</f>
        <v/>
      </c>
      <c r="AF2696" s="250" t="b">
        <f>IF(tbl_TransDet_Exp[[#This Row],[ER Lookup and Format]]&lt;&gt;"",CONCATENATE(tbl_TransDet_Exp[[#This Row],[https://financials.omni.fsu.edu/psp/sprdfi/EMPLOYEE/ERP/c/AUDIT_EXPENSE_FUNCTIONS.TE_EXP_SHEET_INQ.GBL?SHEET_ID=]],AE2696,tbl_TransDet_Exp[[#This Row],[&amp;PAGE=EX_SHEET_ENTRY]]))</f>
        <v>0</v>
      </c>
      <c r="AG2696" s="250" t="str">
        <f t="shared" si="128"/>
        <v>https://docmgmt.its.fsu.edu/NolijWeb/public/apiLoginCheck.jsp?redir=../documentviewer/%3FdocumentId%3D</v>
      </c>
      <c r="AH26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6" s="250" t="str">
        <f>tbl_TransDet_Exp[[#Headers],[&amp;TargetFrameName=None]]</f>
        <v>&amp;TargetFrameName=None</v>
      </c>
      <c r="AJ26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6" s="71"/>
      <c r="AN2696" s="22"/>
      <c r="AO2696" s="22"/>
      <c r="AP2696" s="208"/>
      <c r="AQ2696" s="42" t="e">
        <f>IF(tbl_TransDet_Exp[[#This Row],[Custom SR Type]]="",INDEX(SR_Lookup[Section Name],MATCH(tbl_TransDet_Exp[[#This Row],[Account]],SR_Lookup[Account],0)),tbl_TransDet_Exp[[#This Row],[Custom SR Type]])</f>
        <v>#N/A</v>
      </c>
      <c r="AR2696" s="42">
        <f>VALUE(CONCATENATE(C2696,TEXT(tbl_TransDet_Exp[[#This Row],[Pd]],"00")))</f>
        <v>0</v>
      </c>
      <c r="AS2696" s="42" t="str">
        <f>TEXT(tbl_TransDet_Exp[[#This Row],[Project Id]],"000000")</f>
        <v>000000</v>
      </c>
      <c r="AT2696" s="42" t="e">
        <f>INDEX(Table11[Description],MATCH(tbl_TransDet_Exp[[#This Row],[Account]],Table11[GL Account],0))</f>
        <v>#N/A</v>
      </c>
      <c r="AU26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7" spans="2:47">
      <c r="B2697" s="11"/>
      <c r="C2697" s="243"/>
      <c r="D2697" s="243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244"/>
      <c r="P2697" s="11"/>
      <c r="Q2697" s="245"/>
      <c r="R2697" s="11"/>
      <c r="S2697" s="11"/>
      <c r="T2697" s="11"/>
      <c r="U2697" s="11"/>
      <c r="V2697" s="11"/>
      <c r="W2697" s="11"/>
      <c r="X2697" s="11"/>
      <c r="Y2697" s="11"/>
      <c r="Z2697" s="246"/>
      <c r="AA26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7" s="250" t="e">
        <f>IF(tbl_TransDet_Exp[[#This Row],[+/-  (HR GL Detail)]]&lt;&gt;"",tbl_TransDet_Exp[[#This Row],[+/-  (HR GL Detail)]],IF(#REF!&lt;&gt;"",#REF!,""))</f>
        <v>#REF!</v>
      </c>
      <c r="AC2697" s="250" t="str">
        <f t="shared" si="126"/>
        <v>https://financials.omni.fsu.edu/psp/sprdfi/EMPLOYEE/ERP/c/AUDIT_EXPENSE_FUNCTIONS.TE_EXP_SHEET_INQ.GBL?SHEET_ID=</v>
      </c>
      <c r="AD2697" s="250" t="str">
        <f t="shared" si="127"/>
        <v>&amp;PAGE=EX_SHEET_ENTRY</v>
      </c>
      <c r="AE2697" s="250" t="str">
        <f>IF(LEFT(tbl_TransDet_Exp[[#This Row],[Journal Id]],2)="EX",TEXT(tbl_TransDet_Exp[[#This Row],[Vch /Ex /PayId]],"0000000000"),"")</f>
        <v/>
      </c>
      <c r="AF2697" s="250" t="b">
        <f>IF(tbl_TransDet_Exp[[#This Row],[ER Lookup and Format]]&lt;&gt;"",CONCATENATE(tbl_TransDet_Exp[[#This Row],[https://financials.omni.fsu.edu/psp/sprdfi/EMPLOYEE/ERP/c/AUDIT_EXPENSE_FUNCTIONS.TE_EXP_SHEET_INQ.GBL?SHEET_ID=]],AE2697,tbl_TransDet_Exp[[#This Row],[&amp;PAGE=EX_SHEET_ENTRY]]))</f>
        <v>0</v>
      </c>
      <c r="AG2697" s="250" t="str">
        <f t="shared" si="128"/>
        <v>https://docmgmt.its.fsu.edu/NolijWeb/public/apiLoginCheck.jsp?redir=../documentviewer/%3FdocumentId%3D</v>
      </c>
      <c r="AH26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7" s="250" t="str">
        <f>tbl_TransDet_Exp[[#Headers],[&amp;TargetFrameName=None]]</f>
        <v>&amp;TargetFrameName=None</v>
      </c>
      <c r="AJ26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7" s="71"/>
      <c r="AN2697" s="22"/>
      <c r="AO2697" s="22"/>
      <c r="AP2697" s="208"/>
      <c r="AQ2697" s="42" t="e">
        <f>IF(tbl_TransDet_Exp[[#This Row],[Custom SR Type]]="",INDEX(SR_Lookup[Section Name],MATCH(tbl_TransDet_Exp[[#This Row],[Account]],SR_Lookup[Account],0)),tbl_TransDet_Exp[[#This Row],[Custom SR Type]])</f>
        <v>#N/A</v>
      </c>
      <c r="AR2697" s="42">
        <f>VALUE(CONCATENATE(C2697,TEXT(tbl_TransDet_Exp[[#This Row],[Pd]],"00")))</f>
        <v>0</v>
      </c>
      <c r="AS2697" s="42" t="str">
        <f>TEXT(tbl_TransDet_Exp[[#This Row],[Project Id]],"000000")</f>
        <v>000000</v>
      </c>
      <c r="AT2697" s="42" t="e">
        <f>INDEX(Table11[Description],MATCH(tbl_TransDet_Exp[[#This Row],[Account]],Table11[GL Account],0))</f>
        <v>#N/A</v>
      </c>
      <c r="AU26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8" spans="2:47">
      <c r="B2698" s="11"/>
      <c r="C2698" s="243"/>
      <c r="D2698" s="243"/>
      <c r="E2698" s="11"/>
      <c r="F2698" s="11"/>
      <c r="G2698" s="11"/>
      <c r="H2698" s="11"/>
      <c r="I2698" s="11"/>
      <c r="J2698" s="11"/>
      <c r="K2698" s="11"/>
      <c r="L2698" s="11"/>
      <c r="M2698" s="11"/>
      <c r="N2698" s="11"/>
      <c r="O2698" s="244"/>
      <c r="P2698" s="11"/>
      <c r="Q2698" s="245"/>
      <c r="R2698" s="11"/>
      <c r="S2698" s="11"/>
      <c r="T2698" s="11"/>
      <c r="U2698" s="11"/>
      <c r="V2698" s="11"/>
      <c r="W2698" s="11"/>
      <c r="X2698" s="11"/>
      <c r="Y2698" s="11"/>
      <c r="Z2698" s="246"/>
      <c r="AA26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8" s="250" t="e">
        <f>IF(tbl_TransDet_Exp[[#This Row],[+/-  (HR GL Detail)]]&lt;&gt;"",tbl_TransDet_Exp[[#This Row],[+/-  (HR GL Detail)]],IF(#REF!&lt;&gt;"",#REF!,""))</f>
        <v>#REF!</v>
      </c>
      <c r="AC2698" s="250" t="str">
        <f t="shared" ref="AC2698:AC2761" si="129">$AC$2</f>
        <v>https://financials.omni.fsu.edu/psp/sprdfi/EMPLOYEE/ERP/c/AUDIT_EXPENSE_FUNCTIONS.TE_EXP_SHEET_INQ.GBL?SHEET_ID=</v>
      </c>
      <c r="AD2698" s="250" t="str">
        <f t="shared" ref="AD2698:AD2761" si="130">$AD$2</f>
        <v>&amp;PAGE=EX_SHEET_ENTRY</v>
      </c>
      <c r="AE2698" s="250" t="str">
        <f>IF(LEFT(tbl_TransDet_Exp[[#This Row],[Journal Id]],2)="EX",TEXT(tbl_TransDet_Exp[[#This Row],[Vch /Ex /PayId]],"0000000000"),"")</f>
        <v/>
      </c>
      <c r="AF2698" s="250" t="b">
        <f>IF(tbl_TransDet_Exp[[#This Row],[ER Lookup and Format]]&lt;&gt;"",CONCATENATE(tbl_TransDet_Exp[[#This Row],[https://financials.omni.fsu.edu/psp/sprdfi/EMPLOYEE/ERP/c/AUDIT_EXPENSE_FUNCTIONS.TE_EXP_SHEET_INQ.GBL?SHEET_ID=]],AE2698,tbl_TransDet_Exp[[#This Row],[&amp;PAGE=EX_SHEET_ENTRY]]))</f>
        <v>0</v>
      </c>
      <c r="AG2698" s="250" t="str">
        <f t="shared" ref="AG2698:AG2761" si="131">$AG$2</f>
        <v>https://docmgmt.its.fsu.edu/NolijWeb/public/apiLoginCheck.jsp?redir=../documentviewer/%3FdocumentId%3D</v>
      </c>
      <c r="AH26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8" s="250" t="str">
        <f>tbl_TransDet_Exp[[#Headers],[&amp;TargetFrameName=None]]</f>
        <v>&amp;TargetFrameName=None</v>
      </c>
      <c r="AJ26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8" s="71"/>
      <c r="AN2698" s="22"/>
      <c r="AO2698" s="22"/>
      <c r="AP2698" s="208"/>
      <c r="AQ2698" s="42" t="e">
        <f>IF(tbl_TransDet_Exp[[#This Row],[Custom SR Type]]="",INDEX(SR_Lookup[Section Name],MATCH(tbl_TransDet_Exp[[#This Row],[Account]],SR_Lookup[Account],0)),tbl_TransDet_Exp[[#This Row],[Custom SR Type]])</f>
        <v>#N/A</v>
      </c>
      <c r="AR2698" s="42">
        <f>VALUE(CONCATENATE(C2698,TEXT(tbl_TransDet_Exp[[#This Row],[Pd]],"00")))</f>
        <v>0</v>
      </c>
      <c r="AS2698" s="42" t="str">
        <f>TEXT(tbl_TransDet_Exp[[#This Row],[Project Id]],"000000")</f>
        <v>000000</v>
      </c>
      <c r="AT2698" s="42" t="e">
        <f>INDEX(Table11[Description],MATCH(tbl_TransDet_Exp[[#This Row],[Account]],Table11[GL Account],0))</f>
        <v>#N/A</v>
      </c>
      <c r="AU26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699" spans="2:47">
      <c r="B2699" s="11"/>
      <c r="C2699" s="243"/>
      <c r="D2699" s="243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244"/>
      <c r="P2699" s="11"/>
      <c r="Q2699" s="245"/>
      <c r="R2699" s="11"/>
      <c r="S2699" s="11"/>
      <c r="T2699" s="11"/>
      <c r="U2699" s="11"/>
      <c r="V2699" s="11"/>
      <c r="W2699" s="11"/>
      <c r="X2699" s="11"/>
      <c r="Y2699" s="11"/>
      <c r="Z2699" s="246"/>
      <c r="AA26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699" s="250" t="e">
        <f>IF(tbl_TransDet_Exp[[#This Row],[+/-  (HR GL Detail)]]&lt;&gt;"",tbl_TransDet_Exp[[#This Row],[+/-  (HR GL Detail)]],IF(#REF!&lt;&gt;"",#REF!,""))</f>
        <v>#REF!</v>
      </c>
      <c r="AC2699" s="250" t="str">
        <f t="shared" si="129"/>
        <v>https://financials.omni.fsu.edu/psp/sprdfi/EMPLOYEE/ERP/c/AUDIT_EXPENSE_FUNCTIONS.TE_EXP_SHEET_INQ.GBL?SHEET_ID=</v>
      </c>
      <c r="AD2699" s="250" t="str">
        <f t="shared" si="130"/>
        <v>&amp;PAGE=EX_SHEET_ENTRY</v>
      </c>
      <c r="AE2699" s="250" t="str">
        <f>IF(LEFT(tbl_TransDet_Exp[[#This Row],[Journal Id]],2)="EX",TEXT(tbl_TransDet_Exp[[#This Row],[Vch /Ex /PayId]],"0000000000"),"")</f>
        <v/>
      </c>
      <c r="AF2699" s="250" t="b">
        <f>IF(tbl_TransDet_Exp[[#This Row],[ER Lookup and Format]]&lt;&gt;"",CONCATENATE(tbl_TransDet_Exp[[#This Row],[https://financials.omni.fsu.edu/psp/sprdfi/EMPLOYEE/ERP/c/AUDIT_EXPENSE_FUNCTIONS.TE_EXP_SHEET_INQ.GBL?SHEET_ID=]],AE2699,tbl_TransDet_Exp[[#This Row],[&amp;PAGE=EX_SHEET_ENTRY]]))</f>
        <v>0</v>
      </c>
      <c r="AG2699" s="250" t="str">
        <f t="shared" si="131"/>
        <v>https://docmgmt.its.fsu.edu/NolijWeb/public/apiLoginCheck.jsp?redir=../documentviewer/%3FdocumentId%3D</v>
      </c>
      <c r="AH26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699" s="250" t="str">
        <f>tbl_TransDet_Exp[[#Headers],[&amp;TargetFrameName=None]]</f>
        <v>&amp;TargetFrameName=None</v>
      </c>
      <c r="AJ26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6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6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699" s="71"/>
      <c r="AN2699" s="22"/>
      <c r="AO2699" s="22"/>
      <c r="AP2699" s="208"/>
      <c r="AQ2699" s="42" t="e">
        <f>IF(tbl_TransDet_Exp[[#This Row],[Custom SR Type]]="",INDEX(SR_Lookup[Section Name],MATCH(tbl_TransDet_Exp[[#This Row],[Account]],SR_Lookup[Account],0)),tbl_TransDet_Exp[[#This Row],[Custom SR Type]])</f>
        <v>#N/A</v>
      </c>
      <c r="AR2699" s="42">
        <f>VALUE(CONCATENATE(C2699,TEXT(tbl_TransDet_Exp[[#This Row],[Pd]],"00")))</f>
        <v>0</v>
      </c>
      <c r="AS2699" s="42" t="str">
        <f>TEXT(tbl_TransDet_Exp[[#This Row],[Project Id]],"000000")</f>
        <v>000000</v>
      </c>
      <c r="AT2699" s="42" t="e">
        <f>INDEX(Table11[Description],MATCH(tbl_TransDet_Exp[[#This Row],[Account]],Table11[GL Account],0))</f>
        <v>#N/A</v>
      </c>
      <c r="AU26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0" spans="2:47">
      <c r="B2700" s="11"/>
      <c r="C2700" s="243"/>
      <c r="D2700" s="243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244"/>
      <c r="P2700" s="11"/>
      <c r="Q2700" s="245"/>
      <c r="R2700" s="11"/>
      <c r="S2700" s="11"/>
      <c r="T2700" s="11"/>
      <c r="U2700" s="11"/>
      <c r="V2700" s="11"/>
      <c r="W2700" s="11"/>
      <c r="X2700" s="11"/>
      <c r="Y2700" s="11"/>
      <c r="Z2700" s="246"/>
      <c r="AA27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0" s="250" t="e">
        <f>IF(tbl_TransDet_Exp[[#This Row],[+/-  (HR GL Detail)]]&lt;&gt;"",tbl_TransDet_Exp[[#This Row],[+/-  (HR GL Detail)]],IF(#REF!&lt;&gt;"",#REF!,""))</f>
        <v>#REF!</v>
      </c>
      <c r="AC2700" s="250" t="str">
        <f t="shared" si="129"/>
        <v>https://financials.omni.fsu.edu/psp/sprdfi/EMPLOYEE/ERP/c/AUDIT_EXPENSE_FUNCTIONS.TE_EXP_SHEET_INQ.GBL?SHEET_ID=</v>
      </c>
      <c r="AD2700" s="250" t="str">
        <f t="shared" si="130"/>
        <v>&amp;PAGE=EX_SHEET_ENTRY</v>
      </c>
      <c r="AE2700" s="250" t="str">
        <f>IF(LEFT(tbl_TransDet_Exp[[#This Row],[Journal Id]],2)="EX",TEXT(tbl_TransDet_Exp[[#This Row],[Vch /Ex /PayId]],"0000000000"),"")</f>
        <v/>
      </c>
      <c r="AF2700" s="250" t="b">
        <f>IF(tbl_TransDet_Exp[[#This Row],[ER Lookup and Format]]&lt;&gt;"",CONCATENATE(tbl_TransDet_Exp[[#This Row],[https://financials.omni.fsu.edu/psp/sprdfi/EMPLOYEE/ERP/c/AUDIT_EXPENSE_FUNCTIONS.TE_EXP_SHEET_INQ.GBL?SHEET_ID=]],AE2700,tbl_TransDet_Exp[[#This Row],[&amp;PAGE=EX_SHEET_ENTRY]]))</f>
        <v>0</v>
      </c>
      <c r="AG2700" s="250" t="str">
        <f t="shared" si="131"/>
        <v>https://docmgmt.its.fsu.edu/NolijWeb/public/apiLoginCheck.jsp?redir=../documentviewer/%3FdocumentId%3D</v>
      </c>
      <c r="AH27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0" s="250" t="str">
        <f>tbl_TransDet_Exp[[#Headers],[&amp;TargetFrameName=None]]</f>
        <v>&amp;TargetFrameName=None</v>
      </c>
      <c r="AJ27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0" s="71"/>
      <c r="AN2700" s="22"/>
      <c r="AO2700" s="22"/>
      <c r="AP2700" s="208"/>
      <c r="AQ2700" s="42" t="e">
        <f>IF(tbl_TransDet_Exp[[#This Row],[Custom SR Type]]="",INDEX(SR_Lookup[Section Name],MATCH(tbl_TransDet_Exp[[#This Row],[Account]],SR_Lookup[Account],0)),tbl_TransDet_Exp[[#This Row],[Custom SR Type]])</f>
        <v>#N/A</v>
      </c>
      <c r="AR2700" s="42">
        <f>VALUE(CONCATENATE(C2700,TEXT(tbl_TransDet_Exp[[#This Row],[Pd]],"00")))</f>
        <v>0</v>
      </c>
      <c r="AS2700" s="42" t="str">
        <f>TEXT(tbl_TransDet_Exp[[#This Row],[Project Id]],"000000")</f>
        <v>000000</v>
      </c>
      <c r="AT2700" s="42" t="e">
        <f>INDEX(Table11[Description],MATCH(tbl_TransDet_Exp[[#This Row],[Account]],Table11[GL Account],0))</f>
        <v>#N/A</v>
      </c>
      <c r="AU27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1" spans="2:47">
      <c r="B2701" s="11"/>
      <c r="C2701" s="243"/>
      <c r="D2701" s="243"/>
      <c r="E2701" s="11"/>
      <c r="F2701" s="11"/>
      <c r="G2701" s="11"/>
      <c r="H2701" s="11"/>
      <c r="I2701" s="11"/>
      <c r="J2701" s="11"/>
      <c r="K2701" s="11"/>
      <c r="L2701" s="11"/>
      <c r="M2701" s="11"/>
      <c r="N2701" s="11"/>
      <c r="O2701" s="244"/>
      <c r="P2701" s="11"/>
      <c r="Q2701" s="245"/>
      <c r="R2701" s="11"/>
      <c r="S2701" s="11"/>
      <c r="T2701" s="11"/>
      <c r="U2701" s="11"/>
      <c r="V2701" s="11"/>
      <c r="W2701" s="11"/>
      <c r="X2701" s="11"/>
      <c r="Y2701" s="11"/>
      <c r="Z2701" s="246"/>
      <c r="AA27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1" s="250" t="e">
        <f>IF(tbl_TransDet_Exp[[#This Row],[+/-  (HR GL Detail)]]&lt;&gt;"",tbl_TransDet_Exp[[#This Row],[+/-  (HR GL Detail)]],IF(#REF!&lt;&gt;"",#REF!,""))</f>
        <v>#REF!</v>
      </c>
      <c r="AC2701" s="250" t="str">
        <f t="shared" si="129"/>
        <v>https://financials.omni.fsu.edu/psp/sprdfi/EMPLOYEE/ERP/c/AUDIT_EXPENSE_FUNCTIONS.TE_EXP_SHEET_INQ.GBL?SHEET_ID=</v>
      </c>
      <c r="AD2701" s="250" t="str">
        <f t="shared" si="130"/>
        <v>&amp;PAGE=EX_SHEET_ENTRY</v>
      </c>
      <c r="AE2701" s="250" t="str">
        <f>IF(LEFT(tbl_TransDet_Exp[[#This Row],[Journal Id]],2)="EX",TEXT(tbl_TransDet_Exp[[#This Row],[Vch /Ex /PayId]],"0000000000"),"")</f>
        <v/>
      </c>
      <c r="AF2701" s="250" t="b">
        <f>IF(tbl_TransDet_Exp[[#This Row],[ER Lookup and Format]]&lt;&gt;"",CONCATENATE(tbl_TransDet_Exp[[#This Row],[https://financials.omni.fsu.edu/psp/sprdfi/EMPLOYEE/ERP/c/AUDIT_EXPENSE_FUNCTIONS.TE_EXP_SHEET_INQ.GBL?SHEET_ID=]],AE2701,tbl_TransDet_Exp[[#This Row],[&amp;PAGE=EX_SHEET_ENTRY]]))</f>
        <v>0</v>
      </c>
      <c r="AG2701" s="250" t="str">
        <f t="shared" si="131"/>
        <v>https://docmgmt.its.fsu.edu/NolijWeb/public/apiLoginCheck.jsp?redir=../documentviewer/%3FdocumentId%3D</v>
      </c>
      <c r="AH27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1" s="250" t="str">
        <f>tbl_TransDet_Exp[[#Headers],[&amp;TargetFrameName=None]]</f>
        <v>&amp;TargetFrameName=None</v>
      </c>
      <c r="AJ27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1" s="71"/>
      <c r="AN2701" s="22"/>
      <c r="AO2701" s="22"/>
      <c r="AP2701" s="208"/>
      <c r="AQ2701" s="42" t="e">
        <f>IF(tbl_TransDet_Exp[[#This Row],[Custom SR Type]]="",INDEX(SR_Lookup[Section Name],MATCH(tbl_TransDet_Exp[[#This Row],[Account]],SR_Lookup[Account],0)),tbl_TransDet_Exp[[#This Row],[Custom SR Type]])</f>
        <v>#N/A</v>
      </c>
      <c r="AR2701" s="42">
        <f>VALUE(CONCATENATE(C2701,TEXT(tbl_TransDet_Exp[[#This Row],[Pd]],"00")))</f>
        <v>0</v>
      </c>
      <c r="AS2701" s="42" t="str">
        <f>TEXT(tbl_TransDet_Exp[[#This Row],[Project Id]],"000000")</f>
        <v>000000</v>
      </c>
      <c r="AT2701" s="42" t="e">
        <f>INDEX(Table11[Description],MATCH(tbl_TransDet_Exp[[#This Row],[Account]],Table11[GL Account],0))</f>
        <v>#N/A</v>
      </c>
      <c r="AU27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2" spans="2:47">
      <c r="B2702" s="11"/>
      <c r="C2702" s="243"/>
      <c r="D2702" s="243"/>
      <c r="E2702" s="11"/>
      <c r="F2702" s="11"/>
      <c r="G2702" s="11"/>
      <c r="H2702" s="11"/>
      <c r="I2702" s="11"/>
      <c r="J2702" s="11"/>
      <c r="K2702" s="11"/>
      <c r="L2702" s="11"/>
      <c r="M2702" s="11"/>
      <c r="N2702" s="11"/>
      <c r="O2702" s="244"/>
      <c r="P2702" s="11"/>
      <c r="Q2702" s="245"/>
      <c r="R2702" s="11"/>
      <c r="S2702" s="11"/>
      <c r="T2702" s="11"/>
      <c r="U2702" s="11"/>
      <c r="V2702" s="11"/>
      <c r="W2702" s="11"/>
      <c r="X2702" s="11"/>
      <c r="Y2702" s="11"/>
      <c r="Z2702" s="246"/>
      <c r="AA27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2" s="250" t="e">
        <f>IF(tbl_TransDet_Exp[[#This Row],[+/-  (HR GL Detail)]]&lt;&gt;"",tbl_TransDet_Exp[[#This Row],[+/-  (HR GL Detail)]],IF(#REF!&lt;&gt;"",#REF!,""))</f>
        <v>#REF!</v>
      </c>
      <c r="AC2702" s="250" t="str">
        <f t="shared" si="129"/>
        <v>https://financials.omni.fsu.edu/psp/sprdfi/EMPLOYEE/ERP/c/AUDIT_EXPENSE_FUNCTIONS.TE_EXP_SHEET_INQ.GBL?SHEET_ID=</v>
      </c>
      <c r="AD2702" s="250" t="str">
        <f t="shared" si="130"/>
        <v>&amp;PAGE=EX_SHEET_ENTRY</v>
      </c>
      <c r="AE2702" s="250" t="str">
        <f>IF(LEFT(tbl_TransDet_Exp[[#This Row],[Journal Id]],2)="EX",TEXT(tbl_TransDet_Exp[[#This Row],[Vch /Ex /PayId]],"0000000000"),"")</f>
        <v/>
      </c>
      <c r="AF2702" s="250" t="b">
        <f>IF(tbl_TransDet_Exp[[#This Row],[ER Lookup and Format]]&lt;&gt;"",CONCATENATE(tbl_TransDet_Exp[[#This Row],[https://financials.omni.fsu.edu/psp/sprdfi/EMPLOYEE/ERP/c/AUDIT_EXPENSE_FUNCTIONS.TE_EXP_SHEET_INQ.GBL?SHEET_ID=]],AE2702,tbl_TransDet_Exp[[#This Row],[&amp;PAGE=EX_SHEET_ENTRY]]))</f>
        <v>0</v>
      </c>
      <c r="AG2702" s="250" t="str">
        <f t="shared" si="131"/>
        <v>https://docmgmt.its.fsu.edu/NolijWeb/public/apiLoginCheck.jsp?redir=../documentviewer/%3FdocumentId%3D</v>
      </c>
      <c r="AH27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2" s="250" t="str">
        <f>tbl_TransDet_Exp[[#Headers],[&amp;TargetFrameName=None]]</f>
        <v>&amp;TargetFrameName=None</v>
      </c>
      <c r="AJ27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2" s="71"/>
      <c r="AN2702" s="22"/>
      <c r="AO2702" s="22"/>
      <c r="AP2702" s="208"/>
      <c r="AQ2702" s="42" t="e">
        <f>IF(tbl_TransDet_Exp[[#This Row],[Custom SR Type]]="",INDEX(SR_Lookup[Section Name],MATCH(tbl_TransDet_Exp[[#This Row],[Account]],SR_Lookup[Account],0)),tbl_TransDet_Exp[[#This Row],[Custom SR Type]])</f>
        <v>#N/A</v>
      </c>
      <c r="AR2702" s="42">
        <f>VALUE(CONCATENATE(C2702,TEXT(tbl_TransDet_Exp[[#This Row],[Pd]],"00")))</f>
        <v>0</v>
      </c>
      <c r="AS2702" s="42" t="str">
        <f>TEXT(tbl_TransDet_Exp[[#This Row],[Project Id]],"000000")</f>
        <v>000000</v>
      </c>
      <c r="AT2702" s="42" t="e">
        <f>INDEX(Table11[Description],MATCH(tbl_TransDet_Exp[[#This Row],[Account]],Table11[GL Account],0))</f>
        <v>#N/A</v>
      </c>
      <c r="AU27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3" spans="2:47">
      <c r="B2703" s="11"/>
      <c r="C2703" s="243"/>
      <c r="D2703" s="243"/>
      <c r="E2703" s="11"/>
      <c r="F2703" s="11"/>
      <c r="G2703" s="11"/>
      <c r="H2703" s="11"/>
      <c r="I2703" s="11"/>
      <c r="J2703" s="11"/>
      <c r="K2703" s="11"/>
      <c r="L2703" s="11"/>
      <c r="M2703" s="11"/>
      <c r="N2703" s="11"/>
      <c r="O2703" s="244"/>
      <c r="P2703" s="11"/>
      <c r="Q2703" s="245"/>
      <c r="R2703" s="11"/>
      <c r="S2703" s="11"/>
      <c r="T2703" s="11"/>
      <c r="U2703" s="11"/>
      <c r="V2703" s="11"/>
      <c r="W2703" s="11"/>
      <c r="X2703" s="11"/>
      <c r="Y2703" s="11"/>
      <c r="Z2703" s="246"/>
      <c r="AA27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3" s="250" t="e">
        <f>IF(tbl_TransDet_Exp[[#This Row],[+/-  (HR GL Detail)]]&lt;&gt;"",tbl_TransDet_Exp[[#This Row],[+/-  (HR GL Detail)]],IF(#REF!&lt;&gt;"",#REF!,""))</f>
        <v>#REF!</v>
      </c>
      <c r="AC2703" s="250" t="str">
        <f t="shared" si="129"/>
        <v>https://financials.omni.fsu.edu/psp/sprdfi/EMPLOYEE/ERP/c/AUDIT_EXPENSE_FUNCTIONS.TE_EXP_SHEET_INQ.GBL?SHEET_ID=</v>
      </c>
      <c r="AD2703" s="250" t="str">
        <f t="shared" si="130"/>
        <v>&amp;PAGE=EX_SHEET_ENTRY</v>
      </c>
      <c r="AE2703" s="250" t="str">
        <f>IF(LEFT(tbl_TransDet_Exp[[#This Row],[Journal Id]],2)="EX",TEXT(tbl_TransDet_Exp[[#This Row],[Vch /Ex /PayId]],"0000000000"),"")</f>
        <v/>
      </c>
      <c r="AF2703" s="250" t="b">
        <f>IF(tbl_TransDet_Exp[[#This Row],[ER Lookup and Format]]&lt;&gt;"",CONCATENATE(tbl_TransDet_Exp[[#This Row],[https://financials.omni.fsu.edu/psp/sprdfi/EMPLOYEE/ERP/c/AUDIT_EXPENSE_FUNCTIONS.TE_EXP_SHEET_INQ.GBL?SHEET_ID=]],AE2703,tbl_TransDet_Exp[[#This Row],[&amp;PAGE=EX_SHEET_ENTRY]]))</f>
        <v>0</v>
      </c>
      <c r="AG2703" s="250" t="str">
        <f t="shared" si="131"/>
        <v>https://docmgmt.its.fsu.edu/NolijWeb/public/apiLoginCheck.jsp?redir=../documentviewer/%3FdocumentId%3D</v>
      </c>
      <c r="AH27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3" s="250" t="str">
        <f>tbl_TransDet_Exp[[#Headers],[&amp;TargetFrameName=None]]</f>
        <v>&amp;TargetFrameName=None</v>
      </c>
      <c r="AJ27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3" s="71"/>
      <c r="AN2703" s="22"/>
      <c r="AO2703" s="22"/>
      <c r="AP2703" s="208"/>
      <c r="AQ2703" s="42" t="e">
        <f>IF(tbl_TransDet_Exp[[#This Row],[Custom SR Type]]="",INDEX(SR_Lookup[Section Name],MATCH(tbl_TransDet_Exp[[#This Row],[Account]],SR_Lookup[Account],0)),tbl_TransDet_Exp[[#This Row],[Custom SR Type]])</f>
        <v>#N/A</v>
      </c>
      <c r="AR2703" s="42">
        <f>VALUE(CONCATENATE(C2703,TEXT(tbl_TransDet_Exp[[#This Row],[Pd]],"00")))</f>
        <v>0</v>
      </c>
      <c r="AS2703" s="42" t="str">
        <f>TEXT(tbl_TransDet_Exp[[#This Row],[Project Id]],"000000")</f>
        <v>000000</v>
      </c>
      <c r="AT2703" s="42" t="e">
        <f>INDEX(Table11[Description],MATCH(tbl_TransDet_Exp[[#This Row],[Account]],Table11[GL Account],0))</f>
        <v>#N/A</v>
      </c>
      <c r="AU27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4" spans="2:47">
      <c r="B2704" s="11"/>
      <c r="C2704" s="243"/>
      <c r="D2704" s="243"/>
      <c r="E2704" s="11"/>
      <c r="F2704" s="11"/>
      <c r="G2704" s="11"/>
      <c r="H2704" s="11"/>
      <c r="I2704" s="11"/>
      <c r="J2704" s="11"/>
      <c r="K2704" s="11"/>
      <c r="L2704" s="11"/>
      <c r="M2704" s="11"/>
      <c r="N2704" s="11"/>
      <c r="O2704" s="244"/>
      <c r="P2704" s="11"/>
      <c r="Q2704" s="245"/>
      <c r="R2704" s="11"/>
      <c r="S2704" s="11"/>
      <c r="T2704" s="11"/>
      <c r="U2704" s="11"/>
      <c r="V2704" s="11"/>
      <c r="W2704" s="11"/>
      <c r="X2704" s="11"/>
      <c r="Y2704" s="11"/>
      <c r="Z2704" s="246"/>
      <c r="AA27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4" s="250" t="e">
        <f>IF(tbl_TransDet_Exp[[#This Row],[+/-  (HR GL Detail)]]&lt;&gt;"",tbl_TransDet_Exp[[#This Row],[+/-  (HR GL Detail)]],IF(#REF!&lt;&gt;"",#REF!,""))</f>
        <v>#REF!</v>
      </c>
      <c r="AC2704" s="250" t="str">
        <f t="shared" si="129"/>
        <v>https://financials.omni.fsu.edu/psp/sprdfi/EMPLOYEE/ERP/c/AUDIT_EXPENSE_FUNCTIONS.TE_EXP_SHEET_INQ.GBL?SHEET_ID=</v>
      </c>
      <c r="AD2704" s="250" t="str">
        <f t="shared" si="130"/>
        <v>&amp;PAGE=EX_SHEET_ENTRY</v>
      </c>
      <c r="AE2704" s="250" t="str">
        <f>IF(LEFT(tbl_TransDet_Exp[[#This Row],[Journal Id]],2)="EX",TEXT(tbl_TransDet_Exp[[#This Row],[Vch /Ex /PayId]],"0000000000"),"")</f>
        <v/>
      </c>
      <c r="AF2704" s="250" t="b">
        <f>IF(tbl_TransDet_Exp[[#This Row],[ER Lookup and Format]]&lt;&gt;"",CONCATENATE(tbl_TransDet_Exp[[#This Row],[https://financials.omni.fsu.edu/psp/sprdfi/EMPLOYEE/ERP/c/AUDIT_EXPENSE_FUNCTIONS.TE_EXP_SHEET_INQ.GBL?SHEET_ID=]],AE2704,tbl_TransDet_Exp[[#This Row],[&amp;PAGE=EX_SHEET_ENTRY]]))</f>
        <v>0</v>
      </c>
      <c r="AG2704" s="250" t="str">
        <f t="shared" si="131"/>
        <v>https://docmgmt.its.fsu.edu/NolijWeb/public/apiLoginCheck.jsp?redir=../documentviewer/%3FdocumentId%3D</v>
      </c>
      <c r="AH27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4" s="250" t="str">
        <f>tbl_TransDet_Exp[[#Headers],[&amp;TargetFrameName=None]]</f>
        <v>&amp;TargetFrameName=None</v>
      </c>
      <c r="AJ27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4" s="71"/>
      <c r="AN2704" s="22"/>
      <c r="AO2704" s="22"/>
      <c r="AP2704" s="208"/>
      <c r="AQ2704" s="42" t="e">
        <f>IF(tbl_TransDet_Exp[[#This Row],[Custom SR Type]]="",INDEX(SR_Lookup[Section Name],MATCH(tbl_TransDet_Exp[[#This Row],[Account]],SR_Lookup[Account],0)),tbl_TransDet_Exp[[#This Row],[Custom SR Type]])</f>
        <v>#N/A</v>
      </c>
      <c r="AR2704" s="42">
        <f>VALUE(CONCATENATE(C2704,TEXT(tbl_TransDet_Exp[[#This Row],[Pd]],"00")))</f>
        <v>0</v>
      </c>
      <c r="AS2704" s="42" t="str">
        <f>TEXT(tbl_TransDet_Exp[[#This Row],[Project Id]],"000000")</f>
        <v>000000</v>
      </c>
      <c r="AT2704" s="42" t="e">
        <f>INDEX(Table11[Description],MATCH(tbl_TransDet_Exp[[#This Row],[Account]],Table11[GL Account],0))</f>
        <v>#N/A</v>
      </c>
      <c r="AU27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5" spans="2:47">
      <c r="B2705" s="11"/>
      <c r="C2705" s="243"/>
      <c r="D2705" s="243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244"/>
      <c r="P2705" s="11"/>
      <c r="Q2705" s="245"/>
      <c r="R2705" s="11"/>
      <c r="S2705" s="11"/>
      <c r="T2705" s="11"/>
      <c r="U2705" s="11"/>
      <c r="V2705" s="11"/>
      <c r="W2705" s="11"/>
      <c r="X2705" s="11"/>
      <c r="Y2705" s="11"/>
      <c r="Z2705" s="246"/>
      <c r="AA27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5" s="250" t="e">
        <f>IF(tbl_TransDet_Exp[[#This Row],[+/-  (HR GL Detail)]]&lt;&gt;"",tbl_TransDet_Exp[[#This Row],[+/-  (HR GL Detail)]],IF(#REF!&lt;&gt;"",#REF!,""))</f>
        <v>#REF!</v>
      </c>
      <c r="AC2705" s="250" t="str">
        <f t="shared" si="129"/>
        <v>https://financials.omni.fsu.edu/psp/sprdfi/EMPLOYEE/ERP/c/AUDIT_EXPENSE_FUNCTIONS.TE_EXP_SHEET_INQ.GBL?SHEET_ID=</v>
      </c>
      <c r="AD2705" s="250" t="str">
        <f t="shared" si="130"/>
        <v>&amp;PAGE=EX_SHEET_ENTRY</v>
      </c>
      <c r="AE2705" s="250" t="str">
        <f>IF(LEFT(tbl_TransDet_Exp[[#This Row],[Journal Id]],2)="EX",TEXT(tbl_TransDet_Exp[[#This Row],[Vch /Ex /PayId]],"0000000000"),"")</f>
        <v/>
      </c>
      <c r="AF2705" s="250" t="b">
        <f>IF(tbl_TransDet_Exp[[#This Row],[ER Lookup and Format]]&lt;&gt;"",CONCATENATE(tbl_TransDet_Exp[[#This Row],[https://financials.omni.fsu.edu/psp/sprdfi/EMPLOYEE/ERP/c/AUDIT_EXPENSE_FUNCTIONS.TE_EXP_SHEET_INQ.GBL?SHEET_ID=]],AE2705,tbl_TransDet_Exp[[#This Row],[&amp;PAGE=EX_SHEET_ENTRY]]))</f>
        <v>0</v>
      </c>
      <c r="AG2705" s="250" t="str">
        <f t="shared" si="131"/>
        <v>https://docmgmt.its.fsu.edu/NolijWeb/public/apiLoginCheck.jsp?redir=../documentviewer/%3FdocumentId%3D</v>
      </c>
      <c r="AH27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5" s="250" t="str">
        <f>tbl_TransDet_Exp[[#Headers],[&amp;TargetFrameName=None]]</f>
        <v>&amp;TargetFrameName=None</v>
      </c>
      <c r="AJ27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5" s="71"/>
      <c r="AN2705" s="22"/>
      <c r="AO2705" s="22"/>
      <c r="AP2705" s="208"/>
      <c r="AQ2705" s="42" t="e">
        <f>IF(tbl_TransDet_Exp[[#This Row],[Custom SR Type]]="",INDEX(SR_Lookup[Section Name],MATCH(tbl_TransDet_Exp[[#This Row],[Account]],SR_Lookup[Account],0)),tbl_TransDet_Exp[[#This Row],[Custom SR Type]])</f>
        <v>#N/A</v>
      </c>
      <c r="AR2705" s="42">
        <f>VALUE(CONCATENATE(C2705,TEXT(tbl_TransDet_Exp[[#This Row],[Pd]],"00")))</f>
        <v>0</v>
      </c>
      <c r="AS2705" s="42" t="str">
        <f>TEXT(tbl_TransDet_Exp[[#This Row],[Project Id]],"000000")</f>
        <v>000000</v>
      </c>
      <c r="AT2705" s="42" t="e">
        <f>INDEX(Table11[Description],MATCH(tbl_TransDet_Exp[[#This Row],[Account]],Table11[GL Account],0))</f>
        <v>#N/A</v>
      </c>
      <c r="AU27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6" spans="2:47">
      <c r="B2706" s="11"/>
      <c r="C2706" s="243"/>
      <c r="D2706" s="243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244"/>
      <c r="P2706" s="11"/>
      <c r="Q2706" s="245"/>
      <c r="R2706" s="11"/>
      <c r="S2706" s="11"/>
      <c r="T2706" s="11"/>
      <c r="U2706" s="11"/>
      <c r="V2706" s="11"/>
      <c r="W2706" s="11"/>
      <c r="X2706" s="11"/>
      <c r="Y2706" s="11"/>
      <c r="Z2706" s="246"/>
      <c r="AA27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6" s="250" t="e">
        <f>IF(tbl_TransDet_Exp[[#This Row],[+/-  (HR GL Detail)]]&lt;&gt;"",tbl_TransDet_Exp[[#This Row],[+/-  (HR GL Detail)]],IF(#REF!&lt;&gt;"",#REF!,""))</f>
        <v>#REF!</v>
      </c>
      <c r="AC2706" s="250" t="str">
        <f t="shared" si="129"/>
        <v>https://financials.omni.fsu.edu/psp/sprdfi/EMPLOYEE/ERP/c/AUDIT_EXPENSE_FUNCTIONS.TE_EXP_SHEET_INQ.GBL?SHEET_ID=</v>
      </c>
      <c r="AD2706" s="250" t="str">
        <f t="shared" si="130"/>
        <v>&amp;PAGE=EX_SHEET_ENTRY</v>
      </c>
      <c r="AE2706" s="250" t="str">
        <f>IF(LEFT(tbl_TransDet_Exp[[#This Row],[Journal Id]],2)="EX",TEXT(tbl_TransDet_Exp[[#This Row],[Vch /Ex /PayId]],"0000000000"),"")</f>
        <v/>
      </c>
      <c r="AF2706" s="250" t="b">
        <f>IF(tbl_TransDet_Exp[[#This Row],[ER Lookup and Format]]&lt;&gt;"",CONCATENATE(tbl_TransDet_Exp[[#This Row],[https://financials.omni.fsu.edu/psp/sprdfi/EMPLOYEE/ERP/c/AUDIT_EXPENSE_FUNCTIONS.TE_EXP_SHEET_INQ.GBL?SHEET_ID=]],AE2706,tbl_TransDet_Exp[[#This Row],[&amp;PAGE=EX_SHEET_ENTRY]]))</f>
        <v>0</v>
      </c>
      <c r="AG2706" s="250" t="str">
        <f t="shared" si="131"/>
        <v>https://docmgmt.its.fsu.edu/NolijWeb/public/apiLoginCheck.jsp?redir=../documentviewer/%3FdocumentId%3D</v>
      </c>
      <c r="AH27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6" s="250" t="str">
        <f>tbl_TransDet_Exp[[#Headers],[&amp;TargetFrameName=None]]</f>
        <v>&amp;TargetFrameName=None</v>
      </c>
      <c r="AJ27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6" s="71"/>
      <c r="AN2706" s="22"/>
      <c r="AO2706" s="22"/>
      <c r="AP2706" s="208"/>
      <c r="AQ2706" s="42" t="e">
        <f>IF(tbl_TransDet_Exp[[#This Row],[Custom SR Type]]="",INDEX(SR_Lookup[Section Name],MATCH(tbl_TransDet_Exp[[#This Row],[Account]],SR_Lookup[Account],0)),tbl_TransDet_Exp[[#This Row],[Custom SR Type]])</f>
        <v>#N/A</v>
      </c>
      <c r="AR2706" s="42">
        <f>VALUE(CONCATENATE(C2706,TEXT(tbl_TransDet_Exp[[#This Row],[Pd]],"00")))</f>
        <v>0</v>
      </c>
      <c r="AS2706" s="42" t="str">
        <f>TEXT(tbl_TransDet_Exp[[#This Row],[Project Id]],"000000")</f>
        <v>000000</v>
      </c>
      <c r="AT2706" s="42" t="e">
        <f>INDEX(Table11[Description],MATCH(tbl_TransDet_Exp[[#This Row],[Account]],Table11[GL Account],0))</f>
        <v>#N/A</v>
      </c>
      <c r="AU27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7" spans="2:47">
      <c r="B2707" s="11"/>
      <c r="C2707" s="243"/>
      <c r="D2707" s="243"/>
      <c r="E2707" s="11"/>
      <c r="F2707" s="11"/>
      <c r="G2707" s="11"/>
      <c r="H2707" s="11"/>
      <c r="I2707" s="11"/>
      <c r="J2707" s="11"/>
      <c r="K2707" s="11"/>
      <c r="L2707" s="11"/>
      <c r="M2707" s="11"/>
      <c r="N2707" s="11"/>
      <c r="O2707" s="244"/>
      <c r="P2707" s="11"/>
      <c r="Q2707" s="245"/>
      <c r="R2707" s="11"/>
      <c r="S2707" s="11"/>
      <c r="T2707" s="11"/>
      <c r="U2707" s="11"/>
      <c r="V2707" s="11"/>
      <c r="W2707" s="11"/>
      <c r="X2707" s="11"/>
      <c r="Y2707" s="11"/>
      <c r="Z2707" s="246"/>
      <c r="AA27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7" s="250" t="e">
        <f>IF(tbl_TransDet_Exp[[#This Row],[+/-  (HR GL Detail)]]&lt;&gt;"",tbl_TransDet_Exp[[#This Row],[+/-  (HR GL Detail)]],IF(#REF!&lt;&gt;"",#REF!,""))</f>
        <v>#REF!</v>
      </c>
      <c r="AC2707" s="250" t="str">
        <f t="shared" si="129"/>
        <v>https://financials.omni.fsu.edu/psp/sprdfi/EMPLOYEE/ERP/c/AUDIT_EXPENSE_FUNCTIONS.TE_EXP_SHEET_INQ.GBL?SHEET_ID=</v>
      </c>
      <c r="AD2707" s="250" t="str">
        <f t="shared" si="130"/>
        <v>&amp;PAGE=EX_SHEET_ENTRY</v>
      </c>
      <c r="AE2707" s="250" t="str">
        <f>IF(LEFT(tbl_TransDet_Exp[[#This Row],[Journal Id]],2)="EX",TEXT(tbl_TransDet_Exp[[#This Row],[Vch /Ex /PayId]],"0000000000"),"")</f>
        <v/>
      </c>
      <c r="AF2707" s="250" t="b">
        <f>IF(tbl_TransDet_Exp[[#This Row],[ER Lookup and Format]]&lt;&gt;"",CONCATENATE(tbl_TransDet_Exp[[#This Row],[https://financials.omni.fsu.edu/psp/sprdfi/EMPLOYEE/ERP/c/AUDIT_EXPENSE_FUNCTIONS.TE_EXP_SHEET_INQ.GBL?SHEET_ID=]],AE2707,tbl_TransDet_Exp[[#This Row],[&amp;PAGE=EX_SHEET_ENTRY]]))</f>
        <v>0</v>
      </c>
      <c r="AG2707" s="250" t="str">
        <f t="shared" si="131"/>
        <v>https://docmgmt.its.fsu.edu/NolijWeb/public/apiLoginCheck.jsp?redir=../documentviewer/%3FdocumentId%3D</v>
      </c>
      <c r="AH27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7" s="250" t="str">
        <f>tbl_TransDet_Exp[[#Headers],[&amp;TargetFrameName=None]]</f>
        <v>&amp;TargetFrameName=None</v>
      </c>
      <c r="AJ27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7" s="71"/>
      <c r="AN2707" s="22"/>
      <c r="AO2707" s="22"/>
      <c r="AP2707" s="208"/>
      <c r="AQ2707" s="42" t="e">
        <f>IF(tbl_TransDet_Exp[[#This Row],[Custom SR Type]]="",INDEX(SR_Lookup[Section Name],MATCH(tbl_TransDet_Exp[[#This Row],[Account]],SR_Lookup[Account],0)),tbl_TransDet_Exp[[#This Row],[Custom SR Type]])</f>
        <v>#N/A</v>
      </c>
      <c r="AR2707" s="42">
        <f>VALUE(CONCATENATE(C2707,TEXT(tbl_TransDet_Exp[[#This Row],[Pd]],"00")))</f>
        <v>0</v>
      </c>
      <c r="AS2707" s="42" t="str">
        <f>TEXT(tbl_TransDet_Exp[[#This Row],[Project Id]],"000000")</f>
        <v>000000</v>
      </c>
      <c r="AT2707" s="42" t="e">
        <f>INDEX(Table11[Description],MATCH(tbl_TransDet_Exp[[#This Row],[Account]],Table11[GL Account],0))</f>
        <v>#N/A</v>
      </c>
      <c r="AU27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8" spans="2:47">
      <c r="B2708" s="11"/>
      <c r="C2708" s="243"/>
      <c r="D2708" s="243"/>
      <c r="E2708" s="11"/>
      <c r="F2708" s="11"/>
      <c r="G2708" s="11"/>
      <c r="H2708" s="11"/>
      <c r="I2708" s="11"/>
      <c r="J2708" s="11"/>
      <c r="K2708" s="11"/>
      <c r="L2708" s="11"/>
      <c r="M2708" s="11"/>
      <c r="N2708" s="11"/>
      <c r="O2708" s="244"/>
      <c r="P2708" s="11"/>
      <c r="Q2708" s="245"/>
      <c r="R2708" s="11"/>
      <c r="S2708" s="11"/>
      <c r="T2708" s="11"/>
      <c r="U2708" s="11"/>
      <c r="V2708" s="11"/>
      <c r="W2708" s="11"/>
      <c r="X2708" s="11"/>
      <c r="Y2708" s="11"/>
      <c r="Z2708" s="246"/>
      <c r="AA27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8" s="250" t="e">
        <f>IF(tbl_TransDet_Exp[[#This Row],[+/-  (HR GL Detail)]]&lt;&gt;"",tbl_TransDet_Exp[[#This Row],[+/-  (HR GL Detail)]],IF(#REF!&lt;&gt;"",#REF!,""))</f>
        <v>#REF!</v>
      </c>
      <c r="AC2708" s="250" t="str">
        <f t="shared" si="129"/>
        <v>https://financials.omni.fsu.edu/psp/sprdfi/EMPLOYEE/ERP/c/AUDIT_EXPENSE_FUNCTIONS.TE_EXP_SHEET_INQ.GBL?SHEET_ID=</v>
      </c>
      <c r="AD2708" s="250" t="str">
        <f t="shared" si="130"/>
        <v>&amp;PAGE=EX_SHEET_ENTRY</v>
      </c>
      <c r="AE2708" s="250" t="str">
        <f>IF(LEFT(tbl_TransDet_Exp[[#This Row],[Journal Id]],2)="EX",TEXT(tbl_TransDet_Exp[[#This Row],[Vch /Ex /PayId]],"0000000000"),"")</f>
        <v/>
      </c>
      <c r="AF2708" s="250" t="b">
        <f>IF(tbl_TransDet_Exp[[#This Row],[ER Lookup and Format]]&lt;&gt;"",CONCATENATE(tbl_TransDet_Exp[[#This Row],[https://financials.omni.fsu.edu/psp/sprdfi/EMPLOYEE/ERP/c/AUDIT_EXPENSE_FUNCTIONS.TE_EXP_SHEET_INQ.GBL?SHEET_ID=]],AE2708,tbl_TransDet_Exp[[#This Row],[&amp;PAGE=EX_SHEET_ENTRY]]))</f>
        <v>0</v>
      </c>
      <c r="AG2708" s="250" t="str">
        <f t="shared" si="131"/>
        <v>https://docmgmt.its.fsu.edu/NolijWeb/public/apiLoginCheck.jsp?redir=../documentviewer/%3FdocumentId%3D</v>
      </c>
      <c r="AH27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8" s="250" t="str">
        <f>tbl_TransDet_Exp[[#Headers],[&amp;TargetFrameName=None]]</f>
        <v>&amp;TargetFrameName=None</v>
      </c>
      <c r="AJ27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8" s="71"/>
      <c r="AN2708" s="22"/>
      <c r="AO2708" s="22"/>
      <c r="AP2708" s="208"/>
      <c r="AQ2708" s="42" t="e">
        <f>IF(tbl_TransDet_Exp[[#This Row],[Custom SR Type]]="",INDEX(SR_Lookup[Section Name],MATCH(tbl_TransDet_Exp[[#This Row],[Account]],SR_Lookup[Account],0)),tbl_TransDet_Exp[[#This Row],[Custom SR Type]])</f>
        <v>#N/A</v>
      </c>
      <c r="AR2708" s="42">
        <f>VALUE(CONCATENATE(C2708,TEXT(tbl_TransDet_Exp[[#This Row],[Pd]],"00")))</f>
        <v>0</v>
      </c>
      <c r="AS2708" s="42" t="str">
        <f>TEXT(tbl_TransDet_Exp[[#This Row],[Project Id]],"000000")</f>
        <v>000000</v>
      </c>
      <c r="AT2708" s="42" t="e">
        <f>INDEX(Table11[Description],MATCH(tbl_TransDet_Exp[[#This Row],[Account]],Table11[GL Account],0))</f>
        <v>#N/A</v>
      </c>
      <c r="AU27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09" spans="2:47">
      <c r="B2709" s="11"/>
      <c r="C2709" s="243"/>
      <c r="D2709" s="243"/>
      <c r="E2709" s="11"/>
      <c r="F2709" s="11"/>
      <c r="G2709" s="11"/>
      <c r="H2709" s="11"/>
      <c r="I2709" s="11"/>
      <c r="J2709" s="11"/>
      <c r="K2709" s="11"/>
      <c r="L2709" s="11"/>
      <c r="M2709" s="11"/>
      <c r="N2709" s="11"/>
      <c r="O2709" s="244"/>
      <c r="P2709" s="11"/>
      <c r="Q2709" s="245"/>
      <c r="R2709" s="11"/>
      <c r="S2709" s="11"/>
      <c r="T2709" s="11"/>
      <c r="U2709" s="11"/>
      <c r="V2709" s="11"/>
      <c r="W2709" s="11"/>
      <c r="X2709" s="11"/>
      <c r="Y2709" s="11"/>
      <c r="Z2709" s="246"/>
      <c r="AA27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09" s="250" t="e">
        <f>IF(tbl_TransDet_Exp[[#This Row],[+/-  (HR GL Detail)]]&lt;&gt;"",tbl_TransDet_Exp[[#This Row],[+/-  (HR GL Detail)]],IF(#REF!&lt;&gt;"",#REF!,""))</f>
        <v>#REF!</v>
      </c>
      <c r="AC2709" s="250" t="str">
        <f t="shared" si="129"/>
        <v>https://financials.omni.fsu.edu/psp/sprdfi/EMPLOYEE/ERP/c/AUDIT_EXPENSE_FUNCTIONS.TE_EXP_SHEET_INQ.GBL?SHEET_ID=</v>
      </c>
      <c r="AD2709" s="250" t="str">
        <f t="shared" si="130"/>
        <v>&amp;PAGE=EX_SHEET_ENTRY</v>
      </c>
      <c r="AE2709" s="250" t="str">
        <f>IF(LEFT(tbl_TransDet_Exp[[#This Row],[Journal Id]],2)="EX",TEXT(tbl_TransDet_Exp[[#This Row],[Vch /Ex /PayId]],"0000000000"),"")</f>
        <v/>
      </c>
      <c r="AF2709" s="250" t="b">
        <f>IF(tbl_TransDet_Exp[[#This Row],[ER Lookup and Format]]&lt;&gt;"",CONCATENATE(tbl_TransDet_Exp[[#This Row],[https://financials.omni.fsu.edu/psp/sprdfi/EMPLOYEE/ERP/c/AUDIT_EXPENSE_FUNCTIONS.TE_EXP_SHEET_INQ.GBL?SHEET_ID=]],AE2709,tbl_TransDet_Exp[[#This Row],[&amp;PAGE=EX_SHEET_ENTRY]]))</f>
        <v>0</v>
      </c>
      <c r="AG2709" s="250" t="str">
        <f t="shared" si="131"/>
        <v>https://docmgmt.its.fsu.edu/NolijWeb/public/apiLoginCheck.jsp?redir=../documentviewer/%3FdocumentId%3D</v>
      </c>
      <c r="AH27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09" s="250" t="str">
        <f>tbl_TransDet_Exp[[#Headers],[&amp;TargetFrameName=None]]</f>
        <v>&amp;TargetFrameName=None</v>
      </c>
      <c r="AJ27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09" s="71"/>
      <c r="AN2709" s="22"/>
      <c r="AO2709" s="22"/>
      <c r="AP2709" s="208"/>
      <c r="AQ2709" s="42" t="e">
        <f>IF(tbl_TransDet_Exp[[#This Row],[Custom SR Type]]="",INDEX(SR_Lookup[Section Name],MATCH(tbl_TransDet_Exp[[#This Row],[Account]],SR_Lookup[Account],0)),tbl_TransDet_Exp[[#This Row],[Custom SR Type]])</f>
        <v>#N/A</v>
      </c>
      <c r="AR2709" s="42">
        <f>VALUE(CONCATENATE(C2709,TEXT(tbl_TransDet_Exp[[#This Row],[Pd]],"00")))</f>
        <v>0</v>
      </c>
      <c r="AS2709" s="42" t="str">
        <f>TEXT(tbl_TransDet_Exp[[#This Row],[Project Id]],"000000")</f>
        <v>000000</v>
      </c>
      <c r="AT2709" s="42" t="e">
        <f>INDEX(Table11[Description],MATCH(tbl_TransDet_Exp[[#This Row],[Account]],Table11[GL Account],0))</f>
        <v>#N/A</v>
      </c>
      <c r="AU27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0" spans="2:47">
      <c r="B2710" s="11"/>
      <c r="C2710" s="243"/>
      <c r="D2710" s="243"/>
      <c r="E2710" s="11"/>
      <c r="F2710" s="11"/>
      <c r="G2710" s="11"/>
      <c r="H2710" s="11"/>
      <c r="I2710" s="11"/>
      <c r="J2710" s="11"/>
      <c r="K2710" s="11"/>
      <c r="L2710" s="11"/>
      <c r="M2710" s="11"/>
      <c r="N2710" s="11"/>
      <c r="O2710" s="244"/>
      <c r="P2710" s="11"/>
      <c r="Q2710" s="245"/>
      <c r="R2710" s="11"/>
      <c r="S2710" s="11"/>
      <c r="T2710" s="11"/>
      <c r="U2710" s="11"/>
      <c r="V2710" s="11"/>
      <c r="W2710" s="11"/>
      <c r="X2710" s="11"/>
      <c r="Y2710" s="11"/>
      <c r="Z2710" s="246"/>
      <c r="AA27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0" s="250" t="e">
        <f>IF(tbl_TransDet_Exp[[#This Row],[+/-  (HR GL Detail)]]&lt;&gt;"",tbl_TransDet_Exp[[#This Row],[+/-  (HR GL Detail)]],IF(#REF!&lt;&gt;"",#REF!,""))</f>
        <v>#REF!</v>
      </c>
      <c r="AC2710" s="250" t="str">
        <f t="shared" si="129"/>
        <v>https://financials.omni.fsu.edu/psp/sprdfi/EMPLOYEE/ERP/c/AUDIT_EXPENSE_FUNCTIONS.TE_EXP_SHEET_INQ.GBL?SHEET_ID=</v>
      </c>
      <c r="AD2710" s="250" t="str">
        <f t="shared" si="130"/>
        <v>&amp;PAGE=EX_SHEET_ENTRY</v>
      </c>
      <c r="AE2710" s="250" t="str">
        <f>IF(LEFT(tbl_TransDet_Exp[[#This Row],[Journal Id]],2)="EX",TEXT(tbl_TransDet_Exp[[#This Row],[Vch /Ex /PayId]],"0000000000"),"")</f>
        <v/>
      </c>
      <c r="AF2710" s="250" t="b">
        <f>IF(tbl_TransDet_Exp[[#This Row],[ER Lookup and Format]]&lt;&gt;"",CONCATENATE(tbl_TransDet_Exp[[#This Row],[https://financials.omni.fsu.edu/psp/sprdfi/EMPLOYEE/ERP/c/AUDIT_EXPENSE_FUNCTIONS.TE_EXP_SHEET_INQ.GBL?SHEET_ID=]],AE2710,tbl_TransDet_Exp[[#This Row],[&amp;PAGE=EX_SHEET_ENTRY]]))</f>
        <v>0</v>
      </c>
      <c r="AG2710" s="250" t="str">
        <f t="shared" si="131"/>
        <v>https://docmgmt.its.fsu.edu/NolijWeb/public/apiLoginCheck.jsp?redir=../documentviewer/%3FdocumentId%3D</v>
      </c>
      <c r="AH27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0" s="250" t="str">
        <f>tbl_TransDet_Exp[[#Headers],[&amp;TargetFrameName=None]]</f>
        <v>&amp;TargetFrameName=None</v>
      </c>
      <c r="AJ27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0" s="71"/>
      <c r="AN2710" s="22"/>
      <c r="AO2710" s="22"/>
      <c r="AP2710" s="208"/>
      <c r="AQ2710" s="42" t="e">
        <f>IF(tbl_TransDet_Exp[[#This Row],[Custom SR Type]]="",INDEX(SR_Lookup[Section Name],MATCH(tbl_TransDet_Exp[[#This Row],[Account]],SR_Lookup[Account],0)),tbl_TransDet_Exp[[#This Row],[Custom SR Type]])</f>
        <v>#N/A</v>
      </c>
      <c r="AR2710" s="42">
        <f>VALUE(CONCATENATE(C2710,TEXT(tbl_TransDet_Exp[[#This Row],[Pd]],"00")))</f>
        <v>0</v>
      </c>
      <c r="AS2710" s="42" t="str">
        <f>TEXT(tbl_TransDet_Exp[[#This Row],[Project Id]],"000000")</f>
        <v>000000</v>
      </c>
      <c r="AT2710" s="42" t="e">
        <f>INDEX(Table11[Description],MATCH(tbl_TransDet_Exp[[#This Row],[Account]],Table11[GL Account],0))</f>
        <v>#N/A</v>
      </c>
      <c r="AU27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1" spans="2:47">
      <c r="B2711" s="11"/>
      <c r="C2711" s="243"/>
      <c r="D2711" s="243"/>
      <c r="E2711" s="11"/>
      <c r="F2711" s="11"/>
      <c r="G2711" s="11"/>
      <c r="H2711" s="11"/>
      <c r="I2711" s="11"/>
      <c r="J2711" s="11"/>
      <c r="K2711" s="11"/>
      <c r="L2711" s="11"/>
      <c r="M2711" s="11"/>
      <c r="N2711" s="11"/>
      <c r="O2711" s="244"/>
      <c r="P2711" s="11"/>
      <c r="Q2711" s="245"/>
      <c r="R2711" s="11"/>
      <c r="S2711" s="11"/>
      <c r="T2711" s="11"/>
      <c r="U2711" s="11"/>
      <c r="V2711" s="11"/>
      <c r="W2711" s="11"/>
      <c r="X2711" s="11"/>
      <c r="Y2711" s="11"/>
      <c r="Z2711" s="246"/>
      <c r="AA27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1" s="250" t="e">
        <f>IF(tbl_TransDet_Exp[[#This Row],[+/-  (HR GL Detail)]]&lt;&gt;"",tbl_TransDet_Exp[[#This Row],[+/-  (HR GL Detail)]],IF(#REF!&lt;&gt;"",#REF!,""))</f>
        <v>#REF!</v>
      </c>
      <c r="AC2711" s="250" t="str">
        <f t="shared" si="129"/>
        <v>https://financials.omni.fsu.edu/psp/sprdfi/EMPLOYEE/ERP/c/AUDIT_EXPENSE_FUNCTIONS.TE_EXP_SHEET_INQ.GBL?SHEET_ID=</v>
      </c>
      <c r="AD2711" s="250" t="str">
        <f t="shared" si="130"/>
        <v>&amp;PAGE=EX_SHEET_ENTRY</v>
      </c>
      <c r="AE2711" s="250" t="str">
        <f>IF(LEFT(tbl_TransDet_Exp[[#This Row],[Journal Id]],2)="EX",TEXT(tbl_TransDet_Exp[[#This Row],[Vch /Ex /PayId]],"0000000000"),"")</f>
        <v/>
      </c>
      <c r="AF2711" s="250" t="b">
        <f>IF(tbl_TransDet_Exp[[#This Row],[ER Lookup and Format]]&lt;&gt;"",CONCATENATE(tbl_TransDet_Exp[[#This Row],[https://financials.omni.fsu.edu/psp/sprdfi/EMPLOYEE/ERP/c/AUDIT_EXPENSE_FUNCTIONS.TE_EXP_SHEET_INQ.GBL?SHEET_ID=]],AE2711,tbl_TransDet_Exp[[#This Row],[&amp;PAGE=EX_SHEET_ENTRY]]))</f>
        <v>0</v>
      </c>
      <c r="AG2711" s="250" t="str">
        <f t="shared" si="131"/>
        <v>https://docmgmt.its.fsu.edu/NolijWeb/public/apiLoginCheck.jsp?redir=../documentviewer/%3FdocumentId%3D</v>
      </c>
      <c r="AH27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1" s="250" t="str">
        <f>tbl_TransDet_Exp[[#Headers],[&amp;TargetFrameName=None]]</f>
        <v>&amp;TargetFrameName=None</v>
      </c>
      <c r="AJ27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1" s="71"/>
      <c r="AN2711" s="22"/>
      <c r="AO2711" s="22"/>
      <c r="AP2711" s="208"/>
      <c r="AQ2711" s="42" t="e">
        <f>IF(tbl_TransDet_Exp[[#This Row],[Custom SR Type]]="",INDEX(SR_Lookup[Section Name],MATCH(tbl_TransDet_Exp[[#This Row],[Account]],SR_Lookup[Account],0)),tbl_TransDet_Exp[[#This Row],[Custom SR Type]])</f>
        <v>#N/A</v>
      </c>
      <c r="AR2711" s="42">
        <f>VALUE(CONCATENATE(C2711,TEXT(tbl_TransDet_Exp[[#This Row],[Pd]],"00")))</f>
        <v>0</v>
      </c>
      <c r="AS2711" s="42" t="str">
        <f>TEXT(tbl_TransDet_Exp[[#This Row],[Project Id]],"000000")</f>
        <v>000000</v>
      </c>
      <c r="AT2711" s="42" t="e">
        <f>INDEX(Table11[Description],MATCH(tbl_TransDet_Exp[[#This Row],[Account]],Table11[GL Account],0))</f>
        <v>#N/A</v>
      </c>
      <c r="AU27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2" spans="2:47">
      <c r="B2712" s="11"/>
      <c r="C2712" s="243"/>
      <c r="D2712" s="243"/>
      <c r="E2712" s="11"/>
      <c r="F2712" s="11"/>
      <c r="G2712" s="11"/>
      <c r="H2712" s="11"/>
      <c r="I2712" s="11"/>
      <c r="J2712" s="11"/>
      <c r="K2712" s="11"/>
      <c r="L2712" s="11"/>
      <c r="M2712" s="11"/>
      <c r="N2712" s="11"/>
      <c r="O2712" s="244"/>
      <c r="P2712" s="11"/>
      <c r="Q2712" s="245"/>
      <c r="R2712" s="11"/>
      <c r="S2712" s="11"/>
      <c r="T2712" s="11"/>
      <c r="U2712" s="11"/>
      <c r="V2712" s="11"/>
      <c r="W2712" s="11"/>
      <c r="X2712" s="11"/>
      <c r="Y2712" s="11"/>
      <c r="Z2712" s="246"/>
      <c r="AA27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2" s="250" t="e">
        <f>IF(tbl_TransDet_Exp[[#This Row],[+/-  (HR GL Detail)]]&lt;&gt;"",tbl_TransDet_Exp[[#This Row],[+/-  (HR GL Detail)]],IF(#REF!&lt;&gt;"",#REF!,""))</f>
        <v>#REF!</v>
      </c>
      <c r="AC2712" s="250" t="str">
        <f t="shared" si="129"/>
        <v>https://financials.omni.fsu.edu/psp/sprdfi/EMPLOYEE/ERP/c/AUDIT_EXPENSE_FUNCTIONS.TE_EXP_SHEET_INQ.GBL?SHEET_ID=</v>
      </c>
      <c r="AD2712" s="250" t="str">
        <f t="shared" si="130"/>
        <v>&amp;PAGE=EX_SHEET_ENTRY</v>
      </c>
      <c r="AE2712" s="250" t="str">
        <f>IF(LEFT(tbl_TransDet_Exp[[#This Row],[Journal Id]],2)="EX",TEXT(tbl_TransDet_Exp[[#This Row],[Vch /Ex /PayId]],"0000000000"),"")</f>
        <v/>
      </c>
      <c r="AF2712" s="250" t="b">
        <f>IF(tbl_TransDet_Exp[[#This Row],[ER Lookup and Format]]&lt;&gt;"",CONCATENATE(tbl_TransDet_Exp[[#This Row],[https://financials.omni.fsu.edu/psp/sprdfi/EMPLOYEE/ERP/c/AUDIT_EXPENSE_FUNCTIONS.TE_EXP_SHEET_INQ.GBL?SHEET_ID=]],AE2712,tbl_TransDet_Exp[[#This Row],[&amp;PAGE=EX_SHEET_ENTRY]]))</f>
        <v>0</v>
      </c>
      <c r="AG2712" s="250" t="str">
        <f t="shared" si="131"/>
        <v>https://docmgmt.its.fsu.edu/NolijWeb/public/apiLoginCheck.jsp?redir=../documentviewer/%3FdocumentId%3D</v>
      </c>
      <c r="AH27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2" s="250" t="str">
        <f>tbl_TransDet_Exp[[#Headers],[&amp;TargetFrameName=None]]</f>
        <v>&amp;TargetFrameName=None</v>
      </c>
      <c r="AJ27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2" s="71"/>
      <c r="AN2712" s="22"/>
      <c r="AO2712" s="22"/>
      <c r="AP2712" s="208"/>
      <c r="AQ2712" s="42" t="e">
        <f>IF(tbl_TransDet_Exp[[#This Row],[Custom SR Type]]="",INDEX(SR_Lookup[Section Name],MATCH(tbl_TransDet_Exp[[#This Row],[Account]],SR_Lookup[Account],0)),tbl_TransDet_Exp[[#This Row],[Custom SR Type]])</f>
        <v>#N/A</v>
      </c>
      <c r="AR2712" s="42">
        <f>VALUE(CONCATENATE(C2712,TEXT(tbl_TransDet_Exp[[#This Row],[Pd]],"00")))</f>
        <v>0</v>
      </c>
      <c r="AS2712" s="42" t="str">
        <f>TEXT(tbl_TransDet_Exp[[#This Row],[Project Id]],"000000")</f>
        <v>000000</v>
      </c>
      <c r="AT2712" s="42" t="e">
        <f>INDEX(Table11[Description],MATCH(tbl_TransDet_Exp[[#This Row],[Account]],Table11[GL Account],0))</f>
        <v>#N/A</v>
      </c>
      <c r="AU27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3" spans="2:47">
      <c r="B2713" s="11"/>
      <c r="C2713" s="243"/>
      <c r="D2713" s="243"/>
      <c r="E2713" s="11"/>
      <c r="F2713" s="11"/>
      <c r="G2713" s="11"/>
      <c r="H2713" s="11"/>
      <c r="I2713" s="11"/>
      <c r="J2713" s="11"/>
      <c r="K2713" s="11"/>
      <c r="L2713" s="11"/>
      <c r="M2713" s="11"/>
      <c r="N2713" s="11"/>
      <c r="O2713" s="244"/>
      <c r="P2713" s="11"/>
      <c r="Q2713" s="245"/>
      <c r="R2713" s="11"/>
      <c r="S2713" s="11"/>
      <c r="T2713" s="11"/>
      <c r="U2713" s="11"/>
      <c r="V2713" s="11"/>
      <c r="W2713" s="11"/>
      <c r="X2713" s="11"/>
      <c r="Y2713" s="11"/>
      <c r="Z2713" s="246"/>
      <c r="AA27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3" s="250" t="e">
        <f>IF(tbl_TransDet_Exp[[#This Row],[+/-  (HR GL Detail)]]&lt;&gt;"",tbl_TransDet_Exp[[#This Row],[+/-  (HR GL Detail)]],IF(#REF!&lt;&gt;"",#REF!,""))</f>
        <v>#REF!</v>
      </c>
      <c r="AC2713" s="250" t="str">
        <f t="shared" si="129"/>
        <v>https://financials.omni.fsu.edu/psp/sprdfi/EMPLOYEE/ERP/c/AUDIT_EXPENSE_FUNCTIONS.TE_EXP_SHEET_INQ.GBL?SHEET_ID=</v>
      </c>
      <c r="AD2713" s="250" t="str">
        <f t="shared" si="130"/>
        <v>&amp;PAGE=EX_SHEET_ENTRY</v>
      </c>
      <c r="AE2713" s="250" t="str">
        <f>IF(LEFT(tbl_TransDet_Exp[[#This Row],[Journal Id]],2)="EX",TEXT(tbl_TransDet_Exp[[#This Row],[Vch /Ex /PayId]],"0000000000"),"")</f>
        <v/>
      </c>
      <c r="AF2713" s="250" t="b">
        <f>IF(tbl_TransDet_Exp[[#This Row],[ER Lookup and Format]]&lt;&gt;"",CONCATENATE(tbl_TransDet_Exp[[#This Row],[https://financials.omni.fsu.edu/psp/sprdfi/EMPLOYEE/ERP/c/AUDIT_EXPENSE_FUNCTIONS.TE_EXP_SHEET_INQ.GBL?SHEET_ID=]],AE2713,tbl_TransDet_Exp[[#This Row],[&amp;PAGE=EX_SHEET_ENTRY]]))</f>
        <v>0</v>
      </c>
      <c r="AG2713" s="250" t="str">
        <f t="shared" si="131"/>
        <v>https://docmgmt.its.fsu.edu/NolijWeb/public/apiLoginCheck.jsp?redir=../documentviewer/%3FdocumentId%3D</v>
      </c>
      <c r="AH27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3" s="250" t="str">
        <f>tbl_TransDet_Exp[[#Headers],[&amp;TargetFrameName=None]]</f>
        <v>&amp;TargetFrameName=None</v>
      </c>
      <c r="AJ27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3" s="71"/>
      <c r="AN2713" s="22"/>
      <c r="AO2713" s="22"/>
      <c r="AP2713" s="208"/>
      <c r="AQ2713" s="42" t="e">
        <f>IF(tbl_TransDet_Exp[[#This Row],[Custom SR Type]]="",INDEX(SR_Lookup[Section Name],MATCH(tbl_TransDet_Exp[[#This Row],[Account]],SR_Lookup[Account],0)),tbl_TransDet_Exp[[#This Row],[Custom SR Type]])</f>
        <v>#N/A</v>
      </c>
      <c r="AR2713" s="42">
        <f>VALUE(CONCATENATE(C2713,TEXT(tbl_TransDet_Exp[[#This Row],[Pd]],"00")))</f>
        <v>0</v>
      </c>
      <c r="AS2713" s="42" t="str">
        <f>TEXT(tbl_TransDet_Exp[[#This Row],[Project Id]],"000000")</f>
        <v>000000</v>
      </c>
      <c r="AT2713" s="42" t="e">
        <f>INDEX(Table11[Description],MATCH(tbl_TransDet_Exp[[#This Row],[Account]],Table11[GL Account],0))</f>
        <v>#N/A</v>
      </c>
      <c r="AU27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4" spans="2:47">
      <c r="B2714" s="11"/>
      <c r="C2714" s="243"/>
      <c r="D2714" s="243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244"/>
      <c r="P2714" s="11"/>
      <c r="Q2714" s="245"/>
      <c r="R2714" s="11"/>
      <c r="S2714" s="11"/>
      <c r="T2714" s="11"/>
      <c r="U2714" s="11"/>
      <c r="V2714" s="11"/>
      <c r="W2714" s="11"/>
      <c r="X2714" s="11"/>
      <c r="Y2714" s="11"/>
      <c r="Z2714" s="246"/>
      <c r="AA27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4" s="250" t="e">
        <f>IF(tbl_TransDet_Exp[[#This Row],[+/-  (HR GL Detail)]]&lt;&gt;"",tbl_TransDet_Exp[[#This Row],[+/-  (HR GL Detail)]],IF(#REF!&lt;&gt;"",#REF!,""))</f>
        <v>#REF!</v>
      </c>
      <c r="AC2714" s="250" t="str">
        <f t="shared" si="129"/>
        <v>https://financials.omni.fsu.edu/psp/sprdfi/EMPLOYEE/ERP/c/AUDIT_EXPENSE_FUNCTIONS.TE_EXP_SHEET_INQ.GBL?SHEET_ID=</v>
      </c>
      <c r="AD2714" s="250" t="str">
        <f t="shared" si="130"/>
        <v>&amp;PAGE=EX_SHEET_ENTRY</v>
      </c>
      <c r="AE2714" s="250" t="str">
        <f>IF(LEFT(tbl_TransDet_Exp[[#This Row],[Journal Id]],2)="EX",TEXT(tbl_TransDet_Exp[[#This Row],[Vch /Ex /PayId]],"0000000000"),"")</f>
        <v/>
      </c>
      <c r="AF2714" s="250" t="b">
        <f>IF(tbl_TransDet_Exp[[#This Row],[ER Lookup and Format]]&lt;&gt;"",CONCATENATE(tbl_TransDet_Exp[[#This Row],[https://financials.omni.fsu.edu/psp/sprdfi/EMPLOYEE/ERP/c/AUDIT_EXPENSE_FUNCTIONS.TE_EXP_SHEET_INQ.GBL?SHEET_ID=]],AE2714,tbl_TransDet_Exp[[#This Row],[&amp;PAGE=EX_SHEET_ENTRY]]))</f>
        <v>0</v>
      </c>
      <c r="AG2714" s="250" t="str">
        <f t="shared" si="131"/>
        <v>https://docmgmt.its.fsu.edu/NolijWeb/public/apiLoginCheck.jsp?redir=../documentviewer/%3FdocumentId%3D</v>
      </c>
      <c r="AH27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4" s="250" t="str">
        <f>tbl_TransDet_Exp[[#Headers],[&amp;TargetFrameName=None]]</f>
        <v>&amp;TargetFrameName=None</v>
      </c>
      <c r="AJ27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4" s="71"/>
      <c r="AN2714" s="22"/>
      <c r="AO2714" s="22"/>
      <c r="AP2714" s="208"/>
      <c r="AQ2714" s="42" t="e">
        <f>IF(tbl_TransDet_Exp[[#This Row],[Custom SR Type]]="",INDEX(SR_Lookup[Section Name],MATCH(tbl_TransDet_Exp[[#This Row],[Account]],SR_Lookup[Account],0)),tbl_TransDet_Exp[[#This Row],[Custom SR Type]])</f>
        <v>#N/A</v>
      </c>
      <c r="AR2714" s="42">
        <f>VALUE(CONCATENATE(C2714,TEXT(tbl_TransDet_Exp[[#This Row],[Pd]],"00")))</f>
        <v>0</v>
      </c>
      <c r="AS2714" s="42" t="str">
        <f>TEXT(tbl_TransDet_Exp[[#This Row],[Project Id]],"000000")</f>
        <v>000000</v>
      </c>
      <c r="AT2714" s="42" t="e">
        <f>INDEX(Table11[Description],MATCH(tbl_TransDet_Exp[[#This Row],[Account]],Table11[GL Account],0))</f>
        <v>#N/A</v>
      </c>
      <c r="AU27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5" spans="2:47">
      <c r="B2715" s="11"/>
      <c r="C2715" s="243"/>
      <c r="D2715" s="243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244"/>
      <c r="P2715" s="11"/>
      <c r="Q2715" s="245"/>
      <c r="R2715" s="11"/>
      <c r="S2715" s="11"/>
      <c r="T2715" s="11"/>
      <c r="U2715" s="11"/>
      <c r="V2715" s="11"/>
      <c r="W2715" s="11"/>
      <c r="X2715" s="11"/>
      <c r="Y2715" s="11"/>
      <c r="Z2715" s="246"/>
      <c r="AA27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5" s="250" t="e">
        <f>IF(tbl_TransDet_Exp[[#This Row],[+/-  (HR GL Detail)]]&lt;&gt;"",tbl_TransDet_Exp[[#This Row],[+/-  (HR GL Detail)]],IF(#REF!&lt;&gt;"",#REF!,""))</f>
        <v>#REF!</v>
      </c>
      <c r="AC2715" s="250" t="str">
        <f t="shared" si="129"/>
        <v>https://financials.omni.fsu.edu/psp/sprdfi/EMPLOYEE/ERP/c/AUDIT_EXPENSE_FUNCTIONS.TE_EXP_SHEET_INQ.GBL?SHEET_ID=</v>
      </c>
      <c r="AD2715" s="250" t="str">
        <f t="shared" si="130"/>
        <v>&amp;PAGE=EX_SHEET_ENTRY</v>
      </c>
      <c r="AE2715" s="250" t="str">
        <f>IF(LEFT(tbl_TransDet_Exp[[#This Row],[Journal Id]],2)="EX",TEXT(tbl_TransDet_Exp[[#This Row],[Vch /Ex /PayId]],"0000000000"),"")</f>
        <v/>
      </c>
      <c r="AF2715" s="250" t="b">
        <f>IF(tbl_TransDet_Exp[[#This Row],[ER Lookup and Format]]&lt;&gt;"",CONCATENATE(tbl_TransDet_Exp[[#This Row],[https://financials.omni.fsu.edu/psp/sprdfi/EMPLOYEE/ERP/c/AUDIT_EXPENSE_FUNCTIONS.TE_EXP_SHEET_INQ.GBL?SHEET_ID=]],AE2715,tbl_TransDet_Exp[[#This Row],[&amp;PAGE=EX_SHEET_ENTRY]]))</f>
        <v>0</v>
      </c>
      <c r="AG2715" s="250" t="str">
        <f t="shared" si="131"/>
        <v>https://docmgmt.its.fsu.edu/NolijWeb/public/apiLoginCheck.jsp?redir=../documentviewer/%3FdocumentId%3D</v>
      </c>
      <c r="AH27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5" s="250" t="str">
        <f>tbl_TransDet_Exp[[#Headers],[&amp;TargetFrameName=None]]</f>
        <v>&amp;TargetFrameName=None</v>
      </c>
      <c r="AJ27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5" s="71"/>
      <c r="AN2715" s="22"/>
      <c r="AO2715" s="22"/>
      <c r="AP2715" s="208"/>
      <c r="AQ2715" s="42" t="e">
        <f>IF(tbl_TransDet_Exp[[#This Row],[Custom SR Type]]="",INDEX(SR_Lookup[Section Name],MATCH(tbl_TransDet_Exp[[#This Row],[Account]],SR_Lookup[Account],0)),tbl_TransDet_Exp[[#This Row],[Custom SR Type]])</f>
        <v>#N/A</v>
      </c>
      <c r="AR2715" s="42">
        <f>VALUE(CONCATENATE(C2715,TEXT(tbl_TransDet_Exp[[#This Row],[Pd]],"00")))</f>
        <v>0</v>
      </c>
      <c r="AS2715" s="42" t="str">
        <f>TEXT(tbl_TransDet_Exp[[#This Row],[Project Id]],"000000")</f>
        <v>000000</v>
      </c>
      <c r="AT2715" s="42" t="e">
        <f>INDEX(Table11[Description],MATCH(tbl_TransDet_Exp[[#This Row],[Account]],Table11[GL Account],0))</f>
        <v>#N/A</v>
      </c>
      <c r="AU27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6" spans="2:47">
      <c r="B2716" s="11"/>
      <c r="C2716" s="243"/>
      <c r="D2716" s="243"/>
      <c r="E2716" s="11"/>
      <c r="F2716" s="11"/>
      <c r="G2716" s="11"/>
      <c r="H2716" s="11"/>
      <c r="I2716" s="11"/>
      <c r="J2716" s="11"/>
      <c r="K2716" s="11"/>
      <c r="L2716" s="11"/>
      <c r="M2716" s="11"/>
      <c r="N2716" s="11"/>
      <c r="O2716" s="244"/>
      <c r="P2716" s="11"/>
      <c r="Q2716" s="245"/>
      <c r="R2716" s="11"/>
      <c r="S2716" s="11"/>
      <c r="T2716" s="11"/>
      <c r="U2716" s="11"/>
      <c r="V2716" s="11"/>
      <c r="W2716" s="11"/>
      <c r="X2716" s="11"/>
      <c r="Y2716" s="11"/>
      <c r="Z2716" s="246"/>
      <c r="AA27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6" s="250" t="e">
        <f>IF(tbl_TransDet_Exp[[#This Row],[+/-  (HR GL Detail)]]&lt;&gt;"",tbl_TransDet_Exp[[#This Row],[+/-  (HR GL Detail)]],IF(#REF!&lt;&gt;"",#REF!,""))</f>
        <v>#REF!</v>
      </c>
      <c r="AC2716" s="250" t="str">
        <f t="shared" si="129"/>
        <v>https://financials.omni.fsu.edu/psp/sprdfi/EMPLOYEE/ERP/c/AUDIT_EXPENSE_FUNCTIONS.TE_EXP_SHEET_INQ.GBL?SHEET_ID=</v>
      </c>
      <c r="AD2716" s="250" t="str">
        <f t="shared" si="130"/>
        <v>&amp;PAGE=EX_SHEET_ENTRY</v>
      </c>
      <c r="AE2716" s="250" t="str">
        <f>IF(LEFT(tbl_TransDet_Exp[[#This Row],[Journal Id]],2)="EX",TEXT(tbl_TransDet_Exp[[#This Row],[Vch /Ex /PayId]],"0000000000"),"")</f>
        <v/>
      </c>
      <c r="AF2716" s="250" t="b">
        <f>IF(tbl_TransDet_Exp[[#This Row],[ER Lookup and Format]]&lt;&gt;"",CONCATENATE(tbl_TransDet_Exp[[#This Row],[https://financials.omni.fsu.edu/psp/sprdfi/EMPLOYEE/ERP/c/AUDIT_EXPENSE_FUNCTIONS.TE_EXP_SHEET_INQ.GBL?SHEET_ID=]],AE2716,tbl_TransDet_Exp[[#This Row],[&amp;PAGE=EX_SHEET_ENTRY]]))</f>
        <v>0</v>
      </c>
      <c r="AG2716" s="250" t="str">
        <f t="shared" si="131"/>
        <v>https://docmgmt.its.fsu.edu/NolijWeb/public/apiLoginCheck.jsp?redir=../documentviewer/%3FdocumentId%3D</v>
      </c>
      <c r="AH27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6" s="250" t="str">
        <f>tbl_TransDet_Exp[[#Headers],[&amp;TargetFrameName=None]]</f>
        <v>&amp;TargetFrameName=None</v>
      </c>
      <c r="AJ27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6" s="71"/>
      <c r="AN2716" s="22"/>
      <c r="AO2716" s="22"/>
      <c r="AP2716" s="208"/>
      <c r="AQ2716" s="42" t="e">
        <f>IF(tbl_TransDet_Exp[[#This Row],[Custom SR Type]]="",INDEX(SR_Lookup[Section Name],MATCH(tbl_TransDet_Exp[[#This Row],[Account]],SR_Lookup[Account],0)),tbl_TransDet_Exp[[#This Row],[Custom SR Type]])</f>
        <v>#N/A</v>
      </c>
      <c r="AR2716" s="42">
        <f>VALUE(CONCATENATE(C2716,TEXT(tbl_TransDet_Exp[[#This Row],[Pd]],"00")))</f>
        <v>0</v>
      </c>
      <c r="AS2716" s="42" t="str">
        <f>TEXT(tbl_TransDet_Exp[[#This Row],[Project Id]],"000000")</f>
        <v>000000</v>
      </c>
      <c r="AT2716" s="42" t="e">
        <f>INDEX(Table11[Description],MATCH(tbl_TransDet_Exp[[#This Row],[Account]],Table11[GL Account],0))</f>
        <v>#N/A</v>
      </c>
      <c r="AU27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7" spans="2:47">
      <c r="B2717" s="11"/>
      <c r="C2717" s="243"/>
      <c r="D2717" s="243"/>
      <c r="E2717" s="11"/>
      <c r="F2717" s="11"/>
      <c r="G2717" s="11"/>
      <c r="H2717" s="11"/>
      <c r="I2717" s="11"/>
      <c r="J2717" s="11"/>
      <c r="K2717" s="11"/>
      <c r="L2717" s="11"/>
      <c r="M2717" s="11"/>
      <c r="N2717" s="11"/>
      <c r="O2717" s="244"/>
      <c r="P2717" s="11"/>
      <c r="Q2717" s="245"/>
      <c r="R2717" s="11"/>
      <c r="S2717" s="11"/>
      <c r="T2717" s="11"/>
      <c r="U2717" s="11"/>
      <c r="V2717" s="11"/>
      <c r="W2717" s="11"/>
      <c r="X2717" s="11"/>
      <c r="Y2717" s="11"/>
      <c r="Z2717" s="246"/>
      <c r="AA27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7" s="250" t="e">
        <f>IF(tbl_TransDet_Exp[[#This Row],[+/-  (HR GL Detail)]]&lt;&gt;"",tbl_TransDet_Exp[[#This Row],[+/-  (HR GL Detail)]],IF(#REF!&lt;&gt;"",#REF!,""))</f>
        <v>#REF!</v>
      </c>
      <c r="AC2717" s="250" t="str">
        <f t="shared" si="129"/>
        <v>https://financials.omni.fsu.edu/psp/sprdfi/EMPLOYEE/ERP/c/AUDIT_EXPENSE_FUNCTIONS.TE_EXP_SHEET_INQ.GBL?SHEET_ID=</v>
      </c>
      <c r="AD2717" s="250" t="str">
        <f t="shared" si="130"/>
        <v>&amp;PAGE=EX_SHEET_ENTRY</v>
      </c>
      <c r="AE2717" s="250" t="str">
        <f>IF(LEFT(tbl_TransDet_Exp[[#This Row],[Journal Id]],2)="EX",TEXT(tbl_TransDet_Exp[[#This Row],[Vch /Ex /PayId]],"0000000000"),"")</f>
        <v/>
      </c>
      <c r="AF2717" s="250" t="b">
        <f>IF(tbl_TransDet_Exp[[#This Row],[ER Lookup and Format]]&lt;&gt;"",CONCATENATE(tbl_TransDet_Exp[[#This Row],[https://financials.omni.fsu.edu/psp/sprdfi/EMPLOYEE/ERP/c/AUDIT_EXPENSE_FUNCTIONS.TE_EXP_SHEET_INQ.GBL?SHEET_ID=]],AE2717,tbl_TransDet_Exp[[#This Row],[&amp;PAGE=EX_SHEET_ENTRY]]))</f>
        <v>0</v>
      </c>
      <c r="AG2717" s="250" t="str">
        <f t="shared" si="131"/>
        <v>https://docmgmt.its.fsu.edu/NolijWeb/public/apiLoginCheck.jsp?redir=../documentviewer/%3FdocumentId%3D</v>
      </c>
      <c r="AH27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7" s="250" t="str">
        <f>tbl_TransDet_Exp[[#Headers],[&amp;TargetFrameName=None]]</f>
        <v>&amp;TargetFrameName=None</v>
      </c>
      <c r="AJ27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7" s="71"/>
      <c r="AN2717" s="22"/>
      <c r="AO2717" s="22"/>
      <c r="AP2717" s="208"/>
      <c r="AQ2717" s="42" t="e">
        <f>IF(tbl_TransDet_Exp[[#This Row],[Custom SR Type]]="",INDEX(SR_Lookup[Section Name],MATCH(tbl_TransDet_Exp[[#This Row],[Account]],SR_Lookup[Account],0)),tbl_TransDet_Exp[[#This Row],[Custom SR Type]])</f>
        <v>#N/A</v>
      </c>
      <c r="AR2717" s="42">
        <f>VALUE(CONCATENATE(C2717,TEXT(tbl_TransDet_Exp[[#This Row],[Pd]],"00")))</f>
        <v>0</v>
      </c>
      <c r="AS2717" s="42" t="str">
        <f>TEXT(tbl_TransDet_Exp[[#This Row],[Project Id]],"000000")</f>
        <v>000000</v>
      </c>
      <c r="AT2717" s="42" t="e">
        <f>INDEX(Table11[Description],MATCH(tbl_TransDet_Exp[[#This Row],[Account]],Table11[GL Account],0))</f>
        <v>#N/A</v>
      </c>
      <c r="AU27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8" spans="2:47">
      <c r="B2718" s="11"/>
      <c r="C2718" s="243"/>
      <c r="D2718" s="243"/>
      <c r="E2718" s="11"/>
      <c r="F2718" s="11"/>
      <c r="G2718" s="11"/>
      <c r="H2718" s="11"/>
      <c r="I2718" s="11"/>
      <c r="J2718" s="11"/>
      <c r="K2718" s="11"/>
      <c r="L2718" s="11"/>
      <c r="M2718" s="11"/>
      <c r="N2718" s="11"/>
      <c r="O2718" s="244"/>
      <c r="P2718" s="11"/>
      <c r="Q2718" s="245"/>
      <c r="R2718" s="11"/>
      <c r="S2718" s="11"/>
      <c r="T2718" s="11"/>
      <c r="U2718" s="11"/>
      <c r="V2718" s="11"/>
      <c r="W2718" s="11"/>
      <c r="X2718" s="11"/>
      <c r="Y2718" s="11"/>
      <c r="Z2718" s="246"/>
      <c r="AA27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8" s="250" t="e">
        <f>IF(tbl_TransDet_Exp[[#This Row],[+/-  (HR GL Detail)]]&lt;&gt;"",tbl_TransDet_Exp[[#This Row],[+/-  (HR GL Detail)]],IF(#REF!&lt;&gt;"",#REF!,""))</f>
        <v>#REF!</v>
      </c>
      <c r="AC2718" s="250" t="str">
        <f t="shared" si="129"/>
        <v>https://financials.omni.fsu.edu/psp/sprdfi/EMPLOYEE/ERP/c/AUDIT_EXPENSE_FUNCTIONS.TE_EXP_SHEET_INQ.GBL?SHEET_ID=</v>
      </c>
      <c r="AD2718" s="250" t="str">
        <f t="shared" si="130"/>
        <v>&amp;PAGE=EX_SHEET_ENTRY</v>
      </c>
      <c r="AE2718" s="250" t="str">
        <f>IF(LEFT(tbl_TransDet_Exp[[#This Row],[Journal Id]],2)="EX",TEXT(tbl_TransDet_Exp[[#This Row],[Vch /Ex /PayId]],"0000000000"),"")</f>
        <v/>
      </c>
      <c r="AF2718" s="250" t="b">
        <f>IF(tbl_TransDet_Exp[[#This Row],[ER Lookup and Format]]&lt;&gt;"",CONCATENATE(tbl_TransDet_Exp[[#This Row],[https://financials.omni.fsu.edu/psp/sprdfi/EMPLOYEE/ERP/c/AUDIT_EXPENSE_FUNCTIONS.TE_EXP_SHEET_INQ.GBL?SHEET_ID=]],AE2718,tbl_TransDet_Exp[[#This Row],[&amp;PAGE=EX_SHEET_ENTRY]]))</f>
        <v>0</v>
      </c>
      <c r="AG2718" s="250" t="str">
        <f t="shared" si="131"/>
        <v>https://docmgmt.its.fsu.edu/NolijWeb/public/apiLoginCheck.jsp?redir=../documentviewer/%3FdocumentId%3D</v>
      </c>
      <c r="AH27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8" s="250" t="str">
        <f>tbl_TransDet_Exp[[#Headers],[&amp;TargetFrameName=None]]</f>
        <v>&amp;TargetFrameName=None</v>
      </c>
      <c r="AJ27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8" s="71"/>
      <c r="AN2718" s="22"/>
      <c r="AO2718" s="22"/>
      <c r="AP2718" s="208"/>
      <c r="AQ2718" s="42" t="e">
        <f>IF(tbl_TransDet_Exp[[#This Row],[Custom SR Type]]="",INDEX(SR_Lookup[Section Name],MATCH(tbl_TransDet_Exp[[#This Row],[Account]],SR_Lookup[Account],0)),tbl_TransDet_Exp[[#This Row],[Custom SR Type]])</f>
        <v>#N/A</v>
      </c>
      <c r="AR2718" s="42">
        <f>VALUE(CONCATENATE(C2718,TEXT(tbl_TransDet_Exp[[#This Row],[Pd]],"00")))</f>
        <v>0</v>
      </c>
      <c r="AS2718" s="42" t="str">
        <f>TEXT(tbl_TransDet_Exp[[#This Row],[Project Id]],"000000")</f>
        <v>000000</v>
      </c>
      <c r="AT2718" s="42" t="e">
        <f>INDEX(Table11[Description],MATCH(tbl_TransDet_Exp[[#This Row],[Account]],Table11[GL Account],0))</f>
        <v>#N/A</v>
      </c>
      <c r="AU27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19" spans="2:47">
      <c r="B2719" s="11"/>
      <c r="C2719" s="243"/>
      <c r="D2719" s="243"/>
      <c r="E2719" s="11"/>
      <c r="F2719" s="11"/>
      <c r="G2719" s="11"/>
      <c r="H2719" s="11"/>
      <c r="I2719" s="11"/>
      <c r="J2719" s="11"/>
      <c r="K2719" s="11"/>
      <c r="L2719" s="11"/>
      <c r="M2719" s="11"/>
      <c r="N2719" s="11"/>
      <c r="O2719" s="244"/>
      <c r="P2719" s="11"/>
      <c r="Q2719" s="245"/>
      <c r="R2719" s="11"/>
      <c r="S2719" s="11"/>
      <c r="T2719" s="11"/>
      <c r="U2719" s="11"/>
      <c r="V2719" s="11"/>
      <c r="W2719" s="11"/>
      <c r="X2719" s="11"/>
      <c r="Y2719" s="11"/>
      <c r="Z2719" s="246"/>
      <c r="AA27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19" s="250" t="e">
        <f>IF(tbl_TransDet_Exp[[#This Row],[+/-  (HR GL Detail)]]&lt;&gt;"",tbl_TransDet_Exp[[#This Row],[+/-  (HR GL Detail)]],IF(#REF!&lt;&gt;"",#REF!,""))</f>
        <v>#REF!</v>
      </c>
      <c r="AC2719" s="250" t="str">
        <f t="shared" si="129"/>
        <v>https://financials.omni.fsu.edu/psp/sprdfi/EMPLOYEE/ERP/c/AUDIT_EXPENSE_FUNCTIONS.TE_EXP_SHEET_INQ.GBL?SHEET_ID=</v>
      </c>
      <c r="AD2719" s="250" t="str">
        <f t="shared" si="130"/>
        <v>&amp;PAGE=EX_SHEET_ENTRY</v>
      </c>
      <c r="AE2719" s="250" t="str">
        <f>IF(LEFT(tbl_TransDet_Exp[[#This Row],[Journal Id]],2)="EX",TEXT(tbl_TransDet_Exp[[#This Row],[Vch /Ex /PayId]],"0000000000"),"")</f>
        <v/>
      </c>
      <c r="AF2719" s="250" t="b">
        <f>IF(tbl_TransDet_Exp[[#This Row],[ER Lookup and Format]]&lt;&gt;"",CONCATENATE(tbl_TransDet_Exp[[#This Row],[https://financials.omni.fsu.edu/psp/sprdfi/EMPLOYEE/ERP/c/AUDIT_EXPENSE_FUNCTIONS.TE_EXP_SHEET_INQ.GBL?SHEET_ID=]],AE2719,tbl_TransDet_Exp[[#This Row],[&amp;PAGE=EX_SHEET_ENTRY]]))</f>
        <v>0</v>
      </c>
      <c r="AG2719" s="250" t="str">
        <f t="shared" si="131"/>
        <v>https://docmgmt.its.fsu.edu/NolijWeb/public/apiLoginCheck.jsp?redir=../documentviewer/%3FdocumentId%3D</v>
      </c>
      <c r="AH27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19" s="250" t="str">
        <f>tbl_TransDet_Exp[[#Headers],[&amp;TargetFrameName=None]]</f>
        <v>&amp;TargetFrameName=None</v>
      </c>
      <c r="AJ27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19" s="71"/>
      <c r="AN2719" s="22"/>
      <c r="AO2719" s="22"/>
      <c r="AP2719" s="208"/>
      <c r="AQ2719" s="42" t="e">
        <f>IF(tbl_TransDet_Exp[[#This Row],[Custom SR Type]]="",INDEX(SR_Lookup[Section Name],MATCH(tbl_TransDet_Exp[[#This Row],[Account]],SR_Lookup[Account],0)),tbl_TransDet_Exp[[#This Row],[Custom SR Type]])</f>
        <v>#N/A</v>
      </c>
      <c r="AR2719" s="42">
        <f>VALUE(CONCATENATE(C2719,TEXT(tbl_TransDet_Exp[[#This Row],[Pd]],"00")))</f>
        <v>0</v>
      </c>
      <c r="AS2719" s="42" t="str">
        <f>TEXT(tbl_TransDet_Exp[[#This Row],[Project Id]],"000000")</f>
        <v>000000</v>
      </c>
      <c r="AT2719" s="42" t="e">
        <f>INDEX(Table11[Description],MATCH(tbl_TransDet_Exp[[#This Row],[Account]],Table11[GL Account],0))</f>
        <v>#N/A</v>
      </c>
      <c r="AU27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0" spans="2:47">
      <c r="B2720" s="11"/>
      <c r="C2720" s="243"/>
      <c r="D2720" s="243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244"/>
      <c r="P2720" s="11"/>
      <c r="Q2720" s="245"/>
      <c r="R2720" s="11"/>
      <c r="S2720" s="11"/>
      <c r="T2720" s="11"/>
      <c r="U2720" s="11"/>
      <c r="V2720" s="11"/>
      <c r="W2720" s="11"/>
      <c r="X2720" s="11"/>
      <c r="Y2720" s="11"/>
      <c r="Z2720" s="246"/>
      <c r="AA27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0" s="250" t="e">
        <f>IF(tbl_TransDet_Exp[[#This Row],[+/-  (HR GL Detail)]]&lt;&gt;"",tbl_TransDet_Exp[[#This Row],[+/-  (HR GL Detail)]],IF(#REF!&lt;&gt;"",#REF!,""))</f>
        <v>#REF!</v>
      </c>
      <c r="AC2720" s="250" t="str">
        <f t="shared" si="129"/>
        <v>https://financials.omni.fsu.edu/psp/sprdfi/EMPLOYEE/ERP/c/AUDIT_EXPENSE_FUNCTIONS.TE_EXP_SHEET_INQ.GBL?SHEET_ID=</v>
      </c>
      <c r="AD2720" s="250" t="str">
        <f t="shared" si="130"/>
        <v>&amp;PAGE=EX_SHEET_ENTRY</v>
      </c>
      <c r="AE2720" s="250" t="str">
        <f>IF(LEFT(tbl_TransDet_Exp[[#This Row],[Journal Id]],2)="EX",TEXT(tbl_TransDet_Exp[[#This Row],[Vch /Ex /PayId]],"0000000000"),"")</f>
        <v/>
      </c>
      <c r="AF2720" s="250" t="b">
        <f>IF(tbl_TransDet_Exp[[#This Row],[ER Lookup and Format]]&lt;&gt;"",CONCATENATE(tbl_TransDet_Exp[[#This Row],[https://financials.omni.fsu.edu/psp/sprdfi/EMPLOYEE/ERP/c/AUDIT_EXPENSE_FUNCTIONS.TE_EXP_SHEET_INQ.GBL?SHEET_ID=]],AE2720,tbl_TransDet_Exp[[#This Row],[&amp;PAGE=EX_SHEET_ENTRY]]))</f>
        <v>0</v>
      </c>
      <c r="AG2720" s="250" t="str">
        <f t="shared" si="131"/>
        <v>https://docmgmt.its.fsu.edu/NolijWeb/public/apiLoginCheck.jsp?redir=../documentviewer/%3FdocumentId%3D</v>
      </c>
      <c r="AH27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0" s="250" t="str">
        <f>tbl_TransDet_Exp[[#Headers],[&amp;TargetFrameName=None]]</f>
        <v>&amp;TargetFrameName=None</v>
      </c>
      <c r="AJ27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0" s="71"/>
      <c r="AN2720" s="22"/>
      <c r="AO2720" s="22"/>
      <c r="AP2720" s="208"/>
      <c r="AQ2720" s="42" t="e">
        <f>IF(tbl_TransDet_Exp[[#This Row],[Custom SR Type]]="",INDEX(SR_Lookup[Section Name],MATCH(tbl_TransDet_Exp[[#This Row],[Account]],SR_Lookup[Account],0)),tbl_TransDet_Exp[[#This Row],[Custom SR Type]])</f>
        <v>#N/A</v>
      </c>
      <c r="AR2720" s="42">
        <f>VALUE(CONCATENATE(C2720,TEXT(tbl_TransDet_Exp[[#This Row],[Pd]],"00")))</f>
        <v>0</v>
      </c>
      <c r="AS2720" s="42" t="str">
        <f>TEXT(tbl_TransDet_Exp[[#This Row],[Project Id]],"000000")</f>
        <v>000000</v>
      </c>
      <c r="AT2720" s="42" t="e">
        <f>INDEX(Table11[Description],MATCH(tbl_TransDet_Exp[[#This Row],[Account]],Table11[GL Account],0))</f>
        <v>#N/A</v>
      </c>
      <c r="AU27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1" spans="2:47">
      <c r="B2721" s="11"/>
      <c r="C2721" s="243"/>
      <c r="D2721" s="243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244"/>
      <c r="P2721" s="11"/>
      <c r="Q2721" s="245"/>
      <c r="R2721" s="11"/>
      <c r="S2721" s="11"/>
      <c r="T2721" s="11"/>
      <c r="U2721" s="11"/>
      <c r="V2721" s="11"/>
      <c r="W2721" s="11"/>
      <c r="X2721" s="11"/>
      <c r="Y2721" s="11"/>
      <c r="Z2721" s="246"/>
      <c r="AA27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1" s="250" t="e">
        <f>IF(tbl_TransDet_Exp[[#This Row],[+/-  (HR GL Detail)]]&lt;&gt;"",tbl_TransDet_Exp[[#This Row],[+/-  (HR GL Detail)]],IF(#REF!&lt;&gt;"",#REF!,""))</f>
        <v>#REF!</v>
      </c>
      <c r="AC2721" s="250" t="str">
        <f t="shared" si="129"/>
        <v>https://financials.omni.fsu.edu/psp/sprdfi/EMPLOYEE/ERP/c/AUDIT_EXPENSE_FUNCTIONS.TE_EXP_SHEET_INQ.GBL?SHEET_ID=</v>
      </c>
      <c r="AD2721" s="250" t="str">
        <f t="shared" si="130"/>
        <v>&amp;PAGE=EX_SHEET_ENTRY</v>
      </c>
      <c r="AE2721" s="250" t="str">
        <f>IF(LEFT(tbl_TransDet_Exp[[#This Row],[Journal Id]],2)="EX",TEXT(tbl_TransDet_Exp[[#This Row],[Vch /Ex /PayId]],"0000000000"),"")</f>
        <v/>
      </c>
      <c r="AF2721" s="250" t="b">
        <f>IF(tbl_TransDet_Exp[[#This Row],[ER Lookup and Format]]&lt;&gt;"",CONCATENATE(tbl_TransDet_Exp[[#This Row],[https://financials.omni.fsu.edu/psp/sprdfi/EMPLOYEE/ERP/c/AUDIT_EXPENSE_FUNCTIONS.TE_EXP_SHEET_INQ.GBL?SHEET_ID=]],AE2721,tbl_TransDet_Exp[[#This Row],[&amp;PAGE=EX_SHEET_ENTRY]]))</f>
        <v>0</v>
      </c>
      <c r="AG2721" s="250" t="str">
        <f t="shared" si="131"/>
        <v>https://docmgmt.its.fsu.edu/NolijWeb/public/apiLoginCheck.jsp?redir=../documentviewer/%3FdocumentId%3D</v>
      </c>
      <c r="AH27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1" s="250" t="str">
        <f>tbl_TransDet_Exp[[#Headers],[&amp;TargetFrameName=None]]</f>
        <v>&amp;TargetFrameName=None</v>
      </c>
      <c r="AJ27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1" s="71"/>
      <c r="AN2721" s="22"/>
      <c r="AO2721" s="22"/>
      <c r="AP2721" s="208"/>
      <c r="AQ2721" s="42" t="e">
        <f>IF(tbl_TransDet_Exp[[#This Row],[Custom SR Type]]="",INDEX(SR_Lookup[Section Name],MATCH(tbl_TransDet_Exp[[#This Row],[Account]],SR_Lookup[Account],0)),tbl_TransDet_Exp[[#This Row],[Custom SR Type]])</f>
        <v>#N/A</v>
      </c>
      <c r="AR2721" s="42">
        <f>VALUE(CONCATENATE(C2721,TEXT(tbl_TransDet_Exp[[#This Row],[Pd]],"00")))</f>
        <v>0</v>
      </c>
      <c r="AS2721" s="42" t="str">
        <f>TEXT(tbl_TransDet_Exp[[#This Row],[Project Id]],"000000")</f>
        <v>000000</v>
      </c>
      <c r="AT2721" s="42" t="e">
        <f>INDEX(Table11[Description],MATCH(tbl_TransDet_Exp[[#This Row],[Account]],Table11[GL Account],0))</f>
        <v>#N/A</v>
      </c>
      <c r="AU27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2" spans="2:47">
      <c r="B2722" s="11"/>
      <c r="C2722" s="243"/>
      <c r="D2722" s="243"/>
      <c r="E2722" s="11"/>
      <c r="F2722" s="11"/>
      <c r="G2722" s="11"/>
      <c r="H2722" s="11"/>
      <c r="I2722" s="11"/>
      <c r="J2722" s="11"/>
      <c r="K2722" s="11"/>
      <c r="L2722" s="11"/>
      <c r="M2722" s="11"/>
      <c r="N2722" s="11"/>
      <c r="O2722" s="244"/>
      <c r="P2722" s="11"/>
      <c r="Q2722" s="245"/>
      <c r="R2722" s="11"/>
      <c r="S2722" s="11"/>
      <c r="T2722" s="11"/>
      <c r="U2722" s="11"/>
      <c r="V2722" s="11"/>
      <c r="W2722" s="11"/>
      <c r="X2722" s="11"/>
      <c r="Y2722" s="11"/>
      <c r="Z2722" s="246"/>
      <c r="AA27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2" s="250" t="e">
        <f>IF(tbl_TransDet_Exp[[#This Row],[+/-  (HR GL Detail)]]&lt;&gt;"",tbl_TransDet_Exp[[#This Row],[+/-  (HR GL Detail)]],IF(#REF!&lt;&gt;"",#REF!,""))</f>
        <v>#REF!</v>
      </c>
      <c r="AC2722" s="250" t="str">
        <f t="shared" si="129"/>
        <v>https://financials.omni.fsu.edu/psp/sprdfi/EMPLOYEE/ERP/c/AUDIT_EXPENSE_FUNCTIONS.TE_EXP_SHEET_INQ.GBL?SHEET_ID=</v>
      </c>
      <c r="AD2722" s="250" t="str">
        <f t="shared" si="130"/>
        <v>&amp;PAGE=EX_SHEET_ENTRY</v>
      </c>
      <c r="AE2722" s="250" t="str">
        <f>IF(LEFT(tbl_TransDet_Exp[[#This Row],[Journal Id]],2)="EX",TEXT(tbl_TransDet_Exp[[#This Row],[Vch /Ex /PayId]],"0000000000"),"")</f>
        <v/>
      </c>
      <c r="AF2722" s="250" t="b">
        <f>IF(tbl_TransDet_Exp[[#This Row],[ER Lookup and Format]]&lt;&gt;"",CONCATENATE(tbl_TransDet_Exp[[#This Row],[https://financials.omni.fsu.edu/psp/sprdfi/EMPLOYEE/ERP/c/AUDIT_EXPENSE_FUNCTIONS.TE_EXP_SHEET_INQ.GBL?SHEET_ID=]],AE2722,tbl_TransDet_Exp[[#This Row],[&amp;PAGE=EX_SHEET_ENTRY]]))</f>
        <v>0</v>
      </c>
      <c r="AG2722" s="250" t="str">
        <f t="shared" si="131"/>
        <v>https://docmgmt.its.fsu.edu/NolijWeb/public/apiLoginCheck.jsp?redir=../documentviewer/%3FdocumentId%3D</v>
      </c>
      <c r="AH27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2" s="250" t="str">
        <f>tbl_TransDet_Exp[[#Headers],[&amp;TargetFrameName=None]]</f>
        <v>&amp;TargetFrameName=None</v>
      </c>
      <c r="AJ27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2" s="71"/>
      <c r="AN2722" s="22"/>
      <c r="AO2722" s="22"/>
      <c r="AP2722" s="208"/>
      <c r="AQ2722" s="42" t="e">
        <f>IF(tbl_TransDet_Exp[[#This Row],[Custom SR Type]]="",INDEX(SR_Lookup[Section Name],MATCH(tbl_TransDet_Exp[[#This Row],[Account]],SR_Lookup[Account],0)),tbl_TransDet_Exp[[#This Row],[Custom SR Type]])</f>
        <v>#N/A</v>
      </c>
      <c r="AR2722" s="42">
        <f>VALUE(CONCATENATE(C2722,TEXT(tbl_TransDet_Exp[[#This Row],[Pd]],"00")))</f>
        <v>0</v>
      </c>
      <c r="AS2722" s="42" t="str">
        <f>TEXT(tbl_TransDet_Exp[[#This Row],[Project Id]],"000000")</f>
        <v>000000</v>
      </c>
      <c r="AT2722" s="42" t="e">
        <f>INDEX(Table11[Description],MATCH(tbl_TransDet_Exp[[#This Row],[Account]],Table11[GL Account],0))</f>
        <v>#N/A</v>
      </c>
      <c r="AU27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3" spans="2:47">
      <c r="B2723" s="11"/>
      <c r="C2723" s="243"/>
      <c r="D2723" s="243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244"/>
      <c r="P2723" s="11"/>
      <c r="Q2723" s="245"/>
      <c r="R2723" s="11"/>
      <c r="S2723" s="11"/>
      <c r="T2723" s="11"/>
      <c r="U2723" s="11"/>
      <c r="V2723" s="11"/>
      <c r="W2723" s="11"/>
      <c r="X2723" s="11"/>
      <c r="Y2723" s="11"/>
      <c r="Z2723" s="246"/>
      <c r="AA27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3" s="250" t="e">
        <f>IF(tbl_TransDet_Exp[[#This Row],[+/-  (HR GL Detail)]]&lt;&gt;"",tbl_TransDet_Exp[[#This Row],[+/-  (HR GL Detail)]],IF(#REF!&lt;&gt;"",#REF!,""))</f>
        <v>#REF!</v>
      </c>
      <c r="AC2723" s="250" t="str">
        <f t="shared" si="129"/>
        <v>https://financials.omni.fsu.edu/psp/sprdfi/EMPLOYEE/ERP/c/AUDIT_EXPENSE_FUNCTIONS.TE_EXP_SHEET_INQ.GBL?SHEET_ID=</v>
      </c>
      <c r="AD2723" s="250" t="str">
        <f t="shared" si="130"/>
        <v>&amp;PAGE=EX_SHEET_ENTRY</v>
      </c>
      <c r="AE2723" s="250" t="str">
        <f>IF(LEFT(tbl_TransDet_Exp[[#This Row],[Journal Id]],2)="EX",TEXT(tbl_TransDet_Exp[[#This Row],[Vch /Ex /PayId]],"0000000000"),"")</f>
        <v/>
      </c>
      <c r="AF2723" s="250" t="b">
        <f>IF(tbl_TransDet_Exp[[#This Row],[ER Lookup and Format]]&lt;&gt;"",CONCATENATE(tbl_TransDet_Exp[[#This Row],[https://financials.omni.fsu.edu/psp/sprdfi/EMPLOYEE/ERP/c/AUDIT_EXPENSE_FUNCTIONS.TE_EXP_SHEET_INQ.GBL?SHEET_ID=]],AE2723,tbl_TransDet_Exp[[#This Row],[&amp;PAGE=EX_SHEET_ENTRY]]))</f>
        <v>0</v>
      </c>
      <c r="AG2723" s="250" t="str">
        <f t="shared" si="131"/>
        <v>https://docmgmt.its.fsu.edu/NolijWeb/public/apiLoginCheck.jsp?redir=../documentviewer/%3FdocumentId%3D</v>
      </c>
      <c r="AH27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3" s="250" t="str">
        <f>tbl_TransDet_Exp[[#Headers],[&amp;TargetFrameName=None]]</f>
        <v>&amp;TargetFrameName=None</v>
      </c>
      <c r="AJ27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3" s="71"/>
      <c r="AN2723" s="22"/>
      <c r="AO2723" s="22"/>
      <c r="AP2723" s="208"/>
      <c r="AQ2723" s="42" t="e">
        <f>IF(tbl_TransDet_Exp[[#This Row],[Custom SR Type]]="",INDEX(SR_Lookup[Section Name],MATCH(tbl_TransDet_Exp[[#This Row],[Account]],SR_Lookup[Account],0)),tbl_TransDet_Exp[[#This Row],[Custom SR Type]])</f>
        <v>#N/A</v>
      </c>
      <c r="AR2723" s="42">
        <f>VALUE(CONCATENATE(C2723,TEXT(tbl_TransDet_Exp[[#This Row],[Pd]],"00")))</f>
        <v>0</v>
      </c>
      <c r="AS2723" s="42" t="str">
        <f>TEXT(tbl_TransDet_Exp[[#This Row],[Project Id]],"000000")</f>
        <v>000000</v>
      </c>
      <c r="AT2723" s="42" t="e">
        <f>INDEX(Table11[Description],MATCH(tbl_TransDet_Exp[[#This Row],[Account]],Table11[GL Account],0))</f>
        <v>#N/A</v>
      </c>
      <c r="AU27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4" spans="2:47">
      <c r="B2724" s="11"/>
      <c r="C2724" s="243"/>
      <c r="D2724" s="243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244"/>
      <c r="P2724" s="11"/>
      <c r="Q2724" s="245"/>
      <c r="R2724" s="11"/>
      <c r="S2724" s="11"/>
      <c r="T2724" s="11"/>
      <c r="U2724" s="11"/>
      <c r="V2724" s="11"/>
      <c r="W2724" s="11"/>
      <c r="X2724" s="11"/>
      <c r="Y2724" s="11"/>
      <c r="Z2724" s="246"/>
      <c r="AA27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4" s="250" t="e">
        <f>IF(tbl_TransDet_Exp[[#This Row],[+/-  (HR GL Detail)]]&lt;&gt;"",tbl_TransDet_Exp[[#This Row],[+/-  (HR GL Detail)]],IF(#REF!&lt;&gt;"",#REF!,""))</f>
        <v>#REF!</v>
      </c>
      <c r="AC2724" s="250" t="str">
        <f t="shared" si="129"/>
        <v>https://financials.omni.fsu.edu/psp/sprdfi/EMPLOYEE/ERP/c/AUDIT_EXPENSE_FUNCTIONS.TE_EXP_SHEET_INQ.GBL?SHEET_ID=</v>
      </c>
      <c r="AD2724" s="250" t="str">
        <f t="shared" si="130"/>
        <v>&amp;PAGE=EX_SHEET_ENTRY</v>
      </c>
      <c r="AE2724" s="250" t="str">
        <f>IF(LEFT(tbl_TransDet_Exp[[#This Row],[Journal Id]],2)="EX",TEXT(tbl_TransDet_Exp[[#This Row],[Vch /Ex /PayId]],"0000000000"),"")</f>
        <v/>
      </c>
      <c r="AF2724" s="250" t="b">
        <f>IF(tbl_TransDet_Exp[[#This Row],[ER Lookup and Format]]&lt;&gt;"",CONCATENATE(tbl_TransDet_Exp[[#This Row],[https://financials.omni.fsu.edu/psp/sprdfi/EMPLOYEE/ERP/c/AUDIT_EXPENSE_FUNCTIONS.TE_EXP_SHEET_INQ.GBL?SHEET_ID=]],AE2724,tbl_TransDet_Exp[[#This Row],[&amp;PAGE=EX_SHEET_ENTRY]]))</f>
        <v>0</v>
      </c>
      <c r="AG2724" s="250" t="str">
        <f t="shared" si="131"/>
        <v>https://docmgmt.its.fsu.edu/NolijWeb/public/apiLoginCheck.jsp?redir=../documentviewer/%3FdocumentId%3D</v>
      </c>
      <c r="AH27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4" s="250" t="str">
        <f>tbl_TransDet_Exp[[#Headers],[&amp;TargetFrameName=None]]</f>
        <v>&amp;TargetFrameName=None</v>
      </c>
      <c r="AJ27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4" s="71"/>
      <c r="AN2724" s="22"/>
      <c r="AO2724" s="22"/>
      <c r="AP2724" s="208"/>
      <c r="AQ2724" s="42" t="e">
        <f>IF(tbl_TransDet_Exp[[#This Row],[Custom SR Type]]="",INDEX(SR_Lookup[Section Name],MATCH(tbl_TransDet_Exp[[#This Row],[Account]],SR_Lookup[Account],0)),tbl_TransDet_Exp[[#This Row],[Custom SR Type]])</f>
        <v>#N/A</v>
      </c>
      <c r="AR2724" s="42">
        <f>VALUE(CONCATENATE(C2724,TEXT(tbl_TransDet_Exp[[#This Row],[Pd]],"00")))</f>
        <v>0</v>
      </c>
      <c r="AS2724" s="42" t="str">
        <f>TEXT(tbl_TransDet_Exp[[#This Row],[Project Id]],"000000")</f>
        <v>000000</v>
      </c>
      <c r="AT2724" s="42" t="e">
        <f>INDEX(Table11[Description],MATCH(tbl_TransDet_Exp[[#This Row],[Account]],Table11[GL Account],0))</f>
        <v>#N/A</v>
      </c>
      <c r="AU27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5" spans="2:47">
      <c r="B2725" s="11"/>
      <c r="C2725" s="243"/>
      <c r="D2725" s="243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244"/>
      <c r="P2725" s="11"/>
      <c r="Q2725" s="245"/>
      <c r="R2725" s="11"/>
      <c r="S2725" s="11"/>
      <c r="T2725" s="11"/>
      <c r="U2725" s="11"/>
      <c r="V2725" s="11"/>
      <c r="W2725" s="11"/>
      <c r="X2725" s="11"/>
      <c r="Y2725" s="11"/>
      <c r="Z2725" s="246"/>
      <c r="AA27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5" s="250" t="e">
        <f>IF(tbl_TransDet_Exp[[#This Row],[+/-  (HR GL Detail)]]&lt;&gt;"",tbl_TransDet_Exp[[#This Row],[+/-  (HR GL Detail)]],IF(#REF!&lt;&gt;"",#REF!,""))</f>
        <v>#REF!</v>
      </c>
      <c r="AC2725" s="250" t="str">
        <f t="shared" si="129"/>
        <v>https://financials.omni.fsu.edu/psp/sprdfi/EMPLOYEE/ERP/c/AUDIT_EXPENSE_FUNCTIONS.TE_EXP_SHEET_INQ.GBL?SHEET_ID=</v>
      </c>
      <c r="AD2725" s="250" t="str">
        <f t="shared" si="130"/>
        <v>&amp;PAGE=EX_SHEET_ENTRY</v>
      </c>
      <c r="AE2725" s="250" t="str">
        <f>IF(LEFT(tbl_TransDet_Exp[[#This Row],[Journal Id]],2)="EX",TEXT(tbl_TransDet_Exp[[#This Row],[Vch /Ex /PayId]],"0000000000"),"")</f>
        <v/>
      </c>
      <c r="AF2725" s="250" t="b">
        <f>IF(tbl_TransDet_Exp[[#This Row],[ER Lookup and Format]]&lt;&gt;"",CONCATENATE(tbl_TransDet_Exp[[#This Row],[https://financials.omni.fsu.edu/psp/sprdfi/EMPLOYEE/ERP/c/AUDIT_EXPENSE_FUNCTIONS.TE_EXP_SHEET_INQ.GBL?SHEET_ID=]],AE2725,tbl_TransDet_Exp[[#This Row],[&amp;PAGE=EX_SHEET_ENTRY]]))</f>
        <v>0</v>
      </c>
      <c r="AG2725" s="250" t="str">
        <f t="shared" si="131"/>
        <v>https://docmgmt.its.fsu.edu/NolijWeb/public/apiLoginCheck.jsp?redir=../documentviewer/%3FdocumentId%3D</v>
      </c>
      <c r="AH27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5" s="250" t="str">
        <f>tbl_TransDet_Exp[[#Headers],[&amp;TargetFrameName=None]]</f>
        <v>&amp;TargetFrameName=None</v>
      </c>
      <c r="AJ27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5" s="71"/>
      <c r="AN2725" s="22"/>
      <c r="AO2725" s="22"/>
      <c r="AP2725" s="208"/>
      <c r="AQ2725" s="42" t="e">
        <f>IF(tbl_TransDet_Exp[[#This Row],[Custom SR Type]]="",INDEX(SR_Lookup[Section Name],MATCH(tbl_TransDet_Exp[[#This Row],[Account]],SR_Lookup[Account],0)),tbl_TransDet_Exp[[#This Row],[Custom SR Type]])</f>
        <v>#N/A</v>
      </c>
      <c r="AR2725" s="42">
        <f>VALUE(CONCATENATE(C2725,TEXT(tbl_TransDet_Exp[[#This Row],[Pd]],"00")))</f>
        <v>0</v>
      </c>
      <c r="AS2725" s="42" t="str">
        <f>TEXT(tbl_TransDet_Exp[[#This Row],[Project Id]],"000000")</f>
        <v>000000</v>
      </c>
      <c r="AT2725" s="42" t="e">
        <f>INDEX(Table11[Description],MATCH(tbl_TransDet_Exp[[#This Row],[Account]],Table11[GL Account],0))</f>
        <v>#N/A</v>
      </c>
      <c r="AU27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6" spans="2:47">
      <c r="B2726" s="11"/>
      <c r="C2726" s="243"/>
      <c r="D2726" s="243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244"/>
      <c r="P2726" s="11"/>
      <c r="Q2726" s="245"/>
      <c r="R2726" s="11"/>
      <c r="S2726" s="11"/>
      <c r="T2726" s="11"/>
      <c r="U2726" s="11"/>
      <c r="V2726" s="11"/>
      <c r="W2726" s="11"/>
      <c r="X2726" s="11"/>
      <c r="Y2726" s="11"/>
      <c r="Z2726" s="246"/>
      <c r="AA27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6" s="250" t="e">
        <f>IF(tbl_TransDet_Exp[[#This Row],[+/-  (HR GL Detail)]]&lt;&gt;"",tbl_TransDet_Exp[[#This Row],[+/-  (HR GL Detail)]],IF(#REF!&lt;&gt;"",#REF!,""))</f>
        <v>#REF!</v>
      </c>
      <c r="AC2726" s="250" t="str">
        <f t="shared" si="129"/>
        <v>https://financials.omni.fsu.edu/psp/sprdfi/EMPLOYEE/ERP/c/AUDIT_EXPENSE_FUNCTIONS.TE_EXP_SHEET_INQ.GBL?SHEET_ID=</v>
      </c>
      <c r="AD2726" s="250" t="str">
        <f t="shared" si="130"/>
        <v>&amp;PAGE=EX_SHEET_ENTRY</v>
      </c>
      <c r="AE2726" s="250" t="str">
        <f>IF(LEFT(tbl_TransDet_Exp[[#This Row],[Journal Id]],2)="EX",TEXT(tbl_TransDet_Exp[[#This Row],[Vch /Ex /PayId]],"0000000000"),"")</f>
        <v/>
      </c>
      <c r="AF2726" s="250" t="b">
        <f>IF(tbl_TransDet_Exp[[#This Row],[ER Lookup and Format]]&lt;&gt;"",CONCATENATE(tbl_TransDet_Exp[[#This Row],[https://financials.omni.fsu.edu/psp/sprdfi/EMPLOYEE/ERP/c/AUDIT_EXPENSE_FUNCTIONS.TE_EXP_SHEET_INQ.GBL?SHEET_ID=]],AE2726,tbl_TransDet_Exp[[#This Row],[&amp;PAGE=EX_SHEET_ENTRY]]))</f>
        <v>0</v>
      </c>
      <c r="AG2726" s="250" t="str">
        <f t="shared" si="131"/>
        <v>https://docmgmt.its.fsu.edu/NolijWeb/public/apiLoginCheck.jsp?redir=../documentviewer/%3FdocumentId%3D</v>
      </c>
      <c r="AH27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6" s="250" t="str">
        <f>tbl_TransDet_Exp[[#Headers],[&amp;TargetFrameName=None]]</f>
        <v>&amp;TargetFrameName=None</v>
      </c>
      <c r="AJ27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6" s="71"/>
      <c r="AN2726" s="22"/>
      <c r="AO2726" s="22"/>
      <c r="AP2726" s="208"/>
      <c r="AQ2726" s="42" t="e">
        <f>IF(tbl_TransDet_Exp[[#This Row],[Custom SR Type]]="",INDEX(SR_Lookup[Section Name],MATCH(tbl_TransDet_Exp[[#This Row],[Account]],SR_Lookup[Account],0)),tbl_TransDet_Exp[[#This Row],[Custom SR Type]])</f>
        <v>#N/A</v>
      </c>
      <c r="AR2726" s="42">
        <f>VALUE(CONCATENATE(C2726,TEXT(tbl_TransDet_Exp[[#This Row],[Pd]],"00")))</f>
        <v>0</v>
      </c>
      <c r="AS2726" s="42" t="str">
        <f>TEXT(tbl_TransDet_Exp[[#This Row],[Project Id]],"000000")</f>
        <v>000000</v>
      </c>
      <c r="AT2726" s="42" t="e">
        <f>INDEX(Table11[Description],MATCH(tbl_TransDet_Exp[[#This Row],[Account]],Table11[GL Account],0))</f>
        <v>#N/A</v>
      </c>
      <c r="AU27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7" spans="2:47">
      <c r="B2727" s="11"/>
      <c r="C2727" s="243"/>
      <c r="D2727" s="243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244"/>
      <c r="P2727" s="11"/>
      <c r="Q2727" s="245"/>
      <c r="R2727" s="11"/>
      <c r="S2727" s="11"/>
      <c r="T2727" s="11"/>
      <c r="U2727" s="11"/>
      <c r="V2727" s="11"/>
      <c r="W2727" s="11"/>
      <c r="X2727" s="11"/>
      <c r="Y2727" s="11"/>
      <c r="Z2727" s="246"/>
      <c r="AA27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7" s="250" t="e">
        <f>IF(tbl_TransDet_Exp[[#This Row],[+/-  (HR GL Detail)]]&lt;&gt;"",tbl_TransDet_Exp[[#This Row],[+/-  (HR GL Detail)]],IF(#REF!&lt;&gt;"",#REF!,""))</f>
        <v>#REF!</v>
      </c>
      <c r="AC2727" s="250" t="str">
        <f t="shared" si="129"/>
        <v>https://financials.omni.fsu.edu/psp/sprdfi/EMPLOYEE/ERP/c/AUDIT_EXPENSE_FUNCTIONS.TE_EXP_SHEET_INQ.GBL?SHEET_ID=</v>
      </c>
      <c r="AD2727" s="250" t="str">
        <f t="shared" si="130"/>
        <v>&amp;PAGE=EX_SHEET_ENTRY</v>
      </c>
      <c r="AE2727" s="250" t="str">
        <f>IF(LEFT(tbl_TransDet_Exp[[#This Row],[Journal Id]],2)="EX",TEXT(tbl_TransDet_Exp[[#This Row],[Vch /Ex /PayId]],"0000000000"),"")</f>
        <v/>
      </c>
      <c r="AF2727" s="250" t="b">
        <f>IF(tbl_TransDet_Exp[[#This Row],[ER Lookup and Format]]&lt;&gt;"",CONCATENATE(tbl_TransDet_Exp[[#This Row],[https://financials.omni.fsu.edu/psp/sprdfi/EMPLOYEE/ERP/c/AUDIT_EXPENSE_FUNCTIONS.TE_EXP_SHEET_INQ.GBL?SHEET_ID=]],AE2727,tbl_TransDet_Exp[[#This Row],[&amp;PAGE=EX_SHEET_ENTRY]]))</f>
        <v>0</v>
      </c>
      <c r="AG2727" s="250" t="str">
        <f t="shared" si="131"/>
        <v>https://docmgmt.its.fsu.edu/NolijWeb/public/apiLoginCheck.jsp?redir=../documentviewer/%3FdocumentId%3D</v>
      </c>
      <c r="AH27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7" s="250" t="str">
        <f>tbl_TransDet_Exp[[#Headers],[&amp;TargetFrameName=None]]</f>
        <v>&amp;TargetFrameName=None</v>
      </c>
      <c r="AJ27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7" s="71"/>
      <c r="AN2727" s="22"/>
      <c r="AO2727" s="22"/>
      <c r="AP2727" s="208"/>
      <c r="AQ2727" s="42" t="e">
        <f>IF(tbl_TransDet_Exp[[#This Row],[Custom SR Type]]="",INDEX(SR_Lookup[Section Name],MATCH(tbl_TransDet_Exp[[#This Row],[Account]],SR_Lookup[Account],0)),tbl_TransDet_Exp[[#This Row],[Custom SR Type]])</f>
        <v>#N/A</v>
      </c>
      <c r="AR2727" s="42">
        <f>VALUE(CONCATENATE(C2727,TEXT(tbl_TransDet_Exp[[#This Row],[Pd]],"00")))</f>
        <v>0</v>
      </c>
      <c r="AS2727" s="42" t="str">
        <f>TEXT(tbl_TransDet_Exp[[#This Row],[Project Id]],"000000")</f>
        <v>000000</v>
      </c>
      <c r="AT2727" s="42" t="e">
        <f>INDEX(Table11[Description],MATCH(tbl_TransDet_Exp[[#This Row],[Account]],Table11[GL Account],0))</f>
        <v>#N/A</v>
      </c>
      <c r="AU27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8" spans="2:47">
      <c r="B2728" s="11"/>
      <c r="C2728" s="243"/>
      <c r="D2728" s="243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244"/>
      <c r="P2728" s="11"/>
      <c r="Q2728" s="245"/>
      <c r="R2728" s="11"/>
      <c r="S2728" s="11"/>
      <c r="T2728" s="11"/>
      <c r="U2728" s="11"/>
      <c r="V2728" s="11"/>
      <c r="W2728" s="11"/>
      <c r="X2728" s="11"/>
      <c r="Y2728" s="11"/>
      <c r="Z2728" s="246"/>
      <c r="AA27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8" s="250" t="e">
        <f>IF(tbl_TransDet_Exp[[#This Row],[+/-  (HR GL Detail)]]&lt;&gt;"",tbl_TransDet_Exp[[#This Row],[+/-  (HR GL Detail)]],IF(#REF!&lt;&gt;"",#REF!,""))</f>
        <v>#REF!</v>
      </c>
      <c r="AC2728" s="250" t="str">
        <f t="shared" si="129"/>
        <v>https://financials.omni.fsu.edu/psp/sprdfi/EMPLOYEE/ERP/c/AUDIT_EXPENSE_FUNCTIONS.TE_EXP_SHEET_INQ.GBL?SHEET_ID=</v>
      </c>
      <c r="AD2728" s="250" t="str">
        <f t="shared" si="130"/>
        <v>&amp;PAGE=EX_SHEET_ENTRY</v>
      </c>
      <c r="AE2728" s="250" t="str">
        <f>IF(LEFT(tbl_TransDet_Exp[[#This Row],[Journal Id]],2)="EX",TEXT(tbl_TransDet_Exp[[#This Row],[Vch /Ex /PayId]],"0000000000"),"")</f>
        <v/>
      </c>
      <c r="AF2728" s="250" t="b">
        <f>IF(tbl_TransDet_Exp[[#This Row],[ER Lookup and Format]]&lt;&gt;"",CONCATENATE(tbl_TransDet_Exp[[#This Row],[https://financials.omni.fsu.edu/psp/sprdfi/EMPLOYEE/ERP/c/AUDIT_EXPENSE_FUNCTIONS.TE_EXP_SHEET_INQ.GBL?SHEET_ID=]],AE2728,tbl_TransDet_Exp[[#This Row],[&amp;PAGE=EX_SHEET_ENTRY]]))</f>
        <v>0</v>
      </c>
      <c r="AG2728" s="250" t="str">
        <f t="shared" si="131"/>
        <v>https://docmgmt.its.fsu.edu/NolijWeb/public/apiLoginCheck.jsp?redir=../documentviewer/%3FdocumentId%3D</v>
      </c>
      <c r="AH27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8" s="250" t="str">
        <f>tbl_TransDet_Exp[[#Headers],[&amp;TargetFrameName=None]]</f>
        <v>&amp;TargetFrameName=None</v>
      </c>
      <c r="AJ27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8" s="71"/>
      <c r="AN2728" s="22"/>
      <c r="AO2728" s="22"/>
      <c r="AP2728" s="208"/>
      <c r="AQ2728" s="42" t="e">
        <f>IF(tbl_TransDet_Exp[[#This Row],[Custom SR Type]]="",INDEX(SR_Lookup[Section Name],MATCH(tbl_TransDet_Exp[[#This Row],[Account]],SR_Lookup[Account],0)),tbl_TransDet_Exp[[#This Row],[Custom SR Type]])</f>
        <v>#N/A</v>
      </c>
      <c r="AR2728" s="42">
        <f>VALUE(CONCATENATE(C2728,TEXT(tbl_TransDet_Exp[[#This Row],[Pd]],"00")))</f>
        <v>0</v>
      </c>
      <c r="AS2728" s="42" t="str">
        <f>TEXT(tbl_TransDet_Exp[[#This Row],[Project Id]],"000000")</f>
        <v>000000</v>
      </c>
      <c r="AT2728" s="42" t="e">
        <f>INDEX(Table11[Description],MATCH(tbl_TransDet_Exp[[#This Row],[Account]],Table11[GL Account],0))</f>
        <v>#N/A</v>
      </c>
      <c r="AU27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29" spans="2:47">
      <c r="B2729" s="11"/>
      <c r="C2729" s="243"/>
      <c r="D2729" s="243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244"/>
      <c r="P2729" s="11"/>
      <c r="Q2729" s="245"/>
      <c r="R2729" s="11"/>
      <c r="S2729" s="11"/>
      <c r="T2729" s="11"/>
      <c r="U2729" s="11"/>
      <c r="V2729" s="11"/>
      <c r="W2729" s="11"/>
      <c r="X2729" s="11"/>
      <c r="Y2729" s="11"/>
      <c r="Z2729" s="246"/>
      <c r="AA27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29" s="250" t="e">
        <f>IF(tbl_TransDet_Exp[[#This Row],[+/-  (HR GL Detail)]]&lt;&gt;"",tbl_TransDet_Exp[[#This Row],[+/-  (HR GL Detail)]],IF(#REF!&lt;&gt;"",#REF!,""))</f>
        <v>#REF!</v>
      </c>
      <c r="AC2729" s="250" t="str">
        <f t="shared" si="129"/>
        <v>https://financials.omni.fsu.edu/psp/sprdfi/EMPLOYEE/ERP/c/AUDIT_EXPENSE_FUNCTIONS.TE_EXP_SHEET_INQ.GBL?SHEET_ID=</v>
      </c>
      <c r="AD2729" s="250" t="str">
        <f t="shared" si="130"/>
        <v>&amp;PAGE=EX_SHEET_ENTRY</v>
      </c>
      <c r="AE2729" s="250" t="str">
        <f>IF(LEFT(tbl_TransDet_Exp[[#This Row],[Journal Id]],2)="EX",TEXT(tbl_TransDet_Exp[[#This Row],[Vch /Ex /PayId]],"0000000000"),"")</f>
        <v/>
      </c>
      <c r="AF2729" s="250" t="b">
        <f>IF(tbl_TransDet_Exp[[#This Row],[ER Lookup and Format]]&lt;&gt;"",CONCATENATE(tbl_TransDet_Exp[[#This Row],[https://financials.omni.fsu.edu/psp/sprdfi/EMPLOYEE/ERP/c/AUDIT_EXPENSE_FUNCTIONS.TE_EXP_SHEET_INQ.GBL?SHEET_ID=]],AE2729,tbl_TransDet_Exp[[#This Row],[&amp;PAGE=EX_SHEET_ENTRY]]))</f>
        <v>0</v>
      </c>
      <c r="AG2729" s="250" t="str">
        <f t="shared" si="131"/>
        <v>https://docmgmt.its.fsu.edu/NolijWeb/public/apiLoginCheck.jsp?redir=../documentviewer/%3FdocumentId%3D</v>
      </c>
      <c r="AH27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29" s="250" t="str">
        <f>tbl_TransDet_Exp[[#Headers],[&amp;TargetFrameName=None]]</f>
        <v>&amp;TargetFrameName=None</v>
      </c>
      <c r="AJ27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29" s="71"/>
      <c r="AN2729" s="22"/>
      <c r="AO2729" s="22"/>
      <c r="AP2729" s="208"/>
      <c r="AQ2729" s="42" t="e">
        <f>IF(tbl_TransDet_Exp[[#This Row],[Custom SR Type]]="",INDEX(SR_Lookup[Section Name],MATCH(tbl_TransDet_Exp[[#This Row],[Account]],SR_Lookup[Account],0)),tbl_TransDet_Exp[[#This Row],[Custom SR Type]])</f>
        <v>#N/A</v>
      </c>
      <c r="AR2729" s="42">
        <f>VALUE(CONCATENATE(C2729,TEXT(tbl_TransDet_Exp[[#This Row],[Pd]],"00")))</f>
        <v>0</v>
      </c>
      <c r="AS2729" s="42" t="str">
        <f>TEXT(tbl_TransDet_Exp[[#This Row],[Project Id]],"000000")</f>
        <v>000000</v>
      </c>
      <c r="AT2729" s="42" t="e">
        <f>INDEX(Table11[Description],MATCH(tbl_TransDet_Exp[[#This Row],[Account]],Table11[GL Account],0))</f>
        <v>#N/A</v>
      </c>
      <c r="AU27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0" spans="2:47">
      <c r="B2730" s="11"/>
      <c r="C2730" s="243"/>
      <c r="D2730" s="243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244"/>
      <c r="P2730" s="11"/>
      <c r="Q2730" s="245"/>
      <c r="R2730" s="11"/>
      <c r="S2730" s="11"/>
      <c r="T2730" s="11"/>
      <c r="U2730" s="11"/>
      <c r="V2730" s="11"/>
      <c r="W2730" s="11"/>
      <c r="X2730" s="11"/>
      <c r="Y2730" s="11"/>
      <c r="Z2730" s="246"/>
      <c r="AA27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0" s="250" t="e">
        <f>IF(tbl_TransDet_Exp[[#This Row],[+/-  (HR GL Detail)]]&lt;&gt;"",tbl_TransDet_Exp[[#This Row],[+/-  (HR GL Detail)]],IF(#REF!&lt;&gt;"",#REF!,""))</f>
        <v>#REF!</v>
      </c>
      <c r="AC2730" s="250" t="str">
        <f t="shared" si="129"/>
        <v>https://financials.omni.fsu.edu/psp/sprdfi/EMPLOYEE/ERP/c/AUDIT_EXPENSE_FUNCTIONS.TE_EXP_SHEET_INQ.GBL?SHEET_ID=</v>
      </c>
      <c r="AD2730" s="250" t="str">
        <f t="shared" si="130"/>
        <v>&amp;PAGE=EX_SHEET_ENTRY</v>
      </c>
      <c r="AE2730" s="250" t="str">
        <f>IF(LEFT(tbl_TransDet_Exp[[#This Row],[Journal Id]],2)="EX",TEXT(tbl_TransDet_Exp[[#This Row],[Vch /Ex /PayId]],"0000000000"),"")</f>
        <v/>
      </c>
      <c r="AF2730" s="250" t="b">
        <f>IF(tbl_TransDet_Exp[[#This Row],[ER Lookup and Format]]&lt;&gt;"",CONCATENATE(tbl_TransDet_Exp[[#This Row],[https://financials.omni.fsu.edu/psp/sprdfi/EMPLOYEE/ERP/c/AUDIT_EXPENSE_FUNCTIONS.TE_EXP_SHEET_INQ.GBL?SHEET_ID=]],AE2730,tbl_TransDet_Exp[[#This Row],[&amp;PAGE=EX_SHEET_ENTRY]]))</f>
        <v>0</v>
      </c>
      <c r="AG2730" s="250" t="str">
        <f t="shared" si="131"/>
        <v>https://docmgmt.its.fsu.edu/NolijWeb/public/apiLoginCheck.jsp?redir=../documentviewer/%3FdocumentId%3D</v>
      </c>
      <c r="AH27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0" s="250" t="str">
        <f>tbl_TransDet_Exp[[#Headers],[&amp;TargetFrameName=None]]</f>
        <v>&amp;TargetFrameName=None</v>
      </c>
      <c r="AJ27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0" s="71"/>
      <c r="AN2730" s="22"/>
      <c r="AO2730" s="22"/>
      <c r="AP2730" s="208"/>
      <c r="AQ2730" s="42" t="e">
        <f>IF(tbl_TransDet_Exp[[#This Row],[Custom SR Type]]="",INDEX(SR_Lookup[Section Name],MATCH(tbl_TransDet_Exp[[#This Row],[Account]],SR_Lookup[Account],0)),tbl_TransDet_Exp[[#This Row],[Custom SR Type]])</f>
        <v>#N/A</v>
      </c>
      <c r="AR2730" s="42">
        <f>VALUE(CONCATENATE(C2730,TEXT(tbl_TransDet_Exp[[#This Row],[Pd]],"00")))</f>
        <v>0</v>
      </c>
      <c r="AS2730" s="42" t="str">
        <f>TEXT(tbl_TransDet_Exp[[#This Row],[Project Id]],"000000")</f>
        <v>000000</v>
      </c>
      <c r="AT2730" s="42" t="e">
        <f>INDEX(Table11[Description],MATCH(tbl_TransDet_Exp[[#This Row],[Account]],Table11[GL Account],0))</f>
        <v>#N/A</v>
      </c>
      <c r="AU27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1" spans="2:47">
      <c r="B2731" s="11"/>
      <c r="C2731" s="243"/>
      <c r="D2731" s="243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244"/>
      <c r="P2731" s="11"/>
      <c r="Q2731" s="245"/>
      <c r="R2731" s="11"/>
      <c r="S2731" s="11"/>
      <c r="T2731" s="11"/>
      <c r="U2731" s="11"/>
      <c r="V2731" s="11"/>
      <c r="W2731" s="11"/>
      <c r="X2731" s="11"/>
      <c r="Y2731" s="11"/>
      <c r="Z2731" s="246"/>
      <c r="AA27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1" s="250" t="e">
        <f>IF(tbl_TransDet_Exp[[#This Row],[+/-  (HR GL Detail)]]&lt;&gt;"",tbl_TransDet_Exp[[#This Row],[+/-  (HR GL Detail)]],IF(#REF!&lt;&gt;"",#REF!,""))</f>
        <v>#REF!</v>
      </c>
      <c r="AC2731" s="250" t="str">
        <f t="shared" si="129"/>
        <v>https://financials.omni.fsu.edu/psp/sprdfi/EMPLOYEE/ERP/c/AUDIT_EXPENSE_FUNCTIONS.TE_EXP_SHEET_INQ.GBL?SHEET_ID=</v>
      </c>
      <c r="AD2731" s="250" t="str">
        <f t="shared" si="130"/>
        <v>&amp;PAGE=EX_SHEET_ENTRY</v>
      </c>
      <c r="AE2731" s="250" t="str">
        <f>IF(LEFT(tbl_TransDet_Exp[[#This Row],[Journal Id]],2)="EX",TEXT(tbl_TransDet_Exp[[#This Row],[Vch /Ex /PayId]],"0000000000"),"")</f>
        <v/>
      </c>
      <c r="AF2731" s="250" t="b">
        <f>IF(tbl_TransDet_Exp[[#This Row],[ER Lookup and Format]]&lt;&gt;"",CONCATENATE(tbl_TransDet_Exp[[#This Row],[https://financials.omni.fsu.edu/psp/sprdfi/EMPLOYEE/ERP/c/AUDIT_EXPENSE_FUNCTIONS.TE_EXP_SHEET_INQ.GBL?SHEET_ID=]],AE2731,tbl_TransDet_Exp[[#This Row],[&amp;PAGE=EX_SHEET_ENTRY]]))</f>
        <v>0</v>
      </c>
      <c r="AG2731" s="250" t="str">
        <f t="shared" si="131"/>
        <v>https://docmgmt.its.fsu.edu/NolijWeb/public/apiLoginCheck.jsp?redir=../documentviewer/%3FdocumentId%3D</v>
      </c>
      <c r="AH27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1" s="250" t="str">
        <f>tbl_TransDet_Exp[[#Headers],[&amp;TargetFrameName=None]]</f>
        <v>&amp;TargetFrameName=None</v>
      </c>
      <c r="AJ27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1" s="71"/>
      <c r="AN2731" s="22"/>
      <c r="AO2731" s="22"/>
      <c r="AP2731" s="208"/>
      <c r="AQ2731" s="42" t="e">
        <f>IF(tbl_TransDet_Exp[[#This Row],[Custom SR Type]]="",INDEX(SR_Lookup[Section Name],MATCH(tbl_TransDet_Exp[[#This Row],[Account]],SR_Lookup[Account],0)),tbl_TransDet_Exp[[#This Row],[Custom SR Type]])</f>
        <v>#N/A</v>
      </c>
      <c r="AR2731" s="42">
        <f>VALUE(CONCATENATE(C2731,TEXT(tbl_TransDet_Exp[[#This Row],[Pd]],"00")))</f>
        <v>0</v>
      </c>
      <c r="AS2731" s="42" t="str">
        <f>TEXT(tbl_TransDet_Exp[[#This Row],[Project Id]],"000000")</f>
        <v>000000</v>
      </c>
      <c r="AT2731" s="42" t="e">
        <f>INDEX(Table11[Description],MATCH(tbl_TransDet_Exp[[#This Row],[Account]],Table11[GL Account],0))</f>
        <v>#N/A</v>
      </c>
      <c r="AU27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2" spans="2:47">
      <c r="B2732" s="11"/>
      <c r="C2732" s="243"/>
      <c r="D2732" s="243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244"/>
      <c r="P2732" s="11"/>
      <c r="Q2732" s="245"/>
      <c r="R2732" s="11"/>
      <c r="S2732" s="11"/>
      <c r="T2732" s="11"/>
      <c r="U2732" s="11"/>
      <c r="V2732" s="11"/>
      <c r="W2732" s="11"/>
      <c r="X2732" s="11"/>
      <c r="Y2732" s="11"/>
      <c r="Z2732" s="246"/>
      <c r="AA27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2" s="250" t="e">
        <f>IF(tbl_TransDet_Exp[[#This Row],[+/-  (HR GL Detail)]]&lt;&gt;"",tbl_TransDet_Exp[[#This Row],[+/-  (HR GL Detail)]],IF(#REF!&lt;&gt;"",#REF!,""))</f>
        <v>#REF!</v>
      </c>
      <c r="AC2732" s="250" t="str">
        <f t="shared" si="129"/>
        <v>https://financials.omni.fsu.edu/psp/sprdfi/EMPLOYEE/ERP/c/AUDIT_EXPENSE_FUNCTIONS.TE_EXP_SHEET_INQ.GBL?SHEET_ID=</v>
      </c>
      <c r="AD2732" s="250" t="str">
        <f t="shared" si="130"/>
        <v>&amp;PAGE=EX_SHEET_ENTRY</v>
      </c>
      <c r="AE2732" s="250" t="str">
        <f>IF(LEFT(tbl_TransDet_Exp[[#This Row],[Journal Id]],2)="EX",TEXT(tbl_TransDet_Exp[[#This Row],[Vch /Ex /PayId]],"0000000000"),"")</f>
        <v/>
      </c>
      <c r="AF2732" s="250" t="b">
        <f>IF(tbl_TransDet_Exp[[#This Row],[ER Lookup and Format]]&lt;&gt;"",CONCATENATE(tbl_TransDet_Exp[[#This Row],[https://financials.omni.fsu.edu/psp/sprdfi/EMPLOYEE/ERP/c/AUDIT_EXPENSE_FUNCTIONS.TE_EXP_SHEET_INQ.GBL?SHEET_ID=]],AE2732,tbl_TransDet_Exp[[#This Row],[&amp;PAGE=EX_SHEET_ENTRY]]))</f>
        <v>0</v>
      </c>
      <c r="AG2732" s="250" t="str">
        <f t="shared" si="131"/>
        <v>https://docmgmt.its.fsu.edu/NolijWeb/public/apiLoginCheck.jsp?redir=../documentviewer/%3FdocumentId%3D</v>
      </c>
      <c r="AH27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2" s="250" t="str">
        <f>tbl_TransDet_Exp[[#Headers],[&amp;TargetFrameName=None]]</f>
        <v>&amp;TargetFrameName=None</v>
      </c>
      <c r="AJ27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2" s="71"/>
      <c r="AN2732" s="22"/>
      <c r="AO2732" s="22"/>
      <c r="AP2732" s="208"/>
      <c r="AQ2732" s="42" t="e">
        <f>IF(tbl_TransDet_Exp[[#This Row],[Custom SR Type]]="",INDEX(SR_Lookup[Section Name],MATCH(tbl_TransDet_Exp[[#This Row],[Account]],SR_Lookup[Account],0)),tbl_TransDet_Exp[[#This Row],[Custom SR Type]])</f>
        <v>#N/A</v>
      </c>
      <c r="AR2732" s="42">
        <f>VALUE(CONCATENATE(C2732,TEXT(tbl_TransDet_Exp[[#This Row],[Pd]],"00")))</f>
        <v>0</v>
      </c>
      <c r="AS2732" s="42" t="str">
        <f>TEXT(tbl_TransDet_Exp[[#This Row],[Project Id]],"000000")</f>
        <v>000000</v>
      </c>
      <c r="AT2732" s="42" t="e">
        <f>INDEX(Table11[Description],MATCH(tbl_TransDet_Exp[[#This Row],[Account]],Table11[GL Account],0))</f>
        <v>#N/A</v>
      </c>
      <c r="AU27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3" spans="2:47">
      <c r="B2733" s="11"/>
      <c r="C2733" s="243"/>
      <c r="D2733" s="243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244"/>
      <c r="P2733" s="11"/>
      <c r="Q2733" s="245"/>
      <c r="R2733" s="11"/>
      <c r="S2733" s="11"/>
      <c r="T2733" s="11"/>
      <c r="U2733" s="11"/>
      <c r="V2733" s="11"/>
      <c r="W2733" s="11"/>
      <c r="X2733" s="11"/>
      <c r="Y2733" s="11"/>
      <c r="Z2733" s="246"/>
      <c r="AA27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3" s="250" t="e">
        <f>IF(tbl_TransDet_Exp[[#This Row],[+/-  (HR GL Detail)]]&lt;&gt;"",tbl_TransDet_Exp[[#This Row],[+/-  (HR GL Detail)]],IF(#REF!&lt;&gt;"",#REF!,""))</f>
        <v>#REF!</v>
      </c>
      <c r="AC2733" s="250" t="str">
        <f t="shared" si="129"/>
        <v>https://financials.omni.fsu.edu/psp/sprdfi/EMPLOYEE/ERP/c/AUDIT_EXPENSE_FUNCTIONS.TE_EXP_SHEET_INQ.GBL?SHEET_ID=</v>
      </c>
      <c r="AD2733" s="250" t="str">
        <f t="shared" si="130"/>
        <v>&amp;PAGE=EX_SHEET_ENTRY</v>
      </c>
      <c r="AE2733" s="250" t="str">
        <f>IF(LEFT(tbl_TransDet_Exp[[#This Row],[Journal Id]],2)="EX",TEXT(tbl_TransDet_Exp[[#This Row],[Vch /Ex /PayId]],"0000000000"),"")</f>
        <v/>
      </c>
      <c r="AF2733" s="250" t="b">
        <f>IF(tbl_TransDet_Exp[[#This Row],[ER Lookup and Format]]&lt;&gt;"",CONCATENATE(tbl_TransDet_Exp[[#This Row],[https://financials.omni.fsu.edu/psp/sprdfi/EMPLOYEE/ERP/c/AUDIT_EXPENSE_FUNCTIONS.TE_EXP_SHEET_INQ.GBL?SHEET_ID=]],AE2733,tbl_TransDet_Exp[[#This Row],[&amp;PAGE=EX_SHEET_ENTRY]]))</f>
        <v>0</v>
      </c>
      <c r="AG2733" s="250" t="str">
        <f t="shared" si="131"/>
        <v>https://docmgmt.its.fsu.edu/NolijWeb/public/apiLoginCheck.jsp?redir=../documentviewer/%3FdocumentId%3D</v>
      </c>
      <c r="AH27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3" s="250" t="str">
        <f>tbl_TransDet_Exp[[#Headers],[&amp;TargetFrameName=None]]</f>
        <v>&amp;TargetFrameName=None</v>
      </c>
      <c r="AJ27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3" s="71"/>
      <c r="AN2733" s="22"/>
      <c r="AO2733" s="22"/>
      <c r="AP2733" s="208"/>
      <c r="AQ2733" s="42" t="e">
        <f>IF(tbl_TransDet_Exp[[#This Row],[Custom SR Type]]="",INDEX(SR_Lookup[Section Name],MATCH(tbl_TransDet_Exp[[#This Row],[Account]],SR_Lookup[Account],0)),tbl_TransDet_Exp[[#This Row],[Custom SR Type]])</f>
        <v>#N/A</v>
      </c>
      <c r="AR2733" s="42">
        <f>VALUE(CONCATENATE(C2733,TEXT(tbl_TransDet_Exp[[#This Row],[Pd]],"00")))</f>
        <v>0</v>
      </c>
      <c r="AS2733" s="42" t="str">
        <f>TEXT(tbl_TransDet_Exp[[#This Row],[Project Id]],"000000")</f>
        <v>000000</v>
      </c>
      <c r="AT2733" s="42" t="e">
        <f>INDEX(Table11[Description],MATCH(tbl_TransDet_Exp[[#This Row],[Account]],Table11[GL Account],0))</f>
        <v>#N/A</v>
      </c>
      <c r="AU27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4" spans="2:47">
      <c r="B2734" s="11"/>
      <c r="C2734" s="243"/>
      <c r="D2734" s="243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244"/>
      <c r="P2734" s="11"/>
      <c r="Q2734" s="245"/>
      <c r="R2734" s="11"/>
      <c r="S2734" s="11"/>
      <c r="T2734" s="11"/>
      <c r="U2734" s="11"/>
      <c r="V2734" s="11"/>
      <c r="W2734" s="11"/>
      <c r="X2734" s="11"/>
      <c r="Y2734" s="11"/>
      <c r="Z2734" s="246"/>
      <c r="AA27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4" s="250" t="e">
        <f>IF(tbl_TransDet_Exp[[#This Row],[+/-  (HR GL Detail)]]&lt;&gt;"",tbl_TransDet_Exp[[#This Row],[+/-  (HR GL Detail)]],IF(#REF!&lt;&gt;"",#REF!,""))</f>
        <v>#REF!</v>
      </c>
      <c r="AC2734" s="250" t="str">
        <f t="shared" si="129"/>
        <v>https://financials.omni.fsu.edu/psp/sprdfi/EMPLOYEE/ERP/c/AUDIT_EXPENSE_FUNCTIONS.TE_EXP_SHEET_INQ.GBL?SHEET_ID=</v>
      </c>
      <c r="AD2734" s="250" t="str">
        <f t="shared" si="130"/>
        <v>&amp;PAGE=EX_SHEET_ENTRY</v>
      </c>
      <c r="AE2734" s="250" t="str">
        <f>IF(LEFT(tbl_TransDet_Exp[[#This Row],[Journal Id]],2)="EX",TEXT(tbl_TransDet_Exp[[#This Row],[Vch /Ex /PayId]],"0000000000"),"")</f>
        <v/>
      </c>
      <c r="AF2734" s="250" t="b">
        <f>IF(tbl_TransDet_Exp[[#This Row],[ER Lookup and Format]]&lt;&gt;"",CONCATENATE(tbl_TransDet_Exp[[#This Row],[https://financials.omni.fsu.edu/psp/sprdfi/EMPLOYEE/ERP/c/AUDIT_EXPENSE_FUNCTIONS.TE_EXP_SHEET_INQ.GBL?SHEET_ID=]],AE2734,tbl_TransDet_Exp[[#This Row],[&amp;PAGE=EX_SHEET_ENTRY]]))</f>
        <v>0</v>
      </c>
      <c r="AG2734" s="250" t="str">
        <f t="shared" si="131"/>
        <v>https://docmgmt.its.fsu.edu/NolijWeb/public/apiLoginCheck.jsp?redir=../documentviewer/%3FdocumentId%3D</v>
      </c>
      <c r="AH27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4" s="250" t="str">
        <f>tbl_TransDet_Exp[[#Headers],[&amp;TargetFrameName=None]]</f>
        <v>&amp;TargetFrameName=None</v>
      </c>
      <c r="AJ27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4" s="71"/>
      <c r="AN2734" s="22"/>
      <c r="AO2734" s="22"/>
      <c r="AP2734" s="208"/>
      <c r="AQ2734" s="42" t="e">
        <f>IF(tbl_TransDet_Exp[[#This Row],[Custom SR Type]]="",INDEX(SR_Lookup[Section Name],MATCH(tbl_TransDet_Exp[[#This Row],[Account]],SR_Lookup[Account],0)),tbl_TransDet_Exp[[#This Row],[Custom SR Type]])</f>
        <v>#N/A</v>
      </c>
      <c r="AR2734" s="42">
        <f>VALUE(CONCATENATE(C2734,TEXT(tbl_TransDet_Exp[[#This Row],[Pd]],"00")))</f>
        <v>0</v>
      </c>
      <c r="AS2734" s="42" t="str">
        <f>TEXT(tbl_TransDet_Exp[[#This Row],[Project Id]],"000000")</f>
        <v>000000</v>
      </c>
      <c r="AT2734" s="42" t="e">
        <f>INDEX(Table11[Description],MATCH(tbl_TransDet_Exp[[#This Row],[Account]],Table11[GL Account],0))</f>
        <v>#N/A</v>
      </c>
      <c r="AU27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5" spans="2:47">
      <c r="B2735" s="11"/>
      <c r="C2735" s="243"/>
      <c r="D2735" s="243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244"/>
      <c r="P2735" s="11"/>
      <c r="Q2735" s="245"/>
      <c r="R2735" s="11"/>
      <c r="S2735" s="11"/>
      <c r="T2735" s="11"/>
      <c r="U2735" s="11"/>
      <c r="V2735" s="11"/>
      <c r="W2735" s="11"/>
      <c r="X2735" s="11"/>
      <c r="Y2735" s="11"/>
      <c r="Z2735" s="246"/>
      <c r="AA27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5" s="250" t="e">
        <f>IF(tbl_TransDet_Exp[[#This Row],[+/-  (HR GL Detail)]]&lt;&gt;"",tbl_TransDet_Exp[[#This Row],[+/-  (HR GL Detail)]],IF(#REF!&lt;&gt;"",#REF!,""))</f>
        <v>#REF!</v>
      </c>
      <c r="AC2735" s="250" t="str">
        <f t="shared" si="129"/>
        <v>https://financials.omni.fsu.edu/psp/sprdfi/EMPLOYEE/ERP/c/AUDIT_EXPENSE_FUNCTIONS.TE_EXP_SHEET_INQ.GBL?SHEET_ID=</v>
      </c>
      <c r="AD2735" s="250" t="str">
        <f t="shared" si="130"/>
        <v>&amp;PAGE=EX_SHEET_ENTRY</v>
      </c>
      <c r="AE2735" s="250" t="str">
        <f>IF(LEFT(tbl_TransDet_Exp[[#This Row],[Journal Id]],2)="EX",TEXT(tbl_TransDet_Exp[[#This Row],[Vch /Ex /PayId]],"0000000000"),"")</f>
        <v/>
      </c>
      <c r="AF2735" s="250" t="b">
        <f>IF(tbl_TransDet_Exp[[#This Row],[ER Lookup and Format]]&lt;&gt;"",CONCATENATE(tbl_TransDet_Exp[[#This Row],[https://financials.omni.fsu.edu/psp/sprdfi/EMPLOYEE/ERP/c/AUDIT_EXPENSE_FUNCTIONS.TE_EXP_SHEET_INQ.GBL?SHEET_ID=]],AE2735,tbl_TransDet_Exp[[#This Row],[&amp;PAGE=EX_SHEET_ENTRY]]))</f>
        <v>0</v>
      </c>
      <c r="AG2735" s="250" t="str">
        <f t="shared" si="131"/>
        <v>https://docmgmt.its.fsu.edu/NolijWeb/public/apiLoginCheck.jsp?redir=../documentviewer/%3FdocumentId%3D</v>
      </c>
      <c r="AH27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5" s="250" t="str">
        <f>tbl_TransDet_Exp[[#Headers],[&amp;TargetFrameName=None]]</f>
        <v>&amp;TargetFrameName=None</v>
      </c>
      <c r="AJ27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5" s="71"/>
      <c r="AN2735" s="22"/>
      <c r="AO2735" s="22"/>
      <c r="AP2735" s="208"/>
      <c r="AQ2735" s="42" t="e">
        <f>IF(tbl_TransDet_Exp[[#This Row],[Custom SR Type]]="",INDEX(SR_Lookup[Section Name],MATCH(tbl_TransDet_Exp[[#This Row],[Account]],SR_Lookup[Account],0)),tbl_TransDet_Exp[[#This Row],[Custom SR Type]])</f>
        <v>#N/A</v>
      </c>
      <c r="AR2735" s="42">
        <f>VALUE(CONCATENATE(C2735,TEXT(tbl_TransDet_Exp[[#This Row],[Pd]],"00")))</f>
        <v>0</v>
      </c>
      <c r="AS2735" s="42" t="str">
        <f>TEXT(tbl_TransDet_Exp[[#This Row],[Project Id]],"000000")</f>
        <v>000000</v>
      </c>
      <c r="AT2735" s="42" t="e">
        <f>INDEX(Table11[Description],MATCH(tbl_TransDet_Exp[[#This Row],[Account]],Table11[GL Account],0))</f>
        <v>#N/A</v>
      </c>
      <c r="AU27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6" spans="2:47">
      <c r="B2736" s="11"/>
      <c r="C2736" s="243"/>
      <c r="D2736" s="243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244"/>
      <c r="P2736" s="11"/>
      <c r="Q2736" s="245"/>
      <c r="R2736" s="11"/>
      <c r="S2736" s="11"/>
      <c r="T2736" s="11"/>
      <c r="U2736" s="11"/>
      <c r="V2736" s="11"/>
      <c r="W2736" s="11"/>
      <c r="X2736" s="11"/>
      <c r="Y2736" s="11"/>
      <c r="Z2736" s="246"/>
      <c r="AA27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6" s="250" t="e">
        <f>IF(tbl_TransDet_Exp[[#This Row],[+/-  (HR GL Detail)]]&lt;&gt;"",tbl_TransDet_Exp[[#This Row],[+/-  (HR GL Detail)]],IF(#REF!&lt;&gt;"",#REF!,""))</f>
        <v>#REF!</v>
      </c>
      <c r="AC2736" s="250" t="str">
        <f t="shared" si="129"/>
        <v>https://financials.omni.fsu.edu/psp/sprdfi/EMPLOYEE/ERP/c/AUDIT_EXPENSE_FUNCTIONS.TE_EXP_SHEET_INQ.GBL?SHEET_ID=</v>
      </c>
      <c r="AD2736" s="250" t="str">
        <f t="shared" si="130"/>
        <v>&amp;PAGE=EX_SHEET_ENTRY</v>
      </c>
      <c r="AE2736" s="250" t="str">
        <f>IF(LEFT(tbl_TransDet_Exp[[#This Row],[Journal Id]],2)="EX",TEXT(tbl_TransDet_Exp[[#This Row],[Vch /Ex /PayId]],"0000000000"),"")</f>
        <v/>
      </c>
      <c r="AF2736" s="250" t="b">
        <f>IF(tbl_TransDet_Exp[[#This Row],[ER Lookup and Format]]&lt;&gt;"",CONCATENATE(tbl_TransDet_Exp[[#This Row],[https://financials.omni.fsu.edu/psp/sprdfi/EMPLOYEE/ERP/c/AUDIT_EXPENSE_FUNCTIONS.TE_EXP_SHEET_INQ.GBL?SHEET_ID=]],AE2736,tbl_TransDet_Exp[[#This Row],[&amp;PAGE=EX_SHEET_ENTRY]]))</f>
        <v>0</v>
      </c>
      <c r="AG2736" s="250" t="str">
        <f t="shared" si="131"/>
        <v>https://docmgmt.its.fsu.edu/NolijWeb/public/apiLoginCheck.jsp?redir=../documentviewer/%3FdocumentId%3D</v>
      </c>
      <c r="AH27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6" s="250" t="str">
        <f>tbl_TransDet_Exp[[#Headers],[&amp;TargetFrameName=None]]</f>
        <v>&amp;TargetFrameName=None</v>
      </c>
      <c r="AJ27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6" s="71"/>
      <c r="AN2736" s="22"/>
      <c r="AO2736" s="22"/>
      <c r="AP2736" s="208"/>
      <c r="AQ2736" s="42" t="e">
        <f>IF(tbl_TransDet_Exp[[#This Row],[Custom SR Type]]="",INDEX(SR_Lookup[Section Name],MATCH(tbl_TransDet_Exp[[#This Row],[Account]],SR_Lookup[Account],0)),tbl_TransDet_Exp[[#This Row],[Custom SR Type]])</f>
        <v>#N/A</v>
      </c>
      <c r="AR2736" s="42">
        <f>VALUE(CONCATENATE(C2736,TEXT(tbl_TransDet_Exp[[#This Row],[Pd]],"00")))</f>
        <v>0</v>
      </c>
      <c r="AS2736" s="42" t="str">
        <f>TEXT(tbl_TransDet_Exp[[#This Row],[Project Id]],"000000")</f>
        <v>000000</v>
      </c>
      <c r="AT2736" s="42" t="e">
        <f>INDEX(Table11[Description],MATCH(tbl_TransDet_Exp[[#This Row],[Account]],Table11[GL Account],0))</f>
        <v>#N/A</v>
      </c>
      <c r="AU27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7" spans="2:47">
      <c r="B2737" s="11"/>
      <c r="C2737" s="243"/>
      <c r="D2737" s="243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244"/>
      <c r="P2737" s="11"/>
      <c r="Q2737" s="245"/>
      <c r="R2737" s="11"/>
      <c r="S2737" s="11"/>
      <c r="T2737" s="11"/>
      <c r="U2737" s="11"/>
      <c r="V2737" s="11"/>
      <c r="W2737" s="11"/>
      <c r="X2737" s="11"/>
      <c r="Y2737" s="11"/>
      <c r="Z2737" s="246"/>
      <c r="AA27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7" s="250" t="e">
        <f>IF(tbl_TransDet_Exp[[#This Row],[+/-  (HR GL Detail)]]&lt;&gt;"",tbl_TransDet_Exp[[#This Row],[+/-  (HR GL Detail)]],IF(#REF!&lt;&gt;"",#REF!,""))</f>
        <v>#REF!</v>
      </c>
      <c r="AC2737" s="250" t="str">
        <f t="shared" si="129"/>
        <v>https://financials.omni.fsu.edu/psp/sprdfi/EMPLOYEE/ERP/c/AUDIT_EXPENSE_FUNCTIONS.TE_EXP_SHEET_INQ.GBL?SHEET_ID=</v>
      </c>
      <c r="AD2737" s="250" t="str">
        <f t="shared" si="130"/>
        <v>&amp;PAGE=EX_SHEET_ENTRY</v>
      </c>
      <c r="AE2737" s="250" t="str">
        <f>IF(LEFT(tbl_TransDet_Exp[[#This Row],[Journal Id]],2)="EX",TEXT(tbl_TransDet_Exp[[#This Row],[Vch /Ex /PayId]],"0000000000"),"")</f>
        <v/>
      </c>
      <c r="AF2737" s="250" t="b">
        <f>IF(tbl_TransDet_Exp[[#This Row],[ER Lookup and Format]]&lt;&gt;"",CONCATENATE(tbl_TransDet_Exp[[#This Row],[https://financials.omni.fsu.edu/psp/sprdfi/EMPLOYEE/ERP/c/AUDIT_EXPENSE_FUNCTIONS.TE_EXP_SHEET_INQ.GBL?SHEET_ID=]],AE2737,tbl_TransDet_Exp[[#This Row],[&amp;PAGE=EX_SHEET_ENTRY]]))</f>
        <v>0</v>
      </c>
      <c r="AG2737" s="250" t="str">
        <f t="shared" si="131"/>
        <v>https://docmgmt.its.fsu.edu/NolijWeb/public/apiLoginCheck.jsp?redir=../documentviewer/%3FdocumentId%3D</v>
      </c>
      <c r="AH27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7" s="250" t="str">
        <f>tbl_TransDet_Exp[[#Headers],[&amp;TargetFrameName=None]]</f>
        <v>&amp;TargetFrameName=None</v>
      </c>
      <c r="AJ27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7" s="71"/>
      <c r="AN2737" s="22"/>
      <c r="AO2737" s="22"/>
      <c r="AP2737" s="208"/>
      <c r="AQ2737" s="42" t="e">
        <f>IF(tbl_TransDet_Exp[[#This Row],[Custom SR Type]]="",INDEX(SR_Lookup[Section Name],MATCH(tbl_TransDet_Exp[[#This Row],[Account]],SR_Lookup[Account],0)),tbl_TransDet_Exp[[#This Row],[Custom SR Type]])</f>
        <v>#N/A</v>
      </c>
      <c r="AR2737" s="42">
        <f>VALUE(CONCATENATE(C2737,TEXT(tbl_TransDet_Exp[[#This Row],[Pd]],"00")))</f>
        <v>0</v>
      </c>
      <c r="AS2737" s="42" t="str">
        <f>TEXT(tbl_TransDet_Exp[[#This Row],[Project Id]],"000000")</f>
        <v>000000</v>
      </c>
      <c r="AT2737" s="42" t="e">
        <f>INDEX(Table11[Description],MATCH(tbl_TransDet_Exp[[#This Row],[Account]],Table11[GL Account],0))</f>
        <v>#N/A</v>
      </c>
      <c r="AU27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8" spans="2:47">
      <c r="B2738" s="11"/>
      <c r="C2738" s="243"/>
      <c r="D2738" s="243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244"/>
      <c r="P2738" s="11"/>
      <c r="Q2738" s="245"/>
      <c r="R2738" s="11"/>
      <c r="S2738" s="11"/>
      <c r="T2738" s="11"/>
      <c r="U2738" s="11"/>
      <c r="V2738" s="11"/>
      <c r="W2738" s="11"/>
      <c r="X2738" s="11"/>
      <c r="Y2738" s="11"/>
      <c r="Z2738" s="246"/>
      <c r="AA27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8" s="250" t="e">
        <f>IF(tbl_TransDet_Exp[[#This Row],[+/-  (HR GL Detail)]]&lt;&gt;"",tbl_TransDet_Exp[[#This Row],[+/-  (HR GL Detail)]],IF(#REF!&lt;&gt;"",#REF!,""))</f>
        <v>#REF!</v>
      </c>
      <c r="AC2738" s="250" t="str">
        <f t="shared" si="129"/>
        <v>https://financials.omni.fsu.edu/psp/sprdfi/EMPLOYEE/ERP/c/AUDIT_EXPENSE_FUNCTIONS.TE_EXP_SHEET_INQ.GBL?SHEET_ID=</v>
      </c>
      <c r="AD2738" s="250" t="str">
        <f t="shared" si="130"/>
        <v>&amp;PAGE=EX_SHEET_ENTRY</v>
      </c>
      <c r="AE2738" s="250" t="str">
        <f>IF(LEFT(tbl_TransDet_Exp[[#This Row],[Journal Id]],2)="EX",TEXT(tbl_TransDet_Exp[[#This Row],[Vch /Ex /PayId]],"0000000000"),"")</f>
        <v/>
      </c>
      <c r="AF2738" s="250" t="b">
        <f>IF(tbl_TransDet_Exp[[#This Row],[ER Lookup and Format]]&lt;&gt;"",CONCATENATE(tbl_TransDet_Exp[[#This Row],[https://financials.omni.fsu.edu/psp/sprdfi/EMPLOYEE/ERP/c/AUDIT_EXPENSE_FUNCTIONS.TE_EXP_SHEET_INQ.GBL?SHEET_ID=]],AE2738,tbl_TransDet_Exp[[#This Row],[&amp;PAGE=EX_SHEET_ENTRY]]))</f>
        <v>0</v>
      </c>
      <c r="AG2738" s="250" t="str">
        <f t="shared" si="131"/>
        <v>https://docmgmt.its.fsu.edu/NolijWeb/public/apiLoginCheck.jsp?redir=../documentviewer/%3FdocumentId%3D</v>
      </c>
      <c r="AH27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8" s="250" t="str">
        <f>tbl_TransDet_Exp[[#Headers],[&amp;TargetFrameName=None]]</f>
        <v>&amp;TargetFrameName=None</v>
      </c>
      <c r="AJ27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8" s="71"/>
      <c r="AN2738" s="22"/>
      <c r="AO2738" s="22"/>
      <c r="AP2738" s="208"/>
      <c r="AQ2738" s="42" t="e">
        <f>IF(tbl_TransDet_Exp[[#This Row],[Custom SR Type]]="",INDEX(SR_Lookup[Section Name],MATCH(tbl_TransDet_Exp[[#This Row],[Account]],SR_Lookup[Account],0)),tbl_TransDet_Exp[[#This Row],[Custom SR Type]])</f>
        <v>#N/A</v>
      </c>
      <c r="AR2738" s="42">
        <f>VALUE(CONCATENATE(C2738,TEXT(tbl_TransDet_Exp[[#This Row],[Pd]],"00")))</f>
        <v>0</v>
      </c>
      <c r="AS2738" s="42" t="str">
        <f>TEXT(tbl_TransDet_Exp[[#This Row],[Project Id]],"000000")</f>
        <v>000000</v>
      </c>
      <c r="AT2738" s="42" t="e">
        <f>INDEX(Table11[Description],MATCH(tbl_TransDet_Exp[[#This Row],[Account]],Table11[GL Account],0))</f>
        <v>#N/A</v>
      </c>
      <c r="AU27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39" spans="2:47">
      <c r="B2739" s="11"/>
      <c r="C2739" s="243"/>
      <c r="D2739" s="243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244"/>
      <c r="P2739" s="11"/>
      <c r="Q2739" s="245"/>
      <c r="R2739" s="11"/>
      <c r="S2739" s="11"/>
      <c r="T2739" s="11"/>
      <c r="U2739" s="11"/>
      <c r="V2739" s="11"/>
      <c r="W2739" s="11"/>
      <c r="X2739" s="11"/>
      <c r="Y2739" s="11"/>
      <c r="Z2739" s="246"/>
      <c r="AA27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39" s="250" t="e">
        <f>IF(tbl_TransDet_Exp[[#This Row],[+/-  (HR GL Detail)]]&lt;&gt;"",tbl_TransDet_Exp[[#This Row],[+/-  (HR GL Detail)]],IF(#REF!&lt;&gt;"",#REF!,""))</f>
        <v>#REF!</v>
      </c>
      <c r="AC2739" s="250" t="str">
        <f t="shared" si="129"/>
        <v>https://financials.omni.fsu.edu/psp/sprdfi/EMPLOYEE/ERP/c/AUDIT_EXPENSE_FUNCTIONS.TE_EXP_SHEET_INQ.GBL?SHEET_ID=</v>
      </c>
      <c r="AD2739" s="250" t="str">
        <f t="shared" si="130"/>
        <v>&amp;PAGE=EX_SHEET_ENTRY</v>
      </c>
      <c r="AE2739" s="250" t="str">
        <f>IF(LEFT(tbl_TransDet_Exp[[#This Row],[Journal Id]],2)="EX",TEXT(tbl_TransDet_Exp[[#This Row],[Vch /Ex /PayId]],"0000000000"),"")</f>
        <v/>
      </c>
      <c r="AF2739" s="250" t="b">
        <f>IF(tbl_TransDet_Exp[[#This Row],[ER Lookup and Format]]&lt;&gt;"",CONCATENATE(tbl_TransDet_Exp[[#This Row],[https://financials.omni.fsu.edu/psp/sprdfi/EMPLOYEE/ERP/c/AUDIT_EXPENSE_FUNCTIONS.TE_EXP_SHEET_INQ.GBL?SHEET_ID=]],AE2739,tbl_TransDet_Exp[[#This Row],[&amp;PAGE=EX_SHEET_ENTRY]]))</f>
        <v>0</v>
      </c>
      <c r="AG2739" s="250" t="str">
        <f t="shared" si="131"/>
        <v>https://docmgmt.its.fsu.edu/NolijWeb/public/apiLoginCheck.jsp?redir=../documentviewer/%3FdocumentId%3D</v>
      </c>
      <c r="AH27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39" s="250" t="str">
        <f>tbl_TransDet_Exp[[#Headers],[&amp;TargetFrameName=None]]</f>
        <v>&amp;TargetFrameName=None</v>
      </c>
      <c r="AJ27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39" s="71"/>
      <c r="AN2739" s="22"/>
      <c r="AO2739" s="22"/>
      <c r="AP2739" s="208"/>
      <c r="AQ2739" s="42" t="e">
        <f>IF(tbl_TransDet_Exp[[#This Row],[Custom SR Type]]="",INDEX(SR_Lookup[Section Name],MATCH(tbl_TransDet_Exp[[#This Row],[Account]],SR_Lookup[Account],0)),tbl_TransDet_Exp[[#This Row],[Custom SR Type]])</f>
        <v>#N/A</v>
      </c>
      <c r="AR2739" s="42">
        <f>VALUE(CONCATENATE(C2739,TEXT(tbl_TransDet_Exp[[#This Row],[Pd]],"00")))</f>
        <v>0</v>
      </c>
      <c r="AS2739" s="42" t="str">
        <f>TEXT(tbl_TransDet_Exp[[#This Row],[Project Id]],"000000")</f>
        <v>000000</v>
      </c>
      <c r="AT2739" s="42" t="e">
        <f>INDEX(Table11[Description],MATCH(tbl_TransDet_Exp[[#This Row],[Account]],Table11[GL Account],0))</f>
        <v>#N/A</v>
      </c>
      <c r="AU27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0" spans="2:47">
      <c r="B2740" s="11"/>
      <c r="C2740" s="243"/>
      <c r="D2740" s="243"/>
      <c r="E2740" s="11"/>
      <c r="F2740" s="11"/>
      <c r="G2740" s="11"/>
      <c r="H2740" s="11"/>
      <c r="I2740" s="11"/>
      <c r="J2740" s="11"/>
      <c r="K2740" s="11"/>
      <c r="L2740" s="11"/>
      <c r="M2740" s="11"/>
      <c r="N2740" s="11"/>
      <c r="O2740" s="244"/>
      <c r="P2740" s="11"/>
      <c r="Q2740" s="245"/>
      <c r="R2740" s="11"/>
      <c r="S2740" s="11"/>
      <c r="T2740" s="11"/>
      <c r="U2740" s="11"/>
      <c r="V2740" s="11"/>
      <c r="W2740" s="11"/>
      <c r="X2740" s="11"/>
      <c r="Y2740" s="11"/>
      <c r="Z2740" s="246"/>
      <c r="AA27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0" s="250" t="e">
        <f>IF(tbl_TransDet_Exp[[#This Row],[+/-  (HR GL Detail)]]&lt;&gt;"",tbl_TransDet_Exp[[#This Row],[+/-  (HR GL Detail)]],IF(#REF!&lt;&gt;"",#REF!,""))</f>
        <v>#REF!</v>
      </c>
      <c r="AC2740" s="250" t="str">
        <f t="shared" si="129"/>
        <v>https://financials.omni.fsu.edu/psp/sprdfi/EMPLOYEE/ERP/c/AUDIT_EXPENSE_FUNCTIONS.TE_EXP_SHEET_INQ.GBL?SHEET_ID=</v>
      </c>
      <c r="AD2740" s="250" t="str">
        <f t="shared" si="130"/>
        <v>&amp;PAGE=EX_SHEET_ENTRY</v>
      </c>
      <c r="AE2740" s="250" t="str">
        <f>IF(LEFT(tbl_TransDet_Exp[[#This Row],[Journal Id]],2)="EX",TEXT(tbl_TransDet_Exp[[#This Row],[Vch /Ex /PayId]],"0000000000"),"")</f>
        <v/>
      </c>
      <c r="AF2740" s="250" t="b">
        <f>IF(tbl_TransDet_Exp[[#This Row],[ER Lookup and Format]]&lt;&gt;"",CONCATENATE(tbl_TransDet_Exp[[#This Row],[https://financials.omni.fsu.edu/psp/sprdfi/EMPLOYEE/ERP/c/AUDIT_EXPENSE_FUNCTIONS.TE_EXP_SHEET_INQ.GBL?SHEET_ID=]],AE2740,tbl_TransDet_Exp[[#This Row],[&amp;PAGE=EX_SHEET_ENTRY]]))</f>
        <v>0</v>
      </c>
      <c r="AG2740" s="250" t="str">
        <f t="shared" si="131"/>
        <v>https://docmgmt.its.fsu.edu/NolijWeb/public/apiLoginCheck.jsp?redir=../documentviewer/%3FdocumentId%3D</v>
      </c>
      <c r="AH27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0" s="250" t="str">
        <f>tbl_TransDet_Exp[[#Headers],[&amp;TargetFrameName=None]]</f>
        <v>&amp;TargetFrameName=None</v>
      </c>
      <c r="AJ27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0" s="71"/>
      <c r="AN2740" s="22"/>
      <c r="AO2740" s="22"/>
      <c r="AP2740" s="208"/>
      <c r="AQ2740" s="42" t="e">
        <f>IF(tbl_TransDet_Exp[[#This Row],[Custom SR Type]]="",INDEX(SR_Lookup[Section Name],MATCH(tbl_TransDet_Exp[[#This Row],[Account]],SR_Lookup[Account],0)),tbl_TransDet_Exp[[#This Row],[Custom SR Type]])</f>
        <v>#N/A</v>
      </c>
      <c r="AR2740" s="42">
        <f>VALUE(CONCATENATE(C2740,TEXT(tbl_TransDet_Exp[[#This Row],[Pd]],"00")))</f>
        <v>0</v>
      </c>
      <c r="AS2740" s="42" t="str">
        <f>TEXT(tbl_TransDet_Exp[[#This Row],[Project Id]],"000000")</f>
        <v>000000</v>
      </c>
      <c r="AT2740" s="42" t="e">
        <f>INDEX(Table11[Description],MATCH(tbl_TransDet_Exp[[#This Row],[Account]],Table11[GL Account],0))</f>
        <v>#N/A</v>
      </c>
      <c r="AU27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1" spans="2:47">
      <c r="B2741" s="11"/>
      <c r="C2741" s="243"/>
      <c r="D2741" s="243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244"/>
      <c r="P2741" s="11"/>
      <c r="Q2741" s="245"/>
      <c r="R2741" s="11"/>
      <c r="S2741" s="11"/>
      <c r="T2741" s="11"/>
      <c r="U2741" s="11"/>
      <c r="V2741" s="11"/>
      <c r="W2741" s="11"/>
      <c r="X2741" s="11"/>
      <c r="Y2741" s="11"/>
      <c r="Z2741" s="246"/>
      <c r="AA27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1" s="250" t="e">
        <f>IF(tbl_TransDet_Exp[[#This Row],[+/-  (HR GL Detail)]]&lt;&gt;"",tbl_TransDet_Exp[[#This Row],[+/-  (HR GL Detail)]],IF(#REF!&lt;&gt;"",#REF!,""))</f>
        <v>#REF!</v>
      </c>
      <c r="AC2741" s="250" t="str">
        <f t="shared" si="129"/>
        <v>https://financials.omni.fsu.edu/psp/sprdfi/EMPLOYEE/ERP/c/AUDIT_EXPENSE_FUNCTIONS.TE_EXP_SHEET_INQ.GBL?SHEET_ID=</v>
      </c>
      <c r="AD2741" s="250" t="str">
        <f t="shared" si="130"/>
        <v>&amp;PAGE=EX_SHEET_ENTRY</v>
      </c>
      <c r="AE2741" s="250" t="str">
        <f>IF(LEFT(tbl_TransDet_Exp[[#This Row],[Journal Id]],2)="EX",TEXT(tbl_TransDet_Exp[[#This Row],[Vch /Ex /PayId]],"0000000000"),"")</f>
        <v/>
      </c>
      <c r="AF2741" s="250" t="b">
        <f>IF(tbl_TransDet_Exp[[#This Row],[ER Lookup and Format]]&lt;&gt;"",CONCATENATE(tbl_TransDet_Exp[[#This Row],[https://financials.omni.fsu.edu/psp/sprdfi/EMPLOYEE/ERP/c/AUDIT_EXPENSE_FUNCTIONS.TE_EXP_SHEET_INQ.GBL?SHEET_ID=]],AE2741,tbl_TransDet_Exp[[#This Row],[&amp;PAGE=EX_SHEET_ENTRY]]))</f>
        <v>0</v>
      </c>
      <c r="AG2741" s="250" t="str">
        <f t="shared" si="131"/>
        <v>https://docmgmt.its.fsu.edu/NolijWeb/public/apiLoginCheck.jsp?redir=../documentviewer/%3FdocumentId%3D</v>
      </c>
      <c r="AH27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1" s="250" t="str">
        <f>tbl_TransDet_Exp[[#Headers],[&amp;TargetFrameName=None]]</f>
        <v>&amp;TargetFrameName=None</v>
      </c>
      <c r="AJ27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1" s="71"/>
      <c r="AN2741" s="22"/>
      <c r="AO2741" s="22"/>
      <c r="AP2741" s="208"/>
      <c r="AQ2741" s="42" t="e">
        <f>IF(tbl_TransDet_Exp[[#This Row],[Custom SR Type]]="",INDEX(SR_Lookup[Section Name],MATCH(tbl_TransDet_Exp[[#This Row],[Account]],SR_Lookup[Account],0)),tbl_TransDet_Exp[[#This Row],[Custom SR Type]])</f>
        <v>#N/A</v>
      </c>
      <c r="AR2741" s="42">
        <f>VALUE(CONCATENATE(C2741,TEXT(tbl_TransDet_Exp[[#This Row],[Pd]],"00")))</f>
        <v>0</v>
      </c>
      <c r="AS2741" s="42" t="str">
        <f>TEXT(tbl_TransDet_Exp[[#This Row],[Project Id]],"000000")</f>
        <v>000000</v>
      </c>
      <c r="AT2741" s="42" t="e">
        <f>INDEX(Table11[Description],MATCH(tbl_TransDet_Exp[[#This Row],[Account]],Table11[GL Account],0))</f>
        <v>#N/A</v>
      </c>
      <c r="AU27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2" spans="2:47">
      <c r="B2742" s="11"/>
      <c r="C2742" s="243"/>
      <c r="D2742" s="243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244"/>
      <c r="P2742" s="11"/>
      <c r="Q2742" s="245"/>
      <c r="R2742" s="11"/>
      <c r="S2742" s="11"/>
      <c r="T2742" s="11"/>
      <c r="U2742" s="11"/>
      <c r="V2742" s="11"/>
      <c r="W2742" s="11"/>
      <c r="X2742" s="11"/>
      <c r="Y2742" s="11"/>
      <c r="Z2742" s="246"/>
      <c r="AA27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2" s="250" t="e">
        <f>IF(tbl_TransDet_Exp[[#This Row],[+/-  (HR GL Detail)]]&lt;&gt;"",tbl_TransDet_Exp[[#This Row],[+/-  (HR GL Detail)]],IF(#REF!&lt;&gt;"",#REF!,""))</f>
        <v>#REF!</v>
      </c>
      <c r="AC2742" s="250" t="str">
        <f t="shared" si="129"/>
        <v>https://financials.omni.fsu.edu/psp/sprdfi/EMPLOYEE/ERP/c/AUDIT_EXPENSE_FUNCTIONS.TE_EXP_SHEET_INQ.GBL?SHEET_ID=</v>
      </c>
      <c r="AD2742" s="250" t="str">
        <f t="shared" si="130"/>
        <v>&amp;PAGE=EX_SHEET_ENTRY</v>
      </c>
      <c r="AE2742" s="250" t="str">
        <f>IF(LEFT(tbl_TransDet_Exp[[#This Row],[Journal Id]],2)="EX",TEXT(tbl_TransDet_Exp[[#This Row],[Vch /Ex /PayId]],"0000000000"),"")</f>
        <v/>
      </c>
      <c r="AF2742" s="250" t="b">
        <f>IF(tbl_TransDet_Exp[[#This Row],[ER Lookup and Format]]&lt;&gt;"",CONCATENATE(tbl_TransDet_Exp[[#This Row],[https://financials.omni.fsu.edu/psp/sprdfi/EMPLOYEE/ERP/c/AUDIT_EXPENSE_FUNCTIONS.TE_EXP_SHEET_INQ.GBL?SHEET_ID=]],AE2742,tbl_TransDet_Exp[[#This Row],[&amp;PAGE=EX_SHEET_ENTRY]]))</f>
        <v>0</v>
      </c>
      <c r="AG2742" s="250" t="str">
        <f t="shared" si="131"/>
        <v>https://docmgmt.its.fsu.edu/NolijWeb/public/apiLoginCheck.jsp?redir=../documentviewer/%3FdocumentId%3D</v>
      </c>
      <c r="AH27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2" s="250" t="str">
        <f>tbl_TransDet_Exp[[#Headers],[&amp;TargetFrameName=None]]</f>
        <v>&amp;TargetFrameName=None</v>
      </c>
      <c r="AJ27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2" s="71"/>
      <c r="AN2742" s="22"/>
      <c r="AO2742" s="22"/>
      <c r="AP2742" s="208"/>
      <c r="AQ2742" s="42" t="e">
        <f>IF(tbl_TransDet_Exp[[#This Row],[Custom SR Type]]="",INDEX(SR_Lookup[Section Name],MATCH(tbl_TransDet_Exp[[#This Row],[Account]],SR_Lookup[Account],0)),tbl_TransDet_Exp[[#This Row],[Custom SR Type]])</f>
        <v>#N/A</v>
      </c>
      <c r="AR2742" s="42">
        <f>VALUE(CONCATENATE(C2742,TEXT(tbl_TransDet_Exp[[#This Row],[Pd]],"00")))</f>
        <v>0</v>
      </c>
      <c r="AS2742" s="42" t="str">
        <f>TEXT(tbl_TransDet_Exp[[#This Row],[Project Id]],"000000")</f>
        <v>000000</v>
      </c>
      <c r="AT2742" s="42" t="e">
        <f>INDEX(Table11[Description],MATCH(tbl_TransDet_Exp[[#This Row],[Account]],Table11[GL Account],0))</f>
        <v>#N/A</v>
      </c>
      <c r="AU27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3" spans="2:47">
      <c r="B2743" s="11"/>
      <c r="C2743" s="243"/>
      <c r="D2743" s="243"/>
      <c r="E2743" s="11"/>
      <c r="F2743" s="11"/>
      <c r="G2743" s="11"/>
      <c r="H2743" s="11"/>
      <c r="I2743" s="11"/>
      <c r="J2743" s="11"/>
      <c r="K2743" s="11"/>
      <c r="L2743" s="11"/>
      <c r="M2743" s="11"/>
      <c r="N2743" s="11"/>
      <c r="O2743" s="244"/>
      <c r="P2743" s="11"/>
      <c r="Q2743" s="245"/>
      <c r="R2743" s="11"/>
      <c r="S2743" s="11"/>
      <c r="T2743" s="11"/>
      <c r="U2743" s="11"/>
      <c r="V2743" s="11"/>
      <c r="W2743" s="11"/>
      <c r="X2743" s="11"/>
      <c r="Y2743" s="11"/>
      <c r="Z2743" s="246"/>
      <c r="AA27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3" s="250" t="e">
        <f>IF(tbl_TransDet_Exp[[#This Row],[+/-  (HR GL Detail)]]&lt;&gt;"",tbl_TransDet_Exp[[#This Row],[+/-  (HR GL Detail)]],IF(#REF!&lt;&gt;"",#REF!,""))</f>
        <v>#REF!</v>
      </c>
      <c r="AC2743" s="250" t="str">
        <f t="shared" si="129"/>
        <v>https://financials.omni.fsu.edu/psp/sprdfi/EMPLOYEE/ERP/c/AUDIT_EXPENSE_FUNCTIONS.TE_EXP_SHEET_INQ.GBL?SHEET_ID=</v>
      </c>
      <c r="AD2743" s="250" t="str">
        <f t="shared" si="130"/>
        <v>&amp;PAGE=EX_SHEET_ENTRY</v>
      </c>
      <c r="AE2743" s="250" t="str">
        <f>IF(LEFT(tbl_TransDet_Exp[[#This Row],[Journal Id]],2)="EX",TEXT(tbl_TransDet_Exp[[#This Row],[Vch /Ex /PayId]],"0000000000"),"")</f>
        <v/>
      </c>
      <c r="AF2743" s="250" t="b">
        <f>IF(tbl_TransDet_Exp[[#This Row],[ER Lookup and Format]]&lt;&gt;"",CONCATENATE(tbl_TransDet_Exp[[#This Row],[https://financials.omni.fsu.edu/psp/sprdfi/EMPLOYEE/ERP/c/AUDIT_EXPENSE_FUNCTIONS.TE_EXP_SHEET_INQ.GBL?SHEET_ID=]],AE2743,tbl_TransDet_Exp[[#This Row],[&amp;PAGE=EX_SHEET_ENTRY]]))</f>
        <v>0</v>
      </c>
      <c r="AG2743" s="250" t="str">
        <f t="shared" si="131"/>
        <v>https://docmgmt.its.fsu.edu/NolijWeb/public/apiLoginCheck.jsp?redir=../documentviewer/%3FdocumentId%3D</v>
      </c>
      <c r="AH27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3" s="250" t="str">
        <f>tbl_TransDet_Exp[[#Headers],[&amp;TargetFrameName=None]]</f>
        <v>&amp;TargetFrameName=None</v>
      </c>
      <c r="AJ27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3" s="71"/>
      <c r="AN2743" s="22"/>
      <c r="AO2743" s="22"/>
      <c r="AP2743" s="208"/>
      <c r="AQ2743" s="42" t="e">
        <f>IF(tbl_TransDet_Exp[[#This Row],[Custom SR Type]]="",INDEX(SR_Lookup[Section Name],MATCH(tbl_TransDet_Exp[[#This Row],[Account]],SR_Lookup[Account],0)),tbl_TransDet_Exp[[#This Row],[Custom SR Type]])</f>
        <v>#N/A</v>
      </c>
      <c r="AR2743" s="42">
        <f>VALUE(CONCATENATE(C2743,TEXT(tbl_TransDet_Exp[[#This Row],[Pd]],"00")))</f>
        <v>0</v>
      </c>
      <c r="AS2743" s="42" t="str">
        <f>TEXT(tbl_TransDet_Exp[[#This Row],[Project Id]],"000000")</f>
        <v>000000</v>
      </c>
      <c r="AT2743" s="42" t="e">
        <f>INDEX(Table11[Description],MATCH(tbl_TransDet_Exp[[#This Row],[Account]],Table11[GL Account],0))</f>
        <v>#N/A</v>
      </c>
      <c r="AU27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4" spans="2:47">
      <c r="B2744" s="11"/>
      <c r="C2744" s="243"/>
      <c r="D2744" s="243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244"/>
      <c r="P2744" s="11"/>
      <c r="Q2744" s="245"/>
      <c r="R2744" s="11"/>
      <c r="S2744" s="11"/>
      <c r="T2744" s="11"/>
      <c r="U2744" s="11"/>
      <c r="V2744" s="11"/>
      <c r="W2744" s="11"/>
      <c r="X2744" s="11"/>
      <c r="Y2744" s="11"/>
      <c r="Z2744" s="246"/>
      <c r="AA27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4" s="250" t="e">
        <f>IF(tbl_TransDet_Exp[[#This Row],[+/-  (HR GL Detail)]]&lt;&gt;"",tbl_TransDet_Exp[[#This Row],[+/-  (HR GL Detail)]],IF(#REF!&lt;&gt;"",#REF!,""))</f>
        <v>#REF!</v>
      </c>
      <c r="AC2744" s="250" t="str">
        <f t="shared" si="129"/>
        <v>https://financials.omni.fsu.edu/psp/sprdfi/EMPLOYEE/ERP/c/AUDIT_EXPENSE_FUNCTIONS.TE_EXP_SHEET_INQ.GBL?SHEET_ID=</v>
      </c>
      <c r="AD2744" s="250" t="str">
        <f t="shared" si="130"/>
        <v>&amp;PAGE=EX_SHEET_ENTRY</v>
      </c>
      <c r="AE2744" s="250" t="str">
        <f>IF(LEFT(tbl_TransDet_Exp[[#This Row],[Journal Id]],2)="EX",TEXT(tbl_TransDet_Exp[[#This Row],[Vch /Ex /PayId]],"0000000000"),"")</f>
        <v/>
      </c>
      <c r="AF2744" s="250" t="b">
        <f>IF(tbl_TransDet_Exp[[#This Row],[ER Lookup and Format]]&lt;&gt;"",CONCATENATE(tbl_TransDet_Exp[[#This Row],[https://financials.omni.fsu.edu/psp/sprdfi/EMPLOYEE/ERP/c/AUDIT_EXPENSE_FUNCTIONS.TE_EXP_SHEET_INQ.GBL?SHEET_ID=]],AE2744,tbl_TransDet_Exp[[#This Row],[&amp;PAGE=EX_SHEET_ENTRY]]))</f>
        <v>0</v>
      </c>
      <c r="AG2744" s="250" t="str">
        <f t="shared" si="131"/>
        <v>https://docmgmt.its.fsu.edu/NolijWeb/public/apiLoginCheck.jsp?redir=../documentviewer/%3FdocumentId%3D</v>
      </c>
      <c r="AH27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4" s="250" t="str">
        <f>tbl_TransDet_Exp[[#Headers],[&amp;TargetFrameName=None]]</f>
        <v>&amp;TargetFrameName=None</v>
      </c>
      <c r="AJ27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4" s="71"/>
      <c r="AN2744" s="22"/>
      <c r="AO2744" s="22"/>
      <c r="AP2744" s="208"/>
      <c r="AQ2744" s="42" t="e">
        <f>IF(tbl_TransDet_Exp[[#This Row],[Custom SR Type]]="",INDEX(SR_Lookup[Section Name],MATCH(tbl_TransDet_Exp[[#This Row],[Account]],SR_Lookup[Account],0)),tbl_TransDet_Exp[[#This Row],[Custom SR Type]])</f>
        <v>#N/A</v>
      </c>
      <c r="AR2744" s="42">
        <f>VALUE(CONCATENATE(C2744,TEXT(tbl_TransDet_Exp[[#This Row],[Pd]],"00")))</f>
        <v>0</v>
      </c>
      <c r="AS2744" s="42" t="str">
        <f>TEXT(tbl_TransDet_Exp[[#This Row],[Project Id]],"000000")</f>
        <v>000000</v>
      </c>
      <c r="AT2744" s="42" t="e">
        <f>INDEX(Table11[Description],MATCH(tbl_TransDet_Exp[[#This Row],[Account]],Table11[GL Account],0))</f>
        <v>#N/A</v>
      </c>
      <c r="AU27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5" spans="2:47">
      <c r="B2745" s="11"/>
      <c r="C2745" s="243"/>
      <c r="D2745" s="243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244"/>
      <c r="P2745" s="11"/>
      <c r="Q2745" s="245"/>
      <c r="R2745" s="11"/>
      <c r="S2745" s="11"/>
      <c r="T2745" s="11"/>
      <c r="U2745" s="11"/>
      <c r="V2745" s="11"/>
      <c r="W2745" s="11"/>
      <c r="X2745" s="11"/>
      <c r="Y2745" s="11"/>
      <c r="Z2745" s="246"/>
      <c r="AA27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5" s="250" t="e">
        <f>IF(tbl_TransDet_Exp[[#This Row],[+/-  (HR GL Detail)]]&lt;&gt;"",tbl_TransDet_Exp[[#This Row],[+/-  (HR GL Detail)]],IF(#REF!&lt;&gt;"",#REF!,""))</f>
        <v>#REF!</v>
      </c>
      <c r="AC2745" s="250" t="str">
        <f t="shared" si="129"/>
        <v>https://financials.omni.fsu.edu/psp/sprdfi/EMPLOYEE/ERP/c/AUDIT_EXPENSE_FUNCTIONS.TE_EXP_SHEET_INQ.GBL?SHEET_ID=</v>
      </c>
      <c r="AD2745" s="250" t="str">
        <f t="shared" si="130"/>
        <v>&amp;PAGE=EX_SHEET_ENTRY</v>
      </c>
      <c r="AE2745" s="250" t="str">
        <f>IF(LEFT(tbl_TransDet_Exp[[#This Row],[Journal Id]],2)="EX",TEXT(tbl_TransDet_Exp[[#This Row],[Vch /Ex /PayId]],"0000000000"),"")</f>
        <v/>
      </c>
      <c r="AF2745" s="250" t="b">
        <f>IF(tbl_TransDet_Exp[[#This Row],[ER Lookup and Format]]&lt;&gt;"",CONCATENATE(tbl_TransDet_Exp[[#This Row],[https://financials.omni.fsu.edu/psp/sprdfi/EMPLOYEE/ERP/c/AUDIT_EXPENSE_FUNCTIONS.TE_EXP_SHEET_INQ.GBL?SHEET_ID=]],AE2745,tbl_TransDet_Exp[[#This Row],[&amp;PAGE=EX_SHEET_ENTRY]]))</f>
        <v>0</v>
      </c>
      <c r="AG2745" s="250" t="str">
        <f t="shared" si="131"/>
        <v>https://docmgmt.its.fsu.edu/NolijWeb/public/apiLoginCheck.jsp?redir=../documentviewer/%3FdocumentId%3D</v>
      </c>
      <c r="AH27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5" s="250" t="str">
        <f>tbl_TransDet_Exp[[#Headers],[&amp;TargetFrameName=None]]</f>
        <v>&amp;TargetFrameName=None</v>
      </c>
      <c r="AJ27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5" s="71"/>
      <c r="AN2745" s="22"/>
      <c r="AO2745" s="22"/>
      <c r="AP2745" s="208"/>
      <c r="AQ2745" s="42" t="e">
        <f>IF(tbl_TransDet_Exp[[#This Row],[Custom SR Type]]="",INDEX(SR_Lookup[Section Name],MATCH(tbl_TransDet_Exp[[#This Row],[Account]],SR_Lookup[Account],0)),tbl_TransDet_Exp[[#This Row],[Custom SR Type]])</f>
        <v>#N/A</v>
      </c>
      <c r="AR2745" s="42">
        <f>VALUE(CONCATENATE(C2745,TEXT(tbl_TransDet_Exp[[#This Row],[Pd]],"00")))</f>
        <v>0</v>
      </c>
      <c r="AS2745" s="42" t="str">
        <f>TEXT(tbl_TransDet_Exp[[#This Row],[Project Id]],"000000")</f>
        <v>000000</v>
      </c>
      <c r="AT2745" s="42" t="e">
        <f>INDEX(Table11[Description],MATCH(tbl_TransDet_Exp[[#This Row],[Account]],Table11[GL Account],0))</f>
        <v>#N/A</v>
      </c>
      <c r="AU27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6" spans="2:47">
      <c r="B2746" s="11"/>
      <c r="C2746" s="243"/>
      <c r="D2746" s="243"/>
      <c r="E2746" s="11"/>
      <c r="F2746" s="11"/>
      <c r="G2746" s="11"/>
      <c r="H2746" s="11"/>
      <c r="I2746" s="11"/>
      <c r="J2746" s="11"/>
      <c r="K2746" s="11"/>
      <c r="L2746" s="11"/>
      <c r="M2746" s="11"/>
      <c r="N2746" s="11"/>
      <c r="O2746" s="244"/>
      <c r="P2746" s="11"/>
      <c r="Q2746" s="245"/>
      <c r="R2746" s="11"/>
      <c r="S2746" s="11"/>
      <c r="T2746" s="11"/>
      <c r="U2746" s="11"/>
      <c r="V2746" s="11"/>
      <c r="W2746" s="11"/>
      <c r="X2746" s="11"/>
      <c r="Y2746" s="11"/>
      <c r="Z2746" s="246"/>
      <c r="AA27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6" s="250" t="e">
        <f>IF(tbl_TransDet_Exp[[#This Row],[+/-  (HR GL Detail)]]&lt;&gt;"",tbl_TransDet_Exp[[#This Row],[+/-  (HR GL Detail)]],IF(#REF!&lt;&gt;"",#REF!,""))</f>
        <v>#REF!</v>
      </c>
      <c r="AC2746" s="250" t="str">
        <f t="shared" si="129"/>
        <v>https://financials.omni.fsu.edu/psp/sprdfi/EMPLOYEE/ERP/c/AUDIT_EXPENSE_FUNCTIONS.TE_EXP_SHEET_INQ.GBL?SHEET_ID=</v>
      </c>
      <c r="AD2746" s="250" t="str">
        <f t="shared" si="130"/>
        <v>&amp;PAGE=EX_SHEET_ENTRY</v>
      </c>
      <c r="AE2746" s="250" t="str">
        <f>IF(LEFT(tbl_TransDet_Exp[[#This Row],[Journal Id]],2)="EX",TEXT(tbl_TransDet_Exp[[#This Row],[Vch /Ex /PayId]],"0000000000"),"")</f>
        <v/>
      </c>
      <c r="AF2746" s="250" t="b">
        <f>IF(tbl_TransDet_Exp[[#This Row],[ER Lookup and Format]]&lt;&gt;"",CONCATENATE(tbl_TransDet_Exp[[#This Row],[https://financials.omni.fsu.edu/psp/sprdfi/EMPLOYEE/ERP/c/AUDIT_EXPENSE_FUNCTIONS.TE_EXP_SHEET_INQ.GBL?SHEET_ID=]],AE2746,tbl_TransDet_Exp[[#This Row],[&amp;PAGE=EX_SHEET_ENTRY]]))</f>
        <v>0</v>
      </c>
      <c r="AG2746" s="250" t="str">
        <f t="shared" si="131"/>
        <v>https://docmgmt.its.fsu.edu/NolijWeb/public/apiLoginCheck.jsp?redir=../documentviewer/%3FdocumentId%3D</v>
      </c>
      <c r="AH27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6" s="250" t="str">
        <f>tbl_TransDet_Exp[[#Headers],[&amp;TargetFrameName=None]]</f>
        <v>&amp;TargetFrameName=None</v>
      </c>
      <c r="AJ27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6" s="71"/>
      <c r="AN2746" s="22"/>
      <c r="AO2746" s="22"/>
      <c r="AP2746" s="208"/>
      <c r="AQ2746" s="42" t="e">
        <f>IF(tbl_TransDet_Exp[[#This Row],[Custom SR Type]]="",INDEX(SR_Lookup[Section Name],MATCH(tbl_TransDet_Exp[[#This Row],[Account]],SR_Lookup[Account],0)),tbl_TransDet_Exp[[#This Row],[Custom SR Type]])</f>
        <v>#N/A</v>
      </c>
      <c r="AR2746" s="42">
        <f>VALUE(CONCATENATE(C2746,TEXT(tbl_TransDet_Exp[[#This Row],[Pd]],"00")))</f>
        <v>0</v>
      </c>
      <c r="AS2746" s="42" t="str">
        <f>TEXT(tbl_TransDet_Exp[[#This Row],[Project Id]],"000000")</f>
        <v>000000</v>
      </c>
      <c r="AT2746" s="42" t="e">
        <f>INDEX(Table11[Description],MATCH(tbl_TransDet_Exp[[#This Row],[Account]],Table11[GL Account],0))</f>
        <v>#N/A</v>
      </c>
      <c r="AU27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7" spans="2:47">
      <c r="B2747" s="11"/>
      <c r="C2747" s="243"/>
      <c r="D2747" s="243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244"/>
      <c r="P2747" s="11"/>
      <c r="Q2747" s="245"/>
      <c r="R2747" s="11"/>
      <c r="S2747" s="11"/>
      <c r="T2747" s="11"/>
      <c r="U2747" s="11"/>
      <c r="V2747" s="11"/>
      <c r="W2747" s="11"/>
      <c r="X2747" s="11"/>
      <c r="Y2747" s="11"/>
      <c r="Z2747" s="246"/>
      <c r="AA27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7" s="250" t="e">
        <f>IF(tbl_TransDet_Exp[[#This Row],[+/-  (HR GL Detail)]]&lt;&gt;"",tbl_TransDet_Exp[[#This Row],[+/-  (HR GL Detail)]],IF(#REF!&lt;&gt;"",#REF!,""))</f>
        <v>#REF!</v>
      </c>
      <c r="AC2747" s="250" t="str">
        <f t="shared" si="129"/>
        <v>https://financials.omni.fsu.edu/psp/sprdfi/EMPLOYEE/ERP/c/AUDIT_EXPENSE_FUNCTIONS.TE_EXP_SHEET_INQ.GBL?SHEET_ID=</v>
      </c>
      <c r="AD2747" s="250" t="str">
        <f t="shared" si="130"/>
        <v>&amp;PAGE=EX_SHEET_ENTRY</v>
      </c>
      <c r="AE2747" s="250" t="str">
        <f>IF(LEFT(tbl_TransDet_Exp[[#This Row],[Journal Id]],2)="EX",TEXT(tbl_TransDet_Exp[[#This Row],[Vch /Ex /PayId]],"0000000000"),"")</f>
        <v/>
      </c>
      <c r="AF2747" s="250" t="b">
        <f>IF(tbl_TransDet_Exp[[#This Row],[ER Lookup and Format]]&lt;&gt;"",CONCATENATE(tbl_TransDet_Exp[[#This Row],[https://financials.omni.fsu.edu/psp/sprdfi/EMPLOYEE/ERP/c/AUDIT_EXPENSE_FUNCTIONS.TE_EXP_SHEET_INQ.GBL?SHEET_ID=]],AE2747,tbl_TransDet_Exp[[#This Row],[&amp;PAGE=EX_SHEET_ENTRY]]))</f>
        <v>0</v>
      </c>
      <c r="AG2747" s="250" t="str">
        <f t="shared" si="131"/>
        <v>https://docmgmt.its.fsu.edu/NolijWeb/public/apiLoginCheck.jsp?redir=../documentviewer/%3FdocumentId%3D</v>
      </c>
      <c r="AH27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7" s="250" t="str">
        <f>tbl_TransDet_Exp[[#Headers],[&amp;TargetFrameName=None]]</f>
        <v>&amp;TargetFrameName=None</v>
      </c>
      <c r="AJ27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7" s="71"/>
      <c r="AN2747" s="22"/>
      <c r="AO2747" s="22"/>
      <c r="AP2747" s="208"/>
      <c r="AQ2747" s="42" t="e">
        <f>IF(tbl_TransDet_Exp[[#This Row],[Custom SR Type]]="",INDEX(SR_Lookup[Section Name],MATCH(tbl_TransDet_Exp[[#This Row],[Account]],SR_Lookup[Account],0)),tbl_TransDet_Exp[[#This Row],[Custom SR Type]])</f>
        <v>#N/A</v>
      </c>
      <c r="AR2747" s="42">
        <f>VALUE(CONCATENATE(C2747,TEXT(tbl_TransDet_Exp[[#This Row],[Pd]],"00")))</f>
        <v>0</v>
      </c>
      <c r="AS2747" s="42" t="str">
        <f>TEXT(tbl_TransDet_Exp[[#This Row],[Project Id]],"000000")</f>
        <v>000000</v>
      </c>
      <c r="AT2747" s="42" t="e">
        <f>INDEX(Table11[Description],MATCH(tbl_TransDet_Exp[[#This Row],[Account]],Table11[GL Account],0))</f>
        <v>#N/A</v>
      </c>
      <c r="AU27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8" spans="2:47">
      <c r="B2748" s="11"/>
      <c r="C2748" s="243"/>
      <c r="D2748" s="243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244"/>
      <c r="P2748" s="11"/>
      <c r="Q2748" s="245"/>
      <c r="R2748" s="11"/>
      <c r="S2748" s="11"/>
      <c r="T2748" s="11"/>
      <c r="U2748" s="11"/>
      <c r="V2748" s="11"/>
      <c r="W2748" s="11"/>
      <c r="X2748" s="11"/>
      <c r="Y2748" s="11"/>
      <c r="Z2748" s="246"/>
      <c r="AA27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8" s="250" t="e">
        <f>IF(tbl_TransDet_Exp[[#This Row],[+/-  (HR GL Detail)]]&lt;&gt;"",tbl_TransDet_Exp[[#This Row],[+/-  (HR GL Detail)]],IF(#REF!&lt;&gt;"",#REF!,""))</f>
        <v>#REF!</v>
      </c>
      <c r="AC2748" s="250" t="str">
        <f t="shared" si="129"/>
        <v>https://financials.omni.fsu.edu/psp/sprdfi/EMPLOYEE/ERP/c/AUDIT_EXPENSE_FUNCTIONS.TE_EXP_SHEET_INQ.GBL?SHEET_ID=</v>
      </c>
      <c r="AD2748" s="250" t="str">
        <f t="shared" si="130"/>
        <v>&amp;PAGE=EX_SHEET_ENTRY</v>
      </c>
      <c r="AE2748" s="250" t="str">
        <f>IF(LEFT(tbl_TransDet_Exp[[#This Row],[Journal Id]],2)="EX",TEXT(tbl_TransDet_Exp[[#This Row],[Vch /Ex /PayId]],"0000000000"),"")</f>
        <v/>
      </c>
      <c r="AF2748" s="250" t="b">
        <f>IF(tbl_TransDet_Exp[[#This Row],[ER Lookup and Format]]&lt;&gt;"",CONCATENATE(tbl_TransDet_Exp[[#This Row],[https://financials.omni.fsu.edu/psp/sprdfi/EMPLOYEE/ERP/c/AUDIT_EXPENSE_FUNCTIONS.TE_EXP_SHEET_INQ.GBL?SHEET_ID=]],AE2748,tbl_TransDet_Exp[[#This Row],[&amp;PAGE=EX_SHEET_ENTRY]]))</f>
        <v>0</v>
      </c>
      <c r="AG2748" s="250" t="str">
        <f t="shared" si="131"/>
        <v>https://docmgmt.its.fsu.edu/NolijWeb/public/apiLoginCheck.jsp?redir=../documentviewer/%3FdocumentId%3D</v>
      </c>
      <c r="AH27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8" s="250" t="str">
        <f>tbl_TransDet_Exp[[#Headers],[&amp;TargetFrameName=None]]</f>
        <v>&amp;TargetFrameName=None</v>
      </c>
      <c r="AJ27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8" s="71"/>
      <c r="AN2748" s="22"/>
      <c r="AO2748" s="22"/>
      <c r="AP2748" s="208"/>
      <c r="AQ2748" s="42" t="e">
        <f>IF(tbl_TransDet_Exp[[#This Row],[Custom SR Type]]="",INDEX(SR_Lookup[Section Name],MATCH(tbl_TransDet_Exp[[#This Row],[Account]],SR_Lookup[Account],0)),tbl_TransDet_Exp[[#This Row],[Custom SR Type]])</f>
        <v>#N/A</v>
      </c>
      <c r="AR2748" s="42">
        <f>VALUE(CONCATENATE(C2748,TEXT(tbl_TransDet_Exp[[#This Row],[Pd]],"00")))</f>
        <v>0</v>
      </c>
      <c r="AS2748" s="42" t="str">
        <f>TEXT(tbl_TransDet_Exp[[#This Row],[Project Id]],"000000")</f>
        <v>000000</v>
      </c>
      <c r="AT2748" s="42" t="e">
        <f>INDEX(Table11[Description],MATCH(tbl_TransDet_Exp[[#This Row],[Account]],Table11[GL Account],0))</f>
        <v>#N/A</v>
      </c>
      <c r="AU27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49" spans="2:47">
      <c r="B2749" s="11"/>
      <c r="C2749" s="243"/>
      <c r="D2749" s="243"/>
      <c r="E2749" s="11"/>
      <c r="F2749" s="11"/>
      <c r="G2749" s="11"/>
      <c r="H2749" s="11"/>
      <c r="I2749" s="11"/>
      <c r="J2749" s="11"/>
      <c r="K2749" s="11"/>
      <c r="L2749" s="11"/>
      <c r="M2749" s="11"/>
      <c r="N2749" s="11"/>
      <c r="O2749" s="244"/>
      <c r="P2749" s="11"/>
      <c r="Q2749" s="245"/>
      <c r="R2749" s="11"/>
      <c r="S2749" s="11"/>
      <c r="T2749" s="11"/>
      <c r="U2749" s="11"/>
      <c r="V2749" s="11"/>
      <c r="W2749" s="11"/>
      <c r="X2749" s="11"/>
      <c r="Y2749" s="11"/>
      <c r="Z2749" s="246"/>
      <c r="AA27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49" s="250" t="e">
        <f>IF(tbl_TransDet_Exp[[#This Row],[+/-  (HR GL Detail)]]&lt;&gt;"",tbl_TransDet_Exp[[#This Row],[+/-  (HR GL Detail)]],IF(#REF!&lt;&gt;"",#REF!,""))</f>
        <v>#REF!</v>
      </c>
      <c r="AC2749" s="250" t="str">
        <f t="shared" si="129"/>
        <v>https://financials.omni.fsu.edu/psp/sprdfi/EMPLOYEE/ERP/c/AUDIT_EXPENSE_FUNCTIONS.TE_EXP_SHEET_INQ.GBL?SHEET_ID=</v>
      </c>
      <c r="AD2749" s="250" t="str">
        <f t="shared" si="130"/>
        <v>&amp;PAGE=EX_SHEET_ENTRY</v>
      </c>
      <c r="AE2749" s="250" t="str">
        <f>IF(LEFT(tbl_TransDet_Exp[[#This Row],[Journal Id]],2)="EX",TEXT(tbl_TransDet_Exp[[#This Row],[Vch /Ex /PayId]],"0000000000"),"")</f>
        <v/>
      </c>
      <c r="AF2749" s="250" t="b">
        <f>IF(tbl_TransDet_Exp[[#This Row],[ER Lookup and Format]]&lt;&gt;"",CONCATENATE(tbl_TransDet_Exp[[#This Row],[https://financials.omni.fsu.edu/psp/sprdfi/EMPLOYEE/ERP/c/AUDIT_EXPENSE_FUNCTIONS.TE_EXP_SHEET_INQ.GBL?SHEET_ID=]],AE2749,tbl_TransDet_Exp[[#This Row],[&amp;PAGE=EX_SHEET_ENTRY]]))</f>
        <v>0</v>
      </c>
      <c r="AG2749" s="250" t="str">
        <f t="shared" si="131"/>
        <v>https://docmgmt.its.fsu.edu/NolijWeb/public/apiLoginCheck.jsp?redir=../documentviewer/%3FdocumentId%3D</v>
      </c>
      <c r="AH27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49" s="250" t="str">
        <f>tbl_TransDet_Exp[[#Headers],[&amp;TargetFrameName=None]]</f>
        <v>&amp;TargetFrameName=None</v>
      </c>
      <c r="AJ27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49" s="71"/>
      <c r="AN2749" s="22"/>
      <c r="AO2749" s="22"/>
      <c r="AP2749" s="208"/>
      <c r="AQ2749" s="42" t="e">
        <f>IF(tbl_TransDet_Exp[[#This Row],[Custom SR Type]]="",INDEX(SR_Lookup[Section Name],MATCH(tbl_TransDet_Exp[[#This Row],[Account]],SR_Lookup[Account],0)),tbl_TransDet_Exp[[#This Row],[Custom SR Type]])</f>
        <v>#N/A</v>
      </c>
      <c r="AR2749" s="42">
        <f>VALUE(CONCATENATE(C2749,TEXT(tbl_TransDet_Exp[[#This Row],[Pd]],"00")))</f>
        <v>0</v>
      </c>
      <c r="AS2749" s="42" t="str">
        <f>TEXT(tbl_TransDet_Exp[[#This Row],[Project Id]],"000000")</f>
        <v>000000</v>
      </c>
      <c r="AT2749" s="42" t="e">
        <f>INDEX(Table11[Description],MATCH(tbl_TransDet_Exp[[#This Row],[Account]],Table11[GL Account],0))</f>
        <v>#N/A</v>
      </c>
      <c r="AU27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0" spans="2:47">
      <c r="B2750" s="11"/>
      <c r="C2750" s="243"/>
      <c r="D2750" s="243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244"/>
      <c r="P2750" s="11"/>
      <c r="Q2750" s="245"/>
      <c r="R2750" s="11"/>
      <c r="S2750" s="11"/>
      <c r="T2750" s="11"/>
      <c r="U2750" s="11"/>
      <c r="V2750" s="11"/>
      <c r="W2750" s="11"/>
      <c r="X2750" s="11"/>
      <c r="Y2750" s="11"/>
      <c r="Z2750" s="246"/>
      <c r="AA27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0" s="250" t="e">
        <f>IF(tbl_TransDet_Exp[[#This Row],[+/-  (HR GL Detail)]]&lt;&gt;"",tbl_TransDet_Exp[[#This Row],[+/-  (HR GL Detail)]],IF(#REF!&lt;&gt;"",#REF!,""))</f>
        <v>#REF!</v>
      </c>
      <c r="AC2750" s="250" t="str">
        <f t="shared" si="129"/>
        <v>https://financials.omni.fsu.edu/psp/sprdfi/EMPLOYEE/ERP/c/AUDIT_EXPENSE_FUNCTIONS.TE_EXP_SHEET_INQ.GBL?SHEET_ID=</v>
      </c>
      <c r="AD2750" s="250" t="str">
        <f t="shared" si="130"/>
        <v>&amp;PAGE=EX_SHEET_ENTRY</v>
      </c>
      <c r="AE2750" s="250" t="str">
        <f>IF(LEFT(tbl_TransDet_Exp[[#This Row],[Journal Id]],2)="EX",TEXT(tbl_TransDet_Exp[[#This Row],[Vch /Ex /PayId]],"0000000000"),"")</f>
        <v/>
      </c>
      <c r="AF2750" s="250" t="b">
        <f>IF(tbl_TransDet_Exp[[#This Row],[ER Lookup and Format]]&lt;&gt;"",CONCATENATE(tbl_TransDet_Exp[[#This Row],[https://financials.omni.fsu.edu/psp/sprdfi/EMPLOYEE/ERP/c/AUDIT_EXPENSE_FUNCTIONS.TE_EXP_SHEET_INQ.GBL?SHEET_ID=]],AE2750,tbl_TransDet_Exp[[#This Row],[&amp;PAGE=EX_SHEET_ENTRY]]))</f>
        <v>0</v>
      </c>
      <c r="AG2750" s="250" t="str">
        <f t="shared" si="131"/>
        <v>https://docmgmt.its.fsu.edu/NolijWeb/public/apiLoginCheck.jsp?redir=../documentviewer/%3FdocumentId%3D</v>
      </c>
      <c r="AH27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0" s="250" t="str">
        <f>tbl_TransDet_Exp[[#Headers],[&amp;TargetFrameName=None]]</f>
        <v>&amp;TargetFrameName=None</v>
      </c>
      <c r="AJ27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0" s="71"/>
      <c r="AN2750" s="22"/>
      <c r="AO2750" s="22"/>
      <c r="AP2750" s="208"/>
      <c r="AQ2750" s="42" t="e">
        <f>IF(tbl_TransDet_Exp[[#This Row],[Custom SR Type]]="",INDEX(SR_Lookup[Section Name],MATCH(tbl_TransDet_Exp[[#This Row],[Account]],SR_Lookup[Account],0)),tbl_TransDet_Exp[[#This Row],[Custom SR Type]])</f>
        <v>#N/A</v>
      </c>
      <c r="AR2750" s="42">
        <f>VALUE(CONCATENATE(C2750,TEXT(tbl_TransDet_Exp[[#This Row],[Pd]],"00")))</f>
        <v>0</v>
      </c>
      <c r="AS2750" s="42" t="str">
        <f>TEXT(tbl_TransDet_Exp[[#This Row],[Project Id]],"000000")</f>
        <v>000000</v>
      </c>
      <c r="AT2750" s="42" t="e">
        <f>INDEX(Table11[Description],MATCH(tbl_TransDet_Exp[[#This Row],[Account]],Table11[GL Account],0))</f>
        <v>#N/A</v>
      </c>
      <c r="AU27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1" spans="2:47">
      <c r="B2751" s="11"/>
      <c r="C2751" s="243"/>
      <c r="D2751" s="243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244"/>
      <c r="P2751" s="11"/>
      <c r="Q2751" s="245"/>
      <c r="R2751" s="11"/>
      <c r="S2751" s="11"/>
      <c r="T2751" s="11"/>
      <c r="U2751" s="11"/>
      <c r="V2751" s="11"/>
      <c r="W2751" s="11"/>
      <c r="X2751" s="11"/>
      <c r="Y2751" s="11"/>
      <c r="Z2751" s="246"/>
      <c r="AA27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1" s="250" t="e">
        <f>IF(tbl_TransDet_Exp[[#This Row],[+/-  (HR GL Detail)]]&lt;&gt;"",tbl_TransDet_Exp[[#This Row],[+/-  (HR GL Detail)]],IF(#REF!&lt;&gt;"",#REF!,""))</f>
        <v>#REF!</v>
      </c>
      <c r="AC2751" s="250" t="str">
        <f t="shared" si="129"/>
        <v>https://financials.omni.fsu.edu/psp/sprdfi/EMPLOYEE/ERP/c/AUDIT_EXPENSE_FUNCTIONS.TE_EXP_SHEET_INQ.GBL?SHEET_ID=</v>
      </c>
      <c r="AD2751" s="250" t="str">
        <f t="shared" si="130"/>
        <v>&amp;PAGE=EX_SHEET_ENTRY</v>
      </c>
      <c r="AE2751" s="250" t="str">
        <f>IF(LEFT(tbl_TransDet_Exp[[#This Row],[Journal Id]],2)="EX",TEXT(tbl_TransDet_Exp[[#This Row],[Vch /Ex /PayId]],"0000000000"),"")</f>
        <v/>
      </c>
      <c r="AF2751" s="250" t="b">
        <f>IF(tbl_TransDet_Exp[[#This Row],[ER Lookup and Format]]&lt;&gt;"",CONCATENATE(tbl_TransDet_Exp[[#This Row],[https://financials.omni.fsu.edu/psp/sprdfi/EMPLOYEE/ERP/c/AUDIT_EXPENSE_FUNCTIONS.TE_EXP_SHEET_INQ.GBL?SHEET_ID=]],AE2751,tbl_TransDet_Exp[[#This Row],[&amp;PAGE=EX_SHEET_ENTRY]]))</f>
        <v>0</v>
      </c>
      <c r="AG2751" s="250" t="str">
        <f t="shared" si="131"/>
        <v>https://docmgmt.its.fsu.edu/NolijWeb/public/apiLoginCheck.jsp?redir=../documentviewer/%3FdocumentId%3D</v>
      </c>
      <c r="AH27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1" s="250" t="str">
        <f>tbl_TransDet_Exp[[#Headers],[&amp;TargetFrameName=None]]</f>
        <v>&amp;TargetFrameName=None</v>
      </c>
      <c r="AJ27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1" s="71"/>
      <c r="AN2751" s="22"/>
      <c r="AO2751" s="22"/>
      <c r="AP2751" s="208"/>
      <c r="AQ2751" s="42" t="e">
        <f>IF(tbl_TransDet_Exp[[#This Row],[Custom SR Type]]="",INDEX(SR_Lookup[Section Name],MATCH(tbl_TransDet_Exp[[#This Row],[Account]],SR_Lookup[Account],0)),tbl_TransDet_Exp[[#This Row],[Custom SR Type]])</f>
        <v>#N/A</v>
      </c>
      <c r="AR2751" s="42">
        <f>VALUE(CONCATENATE(C2751,TEXT(tbl_TransDet_Exp[[#This Row],[Pd]],"00")))</f>
        <v>0</v>
      </c>
      <c r="AS2751" s="42" t="str">
        <f>TEXT(tbl_TransDet_Exp[[#This Row],[Project Id]],"000000")</f>
        <v>000000</v>
      </c>
      <c r="AT2751" s="42" t="e">
        <f>INDEX(Table11[Description],MATCH(tbl_TransDet_Exp[[#This Row],[Account]],Table11[GL Account],0))</f>
        <v>#N/A</v>
      </c>
      <c r="AU27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2" spans="2:47">
      <c r="B2752" s="11"/>
      <c r="C2752" s="243"/>
      <c r="D2752" s="243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244"/>
      <c r="P2752" s="11"/>
      <c r="Q2752" s="245"/>
      <c r="R2752" s="11"/>
      <c r="S2752" s="11"/>
      <c r="T2752" s="11"/>
      <c r="U2752" s="11"/>
      <c r="V2752" s="11"/>
      <c r="W2752" s="11"/>
      <c r="X2752" s="11"/>
      <c r="Y2752" s="11"/>
      <c r="Z2752" s="246"/>
      <c r="AA27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2" s="250" t="e">
        <f>IF(tbl_TransDet_Exp[[#This Row],[+/-  (HR GL Detail)]]&lt;&gt;"",tbl_TransDet_Exp[[#This Row],[+/-  (HR GL Detail)]],IF(#REF!&lt;&gt;"",#REF!,""))</f>
        <v>#REF!</v>
      </c>
      <c r="AC2752" s="250" t="str">
        <f t="shared" si="129"/>
        <v>https://financials.omni.fsu.edu/psp/sprdfi/EMPLOYEE/ERP/c/AUDIT_EXPENSE_FUNCTIONS.TE_EXP_SHEET_INQ.GBL?SHEET_ID=</v>
      </c>
      <c r="AD2752" s="250" t="str">
        <f t="shared" si="130"/>
        <v>&amp;PAGE=EX_SHEET_ENTRY</v>
      </c>
      <c r="AE2752" s="250" t="str">
        <f>IF(LEFT(tbl_TransDet_Exp[[#This Row],[Journal Id]],2)="EX",TEXT(tbl_TransDet_Exp[[#This Row],[Vch /Ex /PayId]],"0000000000"),"")</f>
        <v/>
      </c>
      <c r="AF2752" s="250" t="b">
        <f>IF(tbl_TransDet_Exp[[#This Row],[ER Lookup and Format]]&lt;&gt;"",CONCATENATE(tbl_TransDet_Exp[[#This Row],[https://financials.omni.fsu.edu/psp/sprdfi/EMPLOYEE/ERP/c/AUDIT_EXPENSE_FUNCTIONS.TE_EXP_SHEET_INQ.GBL?SHEET_ID=]],AE2752,tbl_TransDet_Exp[[#This Row],[&amp;PAGE=EX_SHEET_ENTRY]]))</f>
        <v>0</v>
      </c>
      <c r="AG2752" s="250" t="str">
        <f t="shared" si="131"/>
        <v>https://docmgmt.its.fsu.edu/NolijWeb/public/apiLoginCheck.jsp?redir=../documentviewer/%3FdocumentId%3D</v>
      </c>
      <c r="AH27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2" s="250" t="str">
        <f>tbl_TransDet_Exp[[#Headers],[&amp;TargetFrameName=None]]</f>
        <v>&amp;TargetFrameName=None</v>
      </c>
      <c r="AJ27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2" s="71"/>
      <c r="AN2752" s="22"/>
      <c r="AO2752" s="22"/>
      <c r="AP2752" s="208"/>
      <c r="AQ2752" s="42" t="e">
        <f>IF(tbl_TransDet_Exp[[#This Row],[Custom SR Type]]="",INDEX(SR_Lookup[Section Name],MATCH(tbl_TransDet_Exp[[#This Row],[Account]],SR_Lookup[Account],0)),tbl_TransDet_Exp[[#This Row],[Custom SR Type]])</f>
        <v>#N/A</v>
      </c>
      <c r="AR2752" s="42">
        <f>VALUE(CONCATENATE(C2752,TEXT(tbl_TransDet_Exp[[#This Row],[Pd]],"00")))</f>
        <v>0</v>
      </c>
      <c r="AS2752" s="42" t="str">
        <f>TEXT(tbl_TransDet_Exp[[#This Row],[Project Id]],"000000")</f>
        <v>000000</v>
      </c>
      <c r="AT2752" s="42" t="e">
        <f>INDEX(Table11[Description],MATCH(tbl_TransDet_Exp[[#This Row],[Account]],Table11[GL Account],0))</f>
        <v>#N/A</v>
      </c>
      <c r="AU27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3" spans="2:47">
      <c r="B2753" s="11"/>
      <c r="C2753" s="243"/>
      <c r="D2753" s="243"/>
      <c r="E2753" s="11"/>
      <c r="F2753" s="11"/>
      <c r="G2753" s="11"/>
      <c r="H2753" s="11"/>
      <c r="I2753" s="11"/>
      <c r="J2753" s="11"/>
      <c r="K2753" s="11"/>
      <c r="L2753" s="11"/>
      <c r="M2753" s="11"/>
      <c r="N2753" s="11"/>
      <c r="O2753" s="244"/>
      <c r="P2753" s="11"/>
      <c r="Q2753" s="245"/>
      <c r="R2753" s="11"/>
      <c r="S2753" s="11"/>
      <c r="T2753" s="11"/>
      <c r="U2753" s="11"/>
      <c r="V2753" s="11"/>
      <c r="W2753" s="11"/>
      <c r="X2753" s="11"/>
      <c r="Y2753" s="11"/>
      <c r="Z2753" s="246"/>
      <c r="AA27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3" s="250" t="e">
        <f>IF(tbl_TransDet_Exp[[#This Row],[+/-  (HR GL Detail)]]&lt;&gt;"",tbl_TransDet_Exp[[#This Row],[+/-  (HR GL Detail)]],IF(#REF!&lt;&gt;"",#REF!,""))</f>
        <v>#REF!</v>
      </c>
      <c r="AC2753" s="250" t="str">
        <f t="shared" si="129"/>
        <v>https://financials.omni.fsu.edu/psp/sprdfi/EMPLOYEE/ERP/c/AUDIT_EXPENSE_FUNCTIONS.TE_EXP_SHEET_INQ.GBL?SHEET_ID=</v>
      </c>
      <c r="AD2753" s="250" t="str">
        <f t="shared" si="130"/>
        <v>&amp;PAGE=EX_SHEET_ENTRY</v>
      </c>
      <c r="AE2753" s="250" t="str">
        <f>IF(LEFT(tbl_TransDet_Exp[[#This Row],[Journal Id]],2)="EX",TEXT(tbl_TransDet_Exp[[#This Row],[Vch /Ex /PayId]],"0000000000"),"")</f>
        <v/>
      </c>
      <c r="AF2753" s="250" t="b">
        <f>IF(tbl_TransDet_Exp[[#This Row],[ER Lookup and Format]]&lt;&gt;"",CONCATENATE(tbl_TransDet_Exp[[#This Row],[https://financials.omni.fsu.edu/psp/sprdfi/EMPLOYEE/ERP/c/AUDIT_EXPENSE_FUNCTIONS.TE_EXP_SHEET_INQ.GBL?SHEET_ID=]],AE2753,tbl_TransDet_Exp[[#This Row],[&amp;PAGE=EX_SHEET_ENTRY]]))</f>
        <v>0</v>
      </c>
      <c r="AG2753" s="250" t="str">
        <f t="shared" si="131"/>
        <v>https://docmgmt.its.fsu.edu/NolijWeb/public/apiLoginCheck.jsp?redir=../documentviewer/%3FdocumentId%3D</v>
      </c>
      <c r="AH27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3" s="250" t="str">
        <f>tbl_TransDet_Exp[[#Headers],[&amp;TargetFrameName=None]]</f>
        <v>&amp;TargetFrameName=None</v>
      </c>
      <c r="AJ27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3" s="71"/>
      <c r="AN2753" s="22"/>
      <c r="AO2753" s="22"/>
      <c r="AP2753" s="208"/>
      <c r="AQ2753" s="42" t="e">
        <f>IF(tbl_TransDet_Exp[[#This Row],[Custom SR Type]]="",INDEX(SR_Lookup[Section Name],MATCH(tbl_TransDet_Exp[[#This Row],[Account]],SR_Lookup[Account],0)),tbl_TransDet_Exp[[#This Row],[Custom SR Type]])</f>
        <v>#N/A</v>
      </c>
      <c r="AR2753" s="42">
        <f>VALUE(CONCATENATE(C2753,TEXT(tbl_TransDet_Exp[[#This Row],[Pd]],"00")))</f>
        <v>0</v>
      </c>
      <c r="AS2753" s="42" t="str">
        <f>TEXT(tbl_TransDet_Exp[[#This Row],[Project Id]],"000000")</f>
        <v>000000</v>
      </c>
      <c r="AT2753" s="42" t="e">
        <f>INDEX(Table11[Description],MATCH(tbl_TransDet_Exp[[#This Row],[Account]],Table11[GL Account],0))</f>
        <v>#N/A</v>
      </c>
      <c r="AU27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4" spans="2:47">
      <c r="B2754" s="11"/>
      <c r="C2754" s="243"/>
      <c r="D2754" s="243"/>
      <c r="E2754" s="11"/>
      <c r="F2754" s="11"/>
      <c r="G2754" s="11"/>
      <c r="H2754" s="11"/>
      <c r="I2754" s="11"/>
      <c r="J2754" s="11"/>
      <c r="K2754" s="11"/>
      <c r="L2754" s="11"/>
      <c r="M2754" s="11"/>
      <c r="N2754" s="11"/>
      <c r="O2754" s="244"/>
      <c r="P2754" s="11"/>
      <c r="Q2754" s="245"/>
      <c r="R2754" s="11"/>
      <c r="S2754" s="11"/>
      <c r="T2754" s="11"/>
      <c r="U2754" s="11"/>
      <c r="V2754" s="11"/>
      <c r="W2754" s="11"/>
      <c r="X2754" s="11"/>
      <c r="Y2754" s="11"/>
      <c r="Z2754" s="246"/>
      <c r="AA27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4" s="250" t="e">
        <f>IF(tbl_TransDet_Exp[[#This Row],[+/-  (HR GL Detail)]]&lt;&gt;"",tbl_TransDet_Exp[[#This Row],[+/-  (HR GL Detail)]],IF(#REF!&lt;&gt;"",#REF!,""))</f>
        <v>#REF!</v>
      </c>
      <c r="AC2754" s="250" t="str">
        <f t="shared" si="129"/>
        <v>https://financials.omni.fsu.edu/psp/sprdfi/EMPLOYEE/ERP/c/AUDIT_EXPENSE_FUNCTIONS.TE_EXP_SHEET_INQ.GBL?SHEET_ID=</v>
      </c>
      <c r="AD2754" s="250" t="str">
        <f t="shared" si="130"/>
        <v>&amp;PAGE=EX_SHEET_ENTRY</v>
      </c>
      <c r="AE2754" s="250" t="str">
        <f>IF(LEFT(tbl_TransDet_Exp[[#This Row],[Journal Id]],2)="EX",TEXT(tbl_TransDet_Exp[[#This Row],[Vch /Ex /PayId]],"0000000000"),"")</f>
        <v/>
      </c>
      <c r="AF2754" s="250" t="b">
        <f>IF(tbl_TransDet_Exp[[#This Row],[ER Lookup and Format]]&lt;&gt;"",CONCATENATE(tbl_TransDet_Exp[[#This Row],[https://financials.omni.fsu.edu/psp/sprdfi/EMPLOYEE/ERP/c/AUDIT_EXPENSE_FUNCTIONS.TE_EXP_SHEET_INQ.GBL?SHEET_ID=]],AE2754,tbl_TransDet_Exp[[#This Row],[&amp;PAGE=EX_SHEET_ENTRY]]))</f>
        <v>0</v>
      </c>
      <c r="AG2754" s="250" t="str">
        <f t="shared" si="131"/>
        <v>https://docmgmt.its.fsu.edu/NolijWeb/public/apiLoginCheck.jsp?redir=../documentviewer/%3FdocumentId%3D</v>
      </c>
      <c r="AH27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4" s="250" t="str">
        <f>tbl_TransDet_Exp[[#Headers],[&amp;TargetFrameName=None]]</f>
        <v>&amp;TargetFrameName=None</v>
      </c>
      <c r="AJ27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4" s="71"/>
      <c r="AN2754" s="22"/>
      <c r="AO2754" s="22"/>
      <c r="AP2754" s="208"/>
      <c r="AQ2754" s="42" t="e">
        <f>IF(tbl_TransDet_Exp[[#This Row],[Custom SR Type]]="",INDEX(SR_Lookup[Section Name],MATCH(tbl_TransDet_Exp[[#This Row],[Account]],SR_Lookup[Account],0)),tbl_TransDet_Exp[[#This Row],[Custom SR Type]])</f>
        <v>#N/A</v>
      </c>
      <c r="AR2754" s="42">
        <f>VALUE(CONCATENATE(C2754,TEXT(tbl_TransDet_Exp[[#This Row],[Pd]],"00")))</f>
        <v>0</v>
      </c>
      <c r="AS2754" s="42" t="str">
        <f>TEXT(tbl_TransDet_Exp[[#This Row],[Project Id]],"000000")</f>
        <v>000000</v>
      </c>
      <c r="AT2754" s="42" t="e">
        <f>INDEX(Table11[Description],MATCH(tbl_TransDet_Exp[[#This Row],[Account]],Table11[GL Account],0))</f>
        <v>#N/A</v>
      </c>
      <c r="AU27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5" spans="2:47">
      <c r="B2755" s="11"/>
      <c r="C2755" s="243"/>
      <c r="D2755" s="243"/>
      <c r="E2755" s="11"/>
      <c r="F2755" s="11"/>
      <c r="G2755" s="11"/>
      <c r="H2755" s="11"/>
      <c r="I2755" s="11"/>
      <c r="J2755" s="11"/>
      <c r="K2755" s="11"/>
      <c r="L2755" s="11"/>
      <c r="M2755" s="11"/>
      <c r="N2755" s="11"/>
      <c r="O2755" s="244"/>
      <c r="P2755" s="11"/>
      <c r="Q2755" s="245"/>
      <c r="R2755" s="11"/>
      <c r="S2755" s="11"/>
      <c r="T2755" s="11"/>
      <c r="U2755" s="11"/>
      <c r="V2755" s="11"/>
      <c r="W2755" s="11"/>
      <c r="X2755" s="11"/>
      <c r="Y2755" s="11"/>
      <c r="Z2755" s="246"/>
      <c r="AA27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5" s="250" t="e">
        <f>IF(tbl_TransDet_Exp[[#This Row],[+/-  (HR GL Detail)]]&lt;&gt;"",tbl_TransDet_Exp[[#This Row],[+/-  (HR GL Detail)]],IF(#REF!&lt;&gt;"",#REF!,""))</f>
        <v>#REF!</v>
      </c>
      <c r="AC2755" s="250" t="str">
        <f t="shared" si="129"/>
        <v>https://financials.omni.fsu.edu/psp/sprdfi/EMPLOYEE/ERP/c/AUDIT_EXPENSE_FUNCTIONS.TE_EXP_SHEET_INQ.GBL?SHEET_ID=</v>
      </c>
      <c r="AD2755" s="250" t="str">
        <f t="shared" si="130"/>
        <v>&amp;PAGE=EX_SHEET_ENTRY</v>
      </c>
      <c r="AE2755" s="250" t="str">
        <f>IF(LEFT(tbl_TransDet_Exp[[#This Row],[Journal Id]],2)="EX",TEXT(tbl_TransDet_Exp[[#This Row],[Vch /Ex /PayId]],"0000000000"),"")</f>
        <v/>
      </c>
      <c r="AF2755" s="250" t="b">
        <f>IF(tbl_TransDet_Exp[[#This Row],[ER Lookup and Format]]&lt;&gt;"",CONCATENATE(tbl_TransDet_Exp[[#This Row],[https://financials.omni.fsu.edu/psp/sprdfi/EMPLOYEE/ERP/c/AUDIT_EXPENSE_FUNCTIONS.TE_EXP_SHEET_INQ.GBL?SHEET_ID=]],AE2755,tbl_TransDet_Exp[[#This Row],[&amp;PAGE=EX_SHEET_ENTRY]]))</f>
        <v>0</v>
      </c>
      <c r="AG2755" s="250" t="str">
        <f t="shared" si="131"/>
        <v>https://docmgmt.its.fsu.edu/NolijWeb/public/apiLoginCheck.jsp?redir=../documentviewer/%3FdocumentId%3D</v>
      </c>
      <c r="AH27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5" s="250" t="str">
        <f>tbl_TransDet_Exp[[#Headers],[&amp;TargetFrameName=None]]</f>
        <v>&amp;TargetFrameName=None</v>
      </c>
      <c r="AJ27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5" s="71"/>
      <c r="AN2755" s="22"/>
      <c r="AO2755" s="22"/>
      <c r="AP2755" s="208"/>
      <c r="AQ2755" s="42" t="e">
        <f>IF(tbl_TransDet_Exp[[#This Row],[Custom SR Type]]="",INDEX(SR_Lookup[Section Name],MATCH(tbl_TransDet_Exp[[#This Row],[Account]],SR_Lookup[Account],0)),tbl_TransDet_Exp[[#This Row],[Custom SR Type]])</f>
        <v>#N/A</v>
      </c>
      <c r="AR2755" s="42">
        <f>VALUE(CONCATENATE(C2755,TEXT(tbl_TransDet_Exp[[#This Row],[Pd]],"00")))</f>
        <v>0</v>
      </c>
      <c r="AS2755" s="42" t="str">
        <f>TEXT(tbl_TransDet_Exp[[#This Row],[Project Id]],"000000")</f>
        <v>000000</v>
      </c>
      <c r="AT2755" s="42" t="e">
        <f>INDEX(Table11[Description],MATCH(tbl_TransDet_Exp[[#This Row],[Account]],Table11[GL Account],0))</f>
        <v>#N/A</v>
      </c>
      <c r="AU27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6" spans="2:47">
      <c r="B2756" s="11"/>
      <c r="C2756" s="243"/>
      <c r="D2756" s="243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244"/>
      <c r="P2756" s="11"/>
      <c r="Q2756" s="245"/>
      <c r="R2756" s="11"/>
      <c r="S2756" s="11"/>
      <c r="T2756" s="11"/>
      <c r="U2756" s="11"/>
      <c r="V2756" s="11"/>
      <c r="W2756" s="11"/>
      <c r="X2756" s="11"/>
      <c r="Y2756" s="11"/>
      <c r="Z2756" s="246"/>
      <c r="AA27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6" s="250" t="e">
        <f>IF(tbl_TransDet_Exp[[#This Row],[+/-  (HR GL Detail)]]&lt;&gt;"",tbl_TransDet_Exp[[#This Row],[+/-  (HR GL Detail)]],IF(#REF!&lt;&gt;"",#REF!,""))</f>
        <v>#REF!</v>
      </c>
      <c r="AC2756" s="250" t="str">
        <f t="shared" si="129"/>
        <v>https://financials.omni.fsu.edu/psp/sprdfi/EMPLOYEE/ERP/c/AUDIT_EXPENSE_FUNCTIONS.TE_EXP_SHEET_INQ.GBL?SHEET_ID=</v>
      </c>
      <c r="AD2756" s="250" t="str">
        <f t="shared" si="130"/>
        <v>&amp;PAGE=EX_SHEET_ENTRY</v>
      </c>
      <c r="AE2756" s="250" t="str">
        <f>IF(LEFT(tbl_TransDet_Exp[[#This Row],[Journal Id]],2)="EX",TEXT(tbl_TransDet_Exp[[#This Row],[Vch /Ex /PayId]],"0000000000"),"")</f>
        <v/>
      </c>
      <c r="AF2756" s="250" t="b">
        <f>IF(tbl_TransDet_Exp[[#This Row],[ER Lookup and Format]]&lt;&gt;"",CONCATENATE(tbl_TransDet_Exp[[#This Row],[https://financials.omni.fsu.edu/psp/sprdfi/EMPLOYEE/ERP/c/AUDIT_EXPENSE_FUNCTIONS.TE_EXP_SHEET_INQ.GBL?SHEET_ID=]],AE2756,tbl_TransDet_Exp[[#This Row],[&amp;PAGE=EX_SHEET_ENTRY]]))</f>
        <v>0</v>
      </c>
      <c r="AG2756" s="250" t="str">
        <f t="shared" si="131"/>
        <v>https://docmgmt.its.fsu.edu/NolijWeb/public/apiLoginCheck.jsp?redir=../documentviewer/%3FdocumentId%3D</v>
      </c>
      <c r="AH27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6" s="250" t="str">
        <f>tbl_TransDet_Exp[[#Headers],[&amp;TargetFrameName=None]]</f>
        <v>&amp;TargetFrameName=None</v>
      </c>
      <c r="AJ27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6" s="71"/>
      <c r="AN2756" s="22"/>
      <c r="AO2756" s="22"/>
      <c r="AP2756" s="208"/>
      <c r="AQ2756" s="42" t="e">
        <f>IF(tbl_TransDet_Exp[[#This Row],[Custom SR Type]]="",INDEX(SR_Lookup[Section Name],MATCH(tbl_TransDet_Exp[[#This Row],[Account]],SR_Lookup[Account],0)),tbl_TransDet_Exp[[#This Row],[Custom SR Type]])</f>
        <v>#N/A</v>
      </c>
      <c r="AR2756" s="42">
        <f>VALUE(CONCATENATE(C2756,TEXT(tbl_TransDet_Exp[[#This Row],[Pd]],"00")))</f>
        <v>0</v>
      </c>
      <c r="AS2756" s="42" t="str">
        <f>TEXT(tbl_TransDet_Exp[[#This Row],[Project Id]],"000000")</f>
        <v>000000</v>
      </c>
      <c r="AT2756" s="42" t="e">
        <f>INDEX(Table11[Description],MATCH(tbl_TransDet_Exp[[#This Row],[Account]],Table11[GL Account],0))</f>
        <v>#N/A</v>
      </c>
      <c r="AU27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7" spans="2:47">
      <c r="B2757" s="11"/>
      <c r="C2757" s="243"/>
      <c r="D2757" s="243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244"/>
      <c r="P2757" s="11"/>
      <c r="Q2757" s="245"/>
      <c r="R2757" s="11"/>
      <c r="S2757" s="11"/>
      <c r="T2757" s="11"/>
      <c r="U2757" s="11"/>
      <c r="V2757" s="11"/>
      <c r="W2757" s="11"/>
      <c r="X2757" s="11"/>
      <c r="Y2757" s="11"/>
      <c r="Z2757" s="246"/>
      <c r="AA27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7" s="250" t="e">
        <f>IF(tbl_TransDet_Exp[[#This Row],[+/-  (HR GL Detail)]]&lt;&gt;"",tbl_TransDet_Exp[[#This Row],[+/-  (HR GL Detail)]],IF(#REF!&lt;&gt;"",#REF!,""))</f>
        <v>#REF!</v>
      </c>
      <c r="AC2757" s="250" t="str">
        <f t="shared" si="129"/>
        <v>https://financials.omni.fsu.edu/psp/sprdfi/EMPLOYEE/ERP/c/AUDIT_EXPENSE_FUNCTIONS.TE_EXP_SHEET_INQ.GBL?SHEET_ID=</v>
      </c>
      <c r="AD2757" s="250" t="str">
        <f t="shared" si="130"/>
        <v>&amp;PAGE=EX_SHEET_ENTRY</v>
      </c>
      <c r="AE2757" s="250" t="str">
        <f>IF(LEFT(tbl_TransDet_Exp[[#This Row],[Journal Id]],2)="EX",TEXT(tbl_TransDet_Exp[[#This Row],[Vch /Ex /PayId]],"0000000000"),"")</f>
        <v/>
      </c>
      <c r="AF2757" s="250" t="b">
        <f>IF(tbl_TransDet_Exp[[#This Row],[ER Lookup and Format]]&lt;&gt;"",CONCATENATE(tbl_TransDet_Exp[[#This Row],[https://financials.omni.fsu.edu/psp/sprdfi/EMPLOYEE/ERP/c/AUDIT_EXPENSE_FUNCTIONS.TE_EXP_SHEET_INQ.GBL?SHEET_ID=]],AE2757,tbl_TransDet_Exp[[#This Row],[&amp;PAGE=EX_SHEET_ENTRY]]))</f>
        <v>0</v>
      </c>
      <c r="AG2757" s="250" t="str">
        <f t="shared" si="131"/>
        <v>https://docmgmt.its.fsu.edu/NolijWeb/public/apiLoginCheck.jsp?redir=../documentviewer/%3FdocumentId%3D</v>
      </c>
      <c r="AH27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7" s="250" t="str">
        <f>tbl_TransDet_Exp[[#Headers],[&amp;TargetFrameName=None]]</f>
        <v>&amp;TargetFrameName=None</v>
      </c>
      <c r="AJ27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7" s="71"/>
      <c r="AN2757" s="22"/>
      <c r="AO2757" s="22"/>
      <c r="AP2757" s="208"/>
      <c r="AQ2757" s="42" t="e">
        <f>IF(tbl_TransDet_Exp[[#This Row],[Custom SR Type]]="",INDEX(SR_Lookup[Section Name],MATCH(tbl_TransDet_Exp[[#This Row],[Account]],SR_Lookup[Account],0)),tbl_TransDet_Exp[[#This Row],[Custom SR Type]])</f>
        <v>#N/A</v>
      </c>
      <c r="AR2757" s="42">
        <f>VALUE(CONCATENATE(C2757,TEXT(tbl_TransDet_Exp[[#This Row],[Pd]],"00")))</f>
        <v>0</v>
      </c>
      <c r="AS2757" s="42" t="str">
        <f>TEXT(tbl_TransDet_Exp[[#This Row],[Project Id]],"000000")</f>
        <v>000000</v>
      </c>
      <c r="AT2757" s="42" t="e">
        <f>INDEX(Table11[Description],MATCH(tbl_TransDet_Exp[[#This Row],[Account]],Table11[GL Account],0))</f>
        <v>#N/A</v>
      </c>
      <c r="AU27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8" spans="2:47">
      <c r="B2758" s="11"/>
      <c r="C2758" s="243"/>
      <c r="D2758" s="243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244"/>
      <c r="P2758" s="11"/>
      <c r="Q2758" s="245"/>
      <c r="R2758" s="11"/>
      <c r="S2758" s="11"/>
      <c r="T2758" s="11"/>
      <c r="U2758" s="11"/>
      <c r="V2758" s="11"/>
      <c r="W2758" s="11"/>
      <c r="X2758" s="11"/>
      <c r="Y2758" s="11"/>
      <c r="Z2758" s="246"/>
      <c r="AA27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8" s="250" t="e">
        <f>IF(tbl_TransDet_Exp[[#This Row],[+/-  (HR GL Detail)]]&lt;&gt;"",tbl_TransDet_Exp[[#This Row],[+/-  (HR GL Detail)]],IF(#REF!&lt;&gt;"",#REF!,""))</f>
        <v>#REF!</v>
      </c>
      <c r="AC2758" s="250" t="str">
        <f t="shared" si="129"/>
        <v>https://financials.omni.fsu.edu/psp/sprdfi/EMPLOYEE/ERP/c/AUDIT_EXPENSE_FUNCTIONS.TE_EXP_SHEET_INQ.GBL?SHEET_ID=</v>
      </c>
      <c r="AD2758" s="250" t="str">
        <f t="shared" si="130"/>
        <v>&amp;PAGE=EX_SHEET_ENTRY</v>
      </c>
      <c r="AE2758" s="250" t="str">
        <f>IF(LEFT(tbl_TransDet_Exp[[#This Row],[Journal Id]],2)="EX",TEXT(tbl_TransDet_Exp[[#This Row],[Vch /Ex /PayId]],"0000000000"),"")</f>
        <v/>
      </c>
      <c r="AF2758" s="250" t="b">
        <f>IF(tbl_TransDet_Exp[[#This Row],[ER Lookup and Format]]&lt;&gt;"",CONCATENATE(tbl_TransDet_Exp[[#This Row],[https://financials.omni.fsu.edu/psp/sprdfi/EMPLOYEE/ERP/c/AUDIT_EXPENSE_FUNCTIONS.TE_EXP_SHEET_INQ.GBL?SHEET_ID=]],AE2758,tbl_TransDet_Exp[[#This Row],[&amp;PAGE=EX_SHEET_ENTRY]]))</f>
        <v>0</v>
      </c>
      <c r="AG2758" s="250" t="str">
        <f t="shared" si="131"/>
        <v>https://docmgmt.its.fsu.edu/NolijWeb/public/apiLoginCheck.jsp?redir=../documentviewer/%3FdocumentId%3D</v>
      </c>
      <c r="AH27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8" s="250" t="str">
        <f>tbl_TransDet_Exp[[#Headers],[&amp;TargetFrameName=None]]</f>
        <v>&amp;TargetFrameName=None</v>
      </c>
      <c r="AJ27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8" s="71"/>
      <c r="AN2758" s="22"/>
      <c r="AO2758" s="22"/>
      <c r="AP2758" s="208"/>
      <c r="AQ2758" s="42" t="e">
        <f>IF(tbl_TransDet_Exp[[#This Row],[Custom SR Type]]="",INDEX(SR_Lookup[Section Name],MATCH(tbl_TransDet_Exp[[#This Row],[Account]],SR_Lookup[Account],0)),tbl_TransDet_Exp[[#This Row],[Custom SR Type]])</f>
        <v>#N/A</v>
      </c>
      <c r="AR2758" s="42">
        <f>VALUE(CONCATENATE(C2758,TEXT(tbl_TransDet_Exp[[#This Row],[Pd]],"00")))</f>
        <v>0</v>
      </c>
      <c r="AS2758" s="42" t="str">
        <f>TEXT(tbl_TransDet_Exp[[#This Row],[Project Id]],"000000")</f>
        <v>000000</v>
      </c>
      <c r="AT2758" s="42" t="e">
        <f>INDEX(Table11[Description],MATCH(tbl_TransDet_Exp[[#This Row],[Account]],Table11[GL Account],0))</f>
        <v>#N/A</v>
      </c>
      <c r="AU27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59" spans="2:47">
      <c r="B2759" s="11"/>
      <c r="C2759" s="243"/>
      <c r="D2759" s="243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244"/>
      <c r="P2759" s="11"/>
      <c r="Q2759" s="245"/>
      <c r="R2759" s="11"/>
      <c r="S2759" s="11"/>
      <c r="T2759" s="11"/>
      <c r="U2759" s="11"/>
      <c r="V2759" s="11"/>
      <c r="W2759" s="11"/>
      <c r="X2759" s="11"/>
      <c r="Y2759" s="11"/>
      <c r="Z2759" s="246"/>
      <c r="AA27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59" s="250" t="e">
        <f>IF(tbl_TransDet_Exp[[#This Row],[+/-  (HR GL Detail)]]&lt;&gt;"",tbl_TransDet_Exp[[#This Row],[+/-  (HR GL Detail)]],IF(#REF!&lt;&gt;"",#REF!,""))</f>
        <v>#REF!</v>
      </c>
      <c r="AC2759" s="250" t="str">
        <f t="shared" si="129"/>
        <v>https://financials.omni.fsu.edu/psp/sprdfi/EMPLOYEE/ERP/c/AUDIT_EXPENSE_FUNCTIONS.TE_EXP_SHEET_INQ.GBL?SHEET_ID=</v>
      </c>
      <c r="AD2759" s="250" t="str">
        <f t="shared" si="130"/>
        <v>&amp;PAGE=EX_SHEET_ENTRY</v>
      </c>
      <c r="AE2759" s="250" t="str">
        <f>IF(LEFT(tbl_TransDet_Exp[[#This Row],[Journal Id]],2)="EX",TEXT(tbl_TransDet_Exp[[#This Row],[Vch /Ex /PayId]],"0000000000"),"")</f>
        <v/>
      </c>
      <c r="AF2759" s="250" t="b">
        <f>IF(tbl_TransDet_Exp[[#This Row],[ER Lookup and Format]]&lt;&gt;"",CONCATENATE(tbl_TransDet_Exp[[#This Row],[https://financials.omni.fsu.edu/psp/sprdfi/EMPLOYEE/ERP/c/AUDIT_EXPENSE_FUNCTIONS.TE_EXP_SHEET_INQ.GBL?SHEET_ID=]],AE2759,tbl_TransDet_Exp[[#This Row],[&amp;PAGE=EX_SHEET_ENTRY]]))</f>
        <v>0</v>
      </c>
      <c r="AG2759" s="250" t="str">
        <f t="shared" si="131"/>
        <v>https://docmgmt.its.fsu.edu/NolijWeb/public/apiLoginCheck.jsp?redir=../documentviewer/%3FdocumentId%3D</v>
      </c>
      <c r="AH27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59" s="250" t="str">
        <f>tbl_TransDet_Exp[[#Headers],[&amp;TargetFrameName=None]]</f>
        <v>&amp;TargetFrameName=None</v>
      </c>
      <c r="AJ27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59" s="71"/>
      <c r="AN2759" s="22"/>
      <c r="AO2759" s="22"/>
      <c r="AP2759" s="208"/>
      <c r="AQ2759" s="42" t="e">
        <f>IF(tbl_TransDet_Exp[[#This Row],[Custom SR Type]]="",INDEX(SR_Lookup[Section Name],MATCH(tbl_TransDet_Exp[[#This Row],[Account]],SR_Lookup[Account],0)),tbl_TransDet_Exp[[#This Row],[Custom SR Type]])</f>
        <v>#N/A</v>
      </c>
      <c r="AR2759" s="42">
        <f>VALUE(CONCATENATE(C2759,TEXT(tbl_TransDet_Exp[[#This Row],[Pd]],"00")))</f>
        <v>0</v>
      </c>
      <c r="AS2759" s="42" t="str">
        <f>TEXT(tbl_TransDet_Exp[[#This Row],[Project Id]],"000000")</f>
        <v>000000</v>
      </c>
      <c r="AT2759" s="42" t="e">
        <f>INDEX(Table11[Description],MATCH(tbl_TransDet_Exp[[#This Row],[Account]],Table11[GL Account],0))</f>
        <v>#N/A</v>
      </c>
      <c r="AU27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0" spans="2:47">
      <c r="B2760" s="11"/>
      <c r="C2760" s="243"/>
      <c r="D2760" s="243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244"/>
      <c r="P2760" s="11"/>
      <c r="Q2760" s="245"/>
      <c r="R2760" s="11"/>
      <c r="S2760" s="11"/>
      <c r="T2760" s="11"/>
      <c r="U2760" s="11"/>
      <c r="V2760" s="11"/>
      <c r="W2760" s="11"/>
      <c r="X2760" s="11"/>
      <c r="Y2760" s="11"/>
      <c r="Z2760" s="246"/>
      <c r="AA27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0" s="250" t="e">
        <f>IF(tbl_TransDet_Exp[[#This Row],[+/-  (HR GL Detail)]]&lt;&gt;"",tbl_TransDet_Exp[[#This Row],[+/-  (HR GL Detail)]],IF(#REF!&lt;&gt;"",#REF!,""))</f>
        <v>#REF!</v>
      </c>
      <c r="AC2760" s="250" t="str">
        <f t="shared" si="129"/>
        <v>https://financials.omni.fsu.edu/psp/sprdfi/EMPLOYEE/ERP/c/AUDIT_EXPENSE_FUNCTIONS.TE_EXP_SHEET_INQ.GBL?SHEET_ID=</v>
      </c>
      <c r="AD2760" s="250" t="str">
        <f t="shared" si="130"/>
        <v>&amp;PAGE=EX_SHEET_ENTRY</v>
      </c>
      <c r="AE2760" s="250" t="str">
        <f>IF(LEFT(tbl_TransDet_Exp[[#This Row],[Journal Id]],2)="EX",TEXT(tbl_TransDet_Exp[[#This Row],[Vch /Ex /PayId]],"0000000000"),"")</f>
        <v/>
      </c>
      <c r="AF2760" s="250" t="b">
        <f>IF(tbl_TransDet_Exp[[#This Row],[ER Lookup and Format]]&lt;&gt;"",CONCATENATE(tbl_TransDet_Exp[[#This Row],[https://financials.omni.fsu.edu/psp/sprdfi/EMPLOYEE/ERP/c/AUDIT_EXPENSE_FUNCTIONS.TE_EXP_SHEET_INQ.GBL?SHEET_ID=]],AE2760,tbl_TransDet_Exp[[#This Row],[&amp;PAGE=EX_SHEET_ENTRY]]))</f>
        <v>0</v>
      </c>
      <c r="AG2760" s="250" t="str">
        <f t="shared" si="131"/>
        <v>https://docmgmt.its.fsu.edu/NolijWeb/public/apiLoginCheck.jsp?redir=../documentviewer/%3FdocumentId%3D</v>
      </c>
      <c r="AH27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0" s="250" t="str">
        <f>tbl_TransDet_Exp[[#Headers],[&amp;TargetFrameName=None]]</f>
        <v>&amp;TargetFrameName=None</v>
      </c>
      <c r="AJ27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0" s="71"/>
      <c r="AN2760" s="22"/>
      <c r="AO2760" s="22"/>
      <c r="AP2760" s="208"/>
      <c r="AQ2760" s="42" t="e">
        <f>IF(tbl_TransDet_Exp[[#This Row],[Custom SR Type]]="",INDEX(SR_Lookup[Section Name],MATCH(tbl_TransDet_Exp[[#This Row],[Account]],SR_Lookup[Account],0)),tbl_TransDet_Exp[[#This Row],[Custom SR Type]])</f>
        <v>#N/A</v>
      </c>
      <c r="AR2760" s="42">
        <f>VALUE(CONCATENATE(C2760,TEXT(tbl_TransDet_Exp[[#This Row],[Pd]],"00")))</f>
        <v>0</v>
      </c>
      <c r="AS2760" s="42" t="str">
        <f>TEXT(tbl_TransDet_Exp[[#This Row],[Project Id]],"000000")</f>
        <v>000000</v>
      </c>
      <c r="AT2760" s="42" t="e">
        <f>INDEX(Table11[Description],MATCH(tbl_TransDet_Exp[[#This Row],[Account]],Table11[GL Account],0))</f>
        <v>#N/A</v>
      </c>
      <c r="AU27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1" spans="2:47">
      <c r="B2761" s="11"/>
      <c r="C2761" s="243"/>
      <c r="D2761" s="243"/>
      <c r="E2761" s="11"/>
      <c r="F2761" s="11"/>
      <c r="G2761" s="11"/>
      <c r="H2761" s="11"/>
      <c r="I2761" s="11"/>
      <c r="J2761" s="11"/>
      <c r="K2761" s="11"/>
      <c r="L2761" s="11"/>
      <c r="M2761" s="11"/>
      <c r="N2761" s="11"/>
      <c r="O2761" s="244"/>
      <c r="P2761" s="11"/>
      <c r="Q2761" s="245"/>
      <c r="R2761" s="11"/>
      <c r="S2761" s="11"/>
      <c r="T2761" s="11"/>
      <c r="U2761" s="11"/>
      <c r="V2761" s="11"/>
      <c r="W2761" s="11"/>
      <c r="X2761" s="11"/>
      <c r="Y2761" s="11"/>
      <c r="Z2761" s="246"/>
      <c r="AA27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1" s="250" t="e">
        <f>IF(tbl_TransDet_Exp[[#This Row],[+/-  (HR GL Detail)]]&lt;&gt;"",tbl_TransDet_Exp[[#This Row],[+/-  (HR GL Detail)]],IF(#REF!&lt;&gt;"",#REF!,""))</f>
        <v>#REF!</v>
      </c>
      <c r="AC2761" s="250" t="str">
        <f t="shared" si="129"/>
        <v>https://financials.omni.fsu.edu/psp/sprdfi/EMPLOYEE/ERP/c/AUDIT_EXPENSE_FUNCTIONS.TE_EXP_SHEET_INQ.GBL?SHEET_ID=</v>
      </c>
      <c r="AD2761" s="250" t="str">
        <f t="shared" si="130"/>
        <v>&amp;PAGE=EX_SHEET_ENTRY</v>
      </c>
      <c r="AE2761" s="250" t="str">
        <f>IF(LEFT(tbl_TransDet_Exp[[#This Row],[Journal Id]],2)="EX",TEXT(tbl_TransDet_Exp[[#This Row],[Vch /Ex /PayId]],"0000000000"),"")</f>
        <v/>
      </c>
      <c r="AF2761" s="250" t="b">
        <f>IF(tbl_TransDet_Exp[[#This Row],[ER Lookup and Format]]&lt;&gt;"",CONCATENATE(tbl_TransDet_Exp[[#This Row],[https://financials.omni.fsu.edu/psp/sprdfi/EMPLOYEE/ERP/c/AUDIT_EXPENSE_FUNCTIONS.TE_EXP_SHEET_INQ.GBL?SHEET_ID=]],AE2761,tbl_TransDet_Exp[[#This Row],[&amp;PAGE=EX_SHEET_ENTRY]]))</f>
        <v>0</v>
      </c>
      <c r="AG2761" s="250" t="str">
        <f t="shared" si="131"/>
        <v>https://docmgmt.its.fsu.edu/NolijWeb/public/apiLoginCheck.jsp?redir=../documentviewer/%3FdocumentId%3D</v>
      </c>
      <c r="AH27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1" s="250" t="str">
        <f>tbl_TransDet_Exp[[#Headers],[&amp;TargetFrameName=None]]</f>
        <v>&amp;TargetFrameName=None</v>
      </c>
      <c r="AJ27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1" s="71"/>
      <c r="AN2761" s="22"/>
      <c r="AO2761" s="22"/>
      <c r="AP2761" s="208"/>
      <c r="AQ2761" s="42" t="e">
        <f>IF(tbl_TransDet_Exp[[#This Row],[Custom SR Type]]="",INDEX(SR_Lookup[Section Name],MATCH(tbl_TransDet_Exp[[#This Row],[Account]],SR_Lookup[Account],0)),tbl_TransDet_Exp[[#This Row],[Custom SR Type]])</f>
        <v>#N/A</v>
      </c>
      <c r="AR2761" s="42">
        <f>VALUE(CONCATENATE(C2761,TEXT(tbl_TransDet_Exp[[#This Row],[Pd]],"00")))</f>
        <v>0</v>
      </c>
      <c r="AS2761" s="42" t="str">
        <f>TEXT(tbl_TransDet_Exp[[#This Row],[Project Id]],"000000")</f>
        <v>000000</v>
      </c>
      <c r="AT2761" s="42" t="e">
        <f>INDEX(Table11[Description],MATCH(tbl_TransDet_Exp[[#This Row],[Account]],Table11[GL Account],0))</f>
        <v>#N/A</v>
      </c>
      <c r="AU27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2" spans="2:47">
      <c r="B2762" s="11"/>
      <c r="C2762" s="243"/>
      <c r="D2762" s="243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244"/>
      <c r="P2762" s="11"/>
      <c r="Q2762" s="245"/>
      <c r="R2762" s="11"/>
      <c r="S2762" s="11"/>
      <c r="T2762" s="11"/>
      <c r="U2762" s="11"/>
      <c r="V2762" s="11"/>
      <c r="W2762" s="11"/>
      <c r="X2762" s="11"/>
      <c r="Y2762" s="11"/>
      <c r="Z2762" s="246"/>
      <c r="AA27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2" s="250" t="e">
        <f>IF(tbl_TransDet_Exp[[#This Row],[+/-  (HR GL Detail)]]&lt;&gt;"",tbl_TransDet_Exp[[#This Row],[+/-  (HR GL Detail)]],IF(#REF!&lt;&gt;"",#REF!,""))</f>
        <v>#REF!</v>
      </c>
      <c r="AC2762" s="250" t="str">
        <f t="shared" ref="AC2762:AC2825" si="132">$AC$2</f>
        <v>https://financials.omni.fsu.edu/psp/sprdfi/EMPLOYEE/ERP/c/AUDIT_EXPENSE_FUNCTIONS.TE_EXP_SHEET_INQ.GBL?SHEET_ID=</v>
      </c>
      <c r="AD2762" s="250" t="str">
        <f t="shared" ref="AD2762:AD2825" si="133">$AD$2</f>
        <v>&amp;PAGE=EX_SHEET_ENTRY</v>
      </c>
      <c r="AE2762" s="250" t="str">
        <f>IF(LEFT(tbl_TransDet_Exp[[#This Row],[Journal Id]],2)="EX",TEXT(tbl_TransDet_Exp[[#This Row],[Vch /Ex /PayId]],"0000000000"),"")</f>
        <v/>
      </c>
      <c r="AF2762" s="250" t="b">
        <f>IF(tbl_TransDet_Exp[[#This Row],[ER Lookup and Format]]&lt;&gt;"",CONCATENATE(tbl_TransDet_Exp[[#This Row],[https://financials.omni.fsu.edu/psp/sprdfi/EMPLOYEE/ERP/c/AUDIT_EXPENSE_FUNCTIONS.TE_EXP_SHEET_INQ.GBL?SHEET_ID=]],AE2762,tbl_TransDet_Exp[[#This Row],[&amp;PAGE=EX_SHEET_ENTRY]]))</f>
        <v>0</v>
      </c>
      <c r="AG2762" s="250" t="str">
        <f t="shared" ref="AG2762:AG2825" si="134">$AG$2</f>
        <v>https://docmgmt.its.fsu.edu/NolijWeb/public/apiLoginCheck.jsp?redir=../documentviewer/%3FdocumentId%3D</v>
      </c>
      <c r="AH27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2" s="250" t="str">
        <f>tbl_TransDet_Exp[[#Headers],[&amp;TargetFrameName=None]]</f>
        <v>&amp;TargetFrameName=None</v>
      </c>
      <c r="AJ27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2" s="71"/>
      <c r="AN2762" s="22"/>
      <c r="AO2762" s="22"/>
      <c r="AP2762" s="208"/>
      <c r="AQ2762" s="42" t="e">
        <f>IF(tbl_TransDet_Exp[[#This Row],[Custom SR Type]]="",INDEX(SR_Lookup[Section Name],MATCH(tbl_TransDet_Exp[[#This Row],[Account]],SR_Lookup[Account],0)),tbl_TransDet_Exp[[#This Row],[Custom SR Type]])</f>
        <v>#N/A</v>
      </c>
      <c r="AR2762" s="42">
        <f>VALUE(CONCATENATE(C2762,TEXT(tbl_TransDet_Exp[[#This Row],[Pd]],"00")))</f>
        <v>0</v>
      </c>
      <c r="AS2762" s="42" t="str">
        <f>TEXT(tbl_TransDet_Exp[[#This Row],[Project Id]],"000000")</f>
        <v>000000</v>
      </c>
      <c r="AT2762" s="42" t="e">
        <f>INDEX(Table11[Description],MATCH(tbl_TransDet_Exp[[#This Row],[Account]],Table11[GL Account],0))</f>
        <v>#N/A</v>
      </c>
      <c r="AU27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3" spans="2:47">
      <c r="B2763" s="11"/>
      <c r="C2763" s="243"/>
      <c r="D2763" s="243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244"/>
      <c r="P2763" s="11"/>
      <c r="Q2763" s="245"/>
      <c r="R2763" s="11"/>
      <c r="S2763" s="11"/>
      <c r="T2763" s="11"/>
      <c r="U2763" s="11"/>
      <c r="V2763" s="11"/>
      <c r="W2763" s="11"/>
      <c r="X2763" s="11"/>
      <c r="Y2763" s="11"/>
      <c r="Z2763" s="246"/>
      <c r="AA27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3" s="250" t="e">
        <f>IF(tbl_TransDet_Exp[[#This Row],[+/-  (HR GL Detail)]]&lt;&gt;"",tbl_TransDet_Exp[[#This Row],[+/-  (HR GL Detail)]],IF(#REF!&lt;&gt;"",#REF!,""))</f>
        <v>#REF!</v>
      </c>
      <c r="AC2763" s="250" t="str">
        <f t="shared" si="132"/>
        <v>https://financials.omni.fsu.edu/psp/sprdfi/EMPLOYEE/ERP/c/AUDIT_EXPENSE_FUNCTIONS.TE_EXP_SHEET_INQ.GBL?SHEET_ID=</v>
      </c>
      <c r="AD2763" s="250" t="str">
        <f t="shared" si="133"/>
        <v>&amp;PAGE=EX_SHEET_ENTRY</v>
      </c>
      <c r="AE2763" s="250" t="str">
        <f>IF(LEFT(tbl_TransDet_Exp[[#This Row],[Journal Id]],2)="EX",TEXT(tbl_TransDet_Exp[[#This Row],[Vch /Ex /PayId]],"0000000000"),"")</f>
        <v/>
      </c>
      <c r="AF2763" s="250" t="b">
        <f>IF(tbl_TransDet_Exp[[#This Row],[ER Lookup and Format]]&lt;&gt;"",CONCATENATE(tbl_TransDet_Exp[[#This Row],[https://financials.omni.fsu.edu/psp/sprdfi/EMPLOYEE/ERP/c/AUDIT_EXPENSE_FUNCTIONS.TE_EXP_SHEET_INQ.GBL?SHEET_ID=]],AE2763,tbl_TransDet_Exp[[#This Row],[&amp;PAGE=EX_SHEET_ENTRY]]))</f>
        <v>0</v>
      </c>
      <c r="AG2763" s="250" t="str">
        <f t="shared" si="134"/>
        <v>https://docmgmt.its.fsu.edu/NolijWeb/public/apiLoginCheck.jsp?redir=../documentviewer/%3FdocumentId%3D</v>
      </c>
      <c r="AH27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3" s="250" t="str">
        <f>tbl_TransDet_Exp[[#Headers],[&amp;TargetFrameName=None]]</f>
        <v>&amp;TargetFrameName=None</v>
      </c>
      <c r="AJ27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3" s="71"/>
      <c r="AN2763" s="22"/>
      <c r="AO2763" s="22"/>
      <c r="AP2763" s="208"/>
      <c r="AQ2763" s="42" t="e">
        <f>IF(tbl_TransDet_Exp[[#This Row],[Custom SR Type]]="",INDEX(SR_Lookup[Section Name],MATCH(tbl_TransDet_Exp[[#This Row],[Account]],SR_Lookup[Account],0)),tbl_TransDet_Exp[[#This Row],[Custom SR Type]])</f>
        <v>#N/A</v>
      </c>
      <c r="AR2763" s="42">
        <f>VALUE(CONCATENATE(C2763,TEXT(tbl_TransDet_Exp[[#This Row],[Pd]],"00")))</f>
        <v>0</v>
      </c>
      <c r="AS2763" s="42" t="str">
        <f>TEXT(tbl_TransDet_Exp[[#This Row],[Project Id]],"000000")</f>
        <v>000000</v>
      </c>
      <c r="AT2763" s="42" t="e">
        <f>INDEX(Table11[Description],MATCH(tbl_TransDet_Exp[[#This Row],[Account]],Table11[GL Account],0))</f>
        <v>#N/A</v>
      </c>
      <c r="AU27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4" spans="2:47">
      <c r="B2764" s="11"/>
      <c r="C2764" s="243"/>
      <c r="D2764" s="243"/>
      <c r="E2764" s="11"/>
      <c r="F2764" s="11"/>
      <c r="G2764" s="11"/>
      <c r="H2764" s="11"/>
      <c r="I2764" s="11"/>
      <c r="J2764" s="11"/>
      <c r="K2764" s="11"/>
      <c r="L2764" s="11"/>
      <c r="M2764" s="11"/>
      <c r="N2764" s="11"/>
      <c r="O2764" s="244"/>
      <c r="P2764" s="11"/>
      <c r="Q2764" s="245"/>
      <c r="R2764" s="11"/>
      <c r="S2764" s="11"/>
      <c r="T2764" s="11"/>
      <c r="U2764" s="11"/>
      <c r="V2764" s="11"/>
      <c r="W2764" s="11"/>
      <c r="X2764" s="11"/>
      <c r="Y2764" s="11"/>
      <c r="Z2764" s="246"/>
      <c r="AA27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4" s="250" t="e">
        <f>IF(tbl_TransDet_Exp[[#This Row],[+/-  (HR GL Detail)]]&lt;&gt;"",tbl_TransDet_Exp[[#This Row],[+/-  (HR GL Detail)]],IF(#REF!&lt;&gt;"",#REF!,""))</f>
        <v>#REF!</v>
      </c>
      <c r="AC2764" s="250" t="str">
        <f t="shared" si="132"/>
        <v>https://financials.omni.fsu.edu/psp/sprdfi/EMPLOYEE/ERP/c/AUDIT_EXPENSE_FUNCTIONS.TE_EXP_SHEET_INQ.GBL?SHEET_ID=</v>
      </c>
      <c r="AD2764" s="250" t="str">
        <f t="shared" si="133"/>
        <v>&amp;PAGE=EX_SHEET_ENTRY</v>
      </c>
      <c r="AE2764" s="250" t="str">
        <f>IF(LEFT(tbl_TransDet_Exp[[#This Row],[Journal Id]],2)="EX",TEXT(tbl_TransDet_Exp[[#This Row],[Vch /Ex /PayId]],"0000000000"),"")</f>
        <v/>
      </c>
      <c r="AF2764" s="250" t="b">
        <f>IF(tbl_TransDet_Exp[[#This Row],[ER Lookup and Format]]&lt;&gt;"",CONCATENATE(tbl_TransDet_Exp[[#This Row],[https://financials.omni.fsu.edu/psp/sprdfi/EMPLOYEE/ERP/c/AUDIT_EXPENSE_FUNCTIONS.TE_EXP_SHEET_INQ.GBL?SHEET_ID=]],AE2764,tbl_TransDet_Exp[[#This Row],[&amp;PAGE=EX_SHEET_ENTRY]]))</f>
        <v>0</v>
      </c>
      <c r="AG2764" s="250" t="str">
        <f t="shared" si="134"/>
        <v>https://docmgmt.its.fsu.edu/NolijWeb/public/apiLoginCheck.jsp?redir=../documentviewer/%3FdocumentId%3D</v>
      </c>
      <c r="AH27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4" s="250" t="str">
        <f>tbl_TransDet_Exp[[#Headers],[&amp;TargetFrameName=None]]</f>
        <v>&amp;TargetFrameName=None</v>
      </c>
      <c r="AJ27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4" s="71"/>
      <c r="AN2764" s="22"/>
      <c r="AO2764" s="22"/>
      <c r="AP2764" s="208"/>
      <c r="AQ2764" s="42" t="e">
        <f>IF(tbl_TransDet_Exp[[#This Row],[Custom SR Type]]="",INDEX(SR_Lookup[Section Name],MATCH(tbl_TransDet_Exp[[#This Row],[Account]],SR_Lookup[Account],0)),tbl_TransDet_Exp[[#This Row],[Custom SR Type]])</f>
        <v>#N/A</v>
      </c>
      <c r="AR2764" s="42">
        <f>VALUE(CONCATENATE(C2764,TEXT(tbl_TransDet_Exp[[#This Row],[Pd]],"00")))</f>
        <v>0</v>
      </c>
      <c r="AS2764" s="42" t="str">
        <f>TEXT(tbl_TransDet_Exp[[#This Row],[Project Id]],"000000")</f>
        <v>000000</v>
      </c>
      <c r="AT2764" s="42" t="e">
        <f>INDEX(Table11[Description],MATCH(tbl_TransDet_Exp[[#This Row],[Account]],Table11[GL Account],0))</f>
        <v>#N/A</v>
      </c>
      <c r="AU27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5" spans="2:47">
      <c r="B2765" s="11"/>
      <c r="C2765" s="243"/>
      <c r="D2765" s="243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244"/>
      <c r="P2765" s="11"/>
      <c r="Q2765" s="245"/>
      <c r="R2765" s="11"/>
      <c r="S2765" s="11"/>
      <c r="T2765" s="11"/>
      <c r="U2765" s="11"/>
      <c r="V2765" s="11"/>
      <c r="W2765" s="11"/>
      <c r="X2765" s="11"/>
      <c r="Y2765" s="11"/>
      <c r="Z2765" s="246"/>
      <c r="AA27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5" s="250" t="e">
        <f>IF(tbl_TransDet_Exp[[#This Row],[+/-  (HR GL Detail)]]&lt;&gt;"",tbl_TransDet_Exp[[#This Row],[+/-  (HR GL Detail)]],IF(#REF!&lt;&gt;"",#REF!,""))</f>
        <v>#REF!</v>
      </c>
      <c r="AC2765" s="250" t="str">
        <f t="shared" si="132"/>
        <v>https://financials.omni.fsu.edu/psp/sprdfi/EMPLOYEE/ERP/c/AUDIT_EXPENSE_FUNCTIONS.TE_EXP_SHEET_INQ.GBL?SHEET_ID=</v>
      </c>
      <c r="AD2765" s="250" t="str">
        <f t="shared" si="133"/>
        <v>&amp;PAGE=EX_SHEET_ENTRY</v>
      </c>
      <c r="AE2765" s="250" t="str">
        <f>IF(LEFT(tbl_TransDet_Exp[[#This Row],[Journal Id]],2)="EX",TEXT(tbl_TransDet_Exp[[#This Row],[Vch /Ex /PayId]],"0000000000"),"")</f>
        <v/>
      </c>
      <c r="AF2765" s="250" t="b">
        <f>IF(tbl_TransDet_Exp[[#This Row],[ER Lookup and Format]]&lt;&gt;"",CONCATENATE(tbl_TransDet_Exp[[#This Row],[https://financials.omni.fsu.edu/psp/sprdfi/EMPLOYEE/ERP/c/AUDIT_EXPENSE_FUNCTIONS.TE_EXP_SHEET_INQ.GBL?SHEET_ID=]],AE2765,tbl_TransDet_Exp[[#This Row],[&amp;PAGE=EX_SHEET_ENTRY]]))</f>
        <v>0</v>
      </c>
      <c r="AG2765" s="250" t="str">
        <f t="shared" si="134"/>
        <v>https://docmgmt.its.fsu.edu/NolijWeb/public/apiLoginCheck.jsp?redir=../documentviewer/%3FdocumentId%3D</v>
      </c>
      <c r="AH27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5" s="250" t="str">
        <f>tbl_TransDet_Exp[[#Headers],[&amp;TargetFrameName=None]]</f>
        <v>&amp;TargetFrameName=None</v>
      </c>
      <c r="AJ27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5" s="71"/>
      <c r="AN2765" s="22"/>
      <c r="AO2765" s="22"/>
      <c r="AP2765" s="208"/>
      <c r="AQ2765" s="42" t="e">
        <f>IF(tbl_TransDet_Exp[[#This Row],[Custom SR Type]]="",INDEX(SR_Lookup[Section Name],MATCH(tbl_TransDet_Exp[[#This Row],[Account]],SR_Lookup[Account],0)),tbl_TransDet_Exp[[#This Row],[Custom SR Type]])</f>
        <v>#N/A</v>
      </c>
      <c r="AR2765" s="42">
        <f>VALUE(CONCATENATE(C2765,TEXT(tbl_TransDet_Exp[[#This Row],[Pd]],"00")))</f>
        <v>0</v>
      </c>
      <c r="AS2765" s="42" t="str">
        <f>TEXT(tbl_TransDet_Exp[[#This Row],[Project Id]],"000000")</f>
        <v>000000</v>
      </c>
      <c r="AT2765" s="42" t="e">
        <f>INDEX(Table11[Description],MATCH(tbl_TransDet_Exp[[#This Row],[Account]],Table11[GL Account],0))</f>
        <v>#N/A</v>
      </c>
      <c r="AU27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6" spans="2:47">
      <c r="B2766" s="11"/>
      <c r="C2766" s="243"/>
      <c r="D2766" s="243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244"/>
      <c r="P2766" s="11"/>
      <c r="Q2766" s="245"/>
      <c r="R2766" s="11"/>
      <c r="S2766" s="11"/>
      <c r="T2766" s="11"/>
      <c r="U2766" s="11"/>
      <c r="V2766" s="11"/>
      <c r="W2766" s="11"/>
      <c r="X2766" s="11"/>
      <c r="Y2766" s="11"/>
      <c r="Z2766" s="246"/>
      <c r="AA27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6" s="250" t="e">
        <f>IF(tbl_TransDet_Exp[[#This Row],[+/-  (HR GL Detail)]]&lt;&gt;"",tbl_TransDet_Exp[[#This Row],[+/-  (HR GL Detail)]],IF(#REF!&lt;&gt;"",#REF!,""))</f>
        <v>#REF!</v>
      </c>
      <c r="AC2766" s="250" t="str">
        <f t="shared" si="132"/>
        <v>https://financials.omni.fsu.edu/psp/sprdfi/EMPLOYEE/ERP/c/AUDIT_EXPENSE_FUNCTIONS.TE_EXP_SHEET_INQ.GBL?SHEET_ID=</v>
      </c>
      <c r="AD2766" s="250" t="str">
        <f t="shared" si="133"/>
        <v>&amp;PAGE=EX_SHEET_ENTRY</v>
      </c>
      <c r="AE2766" s="250" t="str">
        <f>IF(LEFT(tbl_TransDet_Exp[[#This Row],[Journal Id]],2)="EX",TEXT(tbl_TransDet_Exp[[#This Row],[Vch /Ex /PayId]],"0000000000"),"")</f>
        <v/>
      </c>
      <c r="AF2766" s="250" t="b">
        <f>IF(tbl_TransDet_Exp[[#This Row],[ER Lookup and Format]]&lt;&gt;"",CONCATENATE(tbl_TransDet_Exp[[#This Row],[https://financials.omni.fsu.edu/psp/sprdfi/EMPLOYEE/ERP/c/AUDIT_EXPENSE_FUNCTIONS.TE_EXP_SHEET_INQ.GBL?SHEET_ID=]],AE2766,tbl_TransDet_Exp[[#This Row],[&amp;PAGE=EX_SHEET_ENTRY]]))</f>
        <v>0</v>
      </c>
      <c r="AG2766" s="250" t="str">
        <f t="shared" si="134"/>
        <v>https://docmgmt.its.fsu.edu/NolijWeb/public/apiLoginCheck.jsp?redir=../documentviewer/%3FdocumentId%3D</v>
      </c>
      <c r="AH27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6" s="250" t="str">
        <f>tbl_TransDet_Exp[[#Headers],[&amp;TargetFrameName=None]]</f>
        <v>&amp;TargetFrameName=None</v>
      </c>
      <c r="AJ27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6" s="71"/>
      <c r="AN2766" s="22"/>
      <c r="AO2766" s="22"/>
      <c r="AP2766" s="208"/>
      <c r="AQ2766" s="42" t="e">
        <f>IF(tbl_TransDet_Exp[[#This Row],[Custom SR Type]]="",INDEX(SR_Lookup[Section Name],MATCH(tbl_TransDet_Exp[[#This Row],[Account]],SR_Lookup[Account],0)),tbl_TransDet_Exp[[#This Row],[Custom SR Type]])</f>
        <v>#N/A</v>
      </c>
      <c r="AR2766" s="42">
        <f>VALUE(CONCATENATE(C2766,TEXT(tbl_TransDet_Exp[[#This Row],[Pd]],"00")))</f>
        <v>0</v>
      </c>
      <c r="AS2766" s="42" t="str">
        <f>TEXT(tbl_TransDet_Exp[[#This Row],[Project Id]],"000000")</f>
        <v>000000</v>
      </c>
      <c r="AT2766" s="42" t="e">
        <f>INDEX(Table11[Description],MATCH(tbl_TransDet_Exp[[#This Row],[Account]],Table11[GL Account],0))</f>
        <v>#N/A</v>
      </c>
      <c r="AU27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7" spans="2:47">
      <c r="B2767" s="11"/>
      <c r="C2767" s="243"/>
      <c r="D2767" s="243"/>
      <c r="E2767" s="11"/>
      <c r="F2767" s="11"/>
      <c r="G2767" s="11"/>
      <c r="H2767" s="11"/>
      <c r="I2767" s="11"/>
      <c r="J2767" s="11"/>
      <c r="K2767" s="11"/>
      <c r="L2767" s="11"/>
      <c r="M2767" s="11"/>
      <c r="N2767" s="11"/>
      <c r="O2767" s="244"/>
      <c r="P2767" s="11"/>
      <c r="Q2767" s="245"/>
      <c r="R2767" s="11"/>
      <c r="S2767" s="11"/>
      <c r="T2767" s="11"/>
      <c r="U2767" s="11"/>
      <c r="V2767" s="11"/>
      <c r="W2767" s="11"/>
      <c r="X2767" s="11"/>
      <c r="Y2767" s="11"/>
      <c r="Z2767" s="246"/>
      <c r="AA27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7" s="250" t="e">
        <f>IF(tbl_TransDet_Exp[[#This Row],[+/-  (HR GL Detail)]]&lt;&gt;"",tbl_TransDet_Exp[[#This Row],[+/-  (HR GL Detail)]],IF(#REF!&lt;&gt;"",#REF!,""))</f>
        <v>#REF!</v>
      </c>
      <c r="AC2767" s="250" t="str">
        <f t="shared" si="132"/>
        <v>https://financials.omni.fsu.edu/psp/sprdfi/EMPLOYEE/ERP/c/AUDIT_EXPENSE_FUNCTIONS.TE_EXP_SHEET_INQ.GBL?SHEET_ID=</v>
      </c>
      <c r="AD2767" s="250" t="str">
        <f t="shared" si="133"/>
        <v>&amp;PAGE=EX_SHEET_ENTRY</v>
      </c>
      <c r="AE2767" s="250" t="str">
        <f>IF(LEFT(tbl_TransDet_Exp[[#This Row],[Journal Id]],2)="EX",TEXT(tbl_TransDet_Exp[[#This Row],[Vch /Ex /PayId]],"0000000000"),"")</f>
        <v/>
      </c>
      <c r="AF2767" s="250" t="b">
        <f>IF(tbl_TransDet_Exp[[#This Row],[ER Lookup and Format]]&lt;&gt;"",CONCATENATE(tbl_TransDet_Exp[[#This Row],[https://financials.omni.fsu.edu/psp/sprdfi/EMPLOYEE/ERP/c/AUDIT_EXPENSE_FUNCTIONS.TE_EXP_SHEET_INQ.GBL?SHEET_ID=]],AE2767,tbl_TransDet_Exp[[#This Row],[&amp;PAGE=EX_SHEET_ENTRY]]))</f>
        <v>0</v>
      </c>
      <c r="AG2767" s="250" t="str">
        <f t="shared" si="134"/>
        <v>https://docmgmt.its.fsu.edu/NolijWeb/public/apiLoginCheck.jsp?redir=../documentviewer/%3FdocumentId%3D</v>
      </c>
      <c r="AH27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7" s="250" t="str">
        <f>tbl_TransDet_Exp[[#Headers],[&amp;TargetFrameName=None]]</f>
        <v>&amp;TargetFrameName=None</v>
      </c>
      <c r="AJ27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7" s="71"/>
      <c r="AN2767" s="22"/>
      <c r="AO2767" s="22"/>
      <c r="AP2767" s="208"/>
      <c r="AQ2767" s="42" t="e">
        <f>IF(tbl_TransDet_Exp[[#This Row],[Custom SR Type]]="",INDEX(SR_Lookup[Section Name],MATCH(tbl_TransDet_Exp[[#This Row],[Account]],SR_Lookup[Account],0)),tbl_TransDet_Exp[[#This Row],[Custom SR Type]])</f>
        <v>#N/A</v>
      </c>
      <c r="AR2767" s="42">
        <f>VALUE(CONCATENATE(C2767,TEXT(tbl_TransDet_Exp[[#This Row],[Pd]],"00")))</f>
        <v>0</v>
      </c>
      <c r="AS2767" s="42" t="str">
        <f>TEXT(tbl_TransDet_Exp[[#This Row],[Project Id]],"000000")</f>
        <v>000000</v>
      </c>
      <c r="AT2767" s="42" t="e">
        <f>INDEX(Table11[Description],MATCH(tbl_TransDet_Exp[[#This Row],[Account]],Table11[GL Account],0))</f>
        <v>#N/A</v>
      </c>
      <c r="AU27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8" spans="2:47">
      <c r="B2768" s="11"/>
      <c r="C2768" s="243"/>
      <c r="D2768" s="243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244"/>
      <c r="P2768" s="11"/>
      <c r="Q2768" s="245"/>
      <c r="R2768" s="11"/>
      <c r="S2768" s="11"/>
      <c r="T2768" s="11"/>
      <c r="U2768" s="11"/>
      <c r="V2768" s="11"/>
      <c r="W2768" s="11"/>
      <c r="X2768" s="11"/>
      <c r="Y2768" s="11"/>
      <c r="Z2768" s="246"/>
      <c r="AA27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8" s="250" t="e">
        <f>IF(tbl_TransDet_Exp[[#This Row],[+/-  (HR GL Detail)]]&lt;&gt;"",tbl_TransDet_Exp[[#This Row],[+/-  (HR GL Detail)]],IF(#REF!&lt;&gt;"",#REF!,""))</f>
        <v>#REF!</v>
      </c>
      <c r="AC2768" s="250" t="str">
        <f t="shared" si="132"/>
        <v>https://financials.omni.fsu.edu/psp/sprdfi/EMPLOYEE/ERP/c/AUDIT_EXPENSE_FUNCTIONS.TE_EXP_SHEET_INQ.GBL?SHEET_ID=</v>
      </c>
      <c r="AD2768" s="250" t="str">
        <f t="shared" si="133"/>
        <v>&amp;PAGE=EX_SHEET_ENTRY</v>
      </c>
      <c r="AE2768" s="250" t="str">
        <f>IF(LEFT(tbl_TransDet_Exp[[#This Row],[Journal Id]],2)="EX",TEXT(tbl_TransDet_Exp[[#This Row],[Vch /Ex /PayId]],"0000000000"),"")</f>
        <v/>
      </c>
      <c r="AF2768" s="250" t="b">
        <f>IF(tbl_TransDet_Exp[[#This Row],[ER Lookup and Format]]&lt;&gt;"",CONCATENATE(tbl_TransDet_Exp[[#This Row],[https://financials.omni.fsu.edu/psp/sprdfi/EMPLOYEE/ERP/c/AUDIT_EXPENSE_FUNCTIONS.TE_EXP_SHEET_INQ.GBL?SHEET_ID=]],AE2768,tbl_TransDet_Exp[[#This Row],[&amp;PAGE=EX_SHEET_ENTRY]]))</f>
        <v>0</v>
      </c>
      <c r="AG2768" s="250" t="str">
        <f t="shared" si="134"/>
        <v>https://docmgmt.its.fsu.edu/NolijWeb/public/apiLoginCheck.jsp?redir=../documentviewer/%3FdocumentId%3D</v>
      </c>
      <c r="AH27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8" s="250" t="str">
        <f>tbl_TransDet_Exp[[#Headers],[&amp;TargetFrameName=None]]</f>
        <v>&amp;TargetFrameName=None</v>
      </c>
      <c r="AJ27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8" s="71"/>
      <c r="AN2768" s="22"/>
      <c r="AO2768" s="22"/>
      <c r="AP2768" s="208"/>
      <c r="AQ2768" s="42" t="e">
        <f>IF(tbl_TransDet_Exp[[#This Row],[Custom SR Type]]="",INDEX(SR_Lookup[Section Name],MATCH(tbl_TransDet_Exp[[#This Row],[Account]],SR_Lookup[Account],0)),tbl_TransDet_Exp[[#This Row],[Custom SR Type]])</f>
        <v>#N/A</v>
      </c>
      <c r="AR2768" s="42">
        <f>VALUE(CONCATENATE(C2768,TEXT(tbl_TransDet_Exp[[#This Row],[Pd]],"00")))</f>
        <v>0</v>
      </c>
      <c r="AS2768" s="42" t="str">
        <f>TEXT(tbl_TransDet_Exp[[#This Row],[Project Id]],"000000")</f>
        <v>000000</v>
      </c>
      <c r="AT2768" s="42" t="e">
        <f>INDEX(Table11[Description],MATCH(tbl_TransDet_Exp[[#This Row],[Account]],Table11[GL Account],0))</f>
        <v>#N/A</v>
      </c>
      <c r="AU27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69" spans="2:47">
      <c r="B2769" s="11"/>
      <c r="C2769" s="243"/>
      <c r="D2769" s="243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244"/>
      <c r="P2769" s="11"/>
      <c r="Q2769" s="245"/>
      <c r="R2769" s="11"/>
      <c r="S2769" s="11"/>
      <c r="T2769" s="11"/>
      <c r="U2769" s="11"/>
      <c r="V2769" s="11"/>
      <c r="W2769" s="11"/>
      <c r="X2769" s="11"/>
      <c r="Y2769" s="11"/>
      <c r="Z2769" s="246"/>
      <c r="AA27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69" s="250" t="e">
        <f>IF(tbl_TransDet_Exp[[#This Row],[+/-  (HR GL Detail)]]&lt;&gt;"",tbl_TransDet_Exp[[#This Row],[+/-  (HR GL Detail)]],IF(#REF!&lt;&gt;"",#REF!,""))</f>
        <v>#REF!</v>
      </c>
      <c r="AC2769" s="250" t="str">
        <f t="shared" si="132"/>
        <v>https://financials.omni.fsu.edu/psp/sprdfi/EMPLOYEE/ERP/c/AUDIT_EXPENSE_FUNCTIONS.TE_EXP_SHEET_INQ.GBL?SHEET_ID=</v>
      </c>
      <c r="AD2769" s="250" t="str">
        <f t="shared" si="133"/>
        <v>&amp;PAGE=EX_SHEET_ENTRY</v>
      </c>
      <c r="AE2769" s="250" t="str">
        <f>IF(LEFT(tbl_TransDet_Exp[[#This Row],[Journal Id]],2)="EX",TEXT(tbl_TransDet_Exp[[#This Row],[Vch /Ex /PayId]],"0000000000"),"")</f>
        <v/>
      </c>
      <c r="AF2769" s="250" t="b">
        <f>IF(tbl_TransDet_Exp[[#This Row],[ER Lookup and Format]]&lt;&gt;"",CONCATENATE(tbl_TransDet_Exp[[#This Row],[https://financials.omni.fsu.edu/psp/sprdfi/EMPLOYEE/ERP/c/AUDIT_EXPENSE_FUNCTIONS.TE_EXP_SHEET_INQ.GBL?SHEET_ID=]],AE2769,tbl_TransDet_Exp[[#This Row],[&amp;PAGE=EX_SHEET_ENTRY]]))</f>
        <v>0</v>
      </c>
      <c r="AG2769" s="250" t="str">
        <f t="shared" si="134"/>
        <v>https://docmgmt.its.fsu.edu/NolijWeb/public/apiLoginCheck.jsp?redir=../documentviewer/%3FdocumentId%3D</v>
      </c>
      <c r="AH27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69" s="250" t="str">
        <f>tbl_TransDet_Exp[[#Headers],[&amp;TargetFrameName=None]]</f>
        <v>&amp;TargetFrameName=None</v>
      </c>
      <c r="AJ27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69" s="71"/>
      <c r="AN2769" s="22"/>
      <c r="AO2769" s="22"/>
      <c r="AP2769" s="208"/>
      <c r="AQ2769" s="42" t="e">
        <f>IF(tbl_TransDet_Exp[[#This Row],[Custom SR Type]]="",INDEX(SR_Lookup[Section Name],MATCH(tbl_TransDet_Exp[[#This Row],[Account]],SR_Lookup[Account],0)),tbl_TransDet_Exp[[#This Row],[Custom SR Type]])</f>
        <v>#N/A</v>
      </c>
      <c r="AR2769" s="42">
        <f>VALUE(CONCATENATE(C2769,TEXT(tbl_TransDet_Exp[[#This Row],[Pd]],"00")))</f>
        <v>0</v>
      </c>
      <c r="AS2769" s="42" t="str">
        <f>TEXT(tbl_TransDet_Exp[[#This Row],[Project Id]],"000000")</f>
        <v>000000</v>
      </c>
      <c r="AT2769" s="42" t="e">
        <f>INDEX(Table11[Description],MATCH(tbl_TransDet_Exp[[#This Row],[Account]],Table11[GL Account],0))</f>
        <v>#N/A</v>
      </c>
      <c r="AU27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0" spans="2:47">
      <c r="B2770" s="11"/>
      <c r="C2770" s="243"/>
      <c r="D2770" s="243"/>
      <c r="E2770" s="11"/>
      <c r="F2770" s="11"/>
      <c r="G2770" s="11"/>
      <c r="H2770" s="11"/>
      <c r="I2770" s="11"/>
      <c r="J2770" s="11"/>
      <c r="K2770" s="11"/>
      <c r="L2770" s="11"/>
      <c r="M2770" s="11"/>
      <c r="N2770" s="11"/>
      <c r="O2770" s="244"/>
      <c r="P2770" s="11"/>
      <c r="Q2770" s="245"/>
      <c r="R2770" s="11"/>
      <c r="S2770" s="11"/>
      <c r="T2770" s="11"/>
      <c r="U2770" s="11"/>
      <c r="V2770" s="11"/>
      <c r="W2770" s="11"/>
      <c r="X2770" s="11"/>
      <c r="Y2770" s="11"/>
      <c r="Z2770" s="246"/>
      <c r="AA27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0" s="250" t="e">
        <f>IF(tbl_TransDet_Exp[[#This Row],[+/-  (HR GL Detail)]]&lt;&gt;"",tbl_TransDet_Exp[[#This Row],[+/-  (HR GL Detail)]],IF(#REF!&lt;&gt;"",#REF!,""))</f>
        <v>#REF!</v>
      </c>
      <c r="AC2770" s="250" t="str">
        <f t="shared" si="132"/>
        <v>https://financials.omni.fsu.edu/psp/sprdfi/EMPLOYEE/ERP/c/AUDIT_EXPENSE_FUNCTIONS.TE_EXP_SHEET_INQ.GBL?SHEET_ID=</v>
      </c>
      <c r="AD2770" s="250" t="str">
        <f t="shared" si="133"/>
        <v>&amp;PAGE=EX_SHEET_ENTRY</v>
      </c>
      <c r="AE2770" s="250" t="str">
        <f>IF(LEFT(tbl_TransDet_Exp[[#This Row],[Journal Id]],2)="EX",TEXT(tbl_TransDet_Exp[[#This Row],[Vch /Ex /PayId]],"0000000000"),"")</f>
        <v/>
      </c>
      <c r="AF2770" s="250" t="b">
        <f>IF(tbl_TransDet_Exp[[#This Row],[ER Lookup and Format]]&lt;&gt;"",CONCATENATE(tbl_TransDet_Exp[[#This Row],[https://financials.omni.fsu.edu/psp/sprdfi/EMPLOYEE/ERP/c/AUDIT_EXPENSE_FUNCTIONS.TE_EXP_SHEET_INQ.GBL?SHEET_ID=]],AE2770,tbl_TransDet_Exp[[#This Row],[&amp;PAGE=EX_SHEET_ENTRY]]))</f>
        <v>0</v>
      </c>
      <c r="AG2770" s="250" t="str">
        <f t="shared" si="134"/>
        <v>https://docmgmt.its.fsu.edu/NolijWeb/public/apiLoginCheck.jsp?redir=../documentviewer/%3FdocumentId%3D</v>
      </c>
      <c r="AH27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0" s="250" t="str">
        <f>tbl_TransDet_Exp[[#Headers],[&amp;TargetFrameName=None]]</f>
        <v>&amp;TargetFrameName=None</v>
      </c>
      <c r="AJ27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0" s="71"/>
      <c r="AN2770" s="22"/>
      <c r="AO2770" s="22"/>
      <c r="AP2770" s="208"/>
      <c r="AQ2770" s="42" t="e">
        <f>IF(tbl_TransDet_Exp[[#This Row],[Custom SR Type]]="",INDEX(SR_Lookup[Section Name],MATCH(tbl_TransDet_Exp[[#This Row],[Account]],SR_Lookup[Account],0)),tbl_TransDet_Exp[[#This Row],[Custom SR Type]])</f>
        <v>#N/A</v>
      </c>
      <c r="AR2770" s="42">
        <f>VALUE(CONCATENATE(C2770,TEXT(tbl_TransDet_Exp[[#This Row],[Pd]],"00")))</f>
        <v>0</v>
      </c>
      <c r="AS2770" s="42" t="str">
        <f>TEXT(tbl_TransDet_Exp[[#This Row],[Project Id]],"000000")</f>
        <v>000000</v>
      </c>
      <c r="AT2770" s="42" t="e">
        <f>INDEX(Table11[Description],MATCH(tbl_TransDet_Exp[[#This Row],[Account]],Table11[GL Account],0))</f>
        <v>#N/A</v>
      </c>
      <c r="AU27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1" spans="2:47">
      <c r="B2771" s="11"/>
      <c r="C2771" s="243"/>
      <c r="D2771" s="243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244"/>
      <c r="P2771" s="11"/>
      <c r="Q2771" s="245"/>
      <c r="R2771" s="11"/>
      <c r="S2771" s="11"/>
      <c r="T2771" s="11"/>
      <c r="U2771" s="11"/>
      <c r="V2771" s="11"/>
      <c r="W2771" s="11"/>
      <c r="X2771" s="11"/>
      <c r="Y2771" s="11"/>
      <c r="Z2771" s="246"/>
      <c r="AA27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1" s="250" t="e">
        <f>IF(tbl_TransDet_Exp[[#This Row],[+/-  (HR GL Detail)]]&lt;&gt;"",tbl_TransDet_Exp[[#This Row],[+/-  (HR GL Detail)]],IF(#REF!&lt;&gt;"",#REF!,""))</f>
        <v>#REF!</v>
      </c>
      <c r="AC2771" s="250" t="str">
        <f t="shared" si="132"/>
        <v>https://financials.omni.fsu.edu/psp/sprdfi/EMPLOYEE/ERP/c/AUDIT_EXPENSE_FUNCTIONS.TE_EXP_SHEET_INQ.GBL?SHEET_ID=</v>
      </c>
      <c r="AD2771" s="250" t="str">
        <f t="shared" si="133"/>
        <v>&amp;PAGE=EX_SHEET_ENTRY</v>
      </c>
      <c r="AE2771" s="250" t="str">
        <f>IF(LEFT(tbl_TransDet_Exp[[#This Row],[Journal Id]],2)="EX",TEXT(tbl_TransDet_Exp[[#This Row],[Vch /Ex /PayId]],"0000000000"),"")</f>
        <v/>
      </c>
      <c r="AF2771" s="250" t="b">
        <f>IF(tbl_TransDet_Exp[[#This Row],[ER Lookup and Format]]&lt;&gt;"",CONCATENATE(tbl_TransDet_Exp[[#This Row],[https://financials.omni.fsu.edu/psp/sprdfi/EMPLOYEE/ERP/c/AUDIT_EXPENSE_FUNCTIONS.TE_EXP_SHEET_INQ.GBL?SHEET_ID=]],AE2771,tbl_TransDet_Exp[[#This Row],[&amp;PAGE=EX_SHEET_ENTRY]]))</f>
        <v>0</v>
      </c>
      <c r="AG2771" s="250" t="str">
        <f t="shared" si="134"/>
        <v>https://docmgmt.its.fsu.edu/NolijWeb/public/apiLoginCheck.jsp?redir=../documentviewer/%3FdocumentId%3D</v>
      </c>
      <c r="AH27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1" s="250" t="str">
        <f>tbl_TransDet_Exp[[#Headers],[&amp;TargetFrameName=None]]</f>
        <v>&amp;TargetFrameName=None</v>
      </c>
      <c r="AJ27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1" s="71"/>
      <c r="AN2771" s="22"/>
      <c r="AO2771" s="22"/>
      <c r="AP2771" s="208"/>
      <c r="AQ2771" s="42" t="e">
        <f>IF(tbl_TransDet_Exp[[#This Row],[Custom SR Type]]="",INDEX(SR_Lookup[Section Name],MATCH(tbl_TransDet_Exp[[#This Row],[Account]],SR_Lookup[Account],0)),tbl_TransDet_Exp[[#This Row],[Custom SR Type]])</f>
        <v>#N/A</v>
      </c>
      <c r="AR2771" s="42">
        <f>VALUE(CONCATENATE(C2771,TEXT(tbl_TransDet_Exp[[#This Row],[Pd]],"00")))</f>
        <v>0</v>
      </c>
      <c r="AS2771" s="42" t="str">
        <f>TEXT(tbl_TransDet_Exp[[#This Row],[Project Id]],"000000")</f>
        <v>000000</v>
      </c>
      <c r="AT2771" s="42" t="e">
        <f>INDEX(Table11[Description],MATCH(tbl_TransDet_Exp[[#This Row],[Account]],Table11[GL Account],0))</f>
        <v>#N/A</v>
      </c>
      <c r="AU27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2" spans="2:47">
      <c r="B2772" s="11"/>
      <c r="C2772" s="243"/>
      <c r="D2772" s="243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244"/>
      <c r="P2772" s="11"/>
      <c r="Q2772" s="245"/>
      <c r="R2772" s="11"/>
      <c r="S2772" s="11"/>
      <c r="T2772" s="11"/>
      <c r="U2772" s="11"/>
      <c r="V2772" s="11"/>
      <c r="W2772" s="11"/>
      <c r="X2772" s="11"/>
      <c r="Y2772" s="11"/>
      <c r="Z2772" s="246"/>
      <c r="AA27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2" s="250" t="e">
        <f>IF(tbl_TransDet_Exp[[#This Row],[+/-  (HR GL Detail)]]&lt;&gt;"",tbl_TransDet_Exp[[#This Row],[+/-  (HR GL Detail)]],IF(#REF!&lt;&gt;"",#REF!,""))</f>
        <v>#REF!</v>
      </c>
      <c r="AC2772" s="250" t="str">
        <f t="shared" si="132"/>
        <v>https://financials.omni.fsu.edu/psp/sprdfi/EMPLOYEE/ERP/c/AUDIT_EXPENSE_FUNCTIONS.TE_EXP_SHEET_INQ.GBL?SHEET_ID=</v>
      </c>
      <c r="AD2772" s="250" t="str">
        <f t="shared" si="133"/>
        <v>&amp;PAGE=EX_SHEET_ENTRY</v>
      </c>
      <c r="AE2772" s="250" t="str">
        <f>IF(LEFT(tbl_TransDet_Exp[[#This Row],[Journal Id]],2)="EX",TEXT(tbl_TransDet_Exp[[#This Row],[Vch /Ex /PayId]],"0000000000"),"")</f>
        <v/>
      </c>
      <c r="AF2772" s="250" t="b">
        <f>IF(tbl_TransDet_Exp[[#This Row],[ER Lookup and Format]]&lt;&gt;"",CONCATENATE(tbl_TransDet_Exp[[#This Row],[https://financials.omni.fsu.edu/psp/sprdfi/EMPLOYEE/ERP/c/AUDIT_EXPENSE_FUNCTIONS.TE_EXP_SHEET_INQ.GBL?SHEET_ID=]],AE2772,tbl_TransDet_Exp[[#This Row],[&amp;PAGE=EX_SHEET_ENTRY]]))</f>
        <v>0</v>
      </c>
      <c r="AG2772" s="250" t="str">
        <f t="shared" si="134"/>
        <v>https://docmgmt.its.fsu.edu/NolijWeb/public/apiLoginCheck.jsp?redir=../documentviewer/%3FdocumentId%3D</v>
      </c>
      <c r="AH27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2" s="250" t="str">
        <f>tbl_TransDet_Exp[[#Headers],[&amp;TargetFrameName=None]]</f>
        <v>&amp;TargetFrameName=None</v>
      </c>
      <c r="AJ27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2" s="71"/>
      <c r="AN2772" s="22"/>
      <c r="AO2772" s="22"/>
      <c r="AP2772" s="208"/>
      <c r="AQ2772" s="42" t="e">
        <f>IF(tbl_TransDet_Exp[[#This Row],[Custom SR Type]]="",INDEX(SR_Lookup[Section Name],MATCH(tbl_TransDet_Exp[[#This Row],[Account]],SR_Lookup[Account],0)),tbl_TransDet_Exp[[#This Row],[Custom SR Type]])</f>
        <v>#N/A</v>
      </c>
      <c r="AR2772" s="42">
        <f>VALUE(CONCATENATE(C2772,TEXT(tbl_TransDet_Exp[[#This Row],[Pd]],"00")))</f>
        <v>0</v>
      </c>
      <c r="AS2772" s="42" t="str">
        <f>TEXT(tbl_TransDet_Exp[[#This Row],[Project Id]],"000000")</f>
        <v>000000</v>
      </c>
      <c r="AT2772" s="42" t="e">
        <f>INDEX(Table11[Description],MATCH(tbl_TransDet_Exp[[#This Row],[Account]],Table11[GL Account],0))</f>
        <v>#N/A</v>
      </c>
      <c r="AU27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3" spans="2:47">
      <c r="B2773" s="11"/>
      <c r="C2773" s="243"/>
      <c r="D2773" s="243"/>
      <c r="E2773" s="11"/>
      <c r="F2773" s="11"/>
      <c r="G2773" s="11"/>
      <c r="H2773" s="11"/>
      <c r="I2773" s="11"/>
      <c r="J2773" s="11"/>
      <c r="K2773" s="11"/>
      <c r="L2773" s="11"/>
      <c r="M2773" s="11"/>
      <c r="N2773" s="11"/>
      <c r="O2773" s="244"/>
      <c r="P2773" s="11"/>
      <c r="Q2773" s="245"/>
      <c r="R2773" s="11"/>
      <c r="S2773" s="11"/>
      <c r="T2773" s="11"/>
      <c r="U2773" s="11"/>
      <c r="V2773" s="11"/>
      <c r="W2773" s="11"/>
      <c r="X2773" s="11"/>
      <c r="Y2773" s="11"/>
      <c r="Z2773" s="246"/>
      <c r="AA27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3" s="250" t="e">
        <f>IF(tbl_TransDet_Exp[[#This Row],[+/-  (HR GL Detail)]]&lt;&gt;"",tbl_TransDet_Exp[[#This Row],[+/-  (HR GL Detail)]],IF(#REF!&lt;&gt;"",#REF!,""))</f>
        <v>#REF!</v>
      </c>
      <c r="AC2773" s="250" t="str">
        <f t="shared" si="132"/>
        <v>https://financials.omni.fsu.edu/psp/sprdfi/EMPLOYEE/ERP/c/AUDIT_EXPENSE_FUNCTIONS.TE_EXP_SHEET_INQ.GBL?SHEET_ID=</v>
      </c>
      <c r="AD2773" s="250" t="str">
        <f t="shared" si="133"/>
        <v>&amp;PAGE=EX_SHEET_ENTRY</v>
      </c>
      <c r="AE2773" s="250" t="str">
        <f>IF(LEFT(tbl_TransDet_Exp[[#This Row],[Journal Id]],2)="EX",TEXT(tbl_TransDet_Exp[[#This Row],[Vch /Ex /PayId]],"0000000000"),"")</f>
        <v/>
      </c>
      <c r="AF2773" s="250" t="b">
        <f>IF(tbl_TransDet_Exp[[#This Row],[ER Lookup and Format]]&lt;&gt;"",CONCATENATE(tbl_TransDet_Exp[[#This Row],[https://financials.omni.fsu.edu/psp/sprdfi/EMPLOYEE/ERP/c/AUDIT_EXPENSE_FUNCTIONS.TE_EXP_SHEET_INQ.GBL?SHEET_ID=]],AE2773,tbl_TransDet_Exp[[#This Row],[&amp;PAGE=EX_SHEET_ENTRY]]))</f>
        <v>0</v>
      </c>
      <c r="AG2773" s="250" t="str">
        <f t="shared" si="134"/>
        <v>https://docmgmt.its.fsu.edu/NolijWeb/public/apiLoginCheck.jsp?redir=../documentviewer/%3FdocumentId%3D</v>
      </c>
      <c r="AH27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3" s="250" t="str">
        <f>tbl_TransDet_Exp[[#Headers],[&amp;TargetFrameName=None]]</f>
        <v>&amp;TargetFrameName=None</v>
      </c>
      <c r="AJ27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3" s="71"/>
      <c r="AN2773" s="22"/>
      <c r="AO2773" s="22"/>
      <c r="AP2773" s="208"/>
      <c r="AQ2773" s="42" t="e">
        <f>IF(tbl_TransDet_Exp[[#This Row],[Custom SR Type]]="",INDEX(SR_Lookup[Section Name],MATCH(tbl_TransDet_Exp[[#This Row],[Account]],SR_Lookup[Account],0)),tbl_TransDet_Exp[[#This Row],[Custom SR Type]])</f>
        <v>#N/A</v>
      </c>
      <c r="AR2773" s="42">
        <f>VALUE(CONCATENATE(C2773,TEXT(tbl_TransDet_Exp[[#This Row],[Pd]],"00")))</f>
        <v>0</v>
      </c>
      <c r="AS2773" s="42" t="str">
        <f>TEXT(tbl_TransDet_Exp[[#This Row],[Project Id]],"000000")</f>
        <v>000000</v>
      </c>
      <c r="AT2773" s="42" t="e">
        <f>INDEX(Table11[Description],MATCH(tbl_TransDet_Exp[[#This Row],[Account]],Table11[GL Account],0))</f>
        <v>#N/A</v>
      </c>
      <c r="AU27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4" spans="2:47">
      <c r="B2774" s="11"/>
      <c r="C2774" s="243"/>
      <c r="D2774" s="243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244"/>
      <c r="P2774" s="11"/>
      <c r="Q2774" s="245"/>
      <c r="R2774" s="11"/>
      <c r="S2774" s="11"/>
      <c r="T2774" s="11"/>
      <c r="U2774" s="11"/>
      <c r="V2774" s="11"/>
      <c r="W2774" s="11"/>
      <c r="X2774" s="11"/>
      <c r="Y2774" s="11"/>
      <c r="Z2774" s="246"/>
      <c r="AA27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4" s="250" t="e">
        <f>IF(tbl_TransDet_Exp[[#This Row],[+/-  (HR GL Detail)]]&lt;&gt;"",tbl_TransDet_Exp[[#This Row],[+/-  (HR GL Detail)]],IF(#REF!&lt;&gt;"",#REF!,""))</f>
        <v>#REF!</v>
      </c>
      <c r="AC2774" s="250" t="str">
        <f t="shared" si="132"/>
        <v>https://financials.omni.fsu.edu/psp/sprdfi/EMPLOYEE/ERP/c/AUDIT_EXPENSE_FUNCTIONS.TE_EXP_SHEET_INQ.GBL?SHEET_ID=</v>
      </c>
      <c r="AD2774" s="250" t="str">
        <f t="shared" si="133"/>
        <v>&amp;PAGE=EX_SHEET_ENTRY</v>
      </c>
      <c r="AE2774" s="250" t="str">
        <f>IF(LEFT(tbl_TransDet_Exp[[#This Row],[Journal Id]],2)="EX",TEXT(tbl_TransDet_Exp[[#This Row],[Vch /Ex /PayId]],"0000000000"),"")</f>
        <v/>
      </c>
      <c r="AF2774" s="250" t="b">
        <f>IF(tbl_TransDet_Exp[[#This Row],[ER Lookup and Format]]&lt;&gt;"",CONCATENATE(tbl_TransDet_Exp[[#This Row],[https://financials.omni.fsu.edu/psp/sprdfi/EMPLOYEE/ERP/c/AUDIT_EXPENSE_FUNCTIONS.TE_EXP_SHEET_INQ.GBL?SHEET_ID=]],AE2774,tbl_TransDet_Exp[[#This Row],[&amp;PAGE=EX_SHEET_ENTRY]]))</f>
        <v>0</v>
      </c>
      <c r="AG2774" s="250" t="str">
        <f t="shared" si="134"/>
        <v>https://docmgmt.its.fsu.edu/NolijWeb/public/apiLoginCheck.jsp?redir=../documentviewer/%3FdocumentId%3D</v>
      </c>
      <c r="AH27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4" s="250" t="str">
        <f>tbl_TransDet_Exp[[#Headers],[&amp;TargetFrameName=None]]</f>
        <v>&amp;TargetFrameName=None</v>
      </c>
      <c r="AJ27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4" s="71"/>
      <c r="AN2774" s="22"/>
      <c r="AO2774" s="22"/>
      <c r="AP2774" s="208"/>
      <c r="AQ2774" s="42" t="e">
        <f>IF(tbl_TransDet_Exp[[#This Row],[Custom SR Type]]="",INDEX(SR_Lookup[Section Name],MATCH(tbl_TransDet_Exp[[#This Row],[Account]],SR_Lookup[Account],0)),tbl_TransDet_Exp[[#This Row],[Custom SR Type]])</f>
        <v>#N/A</v>
      </c>
      <c r="AR2774" s="42">
        <f>VALUE(CONCATENATE(C2774,TEXT(tbl_TransDet_Exp[[#This Row],[Pd]],"00")))</f>
        <v>0</v>
      </c>
      <c r="AS2774" s="42" t="str">
        <f>TEXT(tbl_TransDet_Exp[[#This Row],[Project Id]],"000000")</f>
        <v>000000</v>
      </c>
      <c r="AT2774" s="42" t="e">
        <f>INDEX(Table11[Description],MATCH(tbl_TransDet_Exp[[#This Row],[Account]],Table11[GL Account],0))</f>
        <v>#N/A</v>
      </c>
      <c r="AU27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5" spans="2:47">
      <c r="B2775" s="11"/>
      <c r="C2775" s="243"/>
      <c r="D2775" s="243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244"/>
      <c r="P2775" s="11"/>
      <c r="Q2775" s="245"/>
      <c r="R2775" s="11"/>
      <c r="S2775" s="11"/>
      <c r="T2775" s="11"/>
      <c r="U2775" s="11"/>
      <c r="V2775" s="11"/>
      <c r="W2775" s="11"/>
      <c r="X2775" s="11"/>
      <c r="Y2775" s="11"/>
      <c r="Z2775" s="246"/>
      <c r="AA27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5" s="250" t="e">
        <f>IF(tbl_TransDet_Exp[[#This Row],[+/-  (HR GL Detail)]]&lt;&gt;"",tbl_TransDet_Exp[[#This Row],[+/-  (HR GL Detail)]],IF(#REF!&lt;&gt;"",#REF!,""))</f>
        <v>#REF!</v>
      </c>
      <c r="AC2775" s="250" t="str">
        <f t="shared" si="132"/>
        <v>https://financials.omni.fsu.edu/psp/sprdfi/EMPLOYEE/ERP/c/AUDIT_EXPENSE_FUNCTIONS.TE_EXP_SHEET_INQ.GBL?SHEET_ID=</v>
      </c>
      <c r="AD2775" s="250" t="str">
        <f t="shared" si="133"/>
        <v>&amp;PAGE=EX_SHEET_ENTRY</v>
      </c>
      <c r="AE2775" s="250" t="str">
        <f>IF(LEFT(tbl_TransDet_Exp[[#This Row],[Journal Id]],2)="EX",TEXT(tbl_TransDet_Exp[[#This Row],[Vch /Ex /PayId]],"0000000000"),"")</f>
        <v/>
      </c>
      <c r="AF2775" s="250" t="b">
        <f>IF(tbl_TransDet_Exp[[#This Row],[ER Lookup and Format]]&lt;&gt;"",CONCATENATE(tbl_TransDet_Exp[[#This Row],[https://financials.omni.fsu.edu/psp/sprdfi/EMPLOYEE/ERP/c/AUDIT_EXPENSE_FUNCTIONS.TE_EXP_SHEET_INQ.GBL?SHEET_ID=]],AE2775,tbl_TransDet_Exp[[#This Row],[&amp;PAGE=EX_SHEET_ENTRY]]))</f>
        <v>0</v>
      </c>
      <c r="AG2775" s="250" t="str">
        <f t="shared" si="134"/>
        <v>https://docmgmt.its.fsu.edu/NolijWeb/public/apiLoginCheck.jsp?redir=../documentviewer/%3FdocumentId%3D</v>
      </c>
      <c r="AH27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5" s="250" t="str">
        <f>tbl_TransDet_Exp[[#Headers],[&amp;TargetFrameName=None]]</f>
        <v>&amp;TargetFrameName=None</v>
      </c>
      <c r="AJ27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5" s="71"/>
      <c r="AN2775" s="22"/>
      <c r="AO2775" s="22"/>
      <c r="AP2775" s="208"/>
      <c r="AQ2775" s="42" t="e">
        <f>IF(tbl_TransDet_Exp[[#This Row],[Custom SR Type]]="",INDEX(SR_Lookup[Section Name],MATCH(tbl_TransDet_Exp[[#This Row],[Account]],SR_Lookup[Account],0)),tbl_TransDet_Exp[[#This Row],[Custom SR Type]])</f>
        <v>#N/A</v>
      </c>
      <c r="AR2775" s="42">
        <f>VALUE(CONCATENATE(C2775,TEXT(tbl_TransDet_Exp[[#This Row],[Pd]],"00")))</f>
        <v>0</v>
      </c>
      <c r="AS2775" s="42" t="str">
        <f>TEXT(tbl_TransDet_Exp[[#This Row],[Project Id]],"000000")</f>
        <v>000000</v>
      </c>
      <c r="AT2775" s="42" t="e">
        <f>INDEX(Table11[Description],MATCH(tbl_TransDet_Exp[[#This Row],[Account]],Table11[GL Account],0))</f>
        <v>#N/A</v>
      </c>
      <c r="AU27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6" spans="2:47">
      <c r="B2776" s="11"/>
      <c r="C2776" s="243"/>
      <c r="D2776" s="243"/>
      <c r="E2776" s="11"/>
      <c r="F2776" s="11"/>
      <c r="G2776" s="11"/>
      <c r="H2776" s="11"/>
      <c r="I2776" s="11"/>
      <c r="J2776" s="11"/>
      <c r="K2776" s="11"/>
      <c r="L2776" s="11"/>
      <c r="M2776" s="11"/>
      <c r="N2776" s="11"/>
      <c r="O2776" s="244"/>
      <c r="P2776" s="11"/>
      <c r="Q2776" s="245"/>
      <c r="R2776" s="11"/>
      <c r="S2776" s="11"/>
      <c r="T2776" s="11"/>
      <c r="U2776" s="11"/>
      <c r="V2776" s="11"/>
      <c r="W2776" s="11"/>
      <c r="X2776" s="11"/>
      <c r="Y2776" s="11"/>
      <c r="Z2776" s="246"/>
      <c r="AA27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6" s="250" t="e">
        <f>IF(tbl_TransDet_Exp[[#This Row],[+/-  (HR GL Detail)]]&lt;&gt;"",tbl_TransDet_Exp[[#This Row],[+/-  (HR GL Detail)]],IF(#REF!&lt;&gt;"",#REF!,""))</f>
        <v>#REF!</v>
      </c>
      <c r="AC2776" s="250" t="str">
        <f t="shared" si="132"/>
        <v>https://financials.omni.fsu.edu/psp/sprdfi/EMPLOYEE/ERP/c/AUDIT_EXPENSE_FUNCTIONS.TE_EXP_SHEET_INQ.GBL?SHEET_ID=</v>
      </c>
      <c r="AD2776" s="250" t="str">
        <f t="shared" si="133"/>
        <v>&amp;PAGE=EX_SHEET_ENTRY</v>
      </c>
      <c r="AE2776" s="250" t="str">
        <f>IF(LEFT(tbl_TransDet_Exp[[#This Row],[Journal Id]],2)="EX",TEXT(tbl_TransDet_Exp[[#This Row],[Vch /Ex /PayId]],"0000000000"),"")</f>
        <v/>
      </c>
      <c r="AF2776" s="250" t="b">
        <f>IF(tbl_TransDet_Exp[[#This Row],[ER Lookup and Format]]&lt;&gt;"",CONCATENATE(tbl_TransDet_Exp[[#This Row],[https://financials.omni.fsu.edu/psp/sprdfi/EMPLOYEE/ERP/c/AUDIT_EXPENSE_FUNCTIONS.TE_EXP_SHEET_INQ.GBL?SHEET_ID=]],AE2776,tbl_TransDet_Exp[[#This Row],[&amp;PAGE=EX_SHEET_ENTRY]]))</f>
        <v>0</v>
      </c>
      <c r="AG2776" s="250" t="str">
        <f t="shared" si="134"/>
        <v>https://docmgmt.its.fsu.edu/NolijWeb/public/apiLoginCheck.jsp?redir=../documentviewer/%3FdocumentId%3D</v>
      </c>
      <c r="AH27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6" s="250" t="str">
        <f>tbl_TransDet_Exp[[#Headers],[&amp;TargetFrameName=None]]</f>
        <v>&amp;TargetFrameName=None</v>
      </c>
      <c r="AJ27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6" s="71"/>
      <c r="AN2776" s="22"/>
      <c r="AO2776" s="22"/>
      <c r="AP2776" s="208"/>
      <c r="AQ2776" s="42" t="e">
        <f>IF(tbl_TransDet_Exp[[#This Row],[Custom SR Type]]="",INDEX(SR_Lookup[Section Name],MATCH(tbl_TransDet_Exp[[#This Row],[Account]],SR_Lookup[Account],0)),tbl_TransDet_Exp[[#This Row],[Custom SR Type]])</f>
        <v>#N/A</v>
      </c>
      <c r="AR2776" s="42">
        <f>VALUE(CONCATENATE(C2776,TEXT(tbl_TransDet_Exp[[#This Row],[Pd]],"00")))</f>
        <v>0</v>
      </c>
      <c r="AS2776" s="42" t="str">
        <f>TEXT(tbl_TransDet_Exp[[#This Row],[Project Id]],"000000")</f>
        <v>000000</v>
      </c>
      <c r="AT2776" s="42" t="e">
        <f>INDEX(Table11[Description],MATCH(tbl_TransDet_Exp[[#This Row],[Account]],Table11[GL Account],0))</f>
        <v>#N/A</v>
      </c>
      <c r="AU27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7" spans="2:47">
      <c r="B2777" s="11"/>
      <c r="C2777" s="243"/>
      <c r="D2777" s="243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244"/>
      <c r="P2777" s="11"/>
      <c r="Q2777" s="245"/>
      <c r="R2777" s="11"/>
      <c r="S2777" s="11"/>
      <c r="T2777" s="11"/>
      <c r="U2777" s="11"/>
      <c r="V2777" s="11"/>
      <c r="W2777" s="11"/>
      <c r="X2777" s="11"/>
      <c r="Y2777" s="11"/>
      <c r="Z2777" s="246"/>
      <c r="AA27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7" s="250" t="e">
        <f>IF(tbl_TransDet_Exp[[#This Row],[+/-  (HR GL Detail)]]&lt;&gt;"",tbl_TransDet_Exp[[#This Row],[+/-  (HR GL Detail)]],IF(#REF!&lt;&gt;"",#REF!,""))</f>
        <v>#REF!</v>
      </c>
      <c r="AC2777" s="250" t="str">
        <f t="shared" si="132"/>
        <v>https://financials.omni.fsu.edu/psp/sprdfi/EMPLOYEE/ERP/c/AUDIT_EXPENSE_FUNCTIONS.TE_EXP_SHEET_INQ.GBL?SHEET_ID=</v>
      </c>
      <c r="AD2777" s="250" t="str">
        <f t="shared" si="133"/>
        <v>&amp;PAGE=EX_SHEET_ENTRY</v>
      </c>
      <c r="AE2777" s="250" t="str">
        <f>IF(LEFT(tbl_TransDet_Exp[[#This Row],[Journal Id]],2)="EX",TEXT(tbl_TransDet_Exp[[#This Row],[Vch /Ex /PayId]],"0000000000"),"")</f>
        <v/>
      </c>
      <c r="AF2777" s="250" t="b">
        <f>IF(tbl_TransDet_Exp[[#This Row],[ER Lookup and Format]]&lt;&gt;"",CONCATENATE(tbl_TransDet_Exp[[#This Row],[https://financials.omni.fsu.edu/psp/sprdfi/EMPLOYEE/ERP/c/AUDIT_EXPENSE_FUNCTIONS.TE_EXP_SHEET_INQ.GBL?SHEET_ID=]],AE2777,tbl_TransDet_Exp[[#This Row],[&amp;PAGE=EX_SHEET_ENTRY]]))</f>
        <v>0</v>
      </c>
      <c r="AG2777" s="250" t="str">
        <f t="shared" si="134"/>
        <v>https://docmgmt.its.fsu.edu/NolijWeb/public/apiLoginCheck.jsp?redir=../documentviewer/%3FdocumentId%3D</v>
      </c>
      <c r="AH27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7" s="250" t="str">
        <f>tbl_TransDet_Exp[[#Headers],[&amp;TargetFrameName=None]]</f>
        <v>&amp;TargetFrameName=None</v>
      </c>
      <c r="AJ27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7" s="71"/>
      <c r="AN2777" s="22"/>
      <c r="AO2777" s="22"/>
      <c r="AP2777" s="208"/>
      <c r="AQ2777" s="42" t="e">
        <f>IF(tbl_TransDet_Exp[[#This Row],[Custom SR Type]]="",INDEX(SR_Lookup[Section Name],MATCH(tbl_TransDet_Exp[[#This Row],[Account]],SR_Lookup[Account],0)),tbl_TransDet_Exp[[#This Row],[Custom SR Type]])</f>
        <v>#N/A</v>
      </c>
      <c r="AR2777" s="42">
        <f>VALUE(CONCATENATE(C2777,TEXT(tbl_TransDet_Exp[[#This Row],[Pd]],"00")))</f>
        <v>0</v>
      </c>
      <c r="AS2777" s="42" t="str">
        <f>TEXT(tbl_TransDet_Exp[[#This Row],[Project Id]],"000000")</f>
        <v>000000</v>
      </c>
      <c r="AT2777" s="42" t="e">
        <f>INDEX(Table11[Description],MATCH(tbl_TransDet_Exp[[#This Row],[Account]],Table11[GL Account],0))</f>
        <v>#N/A</v>
      </c>
      <c r="AU27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8" spans="2:47">
      <c r="B2778" s="11"/>
      <c r="C2778" s="243"/>
      <c r="D2778" s="243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244"/>
      <c r="P2778" s="11"/>
      <c r="Q2778" s="245"/>
      <c r="R2778" s="11"/>
      <c r="S2778" s="11"/>
      <c r="T2778" s="11"/>
      <c r="U2778" s="11"/>
      <c r="V2778" s="11"/>
      <c r="W2778" s="11"/>
      <c r="X2778" s="11"/>
      <c r="Y2778" s="11"/>
      <c r="Z2778" s="246"/>
      <c r="AA27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8" s="250" t="e">
        <f>IF(tbl_TransDet_Exp[[#This Row],[+/-  (HR GL Detail)]]&lt;&gt;"",tbl_TransDet_Exp[[#This Row],[+/-  (HR GL Detail)]],IF(#REF!&lt;&gt;"",#REF!,""))</f>
        <v>#REF!</v>
      </c>
      <c r="AC2778" s="250" t="str">
        <f t="shared" si="132"/>
        <v>https://financials.omni.fsu.edu/psp/sprdfi/EMPLOYEE/ERP/c/AUDIT_EXPENSE_FUNCTIONS.TE_EXP_SHEET_INQ.GBL?SHEET_ID=</v>
      </c>
      <c r="AD2778" s="250" t="str">
        <f t="shared" si="133"/>
        <v>&amp;PAGE=EX_SHEET_ENTRY</v>
      </c>
      <c r="AE2778" s="250" t="str">
        <f>IF(LEFT(tbl_TransDet_Exp[[#This Row],[Journal Id]],2)="EX",TEXT(tbl_TransDet_Exp[[#This Row],[Vch /Ex /PayId]],"0000000000"),"")</f>
        <v/>
      </c>
      <c r="AF2778" s="250" t="b">
        <f>IF(tbl_TransDet_Exp[[#This Row],[ER Lookup and Format]]&lt;&gt;"",CONCATENATE(tbl_TransDet_Exp[[#This Row],[https://financials.omni.fsu.edu/psp/sprdfi/EMPLOYEE/ERP/c/AUDIT_EXPENSE_FUNCTIONS.TE_EXP_SHEET_INQ.GBL?SHEET_ID=]],AE2778,tbl_TransDet_Exp[[#This Row],[&amp;PAGE=EX_SHEET_ENTRY]]))</f>
        <v>0</v>
      </c>
      <c r="AG2778" s="250" t="str">
        <f t="shared" si="134"/>
        <v>https://docmgmt.its.fsu.edu/NolijWeb/public/apiLoginCheck.jsp?redir=../documentviewer/%3FdocumentId%3D</v>
      </c>
      <c r="AH27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8" s="250" t="str">
        <f>tbl_TransDet_Exp[[#Headers],[&amp;TargetFrameName=None]]</f>
        <v>&amp;TargetFrameName=None</v>
      </c>
      <c r="AJ27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8" s="71"/>
      <c r="AN2778" s="22"/>
      <c r="AO2778" s="22"/>
      <c r="AP2778" s="208"/>
      <c r="AQ2778" s="42" t="e">
        <f>IF(tbl_TransDet_Exp[[#This Row],[Custom SR Type]]="",INDEX(SR_Lookup[Section Name],MATCH(tbl_TransDet_Exp[[#This Row],[Account]],SR_Lookup[Account],0)),tbl_TransDet_Exp[[#This Row],[Custom SR Type]])</f>
        <v>#N/A</v>
      </c>
      <c r="AR2778" s="42">
        <f>VALUE(CONCATENATE(C2778,TEXT(tbl_TransDet_Exp[[#This Row],[Pd]],"00")))</f>
        <v>0</v>
      </c>
      <c r="AS2778" s="42" t="str">
        <f>TEXT(tbl_TransDet_Exp[[#This Row],[Project Id]],"000000")</f>
        <v>000000</v>
      </c>
      <c r="AT2778" s="42" t="e">
        <f>INDEX(Table11[Description],MATCH(tbl_TransDet_Exp[[#This Row],[Account]],Table11[GL Account],0))</f>
        <v>#N/A</v>
      </c>
      <c r="AU27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79" spans="2:47">
      <c r="B2779" s="11"/>
      <c r="C2779" s="243"/>
      <c r="D2779" s="243"/>
      <c r="E2779" s="11"/>
      <c r="F2779" s="11"/>
      <c r="G2779" s="11"/>
      <c r="H2779" s="11"/>
      <c r="I2779" s="11"/>
      <c r="J2779" s="11"/>
      <c r="K2779" s="11"/>
      <c r="L2779" s="11"/>
      <c r="M2779" s="11"/>
      <c r="N2779" s="11"/>
      <c r="O2779" s="244"/>
      <c r="P2779" s="11"/>
      <c r="Q2779" s="245"/>
      <c r="R2779" s="11"/>
      <c r="S2779" s="11"/>
      <c r="T2779" s="11"/>
      <c r="U2779" s="11"/>
      <c r="V2779" s="11"/>
      <c r="W2779" s="11"/>
      <c r="X2779" s="11"/>
      <c r="Y2779" s="11"/>
      <c r="Z2779" s="246"/>
      <c r="AA27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79" s="250" t="e">
        <f>IF(tbl_TransDet_Exp[[#This Row],[+/-  (HR GL Detail)]]&lt;&gt;"",tbl_TransDet_Exp[[#This Row],[+/-  (HR GL Detail)]],IF(#REF!&lt;&gt;"",#REF!,""))</f>
        <v>#REF!</v>
      </c>
      <c r="AC2779" s="250" t="str">
        <f t="shared" si="132"/>
        <v>https://financials.omni.fsu.edu/psp/sprdfi/EMPLOYEE/ERP/c/AUDIT_EXPENSE_FUNCTIONS.TE_EXP_SHEET_INQ.GBL?SHEET_ID=</v>
      </c>
      <c r="AD2779" s="250" t="str">
        <f t="shared" si="133"/>
        <v>&amp;PAGE=EX_SHEET_ENTRY</v>
      </c>
      <c r="AE2779" s="250" t="str">
        <f>IF(LEFT(tbl_TransDet_Exp[[#This Row],[Journal Id]],2)="EX",TEXT(tbl_TransDet_Exp[[#This Row],[Vch /Ex /PayId]],"0000000000"),"")</f>
        <v/>
      </c>
      <c r="AF2779" s="250" t="b">
        <f>IF(tbl_TransDet_Exp[[#This Row],[ER Lookup and Format]]&lt;&gt;"",CONCATENATE(tbl_TransDet_Exp[[#This Row],[https://financials.omni.fsu.edu/psp/sprdfi/EMPLOYEE/ERP/c/AUDIT_EXPENSE_FUNCTIONS.TE_EXP_SHEET_INQ.GBL?SHEET_ID=]],AE2779,tbl_TransDet_Exp[[#This Row],[&amp;PAGE=EX_SHEET_ENTRY]]))</f>
        <v>0</v>
      </c>
      <c r="AG2779" s="250" t="str">
        <f t="shared" si="134"/>
        <v>https://docmgmt.its.fsu.edu/NolijWeb/public/apiLoginCheck.jsp?redir=../documentviewer/%3FdocumentId%3D</v>
      </c>
      <c r="AH27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79" s="250" t="str">
        <f>tbl_TransDet_Exp[[#Headers],[&amp;TargetFrameName=None]]</f>
        <v>&amp;TargetFrameName=None</v>
      </c>
      <c r="AJ27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79" s="71"/>
      <c r="AN2779" s="22"/>
      <c r="AO2779" s="22"/>
      <c r="AP2779" s="208"/>
      <c r="AQ2779" s="42" t="e">
        <f>IF(tbl_TransDet_Exp[[#This Row],[Custom SR Type]]="",INDEX(SR_Lookup[Section Name],MATCH(tbl_TransDet_Exp[[#This Row],[Account]],SR_Lookup[Account],0)),tbl_TransDet_Exp[[#This Row],[Custom SR Type]])</f>
        <v>#N/A</v>
      </c>
      <c r="AR2779" s="42">
        <f>VALUE(CONCATENATE(C2779,TEXT(tbl_TransDet_Exp[[#This Row],[Pd]],"00")))</f>
        <v>0</v>
      </c>
      <c r="AS2779" s="42" t="str">
        <f>TEXT(tbl_TransDet_Exp[[#This Row],[Project Id]],"000000")</f>
        <v>000000</v>
      </c>
      <c r="AT2779" s="42" t="e">
        <f>INDEX(Table11[Description],MATCH(tbl_TransDet_Exp[[#This Row],[Account]],Table11[GL Account],0))</f>
        <v>#N/A</v>
      </c>
      <c r="AU27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0" spans="2:47">
      <c r="B2780" s="11"/>
      <c r="C2780" s="243"/>
      <c r="D2780" s="243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244"/>
      <c r="P2780" s="11"/>
      <c r="Q2780" s="245"/>
      <c r="R2780" s="11"/>
      <c r="S2780" s="11"/>
      <c r="T2780" s="11"/>
      <c r="U2780" s="11"/>
      <c r="V2780" s="11"/>
      <c r="W2780" s="11"/>
      <c r="X2780" s="11"/>
      <c r="Y2780" s="11"/>
      <c r="Z2780" s="246"/>
      <c r="AA27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0" s="250" t="e">
        <f>IF(tbl_TransDet_Exp[[#This Row],[+/-  (HR GL Detail)]]&lt;&gt;"",tbl_TransDet_Exp[[#This Row],[+/-  (HR GL Detail)]],IF(#REF!&lt;&gt;"",#REF!,""))</f>
        <v>#REF!</v>
      </c>
      <c r="AC2780" s="250" t="str">
        <f t="shared" si="132"/>
        <v>https://financials.omni.fsu.edu/psp/sprdfi/EMPLOYEE/ERP/c/AUDIT_EXPENSE_FUNCTIONS.TE_EXP_SHEET_INQ.GBL?SHEET_ID=</v>
      </c>
      <c r="AD2780" s="250" t="str">
        <f t="shared" si="133"/>
        <v>&amp;PAGE=EX_SHEET_ENTRY</v>
      </c>
      <c r="AE2780" s="250" t="str">
        <f>IF(LEFT(tbl_TransDet_Exp[[#This Row],[Journal Id]],2)="EX",TEXT(tbl_TransDet_Exp[[#This Row],[Vch /Ex /PayId]],"0000000000"),"")</f>
        <v/>
      </c>
      <c r="AF2780" s="250" t="b">
        <f>IF(tbl_TransDet_Exp[[#This Row],[ER Lookup and Format]]&lt;&gt;"",CONCATENATE(tbl_TransDet_Exp[[#This Row],[https://financials.omni.fsu.edu/psp/sprdfi/EMPLOYEE/ERP/c/AUDIT_EXPENSE_FUNCTIONS.TE_EXP_SHEET_INQ.GBL?SHEET_ID=]],AE2780,tbl_TransDet_Exp[[#This Row],[&amp;PAGE=EX_SHEET_ENTRY]]))</f>
        <v>0</v>
      </c>
      <c r="AG2780" s="250" t="str">
        <f t="shared" si="134"/>
        <v>https://docmgmt.its.fsu.edu/NolijWeb/public/apiLoginCheck.jsp?redir=../documentviewer/%3FdocumentId%3D</v>
      </c>
      <c r="AH27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0" s="250" t="str">
        <f>tbl_TransDet_Exp[[#Headers],[&amp;TargetFrameName=None]]</f>
        <v>&amp;TargetFrameName=None</v>
      </c>
      <c r="AJ27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0" s="71"/>
      <c r="AN2780" s="22"/>
      <c r="AO2780" s="22"/>
      <c r="AP2780" s="208"/>
      <c r="AQ2780" s="42" t="e">
        <f>IF(tbl_TransDet_Exp[[#This Row],[Custom SR Type]]="",INDEX(SR_Lookup[Section Name],MATCH(tbl_TransDet_Exp[[#This Row],[Account]],SR_Lookup[Account],0)),tbl_TransDet_Exp[[#This Row],[Custom SR Type]])</f>
        <v>#N/A</v>
      </c>
      <c r="AR2780" s="42">
        <f>VALUE(CONCATENATE(C2780,TEXT(tbl_TransDet_Exp[[#This Row],[Pd]],"00")))</f>
        <v>0</v>
      </c>
      <c r="AS2780" s="42" t="str">
        <f>TEXT(tbl_TransDet_Exp[[#This Row],[Project Id]],"000000")</f>
        <v>000000</v>
      </c>
      <c r="AT2780" s="42" t="e">
        <f>INDEX(Table11[Description],MATCH(tbl_TransDet_Exp[[#This Row],[Account]],Table11[GL Account],0))</f>
        <v>#N/A</v>
      </c>
      <c r="AU27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1" spans="2:47">
      <c r="B2781" s="11"/>
      <c r="C2781" s="243"/>
      <c r="D2781" s="243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244"/>
      <c r="P2781" s="11"/>
      <c r="Q2781" s="245"/>
      <c r="R2781" s="11"/>
      <c r="S2781" s="11"/>
      <c r="T2781" s="11"/>
      <c r="U2781" s="11"/>
      <c r="V2781" s="11"/>
      <c r="W2781" s="11"/>
      <c r="X2781" s="11"/>
      <c r="Y2781" s="11"/>
      <c r="Z2781" s="246"/>
      <c r="AA27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1" s="250" t="e">
        <f>IF(tbl_TransDet_Exp[[#This Row],[+/-  (HR GL Detail)]]&lt;&gt;"",tbl_TransDet_Exp[[#This Row],[+/-  (HR GL Detail)]],IF(#REF!&lt;&gt;"",#REF!,""))</f>
        <v>#REF!</v>
      </c>
      <c r="AC2781" s="250" t="str">
        <f t="shared" si="132"/>
        <v>https://financials.omni.fsu.edu/psp/sprdfi/EMPLOYEE/ERP/c/AUDIT_EXPENSE_FUNCTIONS.TE_EXP_SHEET_INQ.GBL?SHEET_ID=</v>
      </c>
      <c r="AD2781" s="250" t="str">
        <f t="shared" si="133"/>
        <v>&amp;PAGE=EX_SHEET_ENTRY</v>
      </c>
      <c r="AE2781" s="250" t="str">
        <f>IF(LEFT(tbl_TransDet_Exp[[#This Row],[Journal Id]],2)="EX",TEXT(tbl_TransDet_Exp[[#This Row],[Vch /Ex /PayId]],"0000000000"),"")</f>
        <v/>
      </c>
      <c r="AF2781" s="250" t="b">
        <f>IF(tbl_TransDet_Exp[[#This Row],[ER Lookup and Format]]&lt;&gt;"",CONCATENATE(tbl_TransDet_Exp[[#This Row],[https://financials.omni.fsu.edu/psp/sprdfi/EMPLOYEE/ERP/c/AUDIT_EXPENSE_FUNCTIONS.TE_EXP_SHEET_INQ.GBL?SHEET_ID=]],AE2781,tbl_TransDet_Exp[[#This Row],[&amp;PAGE=EX_SHEET_ENTRY]]))</f>
        <v>0</v>
      </c>
      <c r="AG2781" s="250" t="str">
        <f t="shared" si="134"/>
        <v>https://docmgmt.its.fsu.edu/NolijWeb/public/apiLoginCheck.jsp?redir=../documentviewer/%3FdocumentId%3D</v>
      </c>
      <c r="AH27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1" s="250" t="str">
        <f>tbl_TransDet_Exp[[#Headers],[&amp;TargetFrameName=None]]</f>
        <v>&amp;TargetFrameName=None</v>
      </c>
      <c r="AJ27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1" s="71"/>
      <c r="AN2781" s="22"/>
      <c r="AO2781" s="22"/>
      <c r="AP2781" s="208"/>
      <c r="AQ2781" s="42" t="e">
        <f>IF(tbl_TransDet_Exp[[#This Row],[Custom SR Type]]="",INDEX(SR_Lookup[Section Name],MATCH(tbl_TransDet_Exp[[#This Row],[Account]],SR_Lookup[Account],0)),tbl_TransDet_Exp[[#This Row],[Custom SR Type]])</f>
        <v>#N/A</v>
      </c>
      <c r="AR2781" s="42">
        <f>VALUE(CONCATENATE(C2781,TEXT(tbl_TransDet_Exp[[#This Row],[Pd]],"00")))</f>
        <v>0</v>
      </c>
      <c r="AS2781" s="42" t="str">
        <f>TEXT(tbl_TransDet_Exp[[#This Row],[Project Id]],"000000")</f>
        <v>000000</v>
      </c>
      <c r="AT2781" s="42" t="e">
        <f>INDEX(Table11[Description],MATCH(tbl_TransDet_Exp[[#This Row],[Account]],Table11[GL Account],0))</f>
        <v>#N/A</v>
      </c>
      <c r="AU27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2" spans="2:47">
      <c r="B2782" s="11"/>
      <c r="C2782" s="243"/>
      <c r="D2782" s="243"/>
      <c r="E2782" s="11"/>
      <c r="F2782" s="11"/>
      <c r="G2782" s="11"/>
      <c r="H2782" s="11"/>
      <c r="I2782" s="11"/>
      <c r="J2782" s="11"/>
      <c r="K2782" s="11"/>
      <c r="L2782" s="11"/>
      <c r="M2782" s="11"/>
      <c r="N2782" s="11"/>
      <c r="O2782" s="244"/>
      <c r="P2782" s="11"/>
      <c r="Q2782" s="245"/>
      <c r="R2782" s="11"/>
      <c r="S2782" s="11"/>
      <c r="T2782" s="11"/>
      <c r="U2782" s="11"/>
      <c r="V2782" s="11"/>
      <c r="W2782" s="11"/>
      <c r="X2782" s="11"/>
      <c r="Y2782" s="11"/>
      <c r="Z2782" s="246"/>
      <c r="AA27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2" s="250" t="e">
        <f>IF(tbl_TransDet_Exp[[#This Row],[+/-  (HR GL Detail)]]&lt;&gt;"",tbl_TransDet_Exp[[#This Row],[+/-  (HR GL Detail)]],IF(#REF!&lt;&gt;"",#REF!,""))</f>
        <v>#REF!</v>
      </c>
      <c r="AC2782" s="250" t="str">
        <f t="shared" si="132"/>
        <v>https://financials.omni.fsu.edu/psp/sprdfi/EMPLOYEE/ERP/c/AUDIT_EXPENSE_FUNCTIONS.TE_EXP_SHEET_INQ.GBL?SHEET_ID=</v>
      </c>
      <c r="AD2782" s="250" t="str">
        <f t="shared" si="133"/>
        <v>&amp;PAGE=EX_SHEET_ENTRY</v>
      </c>
      <c r="AE2782" s="250" t="str">
        <f>IF(LEFT(tbl_TransDet_Exp[[#This Row],[Journal Id]],2)="EX",TEXT(tbl_TransDet_Exp[[#This Row],[Vch /Ex /PayId]],"0000000000"),"")</f>
        <v/>
      </c>
      <c r="AF2782" s="250" t="b">
        <f>IF(tbl_TransDet_Exp[[#This Row],[ER Lookup and Format]]&lt;&gt;"",CONCATENATE(tbl_TransDet_Exp[[#This Row],[https://financials.omni.fsu.edu/psp/sprdfi/EMPLOYEE/ERP/c/AUDIT_EXPENSE_FUNCTIONS.TE_EXP_SHEET_INQ.GBL?SHEET_ID=]],AE2782,tbl_TransDet_Exp[[#This Row],[&amp;PAGE=EX_SHEET_ENTRY]]))</f>
        <v>0</v>
      </c>
      <c r="AG2782" s="250" t="str">
        <f t="shared" si="134"/>
        <v>https://docmgmt.its.fsu.edu/NolijWeb/public/apiLoginCheck.jsp?redir=../documentviewer/%3FdocumentId%3D</v>
      </c>
      <c r="AH27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2" s="250" t="str">
        <f>tbl_TransDet_Exp[[#Headers],[&amp;TargetFrameName=None]]</f>
        <v>&amp;TargetFrameName=None</v>
      </c>
      <c r="AJ27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2" s="71"/>
      <c r="AN2782" s="22"/>
      <c r="AO2782" s="22"/>
      <c r="AP2782" s="208"/>
      <c r="AQ2782" s="42" t="e">
        <f>IF(tbl_TransDet_Exp[[#This Row],[Custom SR Type]]="",INDEX(SR_Lookup[Section Name],MATCH(tbl_TransDet_Exp[[#This Row],[Account]],SR_Lookup[Account],0)),tbl_TransDet_Exp[[#This Row],[Custom SR Type]])</f>
        <v>#N/A</v>
      </c>
      <c r="AR2782" s="42">
        <f>VALUE(CONCATENATE(C2782,TEXT(tbl_TransDet_Exp[[#This Row],[Pd]],"00")))</f>
        <v>0</v>
      </c>
      <c r="AS2782" s="42" t="str">
        <f>TEXT(tbl_TransDet_Exp[[#This Row],[Project Id]],"000000")</f>
        <v>000000</v>
      </c>
      <c r="AT2782" s="42" t="e">
        <f>INDEX(Table11[Description],MATCH(tbl_TransDet_Exp[[#This Row],[Account]],Table11[GL Account],0))</f>
        <v>#N/A</v>
      </c>
      <c r="AU27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3" spans="2:47">
      <c r="B2783" s="11"/>
      <c r="C2783" s="243"/>
      <c r="D2783" s="243"/>
      <c r="E2783" s="11"/>
      <c r="F2783" s="11"/>
      <c r="G2783" s="11"/>
      <c r="H2783" s="11"/>
      <c r="I2783" s="11"/>
      <c r="J2783" s="11"/>
      <c r="K2783" s="11"/>
      <c r="L2783" s="11"/>
      <c r="M2783" s="11"/>
      <c r="N2783" s="11"/>
      <c r="O2783" s="244"/>
      <c r="P2783" s="11"/>
      <c r="Q2783" s="245"/>
      <c r="R2783" s="11"/>
      <c r="S2783" s="11"/>
      <c r="T2783" s="11"/>
      <c r="U2783" s="11"/>
      <c r="V2783" s="11"/>
      <c r="W2783" s="11"/>
      <c r="X2783" s="11"/>
      <c r="Y2783" s="11"/>
      <c r="Z2783" s="246"/>
      <c r="AA27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3" s="250" t="e">
        <f>IF(tbl_TransDet_Exp[[#This Row],[+/-  (HR GL Detail)]]&lt;&gt;"",tbl_TransDet_Exp[[#This Row],[+/-  (HR GL Detail)]],IF(#REF!&lt;&gt;"",#REF!,""))</f>
        <v>#REF!</v>
      </c>
      <c r="AC2783" s="250" t="str">
        <f t="shared" si="132"/>
        <v>https://financials.omni.fsu.edu/psp/sprdfi/EMPLOYEE/ERP/c/AUDIT_EXPENSE_FUNCTIONS.TE_EXP_SHEET_INQ.GBL?SHEET_ID=</v>
      </c>
      <c r="AD2783" s="250" t="str">
        <f t="shared" si="133"/>
        <v>&amp;PAGE=EX_SHEET_ENTRY</v>
      </c>
      <c r="AE2783" s="250" t="str">
        <f>IF(LEFT(tbl_TransDet_Exp[[#This Row],[Journal Id]],2)="EX",TEXT(tbl_TransDet_Exp[[#This Row],[Vch /Ex /PayId]],"0000000000"),"")</f>
        <v/>
      </c>
      <c r="AF2783" s="250" t="b">
        <f>IF(tbl_TransDet_Exp[[#This Row],[ER Lookup and Format]]&lt;&gt;"",CONCATENATE(tbl_TransDet_Exp[[#This Row],[https://financials.omni.fsu.edu/psp/sprdfi/EMPLOYEE/ERP/c/AUDIT_EXPENSE_FUNCTIONS.TE_EXP_SHEET_INQ.GBL?SHEET_ID=]],AE2783,tbl_TransDet_Exp[[#This Row],[&amp;PAGE=EX_SHEET_ENTRY]]))</f>
        <v>0</v>
      </c>
      <c r="AG2783" s="250" t="str">
        <f t="shared" si="134"/>
        <v>https://docmgmt.its.fsu.edu/NolijWeb/public/apiLoginCheck.jsp?redir=../documentviewer/%3FdocumentId%3D</v>
      </c>
      <c r="AH27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3" s="250" t="str">
        <f>tbl_TransDet_Exp[[#Headers],[&amp;TargetFrameName=None]]</f>
        <v>&amp;TargetFrameName=None</v>
      </c>
      <c r="AJ27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3" s="71"/>
      <c r="AN2783" s="22"/>
      <c r="AO2783" s="22"/>
      <c r="AP2783" s="208"/>
      <c r="AQ2783" s="42" t="e">
        <f>IF(tbl_TransDet_Exp[[#This Row],[Custom SR Type]]="",INDEX(SR_Lookup[Section Name],MATCH(tbl_TransDet_Exp[[#This Row],[Account]],SR_Lookup[Account],0)),tbl_TransDet_Exp[[#This Row],[Custom SR Type]])</f>
        <v>#N/A</v>
      </c>
      <c r="AR2783" s="42">
        <f>VALUE(CONCATENATE(C2783,TEXT(tbl_TransDet_Exp[[#This Row],[Pd]],"00")))</f>
        <v>0</v>
      </c>
      <c r="AS2783" s="42" t="str">
        <f>TEXT(tbl_TransDet_Exp[[#This Row],[Project Id]],"000000")</f>
        <v>000000</v>
      </c>
      <c r="AT2783" s="42" t="e">
        <f>INDEX(Table11[Description],MATCH(tbl_TransDet_Exp[[#This Row],[Account]],Table11[GL Account],0))</f>
        <v>#N/A</v>
      </c>
      <c r="AU27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4" spans="2:47">
      <c r="B2784" s="11"/>
      <c r="C2784" s="243"/>
      <c r="D2784" s="243"/>
      <c r="E2784" s="11"/>
      <c r="F2784" s="11"/>
      <c r="G2784" s="11"/>
      <c r="H2784" s="11"/>
      <c r="I2784" s="11"/>
      <c r="J2784" s="11"/>
      <c r="K2784" s="11"/>
      <c r="L2784" s="11"/>
      <c r="M2784" s="11"/>
      <c r="N2784" s="11"/>
      <c r="O2784" s="244"/>
      <c r="P2784" s="11"/>
      <c r="Q2784" s="245"/>
      <c r="R2784" s="11"/>
      <c r="S2784" s="11"/>
      <c r="T2784" s="11"/>
      <c r="U2784" s="11"/>
      <c r="V2784" s="11"/>
      <c r="W2784" s="11"/>
      <c r="X2784" s="11"/>
      <c r="Y2784" s="11"/>
      <c r="Z2784" s="246"/>
      <c r="AA27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4" s="250" t="e">
        <f>IF(tbl_TransDet_Exp[[#This Row],[+/-  (HR GL Detail)]]&lt;&gt;"",tbl_TransDet_Exp[[#This Row],[+/-  (HR GL Detail)]],IF(#REF!&lt;&gt;"",#REF!,""))</f>
        <v>#REF!</v>
      </c>
      <c r="AC2784" s="250" t="str">
        <f t="shared" si="132"/>
        <v>https://financials.omni.fsu.edu/psp/sprdfi/EMPLOYEE/ERP/c/AUDIT_EXPENSE_FUNCTIONS.TE_EXP_SHEET_INQ.GBL?SHEET_ID=</v>
      </c>
      <c r="AD2784" s="250" t="str">
        <f t="shared" si="133"/>
        <v>&amp;PAGE=EX_SHEET_ENTRY</v>
      </c>
      <c r="AE2784" s="250" t="str">
        <f>IF(LEFT(tbl_TransDet_Exp[[#This Row],[Journal Id]],2)="EX",TEXT(tbl_TransDet_Exp[[#This Row],[Vch /Ex /PayId]],"0000000000"),"")</f>
        <v/>
      </c>
      <c r="AF2784" s="250" t="b">
        <f>IF(tbl_TransDet_Exp[[#This Row],[ER Lookup and Format]]&lt;&gt;"",CONCATENATE(tbl_TransDet_Exp[[#This Row],[https://financials.omni.fsu.edu/psp/sprdfi/EMPLOYEE/ERP/c/AUDIT_EXPENSE_FUNCTIONS.TE_EXP_SHEET_INQ.GBL?SHEET_ID=]],AE2784,tbl_TransDet_Exp[[#This Row],[&amp;PAGE=EX_SHEET_ENTRY]]))</f>
        <v>0</v>
      </c>
      <c r="AG2784" s="250" t="str">
        <f t="shared" si="134"/>
        <v>https://docmgmt.its.fsu.edu/NolijWeb/public/apiLoginCheck.jsp?redir=../documentviewer/%3FdocumentId%3D</v>
      </c>
      <c r="AH27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4" s="250" t="str">
        <f>tbl_TransDet_Exp[[#Headers],[&amp;TargetFrameName=None]]</f>
        <v>&amp;TargetFrameName=None</v>
      </c>
      <c r="AJ27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4" s="71"/>
      <c r="AN2784" s="22"/>
      <c r="AO2784" s="22"/>
      <c r="AP2784" s="208"/>
      <c r="AQ2784" s="42" t="e">
        <f>IF(tbl_TransDet_Exp[[#This Row],[Custom SR Type]]="",INDEX(SR_Lookup[Section Name],MATCH(tbl_TransDet_Exp[[#This Row],[Account]],SR_Lookup[Account],0)),tbl_TransDet_Exp[[#This Row],[Custom SR Type]])</f>
        <v>#N/A</v>
      </c>
      <c r="AR2784" s="42">
        <f>VALUE(CONCATENATE(C2784,TEXT(tbl_TransDet_Exp[[#This Row],[Pd]],"00")))</f>
        <v>0</v>
      </c>
      <c r="AS2784" s="42" t="str">
        <f>TEXT(tbl_TransDet_Exp[[#This Row],[Project Id]],"000000")</f>
        <v>000000</v>
      </c>
      <c r="AT2784" s="42" t="e">
        <f>INDEX(Table11[Description],MATCH(tbl_TransDet_Exp[[#This Row],[Account]],Table11[GL Account],0))</f>
        <v>#N/A</v>
      </c>
      <c r="AU27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5" spans="2:47">
      <c r="B2785" s="11"/>
      <c r="C2785" s="243"/>
      <c r="D2785" s="243"/>
      <c r="E2785" s="11"/>
      <c r="F2785" s="11"/>
      <c r="G2785" s="11"/>
      <c r="H2785" s="11"/>
      <c r="I2785" s="11"/>
      <c r="J2785" s="11"/>
      <c r="K2785" s="11"/>
      <c r="L2785" s="11"/>
      <c r="M2785" s="11"/>
      <c r="N2785" s="11"/>
      <c r="O2785" s="244"/>
      <c r="P2785" s="11"/>
      <c r="Q2785" s="245"/>
      <c r="R2785" s="11"/>
      <c r="S2785" s="11"/>
      <c r="T2785" s="11"/>
      <c r="U2785" s="11"/>
      <c r="V2785" s="11"/>
      <c r="W2785" s="11"/>
      <c r="X2785" s="11"/>
      <c r="Y2785" s="11"/>
      <c r="Z2785" s="246"/>
      <c r="AA27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5" s="250" t="e">
        <f>IF(tbl_TransDet_Exp[[#This Row],[+/-  (HR GL Detail)]]&lt;&gt;"",tbl_TransDet_Exp[[#This Row],[+/-  (HR GL Detail)]],IF(#REF!&lt;&gt;"",#REF!,""))</f>
        <v>#REF!</v>
      </c>
      <c r="AC2785" s="250" t="str">
        <f t="shared" si="132"/>
        <v>https://financials.omni.fsu.edu/psp/sprdfi/EMPLOYEE/ERP/c/AUDIT_EXPENSE_FUNCTIONS.TE_EXP_SHEET_INQ.GBL?SHEET_ID=</v>
      </c>
      <c r="AD2785" s="250" t="str">
        <f t="shared" si="133"/>
        <v>&amp;PAGE=EX_SHEET_ENTRY</v>
      </c>
      <c r="AE2785" s="250" t="str">
        <f>IF(LEFT(tbl_TransDet_Exp[[#This Row],[Journal Id]],2)="EX",TEXT(tbl_TransDet_Exp[[#This Row],[Vch /Ex /PayId]],"0000000000"),"")</f>
        <v/>
      </c>
      <c r="AF2785" s="250" t="b">
        <f>IF(tbl_TransDet_Exp[[#This Row],[ER Lookup and Format]]&lt;&gt;"",CONCATENATE(tbl_TransDet_Exp[[#This Row],[https://financials.omni.fsu.edu/psp/sprdfi/EMPLOYEE/ERP/c/AUDIT_EXPENSE_FUNCTIONS.TE_EXP_SHEET_INQ.GBL?SHEET_ID=]],AE2785,tbl_TransDet_Exp[[#This Row],[&amp;PAGE=EX_SHEET_ENTRY]]))</f>
        <v>0</v>
      </c>
      <c r="AG2785" s="250" t="str">
        <f t="shared" si="134"/>
        <v>https://docmgmt.its.fsu.edu/NolijWeb/public/apiLoginCheck.jsp?redir=../documentviewer/%3FdocumentId%3D</v>
      </c>
      <c r="AH27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5" s="250" t="str">
        <f>tbl_TransDet_Exp[[#Headers],[&amp;TargetFrameName=None]]</f>
        <v>&amp;TargetFrameName=None</v>
      </c>
      <c r="AJ27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5" s="71"/>
      <c r="AN2785" s="22"/>
      <c r="AO2785" s="22"/>
      <c r="AP2785" s="208"/>
      <c r="AQ2785" s="42" t="e">
        <f>IF(tbl_TransDet_Exp[[#This Row],[Custom SR Type]]="",INDEX(SR_Lookup[Section Name],MATCH(tbl_TransDet_Exp[[#This Row],[Account]],SR_Lookup[Account],0)),tbl_TransDet_Exp[[#This Row],[Custom SR Type]])</f>
        <v>#N/A</v>
      </c>
      <c r="AR2785" s="42">
        <f>VALUE(CONCATENATE(C2785,TEXT(tbl_TransDet_Exp[[#This Row],[Pd]],"00")))</f>
        <v>0</v>
      </c>
      <c r="AS2785" s="42" t="str">
        <f>TEXT(tbl_TransDet_Exp[[#This Row],[Project Id]],"000000")</f>
        <v>000000</v>
      </c>
      <c r="AT2785" s="42" t="e">
        <f>INDEX(Table11[Description],MATCH(tbl_TransDet_Exp[[#This Row],[Account]],Table11[GL Account],0))</f>
        <v>#N/A</v>
      </c>
      <c r="AU27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6" spans="2:47">
      <c r="B2786" s="11"/>
      <c r="C2786" s="243"/>
      <c r="D2786" s="243"/>
      <c r="E2786" s="11"/>
      <c r="F2786" s="11"/>
      <c r="G2786" s="11"/>
      <c r="H2786" s="11"/>
      <c r="I2786" s="11"/>
      <c r="J2786" s="11"/>
      <c r="K2786" s="11"/>
      <c r="L2786" s="11"/>
      <c r="M2786" s="11"/>
      <c r="N2786" s="11"/>
      <c r="O2786" s="244"/>
      <c r="P2786" s="11"/>
      <c r="Q2786" s="245"/>
      <c r="R2786" s="11"/>
      <c r="S2786" s="11"/>
      <c r="T2786" s="11"/>
      <c r="U2786" s="11"/>
      <c r="V2786" s="11"/>
      <c r="W2786" s="11"/>
      <c r="X2786" s="11"/>
      <c r="Y2786" s="11"/>
      <c r="Z2786" s="246"/>
      <c r="AA27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6" s="250" t="e">
        <f>IF(tbl_TransDet_Exp[[#This Row],[+/-  (HR GL Detail)]]&lt;&gt;"",tbl_TransDet_Exp[[#This Row],[+/-  (HR GL Detail)]],IF(#REF!&lt;&gt;"",#REF!,""))</f>
        <v>#REF!</v>
      </c>
      <c r="AC2786" s="250" t="str">
        <f t="shared" si="132"/>
        <v>https://financials.omni.fsu.edu/psp/sprdfi/EMPLOYEE/ERP/c/AUDIT_EXPENSE_FUNCTIONS.TE_EXP_SHEET_INQ.GBL?SHEET_ID=</v>
      </c>
      <c r="AD2786" s="250" t="str">
        <f t="shared" si="133"/>
        <v>&amp;PAGE=EX_SHEET_ENTRY</v>
      </c>
      <c r="AE2786" s="250" t="str">
        <f>IF(LEFT(tbl_TransDet_Exp[[#This Row],[Journal Id]],2)="EX",TEXT(tbl_TransDet_Exp[[#This Row],[Vch /Ex /PayId]],"0000000000"),"")</f>
        <v/>
      </c>
      <c r="AF2786" s="250" t="b">
        <f>IF(tbl_TransDet_Exp[[#This Row],[ER Lookup and Format]]&lt;&gt;"",CONCATENATE(tbl_TransDet_Exp[[#This Row],[https://financials.omni.fsu.edu/psp/sprdfi/EMPLOYEE/ERP/c/AUDIT_EXPENSE_FUNCTIONS.TE_EXP_SHEET_INQ.GBL?SHEET_ID=]],AE2786,tbl_TransDet_Exp[[#This Row],[&amp;PAGE=EX_SHEET_ENTRY]]))</f>
        <v>0</v>
      </c>
      <c r="AG2786" s="250" t="str">
        <f t="shared" si="134"/>
        <v>https://docmgmt.its.fsu.edu/NolijWeb/public/apiLoginCheck.jsp?redir=../documentviewer/%3FdocumentId%3D</v>
      </c>
      <c r="AH27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6" s="250" t="str">
        <f>tbl_TransDet_Exp[[#Headers],[&amp;TargetFrameName=None]]</f>
        <v>&amp;TargetFrameName=None</v>
      </c>
      <c r="AJ27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6" s="71"/>
      <c r="AN2786" s="22"/>
      <c r="AO2786" s="22"/>
      <c r="AP2786" s="208"/>
      <c r="AQ2786" s="42" t="e">
        <f>IF(tbl_TransDet_Exp[[#This Row],[Custom SR Type]]="",INDEX(SR_Lookup[Section Name],MATCH(tbl_TransDet_Exp[[#This Row],[Account]],SR_Lookup[Account],0)),tbl_TransDet_Exp[[#This Row],[Custom SR Type]])</f>
        <v>#N/A</v>
      </c>
      <c r="AR2786" s="42">
        <f>VALUE(CONCATENATE(C2786,TEXT(tbl_TransDet_Exp[[#This Row],[Pd]],"00")))</f>
        <v>0</v>
      </c>
      <c r="AS2786" s="42" t="str">
        <f>TEXT(tbl_TransDet_Exp[[#This Row],[Project Id]],"000000")</f>
        <v>000000</v>
      </c>
      <c r="AT2786" s="42" t="e">
        <f>INDEX(Table11[Description],MATCH(tbl_TransDet_Exp[[#This Row],[Account]],Table11[GL Account],0))</f>
        <v>#N/A</v>
      </c>
      <c r="AU27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7" spans="2:47">
      <c r="B2787" s="11"/>
      <c r="C2787" s="243"/>
      <c r="D2787" s="243"/>
      <c r="E2787" s="11"/>
      <c r="F2787" s="11"/>
      <c r="G2787" s="11"/>
      <c r="H2787" s="11"/>
      <c r="I2787" s="11"/>
      <c r="J2787" s="11"/>
      <c r="K2787" s="11"/>
      <c r="L2787" s="11"/>
      <c r="M2787" s="11"/>
      <c r="N2787" s="11"/>
      <c r="O2787" s="244"/>
      <c r="P2787" s="11"/>
      <c r="Q2787" s="245"/>
      <c r="R2787" s="11"/>
      <c r="S2787" s="11"/>
      <c r="T2787" s="11"/>
      <c r="U2787" s="11"/>
      <c r="V2787" s="11"/>
      <c r="W2787" s="11"/>
      <c r="X2787" s="11"/>
      <c r="Y2787" s="11"/>
      <c r="Z2787" s="246"/>
      <c r="AA27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7" s="250" t="e">
        <f>IF(tbl_TransDet_Exp[[#This Row],[+/-  (HR GL Detail)]]&lt;&gt;"",tbl_TransDet_Exp[[#This Row],[+/-  (HR GL Detail)]],IF(#REF!&lt;&gt;"",#REF!,""))</f>
        <v>#REF!</v>
      </c>
      <c r="AC2787" s="250" t="str">
        <f t="shared" si="132"/>
        <v>https://financials.omni.fsu.edu/psp/sprdfi/EMPLOYEE/ERP/c/AUDIT_EXPENSE_FUNCTIONS.TE_EXP_SHEET_INQ.GBL?SHEET_ID=</v>
      </c>
      <c r="AD2787" s="250" t="str">
        <f t="shared" si="133"/>
        <v>&amp;PAGE=EX_SHEET_ENTRY</v>
      </c>
      <c r="AE2787" s="250" t="str">
        <f>IF(LEFT(tbl_TransDet_Exp[[#This Row],[Journal Id]],2)="EX",TEXT(tbl_TransDet_Exp[[#This Row],[Vch /Ex /PayId]],"0000000000"),"")</f>
        <v/>
      </c>
      <c r="AF2787" s="250" t="b">
        <f>IF(tbl_TransDet_Exp[[#This Row],[ER Lookup and Format]]&lt;&gt;"",CONCATENATE(tbl_TransDet_Exp[[#This Row],[https://financials.omni.fsu.edu/psp/sprdfi/EMPLOYEE/ERP/c/AUDIT_EXPENSE_FUNCTIONS.TE_EXP_SHEET_INQ.GBL?SHEET_ID=]],AE2787,tbl_TransDet_Exp[[#This Row],[&amp;PAGE=EX_SHEET_ENTRY]]))</f>
        <v>0</v>
      </c>
      <c r="AG2787" s="250" t="str">
        <f t="shared" si="134"/>
        <v>https://docmgmt.its.fsu.edu/NolijWeb/public/apiLoginCheck.jsp?redir=../documentviewer/%3FdocumentId%3D</v>
      </c>
      <c r="AH27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7" s="250" t="str">
        <f>tbl_TransDet_Exp[[#Headers],[&amp;TargetFrameName=None]]</f>
        <v>&amp;TargetFrameName=None</v>
      </c>
      <c r="AJ27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7" s="71"/>
      <c r="AN2787" s="22"/>
      <c r="AO2787" s="22"/>
      <c r="AP2787" s="208"/>
      <c r="AQ2787" s="42" t="e">
        <f>IF(tbl_TransDet_Exp[[#This Row],[Custom SR Type]]="",INDEX(SR_Lookup[Section Name],MATCH(tbl_TransDet_Exp[[#This Row],[Account]],SR_Lookup[Account],0)),tbl_TransDet_Exp[[#This Row],[Custom SR Type]])</f>
        <v>#N/A</v>
      </c>
      <c r="AR2787" s="42">
        <f>VALUE(CONCATENATE(C2787,TEXT(tbl_TransDet_Exp[[#This Row],[Pd]],"00")))</f>
        <v>0</v>
      </c>
      <c r="AS2787" s="42" t="str">
        <f>TEXT(tbl_TransDet_Exp[[#This Row],[Project Id]],"000000")</f>
        <v>000000</v>
      </c>
      <c r="AT2787" s="42" t="e">
        <f>INDEX(Table11[Description],MATCH(tbl_TransDet_Exp[[#This Row],[Account]],Table11[GL Account],0))</f>
        <v>#N/A</v>
      </c>
      <c r="AU27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8" spans="2:47">
      <c r="B2788" s="11"/>
      <c r="C2788" s="243"/>
      <c r="D2788" s="243"/>
      <c r="E2788" s="11"/>
      <c r="F2788" s="11"/>
      <c r="G2788" s="11"/>
      <c r="H2788" s="11"/>
      <c r="I2788" s="11"/>
      <c r="J2788" s="11"/>
      <c r="K2788" s="11"/>
      <c r="L2788" s="11"/>
      <c r="M2788" s="11"/>
      <c r="N2788" s="11"/>
      <c r="O2788" s="244"/>
      <c r="P2788" s="11"/>
      <c r="Q2788" s="245"/>
      <c r="R2788" s="11"/>
      <c r="S2788" s="11"/>
      <c r="T2788" s="11"/>
      <c r="U2788" s="11"/>
      <c r="V2788" s="11"/>
      <c r="W2788" s="11"/>
      <c r="X2788" s="11"/>
      <c r="Y2788" s="11"/>
      <c r="Z2788" s="246"/>
      <c r="AA27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8" s="250" t="e">
        <f>IF(tbl_TransDet_Exp[[#This Row],[+/-  (HR GL Detail)]]&lt;&gt;"",tbl_TransDet_Exp[[#This Row],[+/-  (HR GL Detail)]],IF(#REF!&lt;&gt;"",#REF!,""))</f>
        <v>#REF!</v>
      </c>
      <c r="AC2788" s="250" t="str">
        <f t="shared" si="132"/>
        <v>https://financials.omni.fsu.edu/psp/sprdfi/EMPLOYEE/ERP/c/AUDIT_EXPENSE_FUNCTIONS.TE_EXP_SHEET_INQ.GBL?SHEET_ID=</v>
      </c>
      <c r="AD2788" s="250" t="str">
        <f t="shared" si="133"/>
        <v>&amp;PAGE=EX_SHEET_ENTRY</v>
      </c>
      <c r="AE2788" s="250" t="str">
        <f>IF(LEFT(tbl_TransDet_Exp[[#This Row],[Journal Id]],2)="EX",TEXT(tbl_TransDet_Exp[[#This Row],[Vch /Ex /PayId]],"0000000000"),"")</f>
        <v/>
      </c>
      <c r="AF2788" s="250" t="b">
        <f>IF(tbl_TransDet_Exp[[#This Row],[ER Lookup and Format]]&lt;&gt;"",CONCATENATE(tbl_TransDet_Exp[[#This Row],[https://financials.omni.fsu.edu/psp/sprdfi/EMPLOYEE/ERP/c/AUDIT_EXPENSE_FUNCTIONS.TE_EXP_SHEET_INQ.GBL?SHEET_ID=]],AE2788,tbl_TransDet_Exp[[#This Row],[&amp;PAGE=EX_SHEET_ENTRY]]))</f>
        <v>0</v>
      </c>
      <c r="AG2788" s="250" t="str">
        <f t="shared" si="134"/>
        <v>https://docmgmt.its.fsu.edu/NolijWeb/public/apiLoginCheck.jsp?redir=../documentviewer/%3FdocumentId%3D</v>
      </c>
      <c r="AH27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8" s="250" t="str">
        <f>tbl_TransDet_Exp[[#Headers],[&amp;TargetFrameName=None]]</f>
        <v>&amp;TargetFrameName=None</v>
      </c>
      <c r="AJ27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8" s="71"/>
      <c r="AN2788" s="22"/>
      <c r="AO2788" s="22"/>
      <c r="AP2788" s="208"/>
      <c r="AQ2788" s="42" t="e">
        <f>IF(tbl_TransDet_Exp[[#This Row],[Custom SR Type]]="",INDEX(SR_Lookup[Section Name],MATCH(tbl_TransDet_Exp[[#This Row],[Account]],SR_Lookup[Account],0)),tbl_TransDet_Exp[[#This Row],[Custom SR Type]])</f>
        <v>#N/A</v>
      </c>
      <c r="AR2788" s="42">
        <f>VALUE(CONCATENATE(C2788,TEXT(tbl_TransDet_Exp[[#This Row],[Pd]],"00")))</f>
        <v>0</v>
      </c>
      <c r="AS2788" s="42" t="str">
        <f>TEXT(tbl_TransDet_Exp[[#This Row],[Project Id]],"000000")</f>
        <v>000000</v>
      </c>
      <c r="AT2788" s="42" t="e">
        <f>INDEX(Table11[Description],MATCH(tbl_TransDet_Exp[[#This Row],[Account]],Table11[GL Account],0))</f>
        <v>#N/A</v>
      </c>
      <c r="AU27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89" spans="2:47">
      <c r="B2789" s="11"/>
      <c r="C2789" s="243"/>
      <c r="D2789" s="243"/>
      <c r="E2789" s="11"/>
      <c r="F2789" s="11"/>
      <c r="G2789" s="11"/>
      <c r="H2789" s="11"/>
      <c r="I2789" s="11"/>
      <c r="J2789" s="11"/>
      <c r="K2789" s="11"/>
      <c r="L2789" s="11"/>
      <c r="M2789" s="11"/>
      <c r="N2789" s="11"/>
      <c r="O2789" s="244"/>
      <c r="P2789" s="11"/>
      <c r="Q2789" s="245"/>
      <c r="R2789" s="11"/>
      <c r="S2789" s="11"/>
      <c r="T2789" s="11"/>
      <c r="U2789" s="11"/>
      <c r="V2789" s="11"/>
      <c r="W2789" s="11"/>
      <c r="X2789" s="11"/>
      <c r="Y2789" s="11"/>
      <c r="Z2789" s="246"/>
      <c r="AA27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89" s="250" t="e">
        <f>IF(tbl_TransDet_Exp[[#This Row],[+/-  (HR GL Detail)]]&lt;&gt;"",tbl_TransDet_Exp[[#This Row],[+/-  (HR GL Detail)]],IF(#REF!&lt;&gt;"",#REF!,""))</f>
        <v>#REF!</v>
      </c>
      <c r="AC2789" s="250" t="str">
        <f t="shared" si="132"/>
        <v>https://financials.omni.fsu.edu/psp/sprdfi/EMPLOYEE/ERP/c/AUDIT_EXPENSE_FUNCTIONS.TE_EXP_SHEET_INQ.GBL?SHEET_ID=</v>
      </c>
      <c r="AD2789" s="250" t="str">
        <f t="shared" si="133"/>
        <v>&amp;PAGE=EX_SHEET_ENTRY</v>
      </c>
      <c r="AE2789" s="250" t="str">
        <f>IF(LEFT(tbl_TransDet_Exp[[#This Row],[Journal Id]],2)="EX",TEXT(tbl_TransDet_Exp[[#This Row],[Vch /Ex /PayId]],"0000000000"),"")</f>
        <v/>
      </c>
      <c r="AF2789" s="250" t="b">
        <f>IF(tbl_TransDet_Exp[[#This Row],[ER Lookup and Format]]&lt;&gt;"",CONCATENATE(tbl_TransDet_Exp[[#This Row],[https://financials.omni.fsu.edu/psp/sprdfi/EMPLOYEE/ERP/c/AUDIT_EXPENSE_FUNCTIONS.TE_EXP_SHEET_INQ.GBL?SHEET_ID=]],AE2789,tbl_TransDet_Exp[[#This Row],[&amp;PAGE=EX_SHEET_ENTRY]]))</f>
        <v>0</v>
      </c>
      <c r="AG2789" s="250" t="str">
        <f t="shared" si="134"/>
        <v>https://docmgmt.its.fsu.edu/NolijWeb/public/apiLoginCheck.jsp?redir=../documentviewer/%3FdocumentId%3D</v>
      </c>
      <c r="AH27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89" s="250" t="str">
        <f>tbl_TransDet_Exp[[#Headers],[&amp;TargetFrameName=None]]</f>
        <v>&amp;TargetFrameName=None</v>
      </c>
      <c r="AJ27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89" s="71"/>
      <c r="AN2789" s="22"/>
      <c r="AO2789" s="22"/>
      <c r="AP2789" s="208"/>
      <c r="AQ2789" s="42" t="e">
        <f>IF(tbl_TransDet_Exp[[#This Row],[Custom SR Type]]="",INDEX(SR_Lookup[Section Name],MATCH(tbl_TransDet_Exp[[#This Row],[Account]],SR_Lookup[Account],0)),tbl_TransDet_Exp[[#This Row],[Custom SR Type]])</f>
        <v>#N/A</v>
      </c>
      <c r="AR2789" s="42">
        <f>VALUE(CONCATENATE(C2789,TEXT(tbl_TransDet_Exp[[#This Row],[Pd]],"00")))</f>
        <v>0</v>
      </c>
      <c r="AS2789" s="42" t="str">
        <f>TEXT(tbl_TransDet_Exp[[#This Row],[Project Id]],"000000")</f>
        <v>000000</v>
      </c>
      <c r="AT2789" s="42" t="e">
        <f>INDEX(Table11[Description],MATCH(tbl_TransDet_Exp[[#This Row],[Account]],Table11[GL Account],0))</f>
        <v>#N/A</v>
      </c>
      <c r="AU27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0" spans="2:47">
      <c r="B2790" s="11"/>
      <c r="C2790" s="243"/>
      <c r="D2790" s="243"/>
      <c r="E2790" s="11"/>
      <c r="F2790" s="11"/>
      <c r="G2790" s="11"/>
      <c r="H2790" s="11"/>
      <c r="I2790" s="11"/>
      <c r="J2790" s="11"/>
      <c r="K2790" s="11"/>
      <c r="L2790" s="11"/>
      <c r="M2790" s="11"/>
      <c r="N2790" s="11"/>
      <c r="O2790" s="244"/>
      <c r="P2790" s="11"/>
      <c r="Q2790" s="245"/>
      <c r="R2790" s="11"/>
      <c r="S2790" s="11"/>
      <c r="T2790" s="11"/>
      <c r="U2790" s="11"/>
      <c r="V2790" s="11"/>
      <c r="W2790" s="11"/>
      <c r="X2790" s="11"/>
      <c r="Y2790" s="11"/>
      <c r="Z2790" s="246"/>
      <c r="AA27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0" s="250" t="e">
        <f>IF(tbl_TransDet_Exp[[#This Row],[+/-  (HR GL Detail)]]&lt;&gt;"",tbl_TransDet_Exp[[#This Row],[+/-  (HR GL Detail)]],IF(#REF!&lt;&gt;"",#REF!,""))</f>
        <v>#REF!</v>
      </c>
      <c r="AC2790" s="250" t="str">
        <f t="shared" si="132"/>
        <v>https://financials.omni.fsu.edu/psp/sprdfi/EMPLOYEE/ERP/c/AUDIT_EXPENSE_FUNCTIONS.TE_EXP_SHEET_INQ.GBL?SHEET_ID=</v>
      </c>
      <c r="AD2790" s="250" t="str">
        <f t="shared" si="133"/>
        <v>&amp;PAGE=EX_SHEET_ENTRY</v>
      </c>
      <c r="AE2790" s="250" t="str">
        <f>IF(LEFT(tbl_TransDet_Exp[[#This Row],[Journal Id]],2)="EX",TEXT(tbl_TransDet_Exp[[#This Row],[Vch /Ex /PayId]],"0000000000"),"")</f>
        <v/>
      </c>
      <c r="AF2790" s="250" t="b">
        <f>IF(tbl_TransDet_Exp[[#This Row],[ER Lookup and Format]]&lt;&gt;"",CONCATENATE(tbl_TransDet_Exp[[#This Row],[https://financials.omni.fsu.edu/psp/sprdfi/EMPLOYEE/ERP/c/AUDIT_EXPENSE_FUNCTIONS.TE_EXP_SHEET_INQ.GBL?SHEET_ID=]],AE2790,tbl_TransDet_Exp[[#This Row],[&amp;PAGE=EX_SHEET_ENTRY]]))</f>
        <v>0</v>
      </c>
      <c r="AG2790" s="250" t="str">
        <f t="shared" si="134"/>
        <v>https://docmgmt.its.fsu.edu/NolijWeb/public/apiLoginCheck.jsp?redir=../documentviewer/%3FdocumentId%3D</v>
      </c>
      <c r="AH27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0" s="250" t="str">
        <f>tbl_TransDet_Exp[[#Headers],[&amp;TargetFrameName=None]]</f>
        <v>&amp;TargetFrameName=None</v>
      </c>
      <c r="AJ27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0" s="71"/>
      <c r="AN2790" s="22"/>
      <c r="AO2790" s="22"/>
      <c r="AP2790" s="208"/>
      <c r="AQ2790" s="42" t="e">
        <f>IF(tbl_TransDet_Exp[[#This Row],[Custom SR Type]]="",INDEX(SR_Lookup[Section Name],MATCH(tbl_TransDet_Exp[[#This Row],[Account]],SR_Lookup[Account],0)),tbl_TransDet_Exp[[#This Row],[Custom SR Type]])</f>
        <v>#N/A</v>
      </c>
      <c r="AR2790" s="42">
        <f>VALUE(CONCATENATE(C2790,TEXT(tbl_TransDet_Exp[[#This Row],[Pd]],"00")))</f>
        <v>0</v>
      </c>
      <c r="AS2790" s="42" t="str">
        <f>TEXT(tbl_TransDet_Exp[[#This Row],[Project Id]],"000000")</f>
        <v>000000</v>
      </c>
      <c r="AT2790" s="42" t="e">
        <f>INDEX(Table11[Description],MATCH(tbl_TransDet_Exp[[#This Row],[Account]],Table11[GL Account],0))</f>
        <v>#N/A</v>
      </c>
      <c r="AU27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1" spans="2:47">
      <c r="B2791" s="11"/>
      <c r="C2791" s="243"/>
      <c r="D2791" s="243"/>
      <c r="E2791" s="11"/>
      <c r="F2791" s="11"/>
      <c r="G2791" s="11"/>
      <c r="H2791" s="11"/>
      <c r="I2791" s="11"/>
      <c r="J2791" s="11"/>
      <c r="K2791" s="11"/>
      <c r="L2791" s="11"/>
      <c r="M2791" s="11"/>
      <c r="N2791" s="11"/>
      <c r="O2791" s="244"/>
      <c r="P2791" s="11"/>
      <c r="Q2791" s="245"/>
      <c r="R2791" s="11"/>
      <c r="S2791" s="11"/>
      <c r="T2791" s="11"/>
      <c r="U2791" s="11"/>
      <c r="V2791" s="11"/>
      <c r="W2791" s="11"/>
      <c r="X2791" s="11"/>
      <c r="Y2791" s="11"/>
      <c r="Z2791" s="246"/>
      <c r="AA27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1" s="250" t="e">
        <f>IF(tbl_TransDet_Exp[[#This Row],[+/-  (HR GL Detail)]]&lt;&gt;"",tbl_TransDet_Exp[[#This Row],[+/-  (HR GL Detail)]],IF(#REF!&lt;&gt;"",#REF!,""))</f>
        <v>#REF!</v>
      </c>
      <c r="AC2791" s="250" t="str">
        <f t="shared" si="132"/>
        <v>https://financials.omni.fsu.edu/psp/sprdfi/EMPLOYEE/ERP/c/AUDIT_EXPENSE_FUNCTIONS.TE_EXP_SHEET_INQ.GBL?SHEET_ID=</v>
      </c>
      <c r="AD2791" s="250" t="str">
        <f t="shared" si="133"/>
        <v>&amp;PAGE=EX_SHEET_ENTRY</v>
      </c>
      <c r="AE2791" s="250" t="str">
        <f>IF(LEFT(tbl_TransDet_Exp[[#This Row],[Journal Id]],2)="EX",TEXT(tbl_TransDet_Exp[[#This Row],[Vch /Ex /PayId]],"0000000000"),"")</f>
        <v/>
      </c>
      <c r="AF2791" s="250" t="b">
        <f>IF(tbl_TransDet_Exp[[#This Row],[ER Lookup and Format]]&lt;&gt;"",CONCATENATE(tbl_TransDet_Exp[[#This Row],[https://financials.omni.fsu.edu/psp/sprdfi/EMPLOYEE/ERP/c/AUDIT_EXPENSE_FUNCTIONS.TE_EXP_SHEET_INQ.GBL?SHEET_ID=]],AE2791,tbl_TransDet_Exp[[#This Row],[&amp;PAGE=EX_SHEET_ENTRY]]))</f>
        <v>0</v>
      </c>
      <c r="AG2791" s="250" t="str">
        <f t="shared" si="134"/>
        <v>https://docmgmt.its.fsu.edu/NolijWeb/public/apiLoginCheck.jsp?redir=../documentviewer/%3FdocumentId%3D</v>
      </c>
      <c r="AH27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1" s="250" t="str">
        <f>tbl_TransDet_Exp[[#Headers],[&amp;TargetFrameName=None]]</f>
        <v>&amp;TargetFrameName=None</v>
      </c>
      <c r="AJ27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1" s="71"/>
      <c r="AN2791" s="22"/>
      <c r="AO2791" s="22"/>
      <c r="AP2791" s="208"/>
      <c r="AQ2791" s="42" t="e">
        <f>IF(tbl_TransDet_Exp[[#This Row],[Custom SR Type]]="",INDEX(SR_Lookup[Section Name],MATCH(tbl_TransDet_Exp[[#This Row],[Account]],SR_Lookup[Account],0)),tbl_TransDet_Exp[[#This Row],[Custom SR Type]])</f>
        <v>#N/A</v>
      </c>
      <c r="AR2791" s="42">
        <f>VALUE(CONCATENATE(C2791,TEXT(tbl_TransDet_Exp[[#This Row],[Pd]],"00")))</f>
        <v>0</v>
      </c>
      <c r="AS2791" s="42" t="str">
        <f>TEXT(tbl_TransDet_Exp[[#This Row],[Project Id]],"000000")</f>
        <v>000000</v>
      </c>
      <c r="AT2791" s="42" t="e">
        <f>INDEX(Table11[Description],MATCH(tbl_TransDet_Exp[[#This Row],[Account]],Table11[GL Account],0))</f>
        <v>#N/A</v>
      </c>
      <c r="AU27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2" spans="2:47">
      <c r="B2792" s="11"/>
      <c r="C2792" s="243"/>
      <c r="D2792" s="243"/>
      <c r="E2792" s="11"/>
      <c r="F2792" s="11"/>
      <c r="G2792" s="11"/>
      <c r="H2792" s="11"/>
      <c r="I2792" s="11"/>
      <c r="J2792" s="11"/>
      <c r="K2792" s="11"/>
      <c r="L2792" s="11"/>
      <c r="M2792" s="11"/>
      <c r="N2792" s="11"/>
      <c r="O2792" s="244"/>
      <c r="P2792" s="11"/>
      <c r="Q2792" s="245"/>
      <c r="R2792" s="11"/>
      <c r="S2792" s="11"/>
      <c r="T2792" s="11"/>
      <c r="U2792" s="11"/>
      <c r="V2792" s="11"/>
      <c r="W2792" s="11"/>
      <c r="X2792" s="11"/>
      <c r="Y2792" s="11"/>
      <c r="Z2792" s="246"/>
      <c r="AA27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2" s="250" t="e">
        <f>IF(tbl_TransDet_Exp[[#This Row],[+/-  (HR GL Detail)]]&lt;&gt;"",tbl_TransDet_Exp[[#This Row],[+/-  (HR GL Detail)]],IF(#REF!&lt;&gt;"",#REF!,""))</f>
        <v>#REF!</v>
      </c>
      <c r="AC2792" s="250" t="str">
        <f t="shared" si="132"/>
        <v>https://financials.omni.fsu.edu/psp/sprdfi/EMPLOYEE/ERP/c/AUDIT_EXPENSE_FUNCTIONS.TE_EXP_SHEET_INQ.GBL?SHEET_ID=</v>
      </c>
      <c r="AD2792" s="250" t="str">
        <f t="shared" si="133"/>
        <v>&amp;PAGE=EX_SHEET_ENTRY</v>
      </c>
      <c r="AE2792" s="250" t="str">
        <f>IF(LEFT(tbl_TransDet_Exp[[#This Row],[Journal Id]],2)="EX",TEXT(tbl_TransDet_Exp[[#This Row],[Vch /Ex /PayId]],"0000000000"),"")</f>
        <v/>
      </c>
      <c r="AF2792" s="250" t="b">
        <f>IF(tbl_TransDet_Exp[[#This Row],[ER Lookup and Format]]&lt;&gt;"",CONCATENATE(tbl_TransDet_Exp[[#This Row],[https://financials.omni.fsu.edu/psp/sprdfi/EMPLOYEE/ERP/c/AUDIT_EXPENSE_FUNCTIONS.TE_EXP_SHEET_INQ.GBL?SHEET_ID=]],AE2792,tbl_TransDet_Exp[[#This Row],[&amp;PAGE=EX_SHEET_ENTRY]]))</f>
        <v>0</v>
      </c>
      <c r="AG2792" s="250" t="str">
        <f t="shared" si="134"/>
        <v>https://docmgmt.its.fsu.edu/NolijWeb/public/apiLoginCheck.jsp?redir=../documentviewer/%3FdocumentId%3D</v>
      </c>
      <c r="AH27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2" s="250" t="str">
        <f>tbl_TransDet_Exp[[#Headers],[&amp;TargetFrameName=None]]</f>
        <v>&amp;TargetFrameName=None</v>
      </c>
      <c r="AJ27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2" s="71"/>
      <c r="AN2792" s="22"/>
      <c r="AO2792" s="22"/>
      <c r="AP2792" s="208"/>
      <c r="AQ2792" s="42" t="e">
        <f>IF(tbl_TransDet_Exp[[#This Row],[Custom SR Type]]="",INDEX(SR_Lookup[Section Name],MATCH(tbl_TransDet_Exp[[#This Row],[Account]],SR_Lookup[Account],0)),tbl_TransDet_Exp[[#This Row],[Custom SR Type]])</f>
        <v>#N/A</v>
      </c>
      <c r="AR2792" s="42">
        <f>VALUE(CONCATENATE(C2792,TEXT(tbl_TransDet_Exp[[#This Row],[Pd]],"00")))</f>
        <v>0</v>
      </c>
      <c r="AS2792" s="42" t="str">
        <f>TEXT(tbl_TransDet_Exp[[#This Row],[Project Id]],"000000")</f>
        <v>000000</v>
      </c>
      <c r="AT2792" s="42" t="e">
        <f>INDEX(Table11[Description],MATCH(tbl_TransDet_Exp[[#This Row],[Account]],Table11[GL Account],0))</f>
        <v>#N/A</v>
      </c>
      <c r="AU27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3" spans="2:47">
      <c r="B2793" s="11"/>
      <c r="C2793" s="243"/>
      <c r="D2793" s="243"/>
      <c r="E2793" s="11"/>
      <c r="F2793" s="11"/>
      <c r="G2793" s="11"/>
      <c r="H2793" s="11"/>
      <c r="I2793" s="11"/>
      <c r="J2793" s="11"/>
      <c r="K2793" s="11"/>
      <c r="L2793" s="11"/>
      <c r="M2793" s="11"/>
      <c r="N2793" s="11"/>
      <c r="O2793" s="244"/>
      <c r="P2793" s="11"/>
      <c r="Q2793" s="245"/>
      <c r="R2793" s="11"/>
      <c r="S2793" s="11"/>
      <c r="T2793" s="11"/>
      <c r="U2793" s="11"/>
      <c r="V2793" s="11"/>
      <c r="W2793" s="11"/>
      <c r="X2793" s="11"/>
      <c r="Y2793" s="11"/>
      <c r="Z2793" s="246"/>
      <c r="AA27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3" s="250" t="e">
        <f>IF(tbl_TransDet_Exp[[#This Row],[+/-  (HR GL Detail)]]&lt;&gt;"",tbl_TransDet_Exp[[#This Row],[+/-  (HR GL Detail)]],IF(#REF!&lt;&gt;"",#REF!,""))</f>
        <v>#REF!</v>
      </c>
      <c r="AC2793" s="250" t="str">
        <f t="shared" si="132"/>
        <v>https://financials.omni.fsu.edu/psp/sprdfi/EMPLOYEE/ERP/c/AUDIT_EXPENSE_FUNCTIONS.TE_EXP_SHEET_INQ.GBL?SHEET_ID=</v>
      </c>
      <c r="AD2793" s="250" t="str">
        <f t="shared" si="133"/>
        <v>&amp;PAGE=EX_SHEET_ENTRY</v>
      </c>
      <c r="AE2793" s="250" t="str">
        <f>IF(LEFT(tbl_TransDet_Exp[[#This Row],[Journal Id]],2)="EX",TEXT(tbl_TransDet_Exp[[#This Row],[Vch /Ex /PayId]],"0000000000"),"")</f>
        <v/>
      </c>
      <c r="AF2793" s="250" t="b">
        <f>IF(tbl_TransDet_Exp[[#This Row],[ER Lookup and Format]]&lt;&gt;"",CONCATENATE(tbl_TransDet_Exp[[#This Row],[https://financials.omni.fsu.edu/psp/sprdfi/EMPLOYEE/ERP/c/AUDIT_EXPENSE_FUNCTIONS.TE_EXP_SHEET_INQ.GBL?SHEET_ID=]],AE2793,tbl_TransDet_Exp[[#This Row],[&amp;PAGE=EX_SHEET_ENTRY]]))</f>
        <v>0</v>
      </c>
      <c r="AG2793" s="250" t="str">
        <f t="shared" si="134"/>
        <v>https://docmgmt.its.fsu.edu/NolijWeb/public/apiLoginCheck.jsp?redir=../documentviewer/%3FdocumentId%3D</v>
      </c>
      <c r="AH27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3" s="250" t="str">
        <f>tbl_TransDet_Exp[[#Headers],[&amp;TargetFrameName=None]]</f>
        <v>&amp;TargetFrameName=None</v>
      </c>
      <c r="AJ27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3" s="71"/>
      <c r="AN2793" s="22"/>
      <c r="AO2793" s="22"/>
      <c r="AP2793" s="208"/>
      <c r="AQ2793" s="42" t="e">
        <f>IF(tbl_TransDet_Exp[[#This Row],[Custom SR Type]]="",INDEX(SR_Lookup[Section Name],MATCH(tbl_TransDet_Exp[[#This Row],[Account]],SR_Lookup[Account],0)),tbl_TransDet_Exp[[#This Row],[Custom SR Type]])</f>
        <v>#N/A</v>
      </c>
      <c r="AR2793" s="42">
        <f>VALUE(CONCATENATE(C2793,TEXT(tbl_TransDet_Exp[[#This Row],[Pd]],"00")))</f>
        <v>0</v>
      </c>
      <c r="AS2793" s="42" t="str">
        <f>TEXT(tbl_TransDet_Exp[[#This Row],[Project Id]],"000000")</f>
        <v>000000</v>
      </c>
      <c r="AT2793" s="42" t="e">
        <f>INDEX(Table11[Description],MATCH(tbl_TransDet_Exp[[#This Row],[Account]],Table11[GL Account],0))</f>
        <v>#N/A</v>
      </c>
      <c r="AU27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4" spans="2:47">
      <c r="B2794" s="11"/>
      <c r="C2794" s="243"/>
      <c r="D2794" s="243"/>
      <c r="E2794" s="11"/>
      <c r="F2794" s="11"/>
      <c r="G2794" s="11"/>
      <c r="H2794" s="11"/>
      <c r="I2794" s="11"/>
      <c r="J2794" s="11"/>
      <c r="K2794" s="11"/>
      <c r="L2794" s="11"/>
      <c r="M2794" s="11"/>
      <c r="N2794" s="11"/>
      <c r="O2794" s="244"/>
      <c r="P2794" s="11"/>
      <c r="Q2794" s="245"/>
      <c r="R2794" s="11"/>
      <c r="S2794" s="11"/>
      <c r="T2794" s="11"/>
      <c r="U2794" s="11"/>
      <c r="V2794" s="11"/>
      <c r="W2794" s="11"/>
      <c r="X2794" s="11"/>
      <c r="Y2794" s="11"/>
      <c r="Z2794" s="246"/>
      <c r="AA27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4" s="250" t="e">
        <f>IF(tbl_TransDet_Exp[[#This Row],[+/-  (HR GL Detail)]]&lt;&gt;"",tbl_TransDet_Exp[[#This Row],[+/-  (HR GL Detail)]],IF(#REF!&lt;&gt;"",#REF!,""))</f>
        <v>#REF!</v>
      </c>
      <c r="AC2794" s="250" t="str">
        <f t="shared" si="132"/>
        <v>https://financials.omni.fsu.edu/psp/sprdfi/EMPLOYEE/ERP/c/AUDIT_EXPENSE_FUNCTIONS.TE_EXP_SHEET_INQ.GBL?SHEET_ID=</v>
      </c>
      <c r="AD2794" s="250" t="str">
        <f t="shared" si="133"/>
        <v>&amp;PAGE=EX_SHEET_ENTRY</v>
      </c>
      <c r="AE2794" s="250" t="str">
        <f>IF(LEFT(tbl_TransDet_Exp[[#This Row],[Journal Id]],2)="EX",TEXT(tbl_TransDet_Exp[[#This Row],[Vch /Ex /PayId]],"0000000000"),"")</f>
        <v/>
      </c>
      <c r="AF2794" s="250" t="b">
        <f>IF(tbl_TransDet_Exp[[#This Row],[ER Lookup and Format]]&lt;&gt;"",CONCATENATE(tbl_TransDet_Exp[[#This Row],[https://financials.omni.fsu.edu/psp/sprdfi/EMPLOYEE/ERP/c/AUDIT_EXPENSE_FUNCTIONS.TE_EXP_SHEET_INQ.GBL?SHEET_ID=]],AE2794,tbl_TransDet_Exp[[#This Row],[&amp;PAGE=EX_SHEET_ENTRY]]))</f>
        <v>0</v>
      </c>
      <c r="AG2794" s="250" t="str">
        <f t="shared" si="134"/>
        <v>https://docmgmt.its.fsu.edu/NolijWeb/public/apiLoginCheck.jsp?redir=../documentviewer/%3FdocumentId%3D</v>
      </c>
      <c r="AH27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4" s="250" t="str">
        <f>tbl_TransDet_Exp[[#Headers],[&amp;TargetFrameName=None]]</f>
        <v>&amp;TargetFrameName=None</v>
      </c>
      <c r="AJ27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4" s="71"/>
      <c r="AN2794" s="22"/>
      <c r="AO2794" s="22"/>
      <c r="AP2794" s="208"/>
      <c r="AQ2794" s="42" t="e">
        <f>IF(tbl_TransDet_Exp[[#This Row],[Custom SR Type]]="",INDEX(SR_Lookup[Section Name],MATCH(tbl_TransDet_Exp[[#This Row],[Account]],SR_Lookup[Account],0)),tbl_TransDet_Exp[[#This Row],[Custom SR Type]])</f>
        <v>#N/A</v>
      </c>
      <c r="AR2794" s="42">
        <f>VALUE(CONCATENATE(C2794,TEXT(tbl_TransDet_Exp[[#This Row],[Pd]],"00")))</f>
        <v>0</v>
      </c>
      <c r="AS2794" s="42" t="str">
        <f>TEXT(tbl_TransDet_Exp[[#This Row],[Project Id]],"000000")</f>
        <v>000000</v>
      </c>
      <c r="AT2794" s="42" t="e">
        <f>INDEX(Table11[Description],MATCH(tbl_TransDet_Exp[[#This Row],[Account]],Table11[GL Account],0))</f>
        <v>#N/A</v>
      </c>
      <c r="AU27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5" spans="2:47">
      <c r="B2795" s="11"/>
      <c r="C2795" s="243"/>
      <c r="D2795" s="243"/>
      <c r="E2795" s="11"/>
      <c r="F2795" s="11"/>
      <c r="G2795" s="11"/>
      <c r="H2795" s="11"/>
      <c r="I2795" s="11"/>
      <c r="J2795" s="11"/>
      <c r="K2795" s="11"/>
      <c r="L2795" s="11"/>
      <c r="M2795" s="11"/>
      <c r="N2795" s="11"/>
      <c r="O2795" s="244"/>
      <c r="P2795" s="11"/>
      <c r="Q2795" s="245"/>
      <c r="R2795" s="11"/>
      <c r="S2795" s="11"/>
      <c r="T2795" s="11"/>
      <c r="U2795" s="11"/>
      <c r="V2795" s="11"/>
      <c r="W2795" s="11"/>
      <c r="X2795" s="11"/>
      <c r="Y2795" s="11"/>
      <c r="Z2795" s="246"/>
      <c r="AA27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5" s="250" t="e">
        <f>IF(tbl_TransDet_Exp[[#This Row],[+/-  (HR GL Detail)]]&lt;&gt;"",tbl_TransDet_Exp[[#This Row],[+/-  (HR GL Detail)]],IF(#REF!&lt;&gt;"",#REF!,""))</f>
        <v>#REF!</v>
      </c>
      <c r="AC2795" s="250" t="str">
        <f t="shared" si="132"/>
        <v>https://financials.omni.fsu.edu/psp/sprdfi/EMPLOYEE/ERP/c/AUDIT_EXPENSE_FUNCTIONS.TE_EXP_SHEET_INQ.GBL?SHEET_ID=</v>
      </c>
      <c r="AD2795" s="250" t="str">
        <f t="shared" si="133"/>
        <v>&amp;PAGE=EX_SHEET_ENTRY</v>
      </c>
      <c r="AE2795" s="250" t="str">
        <f>IF(LEFT(tbl_TransDet_Exp[[#This Row],[Journal Id]],2)="EX",TEXT(tbl_TransDet_Exp[[#This Row],[Vch /Ex /PayId]],"0000000000"),"")</f>
        <v/>
      </c>
      <c r="AF2795" s="250" t="b">
        <f>IF(tbl_TransDet_Exp[[#This Row],[ER Lookup and Format]]&lt;&gt;"",CONCATENATE(tbl_TransDet_Exp[[#This Row],[https://financials.omni.fsu.edu/psp/sprdfi/EMPLOYEE/ERP/c/AUDIT_EXPENSE_FUNCTIONS.TE_EXP_SHEET_INQ.GBL?SHEET_ID=]],AE2795,tbl_TransDet_Exp[[#This Row],[&amp;PAGE=EX_SHEET_ENTRY]]))</f>
        <v>0</v>
      </c>
      <c r="AG2795" s="250" t="str">
        <f t="shared" si="134"/>
        <v>https://docmgmt.its.fsu.edu/NolijWeb/public/apiLoginCheck.jsp?redir=../documentviewer/%3FdocumentId%3D</v>
      </c>
      <c r="AH27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5" s="250" t="str">
        <f>tbl_TransDet_Exp[[#Headers],[&amp;TargetFrameName=None]]</f>
        <v>&amp;TargetFrameName=None</v>
      </c>
      <c r="AJ27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5" s="71"/>
      <c r="AN2795" s="22"/>
      <c r="AO2795" s="22"/>
      <c r="AP2795" s="208"/>
      <c r="AQ2795" s="42" t="e">
        <f>IF(tbl_TransDet_Exp[[#This Row],[Custom SR Type]]="",INDEX(SR_Lookup[Section Name],MATCH(tbl_TransDet_Exp[[#This Row],[Account]],SR_Lookup[Account],0)),tbl_TransDet_Exp[[#This Row],[Custom SR Type]])</f>
        <v>#N/A</v>
      </c>
      <c r="AR2795" s="42">
        <f>VALUE(CONCATENATE(C2795,TEXT(tbl_TransDet_Exp[[#This Row],[Pd]],"00")))</f>
        <v>0</v>
      </c>
      <c r="AS2795" s="42" t="str">
        <f>TEXT(tbl_TransDet_Exp[[#This Row],[Project Id]],"000000")</f>
        <v>000000</v>
      </c>
      <c r="AT2795" s="42" t="e">
        <f>INDEX(Table11[Description],MATCH(tbl_TransDet_Exp[[#This Row],[Account]],Table11[GL Account],0))</f>
        <v>#N/A</v>
      </c>
      <c r="AU27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6" spans="2:47">
      <c r="B2796" s="11"/>
      <c r="C2796" s="243"/>
      <c r="D2796" s="243"/>
      <c r="E2796" s="11"/>
      <c r="F2796" s="11"/>
      <c r="G2796" s="11"/>
      <c r="H2796" s="11"/>
      <c r="I2796" s="11"/>
      <c r="J2796" s="11"/>
      <c r="K2796" s="11"/>
      <c r="L2796" s="11"/>
      <c r="M2796" s="11"/>
      <c r="N2796" s="11"/>
      <c r="O2796" s="244"/>
      <c r="P2796" s="11"/>
      <c r="Q2796" s="245"/>
      <c r="R2796" s="11"/>
      <c r="S2796" s="11"/>
      <c r="T2796" s="11"/>
      <c r="U2796" s="11"/>
      <c r="V2796" s="11"/>
      <c r="W2796" s="11"/>
      <c r="X2796" s="11"/>
      <c r="Y2796" s="11"/>
      <c r="Z2796" s="246"/>
      <c r="AA27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6" s="250" t="e">
        <f>IF(tbl_TransDet_Exp[[#This Row],[+/-  (HR GL Detail)]]&lt;&gt;"",tbl_TransDet_Exp[[#This Row],[+/-  (HR GL Detail)]],IF(#REF!&lt;&gt;"",#REF!,""))</f>
        <v>#REF!</v>
      </c>
      <c r="AC2796" s="250" t="str">
        <f t="shared" si="132"/>
        <v>https://financials.omni.fsu.edu/psp/sprdfi/EMPLOYEE/ERP/c/AUDIT_EXPENSE_FUNCTIONS.TE_EXP_SHEET_INQ.GBL?SHEET_ID=</v>
      </c>
      <c r="AD2796" s="250" t="str">
        <f t="shared" si="133"/>
        <v>&amp;PAGE=EX_SHEET_ENTRY</v>
      </c>
      <c r="AE2796" s="250" t="str">
        <f>IF(LEFT(tbl_TransDet_Exp[[#This Row],[Journal Id]],2)="EX",TEXT(tbl_TransDet_Exp[[#This Row],[Vch /Ex /PayId]],"0000000000"),"")</f>
        <v/>
      </c>
      <c r="AF2796" s="250" t="b">
        <f>IF(tbl_TransDet_Exp[[#This Row],[ER Lookup and Format]]&lt;&gt;"",CONCATENATE(tbl_TransDet_Exp[[#This Row],[https://financials.omni.fsu.edu/psp/sprdfi/EMPLOYEE/ERP/c/AUDIT_EXPENSE_FUNCTIONS.TE_EXP_SHEET_INQ.GBL?SHEET_ID=]],AE2796,tbl_TransDet_Exp[[#This Row],[&amp;PAGE=EX_SHEET_ENTRY]]))</f>
        <v>0</v>
      </c>
      <c r="AG2796" s="250" t="str">
        <f t="shared" si="134"/>
        <v>https://docmgmt.its.fsu.edu/NolijWeb/public/apiLoginCheck.jsp?redir=../documentviewer/%3FdocumentId%3D</v>
      </c>
      <c r="AH27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6" s="250" t="str">
        <f>tbl_TransDet_Exp[[#Headers],[&amp;TargetFrameName=None]]</f>
        <v>&amp;TargetFrameName=None</v>
      </c>
      <c r="AJ27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6" s="71"/>
      <c r="AN2796" s="22"/>
      <c r="AO2796" s="22"/>
      <c r="AP2796" s="208"/>
      <c r="AQ2796" s="42" t="e">
        <f>IF(tbl_TransDet_Exp[[#This Row],[Custom SR Type]]="",INDEX(SR_Lookup[Section Name],MATCH(tbl_TransDet_Exp[[#This Row],[Account]],SR_Lookup[Account],0)),tbl_TransDet_Exp[[#This Row],[Custom SR Type]])</f>
        <v>#N/A</v>
      </c>
      <c r="AR2796" s="42">
        <f>VALUE(CONCATENATE(C2796,TEXT(tbl_TransDet_Exp[[#This Row],[Pd]],"00")))</f>
        <v>0</v>
      </c>
      <c r="AS2796" s="42" t="str">
        <f>TEXT(tbl_TransDet_Exp[[#This Row],[Project Id]],"000000")</f>
        <v>000000</v>
      </c>
      <c r="AT2796" s="42" t="e">
        <f>INDEX(Table11[Description],MATCH(tbl_TransDet_Exp[[#This Row],[Account]],Table11[GL Account],0))</f>
        <v>#N/A</v>
      </c>
      <c r="AU27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7" spans="2:47">
      <c r="B2797" s="11"/>
      <c r="C2797" s="243"/>
      <c r="D2797" s="243"/>
      <c r="E2797" s="11"/>
      <c r="F2797" s="11"/>
      <c r="G2797" s="11"/>
      <c r="H2797" s="11"/>
      <c r="I2797" s="11"/>
      <c r="J2797" s="11"/>
      <c r="K2797" s="11"/>
      <c r="L2797" s="11"/>
      <c r="M2797" s="11"/>
      <c r="N2797" s="11"/>
      <c r="O2797" s="244"/>
      <c r="P2797" s="11"/>
      <c r="Q2797" s="245"/>
      <c r="R2797" s="11"/>
      <c r="S2797" s="11"/>
      <c r="T2797" s="11"/>
      <c r="U2797" s="11"/>
      <c r="V2797" s="11"/>
      <c r="W2797" s="11"/>
      <c r="X2797" s="11"/>
      <c r="Y2797" s="11"/>
      <c r="Z2797" s="246"/>
      <c r="AA27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7" s="250" t="e">
        <f>IF(tbl_TransDet_Exp[[#This Row],[+/-  (HR GL Detail)]]&lt;&gt;"",tbl_TransDet_Exp[[#This Row],[+/-  (HR GL Detail)]],IF(#REF!&lt;&gt;"",#REF!,""))</f>
        <v>#REF!</v>
      </c>
      <c r="AC2797" s="250" t="str">
        <f t="shared" si="132"/>
        <v>https://financials.omni.fsu.edu/psp/sprdfi/EMPLOYEE/ERP/c/AUDIT_EXPENSE_FUNCTIONS.TE_EXP_SHEET_INQ.GBL?SHEET_ID=</v>
      </c>
      <c r="AD2797" s="250" t="str">
        <f t="shared" si="133"/>
        <v>&amp;PAGE=EX_SHEET_ENTRY</v>
      </c>
      <c r="AE2797" s="250" t="str">
        <f>IF(LEFT(tbl_TransDet_Exp[[#This Row],[Journal Id]],2)="EX",TEXT(tbl_TransDet_Exp[[#This Row],[Vch /Ex /PayId]],"0000000000"),"")</f>
        <v/>
      </c>
      <c r="AF2797" s="250" t="b">
        <f>IF(tbl_TransDet_Exp[[#This Row],[ER Lookup and Format]]&lt;&gt;"",CONCATENATE(tbl_TransDet_Exp[[#This Row],[https://financials.omni.fsu.edu/psp/sprdfi/EMPLOYEE/ERP/c/AUDIT_EXPENSE_FUNCTIONS.TE_EXP_SHEET_INQ.GBL?SHEET_ID=]],AE2797,tbl_TransDet_Exp[[#This Row],[&amp;PAGE=EX_SHEET_ENTRY]]))</f>
        <v>0</v>
      </c>
      <c r="AG2797" s="250" t="str">
        <f t="shared" si="134"/>
        <v>https://docmgmt.its.fsu.edu/NolijWeb/public/apiLoginCheck.jsp?redir=../documentviewer/%3FdocumentId%3D</v>
      </c>
      <c r="AH27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7" s="250" t="str">
        <f>tbl_TransDet_Exp[[#Headers],[&amp;TargetFrameName=None]]</f>
        <v>&amp;TargetFrameName=None</v>
      </c>
      <c r="AJ27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7" s="71"/>
      <c r="AN2797" s="22"/>
      <c r="AO2797" s="22"/>
      <c r="AP2797" s="208"/>
      <c r="AQ2797" s="42" t="e">
        <f>IF(tbl_TransDet_Exp[[#This Row],[Custom SR Type]]="",INDEX(SR_Lookup[Section Name],MATCH(tbl_TransDet_Exp[[#This Row],[Account]],SR_Lookup[Account],0)),tbl_TransDet_Exp[[#This Row],[Custom SR Type]])</f>
        <v>#N/A</v>
      </c>
      <c r="AR2797" s="42">
        <f>VALUE(CONCATENATE(C2797,TEXT(tbl_TransDet_Exp[[#This Row],[Pd]],"00")))</f>
        <v>0</v>
      </c>
      <c r="AS2797" s="42" t="str">
        <f>TEXT(tbl_TransDet_Exp[[#This Row],[Project Id]],"000000")</f>
        <v>000000</v>
      </c>
      <c r="AT2797" s="42" t="e">
        <f>INDEX(Table11[Description],MATCH(tbl_TransDet_Exp[[#This Row],[Account]],Table11[GL Account],0))</f>
        <v>#N/A</v>
      </c>
      <c r="AU27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8" spans="2:47">
      <c r="B2798" s="11"/>
      <c r="C2798" s="243"/>
      <c r="D2798" s="243"/>
      <c r="E2798" s="11"/>
      <c r="F2798" s="11"/>
      <c r="G2798" s="11"/>
      <c r="H2798" s="11"/>
      <c r="I2798" s="11"/>
      <c r="J2798" s="11"/>
      <c r="K2798" s="11"/>
      <c r="L2798" s="11"/>
      <c r="M2798" s="11"/>
      <c r="N2798" s="11"/>
      <c r="O2798" s="244"/>
      <c r="P2798" s="11"/>
      <c r="Q2798" s="245"/>
      <c r="R2798" s="11"/>
      <c r="S2798" s="11"/>
      <c r="T2798" s="11"/>
      <c r="U2798" s="11"/>
      <c r="V2798" s="11"/>
      <c r="W2798" s="11"/>
      <c r="X2798" s="11"/>
      <c r="Y2798" s="11"/>
      <c r="Z2798" s="246"/>
      <c r="AA27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8" s="250" t="e">
        <f>IF(tbl_TransDet_Exp[[#This Row],[+/-  (HR GL Detail)]]&lt;&gt;"",tbl_TransDet_Exp[[#This Row],[+/-  (HR GL Detail)]],IF(#REF!&lt;&gt;"",#REF!,""))</f>
        <v>#REF!</v>
      </c>
      <c r="AC2798" s="250" t="str">
        <f t="shared" si="132"/>
        <v>https://financials.omni.fsu.edu/psp/sprdfi/EMPLOYEE/ERP/c/AUDIT_EXPENSE_FUNCTIONS.TE_EXP_SHEET_INQ.GBL?SHEET_ID=</v>
      </c>
      <c r="AD2798" s="250" t="str">
        <f t="shared" si="133"/>
        <v>&amp;PAGE=EX_SHEET_ENTRY</v>
      </c>
      <c r="AE2798" s="250" t="str">
        <f>IF(LEFT(tbl_TransDet_Exp[[#This Row],[Journal Id]],2)="EX",TEXT(tbl_TransDet_Exp[[#This Row],[Vch /Ex /PayId]],"0000000000"),"")</f>
        <v/>
      </c>
      <c r="AF2798" s="250" t="b">
        <f>IF(tbl_TransDet_Exp[[#This Row],[ER Lookup and Format]]&lt;&gt;"",CONCATENATE(tbl_TransDet_Exp[[#This Row],[https://financials.omni.fsu.edu/psp/sprdfi/EMPLOYEE/ERP/c/AUDIT_EXPENSE_FUNCTIONS.TE_EXP_SHEET_INQ.GBL?SHEET_ID=]],AE2798,tbl_TransDet_Exp[[#This Row],[&amp;PAGE=EX_SHEET_ENTRY]]))</f>
        <v>0</v>
      </c>
      <c r="AG2798" s="250" t="str">
        <f t="shared" si="134"/>
        <v>https://docmgmt.its.fsu.edu/NolijWeb/public/apiLoginCheck.jsp?redir=../documentviewer/%3FdocumentId%3D</v>
      </c>
      <c r="AH27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8" s="250" t="str">
        <f>tbl_TransDet_Exp[[#Headers],[&amp;TargetFrameName=None]]</f>
        <v>&amp;TargetFrameName=None</v>
      </c>
      <c r="AJ27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8" s="71"/>
      <c r="AN2798" s="22"/>
      <c r="AO2798" s="22"/>
      <c r="AP2798" s="208"/>
      <c r="AQ2798" s="42" t="e">
        <f>IF(tbl_TransDet_Exp[[#This Row],[Custom SR Type]]="",INDEX(SR_Lookup[Section Name],MATCH(tbl_TransDet_Exp[[#This Row],[Account]],SR_Lookup[Account],0)),tbl_TransDet_Exp[[#This Row],[Custom SR Type]])</f>
        <v>#N/A</v>
      </c>
      <c r="AR2798" s="42">
        <f>VALUE(CONCATENATE(C2798,TEXT(tbl_TransDet_Exp[[#This Row],[Pd]],"00")))</f>
        <v>0</v>
      </c>
      <c r="AS2798" s="42" t="str">
        <f>TEXT(tbl_TransDet_Exp[[#This Row],[Project Id]],"000000")</f>
        <v>000000</v>
      </c>
      <c r="AT2798" s="42" t="e">
        <f>INDEX(Table11[Description],MATCH(tbl_TransDet_Exp[[#This Row],[Account]],Table11[GL Account],0))</f>
        <v>#N/A</v>
      </c>
      <c r="AU27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799" spans="2:47">
      <c r="B2799" s="11"/>
      <c r="C2799" s="243"/>
      <c r="D2799" s="243"/>
      <c r="E2799" s="11"/>
      <c r="F2799" s="11"/>
      <c r="G2799" s="11"/>
      <c r="H2799" s="11"/>
      <c r="I2799" s="11"/>
      <c r="J2799" s="11"/>
      <c r="K2799" s="11"/>
      <c r="L2799" s="11"/>
      <c r="M2799" s="11"/>
      <c r="N2799" s="11"/>
      <c r="O2799" s="244"/>
      <c r="P2799" s="11"/>
      <c r="Q2799" s="245"/>
      <c r="R2799" s="11"/>
      <c r="S2799" s="11"/>
      <c r="T2799" s="11"/>
      <c r="U2799" s="11"/>
      <c r="V2799" s="11"/>
      <c r="W2799" s="11"/>
      <c r="X2799" s="11"/>
      <c r="Y2799" s="11"/>
      <c r="Z2799" s="246"/>
      <c r="AA27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799" s="250" t="e">
        <f>IF(tbl_TransDet_Exp[[#This Row],[+/-  (HR GL Detail)]]&lt;&gt;"",tbl_TransDet_Exp[[#This Row],[+/-  (HR GL Detail)]],IF(#REF!&lt;&gt;"",#REF!,""))</f>
        <v>#REF!</v>
      </c>
      <c r="AC2799" s="250" t="str">
        <f t="shared" si="132"/>
        <v>https://financials.omni.fsu.edu/psp/sprdfi/EMPLOYEE/ERP/c/AUDIT_EXPENSE_FUNCTIONS.TE_EXP_SHEET_INQ.GBL?SHEET_ID=</v>
      </c>
      <c r="AD2799" s="250" t="str">
        <f t="shared" si="133"/>
        <v>&amp;PAGE=EX_SHEET_ENTRY</v>
      </c>
      <c r="AE2799" s="250" t="str">
        <f>IF(LEFT(tbl_TransDet_Exp[[#This Row],[Journal Id]],2)="EX",TEXT(tbl_TransDet_Exp[[#This Row],[Vch /Ex /PayId]],"0000000000"),"")</f>
        <v/>
      </c>
      <c r="AF2799" s="250" t="b">
        <f>IF(tbl_TransDet_Exp[[#This Row],[ER Lookup and Format]]&lt;&gt;"",CONCATENATE(tbl_TransDet_Exp[[#This Row],[https://financials.omni.fsu.edu/psp/sprdfi/EMPLOYEE/ERP/c/AUDIT_EXPENSE_FUNCTIONS.TE_EXP_SHEET_INQ.GBL?SHEET_ID=]],AE2799,tbl_TransDet_Exp[[#This Row],[&amp;PAGE=EX_SHEET_ENTRY]]))</f>
        <v>0</v>
      </c>
      <c r="AG2799" s="250" t="str">
        <f t="shared" si="134"/>
        <v>https://docmgmt.its.fsu.edu/NolijWeb/public/apiLoginCheck.jsp?redir=../documentviewer/%3FdocumentId%3D</v>
      </c>
      <c r="AH27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799" s="250" t="str">
        <f>tbl_TransDet_Exp[[#Headers],[&amp;TargetFrameName=None]]</f>
        <v>&amp;TargetFrameName=None</v>
      </c>
      <c r="AJ27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7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7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799" s="71"/>
      <c r="AN2799" s="22"/>
      <c r="AO2799" s="22"/>
      <c r="AP2799" s="208"/>
      <c r="AQ2799" s="42" t="e">
        <f>IF(tbl_TransDet_Exp[[#This Row],[Custom SR Type]]="",INDEX(SR_Lookup[Section Name],MATCH(tbl_TransDet_Exp[[#This Row],[Account]],SR_Lookup[Account],0)),tbl_TransDet_Exp[[#This Row],[Custom SR Type]])</f>
        <v>#N/A</v>
      </c>
      <c r="AR2799" s="42">
        <f>VALUE(CONCATENATE(C2799,TEXT(tbl_TransDet_Exp[[#This Row],[Pd]],"00")))</f>
        <v>0</v>
      </c>
      <c r="AS2799" s="42" t="str">
        <f>TEXT(tbl_TransDet_Exp[[#This Row],[Project Id]],"000000")</f>
        <v>000000</v>
      </c>
      <c r="AT2799" s="42" t="e">
        <f>INDEX(Table11[Description],MATCH(tbl_TransDet_Exp[[#This Row],[Account]],Table11[GL Account],0))</f>
        <v>#N/A</v>
      </c>
      <c r="AU27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0" spans="2:47">
      <c r="B2800" s="11"/>
      <c r="C2800" s="243"/>
      <c r="D2800" s="243"/>
      <c r="E2800" s="11"/>
      <c r="F2800" s="11"/>
      <c r="G2800" s="11"/>
      <c r="H2800" s="11"/>
      <c r="I2800" s="11"/>
      <c r="J2800" s="11"/>
      <c r="K2800" s="11"/>
      <c r="L2800" s="11"/>
      <c r="M2800" s="11"/>
      <c r="N2800" s="11"/>
      <c r="O2800" s="244"/>
      <c r="P2800" s="11"/>
      <c r="Q2800" s="245"/>
      <c r="R2800" s="11"/>
      <c r="S2800" s="11"/>
      <c r="T2800" s="11"/>
      <c r="U2800" s="11"/>
      <c r="V2800" s="11"/>
      <c r="W2800" s="11"/>
      <c r="X2800" s="11"/>
      <c r="Y2800" s="11"/>
      <c r="Z2800" s="246"/>
      <c r="AA28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0" s="250" t="e">
        <f>IF(tbl_TransDet_Exp[[#This Row],[+/-  (HR GL Detail)]]&lt;&gt;"",tbl_TransDet_Exp[[#This Row],[+/-  (HR GL Detail)]],IF(#REF!&lt;&gt;"",#REF!,""))</f>
        <v>#REF!</v>
      </c>
      <c r="AC2800" s="250" t="str">
        <f t="shared" si="132"/>
        <v>https://financials.omni.fsu.edu/psp/sprdfi/EMPLOYEE/ERP/c/AUDIT_EXPENSE_FUNCTIONS.TE_EXP_SHEET_INQ.GBL?SHEET_ID=</v>
      </c>
      <c r="AD2800" s="250" t="str">
        <f t="shared" si="133"/>
        <v>&amp;PAGE=EX_SHEET_ENTRY</v>
      </c>
      <c r="AE2800" s="250" t="str">
        <f>IF(LEFT(tbl_TransDet_Exp[[#This Row],[Journal Id]],2)="EX",TEXT(tbl_TransDet_Exp[[#This Row],[Vch /Ex /PayId]],"0000000000"),"")</f>
        <v/>
      </c>
      <c r="AF2800" s="250" t="b">
        <f>IF(tbl_TransDet_Exp[[#This Row],[ER Lookup and Format]]&lt;&gt;"",CONCATENATE(tbl_TransDet_Exp[[#This Row],[https://financials.omni.fsu.edu/psp/sprdfi/EMPLOYEE/ERP/c/AUDIT_EXPENSE_FUNCTIONS.TE_EXP_SHEET_INQ.GBL?SHEET_ID=]],AE2800,tbl_TransDet_Exp[[#This Row],[&amp;PAGE=EX_SHEET_ENTRY]]))</f>
        <v>0</v>
      </c>
      <c r="AG2800" s="250" t="str">
        <f t="shared" si="134"/>
        <v>https://docmgmt.its.fsu.edu/NolijWeb/public/apiLoginCheck.jsp?redir=../documentviewer/%3FdocumentId%3D</v>
      </c>
      <c r="AH28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0" s="250" t="str">
        <f>tbl_TransDet_Exp[[#Headers],[&amp;TargetFrameName=None]]</f>
        <v>&amp;TargetFrameName=None</v>
      </c>
      <c r="AJ28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0" s="71"/>
      <c r="AN2800" s="22"/>
      <c r="AO2800" s="22"/>
      <c r="AP2800" s="208"/>
      <c r="AQ2800" s="42" t="e">
        <f>IF(tbl_TransDet_Exp[[#This Row],[Custom SR Type]]="",INDEX(SR_Lookup[Section Name],MATCH(tbl_TransDet_Exp[[#This Row],[Account]],SR_Lookup[Account],0)),tbl_TransDet_Exp[[#This Row],[Custom SR Type]])</f>
        <v>#N/A</v>
      </c>
      <c r="AR2800" s="42">
        <f>VALUE(CONCATENATE(C2800,TEXT(tbl_TransDet_Exp[[#This Row],[Pd]],"00")))</f>
        <v>0</v>
      </c>
      <c r="AS2800" s="42" t="str">
        <f>TEXT(tbl_TransDet_Exp[[#This Row],[Project Id]],"000000")</f>
        <v>000000</v>
      </c>
      <c r="AT2800" s="42" t="e">
        <f>INDEX(Table11[Description],MATCH(tbl_TransDet_Exp[[#This Row],[Account]],Table11[GL Account],0))</f>
        <v>#N/A</v>
      </c>
      <c r="AU28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1" spans="2:47">
      <c r="B2801" s="11"/>
      <c r="C2801" s="243"/>
      <c r="D2801" s="243"/>
      <c r="E2801" s="11"/>
      <c r="F2801" s="11"/>
      <c r="G2801" s="11"/>
      <c r="H2801" s="11"/>
      <c r="I2801" s="11"/>
      <c r="J2801" s="11"/>
      <c r="K2801" s="11"/>
      <c r="L2801" s="11"/>
      <c r="M2801" s="11"/>
      <c r="N2801" s="11"/>
      <c r="O2801" s="244"/>
      <c r="P2801" s="11"/>
      <c r="Q2801" s="245"/>
      <c r="R2801" s="11"/>
      <c r="S2801" s="11"/>
      <c r="T2801" s="11"/>
      <c r="U2801" s="11"/>
      <c r="V2801" s="11"/>
      <c r="W2801" s="11"/>
      <c r="X2801" s="11"/>
      <c r="Y2801" s="11"/>
      <c r="Z2801" s="246"/>
      <c r="AA28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1" s="250" t="e">
        <f>IF(tbl_TransDet_Exp[[#This Row],[+/-  (HR GL Detail)]]&lt;&gt;"",tbl_TransDet_Exp[[#This Row],[+/-  (HR GL Detail)]],IF(#REF!&lt;&gt;"",#REF!,""))</f>
        <v>#REF!</v>
      </c>
      <c r="AC2801" s="250" t="str">
        <f t="shared" si="132"/>
        <v>https://financials.omni.fsu.edu/psp/sprdfi/EMPLOYEE/ERP/c/AUDIT_EXPENSE_FUNCTIONS.TE_EXP_SHEET_INQ.GBL?SHEET_ID=</v>
      </c>
      <c r="AD2801" s="250" t="str">
        <f t="shared" si="133"/>
        <v>&amp;PAGE=EX_SHEET_ENTRY</v>
      </c>
      <c r="AE2801" s="250" t="str">
        <f>IF(LEFT(tbl_TransDet_Exp[[#This Row],[Journal Id]],2)="EX",TEXT(tbl_TransDet_Exp[[#This Row],[Vch /Ex /PayId]],"0000000000"),"")</f>
        <v/>
      </c>
      <c r="AF2801" s="250" t="b">
        <f>IF(tbl_TransDet_Exp[[#This Row],[ER Lookup and Format]]&lt;&gt;"",CONCATENATE(tbl_TransDet_Exp[[#This Row],[https://financials.omni.fsu.edu/psp/sprdfi/EMPLOYEE/ERP/c/AUDIT_EXPENSE_FUNCTIONS.TE_EXP_SHEET_INQ.GBL?SHEET_ID=]],AE2801,tbl_TransDet_Exp[[#This Row],[&amp;PAGE=EX_SHEET_ENTRY]]))</f>
        <v>0</v>
      </c>
      <c r="AG2801" s="250" t="str">
        <f t="shared" si="134"/>
        <v>https://docmgmt.its.fsu.edu/NolijWeb/public/apiLoginCheck.jsp?redir=../documentviewer/%3FdocumentId%3D</v>
      </c>
      <c r="AH28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1" s="250" t="str">
        <f>tbl_TransDet_Exp[[#Headers],[&amp;TargetFrameName=None]]</f>
        <v>&amp;TargetFrameName=None</v>
      </c>
      <c r="AJ28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1" s="71"/>
      <c r="AN2801" s="22"/>
      <c r="AO2801" s="22"/>
      <c r="AP2801" s="208"/>
      <c r="AQ2801" s="42" t="e">
        <f>IF(tbl_TransDet_Exp[[#This Row],[Custom SR Type]]="",INDEX(SR_Lookup[Section Name],MATCH(tbl_TransDet_Exp[[#This Row],[Account]],SR_Lookup[Account],0)),tbl_TransDet_Exp[[#This Row],[Custom SR Type]])</f>
        <v>#N/A</v>
      </c>
      <c r="AR2801" s="42">
        <f>VALUE(CONCATENATE(C2801,TEXT(tbl_TransDet_Exp[[#This Row],[Pd]],"00")))</f>
        <v>0</v>
      </c>
      <c r="AS2801" s="42" t="str">
        <f>TEXT(tbl_TransDet_Exp[[#This Row],[Project Id]],"000000")</f>
        <v>000000</v>
      </c>
      <c r="AT2801" s="42" t="e">
        <f>INDEX(Table11[Description],MATCH(tbl_TransDet_Exp[[#This Row],[Account]],Table11[GL Account],0))</f>
        <v>#N/A</v>
      </c>
      <c r="AU28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2" spans="2:47">
      <c r="B2802" s="11"/>
      <c r="C2802" s="243"/>
      <c r="D2802" s="243"/>
      <c r="E2802" s="11"/>
      <c r="F2802" s="11"/>
      <c r="G2802" s="11"/>
      <c r="H2802" s="11"/>
      <c r="I2802" s="11"/>
      <c r="J2802" s="11"/>
      <c r="K2802" s="11"/>
      <c r="L2802" s="11"/>
      <c r="M2802" s="11"/>
      <c r="N2802" s="11"/>
      <c r="O2802" s="244"/>
      <c r="P2802" s="11"/>
      <c r="Q2802" s="245"/>
      <c r="R2802" s="11"/>
      <c r="S2802" s="11"/>
      <c r="T2802" s="11"/>
      <c r="U2802" s="11"/>
      <c r="V2802" s="11"/>
      <c r="W2802" s="11"/>
      <c r="X2802" s="11"/>
      <c r="Y2802" s="11"/>
      <c r="Z2802" s="246"/>
      <c r="AA28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2" s="250" t="e">
        <f>IF(tbl_TransDet_Exp[[#This Row],[+/-  (HR GL Detail)]]&lt;&gt;"",tbl_TransDet_Exp[[#This Row],[+/-  (HR GL Detail)]],IF(#REF!&lt;&gt;"",#REF!,""))</f>
        <v>#REF!</v>
      </c>
      <c r="AC2802" s="250" t="str">
        <f t="shared" si="132"/>
        <v>https://financials.omni.fsu.edu/psp/sprdfi/EMPLOYEE/ERP/c/AUDIT_EXPENSE_FUNCTIONS.TE_EXP_SHEET_INQ.GBL?SHEET_ID=</v>
      </c>
      <c r="AD2802" s="250" t="str">
        <f t="shared" si="133"/>
        <v>&amp;PAGE=EX_SHEET_ENTRY</v>
      </c>
      <c r="AE2802" s="250" t="str">
        <f>IF(LEFT(tbl_TransDet_Exp[[#This Row],[Journal Id]],2)="EX",TEXT(tbl_TransDet_Exp[[#This Row],[Vch /Ex /PayId]],"0000000000"),"")</f>
        <v/>
      </c>
      <c r="AF2802" s="250" t="b">
        <f>IF(tbl_TransDet_Exp[[#This Row],[ER Lookup and Format]]&lt;&gt;"",CONCATENATE(tbl_TransDet_Exp[[#This Row],[https://financials.omni.fsu.edu/psp/sprdfi/EMPLOYEE/ERP/c/AUDIT_EXPENSE_FUNCTIONS.TE_EXP_SHEET_INQ.GBL?SHEET_ID=]],AE2802,tbl_TransDet_Exp[[#This Row],[&amp;PAGE=EX_SHEET_ENTRY]]))</f>
        <v>0</v>
      </c>
      <c r="AG2802" s="250" t="str">
        <f t="shared" si="134"/>
        <v>https://docmgmt.its.fsu.edu/NolijWeb/public/apiLoginCheck.jsp?redir=../documentviewer/%3FdocumentId%3D</v>
      </c>
      <c r="AH28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2" s="250" t="str">
        <f>tbl_TransDet_Exp[[#Headers],[&amp;TargetFrameName=None]]</f>
        <v>&amp;TargetFrameName=None</v>
      </c>
      <c r="AJ28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2" s="71"/>
      <c r="AN2802" s="22"/>
      <c r="AO2802" s="22"/>
      <c r="AP2802" s="208"/>
      <c r="AQ2802" s="42" t="e">
        <f>IF(tbl_TransDet_Exp[[#This Row],[Custom SR Type]]="",INDEX(SR_Lookup[Section Name],MATCH(tbl_TransDet_Exp[[#This Row],[Account]],SR_Lookup[Account],0)),tbl_TransDet_Exp[[#This Row],[Custom SR Type]])</f>
        <v>#N/A</v>
      </c>
      <c r="AR2802" s="42">
        <f>VALUE(CONCATENATE(C2802,TEXT(tbl_TransDet_Exp[[#This Row],[Pd]],"00")))</f>
        <v>0</v>
      </c>
      <c r="AS2802" s="42" t="str">
        <f>TEXT(tbl_TransDet_Exp[[#This Row],[Project Id]],"000000")</f>
        <v>000000</v>
      </c>
      <c r="AT2802" s="42" t="e">
        <f>INDEX(Table11[Description],MATCH(tbl_TransDet_Exp[[#This Row],[Account]],Table11[GL Account],0))</f>
        <v>#N/A</v>
      </c>
      <c r="AU28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3" spans="2:47">
      <c r="B2803" s="11"/>
      <c r="C2803" s="243"/>
      <c r="D2803" s="243"/>
      <c r="E2803" s="11"/>
      <c r="F2803" s="11"/>
      <c r="G2803" s="11"/>
      <c r="H2803" s="11"/>
      <c r="I2803" s="11"/>
      <c r="J2803" s="11"/>
      <c r="K2803" s="11"/>
      <c r="L2803" s="11"/>
      <c r="M2803" s="11"/>
      <c r="N2803" s="11"/>
      <c r="O2803" s="244"/>
      <c r="P2803" s="11"/>
      <c r="Q2803" s="245"/>
      <c r="R2803" s="11"/>
      <c r="S2803" s="11"/>
      <c r="T2803" s="11"/>
      <c r="U2803" s="11"/>
      <c r="V2803" s="11"/>
      <c r="W2803" s="11"/>
      <c r="X2803" s="11"/>
      <c r="Y2803" s="11"/>
      <c r="Z2803" s="246"/>
      <c r="AA28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3" s="250" t="e">
        <f>IF(tbl_TransDet_Exp[[#This Row],[+/-  (HR GL Detail)]]&lt;&gt;"",tbl_TransDet_Exp[[#This Row],[+/-  (HR GL Detail)]],IF(#REF!&lt;&gt;"",#REF!,""))</f>
        <v>#REF!</v>
      </c>
      <c r="AC2803" s="250" t="str">
        <f t="shared" si="132"/>
        <v>https://financials.omni.fsu.edu/psp/sprdfi/EMPLOYEE/ERP/c/AUDIT_EXPENSE_FUNCTIONS.TE_EXP_SHEET_INQ.GBL?SHEET_ID=</v>
      </c>
      <c r="AD2803" s="250" t="str">
        <f t="shared" si="133"/>
        <v>&amp;PAGE=EX_SHEET_ENTRY</v>
      </c>
      <c r="AE2803" s="250" t="str">
        <f>IF(LEFT(tbl_TransDet_Exp[[#This Row],[Journal Id]],2)="EX",TEXT(tbl_TransDet_Exp[[#This Row],[Vch /Ex /PayId]],"0000000000"),"")</f>
        <v/>
      </c>
      <c r="AF2803" s="250" t="b">
        <f>IF(tbl_TransDet_Exp[[#This Row],[ER Lookup and Format]]&lt;&gt;"",CONCATENATE(tbl_TransDet_Exp[[#This Row],[https://financials.omni.fsu.edu/psp/sprdfi/EMPLOYEE/ERP/c/AUDIT_EXPENSE_FUNCTIONS.TE_EXP_SHEET_INQ.GBL?SHEET_ID=]],AE2803,tbl_TransDet_Exp[[#This Row],[&amp;PAGE=EX_SHEET_ENTRY]]))</f>
        <v>0</v>
      </c>
      <c r="AG2803" s="250" t="str">
        <f t="shared" si="134"/>
        <v>https://docmgmt.its.fsu.edu/NolijWeb/public/apiLoginCheck.jsp?redir=../documentviewer/%3FdocumentId%3D</v>
      </c>
      <c r="AH28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3" s="250" t="str">
        <f>tbl_TransDet_Exp[[#Headers],[&amp;TargetFrameName=None]]</f>
        <v>&amp;TargetFrameName=None</v>
      </c>
      <c r="AJ28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3" s="71"/>
      <c r="AN2803" s="22"/>
      <c r="AO2803" s="22"/>
      <c r="AP2803" s="208"/>
      <c r="AQ2803" s="42" t="e">
        <f>IF(tbl_TransDet_Exp[[#This Row],[Custom SR Type]]="",INDEX(SR_Lookup[Section Name],MATCH(tbl_TransDet_Exp[[#This Row],[Account]],SR_Lookup[Account],0)),tbl_TransDet_Exp[[#This Row],[Custom SR Type]])</f>
        <v>#N/A</v>
      </c>
      <c r="AR2803" s="42">
        <f>VALUE(CONCATENATE(C2803,TEXT(tbl_TransDet_Exp[[#This Row],[Pd]],"00")))</f>
        <v>0</v>
      </c>
      <c r="AS2803" s="42" t="str">
        <f>TEXT(tbl_TransDet_Exp[[#This Row],[Project Id]],"000000")</f>
        <v>000000</v>
      </c>
      <c r="AT2803" s="42" t="e">
        <f>INDEX(Table11[Description],MATCH(tbl_TransDet_Exp[[#This Row],[Account]],Table11[GL Account],0))</f>
        <v>#N/A</v>
      </c>
      <c r="AU28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4" spans="2:47">
      <c r="B2804" s="11"/>
      <c r="C2804" s="243"/>
      <c r="D2804" s="243"/>
      <c r="E2804" s="11"/>
      <c r="F2804" s="11"/>
      <c r="G2804" s="11"/>
      <c r="H2804" s="11"/>
      <c r="I2804" s="11"/>
      <c r="J2804" s="11"/>
      <c r="K2804" s="11"/>
      <c r="L2804" s="11"/>
      <c r="M2804" s="11"/>
      <c r="N2804" s="11"/>
      <c r="O2804" s="244"/>
      <c r="P2804" s="11"/>
      <c r="Q2804" s="245"/>
      <c r="R2804" s="11"/>
      <c r="S2804" s="11"/>
      <c r="T2804" s="11"/>
      <c r="U2804" s="11"/>
      <c r="V2804" s="11"/>
      <c r="W2804" s="11"/>
      <c r="X2804" s="11"/>
      <c r="Y2804" s="11"/>
      <c r="Z2804" s="246"/>
      <c r="AA28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4" s="250" t="e">
        <f>IF(tbl_TransDet_Exp[[#This Row],[+/-  (HR GL Detail)]]&lt;&gt;"",tbl_TransDet_Exp[[#This Row],[+/-  (HR GL Detail)]],IF(#REF!&lt;&gt;"",#REF!,""))</f>
        <v>#REF!</v>
      </c>
      <c r="AC2804" s="250" t="str">
        <f t="shared" si="132"/>
        <v>https://financials.omni.fsu.edu/psp/sprdfi/EMPLOYEE/ERP/c/AUDIT_EXPENSE_FUNCTIONS.TE_EXP_SHEET_INQ.GBL?SHEET_ID=</v>
      </c>
      <c r="AD2804" s="250" t="str">
        <f t="shared" si="133"/>
        <v>&amp;PAGE=EX_SHEET_ENTRY</v>
      </c>
      <c r="AE2804" s="250" t="str">
        <f>IF(LEFT(tbl_TransDet_Exp[[#This Row],[Journal Id]],2)="EX",TEXT(tbl_TransDet_Exp[[#This Row],[Vch /Ex /PayId]],"0000000000"),"")</f>
        <v/>
      </c>
      <c r="AF2804" s="250" t="b">
        <f>IF(tbl_TransDet_Exp[[#This Row],[ER Lookup and Format]]&lt;&gt;"",CONCATENATE(tbl_TransDet_Exp[[#This Row],[https://financials.omni.fsu.edu/psp/sprdfi/EMPLOYEE/ERP/c/AUDIT_EXPENSE_FUNCTIONS.TE_EXP_SHEET_INQ.GBL?SHEET_ID=]],AE2804,tbl_TransDet_Exp[[#This Row],[&amp;PAGE=EX_SHEET_ENTRY]]))</f>
        <v>0</v>
      </c>
      <c r="AG2804" s="250" t="str">
        <f t="shared" si="134"/>
        <v>https://docmgmt.its.fsu.edu/NolijWeb/public/apiLoginCheck.jsp?redir=../documentviewer/%3FdocumentId%3D</v>
      </c>
      <c r="AH28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4" s="250" t="str">
        <f>tbl_TransDet_Exp[[#Headers],[&amp;TargetFrameName=None]]</f>
        <v>&amp;TargetFrameName=None</v>
      </c>
      <c r="AJ28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4" s="71"/>
      <c r="AN2804" s="22"/>
      <c r="AO2804" s="22"/>
      <c r="AP2804" s="208"/>
      <c r="AQ2804" s="42" t="e">
        <f>IF(tbl_TransDet_Exp[[#This Row],[Custom SR Type]]="",INDEX(SR_Lookup[Section Name],MATCH(tbl_TransDet_Exp[[#This Row],[Account]],SR_Lookup[Account],0)),tbl_TransDet_Exp[[#This Row],[Custom SR Type]])</f>
        <v>#N/A</v>
      </c>
      <c r="AR2804" s="42">
        <f>VALUE(CONCATENATE(C2804,TEXT(tbl_TransDet_Exp[[#This Row],[Pd]],"00")))</f>
        <v>0</v>
      </c>
      <c r="AS2804" s="42" t="str">
        <f>TEXT(tbl_TransDet_Exp[[#This Row],[Project Id]],"000000")</f>
        <v>000000</v>
      </c>
      <c r="AT2804" s="42" t="e">
        <f>INDEX(Table11[Description],MATCH(tbl_TransDet_Exp[[#This Row],[Account]],Table11[GL Account],0))</f>
        <v>#N/A</v>
      </c>
      <c r="AU28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5" spans="2:47">
      <c r="B2805" s="11"/>
      <c r="C2805" s="243"/>
      <c r="D2805" s="243"/>
      <c r="E2805" s="11"/>
      <c r="F2805" s="11"/>
      <c r="G2805" s="11"/>
      <c r="H2805" s="11"/>
      <c r="I2805" s="11"/>
      <c r="J2805" s="11"/>
      <c r="K2805" s="11"/>
      <c r="L2805" s="11"/>
      <c r="M2805" s="11"/>
      <c r="N2805" s="11"/>
      <c r="O2805" s="244"/>
      <c r="P2805" s="11"/>
      <c r="Q2805" s="245"/>
      <c r="R2805" s="11"/>
      <c r="S2805" s="11"/>
      <c r="T2805" s="11"/>
      <c r="U2805" s="11"/>
      <c r="V2805" s="11"/>
      <c r="W2805" s="11"/>
      <c r="X2805" s="11"/>
      <c r="Y2805" s="11"/>
      <c r="Z2805" s="246"/>
      <c r="AA28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5" s="250" t="e">
        <f>IF(tbl_TransDet_Exp[[#This Row],[+/-  (HR GL Detail)]]&lt;&gt;"",tbl_TransDet_Exp[[#This Row],[+/-  (HR GL Detail)]],IF(#REF!&lt;&gt;"",#REF!,""))</f>
        <v>#REF!</v>
      </c>
      <c r="AC2805" s="250" t="str">
        <f t="shared" si="132"/>
        <v>https://financials.omni.fsu.edu/psp/sprdfi/EMPLOYEE/ERP/c/AUDIT_EXPENSE_FUNCTIONS.TE_EXP_SHEET_INQ.GBL?SHEET_ID=</v>
      </c>
      <c r="AD2805" s="250" t="str">
        <f t="shared" si="133"/>
        <v>&amp;PAGE=EX_SHEET_ENTRY</v>
      </c>
      <c r="AE2805" s="250" t="str">
        <f>IF(LEFT(tbl_TransDet_Exp[[#This Row],[Journal Id]],2)="EX",TEXT(tbl_TransDet_Exp[[#This Row],[Vch /Ex /PayId]],"0000000000"),"")</f>
        <v/>
      </c>
      <c r="AF2805" s="250" t="b">
        <f>IF(tbl_TransDet_Exp[[#This Row],[ER Lookup and Format]]&lt;&gt;"",CONCATENATE(tbl_TransDet_Exp[[#This Row],[https://financials.omni.fsu.edu/psp/sprdfi/EMPLOYEE/ERP/c/AUDIT_EXPENSE_FUNCTIONS.TE_EXP_SHEET_INQ.GBL?SHEET_ID=]],AE2805,tbl_TransDet_Exp[[#This Row],[&amp;PAGE=EX_SHEET_ENTRY]]))</f>
        <v>0</v>
      </c>
      <c r="AG2805" s="250" t="str">
        <f t="shared" si="134"/>
        <v>https://docmgmt.its.fsu.edu/NolijWeb/public/apiLoginCheck.jsp?redir=../documentviewer/%3FdocumentId%3D</v>
      </c>
      <c r="AH28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5" s="250" t="str">
        <f>tbl_TransDet_Exp[[#Headers],[&amp;TargetFrameName=None]]</f>
        <v>&amp;TargetFrameName=None</v>
      </c>
      <c r="AJ28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5" s="71"/>
      <c r="AN2805" s="22"/>
      <c r="AO2805" s="22"/>
      <c r="AP2805" s="208"/>
      <c r="AQ2805" s="42" t="e">
        <f>IF(tbl_TransDet_Exp[[#This Row],[Custom SR Type]]="",INDEX(SR_Lookup[Section Name],MATCH(tbl_TransDet_Exp[[#This Row],[Account]],SR_Lookup[Account],0)),tbl_TransDet_Exp[[#This Row],[Custom SR Type]])</f>
        <v>#N/A</v>
      </c>
      <c r="AR2805" s="42">
        <f>VALUE(CONCATENATE(C2805,TEXT(tbl_TransDet_Exp[[#This Row],[Pd]],"00")))</f>
        <v>0</v>
      </c>
      <c r="AS2805" s="42" t="str">
        <f>TEXT(tbl_TransDet_Exp[[#This Row],[Project Id]],"000000")</f>
        <v>000000</v>
      </c>
      <c r="AT2805" s="42" t="e">
        <f>INDEX(Table11[Description],MATCH(tbl_TransDet_Exp[[#This Row],[Account]],Table11[GL Account],0))</f>
        <v>#N/A</v>
      </c>
      <c r="AU28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6" spans="2:47">
      <c r="B2806" s="11"/>
      <c r="C2806" s="243"/>
      <c r="D2806" s="243"/>
      <c r="E2806" s="11"/>
      <c r="F2806" s="11"/>
      <c r="G2806" s="11"/>
      <c r="H2806" s="11"/>
      <c r="I2806" s="11"/>
      <c r="J2806" s="11"/>
      <c r="K2806" s="11"/>
      <c r="L2806" s="11"/>
      <c r="M2806" s="11"/>
      <c r="N2806" s="11"/>
      <c r="O2806" s="244"/>
      <c r="P2806" s="11"/>
      <c r="Q2806" s="245"/>
      <c r="R2806" s="11"/>
      <c r="S2806" s="11"/>
      <c r="T2806" s="11"/>
      <c r="U2806" s="11"/>
      <c r="V2806" s="11"/>
      <c r="W2806" s="11"/>
      <c r="X2806" s="11"/>
      <c r="Y2806" s="11"/>
      <c r="Z2806" s="246"/>
      <c r="AA28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6" s="250" t="e">
        <f>IF(tbl_TransDet_Exp[[#This Row],[+/-  (HR GL Detail)]]&lt;&gt;"",tbl_TransDet_Exp[[#This Row],[+/-  (HR GL Detail)]],IF(#REF!&lt;&gt;"",#REF!,""))</f>
        <v>#REF!</v>
      </c>
      <c r="AC2806" s="250" t="str">
        <f t="shared" si="132"/>
        <v>https://financials.omni.fsu.edu/psp/sprdfi/EMPLOYEE/ERP/c/AUDIT_EXPENSE_FUNCTIONS.TE_EXP_SHEET_INQ.GBL?SHEET_ID=</v>
      </c>
      <c r="AD2806" s="250" t="str">
        <f t="shared" si="133"/>
        <v>&amp;PAGE=EX_SHEET_ENTRY</v>
      </c>
      <c r="AE2806" s="250" t="str">
        <f>IF(LEFT(tbl_TransDet_Exp[[#This Row],[Journal Id]],2)="EX",TEXT(tbl_TransDet_Exp[[#This Row],[Vch /Ex /PayId]],"0000000000"),"")</f>
        <v/>
      </c>
      <c r="AF2806" s="250" t="b">
        <f>IF(tbl_TransDet_Exp[[#This Row],[ER Lookup and Format]]&lt;&gt;"",CONCATENATE(tbl_TransDet_Exp[[#This Row],[https://financials.omni.fsu.edu/psp/sprdfi/EMPLOYEE/ERP/c/AUDIT_EXPENSE_FUNCTIONS.TE_EXP_SHEET_INQ.GBL?SHEET_ID=]],AE2806,tbl_TransDet_Exp[[#This Row],[&amp;PAGE=EX_SHEET_ENTRY]]))</f>
        <v>0</v>
      </c>
      <c r="AG2806" s="250" t="str">
        <f t="shared" si="134"/>
        <v>https://docmgmt.its.fsu.edu/NolijWeb/public/apiLoginCheck.jsp?redir=../documentviewer/%3FdocumentId%3D</v>
      </c>
      <c r="AH28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6" s="250" t="str">
        <f>tbl_TransDet_Exp[[#Headers],[&amp;TargetFrameName=None]]</f>
        <v>&amp;TargetFrameName=None</v>
      </c>
      <c r="AJ28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6" s="71"/>
      <c r="AN2806" s="22"/>
      <c r="AO2806" s="22"/>
      <c r="AP2806" s="208"/>
      <c r="AQ2806" s="42" t="e">
        <f>IF(tbl_TransDet_Exp[[#This Row],[Custom SR Type]]="",INDEX(SR_Lookup[Section Name],MATCH(tbl_TransDet_Exp[[#This Row],[Account]],SR_Lookup[Account],0)),tbl_TransDet_Exp[[#This Row],[Custom SR Type]])</f>
        <v>#N/A</v>
      </c>
      <c r="AR2806" s="42">
        <f>VALUE(CONCATENATE(C2806,TEXT(tbl_TransDet_Exp[[#This Row],[Pd]],"00")))</f>
        <v>0</v>
      </c>
      <c r="AS2806" s="42" t="str">
        <f>TEXT(tbl_TransDet_Exp[[#This Row],[Project Id]],"000000")</f>
        <v>000000</v>
      </c>
      <c r="AT2806" s="42" t="e">
        <f>INDEX(Table11[Description],MATCH(tbl_TransDet_Exp[[#This Row],[Account]],Table11[GL Account],0))</f>
        <v>#N/A</v>
      </c>
      <c r="AU28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7" spans="2:47">
      <c r="B2807" s="11"/>
      <c r="C2807" s="243"/>
      <c r="D2807" s="243"/>
      <c r="E2807" s="11"/>
      <c r="F2807" s="11"/>
      <c r="G2807" s="11"/>
      <c r="H2807" s="11"/>
      <c r="I2807" s="11"/>
      <c r="J2807" s="11"/>
      <c r="K2807" s="11"/>
      <c r="L2807" s="11"/>
      <c r="M2807" s="11"/>
      <c r="N2807" s="11"/>
      <c r="O2807" s="244"/>
      <c r="P2807" s="11"/>
      <c r="Q2807" s="245"/>
      <c r="R2807" s="11"/>
      <c r="S2807" s="11"/>
      <c r="T2807" s="11"/>
      <c r="U2807" s="11"/>
      <c r="V2807" s="11"/>
      <c r="W2807" s="11"/>
      <c r="X2807" s="11"/>
      <c r="Y2807" s="11"/>
      <c r="Z2807" s="246"/>
      <c r="AA28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7" s="250" t="e">
        <f>IF(tbl_TransDet_Exp[[#This Row],[+/-  (HR GL Detail)]]&lt;&gt;"",tbl_TransDet_Exp[[#This Row],[+/-  (HR GL Detail)]],IF(#REF!&lt;&gt;"",#REF!,""))</f>
        <v>#REF!</v>
      </c>
      <c r="AC2807" s="250" t="str">
        <f t="shared" si="132"/>
        <v>https://financials.omni.fsu.edu/psp/sprdfi/EMPLOYEE/ERP/c/AUDIT_EXPENSE_FUNCTIONS.TE_EXP_SHEET_INQ.GBL?SHEET_ID=</v>
      </c>
      <c r="AD2807" s="250" t="str">
        <f t="shared" si="133"/>
        <v>&amp;PAGE=EX_SHEET_ENTRY</v>
      </c>
      <c r="AE2807" s="250" t="str">
        <f>IF(LEFT(tbl_TransDet_Exp[[#This Row],[Journal Id]],2)="EX",TEXT(tbl_TransDet_Exp[[#This Row],[Vch /Ex /PayId]],"0000000000"),"")</f>
        <v/>
      </c>
      <c r="AF2807" s="250" t="b">
        <f>IF(tbl_TransDet_Exp[[#This Row],[ER Lookup and Format]]&lt;&gt;"",CONCATENATE(tbl_TransDet_Exp[[#This Row],[https://financials.omni.fsu.edu/psp/sprdfi/EMPLOYEE/ERP/c/AUDIT_EXPENSE_FUNCTIONS.TE_EXP_SHEET_INQ.GBL?SHEET_ID=]],AE2807,tbl_TransDet_Exp[[#This Row],[&amp;PAGE=EX_SHEET_ENTRY]]))</f>
        <v>0</v>
      </c>
      <c r="AG2807" s="250" t="str">
        <f t="shared" si="134"/>
        <v>https://docmgmt.its.fsu.edu/NolijWeb/public/apiLoginCheck.jsp?redir=../documentviewer/%3FdocumentId%3D</v>
      </c>
      <c r="AH28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7" s="250" t="str">
        <f>tbl_TransDet_Exp[[#Headers],[&amp;TargetFrameName=None]]</f>
        <v>&amp;TargetFrameName=None</v>
      </c>
      <c r="AJ28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7" s="71"/>
      <c r="AN2807" s="22"/>
      <c r="AO2807" s="22"/>
      <c r="AP2807" s="208"/>
      <c r="AQ2807" s="42" t="e">
        <f>IF(tbl_TransDet_Exp[[#This Row],[Custom SR Type]]="",INDEX(SR_Lookup[Section Name],MATCH(tbl_TransDet_Exp[[#This Row],[Account]],SR_Lookup[Account],0)),tbl_TransDet_Exp[[#This Row],[Custom SR Type]])</f>
        <v>#N/A</v>
      </c>
      <c r="AR2807" s="42">
        <f>VALUE(CONCATENATE(C2807,TEXT(tbl_TransDet_Exp[[#This Row],[Pd]],"00")))</f>
        <v>0</v>
      </c>
      <c r="AS2807" s="42" t="str">
        <f>TEXT(tbl_TransDet_Exp[[#This Row],[Project Id]],"000000")</f>
        <v>000000</v>
      </c>
      <c r="AT2807" s="42" t="e">
        <f>INDEX(Table11[Description],MATCH(tbl_TransDet_Exp[[#This Row],[Account]],Table11[GL Account],0))</f>
        <v>#N/A</v>
      </c>
      <c r="AU28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8" spans="2:47">
      <c r="B2808" s="11"/>
      <c r="C2808" s="243"/>
      <c r="D2808" s="243"/>
      <c r="E2808" s="11"/>
      <c r="F2808" s="11"/>
      <c r="G2808" s="11"/>
      <c r="H2808" s="11"/>
      <c r="I2808" s="11"/>
      <c r="J2808" s="11"/>
      <c r="K2808" s="11"/>
      <c r="L2808" s="11"/>
      <c r="M2808" s="11"/>
      <c r="N2808" s="11"/>
      <c r="O2808" s="244"/>
      <c r="P2808" s="11"/>
      <c r="Q2808" s="245"/>
      <c r="R2808" s="11"/>
      <c r="S2808" s="11"/>
      <c r="T2808" s="11"/>
      <c r="U2808" s="11"/>
      <c r="V2808" s="11"/>
      <c r="W2808" s="11"/>
      <c r="X2808" s="11"/>
      <c r="Y2808" s="11"/>
      <c r="Z2808" s="246"/>
      <c r="AA28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8" s="250" t="e">
        <f>IF(tbl_TransDet_Exp[[#This Row],[+/-  (HR GL Detail)]]&lt;&gt;"",tbl_TransDet_Exp[[#This Row],[+/-  (HR GL Detail)]],IF(#REF!&lt;&gt;"",#REF!,""))</f>
        <v>#REF!</v>
      </c>
      <c r="AC2808" s="250" t="str">
        <f t="shared" si="132"/>
        <v>https://financials.omni.fsu.edu/psp/sprdfi/EMPLOYEE/ERP/c/AUDIT_EXPENSE_FUNCTIONS.TE_EXP_SHEET_INQ.GBL?SHEET_ID=</v>
      </c>
      <c r="AD2808" s="250" t="str">
        <f t="shared" si="133"/>
        <v>&amp;PAGE=EX_SHEET_ENTRY</v>
      </c>
      <c r="AE2808" s="250" t="str">
        <f>IF(LEFT(tbl_TransDet_Exp[[#This Row],[Journal Id]],2)="EX",TEXT(tbl_TransDet_Exp[[#This Row],[Vch /Ex /PayId]],"0000000000"),"")</f>
        <v/>
      </c>
      <c r="AF2808" s="250" t="b">
        <f>IF(tbl_TransDet_Exp[[#This Row],[ER Lookup and Format]]&lt;&gt;"",CONCATENATE(tbl_TransDet_Exp[[#This Row],[https://financials.omni.fsu.edu/psp/sprdfi/EMPLOYEE/ERP/c/AUDIT_EXPENSE_FUNCTIONS.TE_EXP_SHEET_INQ.GBL?SHEET_ID=]],AE2808,tbl_TransDet_Exp[[#This Row],[&amp;PAGE=EX_SHEET_ENTRY]]))</f>
        <v>0</v>
      </c>
      <c r="AG2808" s="250" t="str">
        <f t="shared" si="134"/>
        <v>https://docmgmt.its.fsu.edu/NolijWeb/public/apiLoginCheck.jsp?redir=../documentviewer/%3FdocumentId%3D</v>
      </c>
      <c r="AH28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8" s="250" t="str">
        <f>tbl_TransDet_Exp[[#Headers],[&amp;TargetFrameName=None]]</f>
        <v>&amp;TargetFrameName=None</v>
      </c>
      <c r="AJ28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8" s="71"/>
      <c r="AN2808" s="22"/>
      <c r="AO2808" s="22"/>
      <c r="AP2808" s="208"/>
      <c r="AQ2808" s="42" t="e">
        <f>IF(tbl_TransDet_Exp[[#This Row],[Custom SR Type]]="",INDEX(SR_Lookup[Section Name],MATCH(tbl_TransDet_Exp[[#This Row],[Account]],SR_Lookup[Account],0)),tbl_TransDet_Exp[[#This Row],[Custom SR Type]])</f>
        <v>#N/A</v>
      </c>
      <c r="AR2808" s="42">
        <f>VALUE(CONCATENATE(C2808,TEXT(tbl_TransDet_Exp[[#This Row],[Pd]],"00")))</f>
        <v>0</v>
      </c>
      <c r="AS2808" s="42" t="str">
        <f>TEXT(tbl_TransDet_Exp[[#This Row],[Project Id]],"000000")</f>
        <v>000000</v>
      </c>
      <c r="AT2808" s="42" t="e">
        <f>INDEX(Table11[Description],MATCH(tbl_TransDet_Exp[[#This Row],[Account]],Table11[GL Account],0))</f>
        <v>#N/A</v>
      </c>
      <c r="AU28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09" spans="2:47">
      <c r="B2809" s="11"/>
      <c r="C2809" s="243"/>
      <c r="D2809" s="243"/>
      <c r="E2809" s="11"/>
      <c r="F2809" s="11"/>
      <c r="G2809" s="11"/>
      <c r="H2809" s="11"/>
      <c r="I2809" s="11"/>
      <c r="J2809" s="11"/>
      <c r="K2809" s="11"/>
      <c r="L2809" s="11"/>
      <c r="M2809" s="11"/>
      <c r="N2809" s="11"/>
      <c r="O2809" s="244"/>
      <c r="P2809" s="11"/>
      <c r="Q2809" s="245"/>
      <c r="R2809" s="11"/>
      <c r="S2809" s="11"/>
      <c r="T2809" s="11"/>
      <c r="U2809" s="11"/>
      <c r="V2809" s="11"/>
      <c r="W2809" s="11"/>
      <c r="X2809" s="11"/>
      <c r="Y2809" s="11"/>
      <c r="Z2809" s="246"/>
      <c r="AA28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09" s="250" t="e">
        <f>IF(tbl_TransDet_Exp[[#This Row],[+/-  (HR GL Detail)]]&lt;&gt;"",tbl_TransDet_Exp[[#This Row],[+/-  (HR GL Detail)]],IF(#REF!&lt;&gt;"",#REF!,""))</f>
        <v>#REF!</v>
      </c>
      <c r="AC2809" s="250" t="str">
        <f t="shared" si="132"/>
        <v>https://financials.omni.fsu.edu/psp/sprdfi/EMPLOYEE/ERP/c/AUDIT_EXPENSE_FUNCTIONS.TE_EXP_SHEET_INQ.GBL?SHEET_ID=</v>
      </c>
      <c r="AD2809" s="250" t="str">
        <f t="shared" si="133"/>
        <v>&amp;PAGE=EX_SHEET_ENTRY</v>
      </c>
      <c r="AE2809" s="250" t="str">
        <f>IF(LEFT(tbl_TransDet_Exp[[#This Row],[Journal Id]],2)="EX",TEXT(tbl_TransDet_Exp[[#This Row],[Vch /Ex /PayId]],"0000000000"),"")</f>
        <v/>
      </c>
      <c r="AF2809" s="250" t="b">
        <f>IF(tbl_TransDet_Exp[[#This Row],[ER Lookup and Format]]&lt;&gt;"",CONCATENATE(tbl_TransDet_Exp[[#This Row],[https://financials.omni.fsu.edu/psp/sprdfi/EMPLOYEE/ERP/c/AUDIT_EXPENSE_FUNCTIONS.TE_EXP_SHEET_INQ.GBL?SHEET_ID=]],AE2809,tbl_TransDet_Exp[[#This Row],[&amp;PAGE=EX_SHEET_ENTRY]]))</f>
        <v>0</v>
      </c>
      <c r="AG2809" s="250" t="str">
        <f t="shared" si="134"/>
        <v>https://docmgmt.its.fsu.edu/NolijWeb/public/apiLoginCheck.jsp?redir=../documentviewer/%3FdocumentId%3D</v>
      </c>
      <c r="AH28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09" s="250" t="str">
        <f>tbl_TransDet_Exp[[#Headers],[&amp;TargetFrameName=None]]</f>
        <v>&amp;TargetFrameName=None</v>
      </c>
      <c r="AJ28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09" s="71"/>
      <c r="AN2809" s="22"/>
      <c r="AO2809" s="22"/>
      <c r="AP2809" s="208"/>
      <c r="AQ2809" s="42" t="e">
        <f>IF(tbl_TransDet_Exp[[#This Row],[Custom SR Type]]="",INDEX(SR_Lookup[Section Name],MATCH(tbl_TransDet_Exp[[#This Row],[Account]],SR_Lookup[Account],0)),tbl_TransDet_Exp[[#This Row],[Custom SR Type]])</f>
        <v>#N/A</v>
      </c>
      <c r="AR2809" s="42">
        <f>VALUE(CONCATENATE(C2809,TEXT(tbl_TransDet_Exp[[#This Row],[Pd]],"00")))</f>
        <v>0</v>
      </c>
      <c r="AS2809" s="42" t="str">
        <f>TEXT(tbl_TransDet_Exp[[#This Row],[Project Id]],"000000")</f>
        <v>000000</v>
      </c>
      <c r="AT2809" s="42" t="e">
        <f>INDEX(Table11[Description],MATCH(tbl_TransDet_Exp[[#This Row],[Account]],Table11[GL Account],0))</f>
        <v>#N/A</v>
      </c>
      <c r="AU28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0" spans="2:47">
      <c r="B2810" s="11"/>
      <c r="C2810" s="243"/>
      <c r="D2810" s="243"/>
      <c r="E2810" s="11"/>
      <c r="F2810" s="11"/>
      <c r="G2810" s="11"/>
      <c r="H2810" s="11"/>
      <c r="I2810" s="11"/>
      <c r="J2810" s="11"/>
      <c r="K2810" s="11"/>
      <c r="L2810" s="11"/>
      <c r="M2810" s="11"/>
      <c r="N2810" s="11"/>
      <c r="O2810" s="244"/>
      <c r="P2810" s="11"/>
      <c r="Q2810" s="245"/>
      <c r="R2810" s="11"/>
      <c r="S2810" s="11"/>
      <c r="T2810" s="11"/>
      <c r="U2810" s="11"/>
      <c r="V2810" s="11"/>
      <c r="W2810" s="11"/>
      <c r="X2810" s="11"/>
      <c r="Y2810" s="11"/>
      <c r="Z2810" s="246"/>
      <c r="AA28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0" s="250" t="e">
        <f>IF(tbl_TransDet_Exp[[#This Row],[+/-  (HR GL Detail)]]&lt;&gt;"",tbl_TransDet_Exp[[#This Row],[+/-  (HR GL Detail)]],IF(#REF!&lt;&gt;"",#REF!,""))</f>
        <v>#REF!</v>
      </c>
      <c r="AC2810" s="250" t="str">
        <f t="shared" si="132"/>
        <v>https://financials.omni.fsu.edu/psp/sprdfi/EMPLOYEE/ERP/c/AUDIT_EXPENSE_FUNCTIONS.TE_EXP_SHEET_INQ.GBL?SHEET_ID=</v>
      </c>
      <c r="AD2810" s="250" t="str">
        <f t="shared" si="133"/>
        <v>&amp;PAGE=EX_SHEET_ENTRY</v>
      </c>
      <c r="AE2810" s="250" t="str">
        <f>IF(LEFT(tbl_TransDet_Exp[[#This Row],[Journal Id]],2)="EX",TEXT(tbl_TransDet_Exp[[#This Row],[Vch /Ex /PayId]],"0000000000"),"")</f>
        <v/>
      </c>
      <c r="AF2810" s="250" t="b">
        <f>IF(tbl_TransDet_Exp[[#This Row],[ER Lookup and Format]]&lt;&gt;"",CONCATENATE(tbl_TransDet_Exp[[#This Row],[https://financials.omni.fsu.edu/psp/sprdfi/EMPLOYEE/ERP/c/AUDIT_EXPENSE_FUNCTIONS.TE_EXP_SHEET_INQ.GBL?SHEET_ID=]],AE2810,tbl_TransDet_Exp[[#This Row],[&amp;PAGE=EX_SHEET_ENTRY]]))</f>
        <v>0</v>
      </c>
      <c r="AG2810" s="250" t="str">
        <f t="shared" si="134"/>
        <v>https://docmgmt.its.fsu.edu/NolijWeb/public/apiLoginCheck.jsp?redir=../documentviewer/%3FdocumentId%3D</v>
      </c>
      <c r="AH28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0" s="250" t="str">
        <f>tbl_TransDet_Exp[[#Headers],[&amp;TargetFrameName=None]]</f>
        <v>&amp;TargetFrameName=None</v>
      </c>
      <c r="AJ28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0" s="71"/>
      <c r="AN2810" s="22"/>
      <c r="AO2810" s="22"/>
      <c r="AP2810" s="208"/>
      <c r="AQ2810" s="42" t="e">
        <f>IF(tbl_TransDet_Exp[[#This Row],[Custom SR Type]]="",INDEX(SR_Lookup[Section Name],MATCH(tbl_TransDet_Exp[[#This Row],[Account]],SR_Lookup[Account],0)),tbl_TransDet_Exp[[#This Row],[Custom SR Type]])</f>
        <v>#N/A</v>
      </c>
      <c r="AR2810" s="42">
        <f>VALUE(CONCATENATE(C2810,TEXT(tbl_TransDet_Exp[[#This Row],[Pd]],"00")))</f>
        <v>0</v>
      </c>
      <c r="AS2810" s="42" t="str">
        <f>TEXT(tbl_TransDet_Exp[[#This Row],[Project Id]],"000000")</f>
        <v>000000</v>
      </c>
      <c r="AT2810" s="42" t="e">
        <f>INDEX(Table11[Description],MATCH(tbl_TransDet_Exp[[#This Row],[Account]],Table11[GL Account],0))</f>
        <v>#N/A</v>
      </c>
      <c r="AU28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1" spans="2:47">
      <c r="B2811" s="11"/>
      <c r="C2811" s="243"/>
      <c r="D2811" s="243"/>
      <c r="E2811" s="11"/>
      <c r="F2811" s="11"/>
      <c r="G2811" s="11"/>
      <c r="H2811" s="11"/>
      <c r="I2811" s="11"/>
      <c r="J2811" s="11"/>
      <c r="K2811" s="11"/>
      <c r="L2811" s="11"/>
      <c r="M2811" s="11"/>
      <c r="N2811" s="11"/>
      <c r="O2811" s="244"/>
      <c r="P2811" s="11"/>
      <c r="Q2811" s="245"/>
      <c r="R2811" s="11"/>
      <c r="S2811" s="11"/>
      <c r="T2811" s="11"/>
      <c r="U2811" s="11"/>
      <c r="V2811" s="11"/>
      <c r="W2811" s="11"/>
      <c r="X2811" s="11"/>
      <c r="Y2811" s="11"/>
      <c r="Z2811" s="246"/>
      <c r="AA28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1" s="250" t="e">
        <f>IF(tbl_TransDet_Exp[[#This Row],[+/-  (HR GL Detail)]]&lt;&gt;"",tbl_TransDet_Exp[[#This Row],[+/-  (HR GL Detail)]],IF(#REF!&lt;&gt;"",#REF!,""))</f>
        <v>#REF!</v>
      </c>
      <c r="AC2811" s="250" t="str">
        <f t="shared" si="132"/>
        <v>https://financials.omni.fsu.edu/psp/sprdfi/EMPLOYEE/ERP/c/AUDIT_EXPENSE_FUNCTIONS.TE_EXP_SHEET_INQ.GBL?SHEET_ID=</v>
      </c>
      <c r="AD2811" s="250" t="str">
        <f t="shared" si="133"/>
        <v>&amp;PAGE=EX_SHEET_ENTRY</v>
      </c>
      <c r="AE2811" s="250" t="str">
        <f>IF(LEFT(tbl_TransDet_Exp[[#This Row],[Journal Id]],2)="EX",TEXT(tbl_TransDet_Exp[[#This Row],[Vch /Ex /PayId]],"0000000000"),"")</f>
        <v/>
      </c>
      <c r="AF2811" s="250" t="b">
        <f>IF(tbl_TransDet_Exp[[#This Row],[ER Lookup and Format]]&lt;&gt;"",CONCATENATE(tbl_TransDet_Exp[[#This Row],[https://financials.omni.fsu.edu/psp/sprdfi/EMPLOYEE/ERP/c/AUDIT_EXPENSE_FUNCTIONS.TE_EXP_SHEET_INQ.GBL?SHEET_ID=]],AE2811,tbl_TransDet_Exp[[#This Row],[&amp;PAGE=EX_SHEET_ENTRY]]))</f>
        <v>0</v>
      </c>
      <c r="AG2811" s="250" t="str">
        <f t="shared" si="134"/>
        <v>https://docmgmt.its.fsu.edu/NolijWeb/public/apiLoginCheck.jsp?redir=../documentviewer/%3FdocumentId%3D</v>
      </c>
      <c r="AH28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1" s="250" t="str">
        <f>tbl_TransDet_Exp[[#Headers],[&amp;TargetFrameName=None]]</f>
        <v>&amp;TargetFrameName=None</v>
      </c>
      <c r="AJ28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1" s="71"/>
      <c r="AN2811" s="22"/>
      <c r="AO2811" s="22"/>
      <c r="AP2811" s="208"/>
      <c r="AQ2811" s="42" t="e">
        <f>IF(tbl_TransDet_Exp[[#This Row],[Custom SR Type]]="",INDEX(SR_Lookup[Section Name],MATCH(tbl_TransDet_Exp[[#This Row],[Account]],SR_Lookup[Account],0)),tbl_TransDet_Exp[[#This Row],[Custom SR Type]])</f>
        <v>#N/A</v>
      </c>
      <c r="AR2811" s="42">
        <f>VALUE(CONCATENATE(C2811,TEXT(tbl_TransDet_Exp[[#This Row],[Pd]],"00")))</f>
        <v>0</v>
      </c>
      <c r="AS2811" s="42" t="str">
        <f>TEXT(tbl_TransDet_Exp[[#This Row],[Project Id]],"000000")</f>
        <v>000000</v>
      </c>
      <c r="AT2811" s="42" t="e">
        <f>INDEX(Table11[Description],MATCH(tbl_TransDet_Exp[[#This Row],[Account]],Table11[GL Account],0))</f>
        <v>#N/A</v>
      </c>
      <c r="AU28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2" spans="2:47">
      <c r="B2812" s="11"/>
      <c r="C2812" s="243"/>
      <c r="D2812" s="243"/>
      <c r="E2812" s="11"/>
      <c r="F2812" s="11"/>
      <c r="G2812" s="11"/>
      <c r="H2812" s="11"/>
      <c r="I2812" s="11"/>
      <c r="J2812" s="11"/>
      <c r="K2812" s="11"/>
      <c r="L2812" s="11"/>
      <c r="M2812" s="11"/>
      <c r="N2812" s="11"/>
      <c r="O2812" s="244"/>
      <c r="P2812" s="11"/>
      <c r="Q2812" s="245"/>
      <c r="R2812" s="11"/>
      <c r="S2812" s="11"/>
      <c r="T2812" s="11"/>
      <c r="U2812" s="11"/>
      <c r="V2812" s="11"/>
      <c r="W2812" s="11"/>
      <c r="X2812" s="11"/>
      <c r="Y2812" s="11"/>
      <c r="Z2812" s="246"/>
      <c r="AA28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2" s="250" t="e">
        <f>IF(tbl_TransDet_Exp[[#This Row],[+/-  (HR GL Detail)]]&lt;&gt;"",tbl_TransDet_Exp[[#This Row],[+/-  (HR GL Detail)]],IF(#REF!&lt;&gt;"",#REF!,""))</f>
        <v>#REF!</v>
      </c>
      <c r="AC2812" s="250" t="str">
        <f t="shared" si="132"/>
        <v>https://financials.omni.fsu.edu/psp/sprdfi/EMPLOYEE/ERP/c/AUDIT_EXPENSE_FUNCTIONS.TE_EXP_SHEET_INQ.GBL?SHEET_ID=</v>
      </c>
      <c r="AD2812" s="250" t="str">
        <f t="shared" si="133"/>
        <v>&amp;PAGE=EX_SHEET_ENTRY</v>
      </c>
      <c r="AE2812" s="250" t="str">
        <f>IF(LEFT(tbl_TransDet_Exp[[#This Row],[Journal Id]],2)="EX",TEXT(tbl_TransDet_Exp[[#This Row],[Vch /Ex /PayId]],"0000000000"),"")</f>
        <v/>
      </c>
      <c r="AF2812" s="250" t="b">
        <f>IF(tbl_TransDet_Exp[[#This Row],[ER Lookup and Format]]&lt;&gt;"",CONCATENATE(tbl_TransDet_Exp[[#This Row],[https://financials.omni.fsu.edu/psp/sprdfi/EMPLOYEE/ERP/c/AUDIT_EXPENSE_FUNCTIONS.TE_EXP_SHEET_INQ.GBL?SHEET_ID=]],AE2812,tbl_TransDet_Exp[[#This Row],[&amp;PAGE=EX_SHEET_ENTRY]]))</f>
        <v>0</v>
      </c>
      <c r="AG2812" s="250" t="str">
        <f t="shared" si="134"/>
        <v>https://docmgmt.its.fsu.edu/NolijWeb/public/apiLoginCheck.jsp?redir=../documentviewer/%3FdocumentId%3D</v>
      </c>
      <c r="AH28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2" s="250" t="str">
        <f>tbl_TransDet_Exp[[#Headers],[&amp;TargetFrameName=None]]</f>
        <v>&amp;TargetFrameName=None</v>
      </c>
      <c r="AJ28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2" s="71"/>
      <c r="AN2812" s="22"/>
      <c r="AO2812" s="22"/>
      <c r="AP2812" s="208"/>
      <c r="AQ2812" s="42" t="e">
        <f>IF(tbl_TransDet_Exp[[#This Row],[Custom SR Type]]="",INDEX(SR_Lookup[Section Name],MATCH(tbl_TransDet_Exp[[#This Row],[Account]],SR_Lookup[Account],0)),tbl_TransDet_Exp[[#This Row],[Custom SR Type]])</f>
        <v>#N/A</v>
      </c>
      <c r="AR2812" s="42">
        <f>VALUE(CONCATENATE(C2812,TEXT(tbl_TransDet_Exp[[#This Row],[Pd]],"00")))</f>
        <v>0</v>
      </c>
      <c r="AS2812" s="42" t="str">
        <f>TEXT(tbl_TransDet_Exp[[#This Row],[Project Id]],"000000")</f>
        <v>000000</v>
      </c>
      <c r="AT2812" s="42" t="e">
        <f>INDEX(Table11[Description],MATCH(tbl_TransDet_Exp[[#This Row],[Account]],Table11[GL Account],0))</f>
        <v>#N/A</v>
      </c>
      <c r="AU28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3" spans="2:47">
      <c r="B2813" s="11"/>
      <c r="C2813" s="243"/>
      <c r="D2813" s="243"/>
      <c r="E2813" s="11"/>
      <c r="F2813" s="11"/>
      <c r="G2813" s="11"/>
      <c r="H2813" s="11"/>
      <c r="I2813" s="11"/>
      <c r="J2813" s="11"/>
      <c r="K2813" s="11"/>
      <c r="L2813" s="11"/>
      <c r="M2813" s="11"/>
      <c r="N2813" s="11"/>
      <c r="O2813" s="244"/>
      <c r="P2813" s="11"/>
      <c r="Q2813" s="245"/>
      <c r="R2813" s="11"/>
      <c r="S2813" s="11"/>
      <c r="T2813" s="11"/>
      <c r="U2813" s="11"/>
      <c r="V2813" s="11"/>
      <c r="W2813" s="11"/>
      <c r="X2813" s="11"/>
      <c r="Y2813" s="11"/>
      <c r="Z2813" s="246"/>
      <c r="AA28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3" s="250" t="e">
        <f>IF(tbl_TransDet_Exp[[#This Row],[+/-  (HR GL Detail)]]&lt;&gt;"",tbl_TransDet_Exp[[#This Row],[+/-  (HR GL Detail)]],IF(#REF!&lt;&gt;"",#REF!,""))</f>
        <v>#REF!</v>
      </c>
      <c r="AC2813" s="250" t="str">
        <f t="shared" si="132"/>
        <v>https://financials.omni.fsu.edu/psp/sprdfi/EMPLOYEE/ERP/c/AUDIT_EXPENSE_FUNCTIONS.TE_EXP_SHEET_INQ.GBL?SHEET_ID=</v>
      </c>
      <c r="AD2813" s="250" t="str">
        <f t="shared" si="133"/>
        <v>&amp;PAGE=EX_SHEET_ENTRY</v>
      </c>
      <c r="AE2813" s="250" t="str">
        <f>IF(LEFT(tbl_TransDet_Exp[[#This Row],[Journal Id]],2)="EX",TEXT(tbl_TransDet_Exp[[#This Row],[Vch /Ex /PayId]],"0000000000"),"")</f>
        <v/>
      </c>
      <c r="AF2813" s="250" t="b">
        <f>IF(tbl_TransDet_Exp[[#This Row],[ER Lookup and Format]]&lt;&gt;"",CONCATENATE(tbl_TransDet_Exp[[#This Row],[https://financials.omni.fsu.edu/psp/sprdfi/EMPLOYEE/ERP/c/AUDIT_EXPENSE_FUNCTIONS.TE_EXP_SHEET_INQ.GBL?SHEET_ID=]],AE2813,tbl_TransDet_Exp[[#This Row],[&amp;PAGE=EX_SHEET_ENTRY]]))</f>
        <v>0</v>
      </c>
      <c r="AG2813" s="250" t="str">
        <f t="shared" si="134"/>
        <v>https://docmgmt.its.fsu.edu/NolijWeb/public/apiLoginCheck.jsp?redir=../documentviewer/%3FdocumentId%3D</v>
      </c>
      <c r="AH28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3" s="250" t="str">
        <f>tbl_TransDet_Exp[[#Headers],[&amp;TargetFrameName=None]]</f>
        <v>&amp;TargetFrameName=None</v>
      </c>
      <c r="AJ28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3" s="71"/>
      <c r="AN2813" s="22"/>
      <c r="AO2813" s="22"/>
      <c r="AP2813" s="208"/>
      <c r="AQ2813" s="42" t="e">
        <f>IF(tbl_TransDet_Exp[[#This Row],[Custom SR Type]]="",INDEX(SR_Lookup[Section Name],MATCH(tbl_TransDet_Exp[[#This Row],[Account]],SR_Lookup[Account],0)),tbl_TransDet_Exp[[#This Row],[Custom SR Type]])</f>
        <v>#N/A</v>
      </c>
      <c r="AR2813" s="42">
        <f>VALUE(CONCATENATE(C2813,TEXT(tbl_TransDet_Exp[[#This Row],[Pd]],"00")))</f>
        <v>0</v>
      </c>
      <c r="AS2813" s="42" t="str">
        <f>TEXT(tbl_TransDet_Exp[[#This Row],[Project Id]],"000000")</f>
        <v>000000</v>
      </c>
      <c r="AT2813" s="42" t="e">
        <f>INDEX(Table11[Description],MATCH(tbl_TransDet_Exp[[#This Row],[Account]],Table11[GL Account],0))</f>
        <v>#N/A</v>
      </c>
      <c r="AU28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4" spans="2:47">
      <c r="B2814" s="11"/>
      <c r="C2814" s="243"/>
      <c r="D2814" s="243"/>
      <c r="E2814" s="11"/>
      <c r="F2814" s="11"/>
      <c r="G2814" s="11"/>
      <c r="H2814" s="11"/>
      <c r="I2814" s="11"/>
      <c r="J2814" s="11"/>
      <c r="K2814" s="11"/>
      <c r="L2814" s="11"/>
      <c r="M2814" s="11"/>
      <c r="N2814" s="11"/>
      <c r="O2814" s="244"/>
      <c r="P2814" s="11"/>
      <c r="Q2814" s="245"/>
      <c r="R2814" s="11"/>
      <c r="S2814" s="11"/>
      <c r="T2814" s="11"/>
      <c r="U2814" s="11"/>
      <c r="V2814" s="11"/>
      <c r="W2814" s="11"/>
      <c r="X2814" s="11"/>
      <c r="Y2814" s="11"/>
      <c r="Z2814" s="246"/>
      <c r="AA28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4" s="250" t="e">
        <f>IF(tbl_TransDet_Exp[[#This Row],[+/-  (HR GL Detail)]]&lt;&gt;"",tbl_TransDet_Exp[[#This Row],[+/-  (HR GL Detail)]],IF(#REF!&lt;&gt;"",#REF!,""))</f>
        <v>#REF!</v>
      </c>
      <c r="AC2814" s="250" t="str">
        <f t="shared" si="132"/>
        <v>https://financials.omni.fsu.edu/psp/sprdfi/EMPLOYEE/ERP/c/AUDIT_EXPENSE_FUNCTIONS.TE_EXP_SHEET_INQ.GBL?SHEET_ID=</v>
      </c>
      <c r="AD2814" s="250" t="str">
        <f t="shared" si="133"/>
        <v>&amp;PAGE=EX_SHEET_ENTRY</v>
      </c>
      <c r="AE2814" s="250" t="str">
        <f>IF(LEFT(tbl_TransDet_Exp[[#This Row],[Journal Id]],2)="EX",TEXT(tbl_TransDet_Exp[[#This Row],[Vch /Ex /PayId]],"0000000000"),"")</f>
        <v/>
      </c>
      <c r="AF2814" s="250" t="b">
        <f>IF(tbl_TransDet_Exp[[#This Row],[ER Lookup and Format]]&lt;&gt;"",CONCATENATE(tbl_TransDet_Exp[[#This Row],[https://financials.omni.fsu.edu/psp/sprdfi/EMPLOYEE/ERP/c/AUDIT_EXPENSE_FUNCTIONS.TE_EXP_SHEET_INQ.GBL?SHEET_ID=]],AE2814,tbl_TransDet_Exp[[#This Row],[&amp;PAGE=EX_SHEET_ENTRY]]))</f>
        <v>0</v>
      </c>
      <c r="AG2814" s="250" t="str">
        <f t="shared" si="134"/>
        <v>https://docmgmt.its.fsu.edu/NolijWeb/public/apiLoginCheck.jsp?redir=../documentviewer/%3FdocumentId%3D</v>
      </c>
      <c r="AH28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4" s="250" t="str">
        <f>tbl_TransDet_Exp[[#Headers],[&amp;TargetFrameName=None]]</f>
        <v>&amp;TargetFrameName=None</v>
      </c>
      <c r="AJ28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4" s="71"/>
      <c r="AN2814" s="22"/>
      <c r="AO2814" s="22"/>
      <c r="AP2814" s="208"/>
      <c r="AQ2814" s="42" t="e">
        <f>IF(tbl_TransDet_Exp[[#This Row],[Custom SR Type]]="",INDEX(SR_Lookup[Section Name],MATCH(tbl_TransDet_Exp[[#This Row],[Account]],SR_Lookup[Account],0)),tbl_TransDet_Exp[[#This Row],[Custom SR Type]])</f>
        <v>#N/A</v>
      </c>
      <c r="AR2814" s="42">
        <f>VALUE(CONCATENATE(C2814,TEXT(tbl_TransDet_Exp[[#This Row],[Pd]],"00")))</f>
        <v>0</v>
      </c>
      <c r="AS2814" s="42" t="str">
        <f>TEXT(tbl_TransDet_Exp[[#This Row],[Project Id]],"000000")</f>
        <v>000000</v>
      </c>
      <c r="AT2814" s="42" t="e">
        <f>INDEX(Table11[Description],MATCH(tbl_TransDet_Exp[[#This Row],[Account]],Table11[GL Account],0))</f>
        <v>#N/A</v>
      </c>
      <c r="AU28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5" spans="2:47">
      <c r="B2815" s="11"/>
      <c r="C2815" s="243"/>
      <c r="D2815" s="243"/>
      <c r="E2815" s="11"/>
      <c r="F2815" s="11"/>
      <c r="G2815" s="11"/>
      <c r="H2815" s="11"/>
      <c r="I2815" s="11"/>
      <c r="J2815" s="11"/>
      <c r="K2815" s="11"/>
      <c r="L2815" s="11"/>
      <c r="M2815" s="11"/>
      <c r="N2815" s="11"/>
      <c r="O2815" s="244"/>
      <c r="P2815" s="11"/>
      <c r="Q2815" s="245"/>
      <c r="R2815" s="11"/>
      <c r="S2815" s="11"/>
      <c r="T2815" s="11"/>
      <c r="U2815" s="11"/>
      <c r="V2815" s="11"/>
      <c r="W2815" s="11"/>
      <c r="X2815" s="11"/>
      <c r="Y2815" s="11"/>
      <c r="Z2815" s="246"/>
      <c r="AA28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5" s="250" t="e">
        <f>IF(tbl_TransDet_Exp[[#This Row],[+/-  (HR GL Detail)]]&lt;&gt;"",tbl_TransDet_Exp[[#This Row],[+/-  (HR GL Detail)]],IF(#REF!&lt;&gt;"",#REF!,""))</f>
        <v>#REF!</v>
      </c>
      <c r="AC2815" s="250" t="str">
        <f t="shared" si="132"/>
        <v>https://financials.omni.fsu.edu/psp/sprdfi/EMPLOYEE/ERP/c/AUDIT_EXPENSE_FUNCTIONS.TE_EXP_SHEET_INQ.GBL?SHEET_ID=</v>
      </c>
      <c r="AD2815" s="250" t="str">
        <f t="shared" si="133"/>
        <v>&amp;PAGE=EX_SHEET_ENTRY</v>
      </c>
      <c r="AE2815" s="250" t="str">
        <f>IF(LEFT(tbl_TransDet_Exp[[#This Row],[Journal Id]],2)="EX",TEXT(tbl_TransDet_Exp[[#This Row],[Vch /Ex /PayId]],"0000000000"),"")</f>
        <v/>
      </c>
      <c r="AF2815" s="250" t="b">
        <f>IF(tbl_TransDet_Exp[[#This Row],[ER Lookup and Format]]&lt;&gt;"",CONCATENATE(tbl_TransDet_Exp[[#This Row],[https://financials.omni.fsu.edu/psp/sprdfi/EMPLOYEE/ERP/c/AUDIT_EXPENSE_FUNCTIONS.TE_EXP_SHEET_INQ.GBL?SHEET_ID=]],AE2815,tbl_TransDet_Exp[[#This Row],[&amp;PAGE=EX_SHEET_ENTRY]]))</f>
        <v>0</v>
      </c>
      <c r="AG2815" s="250" t="str">
        <f t="shared" si="134"/>
        <v>https://docmgmt.its.fsu.edu/NolijWeb/public/apiLoginCheck.jsp?redir=../documentviewer/%3FdocumentId%3D</v>
      </c>
      <c r="AH28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5" s="250" t="str">
        <f>tbl_TransDet_Exp[[#Headers],[&amp;TargetFrameName=None]]</f>
        <v>&amp;TargetFrameName=None</v>
      </c>
      <c r="AJ28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5" s="71"/>
      <c r="AN2815" s="22"/>
      <c r="AO2815" s="22"/>
      <c r="AP2815" s="208"/>
      <c r="AQ2815" s="42" t="e">
        <f>IF(tbl_TransDet_Exp[[#This Row],[Custom SR Type]]="",INDEX(SR_Lookup[Section Name],MATCH(tbl_TransDet_Exp[[#This Row],[Account]],SR_Lookup[Account],0)),tbl_TransDet_Exp[[#This Row],[Custom SR Type]])</f>
        <v>#N/A</v>
      </c>
      <c r="AR2815" s="42">
        <f>VALUE(CONCATENATE(C2815,TEXT(tbl_TransDet_Exp[[#This Row],[Pd]],"00")))</f>
        <v>0</v>
      </c>
      <c r="AS2815" s="42" t="str">
        <f>TEXT(tbl_TransDet_Exp[[#This Row],[Project Id]],"000000")</f>
        <v>000000</v>
      </c>
      <c r="AT2815" s="42" t="e">
        <f>INDEX(Table11[Description],MATCH(tbl_TransDet_Exp[[#This Row],[Account]],Table11[GL Account],0))</f>
        <v>#N/A</v>
      </c>
      <c r="AU28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6" spans="2:47">
      <c r="B2816" s="11"/>
      <c r="C2816" s="243"/>
      <c r="D2816" s="243"/>
      <c r="E2816" s="11"/>
      <c r="F2816" s="11"/>
      <c r="G2816" s="11"/>
      <c r="H2816" s="11"/>
      <c r="I2816" s="11"/>
      <c r="J2816" s="11"/>
      <c r="K2816" s="11"/>
      <c r="L2816" s="11"/>
      <c r="M2816" s="11"/>
      <c r="N2816" s="11"/>
      <c r="O2816" s="244"/>
      <c r="P2816" s="11"/>
      <c r="Q2816" s="245"/>
      <c r="R2816" s="11"/>
      <c r="S2816" s="11"/>
      <c r="T2816" s="11"/>
      <c r="U2816" s="11"/>
      <c r="V2816" s="11"/>
      <c r="W2816" s="11"/>
      <c r="X2816" s="11"/>
      <c r="Y2816" s="11"/>
      <c r="Z2816" s="246"/>
      <c r="AA28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6" s="250" t="e">
        <f>IF(tbl_TransDet_Exp[[#This Row],[+/-  (HR GL Detail)]]&lt;&gt;"",tbl_TransDet_Exp[[#This Row],[+/-  (HR GL Detail)]],IF(#REF!&lt;&gt;"",#REF!,""))</f>
        <v>#REF!</v>
      </c>
      <c r="AC2816" s="250" t="str">
        <f t="shared" si="132"/>
        <v>https://financials.omni.fsu.edu/psp/sprdfi/EMPLOYEE/ERP/c/AUDIT_EXPENSE_FUNCTIONS.TE_EXP_SHEET_INQ.GBL?SHEET_ID=</v>
      </c>
      <c r="AD2816" s="250" t="str">
        <f t="shared" si="133"/>
        <v>&amp;PAGE=EX_SHEET_ENTRY</v>
      </c>
      <c r="AE2816" s="250" t="str">
        <f>IF(LEFT(tbl_TransDet_Exp[[#This Row],[Journal Id]],2)="EX",TEXT(tbl_TransDet_Exp[[#This Row],[Vch /Ex /PayId]],"0000000000"),"")</f>
        <v/>
      </c>
      <c r="AF2816" s="250" t="b">
        <f>IF(tbl_TransDet_Exp[[#This Row],[ER Lookup and Format]]&lt;&gt;"",CONCATENATE(tbl_TransDet_Exp[[#This Row],[https://financials.omni.fsu.edu/psp/sprdfi/EMPLOYEE/ERP/c/AUDIT_EXPENSE_FUNCTIONS.TE_EXP_SHEET_INQ.GBL?SHEET_ID=]],AE2816,tbl_TransDet_Exp[[#This Row],[&amp;PAGE=EX_SHEET_ENTRY]]))</f>
        <v>0</v>
      </c>
      <c r="AG2816" s="250" t="str">
        <f t="shared" si="134"/>
        <v>https://docmgmt.its.fsu.edu/NolijWeb/public/apiLoginCheck.jsp?redir=../documentviewer/%3FdocumentId%3D</v>
      </c>
      <c r="AH28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6" s="250" t="str">
        <f>tbl_TransDet_Exp[[#Headers],[&amp;TargetFrameName=None]]</f>
        <v>&amp;TargetFrameName=None</v>
      </c>
      <c r="AJ28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6" s="71"/>
      <c r="AN2816" s="22"/>
      <c r="AO2816" s="22"/>
      <c r="AP2816" s="208"/>
      <c r="AQ2816" s="42" t="e">
        <f>IF(tbl_TransDet_Exp[[#This Row],[Custom SR Type]]="",INDEX(SR_Lookup[Section Name],MATCH(tbl_TransDet_Exp[[#This Row],[Account]],SR_Lookup[Account],0)),tbl_TransDet_Exp[[#This Row],[Custom SR Type]])</f>
        <v>#N/A</v>
      </c>
      <c r="AR2816" s="42">
        <f>VALUE(CONCATENATE(C2816,TEXT(tbl_TransDet_Exp[[#This Row],[Pd]],"00")))</f>
        <v>0</v>
      </c>
      <c r="AS2816" s="42" t="str">
        <f>TEXT(tbl_TransDet_Exp[[#This Row],[Project Id]],"000000")</f>
        <v>000000</v>
      </c>
      <c r="AT2816" s="42" t="e">
        <f>INDEX(Table11[Description],MATCH(tbl_TransDet_Exp[[#This Row],[Account]],Table11[GL Account],0))</f>
        <v>#N/A</v>
      </c>
      <c r="AU28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7" spans="2:47">
      <c r="B2817" s="11"/>
      <c r="C2817" s="243"/>
      <c r="D2817" s="243"/>
      <c r="E2817" s="11"/>
      <c r="F2817" s="11"/>
      <c r="G2817" s="11"/>
      <c r="H2817" s="11"/>
      <c r="I2817" s="11"/>
      <c r="J2817" s="11"/>
      <c r="K2817" s="11"/>
      <c r="L2817" s="11"/>
      <c r="M2817" s="11"/>
      <c r="N2817" s="11"/>
      <c r="O2817" s="244"/>
      <c r="P2817" s="11"/>
      <c r="Q2817" s="245"/>
      <c r="R2817" s="11"/>
      <c r="S2817" s="11"/>
      <c r="T2817" s="11"/>
      <c r="U2817" s="11"/>
      <c r="V2817" s="11"/>
      <c r="W2817" s="11"/>
      <c r="X2817" s="11"/>
      <c r="Y2817" s="11"/>
      <c r="Z2817" s="246"/>
      <c r="AA28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7" s="250" t="e">
        <f>IF(tbl_TransDet_Exp[[#This Row],[+/-  (HR GL Detail)]]&lt;&gt;"",tbl_TransDet_Exp[[#This Row],[+/-  (HR GL Detail)]],IF(#REF!&lt;&gt;"",#REF!,""))</f>
        <v>#REF!</v>
      </c>
      <c r="AC2817" s="250" t="str">
        <f t="shared" si="132"/>
        <v>https://financials.omni.fsu.edu/psp/sprdfi/EMPLOYEE/ERP/c/AUDIT_EXPENSE_FUNCTIONS.TE_EXP_SHEET_INQ.GBL?SHEET_ID=</v>
      </c>
      <c r="AD2817" s="250" t="str">
        <f t="shared" si="133"/>
        <v>&amp;PAGE=EX_SHEET_ENTRY</v>
      </c>
      <c r="AE2817" s="250" t="str">
        <f>IF(LEFT(tbl_TransDet_Exp[[#This Row],[Journal Id]],2)="EX",TEXT(tbl_TransDet_Exp[[#This Row],[Vch /Ex /PayId]],"0000000000"),"")</f>
        <v/>
      </c>
      <c r="AF2817" s="250" t="b">
        <f>IF(tbl_TransDet_Exp[[#This Row],[ER Lookup and Format]]&lt;&gt;"",CONCATENATE(tbl_TransDet_Exp[[#This Row],[https://financials.omni.fsu.edu/psp/sprdfi/EMPLOYEE/ERP/c/AUDIT_EXPENSE_FUNCTIONS.TE_EXP_SHEET_INQ.GBL?SHEET_ID=]],AE2817,tbl_TransDet_Exp[[#This Row],[&amp;PAGE=EX_SHEET_ENTRY]]))</f>
        <v>0</v>
      </c>
      <c r="AG2817" s="250" t="str">
        <f t="shared" si="134"/>
        <v>https://docmgmt.its.fsu.edu/NolijWeb/public/apiLoginCheck.jsp?redir=../documentviewer/%3FdocumentId%3D</v>
      </c>
      <c r="AH28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7" s="250" t="str">
        <f>tbl_TransDet_Exp[[#Headers],[&amp;TargetFrameName=None]]</f>
        <v>&amp;TargetFrameName=None</v>
      </c>
      <c r="AJ28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7" s="71"/>
      <c r="AN2817" s="22"/>
      <c r="AO2817" s="22"/>
      <c r="AP2817" s="208"/>
      <c r="AQ2817" s="42" t="e">
        <f>IF(tbl_TransDet_Exp[[#This Row],[Custom SR Type]]="",INDEX(SR_Lookup[Section Name],MATCH(tbl_TransDet_Exp[[#This Row],[Account]],SR_Lookup[Account],0)),tbl_TransDet_Exp[[#This Row],[Custom SR Type]])</f>
        <v>#N/A</v>
      </c>
      <c r="AR2817" s="42">
        <f>VALUE(CONCATENATE(C2817,TEXT(tbl_TransDet_Exp[[#This Row],[Pd]],"00")))</f>
        <v>0</v>
      </c>
      <c r="AS2817" s="42" t="str">
        <f>TEXT(tbl_TransDet_Exp[[#This Row],[Project Id]],"000000")</f>
        <v>000000</v>
      </c>
      <c r="AT2817" s="42" t="e">
        <f>INDEX(Table11[Description],MATCH(tbl_TransDet_Exp[[#This Row],[Account]],Table11[GL Account],0))</f>
        <v>#N/A</v>
      </c>
      <c r="AU28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8" spans="2:47">
      <c r="B2818" s="11"/>
      <c r="C2818" s="243"/>
      <c r="D2818" s="243"/>
      <c r="E2818" s="11"/>
      <c r="F2818" s="11"/>
      <c r="G2818" s="11"/>
      <c r="H2818" s="11"/>
      <c r="I2818" s="11"/>
      <c r="J2818" s="11"/>
      <c r="K2818" s="11"/>
      <c r="L2818" s="11"/>
      <c r="M2818" s="11"/>
      <c r="N2818" s="11"/>
      <c r="O2818" s="244"/>
      <c r="P2818" s="11"/>
      <c r="Q2818" s="245"/>
      <c r="R2818" s="11"/>
      <c r="S2818" s="11"/>
      <c r="T2818" s="11"/>
      <c r="U2818" s="11"/>
      <c r="V2818" s="11"/>
      <c r="W2818" s="11"/>
      <c r="X2818" s="11"/>
      <c r="Y2818" s="11"/>
      <c r="Z2818" s="246"/>
      <c r="AA28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8" s="250" t="e">
        <f>IF(tbl_TransDet_Exp[[#This Row],[+/-  (HR GL Detail)]]&lt;&gt;"",tbl_TransDet_Exp[[#This Row],[+/-  (HR GL Detail)]],IF(#REF!&lt;&gt;"",#REF!,""))</f>
        <v>#REF!</v>
      </c>
      <c r="AC2818" s="250" t="str">
        <f t="shared" si="132"/>
        <v>https://financials.omni.fsu.edu/psp/sprdfi/EMPLOYEE/ERP/c/AUDIT_EXPENSE_FUNCTIONS.TE_EXP_SHEET_INQ.GBL?SHEET_ID=</v>
      </c>
      <c r="AD2818" s="250" t="str">
        <f t="shared" si="133"/>
        <v>&amp;PAGE=EX_SHEET_ENTRY</v>
      </c>
      <c r="AE2818" s="250" t="str">
        <f>IF(LEFT(tbl_TransDet_Exp[[#This Row],[Journal Id]],2)="EX",TEXT(tbl_TransDet_Exp[[#This Row],[Vch /Ex /PayId]],"0000000000"),"")</f>
        <v/>
      </c>
      <c r="AF2818" s="250" t="b">
        <f>IF(tbl_TransDet_Exp[[#This Row],[ER Lookup and Format]]&lt;&gt;"",CONCATENATE(tbl_TransDet_Exp[[#This Row],[https://financials.omni.fsu.edu/psp/sprdfi/EMPLOYEE/ERP/c/AUDIT_EXPENSE_FUNCTIONS.TE_EXP_SHEET_INQ.GBL?SHEET_ID=]],AE2818,tbl_TransDet_Exp[[#This Row],[&amp;PAGE=EX_SHEET_ENTRY]]))</f>
        <v>0</v>
      </c>
      <c r="AG2818" s="250" t="str">
        <f t="shared" si="134"/>
        <v>https://docmgmt.its.fsu.edu/NolijWeb/public/apiLoginCheck.jsp?redir=../documentviewer/%3FdocumentId%3D</v>
      </c>
      <c r="AH28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8" s="250" t="str">
        <f>tbl_TransDet_Exp[[#Headers],[&amp;TargetFrameName=None]]</f>
        <v>&amp;TargetFrameName=None</v>
      </c>
      <c r="AJ28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8" s="71"/>
      <c r="AN2818" s="22"/>
      <c r="AO2818" s="22"/>
      <c r="AP2818" s="208"/>
      <c r="AQ2818" s="42" t="e">
        <f>IF(tbl_TransDet_Exp[[#This Row],[Custom SR Type]]="",INDEX(SR_Lookup[Section Name],MATCH(tbl_TransDet_Exp[[#This Row],[Account]],SR_Lookup[Account],0)),tbl_TransDet_Exp[[#This Row],[Custom SR Type]])</f>
        <v>#N/A</v>
      </c>
      <c r="AR2818" s="42">
        <f>VALUE(CONCATENATE(C2818,TEXT(tbl_TransDet_Exp[[#This Row],[Pd]],"00")))</f>
        <v>0</v>
      </c>
      <c r="AS2818" s="42" t="str">
        <f>TEXT(tbl_TransDet_Exp[[#This Row],[Project Id]],"000000")</f>
        <v>000000</v>
      </c>
      <c r="AT2818" s="42" t="e">
        <f>INDEX(Table11[Description],MATCH(tbl_TransDet_Exp[[#This Row],[Account]],Table11[GL Account],0))</f>
        <v>#N/A</v>
      </c>
      <c r="AU28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19" spans="2:47">
      <c r="B2819" s="11"/>
      <c r="C2819" s="243"/>
      <c r="D2819" s="243"/>
      <c r="E2819" s="11"/>
      <c r="F2819" s="11"/>
      <c r="G2819" s="11"/>
      <c r="H2819" s="11"/>
      <c r="I2819" s="11"/>
      <c r="J2819" s="11"/>
      <c r="K2819" s="11"/>
      <c r="L2819" s="11"/>
      <c r="M2819" s="11"/>
      <c r="N2819" s="11"/>
      <c r="O2819" s="244"/>
      <c r="P2819" s="11"/>
      <c r="Q2819" s="245"/>
      <c r="R2819" s="11"/>
      <c r="S2819" s="11"/>
      <c r="T2819" s="11"/>
      <c r="U2819" s="11"/>
      <c r="V2819" s="11"/>
      <c r="W2819" s="11"/>
      <c r="X2819" s="11"/>
      <c r="Y2819" s="11"/>
      <c r="Z2819" s="246"/>
      <c r="AA28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19" s="250" t="e">
        <f>IF(tbl_TransDet_Exp[[#This Row],[+/-  (HR GL Detail)]]&lt;&gt;"",tbl_TransDet_Exp[[#This Row],[+/-  (HR GL Detail)]],IF(#REF!&lt;&gt;"",#REF!,""))</f>
        <v>#REF!</v>
      </c>
      <c r="AC2819" s="250" t="str">
        <f t="shared" si="132"/>
        <v>https://financials.omni.fsu.edu/psp/sprdfi/EMPLOYEE/ERP/c/AUDIT_EXPENSE_FUNCTIONS.TE_EXP_SHEET_INQ.GBL?SHEET_ID=</v>
      </c>
      <c r="AD2819" s="250" t="str">
        <f t="shared" si="133"/>
        <v>&amp;PAGE=EX_SHEET_ENTRY</v>
      </c>
      <c r="AE2819" s="250" t="str">
        <f>IF(LEFT(tbl_TransDet_Exp[[#This Row],[Journal Id]],2)="EX",TEXT(tbl_TransDet_Exp[[#This Row],[Vch /Ex /PayId]],"0000000000"),"")</f>
        <v/>
      </c>
      <c r="AF2819" s="250" t="b">
        <f>IF(tbl_TransDet_Exp[[#This Row],[ER Lookup and Format]]&lt;&gt;"",CONCATENATE(tbl_TransDet_Exp[[#This Row],[https://financials.omni.fsu.edu/psp/sprdfi/EMPLOYEE/ERP/c/AUDIT_EXPENSE_FUNCTIONS.TE_EXP_SHEET_INQ.GBL?SHEET_ID=]],AE2819,tbl_TransDet_Exp[[#This Row],[&amp;PAGE=EX_SHEET_ENTRY]]))</f>
        <v>0</v>
      </c>
      <c r="AG2819" s="250" t="str">
        <f t="shared" si="134"/>
        <v>https://docmgmt.its.fsu.edu/NolijWeb/public/apiLoginCheck.jsp?redir=../documentviewer/%3FdocumentId%3D</v>
      </c>
      <c r="AH28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19" s="250" t="str">
        <f>tbl_TransDet_Exp[[#Headers],[&amp;TargetFrameName=None]]</f>
        <v>&amp;TargetFrameName=None</v>
      </c>
      <c r="AJ28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19" s="71"/>
      <c r="AN2819" s="22"/>
      <c r="AO2819" s="22"/>
      <c r="AP2819" s="208"/>
      <c r="AQ2819" s="42" t="e">
        <f>IF(tbl_TransDet_Exp[[#This Row],[Custom SR Type]]="",INDEX(SR_Lookup[Section Name],MATCH(tbl_TransDet_Exp[[#This Row],[Account]],SR_Lookup[Account],0)),tbl_TransDet_Exp[[#This Row],[Custom SR Type]])</f>
        <v>#N/A</v>
      </c>
      <c r="AR2819" s="42">
        <f>VALUE(CONCATENATE(C2819,TEXT(tbl_TransDet_Exp[[#This Row],[Pd]],"00")))</f>
        <v>0</v>
      </c>
      <c r="AS2819" s="42" t="str">
        <f>TEXT(tbl_TransDet_Exp[[#This Row],[Project Id]],"000000")</f>
        <v>000000</v>
      </c>
      <c r="AT2819" s="42" t="e">
        <f>INDEX(Table11[Description],MATCH(tbl_TransDet_Exp[[#This Row],[Account]],Table11[GL Account],0))</f>
        <v>#N/A</v>
      </c>
      <c r="AU28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0" spans="2:47">
      <c r="B2820" s="11"/>
      <c r="C2820" s="243"/>
      <c r="D2820" s="243"/>
      <c r="E2820" s="11"/>
      <c r="F2820" s="11"/>
      <c r="G2820" s="11"/>
      <c r="H2820" s="11"/>
      <c r="I2820" s="11"/>
      <c r="J2820" s="11"/>
      <c r="K2820" s="11"/>
      <c r="L2820" s="11"/>
      <c r="M2820" s="11"/>
      <c r="N2820" s="11"/>
      <c r="O2820" s="244"/>
      <c r="P2820" s="11"/>
      <c r="Q2820" s="245"/>
      <c r="R2820" s="11"/>
      <c r="S2820" s="11"/>
      <c r="T2820" s="11"/>
      <c r="U2820" s="11"/>
      <c r="V2820" s="11"/>
      <c r="W2820" s="11"/>
      <c r="X2820" s="11"/>
      <c r="Y2820" s="11"/>
      <c r="Z2820" s="246"/>
      <c r="AA28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0" s="250" t="e">
        <f>IF(tbl_TransDet_Exp[[#This Row],[+/-  (HR GL Detail)]]&lt;&gt;"",tbl_TransDet_Exp[[#This Row],[+/-  (HR GL Detail)]],IF(#REF!&lt;&gt;"",#REF!,""))</f>
        <v>#REF!</v>
      </c>
      <c r="AC2820" s="250" t="str">
        <f t="shared" si="132"/>
        <v>https://financials.omni.fsu.edu/psp/sprdfi/EMPLOYEE/ERP/c/AUDIT_EXPENSE_FUNCTIONS.TE_EXP_SHEET_INQ.GBL?SHEET_ID=</v>
      </c>
      <c r="AD2820" s="250" t="str">
        <f t="shared" si="133"/>
        <v>&amp;PAGE=EX_SHEET_ENTRY</v>
      </c>
      <c r="AE2820" s="250" t="str">
        <f>IF(LEFT(tbl_TransDet_Exp[[#This Row],[Journal Id]],2)="EX",TEXT(tbl_TransDet_Exp[[#This Row],[Vch /Ex /PayId]],"0000000000"),"")</f>
        <v/>
      </c>
      <c r="AF2820" s="250" t="b">
        <f>IF(tbl_TransDet_Exp[[#This Row],[ER Lookup and Format]]&lt;&gt;"",CONCATENATE(tbl_TransDet_Exp[[#This Row],[https://financials.omni.fsu.edu/psp/sprdfi/EMPLOYEE/ERP/c/AUDIT_EXPENSE_FUNCTIONS.TE_EXP_SHEET_INQ.GBL?SHEET_ID=]],AE2820,tbl_TransDet_Exp[[#This Row],[&amp;PAGE=EX_SHEET_ENTRY]]))</f>
        <v>0</v>
      </c>
      <c r="AG2820" s="250" t="str">
        <f t="shared" si="134"/>
        <v>https://docmgmt.its.fsu.edu/NolijWeb/public/apiLoginCheck.jsp?redir=../documentviewer/%3FdocumentId%3D</v>
      </c>
      <c r="AH28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0" s="250" t="str">
        <f>tbl_TransDet_Exp[[#Headers],[&amp;TargetFrameName=None]]</f>
        <v>&amp;TargetFrameName=None</v>
      </c>
      <c r="AJ28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0" s="71"/>
      <c r="AN2820" s="22"/>
      <c r="AO2820" s="22"/>
      <c r="AP2820" s="208"/>
      <c r="AQ2820" s="42" t="e">
        <f>IF(tbl_TransDet_Exp[[#This Row],[Custom SR Type]]="",INDEX(SR_Lookup[Section Name],MATCH(tbl_TransDet_Exp[[#This Row],[Account]],SR_Lookup[Account],0)),tbl_TransDet_Exp[[#This Row],[Custom SR Type]])</f>
        <v>#N/A</v>
      </c>
      <c r="AR2820" s="42">
        <f>VALUE(CONCATENATE(C2820,TEXT(tbl_TransDet_Exp[[#This Row],[Pd]],"00")))</f>
        <v>0</v>
      </c>
      <c r="AS2820" s="42" t="str">
        <f>TEXT(tbl_TransDet_Exp[[#This Row],[Project Id]],"000000")</f>
        <v>000000</v>
      </c>
      <c r="AT2820" s="42" t="e">
        <f>INDEX(Table11[Description],MATCH(tbl_TransDet_Exp[[#This Row],[Account]],Table11[GL Account],0))</f>
        <v>#N/A</v>
      </c>
      <c r="AU28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1" spans="2:47">
      <c r="B2821" s="11"/>
      <c r="C2821" s="243"/>
      <c r="D2821" s="243"/>
      <c r="E2821" s="11"/>
      <c r="F2821" s="11"/>
      <c r="G2821" s="11"/>
      <c r="H2821" s="11"/>
      <c r="I2821" s="11"/>
      <c r="J2821" s="11"/>
      <c r="K2821" s="11"/>
      <c r="L2821" s="11"/>
      <c r="M2821" s="11"/>
      <c r="N2821" s="11"/>
      <c r="O2821" s="244"/>
      <c r="P2821" s="11"/>
      <c r="Q2821" s="245"/>
      <c r="R2821" s="11"/>
      <c r="S2821" s="11"/>
      <c r="T2821" s="11"/>
      <c r="U2821" s="11"/>
      <c r="V2821" s="11"/>
      <c r="W2821" s="11"/>
      <c r="X2821" s="11"/>
      <c r="Y2821" s="11"/>
      <c r="Z2821" s="246"/>
      <c r="AA28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1" s="250" t="e">
        <f>IF(tbl_TransDet_Exp[[#This Row],[+/-  (HR GL Detail)]]&lt;&gt;"",tbl_TransDet_Exp[[#This Row],[+/-  (HR GL Detail)]],IF(#REF!&lt;&gt;"",#REF!,""))</f>
        <v>#REF!</v>
      </c>
      <c r="AC2821" s="250" t="str">
        <f t="shared" si="132"/>
        <v>https://financials.omni.fsu.edu/psp/sprdfi/EMPLOYEE/ERP/c/AUDIT_EXPENSE_FUNCTIONS.TE_EXP_SHEET_INQ.GBL?SHEET_ID=</v>
      </c>
      <c r="AD2821" s="250" t="str">
        <f t="shared" si="133"/>
        <v>&amp;PAGE=EX_SHEET_ENTRY</v>
      </c>
      <c r="AE2821" s="250" t="str">
        <f>IF(LEFT(tbl_TransDet_Exp[[#This Row],[Journal Id]],2)="EX",TEXT(tbl_TransDet_Exp[[#This Row],[Vch /Ex /PayId]],"0000000000"),"")</f>
        <v/>
      </c>
      <c r="AF2821" s="250" t="b">
        <f>IF(tbl_TransDet_Exp[[#This Row],[ER Lookup and Format]]&lt;&gt;"",CONCATENATE(tbl_TransDet_Exp[[#This Row],[https://financials.omni.fsu.edu/psp/sprdfi/EMPLOYEE/ERP/c/AUDIT_EXPENSE_FUNCTIONS.TE_EXP_SHEET_INQ.GBL?SHEET_ID=]],AE2821,tbl_TransDet_Exp[[#This Row],[&amp;PAGE=EX_SHEET_ENTRY]]))</f>
        <v>0</v>
      </c>
      <c r="AG2821" s="250" t="str">
        <f t="shared" si="134"/>
        <v>https://docmgmt.its.fsu.edu/NolijWeb/public/apiLoginCheck.jsp?redir=../documentviewer/%3FdocumentId%3D</v>
      </c>
      <c r="AH28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1" s="250" t="str">
        <f>tbl_TransDet_Exp[[#Headers],[&amp;TargetFrameName=None]]</f>
        <v>&amp;TargetFrameName=None</v>
      </c>
      <c r="AJ28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1" s="71"/>
      <c r="AN2821" s="22"/>
      <c r="AO2821" s="22"/>
      <c r="AP2821" s="208"/>
      <c r="AQ2821" s="42" t="e">
        <f>IF(tbl_TransDet_Exp[[#This Row],[Custom SR Type]]="",INDEX(SR_Lookup[Section Name],MATCH(tbl_TransDet_Exp[[#This Row],[Account]],SR_Lookup[Account],0)),tbl_TransDet_Exp[[#This Row],[Custom SR Type]])</f>
        <v>#N/A</v>
      </c>
      <c r="AR2821" s="42">
        <f>VALUE(CONCATENATE(C2821,TEXT(tbl_TransDet_Exp[[#This Row],[Pd]],"00")))</f>
        <v>0</v>
      </c>
      <c r="AS2821" s="42" t="str">
        <f>TEXT(tbl_TransDet_Exp[[#This Row],[Project Id]],"000000")</f>
        <v>000000</v>
      </c>
      <c r="AT2821" s="42" t="e">
        <f>INDEX(Table11[Description],MATCH(tbl_TransDet_Exp[[#This Row],[Account]],Table11[GL Account],0))</f>
        <v>#N/A</v>
      </c>
      <c r="AU28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2" spans="2:47">
      <c r="B2822" s="11"/>
      <c r="C2822" s="243"/>
      <c r="D2822" s="243"/>
      <c r="E2822" s="11"/>
      <c r="F2822" s="11"/>
      <c r="G2822" s="11"/>
      <c r="H2822" s="11"/>
      <c r="I2822" s="11"/>
      <c r="J2822" s="11"/>
      <c r="K2822" s="11"/>
      <c r="L2822" s="11"/>
      <c r="M2822" s="11"/>
      <c r="N2822" s="11"/>
      <c r="O2822" s="244"/>
      <c r="P2822" s="11"/>
      <c r="Q2822" s="245"/>
      <c r="R2822" s="11"/>
      <c r="S2822" s="11"/>
      <c r="T2822" s="11"/>
      <c r="U2822" s="11"/>
      <c r="V2822" s="11"/>
      <c r="W2822" s="11"/>
      <c r="X2822" s="11"/>
      <c r="Y2822" s="11"/>
      <c r="Z2822" s="246"/>
      <c r="AA28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2" s="250" t="e">
        <f>IF(tbl_TransDet_Exp[[#This Row],[+/-  (HR GL Detail)]]&lt;&gt;"",tbl_TransDet_Exp[[#This Row],[+/-  (HR GL Detail)]],IF(#REF!&lt;&gt;"",#REF!,""))</f>
        <v>#REF!</v>
      </c>
      <c r="AC2822" s="250" t="str">
        <f t="shared" si="132"/>
        <v>https://financials.omni.fsu.edu/psp/sprdfi/EMPLOYEE/ERP/c/AUDIT_EXPENSE_FUNCTIONS.TE_EXP_SHEET_INQ.GBL?SHEET_ID=</v>
      </c>
      <c r="AD2822" s="250" t="str">
        <f t="shared" si="133"/>
        <v>&amp;PAGE=EX_SHEET_ENTRY</v>
      </c>
      <c r="AE2822" s="250" t="str">
        <f>IF(LEFT(tbl_TransDet_Exp[[#This Row],[Journal Id]],2)="EX",TEXT(tbl_TransDet_Exp[[#This Row],[Vch /Ex /PayId]],"0000000000"),"")</f>
        <v/>
      </c>
      <c r="AF2822" s="250" t="b">
        <f>IF(tbl_TransDet_Exp[[#This Row],[ER Lookup and Format]]&lt;&gt;"",CONCATENATE(tbl_TransDet_Exp[[#This Row],[https://financials.omni.fsu.edu/psp/sprdfi/EMPLOYEE/ERP/c/AUDIT_EXPENSE_FUNCTIONS.TE_EXP_SHEET_INQ.GBL?SHEET_ID=]],AE2822,tbl_TransDet_Exp[[#This Row],[&amp;PAGE=EX_SHEET_ENTRY]]))</f>
        <v>0</v>
      </c>
      <c r="AG2822" s="250" t="str">
        <f t="shared" si="134"/>
        <v>https://docmgmt.its.fsu.edu/NolijWeb/public/apiLoginCheck.jsp?redir=../documentviewer/%3FdocumentId%3D</v>
      </c>
      <c r="AH28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2" s="250" t="str">
        <f>tbl_TransDet_Exp[[#Headers],[&amp;TargetFrameName=None]]</f>
        <v>&amp;TargetFrameName=None</v>
      </c>
      <c r="AJ28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2" s="71"/>
      <c r="AN2822" s="22"/>
      <c r="AO2822" s="22"/>
      <c r="AP2822" s="208"/>
      <c r="AQ2822" s="42" t="e">
        <f>IF(tbl_TransDet_Exp[[#This Row],[Custom SR Type]]="",INDEX(SR_Lookup[Section Name],MATCH(tbl_TransDet_Exp[[#This Row],[Account]],SR_Lookup[Account],0)),tbl_TransDet_Exp[[#This Row],[Custom SR Type]])</f>
        <v>#N/A</v>
      </c>
      <c r="AR2822" s="42">
        <f>VALUE(CONCATENATE(C2822,TEXT(tbl_TransDet_Exp[[#This Row],[Pd]],"00")))</f>
        <v>0</v>
      </c>
      <c r="AS2822" s="42" t="str">
        <f>TEXT(tbl_TransDet_Exp[[#This Row],[Project Id]],"000000")</f>
        <v>000000</v>
      </c>
      <c r="AT2822" s="42" t="e">
        <f>INDEX(Table11[Description],MATCH(tbl_TransDet_Exp[[#This Row],[Account]],Table11[GL Account],0))</f>
        <v>#N/A</v>
      </c>
      <c r="AU28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3" spans="2:47">
      <c r="B2823" s="11"/>
      <c r="C2823" s="243"/>
      <c r="D2823" s="243"/>
      <c r="E2823" s="11"/>
      <c r="F2823" s="11"/>
      <c r="G2823" s="11"/>
      <c r="H2823" s="11"/>
      <c r="I2823" s="11"/>
      <c r="J2823" s="11"/>
      <c r="K2823" s="11"/>
      <c r="L2823" s="11"/>
      <c r="M2823" s="11"/>
      <c r="N2823" s="11"/>
      <c r="O2823" s="244"/>
      <c r="P2823" s="11"/>
      <c r="Q2823" s="245"/>
      <c r="R2823" s="11"/>
      <c r="S2823" s="11"/>
      <c r="T2823" s="11"/>
      <c r="U2823" s="11"/>
      <c r="V2823" s="11"/>
      <c r="W2823" s="11"/>
      <c r="X2823" s="11"/>
      <c r="Y2823" s="11"/>
      <c r="Z2823" s="246"/>
      <c r="AA28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3" s="250" t="e">
        <f>IF(tbl_TransDet_Exp[[#This Row],[+/-  (HR GL Detail)]]&lt;&gt;"",tbl_TransDet_Exp[[#This Row],[+/-  (HR GL Detail)]],IF(#REF!&lt;&gt;"",#REF!,""))</f>
        <v>#REF!</v>
      </c>
      <c r="AC2823" s="250" t="str">
        <f t="shared" si="132"/>
        <v>https://financials.omni.fsu.edu/psp/sprdfi/EMPLOYEE/ERP/c/AUDIT_EXPENSE_FUNCTIONS.TE_EXP_SHEET_INQ.GBL?SHEET_ID=</v>
      </c>
      <c r="AD2823" s="250" t="str">
        <f t="shared" si="133"/>
        <v>&amp;PAGE=EX_SHEET_ENTRY</v>
      </c>
      <c r="AE2823" s="250" t="str">
        <f>IF(LEFT(tbl_TransDet_Exp[[#This Row],[Journal Id]],2)="EX",TEXT(tbl_TransDet_Exp[[#This Row],[Vch /Ex /PayId]],"0000000000"),"")</f>
        <v/>
      </c>
      <c r="AF2823" s="250" t="b">
        <f>IF(tbl_TransDet_Exp[[#This Row],[ER Lookup and Format]]&lt;&gt;"",CONCATENATE(tbl_TransDet_Exp[[#This Row],[https://financials.omni.fsu.edu/psp/sprdfi/EMPLOYEE/ERP/c/AUDIT_EXPENSE_FUNCTIONS.TE_EXP_SHEET_INQ.GBL?SHEET_ID=]],AE2823,tbl_TransDet_Exp[[#This Row],[&amp;PAGE=EX_SHEET_ENTRY]]))</f>
        <v>0</v>
      </c>
      <c r="AG2823" s="250" t="str">
        <f t="shared" si="134"/>
        <v>https://docmgmt.its.fsu.edu/NolijWeb/public/apiLoginCheck.jsp?redir=../documentviewer/%3FdocumentId%3D</v>
      </c>
      <c r="AH28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3" s="250" t="str">
        <f>tbl_TransDet_Exp[[#Headers],[&amp;TargetFrameName=None]]</f>
        <v>&amp;TargetFrameName=None</v>
      </c>
      <c r="AJ28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3" s="71"/>
      <c r="AN2823" s="22"/>
      <c r="AO2823" s="22"/>
      <c r="AP2823" s="208"/>
      <c r="AQ2823" s="42" t="e">
        <f>IF(tbl_TransDet_Exp[[#This Row],[Custom SR Type]]="",INDEX(SR_Lookup[Section Name],MATCH(tbl_TransDet_Exp[[#This Row],[Account]],SR_Lookup[Account],0)),tbl_TransDet_Exp[[#This Row],[Custom SR Type]])</f>
        <v>#N/A</v>
      </c>
      <c r="AR2823" s="42">
        <f>VALUE(CONCATENATE(C2823,TEXT(tbl_TransDet_Exp[[#This Row],[Pd]],"00")))</f>
        <v>0</v>
      </c>
      <c r="AS2823" s="42" t="str">
        <f>TEXT(tbl_TransDet_Exp[[#This Row],[Project Id]],"000000")</f>
        <v>000000</v>
      </c>
      <c r="AT2823" s="42" t="e">
        <f>INDEX(Table11[Description],MATCH(tbl_TransDet_Exp[[#This Row],[Account]],Table11[GL Account],0))</f>
        <v>#N/A</v>
      </c>
      <c r="AU28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4" spans="2:47">
      <c r="B2824" s="11"/>
      <c r="C2824" s="243"/>
      <c r="D2824" s="243"/>
      <c r="E2824" s="11"/>
      <c r="F2824" s="11"/>
      <c r="G2824" s="11"/>
      <c r="H2824" s="11"/>
      <c r="I2824" s="11"/>
      <c r="J2824" s="11"/>
      <c r="K2824" s="11"/>
      <c r="L2824" s="11"/>
      <c r="M2824" s="11"/>
      <c r="N2824" s="11"/>
      <c r="O2824" s="244"/>
      <c r="P2824" s="11"/>
      <c r="Q2824" s="245"/>
      <c r="R2824" s="11"/>
      <c r="S2824" s="11"/>
      <c r="T2824" s="11"/>
      <c r="U2824" s="11"/>
      <c r="V2824" s="11"/>
      <c r="W2824" s="11"/>
      <c r="X2824" s="11"/>
      <c r="Y2824" s="11"/>
      <c r="Z2824" s="246"/>
      <c r="AA28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4" s="250" t="e">
        <f>IF(tbl_TransDet_Exp[[#This Row],[+/-  (HR GL Detail)]]&lt;&gt;"",tbl_TransDet_Exp[[#This Row],[+/-  (HR GL Detail)]],IF(#REF!&lt;&gt;"",#REF!,""))</f>
        <v>#REF!</v>
      </c>
      <c r="AC2824" s="250" t="str">
        <f t="shared" si="132"/>
        <v>https://financials.omni.fsu.edu/psp/sprdfi/EMPLOYEE/ERP/c/AUDIT_EXPENSE_FUNCTIONS.TE_EXP_SHEET_INQ.GBL?SHEET_ID=</v>
      </c>
      <c r="AD2824" s="250" t="str">
        <f t="shared" si="133"/>
        <v>&amp;PAGE=EX_SHEET_ENTRY</v>
      </c>
      <c r="AE2824" s="250" t="str">
        <f>IF(LEFT(tbl_TransDet_Exp[[#This Row],[Journal Id]],2)="EX",TEXT(tbl_TransDet_Exp[[#This Row],[Vch /Ex /PayId]],"0000000000"),"")</f>
        <v/>
      </c>
      <c r="AF2824" s="250" t="b">
        <f>IF(tbl_TransDet_Exp[[#This Row],[ER Lookup and Format]]&lt;&gt;"",CONCATENATE(tbl_TransDet_Exp[[#This Row],[https://financials.omni.fsu.edu/psp/sprdfi/EMPLOYEE/ERP/c/AUDIT_EXPENSE_FUNCTIONS.TE_EXP_SHEET_INQ.GBL?SHEET_ID=]],AE2824,tbl_TransDet_Exp[[#This Row],[&amp;PAGE=EX_SHEET_ENTRY]]))</f>
        <v>0</v>
      </c>
      <c r="AG2824" s="250" t="str">
        <f t="shared" si="134"/>
        <v>https://docmgmt.its.fsu.edu/NolijWeb/public/apiLoginCheck.jsp?redir=../documentviewer/%3FdocumentId%3D</v>
      </c>
      <c r="AH28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4" s="250" t="str">
        <f>tbl_TransDet_Exp[[#Headers],[&amp;TargetFrameName=None]]</f>
        <v>&amp;TargetFrameName=None</v>
      </c>
      <c r="AJ28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4" s="71"/>
      <c r="AN2824" s="22"/>
      <c r="AO2824" s="22"/>
      <c r="AP2824" s="208"/>
      <c r="AQ2824" s="42" t="e">
        <f>IF(tbl_TransDet_Exp[[#This Row],[Custom SR Type]]="",INDEX(SR_Lookup[Section Name],MATCH(tbl_TransDet_Exp[[#This Row],[Account]],SR_Lookup[Account],0)),tbl_TransDet_Exp[[#This Row],[Custom SR Type]])</f>
        <v>#N/A</v>
      </c>
      <c r="AR2824" s="42">
        <f>VALUE(CONCATENATE(C2824,TEXT(tbl_TransDet_Exp[[#This Row],[Pd]],"00")))</f>
        <v>0</v>
      </c>
      <c r="AS2824" s="42" t="str">
        <f>TEXT(tbl_TransDet_Exp[[#This Row],[Project Id]],"000000")</f>
        <v>000000</v>
      </c>
      <c r="AT2824" s="42" t="e">
        <f>INDEX(Table11[Description],MATCH(tbl_TransDet_Exp[[#This Row],[Account]],Table11[GL Account],0))</f>
        <v>#N/A</v>
      </c>
      <c r="AU28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5" spans="2:47">
      <c r="B2825" s="11"/>
      <c r="C2825" s="243"/>
      <c r="D2825" s="243"/>
      <c r="E2825" s="11"/>
      <c r="F2825" s="11"/>
      <c r="G2825" s="11"/>
      <c r="H2825" s="11"/>
      <c r="I2825" s="11"/>
      <c r="J2825" s="11"/>
      <c r="K2825" s="11"/>
      <c r="L2825" s="11"/>
      <c r="M2825" s="11"/>
      <c r="N2825" s="11"/>
      <c r="O2825" s="244"/>
      <c r="P2825" s="11"/>
      <c r="Q2825" s="245"/>
      <c r="R2825" s="11"/>
      <c r="S2825" s="11"/>
      <c r="T2825" s="11"/>
      <c r="U2825" s="11"/>
      <c r="V2825" s="11"/>
      <c r="W2825" s="11"/>
      <c r="X2825" s="11"/>
      <c r="Y2825" s="11"/>
      <c r="Z2825" s="246"/>
      <c r="AA28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5" s="250" t="e">
        <f>IF(tbl_TransDet_Exp[[#This Row],[+/-  (HR GL Detail)]]&lt;&gt;"",tbl_TransDet_Exp[[#This Row],[+/-  (HR GL Detail)]],IF(#REF!&lt;&gt;"",#REF!,""))</f>
        <v>#REF!</v>
      </c>
      <c r="AC2825" s="250" t="str">
        <f t="shared" si="132"/>
        <v>https://financials.omni.fsu.edu/psp/sprdfi/EMPLOYEE/ERP/c/AUDIT_EXPENSE_FUNCTIONS.TE_EXP_SHEET_INQ.GBL?SHEET_ID=</v>
      </c>
      <c r="AD2825" s="250" t="str">
        <f t="shared" si="133"/>
        <v>&amp;PAGE=EX_SHEET_ENTRY</v>
      </c>
      <c r="AE2825" s="250" t="str">
        <f>IF(LEFT(tbl_TransDet_Exp[[#This Row],[Journal Id]],2)="EX",TEXT(tbl_TransDet_Exp[[#This Row],[Vch /Ex /PayId]],"0000000000"),"")</f>
        <v/>
      </c>
      <c r="AF2825" s="250" t="b">
        <f>IF(tbl_TransDet_Exp[[#This Row],[ER Lookup and Format]]&lt;&gt;"",CONCATENATE(tbl_TransDet_Exp[[#This Row],[https://financials.omni.fsu.edu/psp/sprdfi/EMPLOYEE/ERP/c/AUDIT_EXPENSE_FUNCTIONS.TE_EXP_SHEET_INQ.GBL?SHEET_ID=]],AE2825,tbl_TransDet_Exp[[#This Row],[&amp;PAGE=EX_SHEET_ENTRY]]))</f>
        <v>0</v>
      </c>
      <c r="AG2825" s="250" t="str">
        <f t="shared" si="134"/>
        <v>https://docmgmt.its.fsu.edu/NolijWeb/public/apiLoginCheck.jsp?redir=../documentviewer/%3FdocumentId%3D</v>
      </c>
      <c r="AH28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5" s="250" t="str">
        <f>tbl_TransDet_Exp[[#Headers],[&amp;TargetFrameName=None]]</f>
        <v>&amp;TargetFrameName=None</v>
      </c>
      <c r="AJ28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5" s="71"/>
      <c r="AN2825" s="22"/>
      <c r="AO2825" s="22"/>
      <c r="AP2825" s="208"/>
      <c r="AQ2825" s="42" t="e">
        <f>IF(tbl_TransDet_Exp[[#This Row],[Custom SR Type]]="",INDEX(SR_Lookup[Section Name],MATCH(tbl_TransDet_Exp[[#This Row],[Account]],SR_Lookup[Account],0)),tbl_TransDet_Exp[[#This Row],[Custom SR Type]])</f>
        <v>#N/A</v>
      </c>
      <c r="AR2825" s="42">
        <f>VALUE(CONCATENATE(C2825,TEXT(tbl_TransDet_Exp[[#This Row],[Pd]],"00")))</f>
        <v>0</v>
      </c>
      <c r="AS2825" s="42" t="str">
        <f>TEXT(tbl_TransDet_Exp[[#This Row],[Project Id]],"000000")</f>
        <v>000000</v>
      </c>
      <c r="AT2825" s="42" t="e">
        <f>INDEX(Table11[Description],MATCH(tbl_TransDet_Exp[[#This Row],[Account]],Table11[GL Account],0))</f>
        <v>#N/A</v>
      </c>
      <c r="AU28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6" spans="2:47">
      <c r="B2826" s="11"/>
      <c r="C2826" s="243"/>
      <c r="D2826" s="243"/>
      <c r="E2826" s="11"/>
      <c r="F2826" s="11"/>
      <c r="G2826" s="11"/>
      <c r="H2826" s="11"/>
      <c r="I2826" s="11"/>
      <c r="J2826" s="11"/>
      <c r="K2826" s="11"/>
      <c r="L2826" s="11"/>
      <c r="M2826" s="11"/>
      <c r="N2826" s="11"/>
      <c r="O2826" s="244"/>
      <c r="P2826" s="11"/>
      <c r="Q2826" s="245"/>
      <c r="R2826" s="11"/>
      <c r="S2826" s="11"/>
      <c r="T2826" s="11"/>
      <c r="U2826" s="11"/>
      <c r="V2826" s="11"/>
      <c r="W2826" s="11"/>
      <c r="X2826" s="11"/>
      <c r="Y2826" s="11"/>
      <c r="Z2826" s="246"/>
      <c r="AA28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6" s="250" t="e">
        <f>IF(tbl_TransDet_Exp[[#This Row],[+/-  (HR GL Detail)]]&lt;&gt;"",tbl_TransDet_Exp[[#This Row],[+/-  (HR GL Detail)]],IF(#REF!&lt;&gt;"",#REF!,""))</f>
        <v>#REF!</v>
      </c>
      <c r="AC2826" s="250" t="str">
        <f t="shared" ref="AC2826:AC2889" si="135">$AC$2</f>
        <v>https://financials.omni.fsu.edu/psp/sprdfi/EMPLOYEE/ERP/c/AUDIT_EXPENSE_FUNCTIONS.TE_EXP_SHEET_INQ.GBL?SHEET_ID=</v>
      </c>
      <c r="AD2826" s="250" t="str">
        <f t="shared" ref="AD2826:AD2889" si="136">$AD$2</f>
        <v>&amp;PAGE=EX_SHEET_ENTRY</v>
      </c>
      <c r="AE2826" s="250" t="str">
        <f>IF(LEFT(tbl_TransDet_Exp[[#This Row],[Journal Id]],2)="EX",TEXT(tbl_TransDet_Exp[[#This Row],[Vch /Ex /PayId]],"0000000000"),"")</f>
        <v/>
      </c>
      <c r="AF2826" s="250" t="b">
        <f>IF(tbl_TransDet_Exp[[#This Row],[ER Lookup and Format]]&lt;&gt;"",CONCATENATE(tbl_TransDet_Exp[[#This Row],[https://financials.omni.fsu.edu/psp/sprdfi/EMPLOYEE/ERP/c/AUDIT_EXPENSE_FUNCTIONS.TE_EXP_SHEET_INQ.GBL?SHEET_ID=]],AE2826,tbl_TransDet_Exp[[#This Row],[&amp;PAGE=EX_SHEET_ENTRY]]))</f>
        <v>0</v>
      </c>
      <c r="AG2826" s="250" t="str">
        <f t="shared" ref="AG2826:AG2889" si="137">$AG$2</f>
        <v>https://docmgmt.its.fsu.edu/NolijWeb/public/apiLoginCheck.jsp?redir=../documentviewer/%3FdocumentId%3D</v>
      </c>
      <c r="AH28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6" s="250" t="str">
        <f>tbl_TransDet_Exp[[#Headers],[&amp;TargetFrameName=None]]</f>
        <v>&amp;TargetFrameName=None</v>
      </c>
      <c r="AJ28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6" s="71"/>
      <c r="AN2826" s="22"/>
      <c r="AO2826" s="22"/>
      <c r="AP2826" s="208"/>
      <c r="AQ2826" s="42" t="e">
        <f>IF(tbl_TransDet_Exp[[#This Row],[Custom SR Type]]="",INDEX(SR_Lookup[Section Name],MATCH(tbl_TransDet_Exp[[#This Row],[Account]],SR_Lookup[Account],0)),tbl_TransDet_Exp[[#This Row],[Custom SR Type]])</f>
        <v>#N/A</v>
      </c>
      <c r="AR2826" s="42">
        <f>VALUE(CONCATENATE(C2826,TEXT(tbl_TransDet_Exp[[#This Row],[Pd]],"00")))</f>
        <v>0</v>
      </c>
      <c r="AS2826" s="42" t="str">
        <f>TEXT(tbl_TransDet_Exp[[#This Row],[Project Id]],"000000")</f>
        <v>000000</v>
      </c>
      <c r="AT2826" s="42" t="e">
        <f>INDEX(Table11[Description],MATCH(tbl_TransDet_Exp[[#This Row],[Account]],Table11[GL Account],0))</f>
        <v>#N/A</v>
      </c>
      <c r="AU28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7" spans="2:47">
      <c r="B2827" s="11"/>
      <c r="C2827" s="243"/>
      <c r="D2827" s="243"/>
      <c r="E2827" s="11"/>
      <c r="F2827" s="11"/>
      <c r="G2827" s="11"/>
      <c r="H2827" s="11"/>
      <c r="I2827" s="11"/>
      <c r="J2827" s="11"/>
      <c r="K2827" s="11"/>
      <c r="L2827" s="11"/>
      <c r="M2827" s="11"/>
      <c r="N2827" s="11"/>
      <c r="O2827" s="244"/>
      <c r="P2827" s="11"/>
      <c r="Q2827" s="245"/>
      <c r="R2827" s="11"/>
      <c r="S2827" s="11"/>
      <c r="T2827" s="11"/>
      <c r="U2827" s="11"/>
      <c r="V2827" s="11"/>
      <c r="W2827" s="11"/>
      <c r="X2827" s="11"/>
      <c r="Y2827" s="11"/>
      <c r="Z2827" s="246"/>
      <c r="AA28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7" s="250" t="e">
        <f>IF(tbl_TransDet_Exp[[#This Row],[+/-  (HR GL Detail)]]&lt;&gt;"",tbl_TransDet_Exp[[#This Row],[+/-  (HR GL Detail)]],IF(#REF!&lt;&gt;"",#REF!,""))</f>
        <v>#REF!</v>
      </c>
      <c r="AC2827" s="250" t="str">
        <f t="shared" si="135"/>
        <v>https://financials.omni.fsu.edu/psp/sprdfi/EMPLOYEE/ERP/c/AUDIT_EXPENSE_FUNCTIONS.TE_EXP_SHEET_INQ.GBL?SHEET_ID=</v>
      </c>
      <c r="AD2827" s="250" t="str">
        <f t="shared" si="136"/>
        <v>&amp;PAGE=EX_SHEET_ENTRY</v>
      </c>
      <c r="AE2827" s="250" t="str">
        <f>IF(LEFT(tbl_TransDet_Exp[[#This Row],[Journal Id]],2)="EX",TEXT(tbl_TransDet_Exp[[#This Row],[Vch /Ex /PayId]],"0000000000"),"")</f>
        <v/>
      </c>
      <c r="AF2827" s="250" t="b">
        <f>IF(tbl_TransDet_Exp[[#This Row],[ER Lookup and Format]]&lt;&gt;"",CONCATENATE(tbl_TransDet_Exp[[#This Row],[https://financials.omni.fsu.edu/psp/sprdfi/EMPLOYEE/ERP/c/AUDIT_EXPENSE_FUNCTIONS.TE_EXP_SHEET_INQ.GBL?SHEET_ID=]],AE2827,tbl_TransDet_Exp[[#This Row],[&amp;PAGE=EX_SHEET_ENTRY]]))</f>
        <v>0</v>
      </c>
      <c r="AG2827" s="250" t="str">
        <f t="shared" si="137"/>
        <v>https://docmgmt.its.fsu.edu/NolijWeb/public/apiLoginCheck.jsp?redir=../documentviewer/%3FdocumentId%3D</v>
      </c>
      <c r="AH28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7" s="250" t="str">
        <f>tbl_TransDet_Exp[[#Headers],[&amp;TargetFrameName=None]]</f>
        <v>&amp;TargetFrameName=None</v>
      </c>
      <c r="AJ28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7" s="71"/>
      <c r="AN2827" s="22"/>
      <c r="AO2827" s="22"/>
      <c r="AP2827" s="208"/>
      <c r="AQ2827" s="42" t="e">
        <f>IF(tbl_TransDet_Exp[[#This Row],[Custom SR Type]]="",INDEX(SR_Lookup[Section Name],MATCH(tbl_TransDet_Exp[[#This Row],[Account]],SR_Lookup[Account],0)),tbl_TransDet_Exp[[#This Row],[Custom SR Type]])</f>
        <v>#N/A</v>
      </c>
      <c r="AR2827" s="42">
        <f>VALUE(CONCATENATE(C2827,TEXT(tbl_TransDet_Exp[[#This Row],[Pd]],"00")))</f>
        <v>0</v>
      </c>
      <c r="AS2827" s="42" t="str">
        <f>TEXT(tbl_TransDet_Exp[[#This Row],[Project Id]],"000000")</f>
        <v>000000</v>
      </c>
      <c r="AT2827" s="42" t="e">
        <f>INDEX(Table11[Description],MATCH(tbl_TransDet_Exp[[#This Row],[Account]],Table11[GL Account],0))</f>
        <v>#N/A</v>
      </c>
      <c r="AU28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8" spans="2:47">
      <c r="B2828" s="11"/>
      <c r="C2828" s="243"/>
      <c r="D2828" s="243"/>
      <c r="E2828" s="11"/>
      <c r="F2828" s="11"/>
      <c r="G2828" s="11"/>
      <c r="H2828" s="11"/>
      <c r="I2828" s="11"/>
      <c r="J2828" s="11"/>
      <c r="K2828" s="11"/>
      <c r="L2828" s="11"/>
      <c r="M2828" s="11"/>
      <c r="N2828" s="11"/>
      <c r="O2828" s="244"/>
      <c r="P2828" s="11"/>
      <c r="Q2828" s="245"/>
      <c r="R2828" s="11"/>
      <c r="S2828" s="11"/>
      <c r="T2828" s="11"/>
      <c r="U2828" s="11"/>
      <c r="V2828" s="11"/>
      <c r="W2828" s="11"/>
      <c r="X2828" s="11"/>
      <c r="Y2828" s="11"/>
      <c r="Z2828" s="246"/>
      <c r="AA28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8" s="250" t="e">
        <f>IF(tbl_TransDet_Exp[[#This Row],[+/-  (HR GL Detail)]]&lt;&gt;"",tbl_TransDet_Exp[[#This Row],[+/-  (HR GL Detail)]],IF(#REF!&lt;&gt;"",#REF!,""))</f>
        <v>#REF!</v>
      </c>
      <c r="AC2828" s="250" t="str">
        <f t="shared" si="135"/>
        <v>https://financials.omni.fsu.edu/psp/sprdfi/EMPLOYEE/ERP/c/AUDIT_EXPENSE_FUNCTIONS.TE_EXP_SHEET_INQ.GBL?SHEET_ID=</v>
      </c>
      <c r="AD2828" s="250" t="str">
        <f t="shared" si="136"/>
        <v>&amp;PAGE=EX_SHEET_ENTRY</v>
      </c>
      <c r="AE2828" s="250" t="str">
        <f>IF(LEFT(tbl_TransDet_Exp[[#This Row],[Journal Id]],2)="EX",TEXT(tbl_TransDet_Exp[[#This Row],[Vch /Ex /PayId]],"0000000000"),"")</f>
        <v/>
      </c>
      <c r="AF2828" s="250" t="b">
        <f>IF(tbl_TransDet_Exp[[#This Row],[ER Lookup and Format]]&lt;&gt;"",CONCATENATE(tbl_TransDet_Exp[[#This Row],[https://financials.omni.fsu.edu/psp/sprdfi/EMPLOYEE/ERP/c/AUDIT_EXPENSE_FUNCTIONS.TE_EXP_SHEET_INQ.GBL?SHEET_ID=]],AE2828,tbl_TransDet_Exp[[#This Row],[&amp;PAGE=EX_SHEET_ENTRY]]))</f>
        <v>0</v>
      </c>
      <c r="AG2828" s="250" t="str">
        <f t="shared" si="137"/>
        <v>https://docmgmt.its.fsu.edu/NolijWeb/public/apiLoginCheck.jsp?redir=../documentviewer/%3FdocumentId%3D</v>
      </c>
      <c r="AH28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8" s="250" t="str">
        <f>tbl_TransDet_Exp[[#Headers],[&amp;TargetFrameName=None]]</f>
        <v>&amp;TargetFrameName=None</v>
      </c>
      <c r="AJ28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8" s="71"/>
      <c r="AN2828" s="22"/>
      <c r="AO2828" s="22"/>
      <c r="AP2828" s="208"/>
      <c r="AQ2828" s="42" t="e">
        <f>IF(tbl_TransDet_Exp[[#This Row],[Custom SR Type]]="",INDEX(SR_Lookup[Section Name],MATCH(tbl_TransDet_Exp[[#This Row],[Account]],SR_Lookup[Account],0)),tbl_TransDet_Exp[[#This Row],[Custom SR Type]])</f>
        <v>#N/A</v>
      </c>
      <c r="AR2828" s="42">
        <f>VALUE(CONCATENATE(C2828,TEXT(tbl_TransDet_Exp[[#This Row],[Pd]],"00")))</f>
        <v>0</v>
      </c>
      <c r="AS2828" s="42" t="str">
        <f>TEXT(tbl_TransDet_Exp[[#This Row],[Project Id]],"000000")</f>
        <v>000000</v>
      </c>
      <c r="AT2828" s="42" t="e">
        <f>INDEX(Table11[Description],MATCH(tbl_TransDet_Exp[[#This Row],[Account]],Table11[GL Account],0))</f>
        <v>#N/A</v>
      </c>
      <c r="AU28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29" spans="2:47">
      <c r="B2829" s="11"/>
      <c r="C2829" s="243"/>
      <c r="D2829" s="243"/>
      <c r="E2829" s="11"/>
      <c r="F2829" s="11"/>
      <c r="G2829" s="11"/>
      <c r="H2829" s="11"/>
      <c r="I2829" s="11"/>
      <c r="J2829" s="11"/>
      <c r="K2829" s="11"/>
      <c r="L2829" s="11"/>
      <c r="M2829" s="11"/>
      <c r="N2829" s="11"/>
      <c r="O2829" s="244"/>
      <c r="P2829" s="11"/>
      <c r="Q2829" s="245"/>
      <c r="R2829" s="11"/>
      <c r="S2829" s="11"/>
      <c r="T2829" s="11"/>
      <c r="U2829" s="11"/>
      <c r="V2829" s="11"/>
      <c r="W2829" s="11"/>
      <c r="X2829" s="11"/>
      <c r="Y2829" s="11"/>
      <c r="Z2829" s="246"/>
      <c r="AA28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29" s="250" t="e">
        <f>IF(tbl_TransDet_Exp[[#This Row],[+/-  (HR GL Detail)]]&lt;&gt;"",tbl_TransDet_Exp[[#This Row],[+/-  (HR GL Detail)]],IF(#REF!&lt;&gt;"",#REF!,""))</f>
        <v>#REF!</v>
      </c>
      <c r="AC2829" s="250" t="str">
        <f t="shared" si="135"/>
        <v>https://financials.omni.fsu.edu/psp/sprdfi/EMPLOYEE/ERP/c/AUDIT_EXPENSE_FUNCTIONS.TE_EXP_SHEET_INQ.GBL?SHEET_ID=</v>
      </c>
      <c r="AD2829" s="250" t="str">
        <f t="shared" si="136"/>
        <v>&amp;PAGE=EX_SHEET_ENTRY</v>
      </c>
      <c r="AE2829" s="250" t="str">
        <f>IF(LEFT(tbl_TransDet_Exp[[#This Row],[Journal Id]],2)="EX",TEXT(tbl_TransDet_Exp[[#This Row],[Vch /Ex /PayId]],"0000000000"),"")</f>
        <v/>
      </c>
      <c r="AF2829" s="250" t="b">
        <f>IF(tbl_TransDet_Exp[[#This Row],[ER Lookup and Format]]&lt;&gt;"",CONCATENATE(tbl_TransDet_Exp[[#This Row],[https://financials.omni.fsu.edu/psp/sprdfi/EMPLOYEE/ERP/c/AUDIT_EXPENSE_FUNCTIONS.TE_EXP_SHEET_INQ.GBL?SHEET_ID=]],AE2829,tbl_TransDet_Exp[[#This Row],[&amp;PAGE=EX_SHEET_ENTRY]]))</f>
        <v>0</v>
      </c>
      <c r="AG2829" s="250" t="str">
        <f t="shared" si="137"/>
        <v>https://docmgmt.its.fsu.edu/NolijWeb/public/apiLoginCheck.jsp?redir=../documentviewer/%3FdocumentId%3D</v>
      </c>
      <c r="AH28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29" s="250" t="str">
        <f>tbl_TransDet_Exp[[#Headers],[&amp;TargetFrameName=None]]</f>
        <v>&amp;TargetFrameName=None</v>
      </c>
      <c r="AJ28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29" s="71"/>
      <c r="AN2829" s="22"/>
      <c r="AO2829" s="22"/>
      <c r="AP2829" s="208"/>
      <c r="AQ2829" s="42" t="e">
        <f>IF(tbl_TransDet_Exp[[#This Row],[Custom SR Type]]="",INDEX(SR_Lookup[Section Name],MATCH(tbl_TransDet_Exp[[#This Row],[Account]],SR_Lookup[Account],0)),tbl_TransDet_Exp[[#This Row],[Custom SR Type]])</f>
        <v>#N/A</v>
      </c>
      <c r="AR2829" s="42">
        <f>VALUE(CONCATENATE(C2829,TEXT(tbl_TransDet_Exp[[#This Row],[Pd]],"00")))</f>
        <v>0</v>
      </c>
      <c r="AS2829" s="42" t="str">
        <f>TEXT(tbl_TransDet_Exp[[#This Row],[Project Id]],"000000")</f>
        <v>000000</v>
      </c>
      <c r="AT2829" s="42" t="e">
        <f>INDEX(Table11[Description],MATCH(tbl_TransDet_Exp[[#This Row],[Account]],Table11[GL Account],0))</f>
        <v>#N/A</v>
      </c>
      <c r="AU28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0" spans="2:47">
      <c r="B2830" s="11"/>
      <c r="C2830" s="243"/>
      <c r="D2830" s="243"/>
      <c r="E2830" s="11"/>
      <c r="F2830" s="11"/>
      <c r="G2830" s="11"/>
      <c r="H2830" s="11"/>
      <c r="I2830" s="11"/>
      <c r="J2830" s="11"/>
      <c r="K2830" s="11"/>
      <c r="L2830" s="11"/>
      <c r="M2830" s="11"/>
      <c r="N2830" s="11"/>
      <c r="O2830" s="244"/>
      <c r="P2830" s="11"/>
      <c r="Q2830" s="245"/>
      <c r="R2830" s="11"/>
      <c r="S2830" s="11"/>
      <c r="T2830" s="11"/>
      <c r="U2830" s="11"/>
      <c r="V2830" s="11"/>
      <c r="W2830" s="11"/>
      <c r="X2830" s="11"/>
      <c r="Y2830" s="11"/>
      <c r="Z2830" s="246"/>
      <c r="AA28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0" s="250" t="e">
        <f>IF(tbl_TransDet_Exp[[#This Row],[+/-  (HR GL Detail)]]&lt;&gt;"",tbl_TransDet_Exp[[#This Row],[+/-  (HR GL Detail)]],IF(#REF!&lt;&gt;"",#REF!,""))</f>
        <v>#REF!</v>
      </c>
      <c r="AC2830" s="250" t="str">
        <f t="shared" si="135"/>
        <v>https://financials.omni.fsu.edu/psp/sprdfi/EMPLOYEE/ERP/c/AUDIT_EXPENSE_FUNCTIONS.TE_EXP_SHEET_INQ.GBL?SHEET_ID=</v>
      </c>
      <c r="AD2830" s="250" t="str">
        <f t="shared" si="136"/>
        <v>&amp;PAGE=EX_SHEET_ENTRY</v>
      </c>
      <c r="AE2830" s="250" t="str">
        <f>IF(LEFT(tbl_TransDet_Exp[[#This Row],[Journal Id]],2)="EX",TEXT(tbl_TransDet_Exp[[#This Row],[Vch /Ex /PayId]],"0000000000"),"")</f>
        <v/>
      </c>
      <c r="AF2830" s="250" t="b">
        <f>IF(tbl_TransDet_Exp[[#This Row],[ER Lookup and Format]]&lt;&gt;"",CONCATENATE(tbl_TransDet_Exp[[#This Row],[https://financials.omni.fsu.edu/psp/sprdfi/EMPLOYEE/ERP/c/AUDIT_EXPENSE_FUNCTIONS.TE_EXP_SHEET_INQ.GBL?SHEET_ID=]],AE2830,tbl_TransDet_Exp[[#This Row],[&amp;PAGE=EX_SHEET_ENTRY]]))</f>
        <v>0</v>
      </c>
      <c r="AG2830" s="250" t="str">
        <f t="shared" si="137"/>
        <v>https://docmgmt.its.fsu.edu/NolijWeb/public/apiLoginCheck.jsp?redir=../documentviewer/%3FdocumentId%3D</v>
      </c>
      <c r="AH28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0" s="250" t="str">
        <f>tbl_TransDet_Exp[[#Headers],[&amp;TargetFrameName=None]]</f>
        <v>&amp;TargetFrameName=None</v>
      </c>
      <c r="AJ28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0" s="71"/>
      <c r="AN2830" s="22"/>
      <c r="AO2830" s="22"/>
      <c r="AP2830" s="208"/>
      <c r="AQ2830" s="42" t="e">
        <f>IF(tbl_TransDet_Exp[[#This Row],[Custom SR Type]]="",INDEX(SR_Lookup[Section Name],MATCH(tbl_TransDet_Exp[[#This Row],[Account]],SR_Lookup[Account],0)),tbl_TransDet_Exp[[#This Row],[Custom SR Type]])</f>
        <v>#N/A</v>
      </c>
      <c r="AR2830" s="42">
        <f>VALUE(CONCATENATE(C2830,TEXT(tbl_TransDet_Exp[[#This Row],[Pd]],"00")))</f>
        <v>0</v>
      </c>
      <c r="AS2830" s="42" t="str">
        <f>TEXT(tbl_TransDet_Exp[[#This Row],[Project Id]],"000000")</f>
        <v>000000</v>
      </c>
      <c r="AT2830" s="42" t="e">
        <f>INDEX(Table11[Description],MATCH(tbl_TransDet_Exp[[#This Row],[Account]],Table11[GL Account],0))</f>
        <v>#N/A</v>
      </c>
      <c r="AU28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1" spans="2:47">
      <c r="B2831" s="11"/>
      <c r="C2831" s="243"/>
      <c r="D2831" s="243"/>
      <c r="E2831" s="11"/>
      <c r="F2831" s="11"/>
      <c r="G2831" s="11"/>
      <c r="H2831" s="11"/>
      <c r="I2831" s="11"/>
      <c r="J2831" s="11"/>
      <c r="K2831" s="11"/>
      <c r="L2831" s="11"/>
      <c r="M2831" s="11"/>
      <c r="N2831" s="11"/>
      <c r="O2831" s="244"/>
      <c r="P2831" s="11"/>
      <c r="Q2831" s="245"/>
      <c r="R2831" s="11"/>
      <c r="S2831" s="11"/>
      <c r="T2831" s="11"/>
      <c r="U2831" s="11"/>
      <c r="V2831" s="11"/>
      <c r="W2831" s="11"/>
      <c r="X2831" s="11"/>
      <c r="Y2831" s="11"/>
      <c r="Z2831" s="246"/>
      <c r="AA28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1" s="250" t="e">
        <f>IF(tbl_TransDet_Exp[[#This Row],[+/-  (HR GL Detail)]]&lt;&gt;"",tbl_TransDet_Exp[[#This Row],[+/-  (HR GL Detail)]],IF(#REF!&lt;&gt;"",#REF!,""))</f>
        <v>#REF!</v>
      </c>
      <c r="AC2831" s="250" t="str">
        <f t="shared" si="135"/>
        <v>https://financials.omni.fsu.edu/psp/sprdfi/EMPLOYEE/ERP/c/AUDIT_EXPENSE_FUNCTIONS.TE_EXP_SHEET_INQ.GBL?SHEET_ID=</v>
      </c>
      <c r="AD2831" s="250" t="str">
        <f t="shared" si="136"/>
        <v>&amp;PAGE=EX_SHEET_ENTRY</v>
      </c>
      <c r="AE2831" s="250" t="str">
        <f>IF(LEFT(tbl_TransDet_Exp[[#This Row],[Journal Id]],2)="EX",TEXT(tbl_TransDet_Exp[[#This Row],[Vch /Ex /PayId]],"0000000000"),"")</f>
        <v/>
      </c>
      <c r="AF2831" s="250" t="b">
        <f>IF(tbl_TransDet_Exp[[#This Row],[ER Lookup and Format]]&lt;&gt;"",CONCATENATE(tbl_TransDet_Exp[[#This Row],[https://financials.omni.fsu.edu/psp/sprdfi/EMPLOYEE/ERP/c/AUDIT_EXPENSE_FUNCTIONS.TE_EXP_SHEET_INQ.GBL?SHEET_ID=]],AE2831,tbl_TransDet_Exp[[#This Row],[&amp;PAGE=EX_SHEET_ENTRY]]))</f>
        <v>0</v>
      </c>
      <c r="AG2831" s="250" t="str">
        <f t="shared" si="137"/>
        <v>https://docmgmt.its.fsu.edu/NolijWeb/public/apiLoginCheck.jsp?redir=../documentviewer/%3FdocumentId%3D</v>
      </c>
      <c r="AH28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1" s="250" t="str">
        <f>tbl_TransDet_Exp[[#Headers],[&amp;TargetFrameName=None]]</f>
        <v>&amp;TargetFrameName=None</v>
      </c>
      <c r="AJ28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1" s="71"/>
      <c r="AN2831" s="22"/>
      <c r="AO2831" s="22"/>
      <c r="AP2831" s="208"/>
      <c r="AQ2831" s="42" t="e">
        <f>IF(tbl_TransDet_Exp[[#This Row],[Custom SR Type]]="",INDEX(SR_Lookup[Section Name],MATCH(tbl_TransDet_Exp[[#This Row],[Account]],SR_Lookup[Account],0)),tbl_TransDet_Exp[[#This Row],[Custom SR Type]])</f>
        <v>#N/A</v>
      </c>
      <c r="AR2831" s="42">
        <f>VALUE(CONCATENATE(C2831,TEXT(tbl_TransDet_Exp[[#This Row],[Pd]],"00")))</f>
        <v>0</v>
      </c>
      <c r="AS2831" s="42" t="str">
        <f>TEXT(tbl_TransDet_Exp[[#This Row],[Project Id]],"000000")</f>
        <v>000000</v>
      </c>
      <c r="AT2831" s="42" t="e">
        <f>INDEX(Table11[Description],MATCH(tbl_TransDet_Exp[[#This Row],[Account]],Table11[GL Account],0))</f>
        <v>#N/A</v>
      </c>
      <c r="AU28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2" spans="2:47">
      <c r="B2832" s="11"/>
      <c r="C2832" s="243"/>
      <c r="D2832" s="243"/>
      <c r="E2832" s="11"/>
      <c r="F2832" s="11"/>
      <c r="G2832" s="11"/>
      <c r="H2832" s="11"/>
      <c r="I2832" s="11"/>
      <c r="J2832" s="11"/>
      <c r="K2832" s="11"/>
      <c r="L2832" s="11"/>
      <c r="M2832" s="11"/>
      <c r="N2832" s="11"/>
      <c r="O2832" s="244"/>
      <c r="P2832" s="11"/>
      <c r="Q2832" s="245"/>
      <c r="R2832" s="11"/>
      <c r="S2832" s="11"/>
      <c r="T2832" s="11"/>
      <c r="U2832" s="11"/>
      <c r="V2832" s="11"/>
      <c r="W2832" s="11"/>
      <c r="X2832" s="11"/>
      <c r="Y2832" s="11"/>
      <c r="Z2832" s="246"/>
      <c r="AA28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2" s="250" t="e">
        <f>IF(tbl_TransDet_Exp[[#This Row],[+/-  (HR GL Detail)]]&lt;&gt;"",tbl_TransDet_Exp[[#This Row],[+/-  (HR GL Detail)]],IF(#REF!&lt;&gt;"",#REF!,""))</f>
        <v>#REF!</v>
      </c>
      <c r="AC2832" s="250" t="str">
        <f t="shared" si="135"/>
        <v>https://financials.omni.fsu.edu/psp/sprdfi/EMPLOYEE/ERP/c/AUDIT_EXPENSE_FUNCTIONS.TE_EXP_SHEET_INQ.GBL?SHEET_ID=</v>
      </c>
      <c r="AD2832" s="250" t="str">
        <f t="shared" si="136"/>
        <v>&amp;PAGE=EX_SHEET_ENTRY</v>
      </c>
      <c r="AE2832" s="250" t="str">
        <f>IF(LEFT(tbl_TransDet_Exp[[#This Row],[Journal Id]],2)="EX",TEXT(tbl_TransDet_Exp[[#This Row],[Vch /Ex /PayId]],"0000000000"),"")</f>
        <v/>
      </c>
      <c r="AF2832" s="250" t="b">
        <f>IF(tbl_TransDet_Exp[[#This Row],[ER Lookup and Format]]&lt;&gt;"",CONCATENATE(tbl_TransDet_Exp[[#This Row],[https://financials.omni.fsu.edu/psp/sprdfi/EMPLOYEE/ERP/c/AUDIT_EXPENSE_FUNCTIONS.TE_EXP_SHEET_INQ.GBL?SHEET_ID=]],AE2832,tbl_TransDet_Exp[[#This Row],[&amp;PAGE=EX_SHEET_ENTRY]]))</f>
        <v>0</v>
      </c>
      <c r="AG2832" s="250" t="str">
        <f t="shared" si="137"/>
        <v>https://docmgmt.its.fsu.edu/NolijWeb/public/apiLoginCheck.jsp?redir=../documentviewer/%3FdocumentId%3D</v>
      </c>
      <c r="AH28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2" s="250" t="str">
        <f>tbl_TransDet_Exp[[#Headers],[&amp;TargetFrameName=None]]</f>
        <v>&amp;TargetFrameName=None</v>
      </c>
      <c r="AJ28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2" s="71"/>
      <c r="AN2832" s="22"/>
      <c r="AO2832" s="22"/>
      <c r="AP2832" s="208"/>
      <c r="AQ2832" s="42" t="e">
        <f>IF(tbl_TransDet_Exp[[#This Row],[Custom SR Type]]="",INDEX(SR_Lookup[Section Name],MATCH(tbl_TransDet_Exp[[#This Row],[Account]],SR_Lookup[Account],0)),tbl_TransDet_Exp[[#This Row],[Custom SR Type]])</f>
        <v>#N/A</v>
      </c>
      <c r="AR2832" s="42">
        <f>VALUE(CONCATENATE(C2832,TEXT(tbl_TransDet_Exp[[#This Row],[Pd]],"00")))</f>
        <v>0</v>
      </c>
      <c r="AS2832" s="42" t="str">
        <f>TEXT(tbl_TransDet_Exp[[#This Row],[Project Id]],"000000")</f>
        <v>000000</v>
      </c>
      <c r="AT2832" s="42" t="e">
        <f>INDEX(Table11[Description],MATCH(tbl_TransDet_Exp[[#This Row],[Account]],Table11[GL Account],0))</f>
        <v>#N/A</v>
      </c>
      <c r="AU28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3" spans="2:47">
      <c r="B2833" s="11"/>
      <c r="C2833" s="243"/>
      <c r="D2833" s="243"/>
      <c r="E2833" s="11"/>
      <c r="F2833" s="11"/>
      <c r="G2833" s="11"/>
      <c r="H2833" s="11"/>
      <c r="I2833" s="11"/>
      <c r="J2833" s="11"/>
      <c r="K2833" s="11"/>
      <c r="L2833" s="11"/>
      <c r="M2833" s="11"/>
      <c r="N2833" s="11"/>
      <c r="O2833" s="244"/>
      <c r="P2833" s="11"/>
      <c r="Q2833" s="245"/>
      <c r="R2833" s="11"/>
      <c r="S2833" s="11"/>
      <c r="T2833" s="11"/>
      <c r="U2833" s="11"/>
      <c r="V2833" s="11"/>
      <c r="W2833" s="11"/>
      <c r="X2833" s="11"/>
      <c r="Y2833" s="11"/>
      <c r="Z2833" s="246"/>
      <c r="AA28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3" s="250" t="e">
        <f>IF(tbl_TransDet_Exp[[#This Row],[+/-  (HR GL Detail)]]&lt;&gt;"",tbl_TransDet_Exp[[#This Row],[+/-  (HR GL Detail)]],IF(#REF!&lt;&gt;"",#REF!,""))</f>
        <v>#REF!</v>
      </c>
      <c r="AC2833" s="250" t="str">
        <f t="shared" si="135"/>
        <v>https://financials.omni.fsu.edu/psp/sprdfi/EMPLOYEE/ERP/c/AUDIT_EXPENSE_FUNCTIONS.TE_EXP_SHEET_INQ.GBL?SHEET_ID=</v>
      </c>
      <c r="AD2833" s="250" t="str">
        <f t="shared" si="136"/>
        <v>&amp;PAGE=EX_SHEET_ENTRY</v>
      </c>
      <c r="AE2833" s="250" t="str">
        <f>IF(LEFT(tbl_TransDet_Exp[[#This Row],[Journal Id]],2)="EX",TEXT(tbl_TransDet_Exp[[#This Row],[Vch /Ex /PayId]],"0000000000"),"")</f>
        <v/>
      </c>
      <c r="AF2833" s="250" t="b">
        <f>IF(tbl_TransDet_Exp[[#This Row],[ER Lookup and Format]]&lt;&gt;"",CONCATENATE(tbl_TransDet_Exp[[#This Row],[https://financials.omni.fsu.edu/psp/sprdfi/EMPLOYEE/ERP/c/AUDIT_EXPENSE_FUNCTIONS.TE_EXP_SHEET_INQ.GBL?SHEET_ID=]],AE2833,tbl_TransDet_Exp[[#This Row],[&amp;PAGE=EX_SHEET_ENTRY]]))</f>
        <v>0</v>
      </c>
      <c r="AG2833" s="250" t="str">
        <f t="shared" si="137"/>
        <v>https://docmgmt.its.fsu.edu/NolijWeb/public/apiLoginCheck.jsp?redir=../documentviewer/%3FdocumentId%3D</v>
      </c>
      <c r="AH28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3" s="250" t="str">
        <f>tbl_TransDet_Exp[[#Headers],[&amp;TargetFrameName=None]]</f>
        <v>&amp;TargetFrameName=None</v>
      </c>
      <c r="AJ28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3" s="71"/>
      <c r="AN2833" s="22"/>
      <c r="AO2833" s="22"/>
      <c r="AP2833" s="208"/>
      <c r="AQ2833" s="42" t="e">
        <f>IF(tbl_TransDet_Exp[[#This Row],[Custom SR Type]]="",INDEX(SR_Lookup[Section Name],MATCH(tbl_TransDet_Exp[[#This Row],[Account]],SR_Lookup[Account],0)),tbl_TransDet_Exp[[#This Row],[Custom SR Type]])</f>
        <v>#N/A</v>
      </c>
      <c r="AR2833" s="42">
        <f>VALUE(CONCATENATE(C2833,TEXT(tbl_TransDet_Exp[[#This Row],[Pd]],"00")))</f>
        <v>0</v>
      </c>
      <c r="AS2833" s="42" t="str">
        <f>TEXT(tbl_TransDet_Exp[[#This Row],[Project Id]],"000000")</f>
        <v>000000</v>
      </c>
      <c r="AT2833" s="42" t="e">
        <f>INDEX(Table11[Description],MATCH(tbl_TransDet_Exp[[#This Row],[Account]],Table11[GL Account],0))</f>
        <v>#N/A</v>
      </c>
      <c r="AU28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4" spans="2:47">
      <c r="B2834" s="11"/>
      <c r="C2834" s="243"/>
      <c r="D2834" s="243"/>
      <c r="E2834" s="11"/>
      <c r="F2834" s="11"/>
      <c r="G2834" s="11"/>
      <c r="H2834" s="11"/>
      <c r="I2834" s="11"/>
      <c r="J2834" s="11"/>
      <c r="K2834" s="11"/>
      <c r="L2834" s="11"/>
      <c r="M2834" s="11"/>
      <c r="N2834" s="11"/>
      <c r="O2834" s="244"/>
      <c r="P2834" s="11"/>
      <c r="Q2834" s="245"/>
      <c r="R2834" s="11"/>
      <c r="S2834" s="11"/>
      <c r="T2834" s="11"/>
      <c r="U2834" s="11"/>
      <c r="V2834" s="11"/>
      <c r="W2834" s="11"/>
      <c r="X2834" s="11"/>
      <c r="Y2834" s="11"/>
      <c r="Z2834" s="246"/>
      <c r="AA28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4" s="250" t="e">
        <f>IF(tbl_TransDet_Exp[[#This Row],[+/-  (HR GL Detail)]]&lt;&gt;"",tbl_TransDet_Exp[[#This Row],[+/-  (HR GL Detail)]],IF(#REF!&lt;&gt;"",#REF!,""))</f>
        <v>#REF!</v>
      </c>
      <c r="AC2834" s="250" t="str">
        <f t="shared" si="135"/>
        <v>https://financials.omni.fsu.edu/psp/sprdfi/EMPLOYEE/ERP/c/AUDIT_EXPENSE_FUNCTIONS.TE_EXP_SHEET_INQ.GBL?SHEET_ID=</v>
      </c>
      <c r="AD2834" s="250" t="str">
        <f t="shared" si="136"/>
        <v>&amp;PAGE=EX_SHEET_ENTRY</v>
      </c>
      <c r="AE2834" s="250" t="str">
        <f>IF(LEFT(tbl_TransDet_Exp[[#This Row],[Journal Id]],2)="EX",TEXT(tbl_TransDet_Exp[[#This Row],[Vch /Ex /PayId]],"0000000000"),"")</f>
        <v/>
      </c>
      <c r="AF2834" s="250" t="b">
        <f>IF(tbl_TransDet_Exp[[#This Row],[ER Lookup and Format]]&lt;&gt;"",CONCATENATE(tbl_TransDet_Exp[[#This Row],[https://financials.omni.fsu.edu/psp/sprdfi/EMPLOYEE/ERP/c/AUDIT_EXPENSE_FUNCTIONS.TE_EXP_SHEET_INQ.GBL?SHEET_ID=]],AE2834,tbl_TransDet_Exp[[#This Row],[&amp;PAGE=EX_SHEET_ENTRY]]))</f>
        <v>0</v>
      </c>
      <c r="AG2834" s="250" t="str">
        <f t="shared" si="137"/>
        <v>https://docmgmt.its.fsu.edu/NolijWeb/public/apiLoginCheck.jsp?redir=../documentviewer/%3FdocumentId%3D</v>
      </c>
      <c r="AH28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4" s="250" t="str">
        <f>tbl_TransDet_Exp[[#Headers],[&amp;TargetFrameName=None]]</f>
        <v>&amp;TargetFrameName=None</v>
      </c>
      <c r="AJ28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4" s="71"/>
      <c r="AN2834" s="22"/>
      <c r="AO2834" s="22"/>
      <c r="AP2834" s="208"/>
      <c r="AQ2834" s="42" t="e">
        <f>IF(tbl_TransDet_Exp[[#This Row],[Custom SR Type]]="",INDEX(SR_Lookup[Section Name],MATCH(tbl_TransDet_Exp[[#This Row],[Account]],SR_Lookup[Account],0)),tbl_TransDet_Exp[[#This Row],[Custom SR Type]])</f>
        <v>#N/A</v>
      </c>
      <c r="AR2834" s="42">
        <f>VALUE(CONCATENATE(C2834,TEXT(tbl_TransDet_Exp[[#This Row],[Pd]],"00")))</f>
        <v>0</v>
      </c>
      <c r="AS2834" s="42" t="str">
        <f>TEXT(tbl_TransDet_Exp[[#This Row],[Project Id]],"000000")</f>
        <v>000000</v>
      </c>
      <c r="AT2834" s="42" t="e">
        <f>INDEX(Table11[Description],MATCH(tbl_TransDet_Exp[[#This Row],[Account]],Table11[GL Account],0))</f>
        <v>#N/A</v>
      </c>
      <c r="AU28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5" spans="2:47">
      <c r="B2835" s="11"/>
      <c r="C2835" s="243"/>
      <c r="D2835" s="243"/>
      <c r="E2835" s="11"/>
      <c r="F2835" s="11"/>
      <c r="G2835" s="11"/>
      <c r="H2835" s="11"/>
      <c r="I2835" s="11"/>
      <c r="J2835" s="11"/>
      <c r="K2835" s="11"/>
      <c r="L2835" s="11"/>
      <c r="M2835" s="11"/>
      <c r="N2835" s="11"/>
      <c r="O2835" s="244"/>
      <c r="P2835" s="11"/>
      <c r="Q2835" s="245"/>
      <c r="R2835" s="11"/>
      <c r="S2835" s="11"/>
      <c r="T2835" s="11"/>
      <c r="U2835" s="11"/>
      <c r="V2835" s="11"/>
      <c r="W2835" s="11"/>
      <c r="X2835" s="11"/>
      <c r="Y2835" s="11"/>
      <c r="Z2835" s="246"/>
      <c r="AA28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5" s="250" t="e">
        <f>IF(tbl_TransDet_Exp[[#This Row],[+/-  (HR GL Detail)]]&lt;&gt;"",tbl_TransDet_Exp[[#This Row],[+/-  (HR GL Detail)]],IF(#REF!&lt;&gt;"",#REF!,""))</f>
        <v>#REF!</v>
      </c>
      <c r="AC2835" s="250" t="str">
        <f t="shared" si="135"/>
        <v>https://financials.omni.fsu.edu/psp/sprdfi/EMPLOYEE/ERP/c/AUDIT_EXPENSE_FUNCTIONS.TE_EXP_SHEET_INQ.GBL?SHEET_ID=</v>
      </c>
      <c r="AD2835" s="250" t="str">
        <f t="shared" si="136"/>
        <v>&amp;PAGE=EX_SHEET_ENTRY</v>
      </c>
      <c r="AE2835" s="250" t="str">
        <f>IF(LEFT(tbl_TransDet_Exp[[#This Row],[Journal Id]],2)="EX",TEXT(tbl_TransDet_Exp[[#This Row],[Vch /Ex /PayId]],"0000000000"),"")</f>
        <v/>
      </c>
      <c r="AF2835" s="250" t="b">
        <f>IF(tbl_TransDet_Exp[[#This Row],[ER Lookup and Format]]&lt;&gt;"",CONCATENATE(tbl_TransDet_Exp[[#This Row],[https://financials.omni.fsu.edu/psp/sprdfi/EMPLOYEE/ERP/c/AUDIT_EXPENSE_FUNCTIONS.TE_EXP_SHEET_INQ.GBL?SHEET_ID=]],AE2835,tbl_TransDet_Exp[[#This Row],[&amp;PAGE=EX_SHEET_ENTRY]]))</f>
        <v>0</v>
      </c>
      <c r="AG2835" s="250" t="str">
        <f t="shared" si="137"/>
        <v>https://docmgmt.its.fsu.edu/NolijWeb/public/apiLoginCheck.jsp?redir=../documentviewer/%3FdocumentId%3D</v>
      </c>
      <c r="AH28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5" s="250" t="str">
        <f>tbl_TransDet_Exp[[#Headers],[&amp;TargetFrameName=None]]</f>
        <v>&amp;TargetFrameName=None</v>
      </c>
      <c r="AJ28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5" s="71"/>
      <c r="AN2835" s="22"/>
      <c r="AO2835" s="22"/>
      <c r="AP2835" s="208"/>
      <c r="AQ2835" s="42" t="e">
        <f>IF(tbl_TransDet_Exp[[#This Row],[Custom SR Type]]="",INDEX(SR_Lookup[Section Name],MATCH(tbl_TransDet_Exp[[#This Row],[Account]],SR_Lookup[Account],0)),tbl_TransDet_Exp[[#This Row],[Custom SR Type]])</f>
        <v>#N/A</v>
      </c>
      <c r="AR2835" s="42">
        <f>VALUE(CONCATENATE(C2835,TEXT(tbl_TransDet_Exp[[#This Row],[Pd]],"00")))</f>
        <v>0</v>
      </c>
      <c r="AS2835" s="42" t="str">
        <f>TEXT(tbl_TransDet_Exp[[#This Row],[Project Id]],"000000")</f>
        <v>000000</v>
      </c>
      <c r="AT2835" s="42" t="e">
        <f>INDEX(Table11[Description],MATCH(tbl_TransDet_Exp[[#This Row],[Account]],Table11[GL Account],0))</f>
        <v>#N/A</v>
      </c>
      <c r="AU28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6" spans="2:47">
      <c r="B2836" s="11"/>
      <c r="C2836" s="243"/>
      <c r="D2836" s="243"/>
      <c r="E2836" s="11"/>
      <c r="F2836" s="11"/>
      <c r="G2836" s="11"/>
      <c r="H2836" s="11"/>
      <c r="I2836" s="11"/>
      <c r="J2836" s="11"/>
      <c r="K2836" s="11"/>
      <c r="L2836" s="11"/>
      <c r="M2836" s="11"/>
      <c r="N2836" s="11"/>
      <c r="O2836" s="244"/>
      <c r="P2836" s="11"/>
      <c r="Q2836" s="245"/>
      <c r="R2836" s="11"/>
      <c r="S2836" s="11"/>
      <c r="T2836" s="11"/>
      <c r="U2836" s="11"/>
      <c r="V2836" s="11"/>
      <c r="W2836" s="11"/>
      <c r="X2836" s="11"/>
      <c r="Y2836" s="11"/>
      <c r="Z2836" s="246"/>
      <c r="AA28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6" s="250" t="e">
        <f>IF(tbl_TransDet_Exp[[#This Row],[+/-  (HR GL Detail)]]&lt;&gt;"",tbl_TransDet_Exp[[#This Row],[+/-  (HR GL Detail)]],IF(#REF!&lt;&gt;"",#REF!,""))</f>
        <v>#REF!</v>
      </c>
      <c r="AC2836" s="250" t="str">
        <f t="shared" si="135"/>
        <v>https://financials.omni.fsu.edu/psp/sprdfi/EMPLOYEE/ERP/c/AUDIT_EXPENSE_FUNCTIONS.TE_EXP_SHEET_INQ.GBL?SHEET_ID=</v>
      </c>
      <c r="AD2836" s="250" t="str">
        <f t="shared" si="136"/>
        <v>&amp;PAGE=EX_SHEET_ENTRY</v>
      </c>
      <c r="AE2836" s="250" t="str">
        <f>IF(LEFT(tbl_TransDet_Exp[[#This Row],[Journal Id]],2)="EX",TEXT(tbl_TransDet_Exp[[#This Row],[Vch /Ex /PayId]],"0000000000"),"")</f>
        <v/>
      </c>
      <c r="AF2836" s="250" t="b">
        <f>IF(tbl_TransDet_Exp[[#This Row],[ER Lookup and Format]]&lt;&gt;"",CONCATENATE(tbl_TransDet_Exp[[#This Row],[https://financials.omni.fsu.edu/psp/sprdfi/EMPLOYEE/ERP/c/AUDIT_EXPENSE_FUNCTIONS.TE_EXP_SHEET_INQ.GBL?SHEET_ID=]],AE2836,tbl_TransDet_Exp[[#This Row],[&amp;PAGE=EX_SHEET_ENTRY]]))</f>
        <v>0</v>
      </c>
      <c r="AG2836" s="250" t="str">
        <f t="shared" si="137"/>
        <v>https://docmgmt.its.fsu.edu/NolijWeb/public/apiLoginCheck.jsp?redir=../documentviewer/%3FdocumentId%3D</v>
      </c>
      <c r="AH28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6" s="250" t="str">
        <f>tbl_TransDet_Exp[[#Headers],[&amp;TargetFrameName=None]]</f>
        <v>&amp;TargetFrameName=None</v>
      </c>
      <c r="AJ28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6" s="71"/>
      <c r="AN2836" s="22"/>
      <c r="AO2836" s="22"/>
      <c r="AP2836" s="208"/>
      <c r="AQ2836" s="42" t="e">
        <f>IF(tbl_TransDet_Exp[[#This Row],[Custom SR Type]]="",INDEX(SR_Lookup[Section Name],MATCH(tbl_TransDet_Exp[[#This Row],[Account]],SR_Lookup[Account],0)),tbl_TransDet_Exp[[#This Row],[Custom SR Type]])</f>
        <v>#N/A</v>
      </c>
      <c r="AR2836" s="42">
        <f>VALUE(CONCATENATE(C2836,TEXT(tbl_TransDet_Exp[[#This Row],[Pd]],"00")))</f>
        <v>0</v>
      </c>
      <c r="AS2836" s="42" t="str">
        <f>TEXT(tbl_TransDet_Exp[[#This Row],[Project Id]],"000000")</f>
        <v>000000</v>
      </c>
      <c r="AT2836" s="42" t="e">
        <f>INDEX(Table11[Description],MATCH(tbl_TransDet_Exp[[#This Row],[Account]],Table11[GL Account],0))</f>
        <v>#N/A</v>
      </c>
      <c r="AU28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7" spans="2:47">
      <c r="B2837" s="11"/>
      <c r="C2837" s="243"/>
      <c r="D2837" s="243"/>
      <c r="E2837" s="11"/>
      <c r="F2837" s="11"/>
      <c r="G2837" s="11"/>
      <c r="H2837" s="11"/>
      <c r="I2837" s="11"/>
      <c r="J2837" s="11"/>
      <c r="K2837" s="11"/>
      <c r="L2837" s="11"/>
      <c r="M2837" s="11"/>
      <c r="N2837" s="11"/>
      <c r="O2837" s="244"/>
      <c r="P2837" s="11"/>
      <c r="Q2837" s="245"/>
      <c r="R2837" s="11"/>
      <c r="S2837" s="11"/>
      <c r="T2837" s="11"/>
      <c r="U2837" s="11"/>
      <c r="V2837" s="11"/>
      <c r="W2837" s="11"/>
      <c r="X2837" s="11"/>
      <c r="Y2837" s="11"/>
      <c r="Z2837" s="246"/>
      <c r="AA28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7" s="250" t="e">
        <f>IF(tbl_TransDet_Exp[[#This Row],[+/-  (HR GL Detail)]]&lt;&gt;"",tbl_TransDet_Exp[[#This Row],[+/-  (HR GL Detail)]],IF(#REF!&lt;&gt;"",#REF!,""))</f>
        <v>#REF!</v>
      </c>
      <c r="AC2837" s="250" t="str">
        <f t="shared" si="135"/>
        <v>https://financials.omni.fsu.edu/psp/sprdfi/EMPLOYEE/ERP/c/AUDIT_EXPENSE_FUNCTIONS.TE_EXP_SHEET_INQ.GBL?SHEET_ID=</v>
      </c>
      <c r="AD2837" s="250" t="str">
        <f t="shared" si="136"/>
        <v>&amp;PAGE=EX_SHEET_ENTRY</v>
      </c>
      <c r="AE2837" s="250" t="str">
        <f>IF(LEFT(tbl_TransDet_Exp[[#This Row],[Journal Id]],2)="EX",TEXT(tbl_TransDet_Exp[[#This Row],[Vch /Ex /PayId]],"0000000000"),"")</f>
        <v/>
      </c>
      <c r="AF2837" s="250" t="b">
        <f>IF(tbl_TransDet_Exp[[#This Row],[ER Lookup and Format]]&lt;&gt;"",CONCATENATE(tbl_TransDet_Exp[[#This Row],[https://financials.omni.fsu.edu/psp/sprdfi/EMPLOYEE/ERP/c/AUDIT_EXPENSE_FUNCTIONS.TE_EXP_SHEET_INQ.GBL?SHEET_ID=]],AE2837,tbl_TransDet_Exp[[#This Row],[&amp;PAGE=EX_SHEET_ENTRY]]))</f>
        <v>0</v>
      </c>
      <c r="AG2837" s="250" t="str">
        <f t="shared" si="137"/>
        <v>https://docmgmt.its.fsu.edu/NolijWeb/public/apiLoginCheck.jsp?redir=../documentviewer/%3FdocumentId%3D</v>
      </c>
      <c r="AH28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7" s="250" t="str">
        <f>tbl_TransDet_Exp[[#Headers],[&amp;TargetFrameName=None]]</f>
        <v>&amp;TargetFrameName=None</v>
      </c>
      <c r="AJ28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7" s="71"/>
      <c r="AN2837" s="22"/>
      <c r="AO2837" s="22"/>
      <c r="AP2837" s="208"/>
      <c r="AQ2837" s="42" t="e">
        <f>IF(tbl_TransDet_Exp[[#This Row],[Custom SR Type]]="",INDEX(SR_Lookup[Section Name],MATCH(tbl_TransDet_Exp[[#This Row],[Account]],SR_Lookup[Account],0)),tbl_TransDet_Exp[[#This Row],[Custom SR Type]])</f>
        <v>#N/A</v>
      </c>
      <c r="AR2837" s="42">
        <f>VALUE(CONCATENATE(C2837,TEXT(tbl_TransDet_Exp[[#This Row],[Pd]],"00")))</f>
        <v>0</v>
      </c>
      <c r="AS2837" s="42" t="str">
        <f>TEXT(tbl_TransDet_Exp[[#This Row],[Project Id]],"000000")</f>
        <v>000000</v>
      </c>
      <c r="AT2837" s="42" t="e">
        <f>INDEX(Table11[Description],MATCH(tbl_TransDet_Exp[[#This Row],[Account]],Table11[GL Account],0))</f>
        <v>#N/A</v>
      </c>
      <c r="AU28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8" spans="2:47">
      <c r="B2838" s="11"/>
      <c r="C2838" s="243"/>
      <c r="D2838" s="243"/>
      <c r="E2838" s="11"/>
      <c r="F2838" s="11"/>
      <c r="G2838" s="11"/>
      <c r="H2838" s="11"/>
      <c r="I2838" s="11"/>
      <c r="J2838" s="11"/>
      <c r="K2838" s="11"/>
      <c r="L2838" s="11"/>
      <c r="M2838" s="11"/>
      <c r="N2838" s="11"/>
      <c r="O2838" s="244"/>
      <c r="P2838" s="11"/>
      <c r="Q2838" s="245"/>
      <c r="R2838" s="11"/>
      <c r="S2838" s="11"/>
      <c r="T2838" s="11"/>
      <c r="U2838" s="11"/>
      <c r="V2838" s="11"/>
      <c r="W2838" s="11"/>
      <c r="X2838" s="11"/>
      <c r="Y2838" s="11"/>
      <c r="Z2838" s="246"/>
      <c r="AA28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8" s="250" t="e">
        <f>IF(tbl_TransDet_Exp[[#This Row],[+/-  (HR GL Detail)]]&lt;&gt;"",tbl_TransDet_Exp[[#This Row],[+/-  (HR GL Detail)]],IF(#REF!&lt;&gt;"",#REF!,""))</f>
        <v>#REF!</v>
      </c>
      <c r="AC2838" s="250" t="str">
        <f t="shared" si="135"/>
        <v>https://financials.omni.fsu.edu/psp/sprdfi/EMPLOYEE/ERP/c/AUDIT_EXPENSE_FUNCTIONS.TE_EXP_SHEET_INQ.GBL?SHEET_ID=</v>
      </c>
      <c r="AD2838" s="250" t="str">
        <f t="shared" si="136"/>
        <v>&amp;PAGE=EX_SHEET_ENTRY</v>
      </c>
      <c r="AE2838" s="250" t="str">
        <f>IF(LEFT(tbl_TransDet_Exp[[#This Row],[Journal Id]],2)="EX",TEXT(tbl_TransDet_Exp[[#This Row],[Vch /Ex /PayId]],"0000000000"),"")</f>
        <v/>
      </c>
      <c r="AF2838" s="250" t="b">
        <f>IF(tbl_TransDet_Exp[[#This Row],[ER Lookup and Format]]&lt;&gt;"",CONCATENATE(tbl_TransDet_Exp[[#This Row],[https://financials.omni.fsu.edu/psp/sprdfi/EMPLOYEE/ERP/c/AUDIT_EXPENSE_FUNCTIONS.TE_EXP_SHEET_INQ.GBL?SHEET_ID=]],AE2838,tbl_TransDet_Exp[[#This Row],[&amp;PAGE=EX_SHEET_ENTRY]]))</f>
        <v>0</v>
      </c>
      <c r="AG2838" s="250" t="str">
        <f t="shared" si="137"/>
        <v>https://docmgmt.its.fsu.edu/NolijWeb/public/apiLoginCheck.jsp?redir=../documentviewer/%3FdocumentId%3D</v>
      </c>
      <c r="AH28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8" s="250" t="str">
        <f>tbl_TransDet_Exp[[#Headers],[&amp;TargetFrameName=None]]</f>
        <v>&amp;TargetFrameName=None</v>
      </c>
      <c r="AJ28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8" s="71"/>
      <c r="AN2838" s="22"/>
      <c r="AO2838" s="22"/>
      <c r="AP2838" s="208"/>
      <c r="AQ2838" s="42" t="e">
        <f>IF(tbl_TransDet_Exp[[#This Row],[Custom SR Type]]="",INDEX(SR_Lookup[Section Name],MATCH(tbl_TransDet_Exp[[#This Row],[Account]],SR_Lookup[Account],0)),tbl_TransDet_Exp[[#This Row],[Custom SR Type]])</f>
        <v>#N/A</v>
      </c>
      <c r="AR2838" s="42">
        <f>VALUE(CONCATENATE(C2838,TEXT(tbl_TransDet_Exp[[#This Row],[Pd]],"00")))</f>
        <v>0</v>
      </c>
      <c r="AS2838" s="42" t="str">
        <f>TEXT(tbl_TransDet_Exp[[#This Row],[Project Id]],"000000")</f>
        <v>000000</v>
      </c>
      <c r="AT2838" s="42" t="e">
        <f>INDEX(Table11[Description],MATCH(tbl_TransDet_Exp[[#This Row],[Account]],Table11[GL Account],0))</f>
        <v>#N/A</v>
      </c>
      <c r="AU28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39" spans="2:47">
      <c r="B2839" s="11"/>
      <c r="C2839" s="243"/>
      <c r="D2839" s="243"/>
      <c r="E2839" s="11"/>
      <c r="F2839" s="11"/>
      <c r="G2839" s="11"/>
      <c r="H2839" s="11"/>
      <c r="I2839" s="11"/>
      <c r="J2839" s="11"/>
      <c r="K2839" s="11"/>
      <c r="L2839" s="11"/>
      <c r="M2839" s="11"/>
      <c r="N2839" s="11"/>
      <c r="O2839" s="244"/>
      <c r="P2839" s="11"/>
      <c r="Q2839" s="245"/>
      <c r="R2839" s="11"/>
      <c r="S2839" s="11"/>
      <c r="T2839" s="11"/>
      <c r="U2839" s="11"/>
      <c r="V2839" s="11"/>
      <c r="W2839" s="11"/>
      <c r="X2839" s="11"/>
      <c r="Y2839" s="11"/>
      <c r="Z2839" s="246"/>
      <c r="AA28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39" s="250" t="e">
        <f>IF(tbl_TransDet_Exp[[#This Row],[+/-  (HR GL Detail)]]&lt;&gt;"",tbl_TransDet_Exp[[#This Row],[+/-  (HR GL Detail)]],IF(#REF!&lt;&gt;"",#REF!,""))</f>
        <v>#REF!</v>
      </c>
      <c r="AC2839" s="250" t="str">
        <f t="shared" si="135"/>
        <v>https://financials.omni.fsu.edu/psp/sprdfi/EMPLOYEE/ERP/c/AUDIT_EXPENSE_FUNCTIONS.TE_EXP_SHEET_INQ.GBL?SHEET_ID=</v>
      </c>
      <c r="AD2839" s="250" t="str">
        <f t="shared" si="136"/>
        <v>&amp;PAGE=EX_SHEET_ENTRY</v>
      </c>
      <c r="AE2839" s="250" t="str">
        <f>IF(LEFT(tbl_TransDet_Exp[[#This Row],[Journal Id]],2)="EX",TEXT(tbl_TransDet_Exp[[#This Row],[Vch /Ex /PayId]],"0000000000"),"")</f>
        <v/>
      </c>
      <c r="AF2839" s="250" t="b">
        <f>IF(tbl_TransDet_Exp[[#This Row],[ER Lookup and Format]]&lt;&gt;"",CONCATENATE(tbl_TransDet_Exp[[#This Row],[https://financials.omni.fsu.edu/psp/sprdfi/EMPLOYEE/ERP/c/AUDIT_EXPENSE_FUNCTIONS.TE_EXP_SHEET_INQ.GBL?SHEET_ID=]],AE2839,tbl_TransDet_Exp[[#This Row],[&amp;PAGE=EX_SHEET_ENTRY]]))</f>
        <v>0</v>
      </c>
      <c r="AG2839" s="250" t="str">
        <f t="shared" si="137"/>
        <v>https://docmgmt.its.fsu.edu/NolijWeb/public/apiLoginCheck.jsp?redir=../documentviewer/%3FdocumentId%3D</v>
      </c>
      <c r="AH28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39" s="250" t="str">
        <f>tbl_TransDet_Exp[[#Headers],[&amp;TargetFrameName=None]]</f>
        <v>&amp;TargetFrameName=None</v>
      </c>
      <c r="AJ28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39" s="71"/>
      <c r="AN2839" s="22"/>
      <c r="AO2839" s="22"/>
      <c r="AP2839" s="208"/>
      <c r="AQ2839" s="42" t="e">
        <f>IF(tbl_TransDet_Exp[[#This Row],[Custom SR Type]]="",INDEX(SR_Lookup[Section Name],MATCH(tbl_TransDet_Exp[[#This Row],[Account]],SR_Lookup[Account],0)),tbl_TransDet_Exp[[#This Row],[Custom SR Type]])</f>
        <v>#N/A</v>
      </c>
      <c r="AR2839" s="42">
        <f>VALUE(CONCATENATE(C2839,TEXT(tbl_TransDet_Exp[[#This Row],[Pd]],"00")))</f>
        <v>0</v>
      </c>
      <c r="AS2839" s="42" t="str">
        <f>TEXT(tbl_TransDet_Exp[[#This Row],[Project Id]],"000000")</f>
        <v>000000</v>
      </c>
      <c r="AT2839" s="42" t="e">
        <f>INDEX(Table11[Description],MATCH(tbl_TransDet_Exp[[#This Row],[Account]],Table11[GL Account],0))</f>
        <v>#N/A</v>
      </c>
      <c r="AU28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0" spans="2:47">
      <c r="B2840" s="11"/>
      <c r="C2840" s="243"/>
      <c r="D2840" s="243"/>
      <c r="E2840" s="11"/>
      <c r="F2840" s="11"/>
      <c r="G2840" s="11"/>
      <c r="H2840" s="11"/>
      <c r="I2840" s="11"/>
      <c r="J2840" s="11"/>
      <c r="K2840" s="11"/>
      <c r="L2840" s="11"/>
      <c r="M2840" s="11"/>
      <c r="N2840" s="11"/>
      <c r="O2840" s="244"/>
      <c r="P2840" s="11"/>
      <c r="Q2840" s="245"/>
      <c r="R2840" s="11"/>
      <c r="S2840" s="11"/>
      <c r="T2840" s="11"/>
      <c r="U2840" s="11"/>
      <c r="V2840" s="11"/>
      <c r="W2840" s="11"/>
      <c r="X2840" s="11"/>
      <c r="Y2840" s="11"/>
      <c r="Z2840" s="246"/>
      <c r="AA28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0" s="250" t="e">
        <f>IF(tbl_TransDet_Exp[[#This Row],[+/-  (HR GL Detail)]]&lt;&gt;"",tbl_TransDet_Exp[[#This Row],[+/-  (HR GL Detail)]],IF(#REF!&lt;&gt;"",#REF!,""))</f>
        <v>#REF!</v>
      </c>
      <c r="AC2840" s="250" t="str">
        <f t="shared" si="135"/>
        <v>https://financials.omni.fsu.edu/psp/sprdfi/EMPLOYEE/ERP/c/AUDIT_EXPENSE_FUNCTIONS.TE_EXP_SHEET_INQ.GBL?SHEET_ID=</v>
      </c>
      <c r="AD2840" s="250" t="str">
        <f t="shared" si="136"/>
        <v>&amp;PAGE=EX_SHEET_ENTRY</v>
      </c>
      <c r="AE2840" s="250" t="str">
        <f>IF(LEFT(tbl_TransDet_Exp[[#This Row],[Journal Id]],2)="EX",TEXT(tbl_TransDet_Exp[[#This Row],[Vch /Ex /PayId]],"0000000000"),"")</f>
        <v/>
      </c>
      <c r="AF2840" s="250" t="b">
        <f>IF(tbl_TransDet_Exp[[#This Row],[ER Lookup and Format]]&lt;&gt;"",CONCATENATE(tbl_TransDet_Exp[[#This Row],[https://financials.omni.fsu.edu/psp/sprdfi/EMPLOYEE/ERP/c/AUDIT_EXPENSE_FUNCTIONS.TE_EXP_SHEET_INQ.GBL?SHEET_ID=]],AE2840,tbl_TransDet_Exp[[#This Row],[&amp;PAGE=EX_SHEET_ENTRY]]))</f>
        <v>0</v>
      </c>
      <c r="AG2840" s="250" t="str">
        <f t="shared" si="137"/>
        <v>https://docmgmt.its.fsu.edu/NolijWeb/public/apiLoginCheck.jsp?redir=../documentviewer/%3FdocumentId%3D</v>
      </c>
      <c r="AH28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0" s="250" t="str">
        <f>tbl_TransDet_Exp[[#Headers],[&amp;TargetFrameName=None]]</f>
        <v>&amp;TargetFrameName=None</v>
      </c>
      <c r="AJ28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0" s="71"/>
      <c r="AN2840" s="22"/>
      <c r="AO2840" s="22"/>
      <c r="AP2840" s="208"/>
      <c r="AQ2840" s="42" t="e">
        <f>IF(tbl_TransDet_Exp[[#This Row],[Custom SR Type]]="",INDEX(SR_Lookup[Section Name],MATCH(tbl_TransDet_Exp[[#This Row],[Account]],SR_Lookup[Account],0)),tbl_TransDet_Exp[[#This Row],[Custom SR Type]])</f>
        <v>#N/A</v>
      </c>
      <c r="AR2840" s="42">
        <f>VALUE(CONCATENATE(C2840,TEXT(tbl_TransDet_Exp[[#This Row],[Pd]],"00")))</f>
        <v>0</v>
      </c>
      <c r="AS2840" s="42" t="str">
        <f>TEXT(tbl_TransDet_Exp[[#This Row],[Project Id]],"000000")</f>
        <v>000000</v>
      </c>
      <c r="AT2840" s="42" t="e">
        <f>INDEX(Table11[Description],MATCH(tbl_TransDet_Exp[[#This Row],[Account]],Table11[GL Account],0))</f>
        <v>#N/A</v>
      </c>
      <c r="AU28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1" spans="2:47">
      <c r="B2841" s="11"/>
      <c r="C2841" s="243"/>
      <c r="D2841" s="243"/>
      <c r="E2841" s="11"/>
      <c r="F2841" s="11"/>
      <c r="G2841" s="11"/>
      <c r="H2841" s="11"/>
      <c r="I2841" s="11"/>
      <c r="J2841" s="11"/>
      <c r="K2841" s="11"/>
      <c r="L2841" s="11"/>
      <c r="M2841" s="11"/>
      <c r="N2841" s="11"/>
      <c r="O2841" s="244"/>
      <c r="P2841" s="11"/>
      <c r="Q2841" s="245"/>
      <c r="R2841" s="11"/>
      <c r="S2841" s="11"/>
      <c r="T2841" s="11"/>
      <c r="U2841" s="11"/>
      <c r="V2841" s="11"/>
      <c r="W2841" s="11"/>
      <c r="X2841" s="11"/>
      <c r="Y2841" s="11"/>
      <c r="Z2841" s="246"/>
      <c r="AA28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1" s="250" t="e">
        <f>IF(tbl_TransDet_Exp[[#This Row],[+/-  (HR GL Detail)]]&lt;&gt;"",tbl_TransDet_Exp[[#This Row],[+/-  (HR GL Detail)]],IF(#REF!&lt;&gt;"",#REF!,""))</f>
        <v>#REF!</v>
      </c>
      <c r="AC2841" s="250" t="str">
        <f t="shared" si="135"/>
        <v>https://financials.omni.fsu.edu/psp/sprdfi/EMPLOYEE/ERP/c/AUDIT_EXPENSE_FUNCTIONS.TE_EXP_SHEET_INQ.GBL?SHEET_ID=</v>
      </c>
      <c r="AD2841" s="250" t="str">
        <f t="shared" si="136"/>
        <v>&amp;PAGE=EX_SHEET_ENTRY</v>
      </c>
      <c r="AE2841" s="250" t="str">
        <f>IF(LEFT(tbl_TransDet_Exp[[#This Row],[Journal Id]],2)="EX",TEXT(tbl_TransDet_Exp[[#This Row],[Vch /Ex /PayId]],"0000000000"),"")</f>
        <v/>
      </c>
      <c r="AF2841" s="250" t="b">
        <f>IF(tbl_TransDet_Exp[[#This Row],[ER Lookup and Format]]&lt;&gt;"",CONCATENATE(tbl_TransDet_Exp[[#This Row],[https://financials.omni.fsu.edu/psp/sprdfi/EMPLOYEE/ERP/c/AUDIT_EXPENSE_FUNCTIONS.TE_EXP_SHEET_INQ.GBL?SHEET_ID=]],AE2841,tbl_TransDet_Exp[[#This Row],[&amp;PAGE=EX_SHEET_ENTRY]]))</f>
        <v>0</v>
      </c>
      <c r="AG2841" s="250" t="str">
        <f t="shared" si="137"/>
        <v>https://docmgmt.its.fsu.edu/NolijWeb/public/apiLoginCheck.jsp?redir=../documentviewer/%3FdocumentId%3D</v>
      </c>
      <c r="AH28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1" s="250" t="str">
        <f>tbl_TransDet_Exp[[#Headers],[&amp;TargetFrameName=None]]</f>
        <v>&amp;TargetFrameName=None</v>
      </c>
      <c r="AJ28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1" s="71"/>
      <c r="AN2841" s="22"/>
      <c r="AO2841" s="22"/>
      <c r="AP2841" s="208"/>
      <c r="AQ2841" s="42" t="e">
        <f>IF(tbl_TransDet_Exp[[#This Row],[Custom SR Type]]="",INDEX(SR_Lookup[Section Name],MATCH(tbl_TransDet_Exp[[#This Row],[Account]],SR_Lookup[Account],0)),tbl_TransDet_Exp[[#This Row],[Custom SR Type]])</f>
        <v>#N/A</v>
      </c>
      <c r="AR2841" s="42">
        <f>VALUE(CONCATENATE(C2841,TEXT(tbl_TransDet_Exp[[#This Row],[Pd]],"00")))</f>
        <v>0</v>
      </c>
      <c r="AS2841" s="42" t="str">
        <f>TEXT(tbl_TransDet_Exp[[#This Row],[Project Id]],"000000")</f>
        <v>000000</v>
      </c>
      <c r="AT2841" s="42" t="e">
        <f>INDEX(Table11[Description],MATCH(tbl_TransDet_Exp[[#This Row],[Account]],Table11[GL Account],0))</f>
        <v>#N/A</v>
      </c>
      <c r="AU28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2" spans="2:47">
      <c r="B2842" s="11"/>
      <c r="C2842" s="243"/>
      <c r="D2842" s="243"/>
      <c r="E2842" s="11"/>
      <c r="F2842" s="11"/>
      <c r="G2842" s="11"/>
      <c r="H2842" s="11"/>
      <c r="I2842" s="11"/>
      <c r="J2842" s="11"/>
      <c r="K2842" s="11"/>
      <c r="L2842" s="11"/>
      <c r="M2842" s="11"/>
      <c r="N2842" s="11"/>
      <c r="O2842" s="244"/>
      <c r="P2842" s="11"/>
      <c r="Q2842" s="245"/>
      <c r="R2842" s="11"/>
      <c r="S2842" s="11"/>
      <c r="T2842" s="11"/>
      <c r="U2842" s="11"/>
      <c r="V2842" s="11"/>
      <c r="W2842" s="11"/>
      <c r="X2842" s="11"/>
      <c r="Y2842" s="11"/>
      <c r="Z2842" s="246"/>
      <c r="AA28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2" s="250" t="e">
        <f>IF(tbl_TransDet_Exp[[#This Row],[+/-  (HR GL Detail)]]&lt;&gt;"",tbl_TransDet_Exp[[#This Row],[+/-  (HR GL Detail)]],IF(#REF!&lt;&gt;"",#REF!,""))</f>
        <v>#REF!</v>
      </c>
      <c r="AC2842" s="250" t="str">
        <f t="shared" si="135"/>
        <v>https://financials.omni.fsu.edu/psp/sprdfi/EMPLOYEE/ERP/c/AUDIT_EXPENSE_FUNCTIONS.TE_EXP_SHEET_INQ.GBL?SHEET_ID=</v>
      </c>
      <c r="AD2842" s="250" t="str">
        <f t="shared" si="136"/>
        <v>&amp;PAGE=EX_SHEET_ENTRY</v>
      </c>
      <c r="AE2842" s="250" t="str">
        <f>IF(LEFT(tbl_TransDet_Exp[[#This Row],[Journal Id]],2)="EX",TEXT(tbl_TransDet_Exp[[#This Row],[Vch /Ex /PayId]],"0000000000"),"")</f>
        <v/>
      </c>
      <c r="AF2842" s="250" t="b">
        <f>IF(tbl_TransDet_Exp[[#This Row],[ER Lookup and Format]]&lt;&gt;"",CONCATENATE(tbl_TransDet_Exp[[#This Row],[https://financials.omni.fsu.edu/psp/sprdfi/EMPLOYEE/ERP/c/AUDIT_EXPENSE_FUNCTIONS.TE_EXP_SHEET_INQ.GBL?SHEET_ID=]],AE2842,tbl_TransDet_Exp[[#This Row],[&amp;PAGE=EX_SHEET_ENTRY]]))</f>
        <v>0</v>
      </c>
      <c r="AG2842" s="250" t="str">
        <f t="shared" si="137"/>
        <v>https://docmgmt.its.fsu.edu/NolijWeb/public/apiLoginCheck.jsp?redir=../documentviewer/%3FdocumentId%3D</v>
      </c>
      <c r="AH28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2" s="250" t="str">
        <f>tbl_TransDet_Exp[[#Headers],[&amp;TargetFrameName=None]]</f>
        <v>&amp;TargetFrameName=None</v>
      </c>
      <c r="AJ28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2" s="71"/>
      <c r="AN2842" s="22"/>
      <c r="AO2842" s="22"/>
      <c r="AP2842" s="208"/>
      <c r="AQ2842" s="42" t="e">
        <f>IF(tbl_TransDet_Exp[[#This Row],[Custom SR Type]]="",INDEX(SR_Lookup[Section Name],MATCH(tbl_TransDet_Exp[[#This Row],[Account]],SR_Lookup[Account],0)),tbl_TransDet_Exp[[#This Row],[Custom SR Type]])</f>
        <v>#N/A</v>
      </c>
      <c r="AR2842" s="42">
        <f>VALUE(CONCATENATE(C2842,TEXT(tbl_TransDet_Exp[[#This Row],[Pd]],"00")))</f>
        <v>0</v>
      </c>
      <c r="AS2842" s="42" t="str">
        <f>TEXT(tbl_TransDet_Exp[[#This Row],[Project Id]],"000000")</f>
        <v>000000</v>
      </c>
      <c r="AT2842" s="42" t="e">
        <f>INDEX(Table11[Description],MATCH(tbl_TransDet_Exp[[#This Row],[Account]],Table11[GL Account],0))</f>
        <v>#N/A</v>
      </c>
      <c r="AU28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3" spans="2:47">
      <c r="B2843" s="11"/>
      <c r="C2843" s="243"/>
      <c r="D2843" s="243"/>
      <c r="E2843" s="11"/>
      <c r="F2843" s="11"/>
      <c r="G2843" s="11"/>
      <c r="H2843" s="11"/>
      <c r="I2843" s="11"/>
      <c r="J2843" s="11"/>
      <c r="K2843" s="11"/>
      <c r="L2843" s="11"/>
      <c r="M2843" s="11"/>
      <c r="N2843" s="11"/>
      <c r="O2843" s="244"/>
      <c r="P2843" s="11"/>
      <c r="Q2843" s="245"/>
      <c r="R2843" s="11"/>
      <c r="S2843" s="11"/>
      <c r="T2843" s="11"/>
      <c r="U2843" s="11"/>
      <c r="V2843" s="11"/>
      <c r="W2843" s="11"/>
      <c r="X2843" s="11"/>
      <c r="Y2843" s="11"/>
      <c r="Z2843" s="246"/>
      <c r="AA28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3" s="250" t="e">
        <f>IF(tbl_TransDet_Exp[[#This Row],[+/-  (HR GL Detail)]]&lt;&gt;"",tbl_TransDet_Exp[[#This Row],[+/-  (HR GL Detail)]],IF(#REF!&lt;&gt;"",#REF!,""))</f>
        <v>#REF!</v>
      </c>
      <c r="AC2843" s="250" t="str">
        <f t="shared" si="135"/>
        <v>https://financials.omni.fsu.edu/psp/sprdfi/EMPLOYEE/ERP/c/AUDIT_EXPENSE_FUNCTIONS.TE_EXP_SHEET_INQ.GBL?SHEET_ID=</v>
      </c>
      <c r="AD2843" s="250" t="str">
        <f t="shared" si="136"/>
        <v>&amp;PAGE=EX_SHEET_ENTRY</v>
      </c>
      <c r="AE2843" s="250" t="str">
        <f>IF(LEFT(tbl_TransDet_Exp[[#This Row],[Journal Id]],2)="EX",TEXT(tbl_TransDet_Exp[[#This Row],[Vch /Ex /PayId]],"0000000000"),"")</f>
        <v/>
      </c>
      <c r="AF2843" s="250" t="b">
        <f>IF(tbl_TransDet_Exp[[#This Row],[ER Lookup and Format]]&lt;&gt;"",CONCATENATE(tbl_TransDet_Exp[[#This Row],[https://financials.omni.fsu.edu/psp/sprdfi/EMPLOYEE/ERP/c/AUDIT_EXPENSE_FUNCTIONS.TE_EXP_SHEET_INQ.GBL?SHEET_ID=]],AE2843,tbl_TransDet_Exp[[#This Row],[&amp;PAGE=EX_SHEET_ENTRY]]))</f>
        <v>0</v>
      </c>
      <c r="AG2843" s="250" t="str">
        <f t="shared" si="137"/>
        <v>https://docmgmt.its.fsu.edu/NolijWeb/public/apiLoginCheck.jsp?redir=../documentviewer/%3FdocumentId%3D</v>
      </c>
      <c r="AH28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3" s="250" t="str">
        <f>tbl_TransDet_Exp[[#Headers],[&amp;TargetFrameName=None]]</f>
        <v>&amp;TargetFrameName=None</v>
      </c>
      <c r="AJ28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3" s="71"/>
      <c r="AN2843" s="22"/>
      <c r="AO2843" s="22"/>
      <c r="AP2843" s="208"/>
      <c r="AQ2843" s="42" t="e">
        <f>IF(tbl_TransDet_Exp[[#This Row],[Custom SR Type]]="",INDEX(SR_Lookup[Section Name],MATCH(tbl_TransDet_Exp[[#This Row],[Account]],SR_Lookup[Account],0)),tbl_TransDet_Exp[[#This Row],[Custom SR Type]])</f>
        <v>#N/A</v>
      </c>
      <c r="AR2843" s="42">
        <f>VALUE(CONCATENATE(C2843,TEXT(tbl_TransDet_Exp[[#This Row],[Pd]],"00")))</f>
        <v>0</v>
      </c>
      <c r="AS2843" s="42" t="str">
        <f>TEXT(tbl_TransDet_Exp[[#This Row],[Project Id]],"000000")</f>
        <v>000000</v>
      </c>
      <c r="AT2843" s="42" t="e">
        <f>INDEX(Table11[Description],MATCH(tbl_TransDet_Exp[[#This Row],[Account]],Table11[GL Account],0))</f>
        <v>#N/A</v>
      </c>
      <c r="AU28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4" spans="2:47">
      <c r="B2844" s="11"/>
      <c r="C2844" s="243"/>
      <c r="D2844" s="243"/>
      <c r="E2844" s="11"/>
      <c r="F2844" s="11"/>
      <c r="G2844" s="11"/>
      <c r="H2844" s="11"/>
      <c r="I2844" s="11"/>
      <c r="J2844" s="11"/>
      <c r="K2844" s="11"/>
      <c r="L2844" s="11"/>
      <c r="M2844" s="11"/>
      <c r="N2844" s="11"/>
      <c r="O2844" s="244"/>
      <c r="P2844" s="11"/>
      <c r="Q2844" s="245"/>
      <c r="R2844" s="11"/>
      <c r="S2844" s="11"/>
      <c r="T2844" s="11"/>
      <c r="U2844" s="11"/>
      <c r="V2844" s="11"/>
      <c r="W2844" s="11"/>
      <c r="X2844" s="11"/>
      <c r="Y2844" s="11"/>
      <c r="Z2844" s="246"/>
      <c r="AA28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4" s="250" t="e">
        <f>IF(tbl_TransDet_Exp[[#This Row],[+/-  (HR GL Detail)]]&lt;&gt;"",tbl_TransDet_Exp[[#This Row],[+/-  (HR GL Detail)]],IF(#REF!&lt;&gt;"",#REF!,""))</f>
        <v>#REF!</v>
      </c>
      <c r="AC2844" s="250" t="str">
        <f t="shared" si="135"/>
        <v>https://financials.omni.fsu.edu/psp/sprdfi/EMPLOYEE/ERP/c/AUDIT_EXPENSE_FUNCTIONS.TE_EXP_SHEET_INQ.GBL?SHEET_ID=</v>
      </c>
      <c r="AD2844" s="250" t="str">
        <f t="shared" si="136"/>
        <v>&amp;PAGE=EX_SHEET_ENTRY</v>
      </c>
      <c r="AE2844" s="250" t="str">
        <f>IF(LEFT(tbl_TransDet_Exp[[#This Row],[Journal Id]],2)="EX",TEXT(tbl_TransDet_Exp[[#This Row],[Vch /Ex /PayId]],"0000000000"),"")</f>
        <v/>
      </c>
      <c r="AF2844" s="250" t="b">
        <f>IF(tbl_TransDet_Exp[[#This Row],[ER Lookup and Format]]&lt;&gt;"",CONCATENATE(tbl_TransDet_Exp[[#This Row],[https://financials.omni.fsu.edu/psp/sprdfi/EMPLOYEE/ERP/c/AUDIT_EXPENSE_FUNCTIONS.TE_EXP_SHEET_INQ.GBL?SHEET_ID=]],AE2844,tbl_TransDet_Exp[[#This Row],[&amp;PAGE=EX_SHEET_ENTRY]]))</f>
        <v>0</v>
      </c>
      <c r="AG2844" s="250" t="str">
        <f t="shared" si="137"/>
        <v>https://docmgmt.its.fsu.edu/NolijWeb/public/apiLoginCheck.jsp?redir=../documentviewer/%3FdocumentId%3D</v>
      </c>
      <c r="AH28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4" s="250" t="str">
        <f>tbl_TransDet_Exp[[#Headers],[&amp;TargetFrameName=None]]</f>
        <v>&amp;TargetFrameName=None</v>
      </c>
      <c r="AJ28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4" s="71"/>
      <c r="AN2844" s="22"/>
      <c r="AO2844" s="22"/>
      <c r="AP2844" s="208"/>
      <c r="AQ2844" s="42" t="e">
        <f>IF(tbl_TransDet_Exp[[#This Row],[Custom SR Type]]="",INDEX(SR_Lookup[Section Name],MATCH(tbl_TransDet_Exp[[#This Row],[Account]],SR_Lookup[Account],0)),tbl_TransDet_Exp[[#This Row],[Custom SR Type]])</f>
        <v>#N/A</v>
      </c>
      <c r="AR2844" s="42">
        <f>VALUE(CONCATENATE(C2844,TEXT(tbl_TransDet_Exp[[#This Row],[Pd]],"00")))</f>
        <v>0</v>
      </c>
      <c r="AS2844" s="42" t="str">
        <f>TEXT(tbl_TransDet_Exp[[#This Row],[Project Id]],"000000")</f>
        <v>000000</v>
      </c>
      <c r="AT2844" s="42" t="e">
        <f>INDEX(Table11[Description],MATCH(tbl_TransDet_Exp[[#This Row],[Account]],Table11[GL Account],0))</f>
        <v>#N/A</v>
      </c>
      <c r="AU28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5" spans="2:47">
      <c r="B2845" s="11"/>
      <c r="C2845" s="243"/>
      <c r="D2845" s="243"/>
      <c r="E2845" s="11"/>
      <c r="F2845" s="11"/>
      <c r="G2845" s="11"/>
      <c r="H2845" s="11"/>
      <c r="I2845" s="11"/>
      <c r="J2845" s="11"/>
      <c r="K2845" s="11"/>
      <c r="L2845" s="11"/>
      <c r="M2845" s="11"/>
      <c r="N2845" s="11"/>
      <c r="O2845" s="244"/>
      <c r="P2845" s="11"/>
      <c r="Q2845" s="245"/>
      <c r="R2845" s="11"/>
      <c r="S2845" s="11"/>
      <c r="T2845" s="11"/>
      <c r="U2845" s="11"/>
      <c r="V2845" s="11"/>
      <c r="W2845" s="11"/>
      <c r="X2845" s="11"/>
      <c r="Y2845" s="11"/>
      <c r="Z2845" s="246"/>
      <c r="AA28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5" s="250" t="e">
        <f>IF(tbl_TransDet_Exp[[#This Row],[+/-  (HR GL Detail)]]&lt;&gt;"",tbl_TransDet_Exp[[#This Row],[+/-  (HR GL Detail)]],IF(#REF!&lt;&gt;"",#REF!,""))</f>
        <v>#REF!</v>
      </c>
      <c r="AC2845" s="250" t="str">
        <f t="shared" si="135"/>
        <v>https://financials.omni.fsu.edu/psp/sprdfi/EMPLOYEE/ERP/c/AUDIT_EXPENSE_FUNCTIONS.TE_EXP_SHEET_INQ.GBL?SHEET_ID=</v>
      </c>
      <c r="AD2845" s="250" t="str">
        <f t="shared" si="136"/>
        <v>&amp;PAGE=EX_SHEET_ENTRY</v>
      </c>
      <c r="AE2845" s="250" t="str">
        <f>IF(LEFT(tbl_TransDet_Exp[[#This Row],[Journal Id]],2)="EX",TEXT(tbl_TransDet_Exp[[#This Row],[Vch /Ex /PayId]],"0000000000"),"")</f>
        <v/>
      </c>
      <c r="AF2845" s="250" t="b">
        <f>IF(tbl_TransDet_Exp[[#This Row],[ER Lookup and Format]]&lt;&gt;"",CONCATENATE(tbl_TransDet_Exp[[#This Row],[https://financials.omni.fsu.edu/psp/sprdfi/EMPLOYEE/ERP/c/AUDIT_EXPENSE_FUNCTIONS.TE_EXP_SHEET_INQ.GBL?SHEET_ID=]],AE2845,tbl_TransDet_Exp[[#This Row],[&amp;PAGE=EX_SHEET_ENTRY]]))</f>
        <v>0</v>
      </c>
      <c r="AG2845" s="250" t="str">
        <f t="shared" si="137"/>
        <v>https://docmgmt.its.fsu.edu/NolijWeb/public/apiLoginCheck.jsp?redir=../documentviewer/%3FdocumentId%3D</v>
      </c>
      <c r="AH28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5" s="250" t="str">
        <f>tbl_TransDet_Exp[[#Headers],[&amp;TargetFrameName=None]]</f>
        <v>&amp;TargetFrameName=None</v>
      </c>
      <c r="AJ28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5" s="71"/>
      <c r="AN2845" s="22"/>
      <c r="AO2845" s="22"/>
      <c r="AP2845" s="208"/>
      <c r="AQ2845" s="42" t="e">
        <f>IF(tbl_TransDet_Exp[[#This Row],[Custom SR Type]]="",INDEX(SR_Lookup[Section Name],MATCH(tbl_TransDet_Exp[[#This Row],[Account]],SR_Lookup[Account],0)),tbl_TransDet_Exp[[#This Row],[Custom SR Type]])</f>
        <v>#N/A</v>
      </c>
      <c r="AR2845" s="42">
        <f>VALUE(CONCATENATE(C2845,TEXT(tbl_TransDet_Exp[[#This Row],[Pd]],"00")))</f>
        <v>0</v>
      </c>
      <c r="AS2845" s="42" t="str">
        <f>TEXT(tbl_TransDet_Exp[[#This Row],[Project Id]],"000000")</f>
        <v>000000</v>
      </c>
      <c r="AT2845" s="42" t="e">
        <f>INDEX(Table11[Description],MATCH(tbl_TransDet_Exp[[#This Row],[Account]],Table11[GL Account],0))</f>
        <v>#N/A</v>
      </c>
      <c r="AU28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6" spans="2:47">
      <c r="B2846" s="11"/>
      <c r="C2846" s="243"/>
      <c r="D2846" s="243"/>
      <c r="E2846" s="11"/>
      <c r="F2846" s="11"/>
      <c r="G2846" s="11"/>
      <c r="H2846" s="11"/>
      <c r="I2846" s="11"/>
      <c r="J2846" s="11"/>
      <c r="K2846" s="11"/>
      <c r="L2846" s="11"/>
      <c r="M2846" s="11"/>
      <c r="N2846" s="11"/>
      <c r="O2846" s="244"/>
      <c r="P2846" s="11"/>
      <c r="Q2846" s="245"/>
      <c r="R2846" s="11"/>
      <c r="S2846" s="11"/>
      <c r="T2846" s="11"/>
      <c r="U2846" s="11"/>
      <c r="V2846" s="11"/>
      <c r="W2846" s="11"/>
      <c r="X2846" s="11"/>
      <c r="Y2846" s="11"/>
      <c r="Z2846" s="246"/>
      <c r="AA28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6" s="250" t="e">
        <f>IF(tbl_TransDet_Exp[[#This Row],[+/-  (HR GL Detail)]]&lt;&gt;"",tbl_TransDet_Exp[[#This Row],[+/-  (HR GL Detail)]],IF(#REF!&lt;&gt;"",#REF!,""))</f>
        <v>#REF!</v>
      </c>
      <c r="AC2846" s="250" t="str">
        <f t="shared" si="135"/>
        <v>https://financials.omni.fsu.edu/psp/sprdfi/EMPLOYEE/ERP/c/AUDIT_EXPENSE_FUNCTIONS.TE_EXP_SHEET_INQ.GBL?SHEET_ID=</v>
      </c>
      <c r="AD2846" s="250" t="str">
        <f t="shared" si="136"/>
        <v>&amp;PAGE=EX_SHEET_ENTRY</v>
      </c>
      <c r="AE2846" s="250" t="str">
        <f>IF(LEFT(tbl_TransDet_Exp[[#This Row],[Journal Id]],2)="EX",TEXT(tbl_TransDet_Exp[[#This Row],[Vch /Ex /PayId]],"0000000000"),"")</f>
        <v/>
      </c>
      <c r="AF2846" s="250" t="b">
        <f>IF(tbl_TransDet_Exp[[#This Row],[ER Lookup and Format]]&lt;&gt;"",CONCATENATE(tbl_TransDet_Exp[[#This Row],[https://financials.omni.fsu.edu/psp/sprdfi/EMPLOYEE/ERP/c/AUDIT_EXPENSE_FUNCTIONS.TE_EXP_SHEET_INQ.GBL?SHEET_ID=]],AE2846,tbl_TransDet_Exp[[#This Row],[&amp;PAGE=EX_SHEET_ENTRY]]))</f>
        <v>0</v>
      </c>
      <c r="AG2846" s="250" t="str">
        <f t="shared" si="137"/>
        <v>https://docmgmt.its.fsu.edu/NolijWeb/public/apiLoginCheck.jsp?redir=../documentviewer/%3FdocumentId%3D</v>
      </c>
      <c r="AH28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6" s="250" t="str">
        <f>tbl_TransDet_Exp[[#Headers],[&amp;TargetFrameName=None]]</f>
        <v>&amp;TargetFrameName=None</v>
      </c>
      <c r="AJ28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6" s="71"/>
      <c r="AN2846" s="22"/>
      <c r="AO2846" s="22"/>
      <c r="AP2846" s="208"/>
      <c r="AQ2846" s="42" t="e">
        <f>IF(tbl_TransDet_Exp[[#This Row],[Custom SR Type]]="",INDEX(SR_Lookup[Section Name],MATCH(tbl_TransDet_Exp[[#This Row],[Account]],SR_Lookup[Account],0)),tbl_TransDet_Exp[[#This Row],[Custom SR Type]])</f>
        <v>#N/A</v>
      </c>
      <c r="AR2846" s="42">
        <f>VALUE(CONCATENATE(C2846,TEXT(tbl_TransDet_Exp[[#This Row],[Pd]],"00")))</f>
        <v>0</v>
      </c>
      <c r="AS2846" s="42" t="str">
        <f>TEXT(tbl_TransDet_Exp[[#This Row],[Project Id]],"000000")</f>
        <v>000000</v>
      </c>
      <c r="AT2846" s="42" t="e">
        <f>INDEX(Table11[Description],MATCH(tbl_TransDet_Exp[[#This Row],[Account]],Table11[GL Account],0))</f>
        <v>#N/A</v>
      </c>
      <c r="AU28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7" spans="2:47">
      <c r="B2847" s="11"/>
      <c r="C2847" s="243"/>
      <c r="D2847" s="243"/>
      <c r="E2847" s="11"/>
      <c r="F2847" s="11"/>
      <c r="G2847" s="11"/>
      <c r="H2847" s="11"/>
      <c r="I2847" s="11"/>
      <c r="J2847" s="11"/>
      <c r="K2847" s="11"/>
      <c r="L2847" s="11"/>
      <c r="M2847" s="11"/>
      <c r="N2847" s="11"/>
      <c r="O2847" s="244"/>
      <c r="P2847" s="11"/>
      <c r="Q2847" s="245"/>
      <c r="R2847" s="11"/>
      <c r="S2847" s="11"/>
      <c r="T2847" s="11"/>
      <c r="U2847" s="11"/>
      <c r="V2847" s="11"/>
      <c r="W2847" s="11"/>
      <c r="X2847" s="11"/>
      <c r="Y2847" s="11"/>
      <c r="Z2847" s="246"/>
      <c r="AA28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7" s="250" t="e">
        <f>IF(tbl_TransDet_Exp[[#This Row],[+/-  (HR GL Detail)]]&lt;&gt;"",tbl_TransDet_Exp[[#This Row],[+/-  (HR GL Detail)]],IF(#REF!&lt;&gt;"",#REF!,""))</f>
        <v>#REF!</v>
      </c>
      <c r="AC2847" s="250" t="str">
        <f t="shared" si="135"/>
        <v>https://financials.omni.fsu.edu/psp/sprdfi/EMPLOYEE/ERP/c/AUDIT_EXPENSE_FUNCTIONS.TE_EXP_SHEET_INQ.GBL?SHEET_ID=</v>
      </c>
      <c r="AD2847" s="250" t="str">
        <f t="shared" si="136"/>
        <v>&amp;PAGE=EX_SHEET_ENTRY</v>
      </c>
      <c r="AE2847" s="250" t="str">
        <f>IF(LEFT(tbl_TransDet_Exp[[#This Row],[Journal Id]],2)="EX",TEXT(tbl_TransDet_Exp[[#This Row],[Vch /Ex /PayId]],"0000000000"),"")</f>
        <v/>
      </c>
      <c r="AF2847" s="250" t="b">
        <f>IF(tbl_TransDet_Exp[[#This Row],[ER Lookup and Format]]&lt;&gt;"",CONCATENATE(tbl_TransDet_Exp[[#This Row],[https://financials.omni.fsu.edu/psp/sprdfi/EMPLOYEE/ERP/c/AUDIT_EXPENSE_FUNCTIONS.TE_EXP_SHEET_INQ.GBL?SHEET_ID=]],AE2847,tbl_TransDet_Exp[[#This Row],[&amp;PAGE=EX_SHEET_ENTRY]]))</f>
        <v>0</v>
      </c>
      <c r="AG2847" s="250" t="str">
        <f t="shared" si="137"/>
        <v>https://docmgmt.its.fsu.edu/NolijWeb/public/apiLoginCheck.jsp?redir=../documentviewer/%3FdocumentId%3D</v>
      </c>
      <c r="AH28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7" s="250" t="str">
        <f>tbl_TransDet_Exp[[#Headers],[&amp;TargetFrameName=None]]</f>
        <v>&amp;TargetFrameName=None</v>
      </c>
      <c r="AJ28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7" s="71"/>
      <c r="AN2847" s="22"/>
      <c r="AO2847" s="22"/>
      <c r="AP2847" s="208"/>
      <c r="AQ2847" s="42" t="e">
        <f>IF(tbl_TransDet_Exp[[#This Row],[Custom SR Type]]="",INDEX(SR_Lookup[Section Name],MATCH(tbl_TransDet_Exp[[#This Row],[Account]],SR_Lookup[Account],0)),tbl_TransDet_Exp[[#This Row],[Custom SR Type]])</f>
        <v>#N/A</v>
      </c>
      <c r="AR2847" s="42">
        <f>VALUE(CONCATENATE(C2847,TEXT(tbl_TransDet_Exp[[#This Row],[Pd]],"00")))</f>
        <v>0</v>
      </c>
      <c r="AS2847" s="42" t="str">
        <f>TEXT(tbl_TransDet_Exp[[#This Row],[Project Id]],"000000")</f>
        <v>000000</v>
      </c>
      <c r="AT2847" s="42" t="e">
        <f>INDEX(Table11[Description],MATCH(tbl_TransDet_Exp[[#This Row],[Account]],Table11[GL Account],0))</f>
        <v>#N/A</v>
      </c>
      <c r="AU28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8" spans="2:47">
      <c r="B2848" s="11"/>
      <c r="C2848" s="243"/>
      <c r="D2848" s="243"/>
      <c r="E2848" s="11"/>
      <c r="F2848" s="11"/>
      <c r="G2848" s="11"/>
      <c r="H2848" s="11"/>
      <c r="I2848" s="11"/>
      <c r="J2848" s="11"/>
      <c r="K2848" s="11"/>
      <c r="L2848" s="11"/>
      <c r="M2848" s="11"/>
      <c r="N2848" s="11"/>
      <c r="O2848" s="244"/>
      <c r="P2848" s="11"/>
      <c r="Q2848" s="245"/>
      <c r="R2848" s="11"/>
      <c r="S2848" s="11"/>
      <c r="T2848" s="11"/>
      <c r="U2848" s="11"/>
      <c r="V2848" s="11"/>
      <c r="W2848" s="11"/>
      <c r="X2848" s="11"/>
      <c r="Y2848" s="11"/>
      <c r="Z2848" s="246"/>
      <c r="AA28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8" s="250" t="e">
        <f>IF(tbl_TransDet_Exp[[#This Row],[+/-  (HR GL Detail)]]&lt;&gt;"",tbl_TransDet_Exp[[#This Row],[+/-  (HR GL Detail)]],IF(#REF!&lt;&gt;"",#REF!,""))</f>
        <v>#REF!</v>
      </c>
      <c r="AC2848" s="250" t="str">
        <f t="shared" si="135"/>
        <v>https://financials.omni.fsu.edu/psp/sprdfi/EMPLOYEE/ERP/c/AUDIT_EXPENSE_FUNCTIONS.TE_EXP_SHEET_INQ.GBL?SHEET_ID=</v>
      </c>
      <c r="AD2848" s="250" t="str">
        <f t="shared" si="136"/>
        <v>&amp;PAGE=EX_SHEET_ENTRY</v>
      </c>
      <c r="AE2848" s="250" t="str">
        <f>IF(LEFT(tbl_TransDet_Exp[[#This Row],[Journal Id]],2)="EX",TEXT(tbl_TransDet_Exp[[#This Row],[Vch /Ex /PayId]],"0000000000"),"")</f>
        <v/>
      </c>
      <c r="AF2848" s="250" t="b">
        <f>IF(tbl_TransDet_Exp[[#This Row],[ER Lookup and Format]]&lt;&gt;"",CONCATENATE(tbl_TransDet_Exp[[#This Row],[https://financials.omni.fsu.edu/psp/sprdfi/EMPLOYEE/ERP/c/AUDIT_EXPENSE_FUNCTIONS.TE_EXP_SHEET_INQ.GBL?SHEET_ID=]],AE2848,tbl_TransDet_Exp[[#This Row],[&amp;PAGE=EX_SHEET_ENTRY]]))</f>
        <v>0</v>
      </c>
      <c r="AG2848" s="250" t="str">
        <f t="shared" si="137"/>
        <v>https://docmgmt.its.fsu.edu/NolijWeb/public/apiLoginCheck.jsp?redir=../documentviewer/%3FdocumentId%3D</v>
      </c>
      <c r="AH28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8" s="250" t="str">
        <f>tbl_TransDet_Exp[[#Headers],[&amp;TargetFrameName=None]]</f>
        <v>&amp;TargetFrameName=None</v>
      </c>
      <c r="AJ28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8" s="71"/>
      <c r="AN2848" s="22"/>
      <c r="AO2848" s="22"/>
      <c r="AP2848" s="208"/>
      <c r="AQ2848" s="42" t="e">
        <f>IF(tbl_TransDet_Exp[[#This Row],[Custom SR Type]]="",INDEX(SR_Lookup[Section Name],MATCH(tbl_TransDet_Exp[[#This Row],[Account]],SR_Lookup[Account],0)),tbl_TransDet_Exp[[#This Row],[Custom SR Type]])</f>
        <v>#N/A</v>
      </c>
      <c r="AR2848" s="42">
        <f>VALUE(CONCATENATE(C2848,TEXT(tbl_TransDet_Exp[[#This Row],[Pd]],"00")))</f>
        <v>0</v>
      </c>
      <c r="AS2848" s="42" t="str">
        <f>TEXT(tbl_TransDet_Exp[[#This Row],[Project Id]],"000000")</f>
        <v>000000</v>
      </c>
      <c r="AT2848" s="42" t="e">
        <f>INDEX(Table11[Description],MATCH(tbl_TransDet_Exp[[#This Row],[Account]],Table11[GL Account],0))</f>
        <v>#N/A</v>
      </c>
      <c r="AU28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49" spans="2:47">
      <c r="B2849" s="11"/>
      <c r="C2849" s="243"/>
      <c r="D2849" s="243"/>
      <c r="E2849" s="11"/>
      <c r="F2849" s="11"/>
      <c r="G2849" s="11"/>
      <c r="H2849" s="11"/>
      <c r="I2849" s="11"/>
      <c r="J2849" s="11"/>
      <c r="K2849" s="11"/>
      <c r="L2849" s="11"/>
      <c r="M2849" s="11"/>
      <c r="N2849" s="11"/>
      <c r="O2849" s="244"/>
      <c r="P2849" s="11"/>
      <c r="Q2849" s="245"/>
      <c r="R2849" s="11"/>
      <c r="S2849" s="11"/>
      <c r="T2849" s="11"/>
      <c r="U2849" s="11"/>
      <c r="V2849" s="11"/>
      <c r="W2849" s="11"/>
      <c r="X2849" s="11"/>
      <c r="Y2849" s="11"/>
      <c r="Z2849" s="246"/>
      <c r="AA28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49" s="250" t="e">
        <f>IF(tbl_TransDet_Exp[[#This Row],[+/-  (HR GL Detail)]]&lt;&gt;"",tbl_TransDet_Exp[[#This Row],[+/-  (HR GL Detail)]],IF(#REF!&lt;&gt;"",#REF!,""))</f>
        <v>#REF!</v>
      </c>
      <c r="AC2849" s="250" t="str">
        <f t="shared" si="135"/>
        <v>https://financials.omni.fsu.edu/psp/sprdfi/EMPLOYEE/ERP/c/AUDIT_EXPENSE_FUNCTIONS.TE_EXP_SHEET_INQ.GBL?SHEET_ID=</v>
      </c>
      <c r="AD2849" s="250" t="str">
        <f t="shared" si="136"/>
        <v>&amp;PAGE=EX_SHEET_ENTRY</v>
      </c>
      <c r="AE2849" s="250" t="str">
        <f>IF(LEFT(tbl_TransDet_Exp[[#This Row],[Journal Id]],2)="EX",TEXT(tbl_TransDet_Exp[[#This Row],[Vch /Ex /PayId]],"0000000000"),"")</f>
        <v/>
      </c>
      <c r="AF2849" s="250" t="b">
        <f>IF(tbl_TransDet_Exp[[#This Row],[ER Lookup and Format]]&lt;&gt;"",CONCATENATE(tbl_TransDet_Exp[[#This Row],[https://financials.omni.fsu.edu/psp/sprdfi/EMPLOYEE/ERP/c/AUDIT_EXPENSE_FUNCTIONS.TE_EXP_SHEET_INQ.GBL?SHEET_ID=]],AE2849,tbl_TransDet_Exp[[#This Row],[&amp;PAGE=EX_SHEET_ENTRY]]))</f>
        <v>0</v>
      </c>
      <c r="AG2849" s="250" t="str">
        <f t="shared" si="137"/>
        <v>https://docmgmt.its.fsu.edu/NolijWeb/public/apiLoginCheck.jsp?redir=../documentviewer/%3FdocumentId%3D</v>
      </c>
      <c r="AH28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49" s="250" t="str">
        <f>tbl_TransDet_Exp[[#Headers],[&amp;TargetFrameName=None]]</f>
        <v>&amp;TargetFrameName=None</v>
      </c>
      <c r="AJ28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49" s="71"/>
      <c r="AN2849" s="22"/>
      <c r="AO2849" s="22"/>
      <c r="AP2849" s="208"/>
      <c r="AQ2849" s="42" t="e">
        <f>IF(tbl_TransDet_Exp[[#This Row],[Custom SR Type]]="",INDEX(SR_Lookup[Section Name],MATCH(tbl_TransDet_Exp[[#This Row],[Account]],SR_Lookup[Account],0)),tbl_TransDet_Exp[[#This Row],[Custom SR Type]])</f>
        <v>#N/A</v>
      </c>
      <c r="AR2849" s="42">
        <f>VALUE(CONCATENATE(C2849,TEXT(tbl_TransDet_Exp[[#This Row],[Pd]],"00")))</f>
        <v>0</v>
      </c>
      <c r="AS2849" s="42" t="str">
        <f>TEXT(tbl_TransDet_Exp[[#This Row],[Project Id]],"000000")</f>
        <v>000000</v>
      </c>
      <c r="AT2849" s="42" t="e">
        <f>INDEX(Table11[Description],MATCH(tbl_TransDet_Exp[[#This Row],[Account]],Table11[GL Account],0))</f>
        <v>#N/A</v>
      </c>
      <c r="AU28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0" spans="2:47">
      <c r="B2850" s="11"/>
      <c r="C2850" s="243"/>
      <c r="D2850" s="243"/>
      <c r="E2850" s="11"/>
      <c r="F2850" s="11"/>
      <c r="G2850" s="11"/>
      <c r="H2850" s="11"/>
      <c r="I2850" s="11"/>
      <c r="J2850" s="11"/>
      <c r="K2850" s="11"/>
      <c r="L2850" s="11"/>
      <c r="M2850" s="11"/>
      <c r="N2850" s="11"/>
      <c r="O2850" s="244"/>
      <c r="P2850" s="11"/>
      <c r="Q2850" s="245"/>
      <c r="R2850" s="11"/>
      <c r="S2850" s="11"/>
      <c r="T2850" s="11"/>
      <c r="U2850" s="11"/>
      <c r="V2850" s="11"/>
      <c r="W2850" s="11"/>
      <c r="X2850" s="11"/>
      <c r="Y2850" s="11"/>
      <c r="Z2850" s="246"/>
      <c r="AA28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0" s="250" t="e">
        <f>IF(tbl_TransDet_Exp[[#This Row],[+/-  (HR GL Detail)]]&lt;&gt;"",tbl_TransDet_Exp[[#This Row],[+/-  (HR GL Detail)]],IF(#REF!&lt;&gt;"",#REF!,""))</f>
        <v>#REF!</v>
      </c>
      <c r="AC2850" s="250" t="str">
        <f t="shared" si="135"/>
        <v>https://financials.omni.fsu.edu/psp/sprdfi/EMPLOYEE/ERP/c/AUDIT_EXPENSE_FUNCTIONS.TE_EXP_SHEET_INQ.GBL?SHEET_ID=</v>
      </c>
      <c r="AD2850" s="250" t="str">
        <f t="shared" si="136"/>
        <v>&amp;PAGE=EX_SHEET_ENTRY</v>
      </c>
      <c r="AE2850" s="250" t="str">
        <f>IF(LEFT(tbl_TransDet_Exp[[#This Row],[Journal Id]],2)="EX",TEXT(tbl_TransDet_Exp[[#This Row],[Vch /Ex /PayId]],"0000000000"),"")</f>
        <v/>
      </c>
      <c r="AF2850" s="250" t="b">
        <f>IF(tbl_TransDet_Exp[[#This Row],[ER Lookup and Format]]&lt;&gt;"",CONCATENATE(tbl_TransDet_Exp[[#This Row],[https://financials.omni.fsu.edu/psp/sprdfi/EMPLOYEE/ERP/c/AUDIT_EXPENSE_FUNCTIONS.TE_EXP_SHEET_INQ.GBL?SHEET_ID=]],AE2850,tbl_TransDet_Exp[[#This Row],[&amp;PAGE=EX_SHEET_ENTRY]]))</f>
        <v>0</v>
      </c>
      <c r="AG2850" s="250" t="str">
        <f t="shared" si="137"/>
        <v>https://docmgmt.its.fsu.edu/NolijWeb/public/apiLoginCheck.jsp?redir=../documentviewer/%3FdocumentId%3D</v>
      </c>
      <c r="AH28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0" s="250" t="str">
        <f>tbl_TransDet_Exp[[#Headers],[&amp;TargetFrameName=None]]</f>
        <v>&amp;TargetFrameName=None</v>
      </c>
      <c r="AJ28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0" s="71"/>
      <c r="AN2850" s="22"/>
      <c r="AO2850" s="22"/>
      <c r="AP2850" s="208"/>
      <c r="AQ2850" s="42" t="e">
        <f>IF(tbl_TransDet_Exp[[#This Row],[Custom SR Type]]="",INDEX(SR_Lookup[Section Name],MATCH(tbl_TransDet_Exp[[#This Row],[Account]],SR_Lookup[Account],0)),tbl_TransDet_Exp[[#This Row],[Custom SR Type]])</f>
        <v>#N/A</v>
      </c>
      <c r="AR2850" s="42">
        <f>VALUE(CONCATENATE(C2850,TEXT(tbl_TransDet_Exp[[#This Row],[Pd]],"00")))</f>
        <v>0</v>
      </c>
      <c r="AS2850" s="42" t="str">
        <f>TEXT(tbl_TransDet_Exp[[#This Row],[Project Id]],"000000")</f>
        <v>000000</v>
      </c>
      <c r="AT2850" s="42" t="e">
        <f>INDEX(Table11[Description],MATCH(tbl_TransDet_Exp[[#This Row],[Account]],Table11[GL Account],0))</f>
        <v>#N/A</v>
      </c>
      <c r="AU28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1" spans="2:47">
      <c r="B2851" s="11"/>
      <c r="C2851" s="243"/>
      <c r="D2851" s="243"/>
      <c r="E2851" s="11"/>
      <c r="F2851" s="11"/>
      <c r="G2851" s="11"/>
      <c r="H2851" s="11"/>
      <c r="I2851" s="11"/>
      <c r="J2851" s="11"/>
      <c r="K2851" s="11"/>
      <c r="L2851" s="11"/>
      <c r="M2851" s="11"/>
      <c r="N2851" s="11"/>
      <c r="O2851" s="244"/>
      <c r="P2851" s="11"/>
      <c r="Q2851" s="245"/>
      <c r="R2851" s="11"/>
      <c r="S2851" s="11"/>
      <c r="T2851" s="11"/>
      <c r="U2851" s="11"/>
      <c r="V2851" s="11"/>
      <c r="W2851" s="11"/>
      <c r="X2851" s="11"/>
      <c r="Y2851" s="11"/>
      <c r="Z2851" s="246"/>
      <c r="AA28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1" s="250" t="e">
        <f>IF(tbl_TransDet_Exp[[#This Row],[+/-  (HR GL Detail)]]&lt;&gt;"",tbl_TransDet_Exp[[#This Row],[+/-  (HR GL Detail)]],IF(#REF!&lt;&gt;"",#REF!,""))</f>
        <v>#REF!</v>
      </c>
      <c r="AC2851" s="250" t="str">
        <f t="shared" si="135"/>
        <v>https://financials.omni.fsu.edu/psp/sprdfi/EMPLOYEE/ERP/c/AUDIT_EXPENSE_FUNCTIONS.TE_EXP_SHEET_INQ.GBL?SHEET_ID=</v>
      </c>
      <c r="AD2851" s="250" t="str">
        <f t="shared" si="136"/>
        <v>&amp;PAGE=EX_SHEET_ENTRY</v>
      </c>
      <c r="AE2851" s="250" t="str">
        <f>IF(LEFT(tbl_TransDet_Exp[[#This Row],[Journal Id]],2)="EX",TEXT(tbl_TransDet_Exp[[#This Row],[Vch /Ex /PayId]],"0000000000"),"")</f>
        <v/>
      </c>
      <c r="AF2851" s="250" t="b">
        <f>IF(tbl_TransDet_Exp[[#This Row],[ER Lookup and Format]]&lt;&gt;"",CONCATENATE(tbl_TransDet_Exp[[#This Row],[https://financials.omni.fsu.edu/psp/sprdfi/EMPLOYEE/ERP/c/AUDIT_EXPENSE_FUNCTIONS.TE_EXP_SHEET_INQ.GBL?SHEET_ID=]],AE2851,tbl_TransDet_Exp[[#This Row],[&amp;PAGE=EX_SHEET_ENTRY]]))</f>
        <v>0</v>
      </c>
      <c r="AG2851" s="250" t="str">
        <f t="shared" si="137"/>
        <v>https://docmgmt.its.fsu.edu/NolijWeb/public/apiLoginCheck.jsp?redir=../documentviewer/%3FdocumentId%3D</v>
      </c>
      <c r="AH28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1" s="250" t="str">
        <f>tbl_TransDet_Exp[[#Headers],[&amp;TargetFrameName=None]]</f>
        <v>&amp;TargetFrameName=None</v>
      </c>
      <c r="AJ28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1" s="71"/>
      <c r="AN2851" s="22"/>
      <c r="AO2851" s="22"/>
      <c r="AP2851" s="208"/>
      <c r="AQ2851" s="42" t="e">
        <f>IF(tbl_TransDet_Exp[[#This Row],[Custom SR Type]]="",INDEX(SR_Lookup[Section Name],MATCH(tbl_TransDet_Exp[[#This Row],[Account]],SR_Lookup[Account],0)),tbl_TransDet_Exp[[#This Row],[Custom SR Type]])</f>
        <v>#N/A</v>
      </c>
      <c r="AR2851" s="42">
        <f>VALUE(CONCATENATE(C2851,TEXT(tbl_TransDet_Exp[[#This Row],[Pd]],"00")))</f>
        <v>0</v>
      </c>
      <c r="AS2851" s="42" t="str">
        <f>TEXT(tbl_TransDet_Exp[[#This Row],[Project Id]],"000000")</f>
        <v>000000</v>
      </c>
      <c r="AT2851" s="42" t="e">
        <f>INDEX(Table11[Description],MATCH(tbl_TransDet_Exp[[#This Row],[Account]],Table11[GL Account],0))</f>
        <v>#N/A</v>
      </c>
      <c r="AU28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2" spans="2:47">
      <c r="B2852" s="11"/>
      <c r="C2852" s="243"/>
      <c r="D2852" s="243"/>
      <c r="E2852" s="11"/>
      <c r="F2852" s="11"/>
      <c r="G2852" s="11"/>
      <c r="H2852" s="11"/>
      <c r="I2852" s="11"/>
      <c r="J2852" s="11"/>
      <c r="K2852" s="11"/>
      <c r="L2852" s="11"/>
      <c r="M2852" s="11"/>
      <c r="N2852" s="11"/>
      <c r="O2852" s="244"/>
      <c r="P2852" s="11"/>
      <c r="Q2852" s="245"/>
      <c r="R2852" s="11"/>
      <c r="S2852" s="11"/>
      <c r="T2852" s="11"/>
      <c r="U2852" s="11"/>
      <c r="V2852" s="11"/>
      <c r="W2852" s="11"/>
      <c r="X2852" s="11"/>
      <c r="Y2852" s="11"/>
      <c r="Z2852" s="246"/>
      <c r="AA28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2" s="250" t="e">
        <f>IF(tbl_TransDet_Exp[[#This Row],[+/-  (HR GL Detail)]]&lt;&gt;"",tbl_TransDet_Exp[[#This Row],[+/-  (HR GL Detail)]],IF(#REF!&lt;&gt;"",#REF!,""))</f>
        <v>#REF!</v>
      </c>
      <c r="AC2852" s="250" t="str">
        <f t="shared" si="135"/>
        <v>https://financials.omni.fsu.edu/psp/sprdfi/EMPLOYEE/ERP/c/AUDIT_EXPENSE_FUNCTIONS.TE_EXP_SHEET_INQ.GBL?SHEET_ID=</v>
      </c>
      <c r="AD2852" s="250" t="str">
        <f t="shared" si="136"/>
        <v>&amp;PAGE=EX_SHEET_ENTRY</v>
      </c>
      <c r="AE2852" s="250" t="str">
        <f>IF(LEFT(tbl_TransDet_Exp[[#This Row],[Journal Id]],2)="EX",TEXT(tbl_TransDet_Exp[[#This Row],[Vch /Ex /PayId]],"0000000000"),"")</f>
        <v/>
      </c>
      <c r="AF2852" s="250" t="b">
        <f>IF(tbl_TransDet_Exp[[#This Row],[ER Lookup and Format]]&lt;&gt;"",CONCATENATE(tbl_TransDet_Exp[[#This Row],[https://financials.omni.fsu.edu/psp/sprdfi/EMPLOYEE/ERP/c/AUDIT_EXPENSE_FUNCTIONS.TE_EXP_SHEET_INQ.GBL?SHEET_ID=]],AE2852,tbl_TransDet_Exp[[#This Row],[&amp;PAGE=EX_SHEET_ENTRY]]))</f>
        <v>0</v>
      </c>
      <c r="AG2852" s="250" t="str">
        <f t="shared" si="137"/>
        <v>https://docmgmt.its.fsu.edu/NolijWeb/public/apiLoginCheck.jsp?redir=../documentviewer/%3FdocumentId%3D</v>
      </c>
      <c r="AH28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2" s="250" t="str">
        <f>tbl_TransDet_Exp[[#Headers],[&amp;TargetFrameName=None]]</f>
        <v>&amp;TargetFrameName=None</v>
      </c>
      <c r="AJ28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2" s="71"/>
      <c r="AN2852" s="22"/>
      <c r="AO2852" s="22"/>
      <c r="AP2852" s="208"/>
      <c r="AQ2852" s="42" t="e">
        <f>IF(tbl_TransDet_Exp[[#This Row],[Custom SR Type]]="",INDEX(SR_Lookup[Section Name],MATCH(tbl_TransDet_Exp[[#This Row],[Account]],SR_Lookup[Account],0)),tbl_TransDet_Exp[[#This Row],[Custom SR Type]])</f>
        <v>#N/A</v>
      </c>
      <c r="AR2852" s="42">
        <f>VALUE(CONCATENATE(C2852,TEXT(tbl_TransDet_Exp[[#This Row],[Pd]],"00")))</f>
        <v>0</v>
      </c>
      <c r="AS2852" s="42" t="str">
        <f>TEXT(tbl_TransDet_Exp[[#This Row],[Project Id]],"000000")</f>
        <v>000000</v>
      </c>
      <c r="AT2852" s="42" t="e">
        <f>INDEX(Table11[Description],MATCH(tbl_TransDet_Exp[[#This Row],[Account]],Table11[GL Account],0))</f>
        <v>#N/A</v>
      </c>
      <c r="AU28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3" spans="2:47">
      <c r="B2853" s="11"/>
      <c r="C2853" s="243"/>
      <c r="D2853" s="243"/>
      <c r="E2853" s="11"/>
      <c r="F2853" s="11"/>
      <c r="G2853" s="11"/>
      <c r="H2853" s="11"/>
      <c r="I2853" s="11"/>
      <c r="J2853" s="11"/>
      <c r="K2853" s="11"/>
      <c r="L2853" s="11"/>
      <c r="M2853" s="11"/>
      <c r="N2853" s="11"/>
      <c r="O2853" s="244"/>
      <c r="P2853" s="11"/>
      <c r="Q2853" s="245"/>
      <c r="R2853" s="11"/>
      <c r="S2853" s="11"/>
      <c r="T2853" s="11"/>
      <c r="U2853" s="11"/>
      <c r="V2853" s="11"/>
      <c r="W2853" s="11"/>
      <c r="X2853" s="11"/>
      <c r="Y2853" s="11"/>
      <c r="Z2853" s="246"/>
      <c r="AA28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3" s="250" t="e">
        <f>IF(tbl_TransDet_Exp[[#This Row],[+/-  (HR GL Detail)]]&lt;&gt;"",tbl_TransDet_Exp[[#This Row],[+/-  (HR GL Detail)]],IF(#REF!&lt;&gt;"",#REF!,""))</f>
        <v>#REF!</v>
      </c>
      <c r="AC2853" s="250" t="str">
        <f t="shared" si="135"/>
        <v>https://financials.omni.fsu.edu/psp/sprdfi/EMPLOYEE/ERP/c/AUDIT_EXPENSE_FUNCTIONS.TE_EXP_SHEET_INQ.GBL?SHEET_ID=</v>
      </c>
      <c r="AD2853" s="250" t="str">
        <f t="shared" si="136"/>
        <v>&amp;PAGE=EX_SHEET_ENTRY</v>
      </c>
      <c r="AE2853" s="250" t="str">
        <f>IF(LEFT(tbl_TransDet_Exp[[#This Row],[Journal Id]],2)="EX",TEXT(tbl_TransDet_Exp[[#This Row],[Vch /Ex /PayId]],"0000000000"),"")</f>
        <v/>
      </c>
      <c r="AF2853" s="250" t="b">
        <f>IF(tbl_TransDet_Exp[[#This Row],[ER Lookup and Format]]&lt;&gt;"",CONCATENATE(tbl_TransDet_Exp[[#This Row],[https://financials.omni.fsu.edu/psp/sprdfi/EMPLOYEE/ERP/c/AUDIT_EXPENSE_FUNCTIONS.TE_EXP_SHEET_INQ.GBL?SHEET_ID=]],AE2853,tbl_TransDet_Exp[[#This Row],[&amp;PAGE=EX_SHEET_ENTRY]]))</f>
        <v>0</v>
      </c>
      <c r="AG2853" s="250" t="str">
        <f t="shared" si="137"/>
        <v>https://docmgmt.its.fsu.edu/NolijWeb/public/apiLoginCheck.jsp?redir=../documentviewer/%3FdocumentId%3D</v>
      </c>
      <c r="AH28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3" s="250" t="str">
        <f>tbl_TransDet_Exp[[#Headers],[&amp;TargetFrameName=None]]</f>
        <v>&amp;TargetFrameName=None</v>
      </c>
      <c r="AJ28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3" s="71"/>
      <c r="AN2853" s="22"/>
      <c r="AO2853" s="22"/>
      <c r="AP2853" s="208"/>
      <c r="AQ2853" s="42" t="e">
        <f>IF(tbl_TransDet_Exp[[#This Row],[Custom SR Type]]="",INDEX(SR_Lookup[Section Name],MATCH(tbl_TransDet_Exp[[#This Row],[Account]],SR_Lookup[Account],0)),tbl_TransDet_Exp[[#This Row],[Custom SR Type]])</f>
        <v>#N/A</v>
      </c>
      <c r="AR2853" s="42">
        <f>VALUE(CONCATENATE(C2853,TEXT(tbl_TransDet_Exp[[#This Row],[Pd]],"00")))</f>
        <v>0</v>
      </c>
      <c r="AS2853" s="42" t="str">
        <f>TEXT(tbl_TransDet_Exp[[#This Row],[Project Id]],"000000")</f>
        <v>000000</v>
      </c>
      <c r="AT2853" s="42" t="e">
        <f>INDEX(Table11[Description],MATCH(tbl_TransDet_Exp[[#This Row],[Account]],Table11[GL Account],0))</f>
        <v>#N/A</v>
      </c>
      <c r="AU28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4" spans="2:47">
      <c r="B2854" s="11"/>
      <c r="C2854" s="243"/>
      <c r="D2854" s="243"/>
      <c r="E2854" s="11"/>
      <c r="F2854" s="11"/>
      <c r="G2854" s="11"/>
      <c r="H2854" s="11"/>
      <c r="I2854" s="11"/>
      <c r="J2854" s="11"/>
      <c r="K2854" s="11"/>
      <c r="L2854" s="11"/>
      <c r="M2854" s="11"/>
      <c r="N2854" s="11"/>
      <c r="O2854" s="244"/>
      <c r="P2854" s="11"/>
      <c r="Q2854" s="245"/>
      <c r="R2854" s="11"/>
      <c r="S2854" s="11"/>
      <c r="T2854" s="11"/>
      <c r="U2854" s="11"/>
      <c r="V2854" s="11"/>
      <c r="W2854" s="11"/>
      <c r="X2854" s="11"/>
      <c r="Y2854" s="11"/>
      <c r="Z2854" s="246"/>
      <c r="AA28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4" s="250" t="e">
        <f>IF(tbl_TransDet_Exp[[#This Row],[+/-  (HR GL Detail)]]&lt;&gt;"",tbl_TransDet_Exp[[#This Row],[+/-  (HR GL Detail)]],IF(#REF!&lt;&gt;"",#REF!,""))</f>
        <v>#REF!</v>
      </c>
      <c r="AC2854" s="250" t="str">
        <f t="shared" si="135"/>
        <v>https://financials.omni.fsu.edu/psp/sprdfi/EMPLOYEE/ERP/c/AUDIT_EXPENSE_FUNCTIONS.TE_EXP_SHEET_INQ.GBL?SHEET_ID=</v>
      </c>
      <c r="AD2854" s="250" t="str">
        <f t="shared" si="136"/>
        <v>&amp;PAGE=EX_SHEET_ENTRY</v>
      </c>
      <c r="AE2854" s="250" t="str">
        <f>IF(LEFT(tbl_TransDet_Exp[[#This Row],[Journal Id]],2)="EX",TEXT(tbl_TransDet_Exp[[#This Row],[Vch /Ex /PayId]],"0000000000"),"")</f>
        <v/>
      </c>
      <c r="AF2854" s="250" t="b">
        <f>IF(tbl_TransDet_Exp[[#This Row],[ER Lookup and Format]]&lt;&gt;"",CONCATENATE(tbl_TransDet_Exp[[#This Row],[https://financials.omni.fsu.edu/psp/sprdfi/EMPLOYEE/ERP/c/AUDIT_EXPENSE_FUNCTIONS.TE_EXP_SHEET_INQ.GBL?SHEET_ID=]],AE2854,tbl_TransDet_Exp[[#This Row],[&amp;PAGE=EX_SHEET_ENTRY]]))</f>
        <v>0</v>
      </c>
      <c r="AG2854" s="250" t="str">
        <f t="shared" si="137"/>
        <v>https://docmgmt.its.fsu.edu/NolijWeb/public/apiLoginCheck.jsp?redir=../documentviewer/%3FdocumentId%3D</v>
      </c>
      <c r="AH28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4" s="250" t="str">
        <f>tbl_TransDet_Exp[[#Headers],[&amp;TargetFrameName=None]]</f>
        <v>&amp;TargetFrameName=None</v>
      </c>
      <c r="AJ28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4" s="71"/>
      <c r="AN2854" s="22"/>
      <c r="AO2854" s="22"/>
      <c r="AP2854" s="208"/>
      <c r="AQ2854" s="42" t="e">
        <f>IF(tbl_TransDet_Exp[[#This Row],[Custom SR Type]]="",INDEX(SR_Lookup[Section Name],MATCH(tbl_TransDet_Exp[[#This Row],[Account]],SR_Lookup[Account],0)),tbl_TransDet_Exp[[#This Row],[Custom SR Type]])</f>
        <v>#N/A</v>
      </c>
      <c r="AR2854" s="42">
        <f>VALUE(CONCATENATE(C2854,TEXT(tbl_TransDet_Exp[[#This Row],[Pd]],"00")))</f>
        <v>0</v>
      </c>
      <c r="AS2854" s="42" t="str">
        <f>TEXT(tbl_TransDet_Exp[[#This Row],[Project Id]],"000000")</f>
        <v>000000</v>
      </c>
      <c r="AT2854" s="42" t="e">
        <f>INDEX(Table11[Description],MATCH(tbl_TransDet_Exp[[#This Row],[Account]],Table11[GL Account],0))</f>
        <v>#N/A</v>
      </c>
      <c r="AU28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5" spans="2:47">
      <c r="B2855" s="11"/>
      <c r="C2855" s="243"/>
      <c r="D2855" s="243"/>
      <c r="E2855" s="11"/>
      <c r="F2855" s="11"/>
      <c r="G2855" s="11"/>
      <c r="H2855" s="11"/>
      <c r="I2855" s="11"/>
      <c r="J2855" s="11"/>
      <c r="K2855" s="11"/>
      <c r="L2855" s="11"/>
      <c r="M2855" s="11"/>
      <c r="N2855" s="11"/>
      <c r="O2855" s="244"/>
      <c r="P2855" s="11"/>
      <c r="Q2855" s="245"/>
      <c r="R2855" s="11"/>
      <c r="S2855" s="11"/>
      <c r="T2855" s="11"/>
      <c r="U2855" s="11"/>
      <c r="V2855" s="11"/>
      <c r="W2855" s="11"/>
      <c r="X2855" s="11"/>
      <c r="Y2855" s="11"/>
      <c r="Z2855" s="246"/>
      <c r="AA28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5" s="250" t="e">
        <f>IF(tbl_TransDet_Exp[[#This Row],[+/-  (HR GL Detail)]]&lt;&gt;"",tbl_TransDet_Exp[[#This Row],[+/-  (HR GL Detail)]],IF(#REF!&lt;&gt;"",#REF!,""))</f>
        <v>#REF!</v>
      </c>
      <c r="AC2855" s="250" t="str">
        <f t="shared" si="135"/>
        <v>https://financials.omni.fsu.edu/psp/sprdfi/EMPLOYEE/ERP/c/AUDIT_EXPENSE_FUNCTIONS.TE_EXP_SHEET_INQ.GBL?SHEET_ID=</v>
      </c>
      <c r="AD2855" s="250" t="str">
        <f t="shared" si="136"/>
        <v>&amp;PAGE=EX_SHEET_ENTRY</v>
      </c>
      <c r="AE2855" s="250" t="str">
        <f>IF(LEFT(tbl_TransDet_Exp[[#This Row],[Journal Id]],2)="EX",TEXT(tbl_TransDet_Exp[[#This Row],[Vch /Ex /PayId]],"0000000000"),"")</f>
        <v/>
      </c>
      <c r="AF2855" s="250" t="b">
        <f>IF(tbl_TransDet_Exp[[#This Row],[ER Lookup and Format]]&lt;&gt;"",CONCATENATE(tbl_TransDet_Exp[[#This Row],[https://financials.omni.fsu.edu/psp/sprdfi/EMPLOYEE/ERP/c/AUDIT_EXPENSE_FUNCTIONS.TE_EXP_SHEET_INQ.GBL?SHEET_ID=]],AE2855,tbl_TransDet_Exp[[#This Row],[&amp;PAGE=EX_SHEET_ENTRY]]))</f>
        <v>0</v>
      </c>
      <c r="AG2855" s="250" t="str">
        <f t="shared" si="137"/>
        <v>https://docmgmt.its.fsu.edu/NolijWeb/public/apiLoginCheck.jsp?redir=../documentviewer/%3FdocumentId%3D</v>
      </c>
      <c r="AH28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5" s="250" t="str">
        <f>tbl_TransDet_Exp[[#Headers],[&amp;TargetFrameName=None]]</f>
        <v>&amp;TargetFrameName=None</v>
      </c>
      <c r="AJ28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5" s="71"/>
      <c r="AN2855" s="22"/>
      <c r="AO2855" s="22"/>
      <c r="AP2855" s="208"/>
      <c r="AQ2855" s="42" t="e">
        <f>IF(tbl_TransDet_Exp[[#This Row],[Custom SR Type]]="",INDEX(SR_Lookup[Section Name],MATCH(tbl_TransDet_Exp[[#This Row],[Account]],SR_Lookup[Account],0)),tbl_TransDet_Exp[[#This Row],[Custom SR Type]])</f>
        <v>#N/A</v>
      </c>
      <c r="AR2855" s="42">
        <f>VALUE(CONCATENATE(C2855,TEXT(tbl_TransDet_Exp[[#This Row],[Pd]],"00")))</f>
        <v>0</v>
      </c>
      <c r="AS2855" s="42" t="str">
        <f>TEXT(tbl_TransDet_Exp[[#This Row],[Project Id]],"000000")</f>
        <v>000000</v>
      </c>
      <c r="AT2855" s="42" t="e">
        <f>INDEX(Table11[Description],MATCH(tbl_TransDet_Exp[[#This Row],[Account]],Table11[GL Account],0))</f>
        <v>#N/A</v>
      </c>
      <c r="AU28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6" spans="2:47">
      <c r="B2856" s="11"/>
      <c r="C2856" s="243"/>
      <c r="D2856" s="243"/>
      <c r="E2856" s="11"/>
      <c r="F2856" s="11"/>
      <c r="G2856" s="11"/>
      <c r="H2856" s="11"/>
      <c r="I2856" s="11"/>
      <c r="J2856" s="11"/>
      <c r="K2856" s="11"/>
      <c r="L2856" s="11"/>
      <c r="M2856" s="11"/>
      <c r="N2856" s="11"/>
      <c r="O2856" s="244"/>
      <c r="P2856" s="11"/>
      <c r="Q2856" s="245"/>
      <c r="R2856" s="11"/>
      <c r="S2856" s="11"/>
      <c r="T2856" s="11"/>
      <c r="U2856" s="11"/>
      <c r="V2856" s="11"/>
      <c r="W2856" s="11"/>
      <c r="X2856" s="11"/>
      <c r="Y2856" s="11"/>
      <c r="Z2856" s="246"/>
      <c r="AA28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6" s="250" t="e">
        <f>IF(tbl_TransDet_Exp[[#This Row],[+/-  (HR GL Detail)]]&lt;&gt;"",tbl_TransDet_Exp[[#This Row],[+/-  (HR GL Detail)]],IF(#REF!&lt;&gt;"",#REF!,""))</f>
        <v>#REF!</v>
      </c>
      <c r="AC2856" s="250" t="str">
        <f t="shared" si="135"/>
        <v>https://financials.omni.fsu.edu/psp/sprdfi/EMPLOYEE/ERP/c/AUDIT_EXPENSE_FUNCTIONS.TE_EXP_SHEET_INQ.GBL?SHEET_ID=</v>
      </c>
      <c r="AD2856" s="250" t="str">
        <f t="shared" si="136"/>
        <v>&amp;PAGE=EX_SHEET_ENTRY</v>
      </c>
      <c r="AE2856" s="250" t="str">
        <f>IF(LEFT(tbl_TransDet_Exp[[#This Row],[Journal Id]],2)="EX",TEXT(tbl_TransDet_Exp[[#This Row],[Vch /Ex /PayId]],"0000000000"),"")</f>
        <v/>
      </c>
      <c r="AF2856" s="250" t="b">
        <f>IF(tbl_TransDet_Exp[[#This Row],[ER Lookup and Format]]&lt;&gt;"",CONCATENATE(tbl_TransDet_Exp[[#This Row],[https://financials.omni.fsu.edu/psp/sprdfi/EMPLOYEE/ERP/c/AUDIT_EXPENSE_FUNCTIONS.TE_EXP_SHEET_INQ.GBL?SHEET_ID=]],AE2856,tbl_TransDet_Exp[[#This Row],[&amp;PAGE=EX_SHEET_ENTRY]]))</f>
        <v>0</v>
      </c>
      <c r="AG2856" s="250" t="str">
        <f t="shared" si="137"/>
        <v>https://docmgmt.its.fsu.edu/NolijWeb/public/apiLoginCheck.jsp?redir=../documentviewer/%3FdocumentId%3D</v>
      </c>
      <c r="AH28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6" s="250" t="str">
        <f>tbl_TransDet_Exp[[#Headers],[&amp;TargetFrameName=None]]</f>
        <v>&amp;TargetFrameName=None</v>
      </c>
      <c r="AJ28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6" s="71"/>
      <c r="AN2856" s="22"/>
      <c r="AO2856" s="22"/>
      <c r="AP2856" s="208"/>
      <c r="AQ2856" s="42" t="e">
        <f>IF(tbl_TransDet_Exp[[#This Row],[Custom SR Type]]="",INDEX(SR_Lookup[Section Name],MATCH(tbl_TransDet_Exp[[#This Row],[Account]],SR_Lookup[Account],0)),tbl_TransDet_Exp[[#This Row],[Custom SR Type]])</f>
        <v>#N/A</v>
      </c>
      <c r="AR2856" s="42">
        <f>VALUE(CONCATENATE(C2856,TEXT(tbl_TransDet_Exp[[#This Row],[Pd]],"00")))</f>
        <v>0</v>
      </c>
      <c r="AS2856" s="42" t="str">
        <f>TEXT(tbl_TransDet_Exp[[#This Row],[Project Id]],"000000")</f>
        <v>000000</v>
      </c>
      <c r="AT2856" s="42" t="e">
        <f>INDEX(Table11[Description],MATCH(tbl_TransDet_Exp[[#This Row],[Account]],Table11[GL Account],0))</f>
        <v>#N/A</v>
      </c>
      <c r="AU28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7" spans="2:47">
      <c r="B2857" s="11"/>
      <c r="C2857" s="243"/>
      <c r="D2857" s="243"/>
      <c r="E2857" s="11"/>
      <c r="F2857" s="11"/>
      <c r="G2857" s="11"/>
      <c r="H2857" s="11"/>
      <c r="I2857" s="11"/>
      <c r="J2857" s="11"/>
      <c r="K2857" s="11"/>
      <c r="L2857" s="11"/>
      <c r="M2857" s="11"/>
      <c r="N2857" s="11"/>
      <c r="O2857" s="244"/>
      <c r="P2857" s="11"/>
      <c r="Q2857" s="245"/>
      <c r="R2857" s="11"/>
      <c r="S2857" s="11"/>
      <c r="T2857" s="11"/>
      <c r="U2857" s="11"/>
      <c r="V2857" s="11"/>
      <c r="W2857" s="11"/>
      <c r="X2857" s="11"/>
      <c r="Y2857" s="11"/>
      <c r="Z2857" s="246"/>
      <c r="AA28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7" s="250" t="e">
        <f>IF(tbl_TransDet_Exp[[#This Row],[+/-  (HR GL Detail)]]&lt;&gt;"",tbl_TransDet_Exp[[#This Row],[+/-  (HR GL Detail)]],IF(#REF!&lt;&gt;"",#REF!,""))</f>
        <v>#REF!</v>
      </c>
      <c r="AC2857" s="250" t="str">
        <f t="shared" si="135"/>
        <v>https://financials.omni.fsu.edu/psp/sprdfi/EMPLOYEE/ERP/c/AUDIT_EXPENSE_FUNCTIONS.TE_EXP_SHEET_INQ.GBL?SHEET_ID=</v>
      </c>
      <c r="AD2857" s="250" t="str">
        <f t="shared" si="136"/>
        <v>&amp;PAGE=EX_SHEET_ENTRY</v>
      </c>
      <c r="AE2857" s="250" t="str">
        <f>IF(LEFT(tbl_TransDet_Exp[[#This Row],[Journal Id]],2)="EX",TEXT(tbl_TransDet_Exp[[#This Row],[Vch /Ex /PayId]],"0000000000"),"")</f>
        <v/>
      </c>
      <c r="AF2857" s="250" t="b">
        <f>IF(tbl_TransDet_Exp[[#This Row],[ER Lookup and Format]]&lt;&gt;"",CONCATENATE(tbl_TransDet_Exp[[#This Row],[https://financials.omni.fsu.edu/psp/sprdfi/EMPLOYEE/ERP/c/AUDIT_EXPENSE_FUNCTIONS.TE_EXP_SHEET_INQ.GBL?SHEET_ID=]],AE2857,tbl_TransDet_Exp[[#This Row],[&amp;PAGE=EX_SHEET_ENTRY]]))</f>
        <v>0</v>
      </c>
      <c r="AG2857" s="250" t="str">
        <f t="shared" si="137"/>
        <v>https://docmgmt.its.fsu.edu/NolijWeb/public/apiLoginCheck.jsp?redir=../documentviewer/%3FdocumentId%3D</v>
      </c>
      <c r="AH28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7" s="250" t="str">
        <f>tbl_TransDet_Exp[[#Headers],[&amp;TargetFrameName=None]]</f>
        <v>&amp;TargetFrameName=None</v>
      </c>
      <c r="AJ28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7" s="71"/>
      <c r="AN2857" s="22"/>
      <c r="AO2857" s="22"/>
      <c r="AP2857" s="208"/>
      <c r="AQ2857" s="42" t="e">
        <f>IF(tbl_TransDet_Exp[[#This Row],[Custom SR Type]]="",INDEX(SR_Lookup[Section Name],MATCH(tbl_TransDet_Exp[[#This Row],[Account]],SR_Lookup[Account],0)),tbl_TransDet_Exp[[#This Row],[Custom SR Type]])</f>
        <v>#N/A</v>
      </c>
      <c r="AR2857" s="42">
        <f>VALUE(CONCATENATE(C2857,TEXT(tbl_TransDet_Exp[[#This Row],[Pd]],"00")))</f>
        <v>0</v>
      </c>
      <c r="AS2857" s="42" t="str">
        <f>TEXT(tbl_TransDet_Exp[[#This Row],[Project Id]],"000000")</f>
        <v>000000</v>
      </c>
      <c r="AT2857" s="42" t="e">
        <f>INDEX(Table11[Description],MATCH(tbl_TransDet_Exp[[#This Row],[Account]],Table11[GL Account],0))</f>
        <v>#N/A</v>
      </c>
      <c r="AU28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8" spans="2:47">
      <c r="B2858" s="11"/>
      <c r="C2858" s="243"/>
      <c r="D2858" s="243"/>
      <c r="E2858" s="11"/>
      <c r="F2858" s="11"/>
      <c r="G2858" s="11"/>
      <c r="H2858" s="11"/>
      <c r="I2858" s="11"/>
      <c r="J2858" s="11"/>
      <c r="K2858" s="11"/>
      <c r="L2858" s="11"/>
      <c r="M2858" s="11"/>
      <c r="N2858" s="11"/>
      <c r="O2858" s="244"/>
      <c r="P2858" s="11"/>
      <c r="Q2858" s="245"/>
      <c r="R2858" s="11"/>
      <c r="S2858" s="11"/>
      <c r="T2858" s="11"/>
      <c r="U2858" s="11"/>
      <c r="V2858" s="11"/>
      <c r="W2858" s="11"/>
      <c r="X2858" s="11"/>
      <c r="Y2858" s="11"/>
      <c r="Z2858" s="246"/>
      <c r="AA28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8" s="250" t="e">
        <f>IF(tbl_TransDet_Exp[[#This Row],[+/-  (HR GL Detail)]]&lt;&gt;"",tbl_TransDet_Exp[[#This Row],[+/-  (HR GL Detail)]],IF(#REF!&lt;&gt;"",#REF!,""))</f>
        <v>#REF!</v>
      </c>
      <c r="AC2858" s="250" t="str">
        <f t="shared" si="135"/>
        <v>https://financials.omni.fsu.edu/psp/sprdfi/EMPLOYEE/ERP/c/AUDIT_EXPENSE_FUNCTIONS.TE_EXP_SHEET_INQ.GBL?SHEET_ID=</v>
      </c>
      <c r="AD2858" s="250" t="str">
        <f t="shared" si="136"/>
        <v>&amp;PAGE=EX_SHEET_ENTRY</v>
      </c>
      <c r="AE2858" s="250" t="str">
        <f>IF(LEFT(tbl_TransDet_Exp[[#This Row],[Journal Id]],2)="EX",TEXT(tbl_TransDet_Exp[[#This Row],[Vch /Ex /PayId]],"0000000000"),"")</f>
        <v/>
      </c>
      <c r="AF2858" s="250" t="b">
        <f>IF(tbl_TransDet_Exp[[#This Row],[ER Lookup and Format]]&lt;&gt;"",CONCATENATE(tbl_TransDet_Exp[[#This Row],[https://financials.omni.fsu.edu/psp/sprdfi/EMPLOYEE/ERP/c/AUDIT_EXPENSE_FUNCTIONS.TE_EXP_SHEET_INQ.GBL?SHEET_ID=]],AE2858,tbl_TransDet_Exp[[#This Row],[&amp;PAGE=EX_SHEET_ENTRY]]))</f>
        <v>0</v>
      </c>
      <c r="AG2858" s="250" t="str">
        <f t="shared" si="137"/>
        <v>https://docmgmt.its.fsu.edu/NolijWeb/public/apiLoginCheck.jsp?redir=../documentviewer/%3FdocumentId%3D</v>
      </c>
      <c r="AH28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8" s="250" t="str">
        <f>tbl_TransDet_Exp[[#Headers],[&amp;TargetFrameName=None]]</f>
        <v>&amp;TargetFrameName=None</v>
      </c>
      <c r="AJ28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8" s="71"/>
      <c r="AN2858" s="22"/>
      <c r="AO2858" s="22"/>
      <c r="AP2858" s="208"/>
      <c r="AQ2858" s="42" t="e">
        <f>IF(tbl_TransDet_Exp[[#This Row],[Custom SR Type]]="",INDEX(SR_Lookup[Section Name],MATCH(tbl_TransDet_Exp[[#This Row],[Account]],SR_Lookup[Account],0)),tbl_TransDet_Exp[[#This Row],[Custom SR Type]])</f>
        <v>#N/A</v>
      </c>
      <c r="AR2858" s="42">
        <f>VALUE(CONCATENATE(C2858,TEXT(tbl_TransDet_Exp[[#This Row],[Pd]],"00")))</f>
        <v>0</v>
      </c>
      <c r="AS2858" s="42" t="str">
        <f>TEXT(tbl_TransDet_Exp[[#This Row],[Project Id]],"000000")</f>
        <v>000000</v>
      </c>
      <c r="AT2858" s="42" t="e">
        <f>INDEX(Table11[Description],MATCH(tbl_TransDet_Exp[[#This Row],[Account]],Table11[GL Account],0))</f>
        <v>#N/A</v>
      </c>
      <c r="AU28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59" spans="2:47">
      <c r="B2859" s="11"/>
      <c r="C2859" s="243"/>
      <c r="D2859" s="243"/>
      <c r="E2859" s="11"/>
      <c r="F2859" s="11"/>
      <c r="G2859" s="11"/>
      <c r="H2859" s="11"/>
      <c r="I2859" s="11"/>
      <c r="J2859" s="11"/>
      <c r="K2859" s="11"/>
      <c r="L2859" s="11"/>
      <c r="M2859" s="11"/>
      <c r="N2859" s="11"/>
      <c r="O2859" s="244"/>
      <c r="P2859" s="11"/>
      <c r="Q2859" s="245"/>
      <c r="R2859" s="11"/>
      <c r="S2859" s="11"/>
      <c r="T2859" s="11"/>
      <c r="U2859" s="11"/>
      <c r="V2859" s="11"/>
      <c r="W2859" s="11"/>
      <c r="X2859" s="11"/>
      <c r="Y2859" s="11"/>
      <c r="Z2859" s="246"/>
      <c r="AA28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59" s="250" t="e">
        <f>IF(tbl_TransDet_Exp[[#This Row],[+/-  (HR GL Detail)]]&lt;&gt;"",tbl_TransDet_Exp[[#This Row],[+/-  (HR GL Detail)]],IF(#REF!&lt;&gt;"",#REF!,""))</f>
        <v>#REF!</v>
      </c>
      <c r="AC2859" s="250" t="str">
        <f t="shared" si="135"/>
        <v>https://financials.omni.fsu.edu/psp/sprdfi/EMPLOYEE/ERP/c/AUDIT_EXPENSE_FUNCTIONS.TE_EXP_SHEET_INQ.GBL?SHEET_ID=</v>
      </c>
      <c r="AD2859" s="250" t="str">
        <f t="shared" si="136"/>
        <v>&amp;PAGE=EX_SHEET_ENTRY</v>
      </c>
      <c r="AE2859" s="250" t="str">
        <f>IF(LEFT(tbl_TransDet_Exp[[#This Row],[Journal Id]],2)="EX",TEXT(tbl_TransDet_Exp[[#This Row],[Vch /Ex /PayId]],"0000000000"),"")</f>
        <v/>
      </c>
      <c r="AF2859" s="250" t="b">
        <f>IF(tbl_TransDet_Exp[[#This Row],[ER Lookup and Format]]&lt;&gt;"",CONCATENATE(tbl_TransDet_Exp[[#This Row],[https://financials.omni.fsu.edu/psp/sprdfi/EMPLOYEE/ERP/c/AUDIT_EXPENSE_FUNCTIONS.TE_EXP_SHEET_INQ.GBL?SHEET_ID=]],AE2859,tbl_TransDet_Exp[[#This Row],[&amp;PAGE=EX_SHEET_ENTRY]]))</f>
        <v>0</v>
      </c>
      <c r="AG2859" s="250" t="str">
        <f t="shared" si="137"/>
        <v>https://docmgmt.its.fsu.edu/NolijWeb/public/apiLoginCheck.jsp?redir=../documentviewer/%3FdocumentId%3D</v>
      </c>
      <c r="AH28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59" s="250" t="str">
        <f>tbl_TransDet_Exp[[#Headers],[&amp;TargetFrameName=None]]</f>
        <v>&amp;TargetFrameName=None</v>
      </c>
      <c r="AJ28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59" s="71"/>
      <c r="AN2859" s="22"/>
      <c r="AO2859" s="22"/>
      <c r="AP2859" s="208"/>
      <c r="AQ2859" s="42" t="e">
        <f>IF(tbl_TransDet_Exp[[#This Row],[Custom SR Type]]="",INDEX(SR_Lookup[Section Name],MATCH(tbl_TransDet_Exp[[#This Row],[Account]],SR_Lookup[Account],0)),tbl_TransDet_Exp[[#This Row],[Custom SR Type]])</f>
        <v>#N/A</v>
      </c>
      <c r="AR2859" s="42">
        <f>VALUE(CONCATENATE(C2859,TEXT(tbl_TransDet_Exp[[#This Row],[Pd]],"00")))</f>
        <v>0</v>
      </c>
      <c r="AS2859" s="42" t="str">
        <f>TEXT(tbl_TransDet_Exp[[#This Row],[Project Id]],"000000")</f>
        <v>000000</v>
      </c>
      <c r="AT2859" s="42" t="e">
        <f>INDEX(Table11[Description],MATCH(tbl_TransDet_Exp[[#This Row],[Account]],Table11[GL Account],0))</f>
        <v>#N/A</v>
      </c>
      <c r="AU28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0" spans="2:47">
      <c r="B2860" s="11"/>
      <c r="C2860" s="243"/>
      <c r="D2860" s="243"/>
      <c r="E2860" s="11"/>
      <c r="F2860" s="11"/>
      <c r="G2860" s="11"/>
      <c r="H2860" s="11"/>
      <c r="I2860" s="11"/>
      <c r="J2860" s="11"/>
      <c r="K2860" s="11"/>
      <c r="L2860" s="11"/>
      <c r="M2860" s="11"/>
      <c r="N2860" s="11"/>
      <c r="O2860" s="244"/>
      <c r="P2860" s="11"/>
      <c r="Q2860" s="245"/>
      <c r="R2860" s="11"/>
      <c r="S2860" s="11"/>
      <c r="T2860" s="11"/>
      <c r="U2860" s="11"/>
      <c r="V2860" s="11"/>
      <c r="W2860" s="11"/>
      <c r="X2860" s="11"/>
      <c r="Y2860" s="11"/>
      <c r="Z2860" s="246"/>
      <c r="AA28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0" s="250" t="e">
        <f>IF(tbl_TransDet_Exp[[#This Row],[+/-  (HR GL Detail)]]&lt;&gt;"",tbl_TransDet_Exp[[#This Row],[+/-  (HR GL Detail)]],IF(#REF!&lt;&gt;"",#REF!,""))</f>
        <v>#REF!</v>
      </c>
      <c r="AC2860" s="250" t="str">
        <f t="shared" si="135"/>
        <v>https://financials.omni.fsu.edu/psp/sprdfi/EMPLOYEE/ERP/c/AUDIT_EXPENSE_FUNCTIONS.TE_EXP_SHEET_INQ.GBL?SHEET_ID=</v>
      </c>
      <c r="AD2860" s="250" t="str">
        <f t="shared" si="136"/>
        <v>&amp;PAGE=EX_SHEET_ENTRY</v>
      </c>
      <c r="AE2860" s="250" t="str">
        <f>IF(LEFT(tbl_TransDet_Exp[[#This Row],[Journal Id]],2)="EX",TEXT(tbl_TransDet_Exp[[#This Row],[Vch /Ex /PayId]],"0000000000"),"")</f>
        <v/>
      </c>
      <c r="AF2860" s="250" t="b">
        <f>IF(tbl_TransDet_Exp[[#This Row],[ER Lookup and Format]]&lt;&gt;"",CONCATENATE(tbl_TransDet_Exp[[#This Row],[https://financials.omni.fsu.edu/psp/sprdfi/EMPLOYEE/ERP/c/AUDIT_EXPENSE_FUNCTIONS.TE_EXP_SHEET_INQ.GBL?SHEET_ID=]],AE2860,tbl_TransDet_Exp[[#This Row],[&amp;PAGE=EX_SHEET_ENTRY]]))</f>
        <v>0</v>
      </c>
      <c r="AG2860" s="250" t="str">
        <f t="shared" si="137"/>
        <v>https://docmgmt.its.fsu.edu/NolijWeb/public/apiLoginCheck.jsp?redir=../documentviewer/%3FdocumentId%3D</v>
      </c>
      <c r="AH28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0" s="250" t="str">
        <f>tbl_TransDet_Exp[[#Headers],[&amp;TargetFrameName=None]]</f>
        <v>&amp;TargetFrameName=None</v>
      </c>
      <c r="AJ28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0" s="71"/>
      <c r="AN2860" s="22"/>
      <c r="AO2860" s="22"/>
      <c r="AP2860" s="208"/>
      <c r="AQ2860" s="42" t="e">
        <f>IF(tbl_TransDet_Exp[[#This Row],[Custom SR Type]]="",INDEX(SR_Lookup[Section Name],MATCH(tbl_TransDet_Exp[[#This Row],[Account]],SR_Lookup[Account],0)),tbl_TransDet_Exp[[#This Row],[Custom SR Type]])</f>
        <v>#N/A</v>
      </c>
      <c r="AR2860" s="42">
        <f>VALUE(CONCATENATE(C2860,TEXT(tbl_TransDet_Exp[[#This Row],[Pd]],"00")))</f>
        <v>0</v>
      </c>
      <c r="AS2860" s="42" t="str">
        <f>TEXT(tbl_TransDet_Exp[[#This Row],[Project Id]],"000000")</f>
        <v>000000</v>
      </c>
      <c r="AT2860" s="42" t="e">
        <f>INDEX(Table11[Description],MATCH(tbl_TransDet_Exp[[#This Row],[Account]],Table11[GL Account],0))</f>
        <v>#N/A</v>
      </c>
      <c r="AU28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1" spans="2:47">
      <c r="B2861" s="11"/>
      <c r="C2861" s="243"/>
      <c r="D2861" s="243"/>
      <c r="E2861" s="11"/>
      <c r="F2861" s="11"/>
      <c r="G2861" s="11"/>
      <c r="H2861" s="11"/>
      <c r="I2861" s="11"/>
      <c r="J2861" s="11"/>
      <c r="K2861" s="11"/>
      <c r="L2861" s="11"/>
      <c r="M2861" s="11"/>
      <c r="N2861" s="11"/>
      <c r="O2861" s="244"/>
      <c r="P2861" s="11"/>
      <c r="Q2861" s="245"/>
      <c r="R2861" s="11"/>
      <c r="S2861" s="11"/>
      <c r="T2861" s="11"/>
      <c r="U2861" s="11"/>
      <c r="V2861" s="11"/>
      <c r="W2861" s="11"/>
      <c r="X2861" s="11"/>
      <c r="Y2861" s="11"/>
      <c r="Z2861" s="246"/>
      <c r="AA28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1" s="250" t="e">
        <f>IF(tbl_TransDet_Exp[[#This Row],[+/-  (HR GL Detail)]]&lt;&gt;"",tbl_TransDet_Exp[[#This Row],[+/-  (HR GL Detail)]],IF(#REF!&lt;&gt;"",#REF!,""))</f>
        <v>#REF!</v>
      </c>
      <c r="AC2861" s="250" t="str">
        <f t="shared" si="135"/>
        <v>https://financials.omni.fsu.edu/psp/sprdfi/EMPLOYEE/ERP/c/AUDIT_EXPENSE_FUNCTIONS.TE_EXP_SHEET_INQ.GBL?SHEET_ID=</v>
      </c>
      <c r="AD2861" s="250" t="str">
        <f t="shared" si="136"/>
        <v>&amp;PAGE=EX_SHEET_ENTRY</v>
      </c>
      <c r="AE2861" s="250" t="str">
        <f>IF(LEFT(tbl_TransDet_Exp[[#This Row],[Journal Id]],2)="EX",TEXT(tbl_TransDet_Exp[[#This Row],[Vch /Ex /PayId]],"0000000000"),"")</f>
        <v/>
      </c>
      <c r="AF2861" s="250" t="b">
        <f>IF(tbl_TransDet_Exp[[#This Row],[ER Lookup and Format]]&lt;&gt;"",CONCATENATE(tbl_TransDet_Exp[[#This Row],[https://financials.omni.fsu.edu/psp/sprdfi/EMPLOYEE/ERP/c/AUDIT_EXPENSE_FUNCTIONS.TE_EXP_SHEET_INQ.GBL?SHEET_ID=]],AE2861,tbl_TransDet_Exp[[#This Row],[&amp;PAGE=EX_SHEET_ENTRY]]))</f>
        <v>0</v>
      </c>
      <c r="AG2861" s="250" t="str">
        <f t="shared" si="137"/>
        <v>https://docmgmt.its.fsu.edu/NolijWeb/public/apiLoginCheck.jsp?redir=../documentviewer/%3FdocumentId%3D</v>
      </c>
      <c r="AH28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1" s="250" t="str">
        <f>tbl_TransDet_Exp[[#Headers],[&amp;TargetFrameName=None]]</f>
        <v>&amp;TargetFrameName=None</v>
      </c>
      <c r="AJ28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1" s="71"/>
      <c r="AN2861" s="22"/>
      <c r="AO2861" s="22"/>
      <c r="AP2861" s="208"/>
      <c r="AQ2861" s="42" t="e">
        <f>IF(tbl_TransDet_Exp[[#This Row],[Custom SR Type]]="",INDEX(SR_Lookup[Section Name],MATCH(tbl_TransDet_Exp[[#This Row],[Account]],SR_Lookup[Account],0)),tbl_TransDet_Exp[[#This Row],[Custom SR Type]])</f>
        <v>#N/A</v>
      </c>
      <c r="AR2861" s="42">
        <f>VALUE(CONCATENATE(C2861,TEXT(tbl_TransDet_Exp[[#This Row],[Pd]],"00")))</f>
        <v>0</v>
      </c>
      <c r="AS2861" s="42" t="str">
        <f>TEXT(tbl_TransDet_Exp[[#This Row],[Project Id]],"000000")</f>
        <v>000000</v>
      </c>
      <c r="AT2861" s="42" t="e">
        <f>INDEX(Table11[Description],MATCH(tbl_TransDet_Exp[[#This Row],[Account]],Table11[GL Account],0))</f>
        <v>#N/A</v>
      </c>
      <c r="AU28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2" spans="2:47">
      <c r="B2862" s="11"/>
      <c r="C2862" s="243"/>
      <c r="D2862" s="243"/>
      <c r="E2862" s="11"/>
      <c r="F2862" s="11"/>
      <c r="G2862" s="11"/>
      <c r="H2862" s="11"/>
      <c r="I2862" s="11"/>
      <c r="J2862" s="11"/>
      <c r="K2862" s="11"/>
      <c r="L2862" s="11"/>
      <c r="M2862" s="11"/>
      <c r="N2862" s="11"/>
      <c r="O2862" s="244"/>
      <c r="P2862" s="11"/>
      <c r="Q2862" s="245"/>
      <c r="R2862" s="11"/>
      <c r="S2862" s="11"/>
      <c r="T2862" s="11"/>
      <c r="U2862" s="11"/>
      <c r="V2862" s="11"/>
      <c r="W2862" s="11"/>
      <c r="X2862" s="11"/>
      <c r="Y2862" s="11"/>
      <c r="Z2862" s="246"/>
      <c r="AA28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2" s="250" t="e">
        <f>IF(tbl_TransDet_Exp[[#This Row],[+/-  (HR GL Detail)]]&lt;&gt;"",tbl_TransDet_Exp[[#This Row],[+/-  (HR GL Detail)]],IF(#REF!&lt;&gt;"",#REF!,""))</f>
        <v>#REF!</v>
      </c>
      <c r="AC2862" s="250" t="str">
        <f t="shared" si="135"/>
        <v>https://financials.omni.fsu.edu/psp/sprdfi/EMPLOYEE/ERP/c/AUDIT_EXPENSE_FUNCTIONS.TE_EXP_SHEET_INQ.GBL?SHEET_ID=</v>
      </c>
      <c r="AD2862" s="250" t="str">
        <f t="shared" si="136"/>
        <v>&amp;PAGE=EX_SHEET_ENTRY</v>
      </c>
      <c r="AE2862" s="250" t="str">
        <f>IF(LEFT(tbl_TransDet_Exp[[#This Row],[Journal Id]],2)="EX",TEXT(tbl_TransDet_Exp[[#This Row],[Vch /Ex /PayId]],"0000000000"),"")</f>
        <v/>
      </c>
      <c r="AF2862" s="250" t="b">
        <f>IF(tbl_TransDet_Exp[[#This Row],[ER Lookup and Format]]&lt;&gt;"",CONCATENATE(tbl_TransDet_Exp[[#This Row],[https://financials.omni.fsu.edu/psp/sprdfi/EMPLOYEE/ERP/c/AUDIT_EXPENSE_FUNCTIONS.TE_EXP_SHEET_INQ.GBL?SHEET_ID=]],AE2862,tbl_TransDet_Exp[[#This Row],[&amp;PAGE=EX_SHEET_ENTRY]]))</f>
        <v>0</v>
      </c>
      <c r="AG2862" s="250" t="str">
        <f t="shared" si="137"/>
        <v>https://docmgmt.its.fsu.edu/NolijWeb/public/apiLoginCheck.jsp?redir=../documentviewer/%3FdocumentId%3D</v>
      </c>
      <c r="AH28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2" s="250" t="str">
        <f>tbl_TransDet_Exp[[#Headers],[&amp;TargetFrameName=None]]</f>
        <v>&amp;TargetFrameName=None</v>
      </c>
      <c r="AJ28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2" s="71"/>
      <c r="AN2862" s="22"/>
      <c r="AO2862" s="22"/>
      <c r="AP2862" s="208"/>
      <c r="AQ2862" s="42" t="e">
        <f>IF(tbl_TransDet_Exp[[#This Row],[Custom SR Type]]="",INDEX(SR_Lookup[Section Name],MATCH(tbl_TransDet_Exp[[#This Row],[Account]],SR_Lookup[Account],0)),tbl_TransDet_Exp[[#This Row],[Custom SR Type]])</f>
        <v>#N/A</v>
      </c>
      <c r="AR2862" s="42">
        <f>VALUE(CONCATENATE(C2862,TEXT(tbl_TransDet_Exp[[#This Row],[Pd]],"00")))</f>
        <v>0</v>
      </c>
      <c r="AS2862" s="42" t="str">
        <f>TEXT(tbl_TransDet_Exp[[#This Row],[Project Id]],"000000")</f>
        <v>000000</v>
      </c>
      <c r="AT2862" s="42" t="e">
        <f>INDEX(Table11[Description],MATCH(tbl_TransDet_Exp[[#This Row],[Account]],Table11[GL Account],0))</f>
        <v>#N/A</v>
      </c>
      <c r="AU28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3" spans="2:47">
      <c r="B2863" s="11"/>
      <c r="C2863" s="243"/>
      <c r="D2863" s="243"/>
      <c r="E2863" s="11"/>
      <c r="F2863" s="11"/>
      <c r="G2863" s="11"/>
      <c r="H2863" s="11"/>
      <c r="I2863" s="11"/>
      <c r="J2863" s="11"/>
      <c r="K2863" s="11"/>
      <c r="L2863" s="11"/>
      <c r="M2863" s="11"/>
      <c r="N2863" s="11"/>
      <c r="O2863" s="244"/>
      <c r="P2863" s="11"/>
      <c r="Q2863" s="245"/>
      <c r="R2863" s="11"/>
      <c r="S2863" s="11"/>
      <c r="T2863" s="11"/>
      <c r="U2863" s="11"/>
      <c r="V2863" s="11"/>
      <c r="W2863" s="11"/>
      <c r="X2863" s="11"/>
      <c r="Y2863" s="11"/>
      <c r="Z2863" s="246"/>
      <c r="AA28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3" s="250" t="e">
        <f>IF(tbl_TransDet_Exp[[#This Row],[+/-  (HR GL Detail)]]&lt;&gt;"",tbl_TransDet_Exp[[#This Row],[+/-  (HR GL Detail)]],IF(#REF!&lt;&gt;"",#REF!,""))</f>
        <v>#REF!</v>
      </c>
      <c r="AC2863" s="250" t="str">
        <f t="shared" si="135"/>
        <v>https://financials.omni.fsu.edu/psp/sprdfi/EMPLOYEE/ERP/c/AUDIT_EXPENSE_FUNCTIONS.TE_EXP_SHEET_INQ.GBL?SHEET_ID=</v>
      </c>
      <c r="AD2863" s="250" t="str">
        <f t="shared" si="136"/>
        <v>&amp;PAGE=EX_SHEET_ENTRY</v>
      </c>
      <c r="AE2863" s="250" t="str">
        <f>IF(LEFT(tbl_TransDet_Exp[[#This Row],[Journal Id]],2)="EX",TEXT(tbl_TransDet_Exp[[#This Row],[Vch /Ex /PayId]],"0000000000"),"")</f>
        <v/>
      </c>
      <c r="AF2863" s="250" t="b">
        <f>IF(tbl_TransDet_Exp[[#This Row],[ER Lookup and Format]]&lt;&gt;"",CONCATENATE(tbl_TransDet_Exp[[#This Row],[https://financials.omni.fsu.edu/psp/sprdfi/EMPLOYEE/ERP/c/AUDIT_EXPENSE_FUNCTIONS.TE_EXP_SHEET_INQ.GBL?SHEET_ID=]],AE2863,tbl_TransDet_Exp[[#This Row],[&amp;PAGE=EX_SHEET_ENTRY]]))</f>
        <v>0</v>
      </c>
      <c r="AG2863" s="250" t="str">
        <f t="shared" si="137"/>
        <v>https://docmgmt.its.fsu.edu/NolijWeb/public/apiLoginCheck.jsp?redir=../documentviewer/%3FdocumentId%3D</v>
      </c>
      <c r="AH28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3" s="250" t="str">
        <f>tbl_TransDet_Exp[[#Headers],[&amp;TargetFrameName=None]]</f>
        <v>&amp;TargetFrameName=None</v>
      </c>
      <c r="AJ28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3" s="71"/>
      <c r="AN2863" s="22"/>
      <c r="AO2863" s="22"/>
      <c r="AP2863" s="208"/>
      <c r="AQ2863" s="42" t="e">
        <f>IF(tbl_TransDet_Exp[[#This Row],[Custom SR Type]]="",INDEX(SR_Lookup[Section Name],MATCH(tbl_TransDet_Exp[[#This Row],[Account]],SR_Lookup[Account],0)),tbl_TransDet_Exp[[#This Row],[Custom SR Type]])</f>
        <v>#N/A</v>
      </c>
      <c r="AR2863" s="42">
        <f>VALUE(CONCATENATE(C2863,TEXT(tbl_TransDet_Exp[[#This Row],[Pd]],"00")))</f>
        <v>0</v>
      </c>
      <c r="AS2863" s="42" t="str">
        <f>TEXT(tbl_TransDet_Exp[[#This Row],[Project Id]],"000000")</f>
        <v>000000</v>
      </c>
      <c r="AT2863" s="42" t="e">
        <f>INDEX(Table11[Description],MATCH(tbl_TransDet_Exp[[#This Row],[Account]],Table11[GL Account],0))</f>
        <v>#N/A</v>
      </c>
      <c r="AU28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4" spans="2:47">
      <c r="B2864" s="11"/>
      <c r="C2864" s="243"/>
      <c r="D2864" s="243"/>
      <c r="E2864" s="11"/>
      <c r="F2864" s="11"/>
      <c r="G2864" s="11"/>
      <c r="H2864" s="11"/>
      <c r="I2864" s="11"/>
      <c r="J2864" s="11"/>
      <c r="K2864" s="11"/>
      <c r="L2864" s="11"/>
      <c r="M2864" s="11"/>
      <c r="N2864" s="11"/>
      <c r="O2864" s="244"/>
      <c r="P2864" s="11"/>
      <c r="Q2864" s="245"/>
      <c r="R2864" s="11"/>
      <c r="S2864" s="11"/>
      <c r="T2864" s="11"/>
      <c r="U2864" s="11"/>
      <c r="V2864" s="11"/>
      <c r="W2864" s="11"/>
      <c r="X2864" s="11"/>
      <c r="Y2864" s="11"/>
      <c r="Z2864" s="246"/>
      <c r="AA28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4" s="250" t="e">
        <f>IF(tbl_TransDet_Exp[[#This Row],[+/-  (HR GL Detail)]]&lt;&gt;"",tbl_TransDet_Exp[[#This Row],[+/-  (HR GL Detail)]],IF(#REF!&lt;&gt;"",#REF!,""))</f>
        <v>#REF!</v>
      </c>
      <c r="AC2864" s="250" t="str">
        <f t="shared" si="135"/>
        <v>https://financials.omni.fsu.edu/psp/sprdfi/EMPLOYEE/ERP/c/AUDIT_EXPENSE_FUNCTIONS.TE_EXP_SHEET_INQ.GBL?SHEET_ID=</v>
      </c>
      <c r="AD2864" s="250" t="str">
        <f t="shared" si="136"/>
        <v>&amp;PAGE=EX_SHEET_ENTRY</v>
      </c>
      <c r="AE2864" s="250" t="str">
        <f>IF(LEFT(tbl_TransDet_Exp[[#This Row],[Journal Id]],2)="EX",TEXT(tbl_TransDet_Exp[[#This Row],[Vch /Ex /PayId]],"0000000000"),"")</f>
        <v/>
      </c>
      <c r="AF2864" s="250" t="b">
        <f>IF(tbl_TransDet_Exp[[#This Row],[ER Lookup and Format]]&lt;&gt;"",CONCATENATE(tbl_TransDet_Exp[[#This Row],[https://financials.omni.fsu.edu/psp/sprdfi/EMPLOYEE/ERP/c/AUDIT_EXPENSE_FUNCTIONS.TE_EXP_SHEET_INQ.GBL?SHEET_ID=]],AE2864,tbl_TransDet_Exp[[#This Row],[&amp;PAGE=EX_SHEET_ENTRY]]))</f>
        <v>0</v>
      </c>
      <c r="AG2864" s="250" t="str">
        <f t="shared" si="137"/>
        <v>https://docmgmt.its.fsu.edu/NolijWeb/public/apiLoginCheck.jsp?redir=../documentviewer/%3FdocumentId%3D</v>
      </c>
      <c r="AH28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4" s="250" t="str">
        <f>tbl_TransDet_Exp[[#Headers],[&amp;TargetFrameName=None]]</f>
        <v>&amp;TargetFrameName=None</v>
      </c>
      <c r="AJ28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4" s="71"/>
      <c r="AN2864" s="22"/>
      <c r="AO2864" s="22"/>
      <c r="AP2864" s="208"/>
      <c r="AQ2864" s="42" t="e">
        <f>IF(tbl_TransDet_Exp[[#This Row],[Custom SR Type]]="",INDEX(SR_Lookup[Section Name],MATCH(tbl_TransDet_Exp[[#This Row],[Account]],SR_Lookup[Account],0)),tbl_TransDet_Exp[[#This Row],[Custom SR Type]])</f>
        <v>#N/A</v>
      </c>
      <c r="AR2864" s="42">
        <f>VALUE(CONCATENATE(C2864,TEXT(tbl_TransDet_Exp[[#This Row],[Pd]],"00")))</f>
        <v>0</v>
      </c>
      <c r="AS2864" s="42" t="str">
        <f>TEXT(tbl_TransDet_Exp[[#This Row],[Project Id]],"000000")</f>
        <v>000000</v>
      </c>
      <c r="AT2864" s="42" t="e">
        <f>INDEX(Table11[Description],MATCH(tbl_TransDet_Exp[[#This Row],[Account]],Table11[GL Account],0))</f>
        <v>#N/A</v>
      </c>
      <c r="AU28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5" spans="2:47">
      <c r="B2865" s="11"/>
      <c r="C2865" s="243"/>
      <c r="D2865" s="243"/>
      <c r="E2865" s="11"/>
      <c r="F2865" s="11"/>
      <c r="G2865" s="11"/>
      <c r="H2865" s="11"/>
      <c r="I2865" s="11"/>
      <c r="J2865" s="11"/>
      <c r="K2865" s="11"/>
      <c r="L2865" s="11"/>
      <c r="M2865" s="11"/>
      <c r="N2865" s="11"/>
      <c r="O2865" s="244"/>
      <c r="P2865" s="11"/>
      <c r="Q2865" s="245"/>
      <c r="R2865" s="11"/>
      <c r="S2865" s="11"/>
      <c r="T2865" s="11"/>
      <c r="U2865" s="11"/>
      <c r="V2865" s="11"/>
      <c r="W2865" s="11"/>
      <c r="X2865" s="11"/>
      <c r="Y2865" s="11"/>
      <c r="Z2865" s="246"/>
      <c r="AA28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5" s="250" t="e">
        <f>IF(tbl_TransDet_Exp[[#This Row],[+/-  (HR GL Detail)]]&lt;&gt;"",tbl_TransDet_Exp[[#This Row],[+/-  (HR GL Detail)]],IF(#REF!&lt;&gt;"",#REF!,""))</f>
        <v>#REF!</v>
      </c>
      <c r="AC2865" s="250" t="str">
        <f t="shared" si="135"/>
        <v>https://financials.omni.fsu.edu/psp/sprdfi/EMPLOYEE/ERP/c/AUDIT_EXPENSE_FUNCTIONS.TE_EXP_SHEET_INQ.GBL?SHEET_ID=</v>
      </c>
      <c r="AD2865" s="250" t="str">
        <f t="shared" si="136"/>
        <v>&amp;PAGE=EX_SHEET_ENTRY</v>
      </c>
      <c r="AE2865" s="250" t="str">
        <f>IF(LEFT(tbl_TransDet_Exp[[#This Row],[Journal Id]],2)="EX",TEXT(tbl_TransDet_Exp[[#This Row],[Vch /Ex /PayId]],"0000000000"),"")</f>
        <v/>
      </c>
      <c r="AF2865" s="250" t="b">
        <f>IF(tbl_TransDet_Exp[[#This Row],[ER Lookup and Format]]&lt;&gt;"",CONCATENATE(tbl_TransDet_Exp[[#This Row],[https://financials.omni.fsu.edu/psp/sprdfi/EMPLOYEE/ERP/c/AUDIT_EXPENSE_FUNCTIONS.TE_EXP_SHEET_INQ.GBL?SHEET_ID=]],AE2865,tbl_TransDet_Exp[[#This Row],[&amp;PAGE=EX_SHEET_ENTRY]]))</f>
        <v>0</v>
      </c>
      <c r="AG2865" s="250" t="str">
        <f t="shared" si="137"/>
        <v>https://docmgmt.its.fsu.edu/NolijWeb/public/apiLoginCheck.jsp?redir=../documentviewer/%3FdocumentId%3D</v>
      </c>
      <c r="AH28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5" s="250" t="str">
        <f>tbl_TransDet_Exp[[#Headers],[&amp;TargetFrameName=None]]</f>
        <v>&amp;TargetFrameName=None</v>
      </c>
      <c r="AJ28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5" s="71"/>
      <c r="AN2865" s="22"/>
      <c r="AO2865" s="22"/>
      <c r="AP2865" s="208"/>
      <c r="AQ2865" s="42" t="e">
        <f>IF(tbl_TransDet_Exp[[#This Row],[Custom SR Type]]="",INDEX(SR_Lookup[Section Name],MATCH(tbl_TransDet_Exp[[#This Row],[Account]],SR_Lookup[Account],0)),tbl_TransDet_Exp[[#This Row],[Custom SR Type]])</f>
        <v>#N/A</v>
      </c>
      <c r="AR2865" s="42">
        <f>VALUE(CONCATENATE(C2865,TEXT(tbl_TransDet_Exp[[#This Row],[Pd]],"00")))</f>
        <v>0</v>
      </c>
      <c r="AS2865" s="42" t="str">
        <f>TEXT(tbl_TransDet_Exp[[#This Row],[Project Id]],"000000")</f>
        <v>000000</v>
      </c>
      <c r="AT2865" s="42" t="e">
        <f>INDEX(Table11[Description],MATCH(tbl_TransDet_Exp[[#This Row],[Account]],Table11[GL Account],0))</f>
        <v>#N/A</v>
      </c>
      <c r="AU28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6" spans="2:47">
      <c r="B2866" s="11"/>
      <c r="C2866" s="243"/>
      <c r="D2866" s="243"/>
      <c r="E2866" s="11"/>
      <c r="F2866" s="11"/>
      <c r="G2866" s="11"/>
      <c r="H2866" s="11"/>
      <c r="I2866" s="11"/>
      <c r="J2866" s="11"/>
      <c r="K2866" s="11"/>
      <c r="L2866" s="11"/>
      <c r="M2866" s="11"/>
      <c r="N2866" s="11"/>
      <c r="O2866" s="244"/>
      <c r="P2866" s="11"/>
      <c r="Q2866" s="245"/>
      <c r="R2866" s="11"/>
      <c r="S2866" s="11"/>
      <c r="T2866" s="11"/>
      <c r="U2866" s="11"/>
      <c r="V2866" s="11"/>
      <c r="W2866" s="11"/>
      <c r="X2866" s="11"/>
      <c r="Y2866" s="11"/>
      <c r="Z2866" s="246"/>
      <c r="AA28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6" s="250" t="e">
        <f>IF(tbl_TransDet_Exp[[#This Row],[+/-  (HR GL Detail)]]&lt;&gt;"",tbl_TransDet_Exp[[#This Row],[+/-  (HR GL Detail)]],IF(#REF!&lt;&gt;"",#REF!,""))</f>
        <v>#REF!</v>
      </c>
      <c r="AC2866" s="250" t="str">
        <f t="shared" si="135"/>
        <v>https://financials.omni.fsu.edu/psp/sprdfi/EMPLOYEE/ERP/c/AUDIT_EXPENSE_FUNCTIONS.TE_EXP_SHEET_INQ.GBL?SHEET_ID=</v>
      </c>
      <c r="AD2866" s="250" t="str">
        <f t="shared" si="136"/>
        <v>&amp;PAGE=EX_SHEET_ENTRY</v>
      </c>
      <c r="AE2866" s="250" t="str">
        <f>IF(LEFT(tbl_TransDet_Exp[[#This Row],[Journal Id]],2)="EX",TEXT(tbl_TransDet_Exp[[#This Row],[Vch /Ex /PayId]],"0000000000"),"")</f>
        <v/>
      </c>
      <c r="AF2866" s="250" t="b">
        <f>IF(tbl_TransDet_Exp[[#This Row],[ER Lookup and Format]]&lt;&gt;"",CONCATENATE(tbl_TransDet_Exp[[#This Row],[https://financials.omni.fsu.edu/psp/sprdfi/EMPLOYEE/ERP/c/AUDIT_EXPENSE_FUNCTIONS.TE_EXP_SHEET_INQ.GBL?SHEET_ID=]],AE2866,tbl_TransDet_Exp[[#This Row],[&amp;PAGE=EX_SHEET_ENTRY]]))</f>
        <v>0</v>
      </c>
      <c r="AG2866" s="250" t="str">
        <f t="shared" si="137"/>
        <v>https://docmgmt.its.fsu.edu/NolijWeb/public/apiLoginCheck.jsp?redir=../documentviewer/%3FdocumentId%3D</v>
      </c>
      <c r="AH28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6" s="250" t="str">
        <f>tbl_TransDet_Exp[[#Headers],[&amp;TargetFrameName=None]]</f>
        <v>&amp;TargetFrameName=None</v>
      </c>
      <c r="AJ28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6" s="71"/>
      <c r="AN2866" s="22"/>
      <c r="AO2866" s="22"/>
      <c r="AP2866" s="208"/>
      <c r="AQ2866" s="42" t="e">
        <f>IF(tbl_TransDet_Exp[[#This Row],[Custom SR Type]]="",INDEX(SR_Lookup[Section Name],MATCH(tbl_TransDet_Exp[[#This Row],[Account]],SR_Lookup[Account],0)),tbl_TransDet_Exp[[#This Row],[Custom SR Type]])</f>
        <v>#N/A</v>
      </c>
      <c r="AR2866" s="42">
        <f>VALUE(CONCATENATE(C2866,TEXT(tbl_TransDet_Exp[[#This Row],[Pd]],"00")))</f>
        <v>0</v>
      </c>
      <c r="AS2866" s="42" t="str">
        <f>TEXT(tbl_TransDet_Exp[[#This Row],[Project Id]],"000000")</f>
        <v>000000</v>
      </c>
      <c r="AT2866" s="42" t="e">
        <f>INDEX(Table11[Description],MATCH(tbl_TransDet_Exp[[#This Row],[Account]],Table11[GL Account],0))</f>
        <v>#N/A</v>
      </c>
      <c r="AU28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7" spans="2:47">
      <c r="B2867" s="11"/>
      <c r="C2867" s="243"/>
      <c r="D2867" s="243"/>
      <c r="E2867" s="11"/>
      <c r="F2867" s="11"/>
      <c r="G2867" s="11"/>
      <c r="H2867" s="11"/>
      <c r="I2867" s="11"/>
      <c r="J2867" s="11"/>
      <c r="K2867" s="11"/>
      <c r="L2867" s="11"/>
      <c r="M2867" s="11"/>
      <c r="N2867" s="11"/>
      <c r="O2867" s="244"/>
      <c r="P2867" s="11"/>
      <c r="Q2867" s="245"/>
      <c r="R2867" s="11"/>
      <c r="S2867" s="11"/>
      <c r="T2867" s="11"/>
      <c r="U2867" s="11"/>
      <c r="V2867" s="11"/>
      <c r="W2867" s="11"/>
      <c r="X2867" s="11"/>
      <c r="Y2867" s="11"/>
      <c r="Z2867" s="246"/>
      <c r="AA28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7" s="250" t="e">
        <f>IF(tbl_TransDet_Exp[[#This Row],[+/-  (HR GL Detail)]]&lt;&gt;"",tbl_TransDet_Exp[[#This Row],[+/-  (HR GL Detail)]],IF(#REF!&lt;&gt;"",#REF!,""))</f>
        <v>#REF!</v>
      </c>
      <c r="AC2867" s="250" t="str">
        <f t="shared" si="135"/>
        <v>https://financials.omni.fsu.edu/psp/sprdfi/EMPLOYEE/ERP/c/AUDIT_EXPENSE_FUNCTIONS.TE_EXP_SHEET_INQ.GBL?SHEET_ID=</v>
      </c>
      <c r="AD2867" s="250" t="str">
        <f t="shared" si="136"/>
        <v>&amp;PAGE=EX_SHEET_ENTRY</v>
      </c>
      <c r="AE2867" s="250" t="str">
        <f>IF(LEFT(tbl_TransDet_Exp[[#This Row],[Journal Id]],2)="EX",TEXT(tbl_TransDet_Exp[[#This Row],[Vch /Ex /PayId]],"0000000000"),"")</f>
        <v/>
      </c>
      <c r="AF2867" s="250" t="b">
        <f>IF(tbl_TransDet_Exp[[#This Row],[ER Lookup and Format]]&lt;&gt;"",CONCATENATE(tbl_TransDet_Exp[[#This Row],[https://financials.omni.fsu.edu/psp/sprdfi/EMPLOYEE/ERP/c/AUDIT_EXPENSE_FUNCTIONS.TE_EXP_SHEET_INQ.GBL?SHEET_ID=]],AE2867,tbl_TransDet_Exp[[#This Row],[&amp;PAGE=EX_SHEET_ENTRY]]))</f>
        <v>0</v>
      </c>
      <c r="AG2867" s="250" t="str">
        <f t="shared" si="137"/>
        <v>https://docmgmt.its.fsu.edu/NolijWeb/public/apiLoginCheck.jsp?redir=../documentviewer/%3FdocumentId%3D</v>
      </c>
      <c r="AH28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7" s="250" t="str">
        <f>tbl_TransDet_Exp[[#Headers],[&amp;TargetFrameName=None]]</f>
        <v>&amp;TargetFrameName=None</v>
      </c>
      <c r="AJ28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7" s="71"/>
      <c r="AN2867" s="22"/>
      <c r="AO2867" s="22"/>
      <c r="AP2867" s="208"/>
      <c r="AQ2867" s="42" t="e">
        <f>IF(tbl_TransDet_Exp[[#This Row],[Custom SR Type]]="",INDEX(SR_Lookup[Section Name],MATCH(tbl_TransDet_Exp[[#This Row],[Account]],SR_Lookup[Account],0)),tbl_TransDet_Exp[[#This Row],[Custom SR Type]])</f>
        <v>#N/A</v>
      </c>
      <c r="AR2867" s="42">
        <f>VALUE(CONCATENATE(C2867,TEXT(tbl_TransDet_Exp[[#This Row],[Pd]],"00")))</f>
        <v>0</v>
      </c>
      <c r="AS2867" s="42" t="str">
        <f>TEXT(tbl_TransDet_Exp[[#This Row],[Project Id]],"000000")</f>
        <v>000000</v>
      </c>
      <c r="AT2867" s="42" t="e">
        <f>INDEX(Table11[Description],MATCH(tbl_TransDet_Exp[[#This Row],[Account]],Table11[GL Account],0))</f>
        <v>#N/A</v>
      </c>
      <c r="AU28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8" spans="2:47">
      <c r="B2868" s="11"/>
      <c r="C2868" s="243"/>
      <c r="D2868" s="243"/>
      <c r="E2868" s="11"/>
      <c r="F2868" s="11"/>
      <c r="G2868" s="11"/>
      <c r="H2868" s="11"/>
      <c r="I2868" s="11"/>
      <c r="J2868" s="11"/>
      <c r="K2868" s="11"/>
      <c r="L2868" s="11"/>
      <c r="M2868" s="11"/>
      <c r="N2868" s="11"/>
      <c r="O2868" s="244"/>
      <c r="P2868" s="11"/>
      <c r="Q2868" s="245"/>
      <c r="R2868" s="11"/>
      <c r="S2868" s="11"/>
      <c r="T2868" s="11"/>
      <c r="U2868" s="11"/>
      <c r="V2868" s="11"/>
      <c r="W2868" s="11"/>
      <c r="X2868" s="11"/>
      <c r="Y2868" s="11"/>
      <c r="Z2868" s="246"/>
      <c r="AA28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8" s="250" t="e">
        <f>IF(tbl_TransDet_Exp[[#This Row],[+/-  (HR GL Detail)]]&lt;&gt;"",tbl_TransDet_Exp[[#This Row],[+/-  (HR GL Detail)]],IF(#REF!&lt;&gt;"",#REF!,""))</f>
        <v>#REF!</v>
      </c>
      <c r="AC2868" s="250" t="str">
        <f t="shared" si="135"/>
        <v>https://financials.omni.fsu.edu/psp/sprdfi/EMPLOYEE/ERP/c/AUDIT_EXPENSE_FUNCTIONS.TE_EXP_SHEET_INQ.GBL?SHEET_ID=</v>
      </c>
      <c r="AD2868" s="250" t="str">
        <f t="shared" si="136"/>
        <v>&amp;PAGE=EX_SHEET_ENTRY</v>
      </c>
      <c r="AE2868" s="250" t="str">
        <f>IF(LEFT(tbl_TransDet_Exp[[#This Row],[Journal Id]],2)="EX",TEXT(tbl_TransDet_Exp[[#This Row],[Vch /Ex /PayId]],"0000000000"),"")</f>
        <v/>
      </c>
      <c r="AF2868" s="250" t="b">
        <f>IF(tbl_TransDet_Exp[[#This Row],[ER Lookup and Format]]&lt;&gt;"",CONCATENATE(tbl_TransDet_Exp[[#This Row],[https://financials.omni.fsu.edu/psp/sprdfi/EMPLOYEE/ERP/c/AUDIT_EXPENSE_FUNCTIONS.TE_EXP_SHEET_INQ.GBL?SHEET_ID=]],AE2868,tbl_TransDet_Exp[[#This Row],[&amp;PAGE=EX_SHEET_ENTRY]]))</f>
        <v>0</v>
      </c>
      <c r="AG2868" s="250" t="str">
        <f t="shared" si="137"/>
        <v>https://docmgmt.its.fsu.edu/NolijWeb/public/apiLoginCheck.jsp?redir=../documentviewer/%3FdocumentId%3D</v>
      </c>
      <c r="AH28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8" s="250" t="str">
        <f>tbl_TransDet_Exp[[#Headers],[&amp;TargetFrameName=None]]</f>
        <v>&amp;TargetFrameName=None</v>
      </c>
      <c r="AJ28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8" s="71"/>
      <c r="AN2868" s="22"/>
      <c r="AO2868" s="22"/>
      <c r="AP2868" s="208"/>
      <c r="AQ2868" s="42" t="e">
        <f>IF(tbl_TransDet_Exp[[#This Row],[Custom SR Type]]="",INDEX(SR_Lookup[Section Name],MATCH(tbl_TransDet_Exp[[#This Row],[Account]],SR_Lookup[Account],0)),tbl_TransDet_Exp[[#This Row],[Custom SR Type]])</f>
        <v>#N/A</v>
      </c>
      <c r="AR2868" s="42">
        <f>VALUE(CONCATENATE(C2868,TEXT(tbl_TransDet_Exp[[#This Row],[Pd]],"00")))</f>
        <v>0</v>
      </c>
      <c r="AS2868" s="42" t="str">
        <f>TEXT(tbl_TransDet_Exp[[#This Row],[Project Id]],"000000")</f>
        <v>000000</v>
      </c>
      <c r="AT2868" s="42" t="e">
        <f>INDEX(Table11[Description],MATCH(tbl_TransDet_Exp[[#This Row],[Account]],Table11[GL Account],0))</f>
        <v>#N/A</v>
      </c>
      <c r="AU28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69" spans="2:47">
      <c r="B2869" s="11"/>
      <c r="C2869" s="243"/>
      <c r="D2869" s="243"/>
      <c r="E2869" s="11"/>
      <c r="F2869" s="11"/>
      <c r="G2869" s="11"/>
      <c r="H2869" s="11"/>
      <c r="I2869" s="11"/>
      <c r="J2869" s="11"/>
      <c r="K2869" s="11"/>
      <c r="L2869" s="11"/>
      <c r="M2869" s="11"/>
      <c r="N2869" s="11"/>
      <c r="O2869" s="244"/>
      <c r="P2869" s="11"/>
      <c r="Q2869" s="245"/>
      <c r="R2869" s="11"/>
      <c r="S2869" s="11"/>
      <c r="T2869" s="11"/>
      <c r="U2869" s="11"/>
      <c r="V2869" s="11"/>
      <c r="W2869" s="11"/>
      <c r="X2869" s="11"/>
      <c r="Y2869" s="11"/>
      <c r="Z2869" s="246"/>
      <c r="AA28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69" s="250" t="e">
        <f>IF(tbl_TransDet_Exp[[#This Row],[+/-  (HR GL Detail)]]&lt;&gt;"",tbl_TransDet_Exp[[#This Row],[+/-  (HR GL Detail)]],IF(#REF!&lt;&gt;"",#REF!,""))</f>
        <v>#REF!</v>
      </c>
      <c r="AC2869" s="250" t="str">
        <f t="shared" si="135"/>
        <v>https://financials.omni.fsu.edu/psp/sprdfi/EMPLOYEE/ERP/c/AUDIT_EXPENSE_FUNCTIONS.TE_EXP_SHEET_INQ.GBL?SHEET_ID=</v>
      </c>
      <c r="AD2869" s="250" t="str">
        <f t="shared" si="136"/>
        <v>&amp;PAGE=EX_SHEET_ENTRY</v>
      </c>
      <c r="AE2869" s="250" t="str">
        <f>IF(LEFT(tbl_TransDet_Exp[[#This Row],[Journal Id]],2)="EX",TEXT(tbl_TransDet_Exp[[#This Row],[Vch /Ex /PayId]],"0000000000"),"")</f>
        <v/>
      </c>
      <c r="AF2869" s="250" t="b">
        <f>IF(tbl_TransDet_Exp[[#This Row],[ER Lookup and Format]]&lt;&gt;"",CONCATENATE(tbl_TransDet_Exp[[#This Row],[https://financials.omni.fsu.edu/psp/sprdfi/EMPLOYEE/ERP/c/AUDIT_EXPENSE_FUNCTIONS.TE_EXP_SHEET_INQ.GBL?SHEET_ID=]],AE2869,tbl_TransDet_Exp[[#This Row],[&amp;PAGE=EX_SHEET_ENTRY]]))</f>
        <v>0</v>
      </c>
      <c r="AG2869" s="250" t="str">
        <f t="shared" si="137"/>
        <v>https://docmgmt.its.fsu.edu/NolijWeb/public/apiLoginCheck.jsp?redir=../documentviewer/%3FdocumentId%3D</v>
      </c>
      <c r="AH28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69" s="250" t="str">
        <f>tbl_TransDet_Exp[[#Headers],[&amp;TargetFrameName=None]]</f>
        <v>&amp;TargetFrameName=None</v>
      </c>
      <c r="AJ28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69" s="71"/>
      <c r="AN2869" s="22"/>
      <c r="AO2869" s="22"/>
      <c r="AP2869" s="208"/>
      <c r="AQ2869" s="42" t="e">
        <f>IF(tbl_TransDet_Exp[[#This Row],[Custom SR Type]]="",INDEX(SR_Lookup[Section Name],MATCH(tbl_TransDet_Exp[[#This Row],[Account]],SR_Lookup[Account],0)),tbl_TransDet_Exp[[#This Row],[Custom SR Type]])</f>
        <v>#N/A</v>
      </c>
      <c r="AR2869" s="42">
        <f>VALUE(CONCATENATE(C2869,TEXT(tbl_TransDet_Exp[[#This Row],[Pd]],"00")))</f>
        <v>0</v>
      </c>
      <c r="AS2869" s="42" t="str">
        <f>TEXT(tbl_TransDet_Exp[[#This Row],[Project Id]],"000000")</f>
        <v>000000</v>
      </c>
      <c r="AT2869" s="42" t="e">
        <f>INDEX(Table11[Description],MATCH(tbl_TransDet_Exp[[#This Row],[Account]],Table11[GL Account],0))</f>
        <v>#N/A</v>
      </c>
      <c r="AU28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0" spans="2:47">
      <c r="B2870" s="11"/>
      <c r="C2870" s="243"/>
      <c r="D2870" s="243"/>
      <c r="E2870" s="11"/>
      <c r="F2870" s="11"/>
      <c r="G2870" s="11"/>
      <c r="H2870" s="11"/>
      <c r="I2870" s="11"/>
      <c r="J2870" s="11"/>
      <c r="K2870" s="11"/>
      <c r="L2870" s="11"/>
      <c r="M2870" s="11"/>
      <c r="N2870" s="11"/>
      <c r="O2870" s="244"/>
      <c r="P2870" s="11"/>
      <c r="Q2870" s="245"/>
      <c r="R2870" s="11"/>
      <c r="S2870" s="11"/>
      <c r="T2870" s="11"/>
      <c r="U2870" s="11"/>
      <c r="V2870" s="11"/>
      <c r="W2870" s="11"/>
      <c r="X2870" s="11"/>
      <c r="Y2870" s="11"/>
      <c r="Z2870" s="246"/>
      <c r="AA28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0" s="250" t="e">
        <f>IF(tbl_TransDet_Exp[[#This Row],[+/-  (HR GL Detail)]]&lt;&gt;"",tbl_TransDet_Exp[[#This Row],[+/-  (HR GL Detail)]],IF(#REF!&lt;&gt;"",#REF!,""))</f>
        <v>#REF!</v>
      </c>
      <c r="AC2870" s="250" t="str">
        <f t="shared" si="135"/>
        <v>https://financials.omni.fsu.edu/psp/sprdfi/EMPLOYEE/ERP/c/AUDIT_EXPENSE_FUNCTIONS.TE_EXP_SHEET_INQ.GBL?SHEET_ID=</v>
      </c>
      <c r="AD2870" s="250" t="str">
        <f t="shared" si="136"/>
        <v>&amp;PAGE=EX_SHEET_ENTRY</v>
      </c>
      <c r="AE2870" s="250" t="str">
        <f>IF(LEFT(tbl_TransDet_Exp[[#This Row],[Journal Id]],2)="EX",TEXT(tbl_TransDet_Exp[[#This Row],[Vch /Ex /PayId]],"0000000000"),"")</f>
        <v/>
      </c>
      <c r="AF2870" s="250" t="b">
        <f>IF(tbl_TransDet_Exp[[#This Row],[ER Lookup and Format]]&lt;&gt;"",CONCATENATE(tbl_TransDet_Exp[[#This Row],[https://financials.omni.fsu.edu/psp/sprdfi/EMPLOYEE/ERP/c/AUDIT_EXPENSE_FUNCTIONS.TE_EXP_SHEET_INQ.GBL?SHEET_ID=]],AE2870,tbl_TransDet_Exp[[#This Row],[&amp;PAGE=EX_SHEET_ENTRY]]))</f>
        <v>0</v>
      </c>
      <c r="AG2870" s="250" t="str">
        <f t="shared" si="137"/>
        <v>https://docmgmt.its.fsu.edu/NolijWeb/public/apiLoginCheck.jsp?redir=../documentviewer/%3FdocumentId%3D</v>
      </c>
      <c r="AH28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0" s="250" t="str">
        <f>tbl_TransDet_Exp[[#Headers],[&amp;TargetFrameName=None]]</f>
        <v>&amp;TargetFrameName=None</v>
      </c>
      <c r="AJ28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0" s="71"/>
      <c r="AN2870" s="22"/>
      <c r="AO2870" s="22"/>
      <c r="AP2870" s="208"/>
      <c r="AQ2870" s="42" t="e">
        <f>IF(tbl_TransDet_Exp[[#This Row],[Custom SR Type]]="",INDEX(SR_Lookup[Section Name],MATCH(tbl_TransDet_Exp[[#This Row],[Account]],SR_Lookup[Account],0)),tbl_TransDet_Exp[[#This Row],[Custom SR Type]])</f>
        <v>#N/A</v>
      </c>
      <c r="AR2870" s="42">
        <f>VALUE(CONCATENATE(C2870,TEXT(tbl_TransDet_Exp[[#This Row],[Pd]],"00")))</f>
        <v>0</v>
      </c>
      <c r="AS2870" s="42" t="str">
        <f>TEXT(tbl_TransDet_Exp[[#This Row],[Project Id]],"000000")</f>
        <v>000000</v>
      </c>
      <c r="AT2870" s="42" t="e">
        <f>INDEX(Table11[Description],MATCH(tbl_TransDet_Exp[[#This Row],[Account]],Table11[GL Account],0))</f>
        <v>#N/A</v>
      </c>
      <c r="AU28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1" spans="2:47">
      <c r="B2871" s="11"/>
      <c r="C2871" s="243"/>
      <c r="D2871" s="243"/>
      <c r="E2871" s="11"/>
      <c r="F2871" s="11"/>
      <c r="G2871" s="11"/>
      <c r="H2871" s="11"/>
      <c r="I2871" s="11"/>
      <c r="J2871" s="11"/>
      <c r="K2871" s="11"/>
      <c r="L2871" s="11"/>
      <c r="M2871" s="11"/>
      <c r="N2871" s="11"/>
      <c r="O2871" s="244"/>
      <c r="P2871" s="11"/>
      <c r="Q2871" s="245"/>
      <c r="R2871" s="11"/>
      <c r="S2871" s="11"/>
      <c r="T2871" s="11"/>
      <c r="U2871" s="11"/>
      <c r="V2871" s="11"/>
      <c r="W2871" s="11"/>
      <c r="X2871" s="11"/>
      <c r="Y2871" s="11"/>
      <c r="Z2871" s="246"/>
      <c r="AA28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1" s="250" t="e">
        <f>IF(tbl_TransDet_Exp[[#This Row],[+/-  (HR GL Detail)]]&lt;&gt;"",tbl_TransDet_Exp[[#This Row],[+/-  (HR GL Detail)]],IF(#REF!&lt;&gt;"",#REF!,""))</f>
        <v>#REF!</v>
      </c>
      <c r="AC2871" s="250" t="str">
        <f t="shared" si="135"/>
        <v>https://financials.omni.fsu.edu/psp/sprdfi/EMPLOYEE/ERP/c/AUDIT_EXPENSE_FUNCTIONS.TE_EXP_SHEET_INQ.GBL?SHEET_ID=</v>
      </c>
      <c r="AD2871" s="250" t="str">
        <f t="shared" si="136"/>
        <v>&amp;PAGE=EX_SHEET_ENTRY</v>
      </c>
      <c r="AE2871" s="250" t="str">
        <f>IF(LEFT(tbl_TransDet_Exp[[#This Row],[Journal Id]],2)="EX",TEXT(tbl_TransDet_Exp[[#This Row],[Vch /Ex /PayId]],"0000000000"),"")</f>
        <v/>
      </c>
      <c r="AF2871" s="250" t="b">
        <f>IF(tbl_TransDet_Exp[[#This Row],[ER Lookup and Format]]&lt;&gt;"",CONCATENATE(tbl_TransDet_Exp[[#This Row],[https://financials.omni.fsu.edu/psp/sprdfi/EMPLOYEE/ERP/c/AUDIT_EXPENSE_FUNCTIONS.TE_EXP_SHEET_INQ.GBL?SHEET_ID=]],AE2871,tbl_TransDet_Exp[[#This Row],[&amp;PAGE=EX_SHEET_ENTRY]]))</f>
        <v>0</v>
      </c>
      <c r="AG2871" s="250" t="str">
        <f t="shared" si="137"/>
        <v>https://docmgmt.its.fsu.edu/NolijWeb/public/apiLoginCheck.jsp?redir=../documentviewer/%3FdocumentId%3D</v>
      </c>
      <c r="AH28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1" s="250" t="str">
        <f>tbl_TransDet_Exp[[#Headers],[&amp;TargetFrameName=None]]</f>
        <v>&amp;TargetFrameName=None</v>
      </c>
      <c r="AJ28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1" s="71"/>
      <c r="AN2871" s="22"/>
      <c r="AO2871" s="22"/>
      <c r="AP2871" s="208"/>
      <c r="AQ2871" s="42" t="e">
        <f>IF(tbl_TransDet_Exp[[#This Row],[Custom SR Type]]="",INDEX(SR_Lookup[Section Name],MATCH(tbl_TransDet_Exp[[#This Row],[Account]],SR_Lookup[Account],0)),tbl_TransDet_Exp[[#This Row],[Custom SR Type]])</f>
        <v>#N/A</v>
      </c>
      <c r="AR2871" s="42">
        <f>VALUE(CONCATENATE(C2871,TEXT(tbl_TransDet_Exp[[#This Row],[Pd]],"00")))</f>
        <v>0</v>
      </c>
      <c r="AS2871" s="42" t="str">
        <f>TEXT(tbl_TransDet_Exp[[#This Row],[Project Id]],"000000")</f>
        <v>000000</v>
      </c>
      <c r="AT2871" s="42" t="e">
        <f>INDEX(Table11[Description],MATCH(tbl_TransDet_Exp[[#This Row],[Account]],Table11[GL Account],0))</f>
        <v>#N/A</v>
      </c>
      <c r="AU28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2" spans="2:47">
      <c r="B2872" s="11"/>
      <c r="C2872" s="243"/>
      <c r="D2872" s="243"/>
      <c r="E2872" s="11"/>
      <c r="F2872" s="11"/>
      <c r="G2872" s="11"/>
      <c r="H2872" s="11"/>
      <c r="I2872" s="11"/>
      <c r="J2872" s="11"/>
      <c r="K2872" s="11"/>
      <c r="L2872" s="11"/>
      <c r="M2872" s="11"/>
      <c r="N2872" s="11"/>
      <c r="O2872" s="244"/>
      <c r="P2872" s="11"/>
      <c r="Q2872" s="245"/>
      <c r="R2872" s="11"/>
      <c r="S2872" s="11"/>
      <c r="T2872" s="11"/>
      <c r="U2872" s="11"/>
      <c r="V2872" s="11"/>
      <c r="W2872" s="11"/>
      <c r="X2872" s="11"/>
      <c r="Y2872" s="11"/>
      <c r="Z2872" s="246"/>
      <c r="AA28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2" s="250" t="e">
        <f>IF(tbl_TransDet_Exp[[#This Row],[+/-  (HR GL Detail)]]&lt;&gt;"",tbl_TransDet_Exp[[#This Row],[+/-  (HR GL Detail)]],IF(#REF!&lt;&gt;"",#REF!,""))</f>
        <v>#REF!</v>
      </c>
      <c r="AC2872" s="250" t="str">
        <f t="shared" si="135"/>
        <v>https://financials.omni.fsu.edu/psp/sprdfi/EMPLOYEE/ERP/c/AUDIT_EXPENSE_FUNCTIONS.TE_EXP_SHEET_INQ.GBL?SHEET_ID=</v>
      </c>
      <c r="AD2872" s="250" t="str">
        <f t="shared" si="136"/>
        <v>&amp;PAGE=EX_SHEET_ENTRY</v>
      </c>
      <c r="AE2872" s="250" t="str">
        <f>IF(LEFT(tbl_TransDet_Exp[[#This Row],[Journal Id]],2)="EX",TEXT(tbl_TransDet_Exp[[#This Row],[Vch /Ex /PayId]],"0000000000"),"")</f>
        <v/>
      </c>
      <c r="AF2872" s="250" t="b">
        <f>IF(tbl_TransDet_Exp[[#This Row],[ER Lookup and Format]]&lt;&gt;"",CONCATENATE(tbl_TransDet_Exp[[#This Row],[https://financials.omni.fsu.edu/psp/sprdfi/EMPLOYEE/ERP/c/AUDIT_EXPENSE_FUNCTIONS.TE_EXP_SHEET_INQ.GBL?SHEET_ID=]],AE2872,tbl_TransDet_Exp[[#This Row],[&amp;PAGE=EX_SHEET_ENTRY]]))</f>
        <v>0</v>
      </c>
      <c r="AG2872" s="250" t="str">
        <f t="shared" si="137"/>
        <v>https://docmgmt.its.fsu.edu/NolijWeb/public/apiLoginCheck.jsp?redir=../documentviewer/%3FdocumentId%3D</v>
      </c>
      <c r="AH28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2" s="250" t="str">
        <f>tbl_TransDet_Exp[[#Headers],[&amp;TargetFrameName=None]]</f>
        <v>&amp;TargetFrameName=None</v>
      </c>
      <c r="AJ28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2" s="71"/>
      <c r="AN2872" s="22"/>
      <c r="AO2872" s="22"/>
      <c r="AP2872" s="208"/>
      <c r="AQ2872" s="42" t="e">
        <f>IF(tbl_TransDet_Exp[[#This Row],[Custom SR Type]]="",INDEX(SR_Lookup[Section Name],MATCH(tbl_TransDet_Exp[[#This Row],[Account]],SR_Lookup[Account],0)),tbl_TransDet_Exp[[#This Row],[Custom SR Type]])</f>
        <v>#N/A</v>
      </c>
      <c r="AR2872" s="42">
        <f>VALUE(CONCATENATE(C2872,TEXT(tbl_TransDet_Exp[[#This Row],[Pd]],"00")))</f>
        <v>0</v>
      </c>
      <c r="AS2872" s="42" t="str">
        <f>TEXT(tbl_TransDet_Exp[[#This Row],[Project Id]],"000000")</f>
        <v>000000</v>
      </c>
      <c r="AT2872" s="42" t="e">
        <f>INDEX(Table11[Description],MATCH(tbl_TransDet_Exp[[#This Row],[Account]],Table11[GL Account],0))</f>
        <v>#N/A</v>
      </c>
      <c r="AU28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3" spans="2:47">
      <c r="B2873" s="11"/>
      <c r="C2873" s="243"/>
      <c r="D2873" s="243"/>
      <c r="E2873" s="11"/>
      <c r="F2873" s="11"/>
      <c r="G2873" s="11"/>
      <c r="H2873" s="11"/>
      <c r="I2873" s="11"/>
      <c r="J2873" s="11"/>
      <c r="K2873" s="11"/>
      <c r="L2873" s="11"/>
      <c r="M2873" s="11"/>
      <c r="N2873" s="11"/>
      <c r="O2873" s="244"/>
      <c r="P2873" s="11"/>
      <c r="Q2873" s="245"/>
      <c r="R2873" s="11"/>
      <c r="S2873" s="11"/>
      <c r="T2873" s="11"/>
      <c r="U2873" s="11"/>
      <c r="V2873" s="11"/>
      <c r="W2873" s="11"/>
      <c r="X2873" s="11"/>
      <c r="Y2873" s="11"/>
      <c r="Z2873" s="246"/>
      <c r="AA28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3" s="250" t="e">
        <f>IF(tbl_TransDet_Exp[[#This Row],[+/-  (HR GL Detail)]]&lt;&gt;"",tbl_TransDet_Exp[[#This Row],[+/-  (HR GL Detail)]],IF(#REF!&lt;&gt;"",#REF!,""))</f>
        <v>#REF!</v>
      </c>
      <c r="AC2873" s="250" t="str">
        <f t="shared" si="135"/>
        <v>https://financials.omni.fsu.edu/psp/sprdfi/EMPLOYEE/ERP/c/AUDIT_EXPENSE_FUNCTIONS.TE_EXP_SHEET_INQ.GBL?SHEET_ID=</v>
      </c>
      <c r="AD2873" s="250" t="str">
        <f t="shared" si="136"/>
        <v>&amp;PAGE=EX_SHEET_ENTRY</v>
      </c>
      <c r="AE2873" s="250" t="str">
        <f>IF(LEFT(tbl_TransDet_Exp[[#This Row],[Journal Id]],2)="EX",TEXT(tbl_TransDet_Exp[[#This Row],[Vch /Ex /PayId]],"0000000000"),"")</f>
        <v/>
      </c>
      <c r="AF2873" s="250" t="b">
        <f>IF(tbl_TransDet_Exp[[#This Row],[ER Lookup and Format]]&lt;&gt;"",CONCATENATE(tbl_TransDet_Exp[[#This Row],[https://financials.omni.fsu.edu/psp/sprdfi/EMPLOYEE/ERP/c/AUDIT_EXPENSE_FUNCTIONS.TE_EXP_SHEET_INQ.GBL?SHEET_ID=]],AE2873,tbl_TransDet_Exp[[#This Row],[&amp;PAGE=EX_SHEET_ENTRY]]))</f>
        <v>0</v>
      </c>
      <c r="AG2873" s="250" t="str">
        <f t="shared" si="137"/>
        <v>https://docmgmt.its.fsu.edu/NolijWeb/public/apiLoginCheck.jsp?redir=../documentviewer/%3FdocumentId%3D</v>
      </c>
      <c r="AH28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3" s="250" t="str">
        <f>tbl_TransDet_Exp[[#Headers],[&amp;TargetFrameName=None]]</f>
        <v>&amp;TargetFrameName=None</v>
      </c>
      <c r="AJ28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3" s="71"/>
      <c r="AN2873" s="22"/>
      <c r="AO2873" s="22"/>
      <c r="AP2873" s="208"/>
      <c r="AQ2873" s="42" t="e">
        <f>IF(tbl_TransDet_Exp[[#This Row],[Custom SR Type]]="",INDEX(SR_Lookup[Section Name],MATCH(tbl_TransDet_Exp[[#This Row],[Account]],SR_Lookup[Account],0)),tbl_TransDet_Exp[[#This Row],[Custom SR Type]])</f>
        <v>#N/A</v>
      </c>
      <c r="AR2873" s="42">
        <f>VALUE(CONCATENATE(C2873,TEXT(tbl_TransDet_Exp[[#This Row],[Pd]],"00")))</f>
        <v>0</v>
      </c>
      <c r="AS2873" s="42" t="str">
        <f>TEXT(tbl_TransDet_Exp[[#This Row],[Project Id]],"000000")</f>
        <v>000000</v>
      </c>
      <c r="AT2873" s="42" t="e">
        <f>INDEX(Table11[Description],MATCH(tbl_TransDet_Exp[[#This Row],[Account]],Table11[GL Account],0))</f>
        <v>#N/A</v>
      </c>
      <c r="AU28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4" spans="2:47">
      <c r="B2874" s="11"/>
      <c r="C2874" s="243"/>
      <c r="D2874" s="243"/>
      <c r="E2874" s="11"/>
      <c r="F2874" s="11"/>
      <c r="G2874" s="11"/>
      <c r="H2874" s="11"/>
      <c r="I2874" s="11"/>
      <c r="J2874" s="11"/>
      <c r="K2874" s="11"/>
      <c r="L2874" s="11"/>
      <c r="M2874" s="11"/>
      <c r="N2874" s="11"/>
      <c r="O2874" s="244"/>
      <c r="P2874" s="11"/>
      <c r="Q2874" s="245"/>
      <c r="R2874" s="11"/>
      <c r="S2874" s="11"/>
      <c r="T2874" s="11"/>
      <c r="U2874" s="11"/>
      <c r="V2874" s="11"/>
      <c r="W2874" s="11"/>
      <c r="X2874" s="11"/>
      <c r="Y2874" s="11"/>
      <c r="Z2874" s="246"/>
      <c r="AA28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4" s="250" t="e">
        <f>IF(tbl_TransDet_Exp[[#This Row],[+/-  (HR GL Detail)]]&lt;&gt;"",tbl_TransDet_Exp[[#This Row],[+/-  (HR GL Detail)]],IF(#REF!&lt;&gt;"",#REF!,""))</f>
        <v>#REF!</v>
      </c>
      <c r="AC2874" s="250" t="str">
        <f t="shared" si="135"/>
        <v>https://financials.omni.fsu.edu/psp/sprdfi/EMPLOYEE/ERP/c/AUDIT_EXPENSE_FUNCTIONS.TE_EXP_SHEET_INQ.GBL?SHEET_ID=</v>
      </c>
      <c r="AD2874" s="250" t="str">
        <f t="shared" si="136"/>
        <v>&amp;PAGE=EX_SHEET_ENTRY</v>
      </c>
      <c r="AE2874" s="250" t="str">
        <f>IF(LEFT(tbl_TransDet_Exp[[#This Row],[Journal Id]],2)="EX",TEXT(tbl_TransDet_Exp[[#This Row],[Vch /Ex /PayId]],"0000000000"),"")</f>
        <v/>
      </c>
      <c r="AF2874" s="250" t="b">
        <f>IF(tbl_TransDet_Exp[[#This Row],[ER Lookup and Format]]&lt;&gt;"",CONCATENATE(tbl_TransDet_Exp[[#This Row],[https://financials.omni.fsu.edu/psp/sprdfi/EMPLOYEE/ERP/c/AUDIT_EXPENSE_FUNCTIONS.TE_EXP_SHEET_INQ.GBL?SHEET_ID=]],AE2874,tbl_TransDet_Exp[[#This Row],[&amp;PAGE=EX_SHEET_ENTRY]]))</f>
        <v>0</v>
      </c>
      <c r="AG2874" s="250" t="str">
        <f t="shared" si="137"/>
        <v>https://docmgmt.its.fsu.edu/NolijWeb/public/apiLoginCheck.jsp?redir=../documentviewer/%3FdocumentId%3D</v>
      </c>
      <c r="AH28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4" s="250" t="str">
        <f>tbl_TransDet_Exp[[#Headers],[&amp;TargetFrameName=None]]</f>
        <v>&amp;TargetFrameName=None</v>
      </c>
      <c r="AJ28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4" s="71"/>
      <c r="AN2874" s="22"/>
      <c r="AO2874" s="22"/>
      <c r="AP2874" s="208"/>
      <c r="AQ2874" s="42" t="e">
        <f>IF(tbl_TransDet_Exp[[#This Row],[Custom SR Type]]="",INDEX(SR_Lookup[Section Name],MATCH(tbl_TransDet_Exp[[#This Row],[Account]],SR_Lookup[Account],0)),tbl_TransDet_Exp[[#This Row],[Custom SR Type]])</f>
        <v>#N/A</v>
      </c>
      <c r="AR2874" s="42">
        <f>VALUE(CONCATENATE(C2874,TEXT(tbl_TransDet_Exp[[#This Row],[Pd]],"00")))</f>
        <v>0</v>
      </c>
      <c r="AS2874" s="42" t="str">
        <f>TEXT(tbl_TransDet_Exp[[#This Row],[Project Id]],"000000")</f>
        <v>000000</v>
      </c>
      <c r="AT2874" s="42" t="e">
        <f>INDEX(Table11[Description],MATCH(tbl_TransDet_Exp[[#This Row],[Account]],Table11[GL Account],0))</f>
        <v>#N/A</v>
      </c>
      <c r="AU28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5" spans="2:47">
      <c r="B2875" s="11"/>
      <c r="C2875" s="243"/>
      <c r="D2875" s="243"/>
      <c r="E2875" s="11"/>
      <c r="F2875" s="11"/>
      <c r="G2875" s="11"/>
      <c r="H2875" s="11"/>
      <c r="I2875" s="11"/>
      <c r="J2875" s="11"/>
      <c r="K2875" s="11"/>
      <c r="L2875" s="11"/>
      <c r="M2875" s="11"/>
      <c r="N2875" s="11"/>
      <c r="O2875" s="244"/>
      <c r="P2875" s="11"/>
      <c r="Q2875" s="245"/>
      <c r="R2875" s="11"/>
      <c r="S2875" s="11"/>
      <c r="T2875" s="11"/>
      <c r="U2875" s="11"/>
      <c r="V2875" s="11"/>
      <c r="W2875" s="11"/>
      <c r="X2875" s="11"/>
      <c r="Y2875" s="11"/>
      <c r="Z2875" s="246"/>
      <c r="AA28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5" s="250" t="e">
        <f>IF(tbl_TransDet_Exp[[#This Row],[+/-  (HR GL Detail)]]&lt;&gt;"",tbl_TransDet_Exp[[#This Row],[+/-  (HR GL Detail)]],IF(#REF!&lt;&gt;"",#REF!,""))</f>
        <v>#REF!</v>
      </c>
      <c r="AC2875" s="250" t="str">
        <f t="shared" si="135"/>
        <v>https://financials.omni.fsu.edu/psp/sprdfi/EMPLOYEE/ERP/c/AUDIT_EXPENSE_FUNCTIONS.TE_EXP_SHEET_INQ.GBL?SHEET_ID=</v>
      </c>
      <c r="AD2875" s="250" t="str">
        <f t="shared" si="136"/>
        <v>&amp;PAGE=EX_SHEET_ENTRY</v>
      </c>
      <c r="AE2875" s="250" t="str">
        <f>IF(LEFT(tbl_TransDet_Exp[[#This Row],[Journal Id]],2)="EX",TEXT(tbl_TransDet_Exp[[#This Row],[Vch /Ex /PayId]],"0000000000"),"")</f>
        <v/>
      </c>
      <c r="AF2875" s="250" t="b">
        <f>IF(tbl_TransDet_Exp[[#This Row],[ER Lookup and Format]]&lt;&gt;"",CONCATENATE(tbl_TransDet_Exp[[#This Row],[https://financials.omni.fsu.edu/psp/sprdfi/EMPLOYEE/ERP/c/AUDIT_EXPENSE_FUNCTIONS.TE_EXP_SHEET_INQ.GBL?SHEET_ID=]],AE2875,tbl_TransDet_Exp[[#This Row],[&amp;PAGE=EX_SHEET_ENTRY]]))</f>
        <v>0</v>
      </c>
      <c r="AG2875" s="250" t="str">
        <f t="shared" si="137"/>
        <v>https://docmgmt.its.fsu.edu/NolijWeb/public/apiLoginCheck.jsp?redir=../documentviewer/%3FdocumentId%3D</v>
      </c>
      <c r="AH28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5" s="250" t="str">
        <f>tbl_TransDet_Exp[[#Headers],[&amp;TargetFrameName=None]]</f>
        <v>&amp;TargetFrameName=None</v>
      </c>
      <c r="AJ28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5" s="71"/>
      <c r="AN2875" s="22"/>
      <c r="AO2875" s="22"/>
      <c r="AP2875" s="208"/>
      <c r="AQ2875" s="42" t="e">
        <f>IF(tbl_TransDet_Exp[[#This Row],[Custom SR Type]]="",INDEX(SR_Lookup[Section Name],MATCH(tbl_TransDet_Exp[[#This Row],[Account]],SR_Lookup[Account],0)),tbl_TransDet_Exp[[#This Row],[Custom SR Type]])</f>
        <v>#N/A</v>
      </c>
      <c r="AR2875" s="42">
        <f>VALUE(CONCATENATE(C2875,TEXT(tbl_TransDet_Exp[[#This Row],[Pd]],"00")))</f>
        <v>0</v>
      </c>
      <c r="AS2875" s="42" t="str">
        <f>TEXT(tbl_TransDet_Exp[[#This Row],[Project Id]],"000000")</f>
        <v>000000</v>
      </c>
      <c r="AT2875" s="42" t="e">
        <f>INDEX(Table11[Description],MATCH(tbl_TransDet_Exp[[#This Row],[Account]],Table11[GL Account],0))</f>
        <v>#N/A</v>
      </c>
      <c r="AU28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6" spans="2:47">
      <c r="B2876" s="11"/>
      <c r="C2876" s="243"/>
      <c r="D2876" s="243"/>
      <c r="E2876" s="11"/>
      <c r="F2876" s="11"/>
      <c r="G2876" s="11"/>
      <c r="H2876" s="11"/>
      <c r="I2876" s="11"/>
      <c r="J2876" s="11"/>
      <c r="K2876" s="11"/>
      <c r="L2876" s="11"/>
      <c r="M2876" s="11"/>
      <c r="N2876" s="11"/>
      <c r="O2876" s="244"/>
      <c r="P2876" s="11"/>
      <c r="Q2876" s="245"/>
      <c r="R2876" s="11"/>
      <c r="S2876" s="11"/>
      <c r="T2876" s="11"/>
      <c r="U2876" s="11"/>
      <c r="V2876" s="11"/>
      <c r="W2876" s="11"/>
      <c r="X2876" s="11"/>
      <c r="Y2876" s="11"/>
      <c r="Z2876" s="246"/>
      <c r="AA28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6" s="250" t="e">
        <f>IF(tbl_TransDet_Exp[[#This Row],[+/-  (HR GL Detail)]]&lt;&gt;"",tbl_TransDet_Exp[[#This Row],[+/-  (HR GL Detail)]],IF(#REF!&lt;&gt;"",#REF!,""))</f>
        <v>#REF!</v>
      </c>
      <c r="AC2876" s="250" t="str">
        <f t="shared" si="135"/>
        <v>https://financials.omni.fsu.edu/psp/sprdfi/EMPLOYEE/ERP/c/AUDIT_EXPENSE_FUNCTIONS.TE_EXP_SHEET_INQ.GBL?SHEET_ID=</v>
      </c>
      <c r="AD2876" s="250" t="str">
        <f t="shared" si="136"/>
        <v>&amp;PAGE=EX_SHEET_ENTRY</v>
      </c>
      <c r="AE2876" s="250" t="str">
        <f>IF(LEFT(tbl_TransDet_Exp[[#This Row],[Journal Id]],2)="EX",TEXT(tbl_TransDet_Exp[[#This Row],[Vch /Ex /PayId]],"0000000000"),"")</f>
        <v/>
      </c>
      <c r="AF2876" s="250" t="b">
        <f>IF(tbl_TransDet_Exp[[#This Row],[ER Lookup and Format]]&lt;&gt;"",CONCATENATE(tbl_TransDet_Exp[[#This Row],[https://financials.omni.fsu.edu/psp/sprdfi/EMPLOYEE/ERP/c/AUDIT_EXPENSE_FUNCTIONS.TE_EXP_SHEET_INQ.GBL?SHEET_ID=]],AE2876,tbl_TransDet_Exp[[#This Row],[&amp;PAGE=EX_SHEET_ENTRY]]))</f>
        <v>0</v>
      </c>
      <c r="AG2876" s="250" t="str">
        <f t="shared" si="137"/>
        <v>https://docmgmt.its.fsu.edu/NolijWeb/public/apiLoginCheck.jsp?redir=../documentviewer/%3FdocumentId%3D</v>
      </c>
      <c r="AH28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6" s="250" t="str">
        <f>tbl_TransDet_Exp[[#Headers],[&amp;TargetFrameName=None]]</f>
        <v>&amp;TargetFrameName=None</v>
      </c>
      <c r="AJ28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6" s="71"/>
      <c r="AN2876" s="22"/>
      <c r="AO2876" s="22"/>
      <c r="AP2876" s="208"/>
      <c r="AQ2876" s="42" t="e">
        <f>IF(tbl_TransDet_Exp[[#This Row],[Custom SR Type]]="",INDEX(SR_Lookup[Section Name],MATCH(tbl_TransDet_Exp[[#This Row],[Account]],SR_Lookup[Account],0)),tbl_TransDet_Exp[[#This Row],[Custom SR Type]])</f>
        <v>#N/A</v>
      </c>
      <c r="AR2876" s="42">
        <f>VALUE(CONCATENATE(C2876,TEXT(tbl_TransDet_Exp[[#This Row],[Pd]],"00")))</f>
        <v>0</v>
      </c>
      <c r="AS2876" s="42" t="str">
        <f>TEXT(tbl_TransDet_Exp[[#This Row],[Project Id]],"000000")</f>
        <v>000000</v>
      </c>
      <c r="AT2876" s="42" t="e">
        <f>INDEX(Table11[Description],MATCH(tbl_TransDet_Exp[[#This Row],[Account]],Table11[GL Account],0))</f>
        <v>#N/A</v>
      </c>
      <c r="AU28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7" spans="2:47">
      <c r="B2877" s="11"/>
      <c r="C2877" s="243"/>
      <c r="D2877" s="243"/>
      <c r="E2877" s="11"/>
      <c r="F2877" s="11"/>
      <c r="G2877" s="11"/>
      <c r="H2877" s="11"/>
      <c r="I2877" s="11"/>
      <c r="J2877" s="11"/>
      <c r="K2877" s="11"/>
      <c r="L2877" s="11"/>
      <c r="M2877" s="11"/>
      <c r="N2877" s="11"/>
      <c r="O2877" s="244"/>
      <c r="P2877" s="11"/>
      <c r="Q2877" s="245"/>
      <c r="R2877" s="11"/>
      <c r="S2877" s="11"/>
      <c r="T2877" s="11"/>
      <c r="U2877" s="11"/>
      <c r="V2877" s="11"/>
      <c r="W2877" s="11"/>
      <c r="X2877" s="11"/>
      <c r="Y2877" s="11"/>
      <c r="Z2877" s="246"/>
      <c r="AA28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7" s="250" t="e">
        <f>IF(tbl_TransDet_Exp[[#This Row],[+/-  (HR GL Detail)]]&lt;&gt;"",tbl_TransDet_Exp[[#This Row],[+/-  (HR GL Detail)]],IF(#REF!&lt;&gt;"",#REF!,""))</f>
        <v>#REF!</v>
      </c>
      <c r="AC2877" s="250" t="str">
        <f t="shared" si="135"/>
        <v>https://financials.omni.fsu.edu/psp/sprdfi/EMPLOYEE/ERP/c/AUDIT_EXPENSE_FUNCTIONS.TE_EXP_SHEET_INQ.GBL?SHEET_ID=</v>
      </c>
      <c r="AD2877" s="250" t="str">
        <f t="shared" si="136"/>
        <v>&amp;PAGE=EX_SHEET_ENTRY</v>
      </c>
      <c r="AE2877" s="250" t="str">
        <f>IF(LEFT(tbl_TransDet_Exp[[#This Row],[Journal Id]],2)="EX",TEXT(tbl_TransDet_Exp[[#This Row],[Vch /Ex /PayId]],"0000000000"),"")</f>
        <v/>
      </c>
      <c r="AF2877" s="250" t="b">
        <f>IF(tbl_TransDet_Exp[[#This Row],[ER Lookup and Format]]&lt;&gt;"",CONCATENATE(tbl_TransDet_Exp[[#This Row],[https://financials.omni.fsu.edu/psp/sprdfi/EMPLOYEE/ERP/c/AUDIT_EXPENSE_FUNCTIONS.TE_EXP_SHEET_INQ.GBL?SHEET_ID=]],AE2877,tbl_TransDet_Exp[[#This Row],[&amp;PAGE=EX_SHEET_ENTRY]]))</f>
        <v>0</v>
      </c>
      <c r="AG2877" s="250" t="str">
        <f t="shared" si="137"/>
        <v>https://docmgmt.its.fsu.edu/NolijWeb/public/apiLoginCheck.jsp?redir=../documentviewer/%3FdocumentId%3D</v>
      </c>
      <c r="AH28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7" s="250" t="str">
        <f>tbl_TransDet_Exp[[#Headers],[&amp;TargetFrameName=None]]</f>
        <v>&amp;TargetFrameName=None</v>
      </c>
      <c r="AJ28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7" s="71"/>
      <c r="AN2877" s="22"/>
      <c r="AO2877" s="22"/>
      <c r="AP2877" s="208"/>
      <c r="AQ2877" s="42" t="e">
        <f>IF(tbl_TransDet_Exp[[#This Row],[Custom SR Type]]="",INDEX(SR_Lookup[Section Name],MATCH(tbl_TransDet_Exp[[#This Row],[Account]],SR_Lookup[Account],0)),tbl_TransDet_Exp[[#This Row],[Custom SR Type]])</f>
        <v>#N/A</v>
      </c>
      <c r="AR2877" s="42">
        <f>VALUE(CONCATENATE(C2877,TEXT(tbl_TransDet_Exp[[#This Row],[Pd]],"00")))</f>
        <v>0</v>
      </c>
      <c r="AS2877" s="42" t="str">
        <f>TEXT(tbl_TransDet_Exp[[#This Row],[Project Id]],"000000")</f>
        <v>000000</v>
      </c>
      <c r="AT2877" s="42" t="e">
        <f>INDEX(Table11[Description],MATCH(tbl_TransDet_Exp[[#This Row],[Account]],Table11[GL Account],0))</f>
        <v>#N/A</v>
      </c>
      <c r="AU28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8" spans="2:47">
      <c r="B2878" s="11"/>
      <c r="C2878" s="243"/>
      <c r="D2878" s="243"/>
      <c r="E2878" s="11"/>
      <c r="F2878" s="11"/>
      <c r="G2878" s="11"/>
      <c r="H2878" s="11"/>
      <c r="I2878" s="11"/>
      <c r="J2878" s="11"/>
      <c r="K2878" s="11"/>
      <c r="L2878" s="11"/>
      <c r="M2878" s="11"/>
      <c r="N2878" s="11"/>
      <c r="O2878" s="244"/>
      <c r="P2878" s="11"/>
      <c r="Q2878" s="245"/>
      <c r="R2878" s="11"/>
      <c r="S2878" s="11"/>
      <c r="T2878" s="11"/>
      <c r="U2878" s="11"/>
      <c r="V2878" s="11"/>
      <c r="W2878" s="11"/>
      <c r="X2878" s="11"/>
      <c r="Y2878" s="11"/>
      <c r="Z2878" s="246"/>
      <c r="AA28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8" s="250" t="e">
        <f>IF(tbl_TransDet_Exp[[#This Row],[+/-  (HR GL Detail)]]&lt;&gt;"",tbl_TransDet_Exp[[#This Row],[+/-  (HR GL Detail)]],IF(#REF!&lt;&gt;"",#REF!,""))</f>
        <v>#REF!</v>
      </c>
      <c r="AC2878" s="250" t="str">
        <f t="shared" si="135"/>
        <v>https://financials.omni.fsu.edu/psp/sprdfi/EMPLOYEE/ERP/c/AUDIT_EXPENSE_FUNCTIONS.TE_EXP_SHEET_INQ.GBL?SHEET_ID=</v>
      </c>
      <c r="AD2878" s="250" t="str">
        <f t="shared" si="136"/>
        <v>&amp;PAGE=EX_SHEET_ENTRY</v>
      </c>
      <c r="AE2878" s="250" t="str">
        <f>IF(LEFT(tbl_TransDet_Exp[[#This Row],[Journal Id]],2)="EX",TEXT(tbl_TransDet_Exp[[#This Row],[Vch /Ex /PayId]],"0000000000"),"")</f>
        <v/>
      </c>
      <c r="AF2878" s="250" t="b">
        <f>IF(tbl_TransDet_Exp[[#This Row],[ER Lookup and Format]]&lt;&gt;"",CONCATENATE(tbl_TransDet_Exp[[#This Row],[https://financials.omni.fsu.edu/psp/sprdfi/EMPLOYEE/ERP/c/AUDIT_EXPENSE_FUNCTIONS.TE_EXP_SHEET_INQ.GBL?SHEET_ID=]],AE2878,tbl_TransDet_Exp[[#This Row],[&amp;PAGE=EX_SHEET_ENTRY]]))</f>
        <v>0</v>
      </c>
      <c r="AG2878" s="250" t="str">
        <f t="shared" si="137"/>
        <v>https://docmgmt.its.fsu.edu/NolijWeb/public/apiLoginCheck.jsp?redir=../documentviewer/%3FdocumentId%3D</v>
      </c>
      <c r="AH28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8" s="250" t="str">
        <f>tbl_TransDet_Exp[[#Headers],[&amp;TargetFrameName=None]]</f>
        <v>&amp;TargetFrameName=None</v>
      </c>
      <c r="AJ28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8" s="71"/>
      <c r="AN2878" s="22"/>
      <c r="AO2878" s="22"/>
      <c r="AP2878" s="208"/>
      <c r="AQ2878" s="42" t="e">
        <f>IF(tbl_TransDet_Exp[[#This Row],[Custom SR Type]]="",INDEX(SR_Lookup[Section Name],MATCH(tbl_TransDet_Exp[[#This Row],[Account]],SR_Lookup[Account],0)),tbl_TransDet_Exp[[#This Row],[Custom SR Type]])</f>
        <v>#N/A</v>
      </c>
      <c r="AR2878" s="42">
        <f>VALUE(CONCATENATE(C2878,TEXT(tbl_TransDet_Exp[[#This Row],[Pd]],"00")))</f>
        <v>0</v>
      </c>
      <c r="AS2878" s="42" t="str">
        <f>TEXT(tbl_TransDet_Exp[[#This Row],[Project Id]],"000000")</f>
        <v>000000</v>
      </c>
      <c r="AT2878" s="42" t="e">
        <f>INDEX(Table11[Description],MATCH(tbl_TransDet_Exp[[#This Row],[Account]],Table11[GL Account],0))</f>
        <v>#N/A</v>
      </c>
      <c r="AU28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79" spans="2:47">
      <c r="B2879" s="11"/>
      <c r="C2879" s="243"/>
      <c r="D2879" s="243"/>
      <c r="E2879" s="11"/>
      <c r="F2879" s="11"/>
      <c r="G2879" s="11"/>
      <c r="H2879" s="11"/>
      <c r="I2879" s="11"/>
      <c r="J2879" s="11"/>
      <c r="K2879" s="11"/>
      <c r="L2879" s="11"/>
      <c r="M2879" s="11"/>
      <c r="N2879" s="11"/>
      <c r="O2879" s="244"/>
      <c r="P2879" s="11"/>
      <c r="Q2879" s="245"/>
      <c r="R2879" s="11"/>
      <c r="S2879" s="11"/>
      <c r="T2879" s="11"/>
      <c r="U2879" s="11"/>
      <c r="V2879" s="11"/>
      <c r="W2879" s="11"/>
      <c r="X2879" s="11"/>
      <c r="Y2879" s="11"/>
      <c r="Z2879" s="246"/>
      <c r="AA28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79" s="250" t="e">
        <f>IF(tbl_TransDet_Exp[[#This Row],[+/-  (HR GL Detail)]]&lt;&gt;"",tbl_TransDet_Exp[[#This Row],[+/-  (HR GL Detail)]],IF(#REF!&lt;&gt;"",#REF!,""))</f>
        <v>#REF!</v>
      </c>
      <c r="AC2879" s="250" t="str">
        <f t="shared" si="135"/>
        <v>https://financials.omni.fsu.edu/psp/sprdfi/EMPLOYEE/ERP/c/AUDIT_EXPENSE_FUNCTIONS.TE_EXP_SHEET_INQ.GBL?SHEET_ID=</v>
      </c>
      <c r="AD2879" s="250" t="str">
        <f t="shared" si="136"/>
        <v>&amp;PAGE=EX_SHEET_ENTRY</v>
      </c>
      <c r="AE2879" s="250" t="str">
        <f>IF(LEFT(tbl_TransDet_Exp[[#This Row],[Journal Id]],2)="EX",TEXT(tbl_TransDet_Exp[[#This Row],[Vch /Ex /PayId]],"0000000000"),"")</f>
        <v/>
      </c>
      <c r="AF2879" s="250" t="b">
        <f>IF(tbl_TransDet_Exp[[#This Row],[ER Lookup and Format]]&lt;&gt;"",CONCATENATE(tbl_TransDet_Exp[[#This Row],[https://financials.omni.fsu.edu/psp/sprdfi/EMPLOYEE/ERP/c/AUDIT_EXPENSE_FUNCTIONS.TE_EXP_SHEET_INQ.GBL?SHEET_ID=]],AE2879,tbl_TransDet_Exp[[#This Row],[&amp;PAGE=EX_SHEET_ENTRY]]))</f>
        <v>0</v>
      </c>
      <c r="AG2879" s="250" t="str">
        <f t="shared" si="137"/>
        <v>https://docmgmt.its.fsu.edu/NolijWeb/public/apiLoginCheck.jsp?redir=../documentviewer/%3FdocumentId%3D</v>
      </c>
      <c r="AH28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79" s="250" t="str">
        <f>tbl_TransDet_Exp[[#Headers],[&amp;TargetFrameName=None]]</f>
        <v>&amp;TargetFrameName=None</v>
      </c>
      <c r="AJ28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79" s="71"/>
      <c r="AN2879" s="22"/>
      <c r="AO2879" s="22"/>
      <c r="AP2879" s="208"/>
      <c r="AQ2879" s="42" t="e">
        <f>IF(tbl_TransDet_Exp[[#This Row],[Custom SR Type]]="",INDEX(SR_Lookup[Section Name],MATCH(tbl_TransDet_Exp[[#This Row],[Account]],SR_Lookup[Account],0)),tbl_TransDet_Exp[[#This Row],[Custom SR Type]])</f>
        <v>#N/A</v>
      </c>
      <c r="AR2879" s="42">
        <f>VALUE(CONCATENATE(C2879,TEXT(tbl_TransDet_Exp[[#This Row],[Pd]],"00")))</f>
        <v>0</v>
      </c>
      <c r="AS2879" s="42" t="str">
        <f>TEXT(tbl_TransDet_Exp[[#This Row],[Project Id]],"000000")</f>
        <v>000000</v>
      </c>
      <c r="AT2879" s="42" t="e">
        <f>INDEX(Table11[Description],MATCH(tbl_TransDet_Exp[[#This Row],[Account]],Table11[GL Account],0))</f>
        <v>#N/A</v>
      </c>
      <c r="AU28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0" spans="2:47">
      <c r="B2880" s="11"/>
      <c r="C2880" s="243"/>
      <c r="D2880" s="243"/>
      <c r="E2880" s="11"/>
      <c r="F2880" s="11"/>
      <c r="G2880" s="11"/>
      <c r="H2880" s="11"/>
      <c r="I2880" s="11"/>
      <c r="J2880" s="11"/>
      <c r="K2880" s="11"/>
      <c r="L2880" s="11"/>
      <c r="M2880" s="11"/>
      <c r="N2880" s="11"/>
      <c r="O2880" s="244"/>
      <c r="P2880" s="11"/>
      <c r="Q2880" s="245"/>
      <c r="R2880" s="11"/>
      <c r="S2880" s="11"/>
      <c r="T2880" s="11"/>
      <c r="U2880" s="11"/>
      <c r="V2880" s="11"/>
      <c r="W2880" s="11"/>
      <c r="X2880" s="11"/>
      <c r="Y2880" s="11"/>
      <c r="Z2880" s="246"/>
      <c r="AA28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0" s="250" t="e">
        <f>IF(tbl_TransDet_Exp[[#This Row],[+/-  (HR GL Detail)]]&lt;&gt;"",tbl_TransDet_Exp[[#This Row],[+/-  (HR GL Detail)]],IF(#REF!&lt;&gt;"",#REF!,""))</f>
        <v>#REF!</v>
      </c>
      <c r="AC2880" s="250" t="str">
        <f t="shared" si="135"/>
        <v>https://financials.omni.fsu.edu/psp/sprdfi/EMPLOYEE/ERP/c/AUDIT_EXPENSE_FUNCTIONS.TE_EXP_SHEET_INQ.GBL?SHEET_ID=</v>
      </c>
      <c r="AD2880" s="250" t="str">
        <f t="shared" si="136"/>
        <v>&amp;PAGE=EX_SHEET_ENTRY</v>
      </c>
      <c r="AE2880" s="250" t="str">
        <f>IF(LEFT(tbl_TransDet_Exp[[#This Row],[Journal Id]],2)="EX",TEXT(tbl_TransDet_Exp[[#This Row],[Vch /Ex /PayId]],"0000000000"),"")</f>
        <v/>
      </c>
      <c r="AF2880" s="250" t="b">
        <f>IF(tbl_TransDet_Exp[[#This Row],[ER Lookup and Format]]&lt;&gt;"",CONCATENATE(tbl_TransDet_Exp[[#This Row],[https://financials.omni.fsu.edu/psp/sprdfi/EMPLOYEE/ERP/c/AUDIT_EXPENSE_FUNCTIONS.TE_EXP_SHEET_INQ.GBL?SHEET_ID=]],AE2880,tbl_TransDet_Exp[[#This Row],[&amp;PAGE=EX_SHEET_ENTRY]]))</f>
        <v>0</v>
      </c>
      <c r="AG2880" s="250" t="str">
        <f t="shared" si="137"/>
        <v>https://docmgmt.its.fsu.edu/NolijWeb/public/apiLoginCheck.jsp?redir=../documentviewer/%3FdocumentId%3D</v>
      </c>
      <c r="AH28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0" s="250" t="str">
        <f>tbl_TransDet_Exp[[#Headers],[&amp;TargetFrameName=None]]</f>
        <v>&amp;TargetFrameName=None</v>
      </c>
      <c r="AJ28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0" s="71"/>
      <c r="AN2880" s="22"/>
      <c r="AO2880" s="22"/>
      <c r="AP2880" s="208"/>
      <c r="AQ2880" s="42" t="e">
        <f>IF(tbl_TransDet_Exp[[#This Row],[Custom SR Type]]="",INDEX(SR_Lookup[Section Name],MATCH(tbl_TransDet_Exp[[#This Row],[Account]],SR_Lookup[Account],0)),tbl_TransDet_Exp[[#This Row],[Custom SR Type]])</f>
        <v>#N/A</v>
      </c>
      <c r="AR2880" s="42">
        <f>VALUE(CONCATENATE(C2880,TEXT(tbl_TransDet_Exp[[#This Row],[Pd]],"00")))</f>
        <v>0</v>
      </c>
      <c r="AS2880" s="42" t="str">
        <f>TEXT(tbl_TransDet_Exp[[#This Row],[Project Id]],"000000")</f>
        <v>000000</v>
      </c>
      <c r="AT2880" s="42" t="e">
        <f>INDEX(Table11[Description],MATCH(tbl_TransDet_Exp[[#This Row],[Account]],Table11[GL Account],0))</f>
        <v>#N/A</v>
      </c>
      <c r="AU28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1" spans="2:47">
      <c r="B2881" s="11"/>
      <c r="C2881" s="243"/>
      <c r="D2881" s="243"/>
      <c r="E2881" s="11"/>
      <c r="F2881" s="11"/>
      <c r="G2881" s="11"/>
      <c r="H2881" s="11"/>
      <c r="I2881" s="11"/>
      <c r="J2881" s="11"/>
      <c r="K2881" s="11"/>
      <c r="L2881" s="11"/>
      <c r="M2881" s="11"/>
      <c r="N2881" s="11"/>
      <c r="O2881" s="244"/>
      <c r="P2881" s="11"/>
      <c r="Q2881" s="245"/>
      <c r="R2881" s="11"/>
      <c r="S2881" s="11"/>
      <c r="T2881" s="11"/>
      <c r="U2881" s="11"/>
      <c r="V2881" s="11"/>
      <c r="W2881" s="11"/>
      <c r="X2881" s="11"/>
      <c r="Y2881" s="11"/>
      <c r="Z2881" s="246"/>
      <c r="AA28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1" s="250" t="e">
        <f>IF(tbl_TransDet_Exp[[#This Row],[+/-  (HR GL Detail)]]&lt;&gt;"",tbl_TransDet_Exp[[#This Row],[+/-  (HR GL Detail)]],IF(#REF!&lt;&gt;"",#REF!,""))</f>
        <v>#REF!</v>
      </c>
      <c r="AC2881" s="250" t="str">
        <f t="shared" si="135"/>
        <v>https://financials.omni.fsu.edu/psp/sprdfi/EMPLOYEE/ERP/c/AUDIT_EXPENSE_FUNCTIONS.TE_EXP_SHEET_INQ.GBL?SHEET_ID=</v>
      </c>
      <c r="AD2881" s="250" t="str">
        <f t="shared" si="136"/>
        <v>&amp;PAGE=EX_SHEET_ENTRY</v>
      </c>
      <c r="AE2881" s="250" t="str">
        <f>IF(LEFT(tbl_TransDet_Exp[[#This Row],[Journal Id]],2)="EX",TEXT(tbl_TransDet_Exp[[#This Row],[Vch /Ex /PayId]],"0000000000"),"")</f>
        <v/>
      </c>
      <c r="AF2881" s="250" t="b">
        <f>IF(tbl_TransDet_Exp[[#This Row],[ER Lookup and Format]]&lt;&gt;"",CONCATENATE(tbl_TransDet_Exp[[#This Row],[https://financials.omni.fsu.edu/psp/sprdfi/EMPLOYEE/ERP/c/AUDIT_EXPENSE_FUNCTIONS.TE_EXP_SHEET_INQ.GBL?SHEET_ID=]],AE2881,tbl_TransDet_Exp[[#This Row],[&amp;PAGE=EX_SHEET_ENTRY]]))</f>
        <v>0</v>
      </c>
      <c r="AG2881" s="250" t="str">
        <f t="shared" si="137"/>
        <v>https://docmgmt.its.fsu.edu/NolijWeb/public/apiLoginCheck.jsp?redir=../documentviewer/%3FdocumentId%3D</v>
      </c>
      <c r="AH28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1" s="250" t="str">
        <f>tbl_TransDet_Exp[[#Headers],[&amp;TargetFrameName=None]]</f>
        <v>&amp;TargetFrameName=None</v>
      </c>
      <c r="AJ28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1" s="71"/>
      <c r="AN2881" s="22"/>
      <c r="AO2881" s="22"/>
      <c r="AP2881" s="208"/>
      <c r="AQ2881" s="42" t="e">
        <f>IF(tbl_TransDet_Exp[[#This Row],[Custom SR Type]]="",INDEX(SR_Lookup[Section Name],MATCH(tbl_TransDet_Exp[[#This Row],[Account]],SR_Lookup[Account],0)),tbl_TransDet_Exp[[#This Row],[Custom SR Type]])</f>
        <v>#N/A</v>
      </c>
      <c r="AR2881" s="42">
        <f>VALUE(CONCATENATE(C2881,TEXT(tbl_TransDet_Exp[[#This Row],[Pd]],"00")))</f>
        <v>0</v>
      </c>
      <c r="AS2881" s="42" t="str">
        <f>TEXT(tbl_TransDet_Exp[[#This Row],[Project Id]],"000000")</f>
        <v>000000</v>
      </c>
      <c r="AT2881" s="42" t="e">
        <f>INDEX(Table11[Description],MATCH(tbl_TransDet_Exp[[#This Row],[Account]],Table11[GL Account],0))</f>
        <v>#N/A</v>
      </c>
      <c r="AU28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2" spans="2:47">
      <c r="B2882" s="11"/>
      <c r="C2882" s="243"/>
      <c r="D2882" s="243"/>
      <c r="E2882" s="11"/>
      <c r="F2882" s="11"/>
      <c r="G2882" s="11"/>
      <c r="H2882" s="11"/>
      <c r="I2882" s="11"/>
      <c r="J2882" s="11"/>
      <c r="K2882" s="11"/>
      <c r="L2882" s="11"/>
      <c r="M2882" s="11"/>
      <c r="N2882" s="11"/>
      <c r="O2882" s="244"/>
      <c r="P2882" s="11"/>
      <c r="Q2882" s="245"/>
      <c r="R2882" s="11"/>
      <c r="S2882" s="11"/>
      <c r="T2882" s="11"/>
      <c r="U2882" s="11"/>
      <c r="V2882" s="11"/>
      <c r="W2882" s="11"/>
      <c r="X2882" s="11"/>
      <c r="Y2882" s="11"/>
      <c r="Z2882" s="246"/>
      <c r="AA28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2" s="250" t="e">
        <f>IF(tbl_TransDet_Exp[[#This Row],[+/-  (HR GL Detail)]]&lt;&gt;"",tbl_TransDet_Exp[[#This Row],[+/-  (HR GL Detail)]],IF(#REF!&lt;&gt;"",#REF!,""))</f>
        <v>#REF!</v>
      </c>
      <c r="AC2882" s="250" t="str">
        <f t="shared" si="135"/>
        <v>https://financials.omni.fsu.edu/psp/sprdfi/EMPLOYEE/ERP/c/AUDIT_EXPENSE_FUNCTIONS.TE_EXP_SHEET_INQ.GBL?SHEET_ID=</v>
      </c>
      <c r="AD2882" s="250" t="str">
        <f t="shared" si="136"/>
        <v>&amp;PAGE=EX_SHEET_ENTRY</v>
      </c>
      <c r="AE2882" s="250" t="str">
        <f>IF(LEFT(tbl_TransDet_Exp[[#This Row],[Journal Id]],2)="EX",TEXT(tbl_TransDet_Exp[[#This Row],[Vch /Ex /PayId]],"0000000000"),"")</f>
        <v/>
      </c>
      <c r="AF2882" s="250" t="b">
        <f>IF(tbl_TransDet_Exp[[#This Row],[ER Lookup and Format]]&lt;&gt;"",CONCATENATE(tbl_TransDet_Exp[[#This Row],[https://financials.omni.fsu.edu/psp/sprdfi/EMPLOYEE/ERP/c/AUDIT_EXPENSE_FUNCTIONS.TE_EXP_SHEET_INQ.GBL?SHEET_ID=]],AE2882,tbl_TransDet_Exp[[#This Row],[&amp;PAGE=EX_SHEET_ENTRY]]))</f>
        <v>0</v>
      </c>
      <c r="AG2882" s="250" t="str">
        <f t="shared" si="137"/>
        <v>https://docmgmt.its.fsu.edu/NolijWeb/public/apiLoginCheck.jsp?redir=../documentviewer/%3FdocumentId%3D</v>
      </c>
      <c r="AH28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2" s="250" t="str">
        <f>tbl_TransDet_Exp[[#Headers],[&amp;TargetFrameName=None]]</f>
        <v>&amp;TargetFrameName=None</v>
      </c>
      <c r="AJ28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2" s="71"/>
      <c r="AN2882" s="22"/>
      <c r="AO2882" s="22"/>
      <c r="AP2882" s="208"/>
      <c r="AQ2882" s="42" t="e">
        <f>IF(tbl_TransDet_Exp[[#This Row],[Custom SR Type]]="",INDEX(SR_Lookup[Section Name],MATCH(tbl_TransDet_Exp[[#This Row],[Account]],SR_Lookup[Account],0)),tbl_TransDet_Exp[[#This Row],[Custom SR Type]])</f>
        <v>#N/A</v>
      </c>
      <c r="AR2882" s="42">
        <f>VALUE(CONCATENATE(C2882,TEXT(tbl_TransDet_Exp[[#This Row],[Pd]],"00")))</f>
        <v>0</v>
      </c>
      <c r="AS2882" s="42" t="str">
        <f>TEXT(tbl_TransDet_Exp[[#This Row],[Project Id]],"000000")</f>
        <v>000000</v>
      </c>
      <c r="AT2882" s="42" t="e">
        <f>INDEX(Table11[Description],MATCH(tbl_TransDet_Exp[[#This Row],[Account]],Table11[GL Account],0))</f>
        <v>#N/A</v>
      </c>
      <c r="AU28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3" spans="2:47">
      <c r="B2883" s="11"/>
      <c r="C2883" s="243"/>
      <c r="D2883" s="243"/>
      <c r="E2883" s="11"/>
      <c r="F2883" s="11"/>
      <c r="G2883" s="11"/>
      <c r="H2883" s="11"/>
      <c r="I2883" s="11"/>
      <c r="J2883" s="11"/>
      <c r="K2883" s="11"/>
      <c r="L2883" s="11"/>
      <c r="M2883" s="11"/>
      <c r="N2883" s="11"/>
      <c r="O2883" s="244"/>
      <c r="P2883" s="11"/>
      <c r="Q2883" s="245"/>
      <c r="R2883" s="11"/>
      <c r="S2883" s="11"/>
      <c r="T2883" s="11"/>
      <c r="U2883" s="11"/>
      <c r="V2883" s="11"/>
      <c r="W2883" s="11"/>
      <c r="X2883" s="11"/>
      <c r="Y2883" s="11"/>
      <c r="Z2883" s="246"/>
      <c r="AA28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3" s="250" t="e">
        <f>IF(tbl_TransDet_Exp[[#This Row],[+/-  (HR GL Detail)]]&lt;&gt;"",tbl_TransDet_Exp[[#This Row],[+/-  (HR GL Detail)]],IF(#REF!&lt;&gt;"",#REF!,""))</f>
        <v>#REF!</v>
      </c>
      <c r="AC2883" s="250" t="str">
        <f t="shared" si="135"/>
        <v>https://financials.omni.fsu.edu/psp/sprdfi/EMPLOYEE/ERP/c/AUDIT_EXPENSE_FUNCTIONS.TE_EXP_SHEET_INQ.GBL?SHEET_ID=</v>
      </c>
      <c r="AD2883" s="250" t="str">
        <f t="shared" si="136"/>
        <v>&amp;PAGE=EX_SHEET_ENTRY</v>
      </c>
      <c r="AE2883" s="250" t="str">
        <f>IF(LEFT(tbl_TransDet_Exp[[#This Row],[Journal Id]],2)="EX",TEXT(tbl_TransDet_Exp[[#This Row],[Vch /Ex /PayId]],"0000000000"),"")</f>
        <v/>
      </c>
      <c r="AF2883" s="250" t="b">
        <f>IF(tbl_TransDet_Exp[[#This Row],[ER Lookup and Format]]&lt;&gt;"",CONCATENATE(tbl_TransDet_Exp[[#This Row],[https://financials.omni.fsu.edu/psp/sprdfi/EMPLOYEE/ERP/c/AUDIT_EXPENSE_FUNCTIONS.TE_EXP_SHEET_INQ.GBL?SHEET_ID=]],AE2883,tbl_TransDet_Exp[[#This Row],[&amp;PAGE=EX_SHEET_ENTRY]]))</f>
        <v>0</v>
      </c>
      <c r="AG2883" s="250" t="str">
        <f t="shared" si="137"/>
        <v>https://docmgmt.its.fsu.edu/NolijWeb/public/apiLoginCheck.jsp?redir=../documentviewer/%3FdocumentId%3D</v>
      </c>
      <c r="AH28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3" s="250" t="str">
        <f>tbl_TransDet_Exp[[#Headers],[&amp;TargetFrameName=None]]</f>
        <v>&amp;TargetFrameName=None</v>
      </c>
      <c r="AJ28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3" s="71"/>
      <c r="AN2883" s="22"/>
      <c r="AO2883" s="22"/>
      <c r="AP2883" s="208"/>
      <c r="AQ2883" s="42" t="e">
        <f>IF(tbl_TransDet_Exp[[#This Row],[Custom SR Type]]="",INDEX(SR_Lookup[Section Name],MATCH(tbl_TransDet_Exp[[#This Row],[Account]],SR_Lookup[Account],0)),tbl_TransDet_Exp[[#This Row],[Custom SR Type]])</f>
        <v>#N/A</v>
      </c>
      <c r="AR2883" s="42">
        <f>VALUE(CONCATENATE(C2883,TEXT(tbl_TransDet_Exp[[#This Row],[Pd]],"00")))</f>
        <v>0</v>
      </c>
      <c r="AS2883" s="42" t="str">
        <f>TEXT(tbl_TransDet_Exp[[#This Row],[Project Id]],"000000")</f>
        <v>000000</v>
      </c>
      <c r="AT2883" s="42" t="e">
        <f>INDEX(Table11[Description],MATCH(tbl_TransDet_Exp[[#This Row],[Account]],Table11[GL Account],0))</f>
        <v>#N/A</v>
      </c>
      <c r="AU28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4" spans="2:47">
      <c r="B2884" s="11"/>
      <c r="C2884" s="243"/>
      <c r="D2884" s="243"/>
      <c r="E2884" s="11"/>
      <c r="F2884" s="11"/>
      <c r="G2884" s="11"/>
      <c r="H2884" s="11"/>
      <c r="I2884" s="11"/>
      <c r="J2884" s="11"/>
      <c r="K2884" s="11"/>
      <c r="L2884" s="11"/>
      <c r="M2884" s="11"/>
      <c r="N2884" s="11"/>
      <c r="O2884" s="244"/>
      <c r="P2884" s="11"/>
      <c r="Q2884" s="245"/>
      <c r="R2884" s="11"/>
      <c r="S2884" s="11"/>
      <c r="T2884" s="11"/>
      <c r="U2884" s="11"/>
      <c r="V2884" s="11"/>
      <c r="W2884" s="11"/>
      <c r="X2884" s="11"/>
      <c r="Y2884" s="11"/>
      <c r="Z2884" s="246"/>
      <c r="AA28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4" s="250" t="e">
        <f>IF(tbl_TransDet_Exp[[#This Row],[+/-  (HR GL Detail)]]&lt;&gt;"",tbl_TransDet_Exp[[#This Row],[+/-  (HR GL Detail)]],IF(#REF!&lt;&gt;"",#REF!,""))</f>
        <v>#REF!</v>
      </c>
      <c r="AC2884" s="250" t="str">
        <f t="shared" si="135"/>
        <v>https://financials.omni.fsu.edu/psp/sprdfi/EMPLOYEE/ERP/c/AUDIT_EXPENSE_FUNCTIONS.TE_EXP_SHEET_INQ.GBL?SHEET_ID=</v>
      </c>
      <c r="AD2884" s="250" t="str">
        <f t="shared" si="136"/>
        <v>&amp;PAGE=EX_SHEET_ENTRY</v>
      </c>
      <c r="AE2884" s="250" t="str">
        <f>IF(LEFT(tbl_TransDet_Exp[[#This Row],[Journal Id]],2)="EX",TEXT(tbl_TransDet_Exp[[#This Row],[Vch /Ex /PayId]],"0000000000"),"")</f>
        <v/>
      </c>
      <c r="AF2884" s="250" t="b">
        <f>IF(tbl_TransDet_Exp[[#This Row],[ER Lookup and Format]]&lt;&gt;"",CONCATENATE(tbl_TransDet_Exp[[#This Row],[https://financials.omni.fsu.edu/psp/sprdfi/EMPLOYEE/ERP/c/AUDIT_EXPENSE_FUNCTIONS.TE_EXP_SHEET_INQ.GBL?SHEET_ID=]],AE2884,tbl_TransDet_Exp[[#This Row],[&amp;PAGE=EX_SHEET_ENTRY]]))</f>
        <v>0</v>
      </c>
      <c r="AG2884" s="250" t="str">
        <f t="shared" si="137"/>
        <v>https://docmgmt.its.fsu.edu/NolijWeb/public/apiLoginCheck.jsp?redir=../documentviewer/%3FdocumentId%3D</v>
      </c>
      <c r="AH28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4" s="250" t="str">
        <f>tbl_TransDet_Exp[[#Headers],[&amp;TargetFrameName=None]]</f>
        <v>&amp;TargetFrameName=None</v>
      </c>
      <c r="AJ28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4" s="71"/>
      <c r="AN2884" s="22"/>
      <c r="AO2884" s="22"/>
      <c r="AP2884" s="208"/>
      <c r="AQ2884" s="42" t="e">
        <f>IF(tbl_TransDet_Exp[[#This Row],[Custom SR Type]]="",INDEX(SR_Lookup[Section Name],MATCH(tbl_TransDet_Exp[[#This Row],[Account]],SR_Lookup[Account],0)),tbl_TransDet_Exp[[#This Row],[Custom SR Type]])</f>
        <v>#N/A</v>
      </c>
      <c r="AR2884" s="42">
        <f>VALUE(CONCATENATE(C2884,TEXT(tbl_TransDet_Exp[[#This Row],[Pd]],"00")))</f>
        <v>0</v>
      </c>
      <c r="AS2884" s="42" t="str">
        <f>TEXT(tbl_TransDet_Exp[[#This Row],[Project Id]],"000000")</f>
        <v>000000</v>
      </c>
      <c r="AT2884" s="42" t="e">
        <f>INDEX(Table11[Description],MATCH(tbl_TransDet_Exp[[#This Row],[Account]],Table11[GL Account],0))</f>
        <v>#N/A</v>
      </c>
      <c r="AU28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5" spans="2:47">
      <c r="B2885" s="11"/>
      <c r="C2885" s="243"/>
      <c r="D2885" s="243"/>
      <c r="E2885" s="11"/>
      <c r="F2885" s="11"/>
      <c r="G2885" s="11"/>
      <c r="H2885" s="11"/>
      <c r="I2885" s="11"/>
      <c r="J2885" s="11"/>
      <c r="K2885" s="11"/>
      <c r="L2885" s="11"/>
      <c r="M2885" s="11"/>
      <c r="N2885" s="11"/>
      <c r="O2885" s="244"/>
      <c r="P2885" s="11"/>
      <c r="Q2885" s="245"/>
      <c r="R2885" s="11"/>
      <c r="S2885" s="11"/>
      <c r="T2885" s="11"/>
      <c r="U2885" s="11"/>
      <c r="V2885" s="11"/>
      <c r="W2885" s="11"/>
      <c r="X2885" s="11"/>
      <c r="Y2885" s="11"/>
      <c r="Z2885" s="246"/>
      <c r="AA28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5" s="250" t="e">
        <f>IF(tbl_TransDet_Exp[[#This Row],[+/-  (HR GL Detail)]]&lt;&gt;"",tbl_TransDet_Exp[[#This Row],[+/-  (HR GL Detail)]],IF(#REF!&lt;&gt;"",#REF!,""))</f>
        <v>#REF!</v>
      </c>
      <c r="AC2885" s="250" t="str">
        <f t="shared" si="135"/>
        <v>https://financials.omni.fsu.edu/psp/sprdfi/EMPLOYEE/ERP/c/AUDIT_EXPENSE_FUNCTIONS.TE_EXP_SHEET_INQ.GBL?SHEET_ID=</v>
      </c>
      <c r="AD2885" s="250" t="str">
        <f t="shared" si="136"/>
        <v>&amp;PAGE=EX_SHEET_ENTRY</v>
      </c>
      <c r="AE2885" s="250" t="str">
        <f>IF(LEFT(tbl_TransDet_Exp[[#This Row],[Journal Id]],2)="EX",TEXT(tbl_TransDet_Exp[[#This Row],[Vch /Ex /PayId]],"0000000000"),"")</f>
        <v/>
      </c>
      <c r="AF2885" s="250" t="b">
        <f>IF(tbl_TransDet_Exp[[#This Row],[ER Lookup and Format]]&lt;&gt;"",CONCATENATE(tbl_TransDet_Exp[[#This Row],[https://financials.omni.fsu.edu/psp/sprdfi/EMPLOYEE/ERP/c/AUDIT_EXPENSE_FUNCTIONS.TE_EXP_SHEET_INQ.GBL?SHEET_ID=]],AE2885,tbl_TransDet_Exp[[#This Row],[&amp;PAGE=EX_SHEET_ENTRY]]))</f>
        <v>0</v>
      </c>
      <c r="AG2885" s="250" t="str">
        <f t="shared" si="137"/>
        <v>https://docmgmt.its.fsu.edu/NolijWeb/public/apiLoginCheck.jsp?redir=../documentviewer/%3FdocumentId%3D</v>
      </c>
      <c r="AH28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5" s="250" t="str">
        <f>tbl_TransDet_Exp[[#Headers],[&amp;TargetFrameName=None]]</f>
        <v>&amp;TargetFrameName=None</v>
      </c>
      <c r="AJ28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5" s="71"/>
      <c r="AN2885" s="22"/>
      <c r="AO2885" s="22"/>
      <c r="AP2885" s="208"/>
      <c r="AQ2885" s="42" t="e">
        <f>IF(tbl_TransDet_Exp[[#This Row],[Custom SR Type]]="",INDEX(SR_Lookup[Section Name],MATCH(tbl_TransDet_Exp[[#This Row],[Account]],SR_Lookup[Account],0)),tbl_TransDet_Exp[[#This Row],[Custom SR Type]])</f>
        <v>#N/A</v>
      </c>
      <c r="AR2885" s="42">
        <f>VALUE(CONCATENATE(C2885,TEXT(tbl_TransDet_Exp[[#This Row],[Pd]],"00")))</f>
        <v>0</v>
      </c>
      <c r="AS2885" s="42" t="str">
        <f>TEXT(tbl_TransDet_Exp[[#This Row],[Project Id]],"000000")</f>
        <v>000000</v>
      </c>
      <c r="AT2885" s="42" t="e">
        <f>INDEX(Table11[Description],MATCH(tbl_TransDet_Exp[[#This Row],[Account]],Table11[GL Account],0))</f>
        <v>#N/A</v>
      </c>
      <c r="AU28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6" spans="2:47">
      <c r="B2886" s="11"/>
      <c r="C2886" s="243"/>
      <c r="D2886" s="243"/>
      <c r="E2886" s="11"/>
      <c r="F2886" s="11"/>
      <c r="G2886" s="11"/>
      <c r="H2886" s="11"/>
      <c r="I2886" s="11"/>
      <c r="J2886" s="11"/>
      <c r="K2886" s="11"/>
      <c r="L2886" s="11"/>
      <c r="M2886" s="11"/>
      <c r="N2886" s="11"/>
      <c r="O2886" s="244"/>
      <c r="P2886" s="11"/>
      <c r="Q2886" s="245"/>
      <c r="R2886" s="11"/>
      <c r="S2886" s="11"/>
      <c r="T2886" s="11"/>
      <c r="U2886" s="11"/>
      <c r="V2886" s="11"/>
      <c r="W2886" s="11"/>
      <c r="X2886" s="11"/>
      <c r="Y2886" s="11"/>
      <c r="Z2886" s="246"/>
      <c r="AA28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6" s="250" t="e">
        <f>IF(tbl_TransDet_Exp[[#This Row],[+/-  (HR GL Detail)]]&lt;&gt;"",tbl_TransDet_Exp[[#This Row],[+/-  (HR GL Detail)]],IF(#REF!&lt;&gt;"",#REF!,""))</f>
        <v>#REF!</v>
      </c>
      <c r="AC2886" s="250" t="str">
        <f t="shared" si="135"/>
        <v>https://financials.omni.fsu.edu/psp/sprdfi/EMPLOYEE/ERP/c/AUDIT_EXPENSE_FUNCTIONS.TE_EXP_SHEET_INQ.GBL?SHEET_ID=</v>
      </c>
      <c r="AD2886" s="250" t="str">
        <f t="shared" si="136"/>
        <v>&amp;PAGE=EX_SHEET_ENTRY</v>
      </c>
      <c r="AE2886" s="250" t="str">
        <f>IF(LEFT(tbl_TransDet_Exp[[#This Row],[Journal Id]],2)="EX",TEXT(tbl_TransDet_Exp[[#This Row],[Vch /Ex /PayId]],"0000000000"),"")</f>
        <v/>
      </c>
      <c r="AF2886" s="250" t="b">
        <f>IF(tbl_TransDet_Exp[[#This Row],[ER Lookup and Format]]&lt;&gt;"",CONCATENATE(tbl_TransDet_Exp[[#This Row],[https://financials.omni.fsu.edu/psp/sprdfi/EMPLOYEE/ERP/c/AUDIT_EXPENSE_FUNCTIONS.TE_EXP_SHEET_INQ.GBL?SHEET_ID=]],AE2886,tbl_TransDet_Exp[[#This Row],[&amp;PAGE=EX_SHEET_ENTRY]]))</f>
        <v>0</v>
      </c>
      <c r="AG2886" s="250" t="str">
        <f t="shared" si="137"/>
        <v>https://docmgmt.its.fsu.edu/NolijWeb/public/apiLoginCheck.jsp?redir=../documentviewer/%3FdocumentId%3D</v>
      </c>
      <c r="AH28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6" s="250" t="str">
        <f>tbl_TransDet_Exp[[#Headers],[&amp;TargetFrameName=None]]</f>
        <v>&amp;TargetFrameName=None</v>
      </c>
      <c r="AJ28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6" s="71"/>
      <c r="AN2886" s="22"/>
      <c r="AO2886" s="22"/>
      <c r="AP2886" s="208"/>
      <c r="AQ2886" s="42" t="e">
        <f>IF(tbl_TransDet_Exp[[#This Row],[Custom SR Type]]="",INDEX(SR_Lookup[Section Name],MATCH(tbl_TransDet_Exp[[#This Row],[Account]],SR_Lookup[Account],0)),tbl_TransDet_Exp[[#This Row],[Custom SR Type]])</f>
        <v>#N/A</v>
      </c>
      <c r="AR2886" s="42">
        <f>VALUE(CONCATENATE(C2886,TEXT(tbl_TransDet_Exp[[#This Row],[Pd]],"00")))</f>
        <v>0</v>
      </c>
      <c r="AS2886" s="42" t="str">
        <f>TEXT(tbl_TransDet_Exp[[#This Row],[Project Id]],"000000")</f>
        <v>000000</v>
      </c>
      <c r="AT2886" s="42" t="e">
        <f>INDEX(Table11[Description],MATCH(tbl_TransDet_Exp[[#This Row],[Account]],Table11[GL Account],0))</f>
        <v>#N/A</v>
      </c>
      <c r="AU28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7" spans="2:47">
      <c r="B2887" s="11"/>
      <c r="C2887" s="243"/>
      <c r="D2887" s="243"/>
      <c r="E2887" s="11"/>
      <c r="F2887" s="11"/>
      <c r="G2887" s="11"/>
      <c r="H2887" s="11"/>
      <c r="I2887" s="11"/>
      <c r="J2887" s="11"/>
      <c r="K2887" s="11"/>
      <c r="L2887" s="11"/>
      <c r="M2887" s="11"/>
      <c r="N2887" s="11"/>
      <c r="O2887" s="244"/>
      <c r="P2887" s="11"/>
      <c r="Q2887" s="245"/>
      <c r="R2887" s="11"/>
      <c r="S2887" s="11"/>
      <c r="T2887" s="11"/>
      <c r="U2887" s="11"/>
      <c r="V2887" s="11"/>
      <c r="W2887" s="11"/>
      <c r="X2887" s="11"/>
      <c r="Y2887" s="11"/>
      <c r="Z2887" s="246"/>
      <c r="AA28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7" s="250" t="e">
        <f>IF(tbl_TransDet_Exp[[#This Row],[+/-  (HR GL Detail)]]&lt;&gt;"",tbl_TransDet_Exp[[#This Row],[+/-  (HR GL Detail)]],IF(#REF!&lt;&gt;"",#REF!,""))</f>
        <v>#REF!</v>
      </c>
      <c r="AC2887" s="250" t="str">
        <f t="shared" si="135"/>
        <v>https://financials.omni.fsu.edu/psp/sprdfi/EMPLOYEE/ERP/c/AUDIT_EXPENSE_FUNCTIONS.TE_EXP_SHEET_INQ.GBL?SHEET_ID=</v>
      </c>
      <c r="AD2887" s="250" t="str">
        <f t="shared" si="136"/>
        <v>&amp;PAGE=EX_SHEET_ENTRY</v>
      </c>
      <c r="AE2887" s="250" t="str">
        <f>IF(LEFT(tbl_TransDet_Exp[[#This Row],[Journal Id]],2)="EX",TEXT(tbl_TransDet_Exp[[#This Row],[Vch /Ex /PayId]],"0000000000"),"")</f>
        <v/>
      </c>
      <c r="AF2887" s="250" t="b">
        <f>IF(tbl_TransDet_Exp[[#This Row],[ER Lookup and Format]]&lt;&gt;"",CONCATENATE(tbl_TransDet_Exp[[#This Row],[https://financials.omni.fsu.edu/psp/sprdfi/EMPLOYEE/ERP/c/AUDIT_EXPENSE_FUNCTIONS.TE_EXP_SHEET_INQ.GBL?SHEET_ID=]],AE2887,tbl_TransDet_Exp[[#This Row],[&amp;PAGE=EX_SHEET_ENTRY]]))</f>
        <v>0</v>
      </c>
      <c r="AG2887" s="250" t="str">
        <f t="shared" si="137"/>
        <v>https://docmgmt.its.fsu.edu/NolijWeb/public/apiLoginCheck.jsp?redir=../documentviewer/%3FdocumentId%3D</v>
      </c>
      <c r="AH28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7" s="250" t="str">
        <f>tbl_TransDet_Exp[[#Headers],[&amp;TargetFrameName=None]]</f>
        <v>&amp;TargetFrameName=None</v>
      </c>
      <c r="AJ28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7" s="71"/>
      <c r="AN2887" s="22"/>
      <c r="AO2887" s="22"/>
      <c r="AP2887" s="208"/>
      <c r="AQ2887" s="42" t="e">
        <f>IF(tbl_TransDet_Exp[[#This Row],[Custom SR Type]]="",INDEX(SR_Lookup[Section Name],MATCH(tbl_TransDet_Exp[[#This Row],[Account]],SR_Lookup[Account],0)),tbl_TransDet_Exp[[#This Row],[Custom SR Type]])</f>
        <v>#N/A</v>
      </c>
      <c r="AR2887" s="42">
        <f>VALUE(CONCATENATE(C2887,TEXT(tbl_TransDet_Exp[[#This Row],[Pd]],"00")))</f>
        <v>0</v>
      </c>
      <c r="AS2887" s="42" t="str">
        <f>TEXT(tbl_TransDet_Exp[[#This Row],[Project Id]],"000000")</f>
        <v>000000</v>
      </c>
      <c r="AT2887" s="42" t="e">
        <f>INDEX(Table11[Description],MATCH(tbl_TransDet_Exp[[#This Row],[Account]],Table11[GL Account],0))</f>
        <v>#N/A</v>
      </c>
      <c r="AU28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8" spans="2:47">
      <c r="B2888" s="11"/>
      <c r="C2888" s="243"/>
      <c r="D2888" s="243"/>
      <c r="E2888" s="11"/>
      <c r="F2888" s="11"/>
      <c r="G2888" s="11"/>
      <c r="H2888" s="11"/>
      <c r="I2888" s="11"/>
      <c r="J2888" s="11"/>
      <c r="K2888" s="11"/>
      <c r="L2888" s="11"/>
      <c r="M2888" s="11"/>
      <c r="N2888" s="11"/>
      <c r="O2888" s="244"/>
      <c r="P2888" s="11"/>
      <c r="Q2888" s="245"/>
      <c r="R2888" s="11"/>
      <c r="S2888" s="11"/>
      <c r="T2888" s="11"/>
      <c r="U2888" s="11"/>
      <c r="V2888" s="11"/>
      <c r="W2888" s="11"/>
      <c r="X2888" s="11"/>
      <c r="Y2888" s="11"/>
      <c r="Z2888" s="246"/>
      <c r="AA28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8" s="250" t="e">
        <f>IF(tbl_TransDet_Exp[[#This Row],[+/-  (HR GL Detail)]]&lt;&gt;"",tbl_TransDet_Exp[[#This Row],[+/-  (HR GL Detail)]],IF(#REF!&lt;&gt;"",#REF!,""))</f>
        <v>#REF!</v>
      </c>
      <c r="AC2888" s="250" t="str">
        <f t="shared" si="135"/>
        <v>https://financials.omni.fsu.edu/psp/sprdfi/EMPLOYEE/ERP/c/AUDIT_EXPENSE_FUNCTIONS.TE_EXP_SHEET_INQ.GBL?SHEET_ID=</v>
      </c>
      <c r="AD2888" s="250" t="str">
        <f t="shared" si="136"/>
        <v>&amp;PAGE=EX_SHEET_ENTRY</v>
      </c>
      <c r="AE2888" s="250" t="str">
        <f>IF(LEFT(tbl_TransDet_Exp[[#This Row],[Journal Id]],2)="EX",TEXT(tbl_TransDet_Exp[[#This Row],[Vch /Ex /PayId]],"0000000000"),"")</f>
        <v/>
      </c>
      <c r="AF2888" s="250" t="b">
        <f>IF(tbl_TransDet_Exp[[#This Row],[ER Lookup and Format]]&lt;&gt;"",CONCATENATE(tbl_TransDet_Exp[[#This Row],[https://financials.omni.fsu.edu/psp/sprdfi/EMPLOYEE/ERP/c/AUDIT_EXPENSE_FUNCTIONS.TE_EXP_SHEET_INQ.GBL?SHEET_ID=]],AE2888,tbl_TransDet_Exp[[#This Row],[&amp;PAGE=EX_SHEET_ENTRY]]))</f>
        <v>0</v>
      </c>
      <c r="AG2888" s="250" t="str">
        <f t="shared" si="137"/>
        <v>https://docmgmt.its.fsu.edu/NolijWeb/public/apiLoginCheck.jsp?redir=../documentviewer/%3FdocumentId%3D</v>
      </c>
      <c r="AH28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8" s="250" t="str">
        <f>tbl_TransDet_Exp[[#Headers],[&amp;TargetFrameName=None]]</f>
        <v>&amp;TargetFrameName=None</v>
      </c>
      <c r="AJ28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8" s="71"/>
      <c r="AN2888" s="22"/>
      <c r="AO2888" s="22"/>
      <c r="AP2888" s="208"/>
      <c r="AQ2888" s="42" t="e">
        <f>IF(tbl_TransDet_Exp[[#This Row],[Custom SR Type]]="",INDEX(SR_Lookup[Section Name],MATCH(tbl_TransDet_Exp[[#This Row],[Account]],SR_Lookup[Account],0)),tbl_TransDet_Exp[[#This Row],[Custom SR Type]])</f>
        <v>#N/A</v>
      </c>
      <c r="AR2888" s="42">
        <f>VALUE(CONCATENATE(C2888,TEXT(tbl_TransDet_Exp[[#This Row],[Pd]],"00")))</f>
        <v>0</v>
      </c>
      <c r="AS2888" s="42" t="str">
        <f>TEXT(tbl_TransDet_Exp[[#This Row],[Project Id]],"000000")</f>
        <v>000000</v>
      </c>
      <c r="AT2888" s="42" t="e">
        <f>INDEX(Table11[Description],MATCH(tbl_TransDet_Exp[[#This Row],[Account]],Table11[GL Account],0))</f>
        <v>#N/A</v>
      </c>
      <c r="AU28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89" spans="2:47">
      <c r="B2889" s="11"/>
      <c r="C2889" s="243"/>
      <c r="D2889" s="243"/>
      <c r="E2889" s="11"/>
      <c r="F2889" s="11"/>
      <c r="G2889" s="11"/>
      <c r="H2889" s="11"/>
      <c r="I2889" s="11"/>
      <c r="J2889" s="11"/>
      <c r="K2889" s="11"/>
      <c r="L2889" s="11"/>
      <c r="M2889" s="11"/>
      <c r="N2889" s="11"/>
      <c r="O2889" s="244"/>
      <c r="P2889" s="11"/>
      <c r="Q2889" s="245"/>
      <c r="R2889" s="11"/>
      <c r="S2889" s="11"/>
      <c r="T2889" s="11"/>
      <c r="U2889" s="11"/>
      <c r="V2889" s="11"/>
      <c r="W2889" s="11"/>
      <c r="X2889" s="11"/>
      <c r="Y2889" s="11"/>
      <c r="Z2889" s="246"/>
      <c r="AA28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89" s="250" t="e">
        <f>IF(tbl_TransDet_Exp[[#This Row],[+/-  (HR GL Detail)]]&lt;&gt;"",tbl_TransDet_Exp[[#This Row],[+/-  (HR GL Detail)]],IF(#REF!&lt;&gt;"",#REF!,""))</f>
        <v>#REF!</v>
      </c>
      <c r="AC2889" s="250" t="str">
        <f t="shared" si="135"/>
        <v>https://financials.omni.fsu.edu/psp/sprdfi/EMPLOYEE/ERP/c/AUDIT_EXPENSE_FUNCTIONS.TE_EXP_SHEET_INQ.GBL?SHEET_ID=</v>
      </c>
      <c r="AD2889" s="250" t="str">
        <f t="shared" si="136"/>
        <v>&amp;PAGE=EX_SHEET_ENTRY</v>
      </c>
      <c r="AE2889" s="250" t="str">
        <f>IF(LEFT(tbl_TransDet_Exp[[#This Row],[Journal Id]],2)="EX",TEXT(tbl_TransDet_Exp[[#This Row],[Vch /Ex /PayId]],"0000000000"),"")</f>
        <v/>
      </c>
      <c r="AF2889" s="250" t="b">
        <f>IF(tbl_TransDet_Exp[[#This Row],[ER Lookup and Format]]&lt;&gt;"",CONCATENATE(tbl_TransDet_Exp[[#This Row],[https://financials.omni.fsu.edu/psp/sprdfi/EMPLOYEE/ERP/c/AUDIT_EXPENSE_FUNCTIONS.TE_EXP_SHEET_INQ.GBL?SHEET_ID=]],AE2889,tbl_TransDet_Exp[[#This Row],[&amp;PAGE=EX_SHEET_ENTRY]]))</f>
        <v>0</v>
      </c>
      <c r="AG2889" s="250" t="str">
        <f t="shared" si="137"/>
        <v>https://docmgmt.its.fsu.edu/NolijWeb/public/apiLoginCheck.jsp?redir=../documentviewer/%3FdocumentId%3D</v>
      </c>
      <c r="AH28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89" s="250" t="str">
        <f>tbl_TransDet_Exp[[#Headers],[&amp;TargetFrameName=None]]</f>
        <v>&amp;TargetFrameName=None</v>
      </c>
      <c r="AJ28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89" s="71"/>
      <c r="AN2889" s="22"/>
      <c r="AO2889" s="22"/>
      <c r="AP2889" s="208"/>
      <c r="AQ2889" s="42" t="e">
        <f>IF(tbl_TransDet_Exp[[#This Row],[Custom SR Type]]="",INDEX(SR_Lookup[Section Name],MATCH(tbl_TransDet_Exp[[#This Row],[Account]],SR_Lookup[Account],0)),tbl_TransDet_Exp[[#This Row],[Custom SR Type]])</f>
        <v>#N/A</v>
      </c>
      <c r="AR2889" s="42">
        <f>VALUE(CONCATENATE(C2889,TEXT(tbl_TransDet_Exp[[#This Row],[Pd]],"00")))</f>
        <v>0</v>
      </c>
      <c r="AS2889" s="42" t="str">
        <f>TEXT(tbl_TransDet_Exp[[#This Row],[Project Id]],"000000")</f>
        <v>000000</v>
      </c>
      <c r="AT2889" s="42" t="e">
        <f>INDEX(Table11[Description],MATCH(tbl_TransDet_Exp[[#This Row],[Account]],Table11[GL Account],0))</f>
        <v>#N/A</v>
      </c>
      <c r="AU28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0" spans="2:47">
      <c r="B2890" s="11"/>
      <c r="C2890" s="243"/>
      <c r="D2890" s="243"/>
      <c r="E2890" s="11"/>
      <c r="F2890" s="11"/>
      <c r="G2890" s="11"/>
      <c r="H2890" s="11"/>
      <c r="I2890" s="11"/>
      <c r="J2890" s="11"/>
      <c r="K2890" s="11"/>
      <c r="L2890" s="11"/>
      <c r="M2890" s="11"/>
      <c r="N2890" s="11"/>
      <c r="O2890" s="244"/>
      <c r="P2890" s="11"/>
      <c r="Q2890" s="245"/>
      <c r="R2890" s="11"/>
      <c r="S2890" s="11"/>
      <c r="T2890" s="11"/>
      <c r="U2890" s="11"/>
      <c r="V2890" s="11"/>
      <c r="W2890" s="11"/>
      <c r="X2890" s="11"/>
      <c r="Y2890" s="11"/>
      <c r="Z2890" s="246"/>
      <c r="AA28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0" s="250" t="e">
        <f>IF(tbl_TransDet_Exp[[#This Row],[+/-  (HR GL Detail)]]&lt;&gt;"",tbl_TransDet_Exp[[#This Row],[+/-  (HR GL Detail)]],IF(#REF!&lt;&gt;"",#REF!,""))</f>
        <v>#REF!</v>
      </c>
      <c r="AC2890" s="250" t="str">
        <f t="shared" ref="AC2890:AC2953" si="138">$AC$2</f>
        <v>https://financials.omni.fsu.edu/psp/sprdfi/EMPLOYEE/ERP/c/AUDIT_EXPENSE_FUNCTIONS.TE_EXP_SHEET_INQ.GBL?SHEET_ID=</v>
      </c>
      <c r="AD2890" s="250" t="str">
        <f t="shared" ref="AD2890:AD2953" si="139">$AD$2</f>
        <v>&amp;PAGE=EX_SHEET_ENTRY</v>
      </c>
      <c r="AE2890" s="250" t="str">
        <f>IF(LEFT(tbl_TransDet_Exp[[#This Row],[Journal Id]],2)="EX",TEXT(tbl_TransDet_Exp[[#This Row],[Vch /Ex /PayId]],"0000000000"),"")</f>
        <v/>
      </c>
      <c r="AF2890" s="250" t="b">
        <f>IF(tbl_TransDet_Exp[[#This Row],[ER Lookup and Format]]&lt;&gt;"",CONCATENATE(tbl_TransDet_Exp[[#This Row],[https://financials.omni.fsu.edu/psp/sprdfi/EMPLOYEE/ERP/c/AUDIT_EXPENSE_FUNCTIONS.TE_EXP_SHEET_INQ.GBL?SHEET_ID=]],AE2890,tbl_TransDet_Exp[[#This Row],[&amp;PAGE=EX_SHEET_ENTRY]]))</f>
        <v>0</v>
      </c>
      <c r="AG2890" s="250" t="str">
        <f t="shared" ref="AG2890:AG2953" si="140">$AG$2</f>
        <v>https://docmgmt.its.fsu.edu/NolijWeb/public/apiLoginCheck.jsp?redir=../documentviewer/%3FdocumentId%3D</v>
      </c>
      <c r="AH28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0" s="250" t="str">
        <f>tbl_TransDet_Exp[[#Headers],[&amp;TargetFrameName=None]]</f>
        <v>&amp;TargetFrameName=None</v>
      </c>
      <c r="AJ28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0" s="71"/>
      <c r="AN2890" s="22"/>
      <c r="AO2890" s="22"/>
      <c r="AP2890" s="208"/>
      <c r="AQ2890" s="42" t="e">
        <f>IF(tbl_TransDet_Exp[[#This Row],[Custom SR Type]]="",INDEX(SR_Lookup[Section Name],MATCH(tbl_TransDet_Exp[[#This Row],[Account]],SR_Lookup[Account],0)),tbl_TransDet_Exp[[#This Row],[Custom SR Type]])</f>
        <v>#N/A</v>
      </c>
      <c r="AR2890" s="42">
        <f>VALUE(CONCATENATE(C2890,TEXT(tbl_TransDet_Exp[[#This Row],[Pd]],"00")))</f>
        <v>0</v>
      </c>
      <c r="AS2890" s="42" t="str">
        <f>TEXT(tbl_TransDet_Exp[[#This Row],[Project Id]],"000000")</f>
        <v>000000</v>
      </c>
      <c r="AT2890" s="42" t="e">
        <f>INDEX(Table11[Description],MATCH(tbl_TransDet_Exp[[#This Row],[Account]],Table11[GL Account],0))</f>
        <v>#N/A</v>
      </c>
      <c r="AU28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1" spans="2:47">
      <c r="B2891" s="11"/>
      <c r="C2891" s="243"/>
      <c r="D2891" s="243"/>
      <c r="E2891" s="11"/>
      <c r="F2891" s="11"/>
      <c r="G2891" s="11"/>
      <c r="H2891" s="11"/>
      <c r="I2891" s="11"/>
      <c r="J2891" s="11"/>
      <c r="K2891" s="11"/>
      <c r="L2891" s="11"/>
      <c r="M2891" s="11"/>
      <c r="N2891" s="11"/>
      <c r="O2891" s="244"/>
      <c r="P2891" s="11"/>
      <c r="Q2891" s="245"/>
      <c r="R2891" s="11"/>
      <c r="S2891" s="11"/>
      <c r="T2891" s="11"/>
      <c r="U2891" s="11"/>
      <c r="V2891" s="11"/>
      <c r="W2891" s="11"/>
      <c r="X2891" s="11"/>
      <c r="Y2891" s="11"/>
      <c r="Z2891" s="246"/>
      <c r="AA28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1" s="250" t="e">
        <f>IF(tbl_TransDet_Exp[[#This Row],[+/-  (HR GL Detail)]]&lt;&gt;"",tbl_TransDet_Exp[[#This Row],[+/-  (HR GL Detail)]],IF(#REF!&lt;&gt;"",#REF!,""))</f>
        <v>#REF!</v>
      </c>
      <c r="AC2891" s="250" t="str">
        <f t="shared" si="138"/>
        <v>https://financials.omni.fsu.edu/psp/sprdfi/EMPLOYEE/ERP/c/AUDIT_EXPENSE_FUNCTIONS.TE_EXP_SHEET_INQ.GBL?SHEET_ID=</v>
      </c>
      <c r="AD2891" s="250" t="str">
        <f t="shared" si="139"/>
        <v>&amp;PAGE=EX_SHEET_ENTRY</v>
      </c>
      <c r="AE2891" s="250" t="str">
        <f>IF(LEFT(tbl_TransDet_Exp[[#This Row],[Journal Id]],2)="EX",TEXT(tbl_TransDet_Exp[[#This Row],[Vch /Ex /PayId]],"0000000000"),"")</f>
        <v/>
      </c>
      <c r="AF2891" s="250" t="b">
        <f>IF(tbl_TransDet_Exp[[#This Row],[ER Lookup and Format]]&lt;&gt;"",CONCATENATE(tbl_TransDet_Exp[[#This Row],[https://financials.omni.fsu.edu/psp/sprdfi/EMPLOYEE/ERP/c/AUDIT_EXPENSE_FUNCTIONS.TE_EXP_SHEET_INQ.GBL?SHEET_ID=]],AE2891,tbl_TransDet_Exp[[#This Row],[&amp;PAGE=EX_SHEET_ENTRY]]))</f>
        <v>0</v>
      </c>
      <c r="AG2891" s="250" t="str">
        <f t="shared" si="140"/>
        <v>https://docmgmt.its.fsu.edu/NolijWeb/public/apiLoginCheck.jsp?redir=../documentviewer/%3FdocumentId%3D</v>
      </c>
      <c r="AH28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1" s="250" t="str">
        <f>tbl_TransDet_Exp[[#Headers],[&amp;TargetFrameName=None]]</f>
        <v>&amp;TargetFrameName=None</v>
      </c>
      <c r="AJ28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1" s="71"/>
      <c r="AN2891" s="22"/>
      <c r="AO2891" s="22"/>
      <c r="AP2891" s="208"/>
      <c r="AQ2891" s="42" t="e">
        <f>IF(tbl_TransDet_Exp[[#This Row],[Custom SR Type]]="",INDEX(SR_Lookup[Section Name],MATCH(tbl_TransDet_Exp[[#This Row],[Account]],SR_Lookup[Account],0)),tbl_TransDet_Exp[[#This Row],[Custom SR Type]])</f>
        <v>#N/A</v>
      </c>
      <c r="AR2891" s="42">
        <f>VALUE(CONCATENATE(C2891,TEXT(tbl_TransDet_Exp[[#This Row],[Pd]],"00")))</f>
        <v>0</v>
      </c>
      <c r="AS2891" s="42" t="str">
        <f>TEXT(tbl_TransDet_Exp[[#This Row],[Project Id]],"000000")</f>
        <v>000000</v>
      </c>
      <c r="AT2891" s="42" t="e">
        <f>INDEX(Table11[Description],MATCH(tbl_TransDet_Exp[[#This Row],[Account]],Table11[GL Account],0))</f>
        <v>#N/A</v>
      </c>
      <c r="AU28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2" spans="2:47">
      <c r="B2892" s="11"/>
      <c r="C2892" s="243"/>
      <c r="D2892" s="243"/>
      <c r="E2892" s="11"/>
      <c r="F2892" s="11"/>
      <c r="G2892" s="11"/>
      <c r="H2892" s="11"/>
      <c r="I2892" s="11"/>
      <c r="J2892" s="11"/>
      <c r="K2892" s="11"/>
      <c r="L2892" s="11"/>
      <c r="M2892" s="11"/>
      <c r="N2892" s="11"/>
      <c r="O2892" s="244"/>
      <c r="P2892" s="11"/>
      <c r="Q2892" s="245"/>
      <c r="R2892" s="11"/>
      <c r="S2892" s="11"/>
      <c r="T2892" s="11"/>
      <c r="U2892" s="11"/>
      <c r="V2892" s="11"/>
      <c r="W2892" s="11"/>
      <c r="X2892" s="11"/>
      <c r="Y2892" s="11"/>
      <c r="Z2892" s="246"/>
      <c r="AA28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2" s="250" t="e">
        <f>IF(tbl_TransDet_Exp[[#This Row],[+/-  (HR GL Detail)]]&lt;&gt;"",tbl_TransDet_Exp[[#This Row],[+/-  (HR GL Detail)]],IF(#REF!&lt;&gt;"",#REF!,""))</f>
        <v>#REF!</v>
      </c>
      <c r="AC2892" s="250" t="str">
        <f t="shared" si="138"/>
        <v>https://financials.omni.fsu.edu/psp/sprdfi/EMPLOYEE/ERP/c/AUDIT_EXPENSE_FUNCTIONS.TE_EXP_SHEET_INQ.GBL?SHEET_ID=</v>
      </c>
      <c r="AD2892" s="250" t="str">
        <f t="shared" si="139"/>
        <v>&amp;PAGE=EX_SHEET_ENTRY</v>
      </c>
      <c r="AE2892" s="250" t="str">
        <f>IF(LEFT(tbl_TransDet_Exp[[#This Row],[Journal Id]],2)="EX",TEXT(tbl_TransDet_Exp[[#This Row],[Vch /Ex /PayId]],"0000000000"),"")</f>
        <v/>
      </c>
      <c r="AF2892" s="250" t="b">
        <f>IF(tbl_TransDet_Exp[[#This Row],[ER Lookup and Format]]&lt;&gt;"",CONCATENATE(tbl_TransDet_Exp[[#This Row],[https://financials.omni.fsu.edu/psp/sprdfi/EMPLOYEE/ERP/c/AUDIT_EXPENSE_FUNCTIONS.TE_EXP_SHEET_INQ.GBL?SHEET_ID=]],AE2892,tbl_TransDet_Exp[[#This Row],[&amp;PAGE=EX_SHEET_ENTRY]]))</f>
        <v>0</v>
      </c>
      <c r="AG2892" s="250" t="str">
        <f t="shared" si="140"/>
        <v>https://docmgmt.its.fsu.edu/NolijWeb/public/apiLoginCheck.jsp?redir=../documentviewer/%3FdocumentId%3D</v>
      </c>
      <c r="AH28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2" s="250" t="str">
        <f>tbl_TransDet_Exp[[#Headers],[&amp;TargetFrameName=None]]</f>
        <v>&amp;TargetFrameName=None</v>
      </c>
      <c r="AJ28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2" s="71"/>
      <c r="AN2892" s="22"/>
      <c r="AO2892" s="22"/>
      <c r="AP2892" s="208"/>
      <c r="AQ2892" s="42" t="e">
        <f>IF(tbl_TransDet_Exp[[#This Row],[Custom SR Type]]="",INDEX(SR_Lookup[Section Name],MATCH(tbl_TransDet_Exp[[#This Row],[Account]],SR_Lookup[Account],0)),tbl_TransDet_Exp[[#This Row],[Custom SR Type]])</f>
        <v>#N/A</v>
      </c>
      <c r="AR2892" s="42">
        <f>VALUE(CONCATENATE(C2892,TEXT(tbl_TransDet_Exp[[#This Row],[Pd]],"00")))</f>
        <v>0</v>
      </c>
      <c r="AS2892" s="42" t="str">
        <f>TEXT(tbl_TransDet_Exp[[#This Row],[Project Id]],"000000")</f>
        <v>000000</v>
      </c>
      <c r="AT2892" s="42" t="e">
        <f>INDEX(Table11[Description],MATCH(tbl_TransDet_Exp[[#This Row],[Account]],Table11[GL Account],0))</f>
        <v>#N/A</v>
      </c>
      <c r="AU28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3" spans="2:47">
      <c r="B2893" s="11"/>
      <c r="C2893" s="243"/>
      <c r="D2893" s="243"/>
      <c r="E2893" s="11"/>
      <c r="F2893" s="11"/>
      <c r="G2893" s="11"/>
      <c r="H2893" s="11"/>
      <c r="I2893" s="11"/>
      <c r="J2893" s="11"/>
      <c r="K2893" s="11"/>
      <c r="L2893" s="11"/>
      <c r="M2893" s="11"/>
      <c r="N2893" s="11"/>
      <c r="O2893" s="244"/>
      <c r="P2893" s="11"/>
      <c r="Q2893" s="245"/>
      <c r="R2893" s="11"/>
      <c r="S2893" s="11"/>
      <c r="T2893" s="11"/>
      <c r="U2893" s="11"/>
      <c r="V2893" s="11"/>
      <c r="W2893" s="11"/>
      <c r="X2893" s="11"/>
      <c r="Y2893" s="11"/>
      <c r="Z2893" s="246"/>
      <c r="AA28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3" s="250" t="e">
        <f>IF(tbl_TransDet_Exp[[#This Row],[+/-  (HR GL Detail)]]&lt;&gt;"",tbl_TransDet_Exp[[#This Row],[+/-  (HR GL Detail)]],IF(#REF!&lt;&gt;"",#REF!,""))</f>
        <v>#REF!</v>
      </c>
      <c r="AC2893" s="250" t="str">
        <f t="shared" si="138"/>
        <v>https://financials.omni.fsu.edu/psp/sprdfi/EMPLOYEE/ERP/c/AUDIT_EXPENSE_FUNCTIONS.TE_EXP_SHEET_INQ.GBL?SHEET_ID=</v>
      </c>
      <c r="AD2893" s="250" t="str">
        <f t="shared" si="139"/>
        <v>&amp;PAGE=EX_SHEET_ENTRY</v>
      </c>
      <c r="AE2893" s="250" t="str">
        <f>IF(LEFT(tbl_TransDet_Exp[[#This Row],[Journal Id]],2)="EX",TEXT(tbl_TransDet_Exp[[#This Row],[Vch /Ex /PayId]],"0000000000"),"")</f>
        <v/>
      </c>
      <c r="AF2893" s="250" t="b">
        <f>IF(tbl_TransDet_Exp[[#This Row],[ER Lookup and Format]]&lt;&gt;"",CONCATENATE(tbl_TransDet_Exp[[#This Row],[https://financials.omni.fsu.edu/psp/sprdfi/EMPLOYEE/ERP/c/AUDIT_EXPENSE_FUNCTIONS.TE_EXP_SHEET_INQ.GBL?SHEET_ID=]],AE2893,tbl_TransDet_Exp[[#This Row],[&amp;PAGE=EX_SHEET_ENTRY]]))</f>
        <v>0</v>
      </c>
      <c r="AG2893" s="250" t="str">
        <f t="shared" si="140"/>
        <v>https://docmgmt.its.fsu.edu/NolijWeb/public/apiLoginCheck.jsp?redir=../documentviewer/%3FdocumentId%3D</v>
      </c>
      <c r="AH28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3" s="250" t="str">
        <f>tbl_TransDet_Exp[[#Headers],[&amp;TargetFrameName=None]]</f>
        <v>&amp;TargetFrameName=None</v>
      </c>
      <c r="AJ28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3" s="71"/>
      <c r="AN2893" s="22"/>
      <c r="AO2893" s="22"/>
      <c r="AP2893" s="208"/>
      <c r="AQ2893" s="42" t="e">
        <f>IF(tbl_TransDet_Exp[[#This Row],[Custom SR Type]]="",INDEX(SR_Lookup[Section Name],MATCH(tbl_TransDet_Exp[[#This Row],[Account]],SR_Lookup[Account],0)),tbl_TransDet_Exp[[#This Row],[Custom SR Type]])</f>
        <v>#N/A</v>
      </c>
      <c r="AR2893" s="42">
        <f>VALUE(CONCATENATE(C2893,TEXT(tbl_TransDet_Exp[[#This Row],[Pd]],"00")))</f>
        <v>0</v>
      </c>
      <c r="AS2893" s="42" t="str">
        <f>TEXT(tbl_TransDet_Exp[[#This Row],[Project Id]],"000000")</f>
        <v>000000</v>
      </c>
      <c r="AT2893" s="42" t="e">
        <f>INDEX(Table11[Description],MATCH(tbl_TransDet_Exp[[#This Row],[Account]],Table11[GL Account],0))</f>
        <v>#N/A</v>
      </c>
      <c r="AU28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4" spans="2:47">
      <c r="B2894" s="11"/>
      <c r="C2894" s="243"/>
      <c r="D2894" s="243"/>
      <c r="E2894" s="11"/>
      <c r="F2894" s="11"/>
      <c r="G2894" s="11"/>
      <c r="H2894" s="11"/>
      <c r="I2894" s="11"/>
      <c r="J2894" s="11"/>
      <c r="K2894" s="11"/>
      <c r="L2894" s="11"/>
      <c r="M2894" s="11"/>
      <c r="N2894" s="11"/>
      <c r="O2894" s="244"/>
      <c r="P2894" s="11"/>
      <c r="Q2894" s="245"/>
      <c r="R2894" s="11"/>
      <c r="S2894" s="11"/>
      <c r="T2894" s="11"/>
      <c r="U2894" s="11"/>
      <c r="V2894" s="11"/>
      <c r="W2894" s="11"/>
      <c r="X2894" s="11"/>
      <c r="Y2894" s="11"/>
      <c r="Z2894" s="246"/>
      <c r="AA28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4" s="250" t="e">
        <f>IF(tbl_TransDet_Exp[[#This Row],[+/-  (HR GL Detail)]]&lt;&gt;"",tbl_TransDet_Exp[[#This Row],[+/-  (HR GL Detail)]],IF(#REF!&lt;&gt;"",#REF!,""))</f>
        <v>#REF!</v>
      </c>
      <c r="AC2894" s="250" t="str">
        <f t="shared" si="138"/>
        <v>https://financials.omni.fsu.edu/psp/sprdfi/EMPLOYEE/ERP/c/AUDIT_EXPENSE_FUNCTIONS.TE_EXP_SHEET_INQ.GBL?SHEET_ID=</v>
      </c>
      <c r="AD2894" s="250" t="str">
        <f t="shared" si="139"/>
        <v>&amp;PAGE=EX_SHEET_ENTRY</v>
      </c>
      <c r="AE2894" s="250" t="str">
        <f>IF(LEFT(tbl_TransDet_Exp[[#This Row],[Journal Id]],2)="EX",TEXT(tbl_TransDet_Exp[[#This Row],[Vch /Ex /PayId]],"0000000000"),"")</f>
        <v/>
      </c>
      <c r="AF2894" s="250" t="b">
        <f>IF(tbl_TransDet_Exp[[#This Row],[ER Lookup and Format]]&lt;&gt;"",CONCATENATE(tbl_TransDet_Exp[[#This Row],[https://financials.omni.fsu.edu/psp/sprdfi/EMPLOYEE/ERP/c/AUDIT_EXPENSE_FUNCTIONS.TE_EXP_SHEET_INQ.GBL?SHEET_ID=]],AE2894,tbl_TransDet_Exp[[#This Row],[&amp;PAGE=EX_SHEET_ENTRY]]))</f>
        <v>0</v>
      </c>
      <c r="AG2894" s="250" t="str">
        <f t="shared" si="140"/>
        <v>https://docmgmt.its.fsu.edu/NolijWeb/public/apiLoginCheck.jsp?redir=../documentviewer/%3FdocumentId%3D</v>
      </c>
      <c r="AH28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4" s="250" t="str">
        <f>tbl_TransDet_Exp[[#Headers],[&amp;TargetFrameName=None]]</f>
        <v>&amp;TargetFrameName=None</v>
      </c>
      <c r="AJ28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4" s="71"/>
      <c r="AN2894" s="22"/>
      <c r="AO2894" s="22"/>
      <c r="AP2894" s="208"/>
      <c r="AQ2894" s="42" t="e">
        <f>IF(tbl_TransDet_Exp[[#This Row],[Custom SR Type]]="",INDEX(SR_Lookup[Section Name],MATCH(tbl_TransDet_Exp[[#This Row],[Account]],SR_Lookup[Account],0)),tbl_TransDet_Exp[[#This Row],[Custom SR Type]])</f>
        <v>#N/A</v>
      </c>
      <c r="AR2894" s="42">
        <f>VALUE(CONCATENATE(C2894,TEXT(tbl_TransDet_Exp[[#This Row],[Pd]],"00")))</f>
        <v>0</v>
      </c>
      <c r="AS2894" s="42" t="str">
        <f>TEXT(tbl_TransDet_Exp[[#This Row],[Project Id]],"000000")</f>
        <v>000000</v>
      </c>
      <c r="AT2894" s="42" t="e">
        <f>INDEX(Table11[Description],MATCH(tbl_TransDet_Exp[[#This Row],[Account]],Table11[GL Account],0))</f>
        <v>#N/A</v>
      </c>
      <c r="AU28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5" spans="2:47">
      <c r="B2895" s="11"/>
      <c r="C2895" s="243"/>
      <c r="D2895" s="243"/>
      <c r="E2895" s="11"/>
      <c r="F2895" s="11"/>
      <c r="G2895" s="11"/>
      <c r="H2895" s="11"/>
      <c r="I2895" s="11"/>
      <c r="J2895" s="11"/>
      <c r="K2895" s="11"/>
      <c r="L2895" s="11"/>
      <c r="M2895" s="11"/>
      <c r="N2895" s="11"/>
      <c r="O2895" s="244"/>
      <c r="P2895" s="11"/>
      <c r="Q2895" s="245"/>
      <c r="R2895" s="11"/>
      <c r="S2895" s="11"/>
      <c r="T2895" s="11"/>
      <c r="U2895" s="11"/>
      <c r="V2895" s="11"/>
      <c r="W2895" s="11"/>
      <c r="X2895" s="11"/>
      <c r="Y2895" s="11"/>
      <c r="Z2895" s="246"/>
      <c r="AA28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5" s="250" t="e">
        <f>IF(tbl_TransDet_Exp[[#This Row],[+/-  (HR GL Detail)]]&lt;&gt;"",tbl_TransDet_Exp[[#This Row],[+/-  (HR GL Detail)]],IF(#REF!&lt;&gt;"",#REF!,""))</f>
        <v>#REF!</v>
      </c>
      <c r="AC2895" s="250" t="str">
        <f t="shared" si="138"/>
        <v>https://financials.omni.fsu.edu/psp/sprdfi/EMPLOYEE/ERP/c/AUDIT_EXPENSE_FUNCTIONS.TE_EXP_SHEET_INQ.GBL?SHEET_ID=</v>
      </c>
      <c r="AD2895" s="250" t="str">
        <f t="shared" si="139"/>
        <v>&amp;PAGE=EX_SHEET_ENTRY</v>
      </c>
      <c r="AE2895" s="250" t="str">
        <f>IF(LEFT(tbl_TransDet_Exp[[#This Row],[Journal Id]],2)="EX",TEXT(tbl_TransDet_Exp[[#This Row],[Vch /Ex /PayId]],"0000000000"),"")</f>
        <v/>
      </c>
      <c r="AF2895" s="250" t="b">
        <f>IF(tbl_TransDet_Exp[[#This Row],[ER Lookup and Format]]&lt;&gt;"",CONCATENATE(tbl_TransDet_Exp[[#This Row],[https://financials.omni.fsu.edu/psp/sprdfi/EMPLOYEE/ERP/c/AUDIT_EXPENSE_FUNCTIONS.TE_EXP_SHEET_INQ.GBL?SHEET_ID=]],AE2895,tbl_TransDet_Exp[[#This Row],[&amp;PAGE=EX_SHEET_ENTRY]]))</f>
        <v>0</v>
      </c>
      <c r="AG2895" s="250" t="str">
        <f t="shared" si="140"/>
        <v>https://docmgmt.its.fsu.edu/NolijWeb/public/apiLoginCheck.jsp?redir=../documentviewer/%3FdocumentId%3D</v>
      </c>
      <c r="AH28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5" s="250" t="str">
        <f>tbl_TransDet_Exp[[#Headers],[&amp;TargetFrameName=None]]</f>
        <v>&amp;TargetFrameName=None</v>
      </c>
      <c r="AJ28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5" s="71"/>
      <c r="AN2895" s="22"/>
      <c r="AO2895" s="22"/>
      <c r="AP2895" s="208"/>
      <c r="AQ2895" s="42" t="e">
        <f>IF(tbl_TransDet_Exp[[#This Row],[Custom SR Type]]="",INDEX(SR_Lookup[Section Name],MATCH(tbl_TransDet_Exp[[#This Row],[Account]],SR_Lookup[Account],0)),tbl_TransDet_Exp[[#This Row],[Custom SR Type]])</f>
        <v>#N/A</v>
      </c>
      <c r="AR2895" s="42">
        <f>VALUE(CONCATENATE(C2895,TEXT(tbl_TransDet_Exp[[#This Row],[Pd]],"00")))</f>
        <v>0</v>
      </c>
      <c r="AS2895" s="42" t="str">
        <f>TEXT(tbl_TransDet_Exp[[#This Row],[Project Id]],"000000")</f>
        <v>000000</v>
      </c>
      <c r="AT2895" s="42" t="e">
        <f>INDEX(Table11[Description],MATCH(tbl_TransDet_Exp[[#This Row],[Account]],Table11[GL Account],0))</f>
        <v>#N/A</v>
      </c>
      <c r="AU28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6" spans="2:47">
      <c r="B2896" s="11"/>
      <c r="C2896" s="243"/>
      <c r="D2896" s="243"/>
      <c r="E2896" s="11"/>
      <c r="F2896" s="11"/>
      <c r="G2896" s="11"/>
      <c r="H2896" s="11"/>
      <c r="I2896" s="11"/>
      <c r="J2896" s="11"/>
      <c r="K2896" s="11"/>
      <c r="L2896" s="11"/>
      <c r="M2896" s="11"/>
      <c r="N2896" s="11"/>
      <c r="O2896" s="244"/>
      <c r="P2896" s="11"/>
      <c r="Q2896" s="245"/>
      <c r="R2896" s="11"/>
      <c r="S2896" s="11"/>
      <c r="T2896" s="11"/>
      <c r="U2896" s="11"/>
      <c r="V2896" s="11"/>
      <c r="W2896" s="11"/>
      <c r="X2896" s="11"/>
      <c r="Y2896" s="11"/>
      <c r="Z2896" s="246"/>
      <c r="AA28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6" s="250" t="e">
        <f>IF(tbl_TransDet_Exp[[#This Row],[+/-  (HR GL Detail)]]&lt;&gt;"",tbl_TransDet_Exp[[#This Row],[+/-  (HR GL Detail)]],IF(#REF!&lt;&gt;"",#REF!,""))</f>
        <v>#REF!</v>
      </c>
      <c r="AC2896" s="250" t="str">
        <f t="shared" si="138"/>
        <v>https://financials.omni.fsu.edu/psp/sprdfi/EMPLOYEE/ERP/c/AUDIT_EXPENSE_FUNCTIONS.TE_EXP_SHEET_INQ.GBL?SHEET_ID=</v>
      </c>
      <c r="AD2896" s="250" t="str">
        <f t="shared" si="139"/>
        <v>&amp;PAGE=EX_SHEET_ENTRY</v>
      </c>
      <c r="AE2896" s="250" t="str">
        <f>IF(LEFT(tbl_TransDet_Exp[[#This Row],[Journal Id]],2)="EX",TEXT(tbl_TransDet_Exp[[#This Row],[Vch /Ex /PayId]],"0000000000"),"")</f>
        <v/>
      </c>
      <c r="AF2896" s="250" t="b">
        <f>IF(tbl_TransDet_Exp[[#This Row],[ER Lookup and Format]]&lt;&gt;"",CONCATENATE(tbl_TransDet_Exp[[#This Row],[https://financials.omni.fsu.edu/psp/sprdfi/EMPLOYEE/ERP/c/AUDIT_EXPENSE_FUNCTIONS.TE_EXP_SHEET_INQ.GBL?SHEET_ID=]],AE2896,tbl_TransDet_Exp[[#This Row],[&amp;PAGE=EX_SHEET_ENTRY]]))</f>
        <v>0</v>
      </c>
      <c r="AG2896" s="250" t="str">
        <f t="shared" si="140"/>
        <v>https://docmgmt.its.fsu.edu/NolijWeb/public/apiLoginCheck.jsp?redir=../documentviewer/%3FdocumentId%3D</v>
      </c>
      <c r="AH28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6" s="250" t="str">
        <f>tbl_TransDet_Exp[[#Headers],[&amp;TargetFrameName=None]]</f>
        <v>&amp;TargetFrameName=None</v>
      </c>
      <c r="AJ28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6" s="71"/>
      <c r="AN2896" s="22"/>
      <c r="AO2896" s="22"/>
      <c r="AP2896" s="208"/>
      <c r="AQ2896" s="42" t="e">
        <f>IF(tbl_TransDet_Exp[[#This Row],[Custom SR Type]]="",INDEX(SR_Lookup[Section Name],MATCH(tbl_TransDet_Exp[[#This Row],[Account]],SR_Lookup[Account],0)),tbl_TransDet_Exp[[#This Row],[Custom SR Type]])</f>
        <v>#N/A</v>
      </c>
      <c r="AR2896" s="42">
        <f>VALUE(CONCATENATE(C2896,TEXT(tbl_TransDet_Exp[[#This Row],[Pd]],"00")))</f>
        <v>0</v>
      </c>
      <c r="AS2896" s="42" t="str">
        <f>TEXT(tbl_TransDet_Exp[[#This Row],[Project Id]],"000000")</f>
        <v>000000</v>
      </c>
      <c r="AT2896" s="42" t="e">
        <f>INDEX(Table11[Description],MATCH(tbl_TransDet_Exp[[#This Row],[Account]],Table11[GL Account],0))</f>
        <v>#N/A</v>
      </c>
      <c r="AU28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7" spans="2:47">
      <c r="B2897" s="11"/>
      <c r="C2897" s="243"/>
      <c r="D2897" s="243"/>
      <c r="E2897" s="11"/>
      <c r="F2897" s="11"/>
      <c r="G2897" s="11"/>
      <c r="H2897" s="11"/>
      <c r="I2897" s="11"/>
      <c r="J2897" s="11"/>
      <c r="K2897" s="11"/>
      <c r="L2897" s="11"/>
      <c r="M2897" s="11"/>
      <c r="N2897" s="11"/>
      <c r="O2897" s="244"/>
      <c r="P2897" s="11"/>
      <c r="Q2897" s="245"/>
      <c r="R2897" s="11"/>
      <c r="S2897" s="11"/>
      <c r="T2897" s="11"/>
      <c r="U2897" s="11"/>
      <c r="V2897" s="11"/>
      <c r="W2897" s="11"/>
      <c r="X2897" s="11"/>
      <c r="Y2897" s="11"/>
      <c r="Z2897" s="246"/>
      <c r="AA28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7" s="250" t="e">
        <f>IF(tbl_TransDet_Exp[[#This Row],[+/-  (HR GL Detail)]]&lt;&gt;"",tbl_TransDet_Exp[[#This Row],[+/-  (HR GL Detail)]],IF(#REF!&lt;&gt;"",#REF!,""))</f>
        <v>#REF!</v>
      </c>
      <c r="AC2897" s="250" t="str">
        <f t="shared" si="138"/>
        <v>https://financials.omni.fsu.edu/psp/sprdfi/EMPLOYEE/ERP/c/AUDIT_EXPENSE_FUNCTIONS.TE_EXP_SHEET_INQ.GBL?SHEET_ID=</v>
      </c>
      <c r="AD2897" s="250" t="str">
        <f t="shared" si="139"/>
        <v>&amp;PAGE=EX_SHEET_ENTRY</v>
      </c>
      <c r="AE2897" s="250" t="str">
        <f>IF(LEFT(tbl_TransDet_Exp[[#This Row],[Journal Id]],2)="EX",TEXT(tbl_TransDet_Exp[[#This Row],[Vch /Ex /PayId]],"0000000000"),"")</f>
        <v/>
      </c>
      <c r="AF2897" s="250" t="b">
        <f>IF(tbl_TransDet_Exp[[#This Row],[ER Lookup and Format]]&lt;&gt;"",CONCATENATE(tbl_TransDet_Exp[[#This Row],[https://financials.omni.fsu.edu/psp/sprdfi/EMPLOYEE/ERP/c/AUDIT_EXPENSE_FUNCTIONS.TE_EXP_SHEET_INQ.GBL?SHEET_ID=]],AE2897,tbl_TransDet_Exp[[#This Row],[&amp;PAGE=EX_SHEET_ENTRY]]))</f>
        <v>0</v>
      </c>
      <c r="AG2897" s="250" t="str">
        <f t="shared" si="140"/>
        <v>https://docmgmt.its.fsu.edu/NolijWeb/public/apiLoginCheck.jsp?redir=../documentviewer/%3FdocumentId%3D</v>
      </c>
      <c r="AH28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7" s="250" t="str">
        <f>tbl_TransDet_Exp[[#Headers],[&amp;TargetFrameName=None]]</f>
        <v>&amp;TargetFrameName=None</v>
      </c>
      <c r="AJ28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7" s="71"/>
      <c r="AN2897" s="22"/>
      <c r="AO2897" s="22"/>
      <c r="AP2897" s="208"/>
      <c r="AQ2897" s="42" t="e">
        <f>IF(tbl_TransDet_Exp[[#This Row],[Custom SR Type]]="",INDEX(SR_Lookup[Section Name],MATCH(tbl_TransDet_Exp[[#This Row],[Account]],SR_Lookup[Account],0)),tbl_TransDet_Exp[[#This Row],[Custom SR Type]])</f>
        <v>#N/A</v>
      </c>
      <c r="AR2897" s="42">
        <f>VALUE(CONCATENATE(C2897,TEXT(tbl_TransDet_Exp[[#This Row],[Pd]],"00")))</f>
        <v>0</v>
      </c>
      <c r="AS2897" s="42" t="str">
        <f>TEXT(tbl_TransDet_Exp[[#This Row],[Project Id]],"000000")</f>
        <v>000000</v>
      </c>
      <c r="AT2897" s="42" t="e">
        <f>INDEX(Table11[Description],MATCH(tbl_TransDet_Exp[[#This Row],[Account]],Table11[GL Account],0))</f>
        <v>#N/A</v>
      </c>
      <c r="AU28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8" spans="2:47">
      <c r="B2898" s="11"/>
      <c r="C2898" s="243"/>
      <c r="D2898" s="243"/>
      <c r="E2898" s="11"/>
      <c r="F2898" s="11"/>
      <c r="G2898" s="11"/>
      <c r="H2898" s="11"/>
      <c r="I2898" s="11"/>
      <c r="J2898" s="11"/>
      <c r="K2898" s="11"/>
      <c r="L2898" s="11"/>
      <c r="M2898" s="11"/>
      <c r="N2898" s="11"/>
      <c r="O2898" s="244"/>
      <c r="P2898" s="11"/>
      <c r="Q2898" s="245"/>
      <c r="R2898" s="11"/>
      <c r="S2898" s="11"/>
      <c r="T2898" s="11"/>
      <c r="U2898" s="11"/>
      <c r="V2898" s="11"/>
      <c r="W2898" s="11"/>
      <c r="X2898" s="11"/>
      <c r="Y2898" s="11"/>
      <c r="Z2898" s="246"/>
      <c r="AA28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8" s="250" t="e">
        <f>IF(tbl_TransDet_Exp[[#This Row],[+/-  (HR GL Detail)]]&lt;&gt;"",tbl_TransDet_Exp[[#This Row],[+/-  (HR GL Detail)]],IF(#REF!&lt;&gt;"",#REF!,""))</f>
        <v>#REF!</v>
      </c>
      <c r="AC2898" s="250" t="str">
        <f t="shared" si="138"/>
        <v>https://financials.omni.fsu.edu/psp/sprdfi/EMPLOYEE/ERP/c/AUDIT_EXPENSE_FUNCTIONS.TE_EXP_SHEET_INQ.GBL?SHEET_ID=</v>
      </c>
      <c r="AD2898" s="250" t="str">
        <f t="shared" si="139"/>
        <v>&amp;PAGE=EX_SHEET_ENTRY</v>
      </c>
      <c r="AE2898" s="250" t="str">
        <f>IF(LEFT(tbl_TransDet_Exp[[#This Row],[Journal Id]],2)="EX",TEXT(tbl_TransDet_Exp[[#This Row],[Vch /Ex /PayId]],"0000000000"),"")</f>
        <v/>
      </c>
      <c r="AF2898" s="250" t="b">
        <f>IF(tbl_TransDet_Exp[[#This Row],[ER Lookup and Format]]&lt;&gt;"",CONCATENATE(tbl_TransDet_Exp[[#This Row],[https://financials.omni.fsu.edu/psp/sprdfi/EMPLOYEE/ERP/c/AUDIT_EXPENSE_FUNCTIONS.TE_EXP_SHEET_INQ.GBL?SHEET_ID=]],AE2898,tbl_TransDet_Exp[[#This Row],[&amp;PAGE=EX_SHEET_ENTRY]]))</f>
        <v>0</v>
      </c>
      <c r="AG2898" s="250" t="str">
        <f t="shared" si="140"/>
        <v>https://docmgmt.its.fsu.edu/NolijWeb/public/apiLoginCheck.jsp?redir=../documentviewer/%3FdocumentId%3D</v>
      </c>
      <c r="AH28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8" s="250" t="str">
        <f>tbl_TransDet_Exp[[#Headers],[&amp;TargetFrameName=None]]</f>
        <v>&amp;TargetFrameName=None</v>
      </c>
      <c r="AJ28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8" s="71"/>
      <c r="AN2898" s="22"/>
      <c r="AO2898" s="22"/>
      <c r="AP2898" s="208"/>
      <c r="AQ2898" s="42" t="e">
        <f>IF(tbl_TransDet_Exp[[#This Row],[Custom SR Type]]="",INDEX(SR_Lookup[Section Name],MATCH(tbl_TransDet_Exp[[#This Row],[Account]],SR_Lookup[Account],0)),tbl_TransDet_Exp[[#This Row],[Custom SR Type]])</f>
        <v>#N/A</v>
      </c>
      <c r="AR2898" s="42">
        <f>VALUE(CONCATENATE(C2898,TEXT(tbl_TransDet_Exp[[#This Row],[Pd]],"00")))</f>
        <v>0</v>
      </c>
      <c r="AS2898" s="42" t="str">
        <f>TEXT(tbl_TransDet_Exp[[#This Row],[Project Id]],"000000")</f>
        <v>000000</v>
      </c>
      <c r="AT2898" s="42" t="e">
        <f>INDEX(Table11[Description],MATCH(tbl_TransDet_Exp[[#This Row],[Account]],Table11[GL Account],0))</f>
        <v>#N/A</v>
      </c>
      <c r="AU28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899" spans="2:47">
      <c r="B2899" s="11"/>
      <c r="C2899" s="243"/>
      <c r="D2899" s="243"/>
      <c r="E2899" s="11"/>
      <c r="F2899" s="11"/>
      <c r="G2899" s="11"/>
      <c r="H2899" s="11"/>
      <c r="I2899" s="11"/>
      <c r="J2899" s="11"/>
      <c r="K2899" s="11"/>
      <c r="L2899" s="11"/>
      <c r="M2899" s="11"/>
      <c r="N2899" s="11"/>
      <c r="O2899" s="244"/>
      <c r="P2899" s="11"/>
      <c r="Q2899" s="245"/>
      <c r="R2899" s="11"/>
      <c r="S2899" s="11"/>
      <c r="T2899" s="11"/>
      <c r="U2899" s="11"/>
      <c r="V2899" s="11"/>
      <c r="W2899" s="11"/>
      <c r="X2899" s="11"/>
      <c r="Y2899" s="11"/>
      <c r="Z2899" s="246"/>
      <c r="AA28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899" s="250" t="e">
        <f>IF(tbl_TransDet_Exp[[#This Row],[+/-  (HR GL Detail)]]&lt;&gt;"",tbl_TransDet_Exp[[#This Row],[+/-  (HR GL Detail)]],IF(#REF!&lt;&gt;"",#REF!,""))</f>
        <v>#REF!</v>
      </c>
      <c r="AC2899" s="250" t="str">
        <f t="shared" si="138"/>
        <v>https://financials.omni.fsu.edu/psp/sprdfi/EMPLOYEE/ERP/c/AUDIT_EXPENSE_FUNCTIONS.TE_EXP_SHEET_INQ.GBL?SHEET_ID=</v>
      </c>
      <c r="AD2899" s="250" t="str">
        <f t="shared" si="139"/>
        <v>&amp;PAGE=EX_SHEET_ENTRY</v>
      </c>
      <c r="AE2899" s="250" t="str">
        <f>IF(LEFT(tbl_TransDet_Exp[[#This Row],[Journal Id]],2)="EX",TEXT(tbl_TransDet_Exp[[#This Row],[Vch /Ex /PayId]],"0000000000"),"")</f>
        <v/>
      </c>
      <c r="AF2899" s="250" t="b">
        <f>IF(tbl_TransDet_Exp[[#This Row],[ER Lookup and Format]]&lt;&gt;"",CONCATENATE(tbl_TransDet_Exp[[#This Row],[https://financials.omni.fsu.edu/psp/sprdfi/EMPLOYEE/ERP/c/AUDIT_EXPENSE_FUNCTIONS.TE_EXP_SHEET_INQ.GBL?SHEET_ID=]],AE2899,tbl_TransDet_Exp[[#This Row],[&amp;PAGE=EX_SHEET_ENTRY]]))</f>
        <v>0</v>
      </c>
      <c r="AG2899" s="250" t="str">
        <f t="shared" si="140"/>
        <v>https://docmgmt.its.fsu.edu/NolijWeb/public/apiLoginCheck.jsp?redir=../documentviewer/%3FdocumentId%3D</v>
      </c>
      <c r="AH28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899" s="250" t="str">
        <f>tbl_TransDet_Exp[[#Headers],[&amp;TargetFrameName=None]]</f>
        <v>&amp;TargetFrameName=None</v>
      </c>
      <c r="AJ28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8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8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899" s="71"/>
      <c r="AN2899" s="22"/>
      <c r="AO2899" s="22"/>
      <c r="AP2899" s="208"/>
      <c r="AQ2899" s="42" t="e">
        <f>IF(tbl_TransDet_Exp[[#This Row],[Custom SR Type]]="",INDEX(SR_Lookup[Section Name],MATCH(tbl_TransDet_Exp[[#This Row],[Account]],SR_Lookup[Account],0)),tbl_TransDet_Exp[[#This Row],[Custom SR Type]])</f>
        <v>#N/A</v>
      </c>
      <c r="AR2899" s="42">
        <f>VALUE(CONCATENATE(C2899,TEXT(tbl_TransDet_Exp[[#This Row],[Pd]],"00")))</f>
        <v>0</v>
      </c>
      <c r="AS2899" s="42" t="str">
        <f>TEXT(tbl_TransDet_Exp[[#This Row],[Project Id]],"000000")</f>
        <v>000000</v>
      </c>
      <c r="AT2899" s="42" t="e">
        <f>INDEX(Table11[Description],MATCH(tbl_TransDet_Exp[[#This Row],[Account]],Table11[GL Account],0))</f>
        <v>#N/A</v>
      </c>
      <c r="AU28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0" spans="2:47">
      <c r="B2900" s="11"/>
      <c r="C2900" s="243"/>
      <c r="D2900" s="243"/>
      <c r="E2900" s="11"/>
      <c r="F2900" s="11"/>
      <c r="G2900" s="11"/>
      <c r="H2900" s="11"/>
      <c r="I2900" s="11"/>
      <c r="J2900" s="11"/>
      <c r="K2900" s="11"/>
      <c r="L2900" s="11"/>
      <c r="M2900" s="11"/>
      <c r="N2900" s="11"/>
      <c r="O2900" s="244"/>
      <c r="P2900" s="11"/>
      <c r="Q2900" s="245"/>
      <c r="R2900" s="11"/>
      <c r="S2900" s="11"/>
      <c r="T2900" s="11"/>
      <c r="U2900" s="11"/>
      <c r="V2900" s="11"/>
      <c r="W2900" s="11"/>
      <c r="X2900" s="11"/>
      <c r="Y2900" s="11"/>
      <c r="Z2900" s="246"/>
      <c r="AA29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0" s="250" t="e">
        <f>IF(tbl_TransDet_Exp[[#This Row],[+/-  (HR GL Detail)]]&lt;&gt;"",tbl_TransDet_Exp[[#This Row],[+/-  (HR GL Detail)]],IF(#REF!&lt;&gt;"",#REF!,""))</f>
        <v>#REF!</v>
      </c>
      <c r="AC2900" s="250" t="str">
        <f t="shared" si="138"/>
        <v>https://financials.omni.fsu.edu/psp/sprdfi/EMPLOYEE/ERP/c/AUDIT_EXPENSE_FUNCTIONS.TE_EXP_SHEET_INQ.GBL?SHEET_ID=</v>
      </c>
      <c r="AD2900" s="250" t="str">
        <f t="shared" si="139"/>
        <v>&amp;PAGE=EX_SHEET_ENTRY</v>
      </c>
      <c r="AE2900" s="250" t="str">
        <f>IF(LEFT(tbl_TransDet_Exp[[#This Row],[Journal Id]],2)="EX",TEXT(tbl_TransDet_Exp[[#This Row],[Vch /Ex /PayId]],"0000000000"),"")</f>
        <v/>
      </c>
      <c r="AF2900" s="250" t="b">
        <f>IF(tbl_TransDet_Exp[[#This Row],[ER Lookup and Format]]&lt;&gt;"",CONCATENATE(tbl_TransDet_Exp[[#This Row],[https://financials.omni.fsu.edu/psp/sprdfi/EMPLOYEE/ERP/c/AUDIT_EXPENSE_FUNCTIONS.TE_EXP_SHEET_INQ.GBL?SHEET_ID=]],AE2900,tbl_TransDet_Exp[[#This Row],[&amp;PAGE=EX_SHEET_ENTRY]]))</f>
        <v>0</v>
      </c>
      <c r="AG2900" s="250" t="str">
        <f t="shared" si="140"/>
        <v>https://docmgmt.its.fsu.edu/NolijWeb/public/apiLoginCheck.jsp?redir=../documentviewer/%3FdocumentId%3D</v>
      </c>
      <c r="AH29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0" s="250" t="str">
        <f>tbl_TransDet_Exp[[#Headers],[&amp;TargetFrameName=None]]</f>
        <v>&amp;TargetFrameName=None</v>
      </c>
      <c r="AJ29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0" s="71"/>
      <c r="AN2900" s="22"/>
      <c r="AO2900" s="22"/>
      <c r="AP2900" s="208"/>
      <c r="AQ2900" s="42" t="e">
        <f>IF(tbl_TransDet_Exp[[#This Row],[Custom SR Type]]="",INDEX(SR_Lookup[Section Name],MATCH(tbl_TransDet_Exp[[#This Row],[Account]],SR_Lookup[Account],0)),tbl_TransDet_Exp[[#This Row],[Custom SR Type]])</f>
        <v>#N/A</v>
      </c>
      <c r="AR2900" s="42">
        <f>VALUE(CONCATENATE(C2900,TEXT(tbl_TransDet_Exp[[#This Row],[Pd]],"00")))</f>
        <v>0</v>
      </c>
      <c r="AS2900" s="42" t="str">
        <f>TEXT(tbl_TransDet_Exp[[#This Row],[Project Id]],"000000")</f>
        <v>000000</v>
      </c>
      <c r="AT2900" s="42" t="e">
        <f>INDEX(Table11[Description],MATCH(tbl_TransDet_Exp[[#This Row],[Account]],Table11[GL Account],0))</f>
        <v>#N/A</v>
      </c>
      <c r="AU29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1" spans="2:47">
      <c r="B2901" s="11"/>
      <c r="C2901" s="243"/>
      <c r="D2901" s="243"/>
      <c r="E2901" s="11"/>
      <c r="F2901" s="11"/>
      <c r="G2901" s="11"/>
      <c r="H2901" s="11"/>
      <c r="I2901" s="11"/>
      <c r="J2901" s="11"/>
      <c r="K2901" s="11"/>
      <c r="L2901" s="11"/>
      <c r="M2901" s="11"/>
      <c r="N2901" s="11"/>
      <c r="O2901" s="244"/>
      <c r="P2901" s="11"/>
      <c r="Q2901" s="245"/>
      <c r="R2901" s="11"/>
      <c r="S2901" s="11"/>
      <c r="T2901" s="11"/>
      <c r="U2901" s="11"/>
      <c r="V2901" s="11"/>
      <c r="W2901" s="11"/>
      <c r="X2901" s="11"/>
      <c r="Y2901" s="11"/>
      <c r="Z2901" s="246"/>
      <c r="AA29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1" s="250" t="e">
        <f>IF(tbl_TransDet_Exp[[#This Row],[+/-  (HR GL Detail)]]&lt;&gt;"",tbl_TransDet_Exp[[#This Row],[+/-  (HR GL Detail)]],IF(#REF!&lt;&gt;"",#REF!,""))</f>
        <v>#REF!</v>
      </c>
      <c r="AC2901" s="250" t="str">
        <f t="shared" si="138"/>
        <v>https://financials.omni.fsu.edu/psp/sprdfi/EMPLOYEE/ERP/c/AUDIT_EXPENSE_FUNCTIONS.TE_EXP_SHEET_INQ.GBL?SHEET_ID=</v>
      </c>
      <c r="AD2901" s="250" t="str">
        <f t="shared" si="139"/>
        <v>&amp;PAGE=EX_SHEET_ENTRY</v>
      </c>
      <c r="AE2901" s="250" t="str">
        <f>IF(LEFT(tbl_TransDet_Exp[[#This Row],[Journal Id]],2)="EX",TEXT(tbl_TransDet_Exp[[#This Row],[Vch /Ex /PayId]],"0000000000"),"")</f>
        <v/>
      </c>
      <c r="AF2901" s="250" t="b">
        <f>IF(tbl_TransDet_Exp[[#This Row],[ER Lookup and Format]]&lt;&gt;"",CONCATENATE(tbl_TransDet_Exp[[#This Row],[https://financials.omni.fsu.edu/psp/sprdfi/EMPLOYEE/ERP/c/AUDIT_EXPENSE_FUNCTIONS.TE_EXP_SHEET_INQ.GBL?SHEET_ID=]],AE2901,tbl_TransDet_Exp[[#This Row],[&amp;PAGE=EX_SHEET_ENTRY]]))</f>
        <v>0</v>
      </c>
      <c r="AG2901" s="250" t="str">
        <f t="shared" si="140"/>
        <v>https://docmgmt.its.fsu.edu/NolijWeb/public/apiLoginCheck.jsp?redir=../documentviewer/%3FdocumentId%3D</v>
      </c>
      <c r="AH29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1" s="250" t="str">
        <f>tbl_TransDet_Exp[[#Headers],[&amp;TargetFrameName=None]]</f>
        <v>&amp;TargetFrameName=None</v>
      </c>
      <c r="AJ29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1" s="71"/>
      <c r="AN2901" s="22"/>
      <c r="AO2901" s="22"/>
      <c r="AP2901" s="208"/>
      <c r="AQ2901" s="42" t="e">
        <f>IF(tbl_TransDet_Exp[[#This Row],[Custom SR Type]]="",INDEX(SR_Lookup[Section Name],MATCH(tbl_TransDet_Exp[[#This Row],[Account]],SR_Lookup[Account],0)),tbl_TransDet_Exp[[#This Row],[Custom SR Type]])</f>
        <v>#N/A</v>
      </c>
      <c r="AR2901" s="42">
        <f>VALUE(CONCATENATE(C2901,TEXT(tbl_TransDet_Exp[[#This Row],[Pd]],"00")))</f>
        <v>0</v>
      </c>
      <c r="AS2901" s="42" t="str">
        <f>TEXT(tbl_TransDet_Exp[[#This Row],[Project Id]],"000000")</f>
        <v>000000</v>
      </c>
      <c r="AT2901" s="42" t="e">
        <f>INDEX(Table11[Description],MATCH(tbl_TransDet_Exp[[#This Row],[Account]],Table11[GL Account],0))</f>
        <v>#N/A</v>
      </c>
      <c r="AU29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2" spans="2:47">
      <c r="B2902" s="11"/>
      <c r="C2902" s="243"/>
      <c r="D2902" s="243"/>
      <c r="E2902" s="11"/>
      <c r="F2902" s="11"/>
      <c r="G2902" s="11"/>
      <c r="H2902" s="11"/>
      <c r="I2902" s="11"/>
      <c r="J2902" s="11"/>
      <c r="K2902" s="11"/>
      <c r="L2902" s="11"/>
      <c r="M2902" s="11"/>
      <c r="N2902" s="11"/>
      <c r="O2902" s="244"/>
      <c r="P2902" s="11"/>
      <c r="Q2902" s="245"/>
      <c r="R2902" s="11"/>
      <c r="S2902" s="11"/>
      <c r="T2902" s="11"/>
      <c r="U2902" s="11"/>
      <c r="V2902" s="11"/>
      <c r="W2902" s="11"/>
      <c r="X2902" s="11"/>
      <c r="Y2902" s="11"/>
      <c r="Z2902" s="246"/>
      <c r="AA29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2" s="250" t="e">
        <f>IF(tbl_TransDet_Exp[[#This Row],[+/-  (HR GL Detail)]]&lt;&gt;"",tbl_TransDet_Exp[[#This Row],[+/-  (HR GL Detail)]],IF(#REF!&lt;&gt;"",#REF!,""))</f>
        <v>#REF!</v>
      </c>
      <c r="AC2902" s="250" t="str">
        <f t="shared" si="138"/>
        <v>https://financials.omni.fsu.edu/psp/sprdfi/EMPLOYEE/ERP/c/AUDIT_EXPENSE_FUNCTIONS.TE_EXP_SHEET_INQ.GBL?SHEET_ID=</v>
      </c>
      <c r="AD2902" s="250" t="str">
        <f t="shared" si="139"/>
        <v>&amp;PAGE=EX_SHEET_ENTRY</v>
      </c>
      <c r="AE2902" s="250" t="str">
        <f>IF(LEFT(tbl_TransDet_Exp[[#This Row],[Journal Id]],2)="EX",TEXT(tbl_TransDet_Exp[[#This Row],[Vch /Ex /PayId]],"0000000000"),"")</f>
        <v/>
      </c>
      <c r="AF2902" s="250" t="b">
        <f>IF(tbl_TransDet_Exp[[#This Row],[ER Lookup and Format]]&lt;&gt;"",CONCATENATE(tbl_TransDet_Exp[[#This Row],[https://financials.omni.fsu.edu/psp/sprdfi/EMPLOYEE/ERP/c/AUDIT_EXPENSE_FUNCTIONS.TE_EXP_SHEET_INQ.GBL?SHEET_ID=]],AE2902,tbl_TransDet_Exp[[#This Row],[&amp;PAGE=EX_SHEET_ENTRY]]))</f>
        <v>0</v>
      </c>
      <c r="AG2902" s="250" t="str">
        <f t="shared" si="140"/>
        <v>https://docmgmt.its.fsu.edu/NolijWeb/public/apiLoginCheck.jsp?redir=../documentviewer/%3FdocumentId%3D</v>
      </c>
      <c r="AH29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2" s="250" t="str">
        <f>tbl_TransDet_Exp[[#Headers],[&amp;TargetFrameName=None]]</f>
        <v>&amp;TargetFrameName=None</v>
      </c>
      <c r="AJ29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2" s="71"/>
      <c r="AN2902" s="22"/>
      <c r="AO2902" s="22"/>
      <c r="AP2902" s="208"/>
      <c r="AQ2902" s="42" t="e">
        <f>IF(tbl_TransDet_Exp[[#This Row],[Custom SR Type]]="",INDEX(SR_Lookup[Section Name],MATCH(tbl_TransDet_Exp[[#This Row],[Account]],SR_Lookup[Account],0)),tbl_TransDet_Exp[[#This Row],[Custom SR Type]])</f>
        <v>#N/A</v>
      </c>
      <c r="AR2902" s="42">
        <f>VALUE(CONCATENATE(C2902,TEXT(tbl_TransDet_Exp[[#This Row],[Pd]],"00")))</f>
        <v>0</v>
      </c>
      <c r="AS2902" s="42" t="str">
        <f>TEXT(tbl_TransDet_Exp[[#This Row],[Project Id]],"000000")</f>
        <v>000000</v>
      </c>
      <c r="AT2902" s="42" t="e">
        <f>INDEX(Table11[Description],MATCH(tbl_TransDet_Exp[[#This Row],[Account]],Table11[GL Account],0))</f>
        <v>#N/A</v>
      </c>
      <c r="AU29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3" spans="2:47">
      <c r="B2903" s="11"/>
      <c r="C2903" s="243"/>
      <c r="D2903" s="243"/>
      <c r="E2903" s="11"/>
      <c r="F2903" s="11"/>
      <c r="G2903" s="11"/>
      <c r="H2903" s="11"/>
      <c r="I2903" s="11"/>
      <c r="J2903" s="11"/>
      <c r="K2903" s="11"/>
      <c r="L2903" s="11"/>
      <c r="M2903" s="11"/>
      <c r="N2903" s="11"/>
      <c r="O2903" s="244"/>
      <c r="P2903" s="11"/>
      <c r="Q2903" s="245"/>
      <c r="R2903" s="11"/>
      <c r="S2903" s="11"/>
      <c r="T2903" s="11"/>
      <c r="U2903" s="11"/>
      <c r="V2903" s="11"/>
      <c r="W2903" s="11"/>
      <c r="X2903" s="11"/>
      <c r="Y2903" s="11"/>
      <c r="Z2903" s="246"/>
      <c r="AA29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3" s="250" t="e">
        <f>IF(tbl_TransDet_Exp[[#This Row],[+/-  (HR GL Detail)]]&lt;&gt;"",tbl_TransDet_Exp[[#This Row],[+/-  (HR GL Detail)]],IF(#REF!&lt;&gt;"",#REF!,""))</f>
        <v>#REF!</v>
      </c>
      <c r="AC2903" s="250" t="str">
        <f t="shared" si="138"/>
        <v>https://financials.omni.fsu.edu/psp/sprdfi/EMPLOYEE/ERP/c/AUDIT_EXPENSE_FUNCTIONS.TE_EXP_SHEET_INQ.GBL?SHEET_ID=</v>
      </c>
      <c r="AD2903" s="250" t="str">
        <f t="shared" si="139"/>
        <v>&amp;PAGE=EX_SHEET_ENTRY</v>
      </c>
      <c r="AE2903" s="250" t="str">
        <f>IF(LEFT(tbl_TransDet_Exp[[#This Row],[Journal Id]],2)="EX",TEXT(tbl_TransDet_Exp[[#This Row],[Vch /Ex /PayId]],"0000000000"),"")</f>
        <v/>
      </c>
      <c r="AF2903" s="250" t="b">
        <f>IF(tbl_TransDet_Exp[[#This Row],[ER Lookup and Format]]&lt;&gt;"",CONCATENATE(tbl_TransDet_Exp[[#This Row],[https://financials.omni.fsu.edu/psp/sprdfi/EMPLOYEE/ERP/c/AUDIT_EXPENSE_FUNCTIONS.TE_EXP_SHEET_INQ.GBL?SHEET_ID=]],AE2903,tbl_TransDet_Exp[[#This Row],[&amp;PAGE=EX_SHEET_ENTRY]]))</f>
        <v>0</v>
      </c>
      <c r="AG2903" s="250" t="str">
        <f t="shared" si="140"/>
        <v>https://docmgmt.its.fsu.edu/NolijWeb/public/apiLoginCheck.jsp?redir=../documentviewer/%3FdocumentId%3D</v>
      </c>
      <c r="AH29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3" s="250" t="str">
        <f>tbl_TransDet_Exp[[#Headers],[&amp;TargetFrameName=None]]</f>
        <v>&amp;TargetFrameName=None</v>
      </c>
      <c r="AJ29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3" s="71"/>
      <c r="AN2903" s="22"/>
      <c r="AO2903" s="22"/>
      <c r="AP2903" s="208"/>
      <c r="AQ2903" s="42" t="e">
        <f>IF(tbl_TransDet_Exp[[#This Row],[Custom SR Type]]="",INDEX(SR_Lookup[Section Name],MATCH(tbl_TransDet_Exp[[#This Row],[Account]],SR_Lookup[Account],0)),tbl_TransDet_Exp[[#This Row],[Custom SR Type]])</f>
        <v>#N/A</v>
      </c>
      <c r="AR2903" s="42">
        <f>VALUE(CONCATENATE(C2903,TEXT(tbl_TransDet_Exp[[#This Row],[Pd]],"00")))</f>
        <v>0</v>
      </c>
      <c r="AS2903" s="42" t="str">
        <f>TEXT(tbl_TransDet_Exp[[#This Row],[Project Id]],"000000")</f>
        <v>000000</v>
      </c>
      <c r="AT2903" s="42" t="e">
        <f>INDEX(Table11[Description],MATCH(tbl_TransDet_Exp[[#This Row],[Account]],Table11[GL Account],0))</f>
        <v>#N/A</v>
      </c>
      <c r="AU29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4" spans="2:47">
      <c r="B2904" s="11"/>
      <c r="C2904" s="243"/>
      <c r="D2904" s="243"/>
      <c r="E2904" s="11"/>
      <c r="F2904" s="11"/>
      <c r="G2904" s="11"/>
      <c r="H2904" s="11"/>
      <c r="I2904" s="11"/>
      <c r="J2904" s="11"/>
      <c r="K2904" s="11"/>
      <c r="L2904" s="11"/>
      <c r="M2904" s="11"/>
      <c r="N2904" s="11"/>
      <c r="O2904" s="244"/>
      <c r="P2904" s="11"/>
      <c r="Q2904" s="245"/>
      <c r="R2904" s="11"/>
      <c r="S2904" s="11"/>
      <c r="T2904" s="11"/>
      <c r="U2904" s="11"/>
      <c r="V2904" s="11"/>
      <c r="W2904" s="11"/>
      <c r="X2904" s="11"/>
      <c r="Y2904" s="11"/>
      <c r="Z2904" s="246"/>
      <c r="AA29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4" s="250" t="e">
        <f>IF(tbl_TransDet_Exp[[#This Row],[+/-  (HR GL Detail)]]&lt;&gt;"",tbl_TransDet_Exp[[#This Row],[+/-  (HR GL Detail)]],IF(#REF!&lt;&gt;"",#REF!,""))</f>
        <v>#REF!</v>
      </c>
      <c r="AC2904" s="250" t="str">
        <f t="shared" si="138"/>
        <v>https://financials.omni.fsu.edu/psp/sprdfi/EMPLOYEE/ERP/c/AUDIT_EXPENSE_FUNCTIONS.TE_EXP_SHEET_INQ.GBL?SHEET_ID=</v>
      </c>
      <c r="AD2904" s="250" t="str">
        <f t="shared" si="139"/>
        <v>&amp;PAGE=EX_SHEET_ENTRY</v>
      </c>
      <c r="AE2904" s="250" t="str">
        <f>IF(LEFT(tbl_TransDet_Exp[[#This Row],[Journal Id]],2)="EX",TEXT(tbl_TransDet_Exp[[#This Row],[Vch /Ex /PayId]],"0000000000"),"")</f>
        <v/>
      </c>
      <c r="AF2904" s="250" t="b">
        <f>IF(tbl_TransDet_Exp[[#This Row],[ER Lookup and Format]]&lt;&gt;"",CONCATENATE(tbl_TransDet_Exp[[#This Row],[https://financials.omni.fsu.edu/psp/sprdfi/EMPLOYEE/ERP/c/AUDIT_EXPENSE_FUNCTIONS.TE_EXP_SHEET_INQ.GBL?SHEET_ID=]],AE2904,tbl_TransDet_Exp[[#This Row],[&amp;PAGE=EX_SHEET_ENTRY]]))</f>
        <v>0</v>
      </c>
      <c r="AG2904" s="250" t="str">
        <f t="shared" si="140"/>
        <v>https://docmgmt.its.fsu.edu/NolijWeb/public/apiLoginCheck.jsp?redir=../documentviewer/%3FdocumentId%3D</v>
      </c>
      <c r="AH29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4" s="250" t="str">
        <f>tbl_TransDet_Exp[[#Headers],[&amp;TargetFrameName=None]]</f>
        <v>&amp;TargetFrameName=None</v>
      </c>
      <c r="AJ29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4" s="71"/>
      <c r="AN2904" s="22"/>
      <c r="AO2904" s="22"/>
      <c r="AP2904" s="208"/>
      <c r="AQ2904" s="42" t="e">
        <f>IF(tbl_TransDet_Exp[[#This Row],[Custom SR Type]]="",INDEX(SR_Lookup[Section Name],MATCH(tbl_TransDet_Exp[[#This Row],[Account]],SR_Lookup[Account],0)),tbl_TransDet_Exp[[#This Row],[Custom SR Type]])</f>
        <v>#N/A</v>
      </c>
      <c r="AR2904" s="42">
        <f>VALUE(CONCATENATE(C2904,TEXT(tbl_TransDet_Exp[[#This Row],[Pd]],"00")))</f>
        <v>0</v>
      </c>
      <c r="AS2904" s="42" t="str">
        <f>TEXT(tbl_TransDet_Exp[[#This Row],[Project Id]],"000000")</f>
        <v>000000</v>
      </c>
      <c r="AT2904" s="42" t="e">
        <f>INDEX(Table11[Description],MATCH(tbl_TransDet_Exp[[#This Row],[Account]],Table11[GL Account],0))</f>
        <v>#N/A</v>
      </c>
      <c r="AU29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5" spans="2:47">
      <c r="B2905" s="11"/>
      <c r="C2905" s="243"/>
      <c r="D2905" s="243"/>
      <c r="E2905" s="11"/>
      <c r="F2905" s="11"/>
      <c r="G2905" s="11"/>
      <c r="H2905" s="11"/>
      <c r="I2905" s="11"/>
      <c r="J2905" s="11"/>
      <c r="K2905" s="11"/>
      <c r="L2905" s="11"/>
      <c r="M2905" s="11"/>
      <c r="N2905" s="11"/>
      <c r="O2905" s="244"/>
      <c r="P2905" s="11"/>
      <c r="Q2905" s="245"/>
      <c r="R2905" s="11"/>
      <c r="S2905" s="11"/>
      <c r="T2905" s="11"/>
      <c r="U2905" s="11"/>
      <c r="V2905" s="11"/>
      <c r="W2905" s="11"/>
      <c r="X2905" s="11"/>
      <c r="Y2905" s="11"/>
      <c r="Z2905" s="246"/>
      <c r="AA29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5" s="250" t="e">
        <f>IF(tbl_TransDet_Exp[[#This Row],[+/-  (HR GL Detail)]]&lt;&gt;"",tbl_TransDet_Exp[[#This Row],[+/-  (HR GL Detail)]],IF(#REF!&lt;&gt;"",#REF!,""))</f>
        <v>#REF!</v>
      </c>
      <c r="AC2905" s="250" t="str">
        <f t="shared" si="138"/>
        <v>https://financials.omni.fsu.edu/psp/sprdfi/EMPLOYEE/ERP/c/AUDIT_EXPENSE_FUNCTIONS.TE_EXP_SHEET_INQ.GBL?SHEET_ID=</v>
      </c>
      <c r="AD2905" s="250" t="str">
        <f t="shared" si="139"/>
        <v>&amp;PAGE=EX_SHEET_ENTRY</v>
      </c>
      <c r="AE2905" s="250" t="str">
        <f>IF(LEFT(tbl_TransDet_Exp[[#This Row],[Journal Id]],2)="EX",TEXT(tbl_TransDet_Exp[[#This Row],[Vch /Ex /PayId]],"0000000000"),"")</f>
        <v/>
      </c>
      <c r="AF2905" s="250" t="b">
        <f>IF(tbl_TransDet_Exp[[#This Row],[ER Lookup and Format]]&lt;&gt;"",CONCATENATE(tbl_TransDet_Exp[[#This Row],[https://financials.omni.fsu.edu/psp/sprdfi/EMPLOYEE/ERP/c/AUDIT_EXPENSE_FUNCTIONS.TE_EXP_SHEET_INQ.GBL?SHEET_ID=]],AE2905,tbl_TransDet_Exp[[#This Row],[&amp;PAGE=EX_SHEET_ENTRY]]))</f>
        <v>0</v>
      </c>
      <c r="AG2905" s="250" t="str">
        <f t="shared" si="140"/>
        <v>https://docmgmt.its.fsu.edu/NolijWeb/public/apiLoginCheck.jsp?redir=../documentviewer/%3FdocumentId%3D</v>
      </c>
      <c r="AH29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5" s="250" t="str">
        <f>tbl_TransDet_Exp[[#Headers],[&amp;TargetFrameName=None]]</f>
        <v>&amp;TargetFrameName=None</v>
      </c>
      <c r="AJ29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5" s="71"/>
      <c r="AN2905" s="22"/>
      <c r="AO2905" s="22"/>
      <c r="AP2905" s="208"/>
      <c r="AQ2905" s="42" t="e">
        <f>IF(tbl_TransDet_Exp[[#This Row],[Custom SR Type]]="",INDEX(SR_Lookup[Section Name],MATCH(tbl_TransDet_Exp[[#This Row],[Account]],SR_Lookup[Account],0)),tbl_TransDet_Exp[[#This Row],[Custom SR Type]])</f>
        <v>#N/A</v>
      </c>
      <c r="AR2905" s="42">
        <f>VALUE(CONCATENATE(C2905,TEXT(tbl_TransDet_Exp[[#This Row],[Pd]],"00")))</f>
        <v>0</v>
      </c>
      <c r="AS2905" s="42" t="str">
        <f>TEXT(tbl_TransDet_Exp[[#This Row],[Project Id]],"000000")</f>
        <v>000000</v>
      </c>
      <c r="AT2905" s="42" t="e">
        <f>INDEX(Table11[Description],MATCH(tbl_TransDet_Exp[[#This Row],[Account]],Table11[GL Account],0))</f>
        <v>#N/A</v>
      </c>
      <c r="AU29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6" spans="2:47">
      <c r="B2906" s="11"/>
      <c r="C2906" s="243"/>
      <c r="D2906" s="243"/>
      <c r="E2906" s="11"/>
      <c r="F2906" s="11"/>
      <c r="G2906" s="11"/>
      <c r="H2906" s="11"/>
      <c r="I2906" s="11"/>
      <c r="J2906" s="11"/>
      <c r="K2906" s="11"/>
      <c r="L2906" s="11"/>
      <c r="M2906" s="11"/>
      <c r="N2906" s="11"/>
      <c r="O2906" s="244"/>
      <c r="P2906" s="11"/>
      <c r="Q2906" s="245"/>
      <c r="R2906" s="11"/>
      <c r="S2906" s="11"/>
      <c r="T2906" s="11"/>
      <c r="U2906" s="11"/>
      <c r="V2906" s="11"/>
      <c r="W2906" s="11"/>
      <c r="X2906" s="11"/>
      <c r="Y2906" s="11"/>
      <c r="Z2906" s="246"/>
      <c r="AA29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6" s="250" t="e">
        <f>IF(tbl_TransDet_Exp[[#This Row],[+/-  (HR GL Detail)]]&lt;&gt;"",tbl_TransDet_Exp[[#This Row],[+/-  (HR GL Detail)]],IF(#REF!&lt;&gt;"",#REF!,""))</f>
        <v>#REF!</v>
      </c>
      <c r="AC2906" s="250" t="str">
        <f t="shared" si="138"/>
        <v>https://financials.omni.fsu.edu/psp/sprdfi/EMPLOYEE/ERP/c/AUDIT_EXPENSE_FUNCTIONS.TE_EXP_SHEET_INQ.GBL?SHEET_ID=</v>
      </c>
      <c r="AD2906" s="250" t="str">
        <f t="shared" si="139"/>
        <v>&amp;PAGE=EX_SHEET_ENTRY</v>
      </c>
      <c r="AE2906" s="250" t="str">
        <f>IF(LEFT(tbl_TransDet_Exp[[#This Row],[Journal Id]],2)="EX",TEXT(tbl_TransDet_Exp[[#This Row],[Vch /Ex /PayId]],"0000000000"),"")</f>
        <v/>
      </c>
      <c r="AF2906" s="250" t="b">
        <f>IF(tbl_TransDet_Exp[[#This Row],[ER Lookup and Format]]&lt;&gt;"",CONCATENATE(tbl_TransDet_Exp[[#This Row],[https://financials.omni.fsu.edu/psp/sprdfi/EMPLOYEE/ERP/c/AUDIT_EXPENSE_FUNCTIONS.TE_EXP_SHEET_INQ.GBL?SHEET_ID=]],AE2906,tbl_TransDet_Exp[[#This Row],[&amp;PAGE=EX_SHEET_ENTRY]]))</f>
        <v>0</v>
      </c>
      <c r="AG2906" s="250" t="str">
        <f t="shared" si="140"/>
        <v>https://docmgmt.its.fsu.edu/NolijWeb/public/apiLoginCheck.jsp?redir=../documentviewer/%3FdocumentId%3D</v>
      </c>
      <c r="AH29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6" s="250" t="str">
        <f>tbl_TransDet_Exp[[#Headers],[&amp;TargetFrameName=None]]</f>
        <v>&amp;TargetFrameName=None</v>
      </c>
      <c r="AJ29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6" s="71"/>
      <c r="AN2906" s="22"/>
      <c r="AO2906" s="22"/>
      <c r="AP2906" s="208"/>
      <c r="AQ2906" s="42" t="e">
        <f>IF(tbl_TransDet_Exp[[#This Row],[Custom SR Type]]="",INDEX(SR_Lookup[Section Name],MATCH(tbl_TransDet_Exp[[#This Row],[Account]],SR_Lookup[Account],0)),tbl_TransDet_Exp[[#This Row],[Custom SR Type]])</f>
        <v>#N/A</v>
      </c>
      <c r="AR2906" s="42">
        <f>VALUE(CONCATENATE(C2906,TEXT(tbl_TransDet_Exp[[#This Row],[Pd]],"00")))</f>
        <v>0</v>
      </c>
      <c r="AS2906" s="42" t="str">
        <f>TEXT(tbl_TransDet_Exp[[#This Row],[Project Id]],"000000")</f>
        <v>000000</v>
      </c>
      <c r="AT2906" s="42" t="e">
        <f>INDEX(Table11[Description],MATCH(tbl_TransDet_Exp[[#This Row],[Account]],Table11[GL Account],0))</f>
        <v>#N/A</v>
      </c>
      <c r="AU29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7" spans="2:47">
      <c r="B2907" s="11"/>
      <c r="C2907" s="243"/>
      <c r="D2907" s="243"/>
      <c r="E2907" s="11"/>
      <c r="F2907" s="11"/>
      <c r="G2907" s="11"/>
      <c r="H2907" s="11"/>
      <c r="I2907" s="11"/>
      <c r="J2907" s="11"/>
      <c r="K2907" s="11"/>
      <c r="L2907" s="11"/>
      <c r="M2907" s="11"/>
      <c r="N2907" s="11"/>
      <c r="O2907" s="244"/>
      <c r="P2907" s="11"/>
      <c r="Q2907" s="245"/>
      <c r="R2907" s="11"/>
      <c r="S2907" s="11"/>
      <c r="T2907" s="11"/>
      <c r="U2907" s="11"/>
      <c r="V2907" s="11"/>
      <c r="W2907" s="11"/>
      <c r="X2907" s="11"/>
      <c r="Y2907" s="11"/>
      <c r="Z2907" s="246"/>
      <c r="AA29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7" s="250" t="e">
        <f>IF(tbl_TransDet_Exp[[#This Row],[+/-  (HR GL Detail)]]&lt;&gt;"",tbl_TransDet_Exp[[#This Row],[+/-  (HR GL Detail)]],IF(#REF!&lt;&gt;"",#REF!,""))</f>
        <v>#REF!</v>
      </c>
      <c r="AC2907" s="250" t="str">
        <f t="shared" si="138"/>
        <v>https://financials.omni.fsu.edu/psp/sprdfi/EMPLOYEE/ERP/c/AUDIT_EXPENSE_FUNCTIONS.TE_EXP_SHEET_INQ.GBL?SHEET_ID=</v>
      </c>
      <c r="AD2907" s="250" t="str">
        <f t="shared" si="139"/>
        <v>&amp;PAGE=EX_SHEET_ENTRY</v>
      </c>
      <c r="AE2907" s="250" t="str">
        <f>IF(LEFT(tbl_TransDet_Exp[[#This Row],[Journal Id]],2)="EX",TEXT(tbl_TransDet_Exp[[#This Row],[Vch /Ex /PayId]],"0000000000"),"")</f>
        <v/>
      </c>
      <c r="AF2907" s="250" t="b">
        <f>IF(tbl_TransDet_Exp[[#This Row],[ER Lookup and Format]]&lt;&gt;"",CONCATENATE(tbl_TransDet_Exp[[#This Row],[https://financials.omni.fsu.edu/psp/sprdfi/EMPLOYEE/ERP/c/AUDIT_EXPENSE_FUNCTIONS.TE_EXP_SHEET_INQ.GBL?SHEET_ID=]],AE2907,tbl_TransDet_Exp[[#This Row],[&amp;PAGE=EX_SHEET_ENTRY]]))</f>
        <v>0</v>
      </c>
      <c r="AG2907" s="250" t="str">
        <f t="shared" si="140"/>
        <v>https://docmgmt.its.fsu.edu/NolijWeb/public/apiLoginCheck.jsp?redir=../documentviewer/%3FdocumentId%3D</v>
      </c>
      <c r="AH29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7" s="250" t="str">
        <f>tbl_TransDet_Exp[[#Headers],[&amp;TargetFrameName=None]]</f>
        <v>&amp;TargetFrameName=None</v>
      </c>
      <c r="AJ29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7" s="71"/>
      <c r="AN2907" s="22"/>
      <c r="AO2907" s="22"/>
      <c r="AP2907" s="208"/>
      <c r="AQ2907" s="42" t="e">
        <f>IF(tbl_TransDet_Exp[[#This Row],[Custom SR Type]]="",INDEX(SR_Lookup[Section Name],MATCH(tbl_TransDet_Exp[[#This Row],[Account]],SR_Lookup[Account],0)),tbl_TransDet_Exp[[#This Row],[Custom SR Type]])</f>
        <v>#N/A</v>
      </c>
      <c r="AR2907" s="42">
        <f>VALUE(CONCATENATE(C2907,TEXT(tbl_TransDet_Exp[[#This Row],[Pd]],"00")))</f>
        <v>0</v>
      </c>
      <c r="AS2907" s="42" t="str">
        <f>TEXT(tbl_TransDet_Exp[[#This Row],[Project Id]],"000000")</f>
        <v>000000</v>
      </c>
      <c r="AT2907" s="42" t="e">
        <f>INDEX(Table11[Description],MATCH(tbl_TransDet_Exp[[#This Row],[Account]],Table11[GL Account],0))</f>
        <v>#N/A</v>
      </c>
      <c r="AU29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8" spans="2:47">
      <c r="B2908" s="11"/>
      <c r="C2908" s="243"/>
      <c r="D2908" s="243"/>
      <c r="E2908" s="11"/>
      <c r="F2908" s="11"/>
      <c r="G2908" s="11"/>
      <c r="H2908" s="11"/>
      <c r="I2908" s="11"/>
      <c r="J2908" s="11"/>
      <c r="K2908" s="11"/>
      <c r="L2908" s="11"/>
      <c r="M2908" s="11"/>
      <c r="N2908" s="11"/>
      <c r="O2908" s="244"/>
      <c r="P2908" s="11"/>
      <c r="Q2908" s="245"/>
      <c r="R2908" s="11"/>
      <c r="S2908" s="11"/>
      <c r="T2908" s="11"/>
      <c r="U2908" s="11"/>
      <c r="V2908" s="11"/>
      <c r="W2908" s="11"/>
      <c r="X2908" s="11"/>
      <c r="Y2908" s="11"/>
      <c r="Z2908" s="246"/>
      <c r="AA29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8" s="250" t="e">
        <f>IF(tbl_TransDet_Exp[[#This Row],[+/-  (HR GL Detail)]]&lt;&gt;"",tbl_TransDet_Exp[[#This Row],[+/-  (HR GL Detail)]],IF(#REF!&lt;&gt;"",#REF!,""))</f>
        <v>#REF!</v>
      </c>
      <c r="AC2908" s="250" t="str">
        <f t="shared" si="138"/>
        <v>https://financials.omni.fsu.edu/psp/sprdfi/EMPLOYEE/ERP/c/AUDIT_EXPENSE_FUNCTIONS.TE_EXP_SHEET_INQ.GBL?SHEET_ID=</v>
      </c>
      <c r="AD2908" s="250" t="str">
        <f t="shared" si="139"/>
        <v>&amp;PAGE=EX_SHEET_ENTRY</v>
      </c>
      <c r="AE2908" s="250" t="str">
        <f>IF(LEFT(tbl_TransDet_Exp[[#This Row],[Journal Id]],2)="EX",TEXT(tbl_TransDet_Exp[[#This Row],[Vch /Ex /PayId]],"0000000000"),"")</f>
        <v/>
      </c>
      <c r="AF2908" s="250" t="b">
        <f>IF(tbl_TransDet_Exp[[#This Row],[ER Lookup and Format]]&lt;&gt;"",CONCATENATE(tbl_TransDet_Exp[[#This Row],[https://financials.omni.fsu.edu/psp/sprdfi/EMPLOYEE/ERP/c/AUDIT_EXPENSE_FUNCTIONS.TE_EXP_SHEET_INQ.GBL?SHEET_ID=]],AE2908,tbl_TransDet_Exp[[#This Row],[&amp;PAGE=EX_SHEET_ENTRY]]))</f>
        <v>0</v>
      </c>
      <c r="AG2908" s="250" t="str">
        <f t="shared" si="140"/>
        <v>https://docmgmt.its.fsu.edu/NolijWeb/public/apiLoginCheck.jsp?redir=../documentviewer/%3FdocumentId%3D</v>
      </c>
      <c r="AH29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8" s="250" t="str">
        <f>tbl_TransDet_Exp[[#Headers],[&amp;TargetFrameName=None]]</f>
        <v>&amp;TargetFrameName=None</v>
      </c>
      <c r="AJ29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8" s="71"/>
      <c r="AN2908" s="22"/>
      <c r="AO2908" s="22"/>
      <c r="AP2908" s="208"/>
      <c r="AQ2908" s="42" t="e">
        <f>IF(tbl_TransDet_Exp[[#This Row],[Custom SR Type]]="",INDEX(SR_Lookup[Section Name],MATCH(tbl_TransDet_Exp[[#This Row],[Account]],SR_Lookup[Account],0)),tbl_TransDet_Exp[[#This Row],[Custom SR Type]])</f>
        <v>#N/A</v>
      </c>
      <c r="AR2908" s="42">
        <f>VALUE(CONCATENATE(C2908,TEXT(tbl_TransDet_Exp[[#This Row],[Pd]],"00")))</f>
        <v>0</v>
      </c>
      <c r="AS2908" s="42" t="str">
        <f>TEXT(tbl_TransDet_Exp[[#This Row],[Project Id]],"000000")</f>
        <v>000000</v>
      </c>
      <c r="AT2908" s="42" t="e">
        <f>INDEX(Table11[Description],MATCH(tbl_TransDet_Exp[[#This Row],[Account]],Table11[GL Account],0))</f>
        <v>#N/A</v>
      </c>
      <c r="AU29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09" spans="2:47">
      <c r="B2909" s="11"/>
      <c r="C2909" s="243"/>
      <c r="D2909" s="243"/>
      <c r="E2909" s="11"/>
      <c r="F2909" s="11"/>
      <c r="G2909" s="11"/>
      <c r="H2909" s="11"/>
      <c r="I2909" s="11"/>
      <c r="J2909" s="11"/>
      <c r="K2909" s="11"/>
      <c r="L2909" s="11"/>
      <c r="M2909" s="11"/>
      <c r="N2909" s="11"/>
      <c r="O2909" s="244"/>
      <c r="P2909" s="11"/>
      <c r="Q2909" s="245"/>
      <c r="R2909" s="11"/>
      <c r="S2909" s="11"/>
      <c r="T2909" s="11"/>
      <c r="U2909" s="11"/>
      <c r="V2909" s="11"/>
      <c r="W2909" s="11"/>
      <c r="X2909" s="11"/>
      <c r="Y2909" s="11"/>
      <c r="Z2909" s="246"/>
      <c r="AA29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09" s="250" t="e">
        <f>IF(tbl_TransDet_Exp[[#This Row],[+/-  (HR GL Detail)]]&lt;&gt;"",tbl_TransDet_Exp[[#This Row],[+/-  (HR GL Detail)]],IF(#REF!&lt;&gt;"",#REF!,""))</f>
        <v>#REF!</v>
      </c>
      <c r="AC2909" s="250" t="str">
        <f t="shared" si="138"/>
        <v>https://financials.omni.fsu.edu/psp/sprdfi/EMPLOYEE/ERP/c/AUDIT_EXPENSE_FUNCTIONS.TE_EXP_SHEET_INQ.GBL?SHEET_ID=</v>
      </c>
      <c r="AD2909" s="250" t="str">
        <f t="shared" si="139"/>
        <v>&amp;PAGE=EX_SHEET_ENTRY</v>
      </c>
      <c r="AE2909" s="250" t="str">
        <f>IF(LEFT(tbl_TransDet_Exp[[#This Row],[Journal Id]],2)="EX",TEXT(tbl_TransDet_Exp[[#This Row],[Vch /Ex /PayId]],"0000000000"),"")</f>
        <v/>
      </c>
      <c r="AF2909" s="250" t="b">
        <f>IF(tbl_TransDet_Exp[[#This Row],[ER Lookup and Format]]&lt;&gt;"",CONCATENATE(tbl_TransDet_Exp[[#This Row],[https://financials.omni.fsu.edu/psp/sprdfi/EMPLOYEE/ERP/c/AUDIT_EXPENSE_FUNCTIONS.TE_EXP_SHEET_INQ.GBL?SHEET_ID=]],AE2909,tbl_TransDet_Exp[[#This Row],[&amp;PAGE=EX_SHEET_ENTRY]]))</f>
        <v>0</v>
      </c>
      <c r="AG2909" s="250" t="str">
        <f t="shared" si="140"/>
        <v>https://docmgmt.its.fsu.edu/NolijWeb/public/apiLoginCheck.jsp?redir=../documentviewer/%3FdocumentId%3D</v>
      </c>
      <c r="AH29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09" s="250" t="str">
        <f>tbl_TransDet_Exp[[#Headers],[&amp;TargetFrameName=None]]</f>
        <v>&amp;TargetFrameName=None</v>
      </c>
      <c r="AJ29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09" s="71"/>
      <c r="AN2909" s="22"/>
      <c r="AO2909" s="22"/>
      <c r="AP2909" s="208"/>
      <c r="AQ2909" s="42" t="e">
        <f>IF(tbl_TransDet_Exp[[#This Row],[Custom SR Type]]="",INDEX(SR_Lookup[Section Name],MATCH(tbl_TransDet_Exp[[#This Row],[Account]],SR_Lookup[Account],0)),tbl_TransDet_Exp[[#This Row],[Custom SR Type]])</f>
        <v>#N/A</v>
      </c>
      <c r="AR2909" s="42">
        <f>VALUE(CONCATENATE(C2909,TEXT(tbl_TransDet_Exp[[#This Row],[Pd]],"00")))</f>
        <v>0</v>
      </c>
      <c r="AS2909" s="42" t="str">
        <f>TEXT(tbl_TransDet_Exp[[#This Row],[Project Id]],"000000")</f>
        <v>000000</v>
      </c>
      <c r="AT2909" s="42" t="e">
        <f>INDEX(Table11[Description],MATCH(tbl_TransDet_Exp[[#This Row],[Account]],Table11[GL Account],0))</f>
        <v>#N/A</v>
      </c>
      <c r="AU29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0" spans="2:47">
      <c r="B2910" s="11"/>
      <c r="C2910" s="243"/>
      <c r="D2910" s="243"/>
      <c r="E2910" s="11"/>
      <c r="F2910" s="11"/>
      <c r="G2910" s="11"/>
      <c r="H2910" s="11"/>
      <c r="I2910" s="11"/>
      <c r="J2910" s="11"/>
      <c r="K2910" s="11"/>
      <c r="L2910" s="11"/>
      <c r="M2910" s="11"/>
      <c r="N2910" s="11"/>
      <c r="O2910" s="244"/>
      <c r="P2910" s="11"/>
      <c r="Q2910" s="245"/>
      <c r="R2910" s="11"/>
      <c r="S2910" s="11"/>
      <c r="T2910" s="11"/>
      <c r="U2910" s="11"/>
      <c r="V2910" s="11"/>
      <c r="W2910" s="11"/>
      <c r="X2910" s="11"/>
      <c r="Y2910" s="11"/>
      <c r="Z2910" s="246"/>
      <c r="AA29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0" s="250" t="e">
        <f>IF(tbl_TransDet_Exp[[#This Row],[+/-  (HR GL Detail)]]&lt;&gt;"",tbl_TransDet_Exp[[#This Row],[+/-  (HR GL Detail)]],IF(#REF!&lt;&gt;"",#REF!,""))</f>
        <v>#REF!</v>
      </c>
      <c r="AC2910" s="250" t="str">
        <f t="shared" si="138"/>
        <v>https://financials.omni.fsu.edu/psp/sprdfi/EMPLOYEE/ERP/c/AUDIT_EXPENSE_FUNCTIONS.TE_EXP_SHEET_INQ.GBL?SHEET_ID=</v>
      </c>
      <c r="AD2910" s="250" t="str">
        <f t="shared" si="139"/>
        <v>&amp;PAGE=EX_SHEET_ENTRY</v>
      </c>
      <c r="AE2910" s="250" t="str">
        <f>IF(LEFT(tbl_TransDet_Exp[[#This Row],[Journal Id]],2)="EX",TEXT(tbl_TransDet_Exp[[#This Row],[Vch /Ex /PayId]],"0000000000"),"")</f>
        <v/>
      </c>
      <c r="AF2910" s="250" t="b">
        <f>IF(tbl_TransDet_Exp[[#This Row],[ER Lookup and Format]]&lt;&gt;"",CONCATENATE(tbl_TransDet_Exp[[#This Row],[https://financials.omni.fsu.edu/psp/sprdfi/EMPLOYEE/ERP/c/AUDIT_EXPENSE_FUNCTIONS.TE_EXP_SHEET_INQ.GBL?SHEET_ID=]],AE2910,tbl_TransDet_Exp[[#This Row],[&amp;PAGE=EX_SHEET_ENTRY]]))</f>
        <v>0</v>
      </c>
      <c r="AG2910" s="250" t="str">
        <f t="shared" si="140"/>
        <v>https://docmgmt.its.fsu.edu/NolijWeb/public/apiLoginCheck.jsp?redir=../documentviewer/%3FdocumentId%3D</v>
      </c>
      <c r="AH29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0" s="250" t="str">
        <f>tbl_TransDet_Exp[[#Headers],[&amp;TargetFrameName=None]]</f>
        <v>&amp;TargetFrameName=None</v>
      </c>
      <c r="AJ29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0" s="71"/>
      <c r="AN2910" s="22"/>
      <c r="AO2910" s="22"/>
      <c r="AP2910" s="208"/>
      <c r="AQ2910" s="42" t="e">
        <f>IF(tbl_TransDet_Exp[[#This Row],[Custom SR Type]]="",INDEX(SR_Lookup[Section Name],MATCH(tbl_TransDet_Exp[[#This Row],[Account]],SR_Lookup[Account],0)),tbl_TransDet_Exp[[#This Row],[Custom SR Type]])</f>
        <v>#N/A</v>
      </c>
      <c r="AR2910" s="42">
        <f>VALUE(CONCATENATE(C2910,TEXT(tbl_TransDet_Exp[[#This Row],[Pd]],"00")))</f>
        <v>0</v>
      </c>
      <c r="AS2910" s="42" t="str">
        <f>TEXT(tbl_TransDet_Exp[[#This Row],[Project Id]],"000000")</f>
        <v>000000</v>
      </c>
      <c r="AT2910" s="42" t="e">
        <f>INDEX(Table11[Description],MATCH(tbl_TransDet_Exp[[#This Row],[Account]],Table11[GL Account],0))</f>
        <v>#N/A</v>
      </c>
      <c r="AU29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1" spans="2:47">
      <c r="B2911" s="11"/>
      <c r="C2911" s="243"/>
      <c r="D2911" s="243"/>
      <c r="E2911" s="11"/>
      <c r="F2911" s="11"/>
      <c r="G2911" s="11"/>
      <c r="H2911" s="11"/>
      <c r="I2911" s="11"/>
      <c r="J2911" s="11"/>
      <c r="K2911" s="11"/>
      <c r="L2911" s="11"/>
      <c r="M2911" s="11"/>
      <c r="N2911" s="11"/>
      <c r="O2911" s="244"/>
      <c r="P2911" s="11"/>
      <c r="Q2911" s="245"/>
      <c r="R2911" s="11"/>
      <c r="S2911" s="11"/>
      <c r="T2911" s="11"/>
      <c r="U2911" s="11"/>
      <c r="V2911" s="11"/>
      <c r="W2911" s="11"/>
      <c r="X2911" s="11"/>
      <c r="Y2911" s="11"/>
      <c r="Z2911" s="246"/>
      <c r="AA29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1" s="250" t="e">
        <f>IF(tbl_TransDet_Exp[[#This Row],[+/-  (HR GL Detail)]]&lt;&gt;"",tbl_TransDet_Exp[[#This Row],[+/-  (HR GL Detail)]],IF(#REF!&lt;&gt;"",#REF!,""))</f>
        <v>#REF!</v>
      </c>
      <c r="AC2911" s="250" t="str">
        <f t="shared" si="138"/>
        <v>https://financials.omni.fsu.edu/psp/sprdfi/EMPLOYEE/ERP/c/AUDIT_EXPENSE_FUNCTIONS.TE_EXP_SHEET_INQ.GBL?SHEET_ID=</v>
      </c>
      <c r="AD2911" s="250" t="str">
        <f t="shared" si="139"/>
        <v>&amp;PAGE=EX_SHEET_ENTRY</v>
      </c>
      <c r="AE2911" s="250" t="str">
        <f>IF(LEFT(tbl_TransDet_Exp[[#This Row],[Journal Id]],2)="EX",TEXT(tbl_TransDet_Exp[[#This Row],[Vch /Ex /PayId]],"0000000000"),"")</f>
        <v/>
      </c>
      <c r="AF2911" s="250" t="b">
        <f>IF(tbl_TransDet_Exp[[#This Row],[ER Lookup and Format]]&lt;&gt;"",CONCATENATE(tbl_TransDet_Exp[[#This Row],[https://financials.omni.fsu.edu/psp/sprdfi/EMPLOYEE/ERP/c/AUDIT_EXPENSE_FUNCTIONS.TE_EXP_SHEET_INQ.GBL?SHEET_ID=]],AE2911,tbl_TransDet_Exp[[#This Row],[&amp;PAGE=EX_SHEET_ENTRY]]))</f>
        <v>0</v>
      </c>
      <c r="AG2911" s="250" t="str">
        <f t="shared" si="140"/>
        <v>https://docmgmt.its.fsu.edu/NolijWeb/public/apiLoginCheck.jsp?redir=../documentviewer/%3FdocumentId%3D</v>
      </c>
      <c r="AH29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1" s="250" t="str">
        <f>tbl_TransDet_Exp[[#Headers],[&amp;TargetFrameName=None]]</f>
        <v>&amp;TargetFrameName=None</v>
      </c>
      <c r="AJ29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1" s="71"/>
      <c r="AN2911" s="22"/>
      <c r="AO2911" s="22"/>
      <c r="AP2911" s="208"/>
      <c r="AQ2911" s="42" t="e">
        <f>IF(tbl_TransDet_Exp[[#This Row],[Custom SR Type]]="",INDEX(SR_Lookup[Section Name],MATCH(tbl_TransDet_Exp[[#This Row],[Account]],SR_Lookup[Account],0)),tbl_TransDet_Exp[[#This Row],[Custom SR Type]])</f>
        <v>#N/A</v>
      </c>
      <c r="AR2911" s="42">
        <f>VALUE(CONCATENATE(C2911,TEXT(tbl_TransDet_Exp[[#This Row],[Pd]],"00")))</f>
        <v>0</v>
      </c>
      <c r="AS2911" s="42" t="str">
        <f>TEXT(tbl_TransDet_Exp[[#This Row],[Project Id]],"000000")</f>
        <v>000000</v>
      </c>
      <c r="AT2911" s="42" t="e">
        <f>INDEX(Table11[Description],MATCH(tbl_TransDet_Exp[[#This Row],[Account]],Table11[GL Account],0))</f>
        <v>#N/A</v>
      </c>
      <c r="AU29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2" spans="2:47">
      <c r="B2912" s="11"/>
      <c r="C2912" s="243"/>
      <c r="D2912" s="243"/>
      <c r="E2912" s="11"/>
      <c r="F2912" s="11"/>
      <c r="G2912" s="11"/>
      <c r="H2912" s="11"/>
      <c r="I2912" s="11"/>
      <c r="J2912" s="11"/>
      <c r="K2912" s="11"/>
      <c r="L2912" s="11"/>
      <c r="M2912" s="11"/>
      <c r="N2912" s="11"/>
      <c r="O2912" s="244"/>
      <c r="P2912" s="11"/>
      <c r="Q2912" s="245"/>
      <c r="R2912" s="11"/>
      <c r="S2912" s="11"/>
      <c r="T2912" s="11"/>
      <c r="U2912" s="11"/>
      <c r="V2912" s="11"/>
      <c r="W2912" s="11"/>
      <c r="X2912" s="11"/>
      <c r="Y2912" s="11"/>
      <c r="Z2912" s="246"/>
      <c r="AA29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2" s="250" t="e">
        <f>IF(tbl_TransDet_Exp[[#This Row],[+/-  (HR GL Detail)]]&lt;&gt;"",tbl_TransDet_Exp[[#This Row],[+/-  (HR GL Detail)]],IF(#REF!&lt;&gt;"",#REF!,""))</f>
        <v>#REF!</v>
      </c>
      <c r="AC2912" s="250" t="str">
        <f t="shared" si="138"/>
        <v>https://financials.omni.fsu.edu/psp/sprdfi/EMPLOYEE/ERP/c/AUDIT_EXPENSE_FUNCTIONS.TE_EXP_SHEET_INQ.GBL?SHEET_ID=</v>
      </c>
      <c r="AD2912" s="250" t="str">
        <f t="shared" si="139"/>
        <v>&amp;PAGE=EX_SHEET_ENTRY</v>
      </c>
      <c r="AE2912" s="250" t="str">
        <f>IF(LEFT(tbl_TransDet_Exp[[#This Row],[Journal Id]],2)="EX",TEXT(tbl_TransDet_Exp[[#This Row],[Vch /Ex /PayId]],"0000000000"),"")</f>
        <v/>
      </c>
      <c r="AF2912" s="250" t="b">
        <f>IF(tbl_TransDet_Exp[[#This Row],[ER Lookup and Format]]&lt;&gt;"",CONCATENATE(tbl_TransDet_Exp[[#This Row],[https://financials.omni.fsu.edu/psp/sprdfi/EMPLOYEE/ERP/c/AUDIT_EXPENSE_FUNCTIONS.TE_EXP_SHEET_INQ.GBL?SHEET_ID=]],AE2912,tbl_TransDet_Exp[[#This Row],[&amp;PAGE=EX_SHEET_ENTRY]]))</f>
        <v>0</v>
      </c>
      <c r="AG2912" s="250" t="str">
        <f t="shared" si="140"/>
        <v>https://docmgmt.its.fsu.edu/NolijWeb/public/apiLoginCheck.jsp?redir=../documentviewer/%3FdocumentId%3D</v>
      </c>
      <c r="AH29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2" s="250" t="str">
        <f>tbl_TransDet_Exp[[#Headers],[&amp;TargetFrameName=None]]</f>
        <v>&amp;TargetFrameName=None</v>
      </c>
      <c r="AJ29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2" s="71"/>
      <c r="AN2912" s="22"/>
      <c r="AO2912" s="22"/>
      <c r="AP2912" s="208"/>
      <c r="AQ2912" s="42" t="e">
        <f>IF(tbl_TransDet_Exp[[#This Row],[Custom SR Type]]="",INDEX(SR_Lookup[Section Name],MATCH(tbl_TransDet_Exp[[#This Row],[Account]],SR_Lookup[Account],0)),tbl_TransDet_Exp[[#This Row],[Custom SR Type]])</f>
        <v>#N/A</v>
      </c>
      <c r="AR2912" s="42">
        <f>VALUE(CONCATENATE(C2912,TEXT(tbl_TransDet_Exp[[#This Row],[Pd]],"00")))</f>
        <v>0</v>
      </c>
      <c r="AS2912" s="42" t="str">
        <f>TEXT(tbl_TransDet_Exp[[#This Row],[Project Id]],"000000")</f>
        <v>000000</v>
      </c>
      <c r="AT2912" s="42" t="e">
        <f>INDEX(Table11[Description],MATCH(tbl_TransDet_Exp[[#This Row],[Account]],Table11[GL Account],0))</f>
        <v>#N/A</v>
      </c>
      <c r="AU29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3" spans="2:47">
      <c r="B2913" s="11"/>
      <c r="C2913" s="243"/>
      <c r="D2913" s="243"/>
      <c r="E2913" s="11"/>
      <c r="F2913" s="11"/>
      <c r="G2913" s="11"/>
      <c r="H2913" s="11"/>
      <c r="I2913" s="11"/>
      <c r="J2913" s="11"/>
      <c r="K2913" s="11"/>
      <c r="L2913" s="11"/>
      <c r="M2913" s="11"/>
      <c r="N2913" s="11"/>
      <c r="O2913" s="244"/>
      <c r="P2913" s="11"/>
      <c r="Q2913" s="245"/>
      <c r="R2913" s="11"/>
      <c r="S2913" s="11"/>
      <c r="T2913" s="11"/>
      <c r="U2913" s="11"/>
      <c r="V2913" s="11"/>
      <c r="W2913" s="11"/>
      <c r="X2913" s="11"/>
      <c r="Y2913" s="11"/>
      <c r="Z2913" s="246"/>
      <c r="AA29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3" s="250" t="e">
        <f>IF(tbl_TransDet_Exp[[#This Row],[+/-  (HR GL Detail)]]&lt;&gt;"",tbl_TransDet_Exp[[#This Row],[+/-  (HR GL Detail)]],IF(#REF!&lt;&gt;"",#REF!,""))</f>
        <v>#REF!</v>
      </c>
      <c r="AC2913" s="250" t="str">
        <f t="shared" si="138"/>
        <v>https://financials.omni.fsu.edu/psp/sprdfi/EMPLOYEE/ERP/c/AUDIT_EXPENSE_FUNCTIONS.TE_EXP_SHEET_INQ.GBL?SHEET_ID=</v>
      </c>
      <c r="AD2913" s="250" t="str">
        <f t="shared" si="139"/>
        <v>&amp;PAGE=EX_SHEET_ENTRY</v>
      </c>
      <c r="AE2913" s="250" t="str">
        <f>IF(LEFT(tbl_TransDet_Exp[[#This Row],[Journal Id]],2)="EX",TEXT(tbl_TransDet_Exp[[#This Row],[Vch /Ex /PayId]],"0000000000"),"")</f>
        <v/>
      </c>
      <c r="AF2913" s="250" t="b">
        <f>IF(tbl_TransDet_Exp[[#This Row],[ER Lookup and Format]]&lt;&gt;"",CONCATENATE(tbl_TransDet_Exp[[#This Row],[https://financials.omni.fsu.edu/psp/sprdfi/EMPLOYEE/ERP/c/AUDIT_EXPENSE_FUNCTIONS.TE_EXP_SHEET_INQ.GBL?SHEET_ID=]],AE2913,tbl_TransDet_Exp[[#This Row],[&amp;PAGE=EX_SHEET_ENTRY]]))</f>
        <v>0</v>
      </c>
      <c r="AG2913" s="250" t="str">
        <f t="shared" si="140"/>
        <v>https://docmgmt.its.fsu.edu/NolijWeb/public/apiLoginCheck.jsp?redir=../documentviewer/%3FdocumentId%3D</v>
      </c>
      <c r="AH29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3" s="250" t="str">
        <f>tbl_TransDet_Exp[[#Headers],[&amp;TargetFrameName=None]]</f>
        <v>&amp;TargetFrameName=None</v>
      </c>
      <c r="AJ29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3" s="71"/>
      <c r="AN2913" s="22"/>
      <c r="AO2913" s="22"/>
      <c r="AP2913" s="208"/>
      <c r="AQ2913" s="42" t="e">
        <f>IF(tbl_TransDet_Exp[[#This Row],[Custom SR Type]]="",INDEX(SR_Lookup[Section Name],MATCH(tbl_TransDet_Exp[[#This Row],[Account]],SR_Lookup[Account],0)),tbl_TransDet_Exp[[#This Row],[Custom SR Type]])</f>
        <v>#N/A</v>
      </c>
      <c r="AR2913" s="42">
        <f>VALUE(CONCATENATE(C2913,TEXT(tbl_TransDet_Exp[[#This Row],[Pd]],"00")))</f>
        <v>0</v>
      </c>
      <c r="AS2913" s="42" t="str">
        <f>TEXT(tbl_TransDet_Exp[[#This Row],[Project Id]],"000000")</f>
        <v>000000</v>
      </c>
      <c r="AT2913" s="42" t="e">
        <f>INDEX(Table11[Description],MATCH(tbl_TransDet_Exp[[#This Row],[Account]],Table11[GL Account],0))</f>
        <v>#N/A</v>
      </c>
      <c r="AU29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4" spans="2:47">
      <c r="B2914" s="11"/>
      <c r="C2914" s="243"/>
      <c r="D2914" s="243"/>
      <c r="E2914" s="11"/>
      <c r="F2914" s="11"/>
      <c r="G2914" s="11"/>
      <c r="H2914" s="11"/>
      <c r="I2914" s="11"/>
      <c r="J2914" s="11"/>
      <c r="K2914" s="11"/>
      <c r="L2914" s="11"/>
      <c r="M2914" s="11"/>
      <c r="N2914" s="11"/>
      <c r="O2914" s="244"/>
      <c r="P2914" s="11"/>
      <c r="Q2914" s="245"/>
      <c r="R2914" s="11"/>
      <c r="S2914" s="11"/>
      <c r="T2914" s="11"/>
      <c r="U2914" s="11"/>
      <c r="V2914" s="11"/>
      <c r="W2914" s="11"/>
      <c r="X2914" s="11"/>
      <c r="Y2914" s="11"/>
      <c r="Z2914" s="246"/>
      <c r="AA29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4" s="250" t="e">
        <f>IF(tbl_TransDet_Exp[[#This Row],[+/-  (HR GL Detail)]]&lt;&gt;"",tbl_TransDet_Exp[[#This Row],[+/-  (HR GL Detail)]],IF(#REF!&lt;&gt;"",#REF!,""))</f>
        <v>#REF!</v>
      </c>
      <c r="AC2914" s="250" t="str">
        <f t="shared" si="138"/>
        <v>https://financials.omni.fsu.edu/psp/sprdfi/EMPLOYEE/ERP/c/AUDIT_EXPENSE_FUNCTIONS.TE_EXP_SHEET_INQ.GBL?SHEET_ID=</v>
      </c>
      <c r="AD2914" s="250" t="str">
        <f t="shared" si="139"/>
        <v>&amp;PAGE=EX_SHEET_ENTRY</v>
      </c>
      <c r="AE2914" s="250" t="str">
        <f>IF(LEFT(tbl_TransDet_Exp[[#This Row],[Journal Id]],2)="EX",TEXT(tbl_TransDet_Exp[[#This Row],[Vch /Ex /PayId]],"0000000000"),"")</f>
        <v/>
      </c>
      <c r="AF2914" s="250" t="b">
        <f>IF(tbl_TransDet_Exp[[#This Row],[ER Lookup and Format]]&lt;&gt;"",CONCATENATE(tbl_TransDet_Exp[[#This Row],[https://financials.omni.fsu.edu/psp/sprdfi/EMPLOYEE/ERP/c/AUDIT_EXPENSE_FUNCTIONS.TE_EXP_SHEET_INQ.GBL?SHEET_ID=]],AE2914,tbl_TransDet_Exp[[#This Row],[&amp;PAGE=EX_SHEET_ENTRY]]))</f>
        <v>0</v>
      </c>
      <c r="AG2914" s="250" t="str">
        <f t="shared" si="140"/>
        <v>https://docmgmt.its.fsu.edu/NolijWeb/public/apiLoginCheck.jsp?redir=../documentviewer/%3FdocumentId%3D</v>
      </c>
      <c r="AH29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4" s="250" t="str">
        <f>tbl_TransDet_Exp[[#Headers],[&amp;TargetFrameName=None]]</f>
        <v>&amp;TargetFrameName=None</v>
      </c>
      <c r="AJ29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4" s="71"/>
      <c r="AN2914" s="22"/>
      <c r="AO2914" s="22"/>
      <c r="AP2914" s="208"/>
      <c r="AQ2914" s="42" t="e">
        <f>IF(tbl_TransDet_Exp[[#This Row],[Custom SR Type]]="",INDEX(SR_Lookup[Section Name],MATCH(tbl_TransDet_Exp[[#This Row],[Account]],SR_Lookup[Account],0)),tbl_TransDet_Exp[[#This Row],[Custom SR Type]])</f>
        <v>#N/A</v>
      </c>
      <c r="AR2914" s="42">
        <f>VALUE(CONCATENATE(C2914,TEXT(tbl_TransDet_Exp[[#This Row],[Pd]],"00")))</f>
        <v>0</v>
      </c>
      <c r="AS2914" s="42" t="str">
        <f>TEXT(tbl_TransDet_Exp[[#This Row],[Project Id]],"000000")</f>
        <v>000000</v>
      </c>
      <c r="AT2914" s="42" t="e">
        <f>INDEX(Table11[Description],MATCH(tbl_TransDet_Exp[[#This Row],[Account]],Table11[GL Account],0))</f>
        <v>#N/A</v>
      </c>
      <c r="AU29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5" spans="2:47">
      <c r="B2915" s="11"/>
      <c r="C2915" s="243"/>
      <c r="D2915" s="243"/>
      <c r="E2915" s="11"/>
      <c r="F2915" s="11"/>
      <c r="G2915" s="11"/>
      <c r="H2915" s="11"/>
      <c r="I2915" s="11"/>
      <c r="J2915" s="11"/>
      <c r="K2915" s="11"/>
      <c r="L2915" s="11"/>
      <c r="M2915" s="11"/>
      <c r="N2915" s="11"/>
      <c r="O2915" s="244"/>
      <c r="P2915" s="11"/>
      <c r="Q2915" s="245"/>
      <c r="R2915" s="11"/>
      <c r="S2915" s="11"/>
      <c r="T2915" s="11"/>
      <c r="U2915" s="11"/>
      <c r="V2915" s="11"/>
      <c r="W2915" s="11"/>
      <c r="X2915" s="11"/>
      <c r="Y2915" s="11"/>
      <c r="Z2915" s="246"/>
      <c r="AA29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5" s="250" t="e">
        <f>IF(tbl_TransDet_Exp[[#This Row],[+/-  (HR GL Detail)]]&lt;&gt;"",tbl_TransDet_Exp[[#This Row],[+/-  (HR GL Detail)]],IF(#REF!&lt;&gt;"",#REF!,""))</f>
        <v>#REF!</v>
      </c>
      <c r="AC2915" s="250" t="str">
        <f t="shared" si="138"/>
        <v>https://financials.omni.fsu.edu/psp/sprdfi/EMPLOYEE/ERP/c/AUDIT_EXPENSE_FUNCTIONS.TE_EXP_SHEET_INQ.GBL?SHEET_ID=</v>
      </c>
      <c r="AD2915" s="250" t="str">
        <f t="shared" si="139"/>
        <v>&amp;PAGE=EX_SHEET_ENTRY</v>
      </c>
      <c r="AE2915" s="250" t="str">
        <f>IF(LEFT(tbl_TransDet_Exp[[#This Row],[Journal Id]],2)="EX",TEXT(tbl_TransDet_Exp[[#This Row],[Vch /Ex /PayId]],"0000000000"),"")</f>
        <v/>
      </c>
      <c r="AF2915" s="250" t="b">
        <f>IF(tbl_TransDet_Exp[[#This Row],[ER Lookup and Format]]&lt;&gt;"",CONCATENATE(tbl_TransDet_Exp[[#This Row],[https://financials.omni.fsu.edu/psp/sprdfi/EMPLOYEE/ERP/c/AUDIT_EXPENSE_FUNCTIONS.TE_EXP_SHEET_INQ.GBL?SHEET_ID=]],AE2915,tbl_TransDet_Exp[[#This Row],[&amp;PAGE=EX_SHEET_ENTRY]]))</f>
        <v>0</v>
      </c>
      <c r="AG2915" s="250" t="str">
        <f t="shared" si="140"/>
        <v>https://docmgmt.its.fsu.edu/NolijWeb/public/apiLoginCheck.jsp?redir=../documentviewer/%3FdocumentId%3D</v>
      </c>
      <c r="AH29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5" s="250" t="str">
        <f>tbl_TransDet_Exp[[#Headers],[&amp;TargetFrameName=None]]</f>
        <v>&amp;TargetFrameName=None</v>
      </c>
      <c r="AJ29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5" s="71"/>
      <c r="AN2915" s="22"/>
      <c r="AO2915" s="22"/>
      <c r="AP2915" s="208"/>
      <c r="AQ2915" s="42" t="e">
        <f>IF(tbl_TransDet_Exp[[#This Row],[Custom SR Type]]="",INDEX(SR_Lookup[Section Name],MATCH(tbl_TransDet_Exp[[#This Row],[Account]],SR_Lookup[Account],0)),tbl_TransDet_Exp[[#This Row],[Custom SR Type]])</f>
        <v>#N/A</v>
      </c>
      <c r="AR2915" s="42">
        <f>VALUE(CONCATENATE(C2915,TEXT(tbl_TransDet_Exp[[#This Row],[Pd]],"00")))</f>
        <v>0</v>
      </c>
      <c r="AS2915" s="42" t="str">
        <f>TEXT(tbl_TransDet_Exp[[#This Row],[Project Id]],"000000")</f>
        <v>000000</v>
      </c>
      <c r="AT2915" s="42" t="e">
        <f>INDEX(Table11[Description],MATCH(tbl_TransDet_Exp[[#This Row],[Account]],Table11[GL Account],0))</f>
        <v>#N/A</v>
      </c>
      <c r="AU29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6" spans="2:47">
      <c r="B2916" s="11"/>
      <c r="C2916" s="243"/>
      <c r="D2916" s="243"/>
      <c r="E2916" s="11"/>
      <c r="F2916" s="11"/>
      <c r="G2916" s="11"/>
      <c r="H2916" s="11"/>
      <c r="I2916" s="11"/>
      <c r="J2916" s="11"/>
      <c r="K2916" s="11"/>
      <c r="L2916" s="11"/>
      <c r="M2916" s="11"/>
      <c r="N2916" s="11"/>
      <c r="O2916" s="244"/>
      <c r="P2916" s="11"/>
      <c r="Q2916" s="245"/>
      <c r="R2916" s="11"/>
      <c r="S2916" s="11"/>
      <c r="T2916" s="11"/>
      <c r="U2916" s="11"/>
      <c r="V2916" s="11"/>
      <c r="W2916" s="11"/>
      <c r="X2916" s="11"/>
      <c r="Y2916" s="11"/>
      <c r="Z2916" s="246"/>
      <c r="AA29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6" s="250" t="e">
        <f>IF(tbl_TransDet_Exp[[#This Row],[+/-  (HR GL Detail)]]&lt;&gt;"",tbl_TransDet_Exp[[#This Row],[+/-  (HR GL Detail)]],IF(#REF!&lt;&gt;"",#REF!,""))</f>
        <v>#REF!</v>
      </c>
      <c r="AC2916" s="250" t="str">
        <f t="shared" si="138"/>
        <v>https://financials.omni.fsu.edu/psp/sprdfi/EMPLOYEE/ERP/c/AUDIT_EXPENSE_FUNCTIONS.TE_EXP_SHEET_INQ.GBL?SHEET_ID=</v>
      </c>
      <c r="AD2916" s="250" t="str">
        <f t="shared" si="139"/>
        <v>&amp;PAGE=EX_SHEET_ENTRY</v>
      </c>
      <c r="AE2916" s="250" t="str">
        <f>IF(LEFT(tbl_TransDet_Exp[[#This Row],[Journal Id]],2)="EX",TEXT(tbl_TransDet_Exp[[#This Row],[Vch /Ex /PayId]],"0000000000"),"")</f>
        <v/>
      </c>
      <c r="AF2916" s="250" t="b">
        <f>IF(tbl_TransDet_Exp[[#This Row],[ER Lookup and Format]]&lt;&gt;"",CONCATENATE(tbl_TransDet_Exp[[#This Row],[https://financials.omni.fsu.edu/psp/sprdfi/EMPLOYEE/ERP/c/AUDIT_EXPENSE_FUNCTIONS.TE_EXP_SHEET_INQ.GBL?SHEET_ID=]],AE2916,tbl_TransDet_Exp[[#This Row],[&amp;PAGE=EX_SHEET_ENTRY]]))</f>
        <v>0</v>
      </c>
      <c r="AG2916" s="250" t="str">
        <f t="shared" si="140"/>
        <v>https://docmgmt.its.fsu.edu/NolijWeb/public/apiLoginCheck.jsp?redir=../documentviewer/%3FdocumentId%3D</v>
      </c>
      <c r="AH29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6" s="250" t="str">
        <f>tbl_TransDet_Exp[[#Headers],[&amp;TargetFrameName=None]]</f>
        <v>&amp;TargetFrameName=None</v>
      </c>
      <c r="AJ29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6" s="71"/>
      <c r="AN2916" s="22"/>
      <c r="AO2916" s="22"/>
      <c r="AP2916" s="208"/>
      <c r="AQ2916" s="42" t="e">
        <f>IF(tbl_TransDet_Exp[[#This Row],[Custom SR Type]]="",INDEX(SR_Lookup[Section Name],MATCH(tbl_TransDet_Exp[[#This Row],[Account]],SR_Lookup[Account],0)),tbl_TransDet_Exp[[#This Row],[Custom SR Type]])</f>
        <v>#N/A</v>
      </c>
      <c r="AR2916" s="42">
        <f>VALUE(CONCATENATE(C2916,TEXT(tbl_TransDet_Exp[[#This Row],[Pd]],"00")))</f>
        <v>0</v>
      </c>
      <c r="AS2916" s="42" t="str">
        <f>TEXT(tbl_TransDet_Exp[[#This Row],[Project Id]],"000000")</f>
        <v>000000</v>
      </c>
      <c r="AT2916" s="42" t="e">
        <f>INDEX(Table11[Description],MATCH(tbl_TransDet_Exp[[#This Row],[Account]],Table11[GL Account],0))</f>
        <v>#N/A</v>
      </c>
      <c r="AU29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7" spans="2:47">
      <c r="B2917" s="11"/>
      <c r="C2917" s="243"/>
      <c r="D2917" s="243"/>
      <c r="E2917" s="11"/>
      <c r="F2917" s="11"/>
      <c r="G2917" s="11"/>
      <c r="H2917" s="11"/>
      <c r="I2917" s="11"/>
      <c r="J2917" s="11"/>
      <c r="K2917" s="11"/>
      <c r="L2917" s="11"/>
      <c r="M2917" s="11"/>
      <c r="N2917" s="11"/>
      <c r="O2917" s="244"/>
      <c r="P2917" s="11"/>
      <c r="Q2917" s="245"/>
      <c r="R2917" s="11"/>
      <c r="S2917" s="11"/>
      <c r="T2917" s="11"/>
      <c r="U2917" s="11"/>
      <c r="V2917" s="11"/>
      <c r="W2917" s="11"/>
      <c r="X2917" s="11"/>
      <c r="Y2917" s="11"/>
      <c r="Z2917" s="246"/>
      <c r="AA29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7" s="250" t="e">
        <f>IF(tbl_TransDet_Exp[[#This Row],[+/-  (HR GL Detail)]]&lt;&gt;"",tbl_TransDet_Exp[[#This Row],[+/-  (HR GL Detail)]],IF(#REF!&lt;&gt;"",#REF!,""))</f>
        <v>#REF!</v>
      </c>
      <c r="AC2917" s="250" t="str">
        <f t="shared" si="138"/>
        <v>https://financials.omni.fsu.edu/psp/sprdfi/EMPLOYEE/ERP/c/AUDIT_EXPENSE_FUNCTIONS.TE_EXP_SHEET_INQ.GBL?SHEET_ID=</v>
      </c>
      <c r="AD2917" s="250" t="str">
        <f t="shared" si="139"/>
        <v>&amp;PAGE=EX_SHEET_ENTRY</v>
      </c>
      <c r="AE2917" s="250" t="str">
        <f>IF(LEFT(tbl_TransDet_Exp[[#This Row],[Journal Id]],2)="EX",TEXT(tbl_TransDet_Exp[[#This Row],[Vch /Ex /PayId]],"0000000000"),"")</f>
        <v/>
      </c>
      <c r="AF2917" s="250" t="b">
        <f>IF(tbl_TransDet_Exp[[#This Row],[ER Lookup and Format]]&lt;&gt;"",CONCATENATE(tbl_TransDet_Exp[[#This Row],[https://financials.omni.fsu.edu/psp/sprdfi/EMPLOYEE/ERP/c/AUDIT_EXPENSE_FUNCTIONS.TE_EXP_SHEET_INQ.GBL?SHEET_ID=]],AE2917,tbl_TransDet_Exp[[#This Row],[&amp;PAGE=EX_SHEET_ENTRY]]))</f>
        <v>0</v>
      </c>
      <c r="AG2917" s="250" t="str">
        <f t="shared" si="140"/>
        <v>https://docmgmt.its.fsu.edu/NolijWeb/public/apiLoginCheck.jsp?redir=../documentviewer/%3FdocumentId%3D</v>
      </c>
      <c r="AH29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7" s="250" t="str">
        <f>tbl_TransDet_Exp[[#Headers],[&amp;TargetFrameName=None]]</f>
        <v>&amp;TargetFrameName=None</v>
      </c>
      <c r="AJ29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7" s="71"/>
      <c r="AN2917" s="22"/>
      <c r="AO2917" s="22"/>
      <c r="AP2917" s="208"/>
      <c r="AQ2917" s="42" t="e">
        <f>IF(tbl_TransDet_Exp[[#This Row],[Custom SR Type]]="",INDEX(SR_Lookup[Section Name],MATCH(tbl_TransDet_Exp[[#This Row],[Account]],SR_Lookup[Account],0)),tbl_TransDet_Exp[[#This Row],[Custom SR Type]])</f>
        <v>#N/A</v>
      </c>
      <c r="AR2917" s="42">
        <f>VALUE(CONCATENATE(C2917,TEXT(tbl_TransDet_Exp[[#This Row],[Pd]],"00")))</f>
        <v>0</v>
      </c>
      <c r="AS2917" s="42" t="str">
        <f>TEXT(tbl_TransDet_Exp[[#This Row],[Project Id]],"000000")</f>
        <v>000000</v>
      </c>
      <c r="AT2917" s="42" t="e">
        <f>INDEX(Table11[Description],MATCH(tbl_TransDet_Exp[[#This Row],[Account]],Table11[GL Account],0))</f>
        <v>#N/A</v>
      </c>
      <c r="AU29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8" spans="2:47">
      <c r="B2918" s="11"/>
      <c r="C2918" s="243"/>
      <c r="D2918" s="243"/>
      <c r="E2918" s="11"/>
      <c r="F2918" s="11"/>
      <c r="G2918" s="11"/>
      <c r="H2918" s="11"/>
      <c r="I2918" s="11"/>
      <c r="J2918" s="11"/>
      <c r="K2918" s="11"/>
      <c r="L2918" s="11"/>
      <c r="M2918" s="11"/>
      <c r="N2918" s="11"/>
      <c r="O2918" s="244"/>
      <c r="P2918" s="11"/>
      <c r="Q2918" s="245"/>
      <c r="R2918" s="11"/>
      <c r="S2918" s="11"/>
      <c r="T2918" s="11"/>
      <c r="U2918" s="11"/>
      <c r="V2918" s="11"/>
      <c r="W2918" s="11"/>
      <c r="X2918" s="11"/>
      <c r="Y2918" s="11"/>
      <c r="Z2918" s="246"/>
      <c r="AA29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8" s="250" t="e">
        <f>IF(tbl_TransDet_Exp[[#This Row],[+/-  (HR GL Detail)]]&lt;&gt;"",tbl_TransDet_Exp[[#This Row],[+/-  (HR GL Detail)]],IF(#REF!&lt;&gt;"",#REF!,""))</f>
        <v>#REF!</v>
      </c>
      <c r="AC2918" s="250" t="str">
        <f t="shared" si="138"/>
        <v>https://financials.omni.fsu.edu/psp/sprdfi/EMPLOYEE/ERP/c/AUDIT_EXPENSE_FUNCTIONS.TE_EXP_SHEET_INQ.GBL?SHEET_ID=</v>
      </c>
      <c r="AD2918" s="250" t="str">
        <f t="shared" si="139"/>
        <v>&amp;PAGE=EX_SHEET_ENTRY</v>
      </c>
      <c r="AE2918" s="250" t="str">
        <f>IF(LEFT(tbl_TransDet_Exp[[#This Row],[Journal Id]],2)="EX",TEXT(tbl_TransDet_Exp[[#This Row],[Vch /Ex /PayId]],"0000000000"),"")</f>
        <v/>
      </c>
      <c r="AF2918" s="250" t="b">
        <f>IF(tbl_TransDet_Exp[[#This Row],[ER Lookup and Format]]&lt;&gt;"",CONCATENATE(tbl_TransDet_Exp[[#This Row],[https://financials.omni.fsu.edu/psp/sprdfi/EMPLOYEE/ERP/c/AUDIT_EXPENSE_FUNCTIONS.TE_EXP_SHEET_INQ.GBL?SHEET_ID=]],AE2918,tbl_TransDet_Exp[[#This Row],[&amp;PAGE=EX_SHEET_ENTRY]]))</f>
        <v>0</v>
      </c>
      <c r="AG2918" s="250" t="str">
        <f t="shared" si="140"/>
        <v>https://docmgmt.its.fsu.edu/NolijWeb/public/apiLoginCheck.jsp?redir=../documentviewer/%3FdocumentId%3D</v>
      </c>
      <c r="AH29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8" s="250" t="str">
        <f>tbl_TransDet_Exp[[#Headers],[&amp;TargetFrameName=None]]</f>
        <v>&amp;TargetFrameName=None</v>
      </c>
      <c r="AJ29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8" s="71"/>
      <c r="AN2918" s="22"/>
      <c r="AO2918" s="22"/>
      <c r="AP2918" s="208"/>
      <c r="AQ2918" s="42" t="e">
        <f>IF(tbl_TransDet_Exp[[#This Row],[Custom SR Type]]="",INDEX(SR_Lookup[Section Name],MATCH(tbl_TransDet_Exp[[#This Row],[Account]],SR_Lookup[Account],0)),tbl_TransDet_Exp[[#This Row],[Custom SR Type]])</f>
        <v>#N/A</v>
      </c>
      <c r="AR2918" s="42">
        <f>VALUE(CONCATENATE(C2918,TEXT(tbl_TransDet_Exp[[#This Row],[Pd]],"00")))</f>
        <v>0</v>
      </c>
      <c r="AS2918" s="42" t="str">
        <f>TEXT(tbl_TransDet_Exp[[#This Row],[Project Id]],"000000")</f>
        <v>000000</v>
      </c>
      <c r="AT2918" s="42" t="e">
        <f>INDEX(Table11[Description],MATCH(tbl_TransDet_Exp[[#This Row],[Account]],Table11[GL Account],0))</f>
        <v>#N/A</v>
      </c>
      <c r="AU29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19" spans="2:47">
      <c r="B2919" s="11"/>
      <c r="C2919" s="243"/>
      <c r="D2919" s="243"/>
      <c r="E2919" s="11"/>
      <c r="F2919" s="11"/>
      <c r="G2919" s="11"/>
      <c r="H2919" s="11"/>
      <c r="I2919" s="11"/>
      <c r="J2919" s="11"/>
      <c r="K2919" s="11"/>
      <c r="L2919" s="11"/>
      <c r="M2919" s="11"/>
      <c r="N2919" s="11"/>
      <c r="O2919" s="244"/>
      <c r="P2919" s="11"/>
      <c r="Q2919" s="245"/>
      <c r="R2919" s="11"/>
      <c r="S2919" s="11"/>
      <c r="T2919" s="11"/>
      <c r="U2919" s="11"/>
      <c r="V2919" s="11"/>
      <c r="W2919" s="11"/>
      <c r="X2919" s="11"/>
      <c r="Y2919" s="11"/>
      <c r="Z2919" s="246"/>
      <c r="AA29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19" s="250" t="e">
        <f>IF(tbl_TransDet_Exp[[#This Row],[+/-  (HR GL Detail)]]&lt;&gt;"",tbl_TransDet_Exp[[#This Row],[+/-  (HR GL Detail)]],IF(#REF!&lt;&gt;"",#REF!,""))</f>
        <v>#REF!</v>
      </c>
      <c r="AC2919" s="250" t="str">
        <f t="shared" si="138"/>
        <v>https://financials.omni.fsu.edu/psp/sprdfi/EMPLOYEE/ERP/c/AUDIT_EXPENSE_FUNCTIONS.TE_EXP_SHEET_INQ.GBL?SHEET_ID=</v>
      </c>
      <c r="AD2919" s="250" t="str">
        <f t="shared" si="139"/>
        <v>&amp;PAGE=EX_SHEET_ENTRY</v>
      </c>
      <c r="AE2919" s="250" t="str">
        <f>IF(LEFT(tbl_TransDet_Exp[[#This Row],[Journal Id]],2)="EX",TEXT(tbl_TransDet_Exp[[#This Row],[Vch /Ex /PayId]],"0000000000"),"")</f>
        <v/>
      </c>
      <c r="AF2919" s="250" t="b">
        <f>IF(tbl_TransDet_Exp[[#This Row],[ER Lookup and Format]]&lt;&gt;"",CONCATENATE(tbl_TransDet_Exp[[#This Row],[https://financials.omni.fsu.edu/psp/sprdfi/EMPLOYEE/ERP/c/AUDIT_EXPENSE_FUNCTIONS.TE_EXP_SHEET_INQ.GBL?SHEET_ID=]],AE2919,tbl_TransDet_Exp[[#This Row],[&amp;PAGE=EX_SHEET_ENTRY]]))</f>
        <v>0</v>
      </c>
      <c r="AG2919" s="250" t="str">
        <f t="shared" si="140"/>
        <v>https://docmgmt.its.fsu.edu/NolijWeb/public/apiLoginCheck.jsp?redir=../documentviewer/%3FdocumentId%3D</v>
      </c>
      <c r="AH29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19" s="250" t="str">
        <f>tbl_TransDet_Exp[[#Headers],[&amp;TargetFrameName=None]]</f>
        <v>&amp;TargetFrameName=None</v>
      </c>
      <c r="AJ29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19" s="71"/>
      <c r="AN2919" s="22"/>
      <c r="AO2919" s="22"/>
      <c r="AP2919" s="208"/>
      <c r="AQ2919" s="42" t="e">
        <f>IF(tbl_TransDet_Exp[[#This Row],[Custom SR Type]]="",INDEX(SR_Lookup[Section Name],MATCH(tbl_TransDet_Exp[[#This Row],[Account]],SR_Lookup[Account],0)),tbl_TransDet_Exp[[#This Row],[Custom SR Type]])</f>
        <v>#N/A</v>
      </c>
      <c r="AR2919" s="42">
        <f>VALUE(CONCATENATE(C2919,TEXT(tbl_TransDet_Exp[[#This Row],[Pd]],"00")))</f>
        <v>0</v>
      </c>
      <c r="AS2919" s="42" t="str">
        <f>TEXT(tbl_TransDet_Exp[[#This Row],[Project Id]],"000000")</f>
        <v>000000</v>
      </c>
      <c r="AT2919" s="42" t="e">
        <f>INDEX(Table11[Description],MATCH(tbl_TransDet_Exp[[#This Row],[Account]],Table11[GL Account],0))</f>
        <v>#N/A</v>
      </c>
      <c r="AU29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0" spans="2:47">
      <c r="B2920" s="11"/>
      <c r="C2920" s="243"/>
      <c r="D2920" s="243"/>
      <c r="E2920" s="11"/>
      <c r="F2920" s="11"/>
      <c r="G2920" s="11"/>
      <c r="H2920" s="11"/>
      <c r="I2920" s="11"/>
      <c r="J2920" s="11"/>
      <c r="K2920" s="11"/>
      <c r="L2920" s="11"/>
      <c r="M2920" s="11"/>
      <c r="N2920" s="11"/>
      <c r="O2920" s="244"/>
      <c r="P2920" s="11"/>
      <c r="Q2920" s="245"/>
      <c r="R2920" s="11"/>
      <c r="S2920" s="11"/>
      <c r="T2920" s="11"/>
      <c r="U2920" s="11"/>
      <c r="V2920" s="11"/>
      <c r="W2920" s="11"/>
      <c r="X2920" s="11"/>
      <c r="Y2920" s="11"/>
      <c r="Z2920" s="246"/>
      <c r="AA29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0" s="250" t="e">
        <f>IF(tbl_TransDet_Exp[[#This Row],[+/-  (HR GL Detail)]]&lt;&gt;"",tbl_TransDet_Exp[[#This Row],[+/-  (HR GL Detail)]],IF(#REF!&lt;&gt;"",#REF!,""))</f>
        <v>#REF!</v>
      </c>
      <c r="AC2920" s="250" t="str">
        <f t="shared" si="138"/>
        <v>https://financials.omni.fsu.edu/psp/sprdfi/EMPLOYEE/ERP/c/AUDIT_EXPENSE_FUNCTIONS.TE_EXP_SHEET_INQ.GBL?SHEET_ID=</v>
      </c>
      <c r="AD2920" s="250" t="str">
        <f t="shared" si="139"/>
        <v>&amp;PAGE=EX_SHEET_ENTRY</v>
      </c>
      <c r="AE2920" s="250" t="str">
        <f>IF(LEFT(tbl_TransDet_Exp[[#This Row],[Journal Id]],2)="EX",TEXT(tbl_TransDet_Exp[[#This Row],[Vch /Ex /PayId]],"0000000000"),"")</f>
        <v/>
      </c>
      <c r="AF2920" s="250" t="b">
        <f>IF(tbl_TransDet_Exp[[#This Row],[ER Lookup and Format]]&lt;&gt;"",CONCATENATE(tbl_TransDet_Exp[[#This Row],[https://financials.omni.fsu.edu/psp/sprdfi/EMPLOYEE/ERP/c/AUDIT_EXPENSE_FUNCTIONS.TE_EXP_SHEET_INQ.GBL?SHEET_ID=]],AE2920,tbl_TransDet_Exp[[#This Row],[&amp;PAGE=EX_SHEET_ENTRY]]))</f>
        <v>0</v>
      </c>
      <c r="AG2920" s="250" t="str">
        <f t="shared" si="140"/>
        <v>https://docmgmt.its.fsu.edu/NolijWeb/public/apiLoginCheck.jsp?redir=../documentviewer/%3FdocumentId%3D</v>
      </c>
      <c r="AH29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0" s="250" t="str">
        <f>tbl_TransDet_Exp[[#Headers],[&amp;TargetFrameName=None]]</f>
        <v>&amp;TargetFrameName=None</v>
      </c>
      <c r="AJ29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0" s="71"/>
      <c r="AN2920" s="22"/>
      <c r="AO2920" s="22"/>
      <c r="AP2920" s="208"/>
      <c r="AQ2920" s="42" t="e">
        <f>IF(tbl_TransDet_Exp[[#This Row],[Custom SR Type]]="",INDEX(SR_Lookup[Section Name],MATCH(tbl_TransDet_Exp[[#This Row],[Account]],SR_Lookup[Account],0)),tbl_TransDet_Exp[[#This Row],[Custom SR Type]])</f>
        <v>#N/A</v>
      </c>
      <c r="AR2920" s="42">
        <f>VALUE(CONCATENATE(C2920,TEXT(tbl_TransDet_Exp[[#This Row],[Pd]],"00")))</f>
        <v>0</v>
      </c>
      <c r="AS2920" s="42" t="str">
        <f>TEXT(tbl_TransDet_Exp[[#This Row],[Project Id]],"000000")</f>
        <v>000000</v>
      </c>
      <c r="AT2920" s="42" t="e">
        <f>INDEX(Table11[Description],MATCH(tbl_TransDet_Exp[[#This Row],[Account]],Table11[GL Account],0))</f>
        <v>#N/A</v>
      </c>
      <c r="AU29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1" spans="2:47">
      <c r="B2921" s="11"/>
      <c r="C2921" s="243"/>
      <c r="D2921" s="243"/>
      <c r="E2921" s="11"/>
      <c r="F2921" s="11"/>
      <c r="G2921" s="11"/>
      <c r="H2921" s="11"/>
      <c r="I2921" s="11"/>
      <c r="J2921" s="11"/>
      <c r="K2921" s="11"/>
      <c r="L2921" s="11"/>
      <c r="M2921" s="11"/>
      <c r="N2921" s="11"/>
      <c r="O2921" s="244"/>
      <c r="P2921" s="11"/>
      <c r="Q2921" s="245"/>
      <c r="R2921" s="11"/>
      <c r="S2921" s="11"/>
      <c r="T2921" s="11"/>
      <c r="U2921" s="11"/>
      <c r="V2921" s="11"/>
      <c r="W2921" s="11"/>
      <c r="X2921" s="11"/>
      <c r="Y2921" s="11"/>
      <c r="Z2921" s="246"/>
      <c r="AA29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1" s="250" t="e">
        <f>IF(tbl_TransDet_Exp[[#This Row],[+/-  (HR GL Detail)]]&lt;&gt;"",tbl_TransDet_Exp[[#This Row],[+/-  (HR GL Detail)]],IF(#REF!&lt;&gt;"",#REF!,""))</f>
        <v>#REF!</v>
      </c>
      <c r="AC2921" s="250" t="str">
        <f t="shared" si="138"/>
        <v>https://financials.omni.fsu.edu/psp/sprdfi/EMPLOYEE/ERP/c/AUDIT_EXPENSE_FUNCTIONS.TE_EXP_SHEET_INQ.GBL?SHEET_ID=</v>
      </c>
      <c r="AD2921" s="250" t="str">
        <f t="shared" si="139"/>
        <v>&amp;PAGE=EX_SHEET_ENTRY</v>
      </c>
      <c r="AE2921" s="250" t="str">
        <f>IF(LEFT(tbl_TransDet_Exp[[#This Row],[Journal Id]],2)="EX",TEXT(tbl_TransDet_Exp[[#This Row],[Vch /Ex /PayId]],"0000000000"),"")</f>
        <v/>
      </c>
      <c r="AF2921" s="250" t="b">
        <f>IF(tbl_TransDet_Exp[[#This Row],[ER Lookup and Format]]&lt;&gt;"",CONCATENATE(tbl_TransDet_Exp[[#This Row],[https://financials.omni.fsu.edu/psp/sprdfi/EMPLOYEE/ERP/c/AUDIT_EXPENSE_FUNCTIONS.TE_EXP_SHEET_INQ.GBL?SHEET_ID=]],AE2921,tbl_TransDet_Exp[[#This Row],[&amp;PAGE=EX_SHEET_ENTRY]]))</f>
        <v>0</v>
      </c>
      <c r="AG2921" s="250" t="str">
        <f t="shared" si="140"/>
        <v>https://docmgmt.its.fsu.edu/NolijWeb/public/apiLoginCheck.jsp?redir=../documentviewer/%3FdocumentId%3D</v>
      </c>
      <c r="AH29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1" s="250" t="str">
        <f>tbl_TransDet_Exp[[#Headers],[&amp;TargetFrameName=None]]</f>
        <v>&amp;TargetFrameName=None</v>
      </c>
      <c r="AJ29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1" s="71"/>
      <c r="AN2921" s="22"/>
      <c r="AO2921" s="22"/>
      <c r="AP2921" s="208"/>
      <c r="AQ2921" s="42" t="e">
        <f>IF(tbl_TransDet_Exp[[#This Row],[Custom SR Type]]="",INDEX(SR_Lookup[Section Name],MATCH(tbl_TransDet_Exp[[#This Row],[Account]],SR_Lookup[Account],0)),tbl_TransDet_Exp[[#This Row],[Custom SR Type]])</f>
        <v>#N/A</v>
      </c>
      <c r="AR2921" s="42">
        <f>VALUE(CONCATENATE(C2921,TEXT(tbl_TransDet_Exp[[#This Row],[Pd]],"00")))</f>
        <v>0</v>
      </c>
      <c r="AS2921" s="42" t="str">
        <f>TEXT(tbl_TransDet_Exp[[#This Row],[Project Id]],"000000")</f>
        <v>000000</v>
      </c>
      <c r="AT2921" s="42" t="e">
        <f>INDEX(Table11[Description],MATCH(tbl_TransDet_Exp[[#This Row],[Account]],Table11[GL Account],0))</f>
        <v>#N/A</v>
      </c>
      <c r="AU29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2" spans="2:47">
      <c r="B2922" s="11"/>
      <c r="C2922" s="243"/>
      <c r="D2922" s="243"/>
      <c r="E2922" s="11"/>
      <c r="F2922" s="11"/>
      <c r="G2922" s="11"/>
      <c r="H2922" s="11"/>
      <c r="I2922" s="11"/>
      <c r="J2922" s="11"/>
      <c r="K2922" s="11"/>
      <c r="L2922" s="11"/>
      <c r="M2922" s="11"/>
      <c r="N2922" s="11"/>
      <c r="O2922" s="244"/>
      <c r="P2922" s="11"/>
      <c r="Q2922" s="245"/>
      <c r="R2922" s="11"/>
      <c r="S2922" s="11"/>
      <c r="T2922" s="11"/>
      <c r="U2922" s="11"/>
      <c r="V2922" s="11"/>
      <c r="W2922" s="11"/>
      <c r="X2922" s="11"/>
      <c r="Y2922" s="11"/>
      <c r="Z2922" s="246"/>
      <c r="AA29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2" s="250" t="e">
        <f>IF(tbl_TransDet_Exp[[#This Row],[+/-  (HR GL Detail)]]&lt;&gt;"",tbl_TransDet_Exp[[#This Row],[+/-  (HR GL Detail)]],IF(#REF!&lt;&gt;"",#REF!,""))</f>
        <v>#REF!</v>
      </c>
      <c r="AC2922" s="250" t="str">
        <f t="shared" si="138"/>
        <v>https://financials.omni.fsu.edu/psp/sprdfi/EMPLOYEE/ERP/c/AUDIT_EXPENSE_FUNCTIONS.TE_EXP_SHEET_INQ.GBL?SHEET_ID=</v>
      </c>
      <c r="AD2922" s="250" t="str">
        <f t="shared" si="139"/>
        <v>&amp;PAGE=EX_SHEET_ENTRY</v>
      </c>
      <c r="AE2922" s="250" t="str">
        <f>IF(LEFT(tbl_TransDet_Exp[[#This Row],[Journal Id]],2)="EX",TEXT(tbl_TransDet_Exp[[#This Row],[Vch /Ex /PayId]],"0000000000"),"")</f>
        <v/>
      </c>
      <c r="AF2922" s="250" t="b">
        <f>IF(tbl_TransDet_Exp[[#This Row],[ER Lookup and Format]]&lt;&gt;"",CONCATENATE(tbl_TransDet_Exp[[#This Row],[https://financials.omni.fsu.edu/psp/sprdfi/EMPLOYEE/ERP/c/AUDIT_EXPENSE_FUNCTIONS.TE_EXP_SHEET_INQ.GBL?SHEET_ID=]],AE2922,tbl_TransDet_Exp[[#This Row],[&amp;PAGE=EX_SHEET_ENTRY]]))</f>
        <v>0</v>
      </c>
      <c r="AG2922" s="250" t="str">
        <f t="shared" si="140"/>
        <v>https://docmgmt.its.fsu.edu/NolijWeb/public/apiLoginCheck.jsp?redir=../documentviewer/%3FdocumentId%3D</v>
      </c>
      <c r="AH29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2" s="250" t="str">
        <f>tbl_TransDet_Exp[[#Headers],[&amp;TargetFrameName=None]]</f>
        <v>&amp;TargetFrameName=None</v>
      </c>
      <c r="AJ29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2" s="71"/>
      <c r="AN2922" s="22"/>
      <c r="AO2922" s="22"/>
      <c r="AP2922" s="208"/>
      <c r="AQ2922" s="42" t="e">
        <f>IF(tbl_TransDet_Exp[[#This Row],[Custom SR Type]]="",INDEX(SR_Lookup[Section Name],MATCH(tbl_TransDet_Exp[[#This Row],[Account]],SR_Lookup[Account],0)),tbl_TransDet_Exp[[#This Row],[Custom SR Type]])</f>
        <v>#N/A</v>
      </c>
      <c r="AR2922" s="42">
        <f>VALUE(CONCATENATE(C2922,TEXT(tbl_TransDet_Exp[[#This Row],[Pd]],"00")))</f>
        <v>0</v>
      </c>
      <c r="AS2922" s="42" t="str">
        <f>TEXT(tbl_TransDet_Exp[[#This Row],[Project Id]],"000000")</f>
        <v>000000</v>
      </c>
      <c r="AT2922" s="42" t="e">
        <f>INDEX(Table11[Description],MATCH(tbl_TransDet_Exp[[#This Row],[Account]],Table11[GL Account],0))</f>
        <v>#N/A</v>
      </c>
      <c r="AU29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3" spans="2:47">
      <c r="B2923" s="11"/>
      <c r="C2923" s="243"/>
      <c r="D2923" s="243"/>
      <c r="E2923" s="11"/>
      <c r="F2923" s="11"/>
      <c r="G2923" s="11"/>
      <c r="H2923" s="11"/>
      <c r="I2923" s="11"/>
      <c r="J2923" s="11"/>
      <c r="K2923" s="11"/>
      <c r="L2923" s="11"/>
      <c r="M2923" s="11"/>
      <c r="N2923" s="11"/>
      <c r="O2923" s="244"/>
      <c r="P2923" s="11"/>
      <c r="Q2923" s="245"/>
      <c r="R2923" s="11"/>
      <c r="S2923" s="11"/>
      <c r="T2923" s="11"/>
      <c r="U2923" s="11"/>
      <c r="V2923" s="11"/>
      <c r="W2923" s="11"/>
      <c r="X2923" s="11"/>
      <c r="Y2923" s="11"/>
      <c r="Z2923" s="246"/>
      <c r="AA29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3" s="250" t="e">
        <f>IF(tbl_TransDet_Exp[[#This Row],[+/-  (HR GL Detail)]]&lt;&gt;"",tbl_TransDet_Exp[[#This Row],[+/-  (HR GL Detail)]],IF(#REF!&lt;&gt;"",#REF!,""))</f>
        <v>#REF!</v>
      </c>
      <c r="AC2923" s="250" t="str">
        <f t="shared" si="138"/>
        <v>https://financials.omni.fsu.edu/psp/sprdfi/EMPLOYEE/ERP/c/AUDIT_EXPENSE_FUNCTIONS.TE_EXP_SHEET_INQ.GBL?SHEET_ID=</v>
      </c>
      <c r="AD2923" s="250" t="str">
        <f t="shared" si="139"/>
        <v>&amp;PAGE=EX_SHEET_ENTRY</v>
      </c>
      <c r="AE2923" s="250" t="str">
        <f>IF(LEFT(tbl_TransDet_Exp[[#This Row],[Journal Id]],2)="EX",TEXT(tbl_TransDet_Exp[[#This Row],[Vch /Ex /PayId]],"0000000000"),"")</f>
        <v/>
      </c>
      <c r="AF2923" s="250" t="b">
        <f>IF(tbl_TransDet_Exp[[#This Row],[ER Lookup and Format]]&lt;&gt;"",CONCATENATE(tbl_TransDet_Exp[[#This Row],[https://financials.omni.fsu.edu/psp/sprdfi/EMPLOYEE/ERP/c/AUDIT_EXPENSE_FUNCTIONS.TE_EXP_SHEET_INQ.GBL?SHEET_ID=]],AE2923,tbl_TransDet_Exp[[#This Row],[&amp;PAGE=EX_SHEET_ENTRY]]))</f>
        <v>0</v>
      </c>
      <c r="AG2923" s="250" t="str">
        <f t="shared" si="140"/>
        <v>https://docmgmt.its.fsu.edu/NolijWeb/public/apiLoginCheck.jsp?redir=../documentviewer/%3FdocumentId%3D</v>
      </c>
      <c r="AH29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3" s="250" t="str">
        <f>tbl_TransDet_Exp[[#Headers],[&amp;TargetFrameName=None]]</f>
        <v>&amp;TargetFrameName=None</v>
      </c>
      <c r="AJ29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3" s="71"/>
      <c r="AN2923" s="22"/>
      <c r="AO2923" s="22"/>
      <c r="AP2923" s="208"/>
      <c r="AQ2923" s="42" t="e">
        <f>IF(tbl_TransDet_Exp[[#This Row],[Custom SR Type]]="",INDEX(SR_Lookup[Section Name],MATCH(tbl_TransDet_Exp[[#This Row],[Account]],SR_Lookup[Account],0)),tbl_TransDet_Exp[[#This Row],[Custom SR Type]])</f>
        <v>#N/A</v>
      </c>
      <c r="AR2923" s="42">
        <f>VALUE(CONCATENATE(C2923,TEXT(tbl_TransDet_Exp[[#This Row],[Pd]],"00")))</f>
        <v>0</v>
      </c>
      <c r="AS2923" s="42" t="str">
        <f>TEXT(tbl_TransDet_Exp[[#This Row],[Project Id]],"000000")</f>
        <v>000000</v>
      </c>
      <c r="AT2923" s="42" t="e">
        <f>INDEX(Table11[Description],MATCH(tbl_TransDet_Exp[[#This Row],[Account]],Table11[GL Account],0))</f>
        <v>#N/A</v>
      </c>
      <c r="AU29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4" spans="2:47">
      <c r="B2924" s="11"/>
      <c r="C2924" s="243"/>
      <c r="D2924" s="243"/>
      <c r="E2924" s="11"/>
      <c r="F2924" s="11"/>
      <c r="G2924" s="11"/>
      <c r="H2924" s="11"/>
      <c r="I2924" s="11"/>
      <c r="J2924" s="11"/>
      <c r="K2924" s="11"/>
      <c r="L2924" s="11"/>
      <c r="M2924" s="11"/>
      <c r="N2924" s="11"/>
      <c r="O2924" s="244"/>
      <c r="P2924" s="11"/>
      <c r="Q2924" s="245"/>
      <c r="R2924" s="11"/>
      <c r="S2924" s="11"/>
      <c r="T2924" s="11"/>
      <c r="U2924" s="11"/>
      <c r="V2924" s="11"/>
      <c r="W2924" s="11"/>
      <c r="X2924" s="11"/>
      <c r="Y2924" s="11"/>
      <c r="Z2924" s="246"/>
      <c r="AA29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4" s="250" t="e">
        <f>IF(tbl_TransDet_Exp[[#This Row],[+/-  (HR GL Detail)]]&lt;&gt;"",tbl_TransDet_Exp[[#This Row],[+/-  (HR GL Detail)]],IF(#REF!&lt;&gt;"",#REF!,""))</f>
        <v>#REF!</v>
      </c>
      <c r="AC2924" s="250" t="str">
        <f t="shared" si="138"/>
        <v>https://financials.omni.fsu.edu/psp/sprdfi/EMPLOYEE/ERP/c/AUDIT_EXPENSE_FUNCTIONS.TE_EXP_SHEET_INQ.GBL?SHEET_ID=</v>
      </c>
      <c r="AD2924" s="250" t="str">
        <f t="shared" si="139"/>
        <v>&amp;PAGE=EX_SHEET_ENTRY</v>
      </c>
      <c r="AE2924" s="250" t="str">
        <f>IF(LEFT(tbl_TransDet_Exp[[#This Row],[Journal Id]],2)="EX",TEXT(tbl_TransDet_Exp[[#This Row],[Vch /Ex /PayId]],"0000000000"),"")</f>
        <v/>
      </c>
      <c r="AF2924" s="250" t="b">
        <f>IF(tbl_TransDet_Exp[[#This Row],[ER Lookup and Format]]&lt;&gt;"",CONCATENATE(tbl_TransDet_Exp[[#This Row],[https://financials.omni.fsu.edu/psp/sprdfi/EMPLOYEE/ERP/c/AUDIT_EXPENSE_FUNCTIONS.TE_EXP_SHEET_INQ.GBL?SHEET_ID=]],AE2924,tbl_TransDet_Exp[[#This Row],[&amp;PAGE=EX_SHEET_ENTRY]]))</f>
        <v>0</v>
      </c>
      <c r="AG2924" s="250" t="str">
        <f t="shared" si="140"/>
        <v>https://docmgmt.its.fsu.edu/NolijWeb/public/apiLoginCheck.jsp?redir=../documentviewer/%3FdocumentId%3D</v>
      </c>
      <c r="AH29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4" s="250" t="str">
        <f>tbl_TransDet_Exp[[#Headers],[&amp;TargetFrameName=None]]</f>
        <v>&amp;TargetFrameName=None</v>
      </c>
      <c r="AJ29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4" s="71"/>
      <c r="AN2924" s="22"/>
      <c r="AO2924" s="22"/>
      <c r="AP2924" s="208"/>
      <c r="AQ2924" s="42" t="e">
        <f>IF(tbl_TransDet_Exp[[#This Row],[Custom SR Type]]="",INDEX(SR_Lookup[Section Name],MATCH(tbl_TransDet_Exp[[#This Row],[Account]],SR_Lookup[Account],0)),tbl_TransDet_Exp[[#This Row],[Custom SR Type]])</f>
        <v>#N/A</v>
      </c>
      <c r="AR2924" s="42">
        <f>VALUE(CONCATENATE(C2924,TEXT(tbl_TransDet_Exp[[#This Row],[Pd]],"00")))</f>
        <v>0</v>
      </c>
      <c r="AS2924" s="42" t="str">
        <f>TEXT(tbl_TransDet_Exp[[#This Row],[Project Id]],"000000")</f>
        <v>000000</v>
      </c>
      <c r="AT2924" s="42" t="e">
        <f>INDEX(Table11[Description],MATCH(tbl_TransDet_Exp[[#This Row],[Account]],Table11[GL Account],0))</f>
        <v>#N/A</v>
      </c>
      <c r="AU29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5" spans="2:47">
      <c r="B2925" s="11"/>
      <c r="C2925" s="243"/>
      <c r="D2925" s="243"/>
      <c r="E2925" s="11"/>
      <c r="F2925" s="11"/>
      <c r="G2925" s="11"/>
      <c r="H2925" s="11"/>
      <c r="I2925" s="11"/>
      <c r="J2925" s="11"/>
      <c r="K2925" s="11"/>
      <c r="L2925" s="11"/>
      <c r="M2925" s="11"/>
      <c r="N2925" s="11"/>
      <c r="O2925" s="244"/>
      <c r="P2925" s="11"/>
      <c r="Q2925" s="245"/>
      <c r="R2925" s="11"/>
      <c r="S2925" s="11"/>
      <c r="T2925" s="11"/>
      <c r="U2925" s="11"/>
      <c r="V2925" s="11"/>
      <c r="W2925" s="11"/>
      <c r="X2925" s="11"/>
      <c r="Y2925" s="11"/>
      <c r="Z2925" s="246"/>
      <c r="AA29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5" s="250" t="e">
        <f>IF(tbl_TransDet_Exp[[#This Row],[+/-  (HR GL Detail)]]&lt;&gt;"",tbl_TransDet_Exp[[#This Row],[+/-  (HR GL Detail)]],IF(#REF!&lt;&gt;"",#REF!,""))</f>
        <v>#REF!</v>
      </c>
      <c r="AC2925" s="250" t="str">
        <f t="shared" si="138"/>
        <v>https://financials.omni.fsu.edu/psp/sprdfi/EMPLOYEE/ERP/c/AUDIT_EXPENSE_FUNCTIONS.TE_EXP_SHEET_INQ.GBL?SHEET_ID=</v>
      </c>
      <c r="AD2925" s="250" t="str">
        <f t="shared" si="139"/>
        <v>&amp;PAGE=EX_SHEET_ENTRY</v>
      </c>
      <c r="AE2925" s="250" t="str">
        <f>IF(LEFT(tbl_TransDet_Exp[[#This Row],[Journal Id]],2)="EX",TEXT(tbl_TransDet_Exp[[#This Row],[Vch /Ex /PayId]],"0000000000"),"")</f>
        <v/>
      </c>
      <c r="AF2925" s="250" t="b">
        <f>IF(tbl_TransDet_Exp[[#This Row],[ER Lookup and Format]]&lt;&gt;"",CONCATENATE(tbl_TransDet_Exp[[#This Row],[https://financials.omni.fsu.edu/psp/sprdfi/EMPLOYEE/ERP/c/AUDIT_EXPENSE_FUNCTIONS.TE_EXP_SHEET_INQ.GBL?SHEET_ID=]],AE2925,tbl_TransDet_Exp[[#This Row],[&amp;PAGE=EX_SHEET_ENTRY]]))</f>
        <v>0</v>
      </c>
      <c r="AG2925" s="250" t="str">
        <f t="shared" si="140"/>
        <v>https://docmgmt.its.fsu.edu/NolijWeb/public/apiLoginCheck.jsp?redir=../documentviewer/%3FdocumentId%3D</v>
      </c>
      <c r="AH29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5" s="250" t="str">
        <f>tbl_TransDet_Exp[[#Headers],[&amp;TargetFrameName=None]]</f>
        <v>&amp;TargetFrameName=None</v>
      </c>
      <c r="AJ29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5" s="71"/>
      <c r="AN2925" s="22"/>
      <c r="AO2925" s="22"/>
      <c r="AP2925" s="208"/>
      <c r="AQ2925" s="42" t="e">
        <f>IF(tbl_TransDet_Exp[[#This Row],[Custom SR Type]]="",INDEX(SR_Lookup[Section Name],MATCH(tbl_TransDet_Exp[[#This Row],[Account]],SR_Lookup[Account],0)),tbl_TransDet_Exp[[#This Row],[Custom SR Type]])</f>
        <v>#N/A</v>
      </c>
      <c r="AR2925" s="42">
        <f>VALUE(CONCATENATE(C2925,TEXT(tbl_TransDet_Exp[[#This Row],[Pd]],"00")))</f>
        <v>0</v>
      </c>
      <c r="AS2925" s="42" t="str">
        <f>TEXT(tbl_TransDet_Exp[[#This Row],[Project Id]],"000000")</f>
        <v>000000</v>
      </c>
      <c r="AT2925" s="42" t="e">
        <f>INDEX(Table11[Description],MATCH(tbl_TransDet_Exp[[#This Row],[Account]],Table11[GL Account],0))</f>
        <v>#N/A</v>
      </c>
      <c r="AU29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6" spans="2:47">
      <c r="B2926" s="11"/>
      <c r="C2926" s="243"/>
      <c r="D2926" s="243"/>
      <c r="E2926" s="11"/>
      <c r="F2926" s="11"/>
      <c r="G2926" s="11"/>
      <c r="H2926" s="11"/>
      <c r="I2926" s="11"/>
      <c r="J2926" s="11"/>
      <c r="K2926" s="11"/>
      <c r="L2926" s="11"/>
      <c r="M2926" s="11"/>
      <c r="N2926" s="11"/>
      <c r="O2926" s="244"/>
      <c r="P2926" s="11"/>
      <c r="Q2926" s="245"/>
      <c r="R2926" s="11"/>
      <c r="S2926" s="11"/>
      <c r="T2926" s="11"/>
      <c r="U2926" s="11"/>
      <c r="V2926" s="11"/>
      <c r="W2926" s="11"/>
      <c r="X2926" s="11"/>
      <c r="Y2926" s="11"/>
      <c r="Z2926" s="246"/>
      <c r="AA29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6" s="250" t="e">
        <f>IF(tbl_TransDet_Exp[[#This Row],[+/-  (HR GL Detail)]]&lt;&gt;"",tbl_TransDet_Exp[[#This Row],[+/-  (HR GL Detail)]],IF(#REF!&lt;&gt;"",#REF!,""))</f>
        <v>#REF!</v>
      </c>
      <c r="AC2926" s="250" t="str">
        <f t="shared" si="138"/>
        <v>https://financials.omni.fsu.edu/psp/sprdfi/EMPLOYEE/ERP/c/AUDIT_EXPENSE_FUNCTIONS.TE_EXP_SHEET_INQ.GBL?SHEET_ID=</v>
      </c>
      <c r="AD2926" s="250" t="str">
        <f t="shared" si="139"/>
        <v>&amp;PAGE=EX_SHEET_ENTRY</v>
      </c>
      <c r="AE2926" s="250" t="str">
        <f>IF(LEFT(tbl_TransDet_Exp[[#This Row],[Journal Id]],2)="EX",TEXT(tbl_TransDet_Exp[[#This Row],[Vch /Ex /PayId]],"0000000000"),"")</f>
        <v/>
      </c>
      <c r="AF2926" s="250" t="b">
        <f>IF(tbl_TransDet_Exp[[#This Row],[ER Lookup and Format]]&lt;&gt;"",CONCATENATE(tbl_TransDet_Exp[[#This Row],[https://financials.omni.fsu.edu/psp/sprdfi/EMPLOYEE/ERP/c/AUDIT_EXPENSE_FUNCTIONS.TE_EXP_SHEET_INQ.GBL?SHEET_ID=]],AE2926,tbl_TransDet_Exp[[#This Row],[&amp;PAGE=EX_SHEET_ENTRY]]))</f>
        <v>0</v>
      </c>
      <c r="AG2926" s="250" t="str">
        <f t="shared" si="140"/>
        <v>https://docmgmt.its.fsu.edu/NolijWeb/public/apiLoginCheck.jsp?redir=../documentviewer/%3FdocumentId%3D</v>
      </c>
      <c r="AH29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6" s="250" t="str">
        <f>tbl_TransDet_Exp[[#Headers],[&amp;TargetFrameName=None]]</f>
        <v>&amp;TargetFrameName=None</v>
      </c>
      <c r="AJ29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6" s="71"/>
      <c r="AN2926" s="22"/>
      <c r="AO2926" s="22"/>
      <c r="AP2926" s="208"/>
      <c r="AQ2926" s="42" t="e">
        <f>IF(tbl_TransDet_Exp[[#This Row],[Custom SR Type]]="",INDEX(SR_Lookup[Section Name],MATCH(tbl_TransDet_Exp[[#This Row],[Account]],SR_Lookup[Account],0)),tbl_TransDet_Exp[[#This Row],[Custom SR Type]])</f>
        <v>#N/A</v>
      </c>
      <c r="AR2926" s="42">
        <f>VALUE(CONCATENATE(C2926,TEXT(tbl_TransDet_Exp[[#This Row],[Pd]],"00")))</f>
        <v>0</v>
      </c>
      <c r="AS2926" s="42" t="str">
        <f>TEXT(tbl_TransDet_Exp[[#This Row],[Project Id]],"000000")</f>
        <v>000000</v>
      </c>
      <c r="AT2926" s="42" t="e">
        <f>INDEX(Table11[Description],MATCH(tbl_TransDet_Exp[[#This Row],[Account]],Table11[GL Account],0))</f>
        <v>#N/A</v>
      </c>
      <c r="AU29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7" spans="2:47">
      <c r="B2927" s="11"/>
      <c r="C2927" s="243"/>
      <c r="D2927" s="243"/>
      <c r="E2927" s="11"/>
      <c r="F2927" s="11"/>
      <c r="G2927" s="11"/>
      <c r="H2927" s="11"/>
      <c r="I2927" s="11"/>
      <c r="J2927" s="11"/>
      <c r="K2927" s="11"/>
      <c r="L2927" s="11"/>
      <c r="M2927" s="11"/>
      <c r="N2927" s="11"/>
      <c r="O2927" s="244"/>
      <c r="P2927" s="11"/>
      <c r="Q2927" s="245"/>
      <c r="R2927" s="11"/>
      <c r="S2927" s="11"/>
      <c r="T2927" s="11"/>
      <c r="U2927" s="11"/>
      <c r="V2927" s="11"/>
      <c r="W2927" s="11"/>
      <c r="X2927" s="11"/>
      <c r="Y2927" s="11"/>
      <c r="Z2927" s="246"/>
      <c r="AA29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7" s="250" t="e">
        <f>IF(tbl_TransDet_Exp[[#This Row],[+/-  (HR GL Detail)]]&lt;&gt;"",tbl_TransDet_Exp[[#This Row],[+/-  (HR GL Detail)]],IF(#REF!&lt;&gt;"",#REF!,""))</f>
        <v>#REF!</v>
      </c>
      <c r="AC2927" s="250" t="str">
        <f t="shared" si="138"/>
        <v>https://financials.omni.fsu.edu/psp/sprdfi/EMPLOYEE/ERP/c/AUDIT_EXPENSE_FUNCTIONS.TE_EXP_SHEET_INQ.GBL?SHEET_ID=</v>
      </c>
      <c r="AD2927" s="250" t="str">
        <f t="shared" si="139"/>
        <v>&amp;PAGE=EX_SHEET_ENTRY</v>
      </c>
      <c r="AE2927" s="250" t="str">
        <f>IF(LEFT(tbl_TransDet_Exp[[#This Row],[Journal Id]],2)="EX",TEXT(tbl_TransDet_Exp[[#This Row],[Vch /Ex /PayId]],"0000000000"),"")</f>
        <v/>
      </c>
      <c r="AF2927" s="250" t="b">
        <f>IF(tbl_TransDet_Exp[[#This Row],[ER Lookup and Format]]&lt;&gt;"",CONCATENATE(tbl_TransDet_Exp[[#This Row],[https://financials.omni.fsu.edu/psp/sprdfi/EMPLOYEE/ERP/c/AUDIT_EXPENSE_FUNCTIONS.TE_EXP_SHEET_INQ.GBL?SHEET_ID=]],AE2927,tbl_TransDet_Exp[[#This Row],[&amp;PAGE=EX_SHEET_ENTRY]]))</f>
        <v>0</v>
      </c>
      <c r="AG2927" s="250" t="str">
        <f t="shared" si="140"/>
        <v>https://docmgmt.its.fsu.edu/NolijWeb/public/apiLoginCheck.jsp?redir=../documentviewer/%3FdocumentId%3D</v>
      </c>
      <c r="AH29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7" s="250" t="str">
        <f>tbl_TransDet_Exp[[#Headers],[&amp;TargetFrameName=None]]</f>
        <v>&amp;TargetFrameName=None</v>
      </c>
      <c r="AJ29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7" s="71"/>
      <c r="AN2927" s="22"/>
      <c r="AO2927" s="22"/>
      <c r="AP2927" s="208"/>
      <c r="AQ2927" s="42" t="e">
        <f>IF(tbl_TransDet_Exp[[#This Row],[Custom SR Type]]="",INDEX(SR_Lookup[Section Name],MATCH(tbl_TransDet_Exp[[#This Row],[Account]],SR_Lookup[Account],0)),tbl_TransDet_Exp[[#This Row],[Custom SR Type]])</f>
        <v>#N/A</v>
      </c>
      <c r="AR2927" s="42">
        <f>VALUE(CONCATENATE(C2927,TEXT(tbl_TransDet_Exp[[#This Row],[Pd]],"00")))</f>
        <v>0</v>
      </c>
      <c r="AS2927" s="42" t="str">
        <f>TEXT(tbl_TransDet_Exp[[#This Row],[Project Id]],"000000")</f>
        <v>000000</v>
      </c>
      <c r="AT2927" s="42" t="e">
        <f>INDEX(Table11[Description],MATCH(tbl_TransDet_Exp[[#This Row],[Account]],Table11[GL Account],0))</f>
        <v>#N/A</v>
      </c>
      <c r="AU29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8" spans="2:47">
      <c r="B2928" s="11"/>
      <c r="C2928" s="243"/>
      <c r="D2928" s="243"/>
      <c r="E2928" s="11"/>
      <c r="F2928" s="11"/>
      <c r="G2928" s="11"/>
      <c r="H2928" s="11"/>
      <c r="I2928" s="11"/>
      <c r="J2928" s="11"/>
      <c r="K2928" s="11"/>
      <c r="L2928" s="11"/>
      <c r="M2928" s="11"/>
      <c r="N2928" s="11"/>
      <c r="O2928" s="244"/>
      <c r="P2928" s="11"/>
      <c r="Q2928" s="245"/>
      <c r="R2928" s="11"/>
      <c r="S2928" s="11"/>
      <c r="T2928" s="11"/>
      <c r="U2928" s="11"/>
      <c r="V2928" s="11"/>
      <c r="W2928" s="11"/>
      <c r="X2928" s="11"/>
      <c r="Y2928" s="11"/>
      <c r="Z2928" s="246"/>
      <c r="AA29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8" s="250" t="e">
        <f>IF(tbl_TransDet_Exp[[#This Row],[+/-  (HR GL Detail)]]&lt;&gt;"",tbl_TransDet_Exp[[#This Row],[+/-  (HR GL Detail)]],IF(#REF!&lt;&gt;"",#REF!,""))</f>
        <v>#REF!</v>
      </c>
      <c r="AC2928" s="250" t="str">
        <f t="shared" si="138"/>
        <v>https://financials.omni.fsu.edu/psp/sprdfi/EMPLOYEE/ERP/c/AUDIT_EXPENSE_FUNCTIONS.TE_EXP_SHEET_INQ.GBL?SHEET_ID=</v>
      </c>
      <c r="AD2928" s="250" t="str">
        <f t="shared" si="139"/>
        <v>&amp;PAGE=EX_SHEET_ENTRY</v>
      </c>
      <c r="AE2928" s="250" t="str">
        <f>IF(LEFT(tbl_TransDet_Exp[[#This Row],[Journal Id]],2)="EX",TEXT(tbl_TransDet_Exp[[#This Row],[Vch /Ex /PayId]],"0000000000"),"")</f>
        <v/>
      </c>
      <c r="AF2928" s="250" t="b">
        <f>IF(tbl_TransDet_Exp[[#This Row],[ER Lookup and Format]]&lt;&gt;"",CONCATENATE(tbl_TransDet_Exp[[#This Row],[https://financials.omni.fsu.edu/psp/sprdfi/EMPLOYEE/ERP/c/AUDIT_EXPENSE_FUNCTIONS.TE_EXP_SHEET_INQ.GBL?SHEET_ID=]],AE2928,tbl_TransDet_Exp[[#This Row],[&amp;PAGE=EX_SHEET_ENTRY]]))</f>
        <v>0</v>
      </c>
      <c r="AG2928" s="250" t="str">
        <f t="shared" si="140"/>
        <v>https://docmgmt.its.fsu.edu/NolijWeb/public/apiLoginCheck.jsp?redir=../documentviewer/%3FdocumentId%3D</v>
      </c>
      <c r="AH29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8" s="250" t="str">
        <f>tbl_TransDet_Exp[[#Headers],[&amp;TargetFrameName=None]]</f>
        <v>&amp;TargetFrameName=None</v>
      </c>
      <c r="AJ29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8" s="71"/>
      <c r="AN2928" s="22"/>
      <c r="AO2928" s="22"/>
      <c r="AP2928" s="208"/>
      <c r="AQ2928" s="42" t="e">
        <f>IF(tbl_TransDet_Exp[[#This Row],[Custom SR Type]]="",INDEX(SR_Lookup[Section Name],MATCH(tbl_TransDet_Exp[[#This Row],[Account]],SR_Lookup[Account],0)),tbl_TransDet_Exp[[#This Row],[Custom SR Type]])</f>
        <v>#N/A</v>
      </c>
      <c r="AR2928" s="42">
        <f>VALUE(CONCATENATE(C2928,TEXT(tbl_TransDet_Exp[[#This Row],[Pd]],"00")))</f>
        <v>0</v>
      </c>
      <c r="AS2928" s="42" t="str">
        <f>TEXT(tbl_TransDet_Exp[[#This Row],[Project Id]],"000000")</f>
        <v>000000</v>
      </c>
      <c r="AT2928" s="42" t="e">
        <f>INDEX(Table11[Description],MATCH(tbl_TransDet_Exp[[#This Row],[Account]],Table11[GL Account],0))</f>
        <v>#N/A</v>
      </c>
      <c r="AU29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29" spans="2:47">
      <c r="B2929" s="11"/>
      <c r="C2929" s="243"/>
      <c r="D2929" s="243"/>
      <c r="E2929" s="11"/>
      <c r="F2929" s="11"/>
      <c r="G2929" s="11"/>
      <c r="H2929" s="11"/>
      <c r="I2929" s="11"/>
      <c r="J2929" s="11"/>
      <c r="K2929" s="11"/>
      <c r="L2929" s="11"/>
      <c r="M2929" s="11"/>
      <c r="N2929" s="11"/>
      <c r="O2929" s="244"/>
      <c r="P2929" s="11"/>
      <c r="Q2929" s="245"/>
      <c r="R2929" s="11"/>
      <c r="S2929" s="11"/>
      <c r="T2929" s="11"/>
      <c r="U2929" s="11"/>
      <c r="V2929" s="11"/>
      <c r="W2929" s="11"/>
      <c r="X2929" s="11"/>
      <c r="Y2929" s="11"/>
      <c r="Z2929" s="246"/>
      <c r="AA29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29" s="250" t="e">
        <f>IF(tbl_TransDet_Exp[[#This Row],[+/-  (HR GL Detail)]]&lt;&gt;"",tbl_TransDet_Exp[[#This Row],[+/-  (HR GL Detail)]],IF(#REF!&lt;&gt;"",#REF!,""))</f>
        <v>#REF!</v>
      </c>
      <c r="AC2929" s="250" t="str">
        <f t="shared" si="138"/>
        <v>https://financials.omni.fsu.edu/psp/sprdfi/EMPLOYEE/ERP/c/AUDIT_EXPENSE_FUNCTIONS.TE_EXP_SHEET_INQ.GBL?SHEET_ID=</v>
      </c>
      <c r="AD2929" s="250" t="str">
        <f t="shared" si="139"/>
        <v>&amp;PAGE=EX_SHEET_ENTRY</v>
      </c>
      <c r="AE2929" s="250" t="str">
        <f>IF(LEFT(tbl_TransDet_Exp[[#This Row],[Journal Id]],2)="EX",TEXT(tbl_TransDet_Exp[[#This Row],[Vch /Ex /PayId]],"0000000000"),"")</f>
        <v/>
      </c>
      <c r="AF2929" s="250" t="b">
        <f>IF(tbl_TransDet_Exp[[#This Row],[ER Lookup and Format]]&lt;&gt;"",CONCATENATE(tbl_TransDet_Exp[[#This Row],[https://financials.omni.fsu.edu/psp/sprdfi/EMPLOYEE/ERP/c/AUDIT_EXPENSE_FUNCTIONS.TE_EXP_SHEET_INQ.GBL?SHEET_ID=]],AE2929,tbl_TransDet_Exp[[#This Row],[&amp;PAGE=EX_SHEET_ENTRY]]))</f>
        <v>0</v>
      </c>
      <c r="AG2929" s="250" t="str">
        <f t="shared" si="140"/>
        <v>https://docmgmt.its.fsu.edu/NolijWeb/public/apiLoginCheck.jsp?redir=../documentviewer/%3FdocumentId%3D</v>
      </c>
      <c r="AH29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29" s="250" t="str">
        <f>tbl_TransDet_Exp[[#Headers],[&amp;TargetFrameName=None]]</f>
        <v>&amp;TargetFrameName=None</v>
      </c>
      <c r="AJ29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29" s="71"/>
      <c r="AN2929" s="22"/>
      <c r="AO2929" s="22"/>
      <c r="AP2929" s="208"/>
      <c r="AQ2929" s="42" t="e">
        <f>IF(tbl_TransDet_Exp[[#This Row],[Custom SR Type]]="",INDEX(SR_Lookup[Section Name],MATCH(tbl_TransDet_Exp[[#This Row],[Account]],SR_Lookup[Account],0)),tbl_TransDet_Exp[[#This Row],[Custom SR Type]])</f>
        <v>#N/A</v>
      </c>
      <c r="AR2929" s="42">
        <f>VALUE(CONCATENATE(C2929,TEXT(tbl_TransDet_Exp[[#This Row],[Pd]],"00")))</f>
        <v>0</v>
      </c>
      <c r="AS2929" s="42" t="str">
        <f>TEXT(tbl_TransDet_Exp[[#This Row],[Project Id]],"000000")</f>
        <v>000000</v>
      </c>
      <c r="AT2929" s="42" t="e">
        <f>INDEX(Table11[Description],MATCH(tbl_TransDet_Exp[[#This Row],[Account]],Table11[GL Account],0))</f>
        <v>#N/A</v>
      </c>
      <c r="AU29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0" spans="2:47">
      <c r="B2930" s="11"/>
      <c r="C2930" s="243"/>
      <c r="D2930" s="243"/>
      <c r="E2930" s="11"/>
      <c r="F2930" s="11"/>
      <c r="G2930" s="11"/>
      <c r="H2930" s="11"/>
      <c r="I2930" s="11"/>
      <c r="J2930" s="11"/>
      <c r="K2930" s="11"/>
      <c r="L2930" s="11"/>
      <c r="M2930" s="11"/>
      <c r="N2930" s="11"/>
      <c r="O2930" s="244"/>
      <c r="P2930" s="11"/>
      <c r="Q2930" s="245"/>
      <c r="R2930" s="11"/>
      <c r="S2930" s="11"/>
      <c r="T2930" s="11"/>
      <c r="U2930" s="11"/>
      <c r="V2930" s="11"/>
      <c r="W2930" s="11"/>
      <c r="X2930" s="11"/>
      <c r="Y2930" s="11"/>
      <c r="Z2930" s="246"/>
      <c r="AA29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0" s="250" t="e">
        <f>IF(tbl_TransDet_Exp[[#This Row],[+/-  (HR GL Detail)]]&lt;&gt;"",tbl_TransDet_Exp[[#This Row],[+/-  (HR GL Detail)]],IF(#REF!&lt;&gt;"",#REF!,""))</f>
        <v>#REF!</v>
      </c>
      <c r="AC2930" s="250" t="str">
        <f t="shared" si="138"/>
        <v>https://financials.omni.fsu.edu/psp/sprdfi/EMPLOYEE/ERP/c/AUDIT_EXPENSE_FUNCTIONS.TE_EXP_SHEET_INQ.GBL?SHEET_ID=</v>
      </c>
      <c r="AD2930" s="250" t="str">
        <f t="shared" si="139"/>
        <v>&amp;PAGE=EX_SHEET_ENTRY</v>
      </c>
      <c r="AE2930" s="250" t="str">
        <f>IF(LEFT(tbl_TransDet_Exp[[#This Row],[Journal Id]],2)="EX",TEXT(tbl_TransDet_Exp[[#This Row],[Vch /Ex /PayId]],"0000000000"),"")</f>
        <v/>
      </c>
      <c r="AF2930" s="250" t="b">
        <f>IF(tbl_TransDet_Exp[[#This Row],[ER Lookup and Format]]&lt;&gt;"",CONCATENATE(tbl_TransDet_Exp[[#This Row],[https://financials.omni.fsu.edu/psp/sprdfi/EMPLOYEE/ERP/c/AUDIT_EXPENSE_FUNCTIONS.TE_EXP_SHEET_INQ.GBL?SHEET_ID=]],AE2930,tbl_TransDet_Exp[[#This Row],[&amp;PAGE=EX_SHEET_ENTRY]]))</f>
        <v>0</v>
      </c>
      <c r="AG2930" s="250" t="str">
        <f t="shared" si="140"/>
        <v>https://docmgmt.its.fsu.edu/NolijWeb/public/apiLoginCheck.jsp?redir=../documentviewer/%3FdocumentId%3D</v>
      </c>
      <c r="AH29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0" s="250" t="str">
        <f>tbl_TransDet_Exp[[#Headers],[&amp;TargetFrameName=None]]</f>
        <v>&amp;TargetFrameName=None</v>
      </c>
      <c r="AJ29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0" s="71"/>
      <c r="AN2930" s="22"/>
      <c r="AO2930" s="22"/>
      <c r="AP2930" s="208"/>
      <c r="AQ2930" s="42" t="e">
        <f>IF(tbl_TransDet_Exp[[#This Row],[Custom SR Type]]="",INDEX(SR_Lookup[Section Name],MATCH(tbl_TransDet_Exp[[#This Row],[Account]],SR_Lookup[Account],0)),tbl_TransDet_Exp[[#This Row],[Custom SR Type]])</f>
        <v>#N/A</v>
      </c>
      <c r="AR2930" s="42">
        <f>VALUE(CONCATENATE(C2930,TEXT(tbl_TransDet_Exp[[#This Row],[Pd]],"00")))</f>
        <v>0</v>
      </c>
      <c r="AS2930" s="42" t="str">
        <f>TEXT(tbl_TransDet_Exp[[#This Row],[Project Id]],"000000")</f>
        <v>000000</v>
      </c>
      <c r="AT2930" s="42" t="e">
        <f>INDEX(Table11[Description],MATCH(tbl_TransDet_Exp[[#This Row],[Account]],Table11[GL Account],0))</f>
        <v>#N/A</v>
      </c>
      <c r="AU29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1" spans="2:47">
      <c r="B2931" s="11"/>
      <c r="C2931" s="243"/>
      <c r="D2931" s="243"/>
      <c r="E2931" s="11"/>
      <c r="F2931" s="11"/>
      <c r="G2931" s="11"/>
      <c r="H2931" s="11"/>
      <c r="I2931" s="11"/>
      <c r="J2931" s="11"/>
      <c r="K2931" s="11"/>
      <c r="L2931" s="11"/>
      <c r="M2931" s="11"/>
      <c r="N2931" s="11"/>
      <c r="O2931" s="244"/>
      <c r="P2931" s="11"/>
      <c r="Q2931" s="245"/>
      <c r="R2931" s="11"/>
      <c r="S2931" s="11"/>
      <c r="T2931" s="11"/>
      <c r="U2931" s="11"/>
      <c r="V2931" s="11"/>
      <c r="W2931" s="11"/>
      <c r="X2931" s="11"/>
      <c r="Y2931" s="11"/>
      <c r="Z2931" s="246"/>
      <c r="AA29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1" s="250" t="e">
        <f>IF(tbl_TransDet_Exp[[#This Row],[+/-  (HR GL Detail)]]&lt;&gt;"",tbl_TransDet_Exp[[#This Row],[+/-  (HR GL Detail)]],IF(#REF!&lt;&gt;"",#REF!,""))</f>
        <v>#REF!</v>
      </c>
      <c r="AC2931" s="250" t="str">
        <f t="shared" si="138"/>
        <v>https://financials.omni.fsu.edu/psp/sprdfi/EMPLOYEE/ERP/c/AUDIT_EXPENSE_FUNCTIONS.TE_EXP_SHEET_INQ.GBL?SHEET_ID=</v>
      </c>
      <c r="AD2931" s="250" t="str">
        <f t="shared" si="139"/>
        <v>&amp;PAGE=EX_SHEET_ENTRY</v>
      </c>
      <c r="AE2931" s="250" t="str">
        <f>IF(LEFT(tbl_TransDet_Exp[[#This Row],[Journal Id]],2)="EX",TEXT(tbl_TransDet_Exp[[#This Row],[Vch /Ex /PayId]],"0000000000"),"")</f>
        <v/>
      </c>
      <c r="AF2931" s="250" t="b">
        <f>IF(tbl_TransDet_Exp[[#This Row],[ER Lookup and Format]]&lt;&gt;"",CONCATENATE(tbl_TransDet_Exp[[#This Row],[https://financials.omni.fsu.edu/psp/sprdfi/EMPLOYEE/ERP/c/AUDIT_EXPENSE_FUNCTIONS.TE_EXP_SHEET_INQ.GBL?SHEET_ID=]],AE2931,tbl_TransDet_Exp[[#This Row],[&amp;PAGE=EX_SHEET_ENTRY]]))</f>
        <v>0</v>
      </c>
      <c r="AG2931" s="250" t="str">
        <f t="shared" si="140"/>
        <v>https://docmgmt.its.fsu.edu/NolijWeb/public/apiLoginCheck.jsp?redir=../documentviewer/%3FdocumentId%3D</v>
      </c>
      <c r="AH29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1" s="250" t="str">
        <f>tbl_TransDet_Exp[[#Headers],[&amp;TargetFrameName=None]]</f>
        <v>&amp;TargetFrameName=None</v>
      </c>
      <c r="AJ29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1" s="71"/>
      <c r="AN2931" s="22"/>
      <c r="AO2931" s="22"/>
      <c r="AP2931" s="208"/>
      <c r="AQ2931" s="42" t="e">
        <f>IF(tbl_TransDet_Exp[[#This Row],[Custom SR Type]]="",INDEX(SR_Lookup[Section Name],MATCH(tbl_TransDet_Exp[[#This Row],[Account]],SR_Lookup[Account],0)),tbl_TransDet_Exp[[#This Row],[Custom SR Type]])</f>
        <v>#N/A</v>
      </c>
      <c r="AR2931" s="42">
        <f>VALUE(CONCATENATE(C2931,TEXT(tbl_TransDet_Exp[[#This Row],[Pd]],"00")))</f>
        <v>0</v>
      </c>
      <c r="AS2931" s="42" t="str">
        <f>TEXT(tbl_TransDet_Exp[[#This Row],[Project Id]],"000000")</f>
        <v>000000</v>
      </c>
      <c r="AT2931" s="42" t="e">
        <f>INDEX(Table11[Description],MATCH(tbl_TransDet_Exp[[#This Row],[Account]],Table11[GL Account],0))</f>
        <v>#N/A</v>
      </c>
      <c r="AU29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2" spans="2:47">
      <c r="B2932" s="11"/>
      <c r="C2932" s="243"/>
      <c r="D2932" s="243"/>
      <c r="E2932" s="11"/>
      <c r="F2932" s="11"/>
      <c r="G2932" s="11"/>
      <c r="H2932" s="11"/>
      <c r="I2932" s="11"/>
      <c r="J2932" s="11"/>
      <c r="K2932" s="11"/>
      <c r="L2932" s="11"/>
      <c r="M2932" s="11"/>
      <c r="N2932" s="11"/>
      <c r="O2932" s="244"/>
      <c r="P2932" s="11"/>
      <c r="Q2932" s="245"/>
      <c r="R2932" s="11"/>
      <c r="S2932" s="11"/>
      <c r="T2932" s="11"/>
      <c r="U2932" s="11"/>
      <c r="V2932" s="11"/>
      <c r="W2932" s="11"/>
      <c r="X2932" s="11"/>
      <c r="Y2932" s="11"/>
      <c r="Z2932" s="246"/>
      <c r="AA29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2" s="250" t="e">
        <f>IF(tbl_TransDet_Exp[[#This Row],[+/-  (HR GL Detail)]]&lt;&gt;"",tbl_TransDet_Exp[[#This Row],[+/-  (HR GL Detail)]],IF(#REF!&lt;&gt;"",#REF!,""))</f>
        <v>#REF!</v>
      </c>
      <c r="AC2932" s="250" t="str">
        <f t="shared" si="138"/>
        <v>https://financials.omni.fsu.edu/psp/sprdfi/EMPLOYEE/ERP/c/AUDIT_EXPENSE_FUNCTIONS.TE_EXP_SHEET_INQ.GBL?SHEET_ID=</v>
      </c>
      <c r="AD2932" s="250" t="str">
        <f t="shared" si="139"/>
        <v>&amp;PAGE=EX_SHEET_ENTRY</v>
      </c>
      <c r="AE2932" s="250" t="str">
        <f>IF(LEFT(tbl_TransDet_Exp[[#This Row],[Journal Id]],2)="EX",TEXT(tbl_TransDet_Exp[[#This Row],[Vch /Ex /PayId]],"0000000000"),"")</f>
        <v/>
      </c>
      <c r="AF2932" s="250" t="b">
        <f>IF(tbl_TransDet_Exp[[#This Row],[ER Lookup and Format]]&lt;&gt;"",CONCATENATE(tbl_TransDet_Exp[[#This Row],[https://financials.omni.fsu.edu/psp/sprdfi/EMPLOYEE/ERP/c/AUDIT_EXPENSE_FUNCTIONS.TE_EXP_SHEET_INQ.GBL?SHEET_ID=]],AE2932,tbl_TransDet_Exp[[#This Row],[&amp;PAGE=EX_SHEET_ENTRY]]))</f>
        <v>0</v>
      </c>
      <c r="AG2932" s="250" t="str">
        <f t="shared" si="140"/>
        <v>https://docmgmt.its.fsu.edu/NolijWeb/public/apiLoginCheck.jsp?redir=../documentviewer/%3FdocumentId%3D</v>
      </c>
      <c r="AH29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2" s="250" t="str">
        <f>tbl_TransDet_Exp[[#Headers],[&amp;TargetFrameName=None]]</f>
        <v>&amp;TargetFrameName=None</v>
      </c>
      <c r="AJ29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2" s="71"/>
      <c r="AN2932" s="22"/>
      <c r="AO2932" s="22"/>
      <c r="AP2932" s="208"/>
      <c r="AQ2932" s="42" t="e">
        <f>IF(tbl_TransDet_Exp[[#This Row],[Custom SR Type]]="",INDEX(SR_Lookup[Section Name],MATCH(tbl_TransDet_Exp[[#This Row],[Account]],SR_Lookup[Account],0)),tbl_TransDet_Exp[[#This Row],[Custom SR Type]])</f>
        <v>#N/A</v>
      </c>
      <c r="AR2932" s="42">
        <f>VALUE(CONCATENATE(C2932,TEXT(tbl_TransDet_Exp[[#This Row],[Pd]],"00")))</f>
        <v>0</v>
      </c>
      <c r="AS2932" s="42" t="str">
        <f>TEXT(tbl_TransDet_Exp[[#This Row],[Project Id]],"000000")</f>
        <v>000000</v>
      </c>
      <c r="AT2932" s="42" t="e">
        <f>INDEX(Table11[Description],MATCH(tbl_TransDet_Exp[[#This Row],[Account]],Table11[GL Account],0))</f>
        <v>#N/A</v>
      </c>
      <c r="AU29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3" spans="2:47">
      <c r="B2933" s="11"/>
      <c r="C2933" s="243"/>
      <c r="D2933" s="243"/>
      <c r="E2933" s="11"/>
      <c r="F2933" s="11"/>
      <c r="G2933" s="11"/>
      <c r="H2933" s="11"/>
      <c r="I2933" s="11"/>
      <c r="J2933" s="11"/>
      <c r="K2933" s="11"/>
      <c r="L2933" s="11"/>
      <c r="M2933" s="11"/>
      <c r="N2933" s="11"/>
      <c r="O2933" s="244"/>
      <c r="P2933" s="11"/>
      <c r="Q2933" s="245"/>
      <c r="R2933" s="11"/>
      <c r="S2933" s="11"/>
      <c r="T2933" s="11"/>
      <c r="U2933" s="11"/>
      <c r="V2933" s="11"/>
      <c r="W2933" s="11"/>
      <c r="X2933" s="11"/>
      <c r="Y2933" s="11"/>
      <c r="Z2933" s="246"/>
      <c r="AA29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3" s="250" t="e">
        <f>IF(tbl_TransDet_Exp[[#This Row],[+/-  (HR GL Detail)]]&lt;&gt;"",tbl_TransDet_Exp[[#This Row],[+/-  (HR GL Detail)]],IF(#REF!&lt;&gt;"",#REF!,""))</f>
        <v>#REF!</v>
      </c>
      <c r="AC2933" s="250" t="str">
        <f t="shared" si="138"/>
        <v>https://financials.omni.fsu.edu/psp/sprdfi/EMPLOYEE/ERP/c/AUDIT_EXPENSE_FUNCTIONS.TE_EXP_SHEET_INQ.GBL?SHEET_ID=</v>
      </c>
      <c r="AD2933" s="250" t="str">
        <f t="shared" si="139"/>
        <v>&amp;PAGE=EX_SHEET_ENTRY</v>
      </c>
      <c r="AE2933" s="250" t="str">
        <f>IF(LEFT(tbl_TransDet_Exp[[#This Row],[Journal Id]],2)="EX",TEXT(tbl_TransDet_Exp[[#This Row],[Vch /Ex /PayId]],"0000000000"),"")</f>
        <v/>
      </c>
      <c r="AF2933" s="250" t="b">
        <f>IF(tbl_TransDet_Exp[[#This Row],[ER Lookup and Format]]&lt;&gt;"",CONCATENATE(tbl_TransDet_Exp[[#This Row],[https://financials.omni.fsu.edu/psp/sprdfi/EMPLOYEE/ERP/c/AUDIT_EXPENSE_FUNCTIONS.TE_EXP_SHEET_INQ.GBL?SHEET_ID=]],AE2933,tbl_TransDet_Exp[[#This Row],[&amp;PAGE=EX_SHEET_ENTRY]]))</f>
        <v>0</v>
      </c>
      <c r="AG2933" s="250" t="str">
        <f t="shared" si="140"/>
        <v>https://docmgmt.its.fsu.edu/NolijWeb/public/apiLoginCheck.jsp?redir=../documentviewer/%3FdocumentId%3D</v>
      </c>
      <c r="AH29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3" s="250" t="str">
        <f>tbl_TransDet_Exp[[#Headers],[&amp;TargetFrameName=None]]</f>
        <v>&amp;TargetFrameName=None</v>
      </c>
      <c r="AJ29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3" s="71"/>
      <c r="AN2933" s="22"/>
      <c r="AO2933" s="22"/>
      <c r="AP2933" s="208"/>
      <c r="AQ2933" s="42" t="e">
        <f>IF(tbl_TransDet_Exp[[#This Row],[Custom SR Type]]="",INDEX(SR_Lookup[Section Name],MATCH(tbl_TransDet_Exp[[#This Row],[Account]],SR_Lookup[Account],0)),tbl_TransDet_Exp[[#This Row],[Custom SR Type]])</f>
        <v>#N/A</v>
      </c>
      <c r="AR2933" s="42">
        <f>VALUE(CONCATENATE(C2933,TEXT(tbl_TransDet_Exp[[#This Row],[Pd]],"00")))</f>
        <v>0</v>
      </c>
      <c r="AS2933" s="42" t="str">
        <f>TEXT(tbl_TransDet_Exp[[#This Row],[Project Id]],"000000")</f>
        <v>000000</v>
      </c>
      <c r="AT2933" s="42" t="e">
        <f>INDEX(Table11[Description],MATCH(tbl_TransDet_Exp[[#This Row],[Account]],Table11[GL Account],0))</f>
        <v>#N/A</v>
      </c>
      <c r="AU29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4" spans="2:47">
      <c r="B2934" s="11"/>
      <c r="C2934" s="243"/>
      <c r="D2934" s="243"/>
      <c r="E2934" s="11"/>
      <c r="F2934" s="11"/>
      <c r="G2934" s="11"/>
      <c r="H2934" s="11"/>
      <c r="I2934" s="11"/>
      <c r="J2934" s="11"/>
      <c r="K2934" s="11"/>
      <c r="L2934" s="11"/>
      <c r="M2934" s="11"/>
      <c r="N2934" s="11"/>
      <c r="O2934" s="244"/>
      <c r="P2934" s="11"/>
      <c r="Q2934" s="245"/>
      <c r="R2934" s="11"/>
      <c r="S2934" s="11"/>
      <c r="T2934" s="11"/>
      <c r="U2934" s="11"/>
      <c r="V2934" s="11"/>
      <c r="W2934" s="11"/>
      <c r="X2934" s="11"/>
      <c r="Y2934" s="11"/>
      <c r="Z2934" s="246"/>
      <c r="AA29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4" s="250" t="e">
        <f>IF(tbl_TransDet_Exp[[#This Row],[+/-  (HR GL Detail)]]&lt;&gt;"",tbl_TransDet_Exp[[#This Row],[+/-  (HR GL Detail)]],IF(#REF!&lt;&gt;"",#REF!,""))</f>
        <v>#REF!</v>
      </c>
      <c r="AC2934" s="250" t="str">
        <f t="shared" si="138"/>
        <v>https://financials.omni.fsu.edu/psp/sprdfi/EMPLOYEE/ERP/c/AUDIT_EXPENSE_FUNCTIONS.TE_EXP_SHEET_INQ.GBL?SHEET_ID=</v>
      </c>
      <c r="AD2934" s="250" t="str">
        <f t="shared" si="139"/>
        <v>&amp;PAGE=EX_SHEET_ENTRY</v>
      </c>
      <c r="AE2934" s="250" t="str">
        <f>IF(LEFT(tbl_TransDet_Exp[[#This Row],[Journal Id]],2)="EX",TEXT(tbl_TransDet_Exp[[#This Row],[Vch /Ex /PayId]],"0000000000"),"")</f>
        <v/>
      </c>
      <c r="AF2934" s="250" t="b">
        <f>IF(tbl_TransDet_Exp[[#This Row],[ER Lookup and Format]]&lt;&gt;"",CONCATENATE(tbl_TransDet_Exp[[#This Row],[https://financials.omni.fsu.edu/psp/sprdfi/EMPLOYEE/ERP/c/AUDIT_EXPENSE_FUNCTIONS.TE_EXP_SHEET_INQ.GBL?SHEET_ID=]],AE2934,tbl_TransDet_Exp[[#This Row],[&amp;PAGE=EX_SHEET_ENTRY]]))</f>
        <v>0</v>
      </c>
      <c r="AG2934" s="250" t="str">
        <f t="shared" si="140"/>
        <v>https://docmgmt.its.fsu.edu/NolijWeb/public/apiLoginCheck.jsp?redir=../documentviewer/%3FdocumentId%3D</v>
      </c>
      <c r="AH29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4" s="250" t="str">
        <f>tbl_TransDet_Exp[[#Headers],[&amp;TargetFrameName=None]]</f>
        <v>&amp;TargetFrameName=None</v>
      </c>
      <c r="AJ29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4" s="71"/>
      <c r="AN2934" s="22"/>
      <c r="AO2934" s="22"/>
      <c r="AP2934" s="208"/>
      <c r="AQ2934" s="42" t="e">
        <f>IF(tbl_TransDet_Exp[[#This Row],[Custom SR Type]]="",INDEX(SR_Lookup[Section Name],MATCH(tbl_TransDet_Exp[[#This Row],[Account]],SR_Lookup[Account],0)),tbl_TransDet_Exp[[#This Row],[Custom SR Type]])</f>
        <v>#N/A</v>
      </c>
      <c r="AR2934" s="42">
        <f>VALUE(CONCATENATE(C2934,TEXT(tbl_TransDet_Exp[[#This Row],[Pd]],"00")))</f>
        <v>0</v>
      </c>
      <c r="AS2934" s="42" t="str">
        <f>TEXT(tbl_TransDet_Exp[[#This Row],[Project Id]],"000000")</f>
        <v>000000</v>
      </c>
      <c r="AT2934" s="42" t="e">
        <f>INDEX(Table11[Description],MATCH(tbl_TransDet_Exp[[#This Row],[Account]],Table11[GL Account],0))</f>
        <v>#N/A</v>
      </c>
      <c r="AU29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5" spans="2:47">
      <c r="B2935" s="11"/>
      <c r="C2935" s="243"/>
      <c r="D2935" s="243"/>
      <c r="E2935" s="11"/>
      <c r="F2935" s="11"/>
      <c r="G2935" s="11"/>
      <c r="H2935" s="11"/>
      <c r="I2935" s="11"/>
      <c r="J2935" s="11"/>
      <c r="K2935" s="11"/>
      <c r="L2935" s="11"/>
      <c r="M2935" s="11"/>
      <c r="N2935" s="11"/>
      <c r="O2935" s="244"/>
      <c r="P2935" s="11"/>
      <c r="Q2935" s="245"/>
      <c r="R2935" s="11"/>
      <c r="S2935" s="11"/>
      <c r="T2935" s="11"/>
      <c r="U2935" s="11"/>
      <c r="V2935" s="11"/>
      <c r="W2935" s="11"/>
      <c r="X2935" s="11"/>
      <c r="Y2935" s="11"/>
      <c r="Z2935" s="246"/>
      <c r="AA29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5" s="250" t="e">
        <f>IF(tbl_TransDet_Exp[[#This Row],[+/-  (HR GL Detail)]]&lt;&gt;"",tbl_TransDet_Exp[[#This Row],[+/-  (HR GL Detail)]],IF(#REF!&lt;&gt;"",#REF!,""))</f>
        <v>#REF!</v>
      </c>
      <c r="AC2935" s="250" t="str">
        <f t="shared" si="138"/>
        <v>https://financials.omni.fsu.edu/psp/sprdfi/EMPLOYEE/ERP/c/AUDIT_EXPENSE_FUNCTIONS.TE_EXP_SHEET_INQ.GBL?SHEET_ID=</v>
      </c>
      <c r="AD2935" s="250" t="str">
        <f t="shared" si="139"/>
        <v>&amp;PAGE=EX_SHEET_ENTRY</v>
      </c>
      <c r="AE2935" s="250" t="str">
        <f>IF(LEFT(tbl_TransDet_Exp[[#This Row],[Journal Id]],2)="EX",TEXT(tbl_TransDet_Exp[[#This Row],[Vch /Ex /PayId]],"0000000000"),"")</f>
        <v/>
      </c>
      <c r="AF2935" s="250" t="b">
        <f>IF(tbl_TransDet_Exp[[#This Row],[ER Lookup and Format]]&lt;&gt;"",CONCATENATE(tbl_TransDet_Exp[[#This Row],[https://financials.omni.fsu.edu/psp/sprdfi/EMPLOYEE/ERP/c/AUDIT_EXPENSE_FUNCTIONS.TE_EXP_SHEET_INQ.GBL?SHEET_ID=]],AE2935,tbl_TransDet_Exp[[#This Row],[&amp;PAGE=EX_SHEET_ENTRY]]))</f>
        <v>0</v>
      </c>
      <c r="AG2935" s="250" t="str">
        <f t="shared" si="140"/>
        <v>https://docmgmt.its.fsu.edu/NolijWeb/public/apiLoginCheck.jsp?redir=../documentviewer/%3FdocumentId%3D</v>
      </c>
      <c r="AH29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5" s="250" t="str">
        <f>tbl_TransDet_Exp[[#Headers],[&amp;TargetFrameName=None]]</f>
        <v>&amp;TargetFrameName=None</v>
      </c>
      <c r="AJ29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5" s="71"/>
      <c r="AN2935" s="22"/>
      <c r="AO2935" s="22"/>
      <c r="AP2935" s="208"/>
      <c r="AQ2935" s="42" t="e">
        <f>IF(tbl_TransDet_Exp[[#This Row],[Custom SR Type]]="",INDEX(SR_Lookup[Section Name],MATCH(tbl_TransDet_Exp[[#This Row],[Account]],SR_Lookup[Account],0)),tbl_TransDet_Exp[[#This Row],[Custom SR Type]])</f>
        <v>#N/A</v>
      </c>
      <c r="AR2935" s="42">
        <f>VALUE(CONCATENATE(C2935,TEXT(tbl_TransDet_Exp[[#This Row],[Pd]],"00")))</f>
        <v>0</v>
      </c>
      <c r="AS2935" s="42" t="str">
        <f>TEXT(tbl_TransDet_Exp[[#This Row],[Project Id]],"000000")</f>
        <v>000000</v>
      </c>
      <c r="AT2935" s="42" t="e">
        <f>INDEX(Table11[Description],MATCH(tbl_TransDet_Exp[[#This Row],[Account]],Table11[GL Account],0))</f>
        <v>#N/A</v>
      </c>
      <c r="AU29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6" spans="2:47">
      <c r="B2936" s="11"/>
      <c r="C2936" s="243"/>
      <c r="D2936" s="243"/>
      <c r="E2936" s="11"/>
      <c r="F2936" s="11"/>
      <c r="G2936" s="11"/>
      <c r="H2936" s="11"/>
      <c r="I2936" s="11"/>
      <c r="J2936" s="11"/>
      <c r="K2936" s="11"/>
      <c r="L2936" s="11"/>
      <c r="M2936" s="11"/>
      <c r="N2936" s="11"/>
      <c r="O2936" s="244"/>
      <c r="P2936" s="11"/>
      <c r="Q2936" s="245"/>
      <c r="R2936" s="11"/>
      <c r="S2936" s="11"/>
      <c r="T2936" s="11"/>
      <c r="U2936" s="11"/>
      <c r="V2936" s="11"/>
      <c r="W2936" s="11"/>
      <c r="X2936" s="11"/>
      <c r="Y2936" s="11"/>
      <c r="Z2936" s="246"/>
      <c r="AA29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6" s="250" t="e">
        <f>IF(tbl_TransDet_Exp[[#This Row],[+/-  (HR GL Detail)]]&lt;&gt;"",tbl_TransDet_Exp[[#This Row],[+/-  (HR GL Detail)]],IF(#REF!&lt;&gt;"",#REF!,""))</f>
        <v>#REF!</v>
      </c>
      <c r="AC2936" s="250" t="str">
        <f t="shared" si="138"/>
        <v>https://financials.omni.fsu.edu/psp/sprdfi/EMPLOYEE/ERP/c/AUDIT_EXPENSE_FUNCTIONS.TE_EXP_SHEET_INQ.GBL?SHEET_ID=</v>
      </c>
      <c r="AD2936" s="250" t="str">
        <f t="shared" si="139"/>
        <v>&amp;PAGE=EX_SHEET_ENTRY</v>
      </c>
      <c r="AE2936" s="250" t="str">
        <f>IF(LEFT(tbl_TransDet_Exp[[#This Row],[Journal Id]],2)="EX",TEXT(tbl_TransDet_Exp[[#This Row],[Vch /Ex /PayId]],"0000000000"),"")</f>
        <v/>
      </c>
      <c r="AF2936" s="250" t="b">
        <f>IF(tbl_TransDet_Exp[[#This Row],[ER Lookup and Format]]&lt;&gt;"",CONCATENATE(tbl_TransDet_Exp[[#This Row],[https://financials.omni.fsu.edu/psp/sprdfi/EMPLOYEE/ERP/c/AUDIT_EXPENSE_FUNCTIONS.TE_EXP_SHEET_INQ.GBL?SHEET_ID=]],AE2936,tbl_TransDet_Exp[[#This Row],[&amp;PAGE=EX_SHEET_ENTRY]]))</f>
        <v>0</v>
      </c>
      <c r="AG2936" s="250" t="str">
        <f t="shared" si="140"/>
        <v>https://docmgmt.its.fsu.edu/NolijWeb/public/apiLoginCheck.jsp?redir=../documentviewer/%3FdocumentId%3D</v>
      </c>
      <c r="AH29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6" s="250" t="str">
        <f>tbl_TransDet_Exp[[#Headers],[&amp;TargetFrameName=None]]</f>
        <v>&amp;TargetFrameName=None</v>
      </c>
      <c r="AJ29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6" s="71"/>
      <c r="AN2936" s="22"/>
      <c r="AO2936" s="22"/>
      <c r="AP2936" s="208"/>
      <c r="AQ2936" s="42" t="e">
        <f>IF(tbl_TransDet_Exp[[#This Row],[Custom SR Type]]="",INDEX(SR_Lookup[Section Name],MATCH(tbl_TransDet_Exp[[#This Row],[Account]],SR_Lookup[Account],0)),tbl_TransDet_Exp[[#This Row],[Custom SR Type]])</f>
        <v>#N/A</v>
      </c>
      <c r="AR2936" s="42">
        <f>VALUE(CONCATENATE(C2936,TEXT(tbl_TransDet_Exp[[#This Row],[Pd]],"00")))</f>
        <v>0</v>
      </c>
      <c r="AS2936" s="42" t="str">
        <f>TEXT(tbl_TransDet_Exp[[#This Row],[Project Id]],"000000")</f>
        <v>000000</v>
      </c>
      <c r="AT2936" s="42" t="e">
        <f>INDEX(Table11[Description],MATCH(tbl_TransDet_Exp[[#This Row],[Account]],Table11[GL Account],0))</f>
        <v>#N/A</v>
      </c>
      <c r="AU29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7" spans="2:47">
      <c r="B2937" s="11"/>
      <c r="C2937" s="243"/>
      <c r="D2937" s="243"/>
      <c r="E2937" s="11"/>
      <c r="F2937" s="11"/>
      <c r="G2937" s="11"/>
      <c r="H2937" s="11"/>
      <c r="I2937" s="11"/>
      <c r="J2937" s="11"/>
      <c r="K2937" s="11"/>
      <c r="L2937" s="11"/>
      <c r="M2937" s="11"/>
      <c r="N2937" s="11"/>
      <c r="O2937" s="244"/>
      <c r="P2937" s="11"/>
      <c r="Q2937" s="245"/>
      <c r="R2937" s="11"/>
      <c r="S2937" s="11"/>
      <c r="T2937" s="11"/>
      <c r="U2937" s="11"/>
      <c r="V2937" s="11"/>
      <c r="W2937" s="11"/>
      <c r="X2937" s="11"/>
      <c r="Y2937" s="11"/>
      <c r="Z2937" s="246"/>
      <c r="AA29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7" s="250" t="e">
        <f>IF(tbl_TransDet_Exp[[#This Row],[+/-  (HR GL Detail)]]&lt;&gt;"",tbl_TransDet_Exp[[#This Row],[+/-  (HR GL Detail)]],IF(#REF!&lt;&gt;"",#REF!,""))</f>
        <v>#REF!</v>
      </c>
      <c r="AC2937" s="250" t="str">
        <f t="shared" si="138"/>
        <v>https://financials.omni.fsu.edu/psp/sprdfi/EMPLOYEE/ERP/c/AUDIT_EXPENSE_FUNCTIONS.TE_EXP_SHEET_INQ.GBL?SHEET_ID=</v>
      </c>
      <c r="AD2937" s="250" t="str">
        <f t="shared" si="139"/>
        <v>&amp;PAGE=EX_SHEET_ENTRY</v>
      </c>
      <c r="AE2937" s="250" t="str">
        <f>IF(LEFT(tbl_TransDet_Exp[[#This Row],[Journal Id]],2)="EX",TEXT(tbl_TransDet_Exp[[#This Row],[Vch /Ex /PayId]],"0000000000"),"")</f>
        <v/>
      </c>
      <c r="AF2937" s="250" t="b">
        <f>IF(tbl_TransDet_Exp[[#This Row],[ER Lookup and Format]]&lt;&gt;"",CONCATENATE(tbl_TransDet_Exp[[#This Row],[https://financials.omni.fsu.edu/psp/sprdfi/EMPLOYEE/ERP/c/AUDIT_EXPENSE_FUNCTIONS.TE_EXP_SHEET_INQ.GBL?SHEET_ID=]],AE2937,tbl_TransDet_Exp[[#This Row],[&amp;PAGE=EX_SHEET_ENTRY]]))</f>
        <v>0</v>
      </c>
      <c r="AG2937" s="250" t="str">
        <f t="shared" si="140"/>
        <v>https://docmgmt.its.fsu.edu/NolijWeb/public/apiLoginCheck.jsp?redir=../documentviewer/%3FdocumentId%3D</v>
      </c>
      <c r="AH29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7" s="250" t="str">
        <f>tbl_TransDet_Exp[[#Headers],[&amp;TargetFrameName=None]]</f>
        <v>&amp;TargetFrameName=None</v>
      </c>
      <c r="AJ29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7" s="71"/>
      <c r="AN2937" s="22"/>
      <c r="AO2937" s="22"/>
      <c r="AP2937" s="208"/>
      <c r="AQ2937" s="42" t="e">
        <f>IF(tbl_TransDet_Exp[[#This Row],[Custom SR Type]]="",INDEX(SR_Lookup[Section Name],MATCH(tbl_TransDet_Exp[[#This Row],[Account]],SR_Lookup[Account],0)),tbl_TransDet_Exp[[#This Row],[Custom SR Type]])</f>
        <v>#N/A</v>
      </c>
      <c r="AR2937" s="42">
        <f>VALUE(CONCATENATE(C2937,TEXT(tbl_TransDet_Exp[[#This Row],[Pd]],"00")))</f>
        <v>0</v>
      </c>
      <c r="AS2937" s="42" t="str">
        <f>TEXT(tbl_TransDet_Exp[[#This Row],[Project Id]],"000000")</f>
        <v>000000</v>
      </c>
      <c r="AT2937" s="42" t="e">
        <f>INDEX(Table11[Description],MATCH(tbl_TransDet_Exp[[#This Row],[Account]],Table11[GL Account],0))</f>
        <v>#N/A</v>
      </c>
      <c r="AU29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8" spans="2:47">
      <c r="B2938" s="11"/>
      <c r="C2938" s="243"/>
      <c r="D2938" s="243"/>
      <c r="E2938" s="11"/>
      <c r="F2938" s="11"/>
      <c r="G2938" s="11"/>
      <c r="H2938" s="11"/>
      <c r="I2938" s="11"/>
      <c r="J2938" s="11"/>
      <c r="K2938" s="11"/>
      <c r="L2938" s="11"/>
      <c r="M2938" s="11"/>
      <c r="N2938" s="11"/>
      <c r="O2938" s="244"/>
      <c r="P2938" s="11"/>
      <c r="Q2938" s="245"/>
      <c r="R2938" s="11"/>
      <c r="S2938" s="11"/>
      <c r="T2938" s="11"/>
      <c r="U2938" s="11"/>
      <c r="V2938" s="11"/>
      <c r="W2938" s="11"/>
      <c r="X2938" s="11"/>
      <c r="Y2938" s="11"/>
      <c r="Z2938" s="246"/>
      <c r="AA29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8" s="250" t="e">
        <f>IF(tbl_TransDet_Exp[[#This Row],[+/-  (HR GL Detail)]]&lt;&gt;"",tbl_TransDet_Exp[[#This Row],[+/-  (HR GL Detail)]],IF(#REF!&lt;&gt;"",#REF!,""))</f>
        <v>#REF!</v>
      </c>
      <c r="AC2938" s="250" t="str">
        <f t="shared" si="138"/>
        <v>https://financials.omni.fsu.edu/psp/sprdfi/EMPLOYEE/ERP/c/AUDIT_EXPENSE_FUNCTIONS.TE_EXP_SHEET_INQ.GBL?SHEET_ID=</v>
      </c>
      <c r="AD2938" s="250" t="str">
        <f t="shared" si="139"/>
        <v>&amp;PAGE=EX_SHEET_ENTRY</v>
      </c>
      <c r="AE2938" s="250" t="str">
        <f>IF(LEFT(tbl_TransDet_Exp[[#This Row],[Journal Id]],2)="EX",TEXT(tbl_TransDet_Exp[[#This Row],[Vch /Ex /PayId]],"0000000000"),"")</f>
        <v/>
      </c>
      <c r="AF2938" s="250" t="b">
        <f>IF(tbl_TransDet_Exp[[#This Row],[ER Lookup and Format]]&lt;&gt;"",CONCATENATE(tbl_TransDet_Exp[[#This Row],[https://financials.omni.fsu.edu/psp/sprdfi/EMPLOYEE/ERP/c/AUDIT_EXPENSE_FUNCTIONS.TE_EXP_SHEET_INQ.GBL?SHEET_ID=]],AE2938,tbl_TransDet_Exp[[#This Row],[&amp;PAGE=EX_SHEET_ENTRY]]))</f>
        <v>0</v>
      </c>
      <c r="AG2938" s="250" t="str">
        <f t="shared" si="140"/>
        <v>https://docmgmt.its.fsu.edu/NolijWeb/public/apiLoginCheck.jsp?redir=../documentviewer/%3FdocumentId%3D</v>
      </c>
      <c r="AH29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8" s="250" t="str">
        <f>tbl_TransDet_Exp[[#Headers],[&amp;TargetFrameName=None]]</f>
        <v>&amp;TargetFrameName=None</v>
      </c>
      <c r="AJ29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8" s="71"/>
      <c r="AN2938" s="22"/>
      <c r="AO2938" s="22"/>
      <c r="AP2938" s="208"/>
      <c r="AQ2938" s="42" t="e">
        <f>IF(tbl_TransDet_Exp[[#This Row],[Custom SR Type]]="",INDEX(SR_Lookup[Section Name],MATCH(tbl_TransDet_Exp[[#This Row],[Account]],SR_Lookup[Account],0)),tbl_TransDet_Exp[[#This Row],[Custom SR Type]])</f>
        <v>#N/A</v>
      </c>
      <c r="AR2938" s="42">
        <f>VALUE(CONCATENATE(C2938,TEXT(tbl_TransDet_Exp[[#This Row],[Pd]],"00")))</f>
        <v>0</v>
      </c>
      <c r="AS2938" s="42" t="str">
        <f>TEXT(tbl_TransDet_Exp[[#This Row],[Project Id]],"000000")</f>
        <v>000000</v>
      </c>
      <c r="AT2938" s="42" t="e">
        <f>INDEX(Table11[Description],MATCH(tbl_TransDet_Exp[[#This Row],[Account]],Table11[GL Account],0))</f>
        <v>#N/A</v>
      </c>
      <c r="AU29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39" spans="2:47">
      <c r="B2939" s="11"/>
      <c r="C2939" s="243"/>
      <c r="D2939" s="243"/>
      <c r="E2939" s="11"/>
      <c r="F2939" s="11"/>
      <c r="G2939" s="11"/>
      <c r="H2939" s="11"/>
      <c r="I2939" s="11"/>
      <c r="J2939" s="11"/>
      <c r="K2939" s="11"/>
      <c r="L2939" s="11"/>
      <c r="M2939" s="11"/>
      <c r="N2939" s="11"/>
      <c r="O2939" s="244"/>
      <c r="P2939" s="11"/>
      <c r="Q2939" s="245"/>
      <c r="R2939" s="11"/>
      <c r="S2939" s="11"/>
      <c r="T2939" s="11"/>
      <c r="U2939" s="11"/>
      <c r="V2939" s="11"/>
      <c r="W2939" s="11"/>
      <c r="X2939" s="11"/>
      <c r="Y2939" s="11"/>
      <c r="Z2939" s="246"/>
      <c r="AA29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39" s="250" t="e">
        <f>IF(tbl_TransDet_Exp[[#This Row],[+/-  (HR GL Detail)]]&lt;&gt;"",tbl_TransDet_Exp[[#This Row],[+/-  (HR GL Detail)]],IF(#REF!&lt;&gt;"",#REF!,""))</f>
        <v>#REF!</v>
      </c>
      <c r="AC2939" s="250" t="str">
        <f t="shared" si="138"/>
        <v>https://financials.omni.fsu.edu/psp/sprdfi/EMPLOYEE/ERP/c/AUDIT_EXPENSE_FUNCTIONS.TE_EXP_SHEET_INQ.GBL?SHEET_ID=</v>
      </c>
      <c r="AD2939" s="250" t="str">
        <f t="shared" si="139"/>
        <v>&amp;PAGE=EX_SHEET_ENTRY</v>
      </c>
      <c r="AE2939" s="250" t="str">
        <f>IF(LEFT(tbl_TransDet_Exp[[#This Row],[Journal Id]],2)="EX",TEXT(tbl_TransDet_Exp[[#This Row],[Vch /Ex /PayId]],"0000000000"),"")</f>
        <v/>
      </c>
      <c r="AF2939" s="250" t="b">
        <f>IF(tbl_TransDet_Exp[[#This Row],[ER Lookup and Format]]&lt;&gt;"",CONCATENATE(tbl_TransDet_Exp[[#This Row],[https://financials.omni.fsu.edu/psp/sprdfi/EMPLOYEE/ERP/c/AUDIT_EXPENSE_FUNCTIONS.TE_EXP_SHEET_INQ.GBL?SHEET_ID=]],AE2939,tbl_TransDet_Exp[[#This Row],[&amp;PAGE=EX_SHEET_ENTRY]]))</f>
        <v>0</v>
      </c>
      <c r="AG2939" s="250" t="str">
        <f t="shared" si="140"/>
        <v>https://docmgmt.its.fsu.edu/NolijWeb/public/apiLoginCheck.jsp?redir=../documentviewer/%3FdocumentId%3D</v>
      </c>
      <c r="AH29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39" s="250" t="str">
        <f>tbl_TransDet_Exp[[#Headers],[&amp;TargetFrameName=None]]</f>
        <v>&amp;TargetFrameName=None</v>
      </c>
      <c r="AJ29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39" s="71"/>
      <c r="AN2939" s="22"/>
      <c r="AO2939" s="22"/>
      <c r="AP2939" s="208"/>
      <c r="AQ2939" s="42" t="e">
        <f>IF(tbl_TransDet_Exp[[#This Row],[Custom SR Type]]="",INDEX(SR_Lookup[Section Name],MATCH(tbl_TransDet_Exp[[#This Row],[Account]],SR_Lookup[Account],0)),tbl_TransDet_Exp[[#This Row],[Custom SR Type]])</f>
        <v>#N/A</v>
      </c>
      <c r="AR2939" s="42">
        <f>VALUE(CONCATENATE(C2939,TEXT(tbl_TransDet_Exp[[#This Row],[Pd]],"00")))</f>
        <v>0</v>
      </c>
      <c r="AS2939" s="42" t="str">
        <f>TEXT(tbl_TransDet_Exp[[#This Row],[Project Id]],"000000")</f>
        <v>000000</v>
      </c>
      <c r="AT2939" s="42" t="e">
        <f>INDEX(Table11[Description],MATCH(tbl_TransDet_Exp[[#This Row],[Account]],Table11[GL Account],0))</f>
        <v>#N/A</v>
      </c>
      <c r="AU29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0" spans="2:47">
      <c r="B2940" s="11"/>
      <c r="C2940" s="243"/>
      <c r="D2940" s="243"/>
      <c r="E2940" s="11"/>
      <c r="F2940" s="11"/>
      <c r="G2940" s="11"/>
      <c r="H2940" s="11"/>
      <c r="I2940" s="11"/>
      <c r="J2940" s="11"/>
      <c r="K2940" s="11"/>
      <c r="L2940" s="11"/>
      <c r="M2940" s="11"/>
      <c r="N2940" s="11"/>
      <c r="O2940" s="244"/>
      <c r="P2940" s="11"/>
      <c r="Q2940" s="245"/>
      <c r="R2940" s="11"/>
      <c r="S2940" s="11"/>
      <c r="T2940" s="11"/>
      <c r="U2940" s="11"/>
      <c r="V2940" s="11"/>
      <c r="W2940" s="11"/>
      <c r="X2940" s="11"/>
      <c r="Y2940" s="11"/>
      <c r="Z2940" s="246"/>
      <c r="AA29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0" s="250" t="e">
        <f>IF(tbl_TransDet_Exp[[#This Row],[+/-  (HR GL Detail)]]&lt;&gt;"",tbl_TransDet_Exp[[#This Row],[+/-  (HR GL Detail)]],IF(#REF!&lt;&gt;"",#REF!,""))</f>
        <v>#REF!</v>
      </c>
      <c r="AC2940" s="250" t="str">
        <f t="shared" si="138"/>
        <v>https://financials.omni.fsu.edu/psp/sprdfi/EMPLOYEE/ERP/c/AUDIT_EXPENSE_FUNCTIONS.TE_EXP_SHEET_INQ.GBL?SHEET_ID=</v>
      </c>
      <c r="AD2940" s="250" t="str">
        <f t="shared" si="139"/>
        <v>&amp;PAGE=EX_SHEET_ENTRY</v>
      </c>
      <c r="AE2940" s="250" t="str">
        <f>IF(LEFT(tbl_TransDet_Exp[[#This Row],[Journal Id]],2)="EX",TEXT(tbl_TransDet_Exp[[#This Row],[Vch /Ex /PayId]],"0000000000"),"")</f>
        <v/>
      </c>
      <c r="AF2940" s="250" t="b">
        <f>IF(tbl_TransDet_Exp[[#This Row],[ER Lookup and Format]]&lt;&gt;"",CONCATENATE(tbl_TransDet_Exp[[#This Row],[https://financials.omni.fsu.edu/psp/sprdfi/EMPLOYEE/ERP/c/AUDIT_EXPENSE_FUNCTIONS.TE_EXP_SHEET_INQ.GBL?SHEET_ID=]],AE2940,tbl_TransDet_Exp[[#This Row],[&amp;PAGE=EX_SHEET_ENTRY]]))</f>
        <v>0</v>
      </c>
      <c r="AG2940" s="250" t="str">
        <f t="shared" si="140"/>
        <v>https://docmgmt.its.fsu.edu/NolijWeb/public/apiLoginCheck.jsp?redir=../documentviewer/%3FdocumentId%3D</v>
      </c>
      <c r="AH29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0" s="250" t="str">
        <f>tbl_TransDet_Exp[[#Headers],[&amp;TargetFrameName=None]]</f>
        <v>&amp;TargetFrameName=None</v>
      </c>
      <c r="AJ29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0" s="71"/>
      <c r="AN2940" s="22"/>
      <c r="AO2940" s="22"/>
      <c r="AP2940" s="208"/>
      <c r="AQ2940" s="42" t="e">
        <f>IF(tbl_TransDet_Exp[[#This Row],[Custom SR Type]]="",INDEX(SR_Lookup[Section Name],MATCH(tbl_TransDet_Exp[[#This Row],[Account]],SR_Lookup[Account],0)),tbl_TransDet_Exp[[#This Row],[Custom SR Type]])</f>
        <v>#N/A</v>
      </c>
      <c r="AR2940" s="42">
        <f>VALUE(CONCATENATE(C2940,TEXT(tbl_TransDet_Exp[[#This Row],[Pd]],"00")))</f>
        <v>0</v>
      </c>
      <c r="AS2940" s="42" t="str">
        <f>TEXT(tbl_TransDet_Exp[[#This Row],[Project Id]],"000000")</f>
        <v>000000</v>
      </c>
      <c r="AT2940" s="42" t="e">
        <f>INDEX(Table11[Description],MATCH(tbl_TransDet_Exp[[#This Row],[Account]],Table11[GL Account],0))</f>
        <v>#N/A</v>
      </c>
      <c r="AU29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1" spans="2:47">
      <c r="B2941" s="11"/>
      <c r="C2941" s="243"/>
      <c r="D2941" s="243"/>
      <c r="E2941" s="11"/>
      <c r="F2941" s="11"/>
      <c r="G2941" s="11"/>
      <c r="H2941" s="11"/>
      <c r="I2941" s="11"/>
      <c r="J2941" s="11"/>
      <c r="K2941" s="11"/>
      <c r="L2941" s="11"/>
      <c r="M2941" s="11"/>
      <c r="N2941" s="11"/>
      <c r="O2941" s="244"/>
      <c r="P2941" s="11"/>
      <c r="Q2941" s="245"/>
      <c r="R2941" s="11"/>
      <c r="S2941" s="11"/>
      <c r="T2941" s="11"/>
      <c r="U2941" s="11"/>
      <c r="V2941" s="11"/>
      <c r="W2941" s="11"/>
      <c r="X2941" s="11"/>
      <c r="Y2941" s="11"/>
      <c r="Z2941" s="246"/>
      <c r="AA29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1" s="250" t="e">
        <f>IF(tbl_TransDet_Exp[[#This Row],[+/-  (HR GL Detail)]]&lt;&gt;"",tbl_TransDet_Exp[[#This Row],[+/-  (HR GL Detail)]],IF(#REF!&lt;&gt;"",#REF!,""))</f>
        <v>#REF!</v>
      </c>
      <c r="AC2941" s="250" t="str">
        <f t="shared" si="138"/>
        <v>https://financials.omni.fsu.edu/psp/sprdfi/EMPLOYEE/ERP/c/AUDIT_EXPENSE_FUNCTIONS.TE_EXP_SHEET_INQ.GBL?SHEET_ID=</v>
      </c>
      <c r="AD2941" s="250" t="str">
        <f t="shared" si="139"/>
        <v>&amp;PAGE=EX_SHEET_ENTRY</v>
      </c>
      <c r="AE2941" s="250" t="str">
        <f>IF(LEFT(tbl_TransDet_Exp[[#This Row],[Journal Id]],2)="EX",TEXT(tbl_TransDet_Exp[[#This Row],[Vch /Ex /PayId]],"0000000000"),"")</f>
        <v/>
      </c>
      <c r="AF2941" s="250" t="b">
        <f>IF(tbl_TransDet_Exp[[#This Row],[ER Lookup and Format]]&lt;&gt;"",CONCATENATE(tbl_TransDet_Exp[[#This Row],[https://financials.omni.fsu.edu/psp/sprdfi/EMPLOYEE/ERP/c/AUDIT_EXPENSE_FUNCTIONS.TE_EXP_SHEET_INQ.GBL?SHEET_ID=]],AE2941,tbl_TransDet_Exp[[#This Row],[&amp;PAGE=EX_SHEET_ENTRY]]))</f>
        <v>0</v>
      </c>
      <c r="AG2941" s="250" t="str">
        <f t="shared" si="140"/>
        <v>https://docmgmt.its.fsu.edu/NolijWeb/public/apiLoginCheck.jsp?redir=../documentviewer/%3FdocumentId%3D</v>
      </c>
      <c r="AH29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1" s="250" t="str">
        <f>tbl_TransDet_Exp[[#Headers],[&amp;TargetFrameName=None]]</f>
        <v>&amp;TargetFrameName=None</v>
      </c>
      <c r="AJ29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1" s="71"/>
      <c r="AN2941" s="22"/>
      <c r="AO2941" s="22"/>
      <c r="AP2941" s="208"/>
      <c r="AQ2941" s="42" t="e">
        <f>IF(tbl_TransDet_Exp[[#This Row],[Custom SR Type]]="",INDEX(SR_Lookup[Section Name],MATCH(tbl_TransDet_Exp[[#This Row],[Account]],SR_Lookup[Account],0)),tbl_TransDet_Exp[[#This Row],[Custom SR Type]])</f>
        <v>#N/A</v>
      </c>
      <c r="AR2941" s="42">
        <f>VALUE(CONCATENATE(C2941,TEXT(tbl_TransDet_Exp[[#This Row],[Pd]],"00")))</f>
        <v>0</v>
      </c>
      <c r="AS2941" s="42" t="str">
        <f>TEXT(tbl_TransDet_Exp[[#This Row],[Project Id]],"000000")</f>
        <v>000000</v>
      </c>
      <c r="AT2941" s="42" t="e">
        <f>INDEX(Table11[Description],MATCH(tbl_TransDet_Exp[[#This Row],[Account]],Table11[GL Account],0))</f>
        <v>#N/A</v>
      </c>
      <c r="AU29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2" spans="2:47">
      <c r="B2942" s="11"/>
      <c r="C2942" s="243"/>
      <c r="D2942" s="243"/>
      <c r="E2942" s="11"/>
      <c r="F2942" s="11"/>
      <c r="G2942" s="11"/>
      <c r="H2942" s="11"/>
      <c r="I2942" s="11"/>
      <c r="J2942" s="11"/>
      <c r="K2942" s="11"/>
      <c r="L2942" s="11"/>
      <c r="M2942" s="11"/>
      <c r="N2942" s="11"/>
      <c r="O2942" s="244"/>
      <c r="P2942" s="11"/>
      <c r="Q2942" s="245"/>
      <c r="R2942" s="11"/>
      <c r="S2942" s="11"/>
      <c r="T2942" s="11"/>
      <c r="U2942" s="11"/>
      <c r="V2942" s="11"/>
      <c r="W2942" s="11"/>
      <c r="X2942" s="11"/>
      <c r="Y2942" s="11"/>
      <c r="Z2942" s="246"/>
      <c r="AA29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2" s="250" t="e">
        <f>IF(tbl_TransDet_Exp[[#This Row],[+/-  (HR GL Detail)]]&lt;&gt;"",tbl_TransDet_Exp[[#This Row],[+/-  (HR GL Detail)]],IF(#REF!&lt;&gt;"",#REF!,""))</f>
        <v>#REF!</v>
      </c>
      <c r="AC2942" s="250" t="str">
        <f t="shared" si="138"/>
        <v>https://financials.omni.fsu.edu/psp/sprdfi/EMPLOYEE/ERP/c/AUDIT_EXPENSE_FUNCTIONS.TE_EXP_SHEET_INQ.GBL?SHEET_ID=</v>
      </c>
      <c r="AD2942" s="250" t="str">
        <f t="shared" si="139"/>
        <v>&amp;PAGE=EX_SHEET_ENTRY</v>
      </c>
      <c r="AE2942" s="250" t="str">
        <f>IF(LEFT(tbl_TransDet_Exp[[#This Row],[Journal Id]],2)="EX",TEXT(tbl_TransDet_Exp[[#This Row],[Vch /Ex /PayId]],"0000000000"),"")</f>
        <v/>
      </c>
      <c r="AF2942" s="250" t="b">
        <f>IF(tbl_TransDet_Exp[[#This Row],[ER Lookup and Format]]&lt;&gt;"",CONCATENATE(tbl_TransDet_Exp[[#This Row],[https://financials.omni.fsu.edu/psp/sprdfi/EMPLOYEE/ERP/c/AUDIT_EXPENSE_FUNCTIONS.TE_EXP_SHEET_INQ.GBL?SHEET_ID=]],AE2942,tbl_TransDet_Exp[[#This Row],[&amp;PAGE=EX_SHEET_ENTRY]]))</f>
        <v>0</v>
      </c>
      <c r="AG2942" s="250" t="str">
        <f t="shared" si="140"/>
        <v>https://docmgmt.its.fsu.edu/NolijWeb/public/apiLoginCheck.jsp?redir=../documentviewer/%3FdocumentId%3D</v>
      </c>
      <c r="AH29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2" s="250" t="str">
        <f>tbl_TransDet_Exp[[#Headers],[&amp;TargetFrameName=None]]</f>
        <v>&amp;TargetFrameName=None</v>
      </c>
      <c r="AJ29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2" s="71"/>
      <c r="AN2942" s="22"/>
      <c r="AO2942" s="22"/>
      <c r="AP2942" s="208"/>
      <c r="AQ2942" s="42" t="e">
        <f>IF(tbl_TransDet_Exp[[#This Row],[Custom SR Type]]="",INDEX(SR_Lookup[Section Name],MATCH(tbl_TransDet_Exp[[#This Row],[Account]],SR_Lookup[Account],0)),tbl_TransDet_Exp[[#This Row],[Custom SR Type]])</f>
        <v>#N/A</v>
      </c>
      <c r="AR2942" s="42">
        <f>VALUE(CONCATENATE(C2942,TEXT(tbl_TransDet_Exp[[#This Row],[Pd]],"00")))</f>
        <v>0</v>
      </c>
      <c r="AS2942" s="42" t="str">
        <f>TEXT(tbl_TransDet_Exp[[#This Row],[Project Id]],"000000")</f>
        <v>000000</v>
      </c>
      <c r="AT2942" s="42" t="e">
        <f>INDEX(Table11[Description],MATCH(tbl_TransDet_Exp[[#This Row],[Account]],Table11[GL Account],0))</f>
        <v>#N/A</v>
      </c>
      <c r="AU29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3" spans="2:47">
      <c r="B2943" s="11"/>
      <c r="C2943" s="243"/>
      <c r="D2943" s="243"/>
      <c r="E2943" s="11"/>
      <c r="F2943" s="11"/>
      <c r="G2943" s="11"/>
      <c r="H2943" s="11"/>
      <c r="I2943" s="11"/>
      <c r="J2943" s="11"/>
      <c r="K2943" s="11"/>
      <c r="L2943" s="11"/>
      <c r="M2943" s="11"/>
      <c r="N2943" s="11"/>
      <c r="O2943" s="244"/>
      <c r="P2943" s="11"/>
      <c r="Q2943" s="245"/>
      <c r="R2943" s="11"/>
      <c r="S2943" s="11"/>
      <c r="T2943" s="11"/>
      <c r="U2943" s="11"/>
      <c r="V2943" s="11"/>
      <c r="W2943" s="11"/>
      <c r="X2943" s="11"/>
      <c r="Y2943" s="11"/>
      <c r="Z2943" s="246"/>
      <c r="AA29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3" s="250" t="e">
        <f>IF(tbl_TransDet_Exp[[#This Row],[+/-  (HR GL Detail)]]&lt;&gt;"",tbl_TransDet_Exp[[#This Row],[+/-  (HR GL Detail)]],IF(#REF!&lt;&gt;"",#REF!,""))</f>
        <v>#REF!</v>
      </c>
      <c r="AC2943" s="250" t="str">
        <f t="shared" si="138"/>
        <v>https://financials.omni.fsu.edu/psp/sprdfi/EMPLOYEE/ERP/c/AUDIT_EXPENSE_FUNCTIONS.TE_EXP_SHEET_INQ.GBL?SHEET_ID=</v>
      </c>
      <c r="AD2943" s="250" t="str">
        <f t="shared" si="139"/>
        <v>&amp;PAGE=EX_SHEET_ENTRY</v>
      </c>
      <c r="AE2943" s="250" t="str">
        <f>IF(LEFT(tbl_TransDet_Exp[[#This Row],[Journal Id]],2)="EX",TEXT(tbl_TransDet_Exp[[#This Row],[Vch /Ex /PayId]],"0000000000"),"")</f>
        <v/>
      </c>
      <c r="AF2943" s="250" t="b">
        <f>IF(tbl_TransDet_Exp[[#This Row],[ER Lookup and Format]]&lt;&gt;"",CONCATENATE(tbl_TransDet_Exp[[#This Row],[https://financials.omni.fsu.edu/psp/sprdfi/EMPLOYEE/ERP/c/AUDIT_EXPENSE_FUNCTIONS.TE_EXP_SHEET_INQ.GBL?SHEET_ID=]],AE2943,tbl_TransDet_Exp[[#This Row],[&amp;PAGE=EX_SHEET_ENTRY]]))</f>
        <v>0</v>
      </c>
      <c r="AG2943" s="250" t="str">
        <f t="shared" si="140"/>
        <v>https://docmgmt.its.fsu.edu/NolijWeb/public/apiLoginCheck.jsp?redir=../documentviewer/%3FdocumentId%3D</v>
      </c>
      <c r="AH29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3" s="250" t="str">
        <f>tbl_TransDet_Exp[[#Headers],[&amp;TargetFrameName=None]]</f>
        <v>&amp;TargetFrameName=None</v>
      </c>
      <c r="AJ29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3" s="71"/>
      <c r="AN2943" s="22"/>
      <c r="AO2943" s="22"/>
      <c r="AP2943" s="208"/>
      <c r="AQ2943" s="42" t="e">
        <f>IF(tbl_TransDet_Exp[[#This Row],[Custom SR Type]]="",INDEX(SR_Lookup[Section Name],MATCH(tbl_TransDet_Exp[[#This Row],[Account]],SR_Lookup[Account],0)),tbl_TransDet_Exp[[#This Row],[Custom SR Type]])</f>
        <v>#N/A</v>
      </c>
      <c r="AR2943" s="42">
        <f>VALUE(CONCATENATE(C2943,TEXT(tbl_TransDet_Exp[[#This Row],[Pd]],"00")))</f>
        <v>0</v>
      </c>
      <c r="AS2943" s="42" t="str">
        <f>TEXT(tbl_TransDet_Exp[[#This Row],[Project Id]],"000000")</f>
        <v>000000</v>
      </c>
      <c r="AT2943" s="42" t="e">
        <f>INDEX(Table11[Description],MATCH(tbl_TransDet_Exp[[#This Row],[Account]],Table11[GL Account],0))</f>
        <v>#N/A</v>
      </c>
      <c r="AU29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4" spans="2:47">
      <c r="B2944" s="11"/>
      <c r="C2944" s="243"/>
      <c r="D2944" s="243"/>
      <c r="E2944" s="11"/>
      <c r="F2944" s="11"/>
      <c r="G2944" s="11"/>
      <c r="H2944" s="11"/>
      <c r="I2944" s="11"/>
      <c r="J2944" s="11"/>
      <c r="K2944" s="11"/>
      <c r="L2944" s="11"/>
      <c r="M2944" s="11"/>
      <c r="N2944" s="11"/>
      <c r="O2944" s="244"/>
      <c r="P2944" s="11"/>
      <c r="Q2944" s="245"/>
      <c r="R2944" s="11"/>
      <c r="S2944" s="11"/>
      <c r="T2944" s="11"/>
      <c r="U2944" s="11"/>
      <c r="V2944" s="11"/>
      <c r="W2944" s="11"/>
      <c r="X2944" s="11"/>
      <c r="Y2944" s="11"/>
      <c r="Z2944" s="246"/>
      <c r="AA29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4" s="250" t="e">
        <f>IF(tbl_TransDet_Exp[[#This Row],[+/-  (HR GL Detail)]]&lt;&gt;"",tbl_TransDet_Exp[[#This Row],[+/-  (HR GL Detail)]],IF(#REF!&lt;&gt;"",#REF!,""))</f>
        <v>#REF!</v>
      </c>
      <c r="AC2944" s="250" t="str">
        <f t="shared" si="138"/>
        <v>https://financials.omni.fsu.edu/psp/sprdfi/EMPLOYEE/ERP/c/AUDIT_EXPENSE_FUNCTIONS.TE_EXP_SHEET_INQ.GBL?SHEET_ID=</v>
      </c>
      <c r="AD2944" s="250" t="str">
        <f t="shared" si="139"/>
        <v>&amp;PAGE=EX_SHEET_ENTRY</v>
      </c>
      <c r="AE2944" s="250" t="str">
        <f>IF(LEFT(tbl_TransDet_Exp[[#This Row],[Journal Id]],2)="EX",TEXT(tbl_TransDet_Exp[[#This Row],[Vch /Ex /PayId]],"0000000000"),"")</f>
        <v/>
      </c>
      <c r="AF2944" s="250" t="b">
        <f>IF(tbl_TransDet_Exp[[#This Row],[ER Lookup and Format]]&lt;&gt;"",CONCATENATE(tbl_TransDet_Exp[[#This Row],[https://financials.omni.fsu.edu/psp/sprdfi/EMPLOYEE/ERP/c/AUDIT_EXPENSE_FUNCTIONS.TE_EXP_SHEET_INQ.GBL?SHEET_ID=]],AE2944,tbl_TransDet_Exp[[#This Row],[&amp;PAGE=EX_SHEET_ENTRY]]))</f>
        <v>0</v>
      </c>
      <c r="AG2944" s="250" t="str">
        <f t="shared" si="140"/>
        <v>https://docmgmt.its.fsu.edu/NolijWeb/public/apiLoginCheck.jsp?redir=../documentviewer/%3FdocumentId%3D</v>
      </c>
      <c r="AH29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4" s="250" t="str">
        <f>tbl_TransDet_Exp[[#Headers],[&amp;TargetFrameName=None]]</f>
        <v>&amp;TargetFrameName=None</v>
      </c>
      <c r="AJ29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4" s="71"/>
      <c r="AN2944" s="22"/>
      <c r="AO2944" s="22"/>
      <c r="AP2944" s="208"/>
      <c r="AQ2944" s="42" t="e">
        <f>IF(tbl_TransDet_Exp[[#This Row],[Custom SR Type]]="",INDEX(SR_Lookup[Section Name],MATCH(tbl_TransDet_Exp[[#This Row],[Account]],SR_Lookup[Account],0)),tbl_TransDet_Exp[[#This Row],[Custom SR Type]])</f>
        <v>#N/A</v>
      </c>
      <c r="AR2944" s="42">
        <f>VALUE(CONCATENATE(C2944,TEXT(tbl_TransDet_Exp[[#This Row],[Pd]],"00")))</f>
        <v>0</v>
      </c>
      <c r="AS2944" s="42" t="str">
        <f>TEXT(tbl_TransDet_Exp[[#This Row],[Project Id]],"000000")</f>
        <v>000000</v>
      </c>
      <c r="AT2944" s="42" t="e">
        <f>INDEX(Table11[Description],MATCH(tbl_TransDet_Exp[[#This Row],[Account]],Table11[GL Account],0))</f>
        <v>#N/A</v>
      </c>
      <c r="AU29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5" spans="2:47">
      <c r="B2945" s="11"/>
      <c r="C2945" s="243"/>
      <c r="D2945" s="243"/>
      <c r="E2945" s="11"/>
      <c r="F2945" s="11"/>
      <c r="G2945" s="11"/>
      <c r="H2945" s="11"/>
      <c r="I2945" s="11"/>
      <c r="J2945" s="11"/>
      <c r="K2945" s="11"/>
      <c r="L2945" s="11"/>
      <c r="M2945" s="11"/>
      <c r="N2945" s="11"/>
      <c r="O2945" s="244"/>
      <c r="P2945" s="11"/>
      <c r="Q2945" s="245"/>
      <c r="R2945" s="11"/>
      <c r="S2945" s="11"/>
      <c r="T2945" s="11"/>
      <c r="U2945" s="11"/>
      <c r="V2945" s="11"/>
      <c r="W2945" s="11"/>
      <c r="X2945" s="11"/>
      <c r="Y2945" s="11"/>
      <c r="Z2945" s="246"/>
      <c r="AA29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5" s="250" t="e">
        <f>IF(tbl_TransDet_Exp[[#This Row],[+/-  (HR GL Detail)]]&lt;&gt;"",tbl_TransDet_Exp[[#This Row],[+/-  (HR GL Detail)]],IF(#REF!&lt;&gt;"",#REF!,""))</f>
        <v>#REF!</v>
      </c>
      <c r="AC2945" s="250" t="str">
        <f t="shared" si="138"/>
        <v>https://financials.omni.fsu.edu/psp/sprdfi/EMPLOYEE/ERP/c/AUDIT_EXPENSE_FUNCTIONS.TE_EXP_SHEET_INQ.GBL?SHEET_ID=</v>
      </c>
      <c r="AD2945" s="250" t="str">
        <f t="shared" si="139"/>
        <v>&amp;PAGE=EX_SHEET_ENTRY</v>
      </c>
      <c r="AE2945" s="250" t="str">
        <f>IF(LEFT(tbl_TransDet_Exp[[#This Row],[Journal Id]],2)="EX",TEXT(tbl_TransDet_Exp[[#This Row],[Vch /Ex /PayId]],"0000000000"),"")</f>
        <v/>
      </c>
      <c r="AF2945" s="250" t="b">
        <f>IF(tbl_TransDet_Exp[[#This Row],[ER Lookup and Format]]&lt;&gt;"",CONCATENATE(tbl_TransDet_Exp[[#This Row],[https://financials.omni.fsu.edu/psp/sprdfi/EMPLOYEE/ERP/c/AUDIT_EXPENSE_FUNCTIONS.TE_EXP_SHEET_INQ.GBL?SHEET_ID=]],AE2945,tbl_TransDet_Exp[[#This Row],[&amp;PAGE=EX_SHEET_ENTRY]]))</f>
        <v>0</v>
      </c>
      <c r="AG2945" s="250" t="str">
        <f t="shared" si="140"/>
        <v>https://docmgmt.its.fsu.edu/NolijWeb/public/apiLoginCheck.jsp?redir=../documentviewer/%3FdocumentId%3D</v>
      </c>
      <c r="AH29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5" s="250" t="str">
        <f>tbl_TransDet_Exp[[#Headers],[&amp;TargetFrameName=None]]</f>
        <v>&amp;TargetFrameName=None</v>
      </c>
      <c r="AJ29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5" s="71"/>
      <c r="AN2945" s="22"/>
      <c r="AO2945" s="22"/>
      <c r="AP2945" s="208"/>
      <c r="AQ2945" s="42" t="e">
        <f>IF(tbl_TransDet_Exp[[#This Row],[Custom SR Type]]="",INDEX(SR_Lookup[Section Name],MATCH(tbl_TransDet_Exp[[#This Row],[Account]],SR_Lookup[Account],0)),tbl_TransDet_Exp[[#This Row],[Custom SR Type]])</f>
        <v>#N/A</v>
      </c>
      <c r="AR2945" s="42">
        <f>VALUE(CONCATENATE(C2945,TEXT(tbl_TransDet_Exp[[#This Row],[Pd]],"00")))</f>
        <v>0</v>
      </c>
      <c r="AS2945" s="42" t="str">
        <f>TEXT(tbl_TransDet_Exp[[#This Row],[Project Id]],"000000")</f>
        <v>000000</v>
      </c>
      <c r="AT2945" s="42" t="e">
        <f>INDEX(Table11[Description],MATCH(tbl_TransDet_Exp[[#This Row],[Account]],Table11[GL Account],0))</f>
        <v>#N/A</v>
      </c>
      <c r="AU29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6" spans="2:47">
      <c r="B2946" s="11"/>
      <c r="C2946" s="243"/>
      <c r="D2946" s="243"/>
      <c r="E2946" s="11"/>
      <c r="F2946" s="11"/>
      <c r="G2946" s="11"/>
      <c r="H2946" s="11"/>
      <c r="I2946" s="11"/>
      <c r="J2946" s="11"/>
      <c r="K2946" s="11"/>
      <c r="L2946" s="11"/>
      <c r="M2946" s="11"/>
      <c r="N2946" s="11"/>
      <c r="O2946" s="244"/>
      <c r="P2946" s="11"/>
      <c r="Q2946" s="245"/>
      <c r="R2946" s="11"/>
      <c r="S2946" s="11"/>
      <c r="T2946" s="11"/>
      <c r="U2946" s="11"/>
      <c r="V2946" s="11"/>
      <c r="W2946" s="11"/>
      <c r="X2946" s="11"/>
      <c r="Y2946" s="11"/>
      <c r="Z2946" s="246"/>
      <c r="AA29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6" s="250" t="e">
        <f>IF(tbl_TransDet_Exp[[#This Row],[+/-  (HR GL Detail)]]&lt;&gt;"",tbl_TransDet_Exp[[#This Row],[+/-  (HR GL Detail)]],IF(#REF!&lt;&gt;"",#REF!,""))</f>
        <v>#REF!</v>
      </c>
      <c r="AC2946" s="250" t="str">
        <f t="shared" si="138"/>
        <v>https://financials.omni.fsu.edu/psp/sprdfi/EMPLOYEE/ERP/c/AUDIT_EXPENSE_FUNCTIONS.TE_EXP_SHEET_INQ.GBL?SHEET_ID=</v>
      </c>
      <c r="AD2946" s="250" t="str">
        <f t="shared" si="139"/>
        <v>&amp;PAGE=EX_SHEET_ENTRY</v>
      </c>
      <c r="AE2946" s="250" t="str">
        <f>IF(LEFT(tbl_TransDet_Exp[[#This Row],[Journal Id]],2)="EX",TEXT(tbl_TransDet_Exp[[#This Row],[Vch /Ex /PayId]],"0000000000"),"")</f>
        <v/>
      </c>
      <c r="AF2946" s="250" t="b">
        <f>IF(tbl_TransDet_Exp[[#This Row],[ER Lookup and Format]]&lt;&gt;"",CONCATENATE(tbl_TransDet_Exp[[#This Row],[https://financials.omni.fsu.edu/psp/sprdfi/EMPLOYEE/ERP/c/AUDIT_EXPENSE_FUNCTIONS.TE_EXP_SHEET_INQ.GBL?SHEET_ID=]],AE2946,tbl_TransDet_Exp[[#This Row],[&amp;PAGE=EX_SHEET_ENTRY]]))</f>
        <v>0</v>
      </c>
      <c r="AG2946" s="250" t="str">
        <f t="shared" si="140"/>
        <v>https://docmgmt.its.fsu.edu/NolijWeb/public/apiLoginCheck.jsp?redir=../documentviewer/%3FdocumentId%3D</v>
      </c>
      <c r="AH29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6" s="250" t="str">
        <f>tbl_TransDet_Exp[[#Headers],[&amp;TargetFrameName=None]]</f>
        <v>&amp;TargetFrameName=None</v>
      </c>
      <c r="AJ29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6" s="71"/>
      <c r="AN2946" s="22"/>
      <c r="AO2946" s="22"/>
      <c r="AP2946" s="208"/>
      <c r="AQ2946" s="42" t="e">
        <f>IF(tbl_TransDet_Exp[[#This Row],[Custom SR Type]]="",INDEX(SR_Lookup[Section Name],MATCH(tbl_TransDet_Exp[[#This Row],[Account]],SR_Lookup[Account],0)),tbl_TransDet_Exp[[#This Row],[Custom SR Type]])</f>
        <v>#N/A</v>
      </c>
      <c r="AR2946" s="42">
        <f>VALUE(CONCATENATE(C2946,TEXT(tbl_TransDet_Exp[[#This Row],[Pd]],"00")))</f>
        <v>0</v>
      </c>
      <c r="AS2946" s="42" t="str">
        <f>TEXT(tbl_TransDet_Exp[[#This Row],[Project Id]],"000000")</f>
        <v>000000</v>
      </c>
      <c r="AT2946" s="42" t="e">
        <f>INDEX(Table11[Description],MATCH(tbl_TransDet_Exp[[#This Row],[Account]],Table11[GL Account],0))</f>
        <v>#N/A</v>
      </c>
      <c r="AU29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7" spans="2:47">
      <c r="B2947" s="11"/>
      <c r="C2947" s="243"/>
      <c r="D2947" s="243"/>
      <c r="E2947" s="11"/>
      <c r="F2947" s="11"/>
      <c r="G2947" s="11"/>
      <c r="H2947" s="11"/>
      <c r="I2947" s="11"/>
      <c r="J2947" s="11"/>
      <c r="K2947" s="11"/>
      <c r="L2947" s="11"/>
      <c r="M2947" s="11"/>
      <c r="N2947" s="11"/>
      <c r="O2947" s="244"/>
      <c r="P2947" s="11"/>
      <c r="Q2947" s="245"/>
      <c r="R2947" s="11"/>
      <c r="S2947" s="11"/>
      <c r="T2947" s="11"/>
      <c r="U2947" s="11"/>
      <c r="V2947" s="11"/>
      <c r="W2947" s="11"/>
      <c r="X2947" s="11"/>
      <c r="Y2947" s="11"/>
      <c r="Z2947" s="246"/>
      <c r="AA29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7" s="250" t="e">
        <f>IF(tbl_TransDet_Exp[[#This Row],[+/-  (HR GL Detail)]]&lt;&gt;"",tbl_TransDet_Exp[[#This Row],[+/-  (HR GL Detail)]],IF(#REF!&lt;&gt;"",#REF!,""))</f>
        <v>#REF!</v>
      </c>
      <c r="AC2947" s="250" t="str">
        <f t="shared" si="138"/>
        <v>https://financials.omni.fsu.edu/psp/sprdfi/EMPLOYEE/ERP/c/AUDIT_EXPENSE_FUNCTIONS.TE_EXP_SHEET_INQ.GBL?SHEET_ID=</v>
      </c>
      <c r="AD2947" s="250" t="str">
        <f t="shared" si="139"/>
        <v>&amp;PAGE=EX_SHEET_ENTRY</v>
      </c>
      <c r="AE2947" s="250" t="str">
        <f>IF(LEFT(tbl_TransDet_Exp[[#This Row],[Journal Id]],2)="EX",TEXT(tbl_TransDet_Exp[[#This Row],[Vch /Ex /PayId]],"0000000000"),"")</f>
        <v/>
      </c>
      <c r="AF2947" s="250" t="b">
        <f>IF(tbl_TransDet_Exp[[#This Row],[ER Lookup and Format]]&lt;&gt;"",CONCATENATE(tbl_TransDet_Exp[[#This Row],[https://financials.omni.fsu.edu/psp/sprdfi/EMPLOYEE/ERP/c/AUDIT_EXPENSE_FUNCTIONS.TE_EXP_SHEET_INQ.GBL?SHEET_ID=]],AE2947,tbl_TransDet_Exp[[#This Row],[&amp;PAGE=EX_SHEET_ENTRY]]))</f>
        <v>0</v>
      </c>
      <c r="AG2947" s="250" t="str">
        <f t="shared" si="140"/>
        <v>https://docmgmt.its.fsu.edu/NolijWeb/public/apiLoginCheck.jsp?redir=../documentviewer/%3FdocumentId%3D</v>
      </c>
      <c r="AH29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7" s="250" t="str">
        <f>tbl_TransDet_Exp[[#Headers],[&amp;TargetFrameName=None]]</f>
        <v>&amp;TargetFrameName=None</v>
      </c>
      <c r="AJ29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7" s="71"/>
      <c r="AN2947" s="22"/>
      <c r="AO2947" s="22"/>
      <c r="AP2947" s="208"/>
      <c r="AQ2947" s="42" t="e">
        <f>IF(tbl_TransDet_Exp[[#This Row],[Custom SR Type]]="",INDEX(SR_Lookup[Section Name],MATCH(tbl_TransDet_Exp[[#This Row],[Account]],SR_Lookup[Account],0)),tbl_TransDet_Exp[[#This Row],[Custom SR Type]])</f>
        <v>#N/A</v>
      </c>
      <c r="AR2947" s="42">
        <f>VALUE(CONCATENATE(C2947,TEXT(tbl_TransDet_Exp[[#This Row],[Pd]],"00")))</f>
        <v>0</v>
      </c>
      <c r="AS2947" s="42" t="str">
        <f>TEXT(tbl_TransDet_Exp[[#This Row],[Project Id]],"000000")</f>
        <v>000000</v>
      </c>
      <c r="AT2947" s="42" t="e">
        <f>INDEX(Table11[Description],MATCH(tbl_TransDet_Exp[[#This Row],[Account]],Table11[GL Account],0))</f>
        <v>#N/A</v>
      </c>
      <c r="AU29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8" spans="2:47">
      <c r="B2948" s="11"/>
      <c r="C2948" s="243"/>
      <c r="D2948" s="243"/>
      <c r="E2948" s="11"/>
      <c r="F2948" s="11"/>
      <c r="G2948" s="11"/>
      <c r="H2948" s="11"/>
      <c r="I2948" s="11"/>
      <c r="J2948" s="11"/>
      <c r="K2948" s="11"/>
      <c r="L2948" s="11"/>
      <c r="M2948" s="11"/>
      <c r="N2948" s="11"/>
      <c r="O2948" s="244"/>
      <c r="P2948" s="11"/>
      <c r="Q2948" s="245"/>
      <c r="R2948" s="11"/>
      <c r="S2948" s="11"/>
      <c r="T2948" s="11"/>
      <c r="U2948" s="11"/>
      <c r="V2948" s="11"/>
      <c r="W2948" s="11"/>
      <c r="X2948" s="11"/>
      <c r="Y2948" s="11"/>
      <c r="Z2948" s="246"/>
      <c r="AA29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8" s="250" t="e">
        <f>IF(tbl_TransDet_Exp[[#This Row],[+/-  (HR GL Detail)]]&lt;&gt;"",tbl_TransDet_Exp[[#This Row],[+/-  (HR GL Detail)]],IF(#REF!&lt;&gt;"",#REF!,""))</f>
        <v>#REF!</v>
      </c>
      <c r="AC2948" s="250" t="str">
        <f t="shared" si="138"/>
        <v>https://financials.omni.fsu.edu/psp/sprdfi/EMPLOYEE/ERP/c/AUDIT_EXPENSE_FUNCTIONS.TE_EXP_SHEET_INQ.GBL?SHEET_ID=</v>
      </c>
      <c r="AD2948" s="250" t="str">
        <f t="shared" si="139"/>
        <v>&amp;PAGE=EX_SHEET_ENTRY</v>
      </c>
      <c r="AE2948" s="250" t="str">
        <f>IF(LEFT(tbl_TransDet_Exp[[#This Row],[Journal Id]],2)="EX",TEXT(tbl_TransDet_Exp[[#This Row],[Vch /Ex /PayId]],"0000000000"),"")</f>
        <v/>
      </c>
      <c r="AF2948" s="250" t="b">
        <f>IF(tbl_TransDet_Exp[[#This Row],[ER Lookup and Format]]&lt;&gt;"",CONCATENATE(tbl_TransDet_Exp[[#This Row],[https://financials.omni.fsu.edu/psp/sprdfi/EMPLOYEE/ERP/c/AUDIT_EXPENSE_FUNCTIONS.TE_EXP_SHEET_INQ.GBL?SHEET_ID=]],AE2948,tbl_TransDet_Exp[[#This Row],[&amp;PAGE=EX_SHEET_ENTRY]]))</f>
        <v>0</v>
      </c>
      <c r="AG2948" s="250" t="str">
        <f t="shared" si="140"/>
        <v>https://docmgmt.its.fsu.edu/NolijWeb/public/apiLoginCheck.jsp?redir=../documentviewer/%3FdocumentId%3D</v>
      </c>
      <c r="AH29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8" s="250" t="str">
        <f>tbl_TransDet_Exp[[#Headers],[&amp;TargetFrameName=None]]</f>
        <v>&amp;TargetFrameName=None</v>
      </c>
      <c r="AJ29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8" s="71"/>
      <c r="AN2948" s="22"/>
      <c r="AO2948" s="22"/>
      <c r="AP2948" s="208"/>
      <c r="AQ2948" s="42" t="e">
        <f>IF(tbl_TransDet_Exp[[#This Row],[Custom SR Type]]="",INDEX(SR_Lookup[Section Name],MATCH(tbl_TransDet_Exp[[#This Row],[Account]],SR_Lookup[Account],0)),tbl_TransDet_Exp[[#This Row],[Custom SR Type]])</f>
        <v>#N/A</v>
      </c>
      <c r="AR2948" s="42">
        <f>VALUE(CONCATENATE(C2948,TEXT(tbl_TransDet_Exp[[#This Row],[Pd]],"00")))</f>
        <v>0</v>
      </c>
      <c r="AS2948" s="42" t="str">
        <f>TEXT(tbl_TransDet_Exp[[#This Row],[Project Id]],"000000")</f>
        <v>000000</v>
      </c>
      <c r="AT2948" s="42" t="e">
        <f>INDEX(Table11[Description],MATCH(tbl_TransDet_Exp[[#This Row],[Account]],Table11[GL Account],0))</f>
        <v>#N/A</v>
      </c>
      <c r="AU29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49" spans="2:47">
      <c r="B2949" s="11"/>
      <c r="C2949" s="243"/>
      <c r="D2949" s="243"/>
      <c r="E2949" s="11"/>
      <c r="F2949" s="11"/>
      <c r="G2949" s="11"/>
      <c r="H2949" s="11"/>
      <c r="I2949" s="11"/>
      <c r="J2949" s="11"/>
      <c r="K2949" s="11"/>
      <c r="L2949" s="11"/>
      <c r="M2949" s="11"/>
      <c r="N2949" s="11"/>
      <c r="O2949" s="244"/>
      <c r="P2949" s="11"/>
      <c r="Q2949" s="245"/>
      <c r="R2949" s="11"/>
      <c r="S2949" s="11"/>
      <c r="T2949" s="11"/>
      <c r="U2949" s="11"/>
      <c r="V2949" s="11"/>
      <c r="W2949" s="11"/>
      <c r="X2949" s="11"/>
      <c r="Y2949" s="11"/>
      <c r="Z2949" s="246"/>
      <c r="AA29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49" s="250" t="e">
        <f>IF(tbl_TransDet_Exp[[#This Row],[+/-  (HR GL Detail)]]&lt;&gt;"",tbl_TransDet_Exp[[#This Row],[+/-  (HR GL Detail)]],IF(#REF!&lt;&gt;"",#REF!,""))</f>
        <v>#REF!</v>
      </c>
      <c r="AC2949" s="250" t="str">
        <f t="shared" si="138"/>
        <v>https://financials.omni.fsu.edu/psp/sprdfi/EMPLOYEE/ERP/c/AUDIT_EXPENSE_FUNCTIONS.TE_EXP_SHEET_INQ.GBL?SHEET_ID=</v>
      </c>
      <c r="AD2949" s="250" t="str">
        <f t="shared" si="139"/>
        <v>&amp;PAGE=EX_SHEET_ENTRY</v>
      </c>
      <c r="AE2949" s="250" t="str">
        <f>IF(LEFT(tbl_TransDet_Exp[[#This Row],[Journal Id]],2)="EX",TEXT(tbl_TransDet_Exp[[#This Row],[Vch /Ex /PayId]],"0000000000"),"")</f>
        <v/>
      </c>
      <c r="AF2949" s="250" t="b">
        <f>IF(tbl_TransDet_Exp[[#This Row],[ER Lookup and Format]]&lt;&gt;"",CONCATENATE(tbl_TransDet_Exp[[#This Row],[https://financials.omni.fsu.edu/psp/sprdfi/EMPLOYEE/ERP/c/AUDIT_EXPENSE_FUNCTIONS.TE_EXP_SHEET_INQ.GBL?SHEET_ID=]],AE2949,tbl_TransDet_Exp[[#This Row],[&amp;PAGE=EX_SHEET_ENTRY]]))</f>
        <v>0</v>
      </c>
      <c r="AG2949" s="250" t="str">
        <f t="shared" si="140"/>
        <v>https://docmgmt.its.fsu.edu/NolijWeb/public/apiLoginCheck.jsp?redir=../documentviewer/%3FdocumentId%3D</v>
      </c>
      <c r="AH29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49" s="250" t="str">
        <f>tbl_TransDet_Exp[[#Headers],[&amp;TargetFrameName=None]]</f>
        <v>&amp;TargetFrameName=None</v>
      </c>
      <c r="AJ29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49" s="71"/>
      <c r="AN2949" s="22"/>
      <c r="AO2949" s="22"/>
      <c r="AP2949" s="208"/>
      <c r="AQ2949" s="42" t="e">
        <f>IF(tbl_TransDet_Exp[[#This Row],[Custom SR Type]]="",INDEX(SR_Lookup[Section Name],MATCH(tbl_TransDet_Exp[[#This Row],[Account]],SR_Lookup[Account],0)),tbl_TransDet_Exp[[#This Row],[Custom SR Type]])</f>
        <v>#N/A</v>
      </c>
      <c r="AR2949" s="42">
        <f>VALUE(CONCATENATE(C2949,TEXT(tbl_TransDet_Exp[[#This Row],[Pd]],"00")))</f>
        <v>0</v>
      </c>
      <c r="AS2949" s="42" t="str">
        <f>TEXT(tbl_TransDet_Exp[[#This Row],[Project Id]],"000000")</f>
        <v>000000</v>
      </c>
      <c r="AT2949" s="42" t="e">
        <f>INDEX(Table11[Description],MATCH(tbl_TransDet_Exp[[#This Row],[Account]],Table11[GL Account],0))</f>
        <v>#N/A</v>
      </c>
      <c r="AU29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0" spans="2:47">
      <c r="B2950" s="11"/>
      <c r="C2950" s="243"/>
      <c r="D2950" s="243"/>
      <c r="E2950" s="11"/>
      <c r="F2950" s="11"/>
      <c r="G2950" s="11"/>
      <c r="H2950" s="11"/>
      <c r="I2950" s="11"/>
      <c r="J2950" s="11"/>
      <c r="K2950" s="11"/>
      <c r="L2950" s="11"/>
      <c r="M2950" s="11"/>
      <c r="N2950" s="11"/>
      <c r="O2950" s="244"/>
      <c r="P2950" s="11"/>
      <c r="Q2950" s="245"/>
      <c r="R2950" s="11"/>
      <c r="S2950" s="11"/>
      <c r="T2950" s="11"/>
      <c r="U2950" s="11"/>
      <c r="V2950" s="11"/>
      <c r="W2950" s="11"/>
      <c r="X2950" s="11"/>
      <c r="Y2950" s="11"/>
      <c r="Z2950" s="246"/>
      <c r="AA29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0" s="250" t="e">
        <f>IF(tbl_TransDet_Exp[[#This Row],[+/-  (HR GL Detail)]]&lt;&gt;"",tbl_TransDet_Exp[[#This Row],[+/-  (HR GL Detail)]],IF(#REF!&lt;&gt;"",#REF!,""))</f>
        <v>#REF!</v>
      </c>
      <c r="AC2950" s="250" t="str">
        <f t="shared" si="138"/>
        <v>https://financials.omni.fsu.edu/psp/sprdfi/EMPLOYEE/ERP/c/AUDIT_EXPENSE_FUNCTIONS.TE_EXP_SHEET_INQ.GBL?SHEET_ID=</v>
      </c>
      <c r="AD2950" s="250" t="str">
        <f t="shared" si="139"/>
        <v>&amp;PAGE=EX_SHEET_ENTRY</v>
      </c>
      <c r="AE2950" s="250" t="str">
        <f>IF(LEFT(tbl_TransDet_Exp[[#This Row],[Journal Id]],2)="EX",TEXT(tbl_TransDet_Exp[[#This Row],[Vch /Ex /PayId]],"0000000000"),"")</f>
        <v/>
      </c>
      <c r="AF2950" s="250" t="b">
        <f>IF(tbl_TransDet_Exp[[#This Row],[ER Lookup and Format]]&lt;&gt;"",CONCATENATE(tbl_TransDet_Exp[[#This Row],[https://financials.omni.fsu.edu/psp/sprdfi/EMPLOYEE/ERP/c/AUDIT_EXPENSE_FUNCTIONS.TE_EXP_SHEET_INQ.GBL?SHEET_ID=]],AE2950,tbl_TransDet_Exp[[#This Row],[&amp;PAGE=EX_SHEET_ENTRY]]))</f>
        <v>0</v>
      </c>
      <c r="AG2950" s="250" t="str">
        <f t="shared" si="140"/>
        <v>https://docmgmt.its.fsu.edu/NolijWeb/public/apiLoginCheck.jsp?redir=../documentviewer/%3FdocumentId%3D</v>
      </c>
      <c r="AH29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0" s="250" t="str">
        <f>tbl_TransDet_Exp[[#Headers],[&amp;TargetFrameName=None]]</f>
        <v>&amp;TargetFrameName=None</v>
      </c>
      <c r="AJ29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0" s="71"/>
      <c r="AN2950" s="22"/>
      <c r="AO2950" s="22"/>
      <c r="AP2950" s="208"/>
      <c r="AQ2950" s="42" t="e">
        <f>IF(tbl_TransDet_Exp[[#This Row],[Custom SR Type]]="",INDEX(SR_Lookup[Section Name],MATCH(tbl_TransDet_Exp[[#This Row],[Account]],SR_Lookup[Account],0)),tbl_TransDet_Exp[[#This Row],[Custom SR Type]])</f>
        <v>#N/A</v>
      </c>
      <c r="AR2950" s="42">
        <f>VALUE(CONCATENATE(C2950,TEXT(tbl_TransDet_Exp[[#This Row],[Pd]],"00")))</f>
        <v>0</v>
      </c>
      <c r="AS2950" s="42" t="str">
        <f>TEXT(tbl_TransDet_Exp[[#This Row],[Project Id]],"000000")</f>
        <v>000000</v>
      </c>
      <c r="AT2950" s="42" t="e">
        <f>INDEX(Table11[Description],MATCH(tbl_TransDet_Exp[[#This Row],[Account]],Table11[GL Account],0))</f>
        <v>#N/A</v>
      </c>
      <c r="AU29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1" spans="2:47">
      <c r="B2951" s="11"/>
      <c r="C2951" s="243"/>
      <c r="D2951" s="243"/>
      <c r="E2951" s="11"/>
      <c r="F2951" s="11"/>
      <c r="G2951" s="11"/>
      <c r="H2951" s="11"/>
      <c r="I2951" s="11"/>
      <c r="J2951" s="11"/>
      <c r="K2951" s="11"/>
      <c r="L2951" s="11"/>
      <c r="M2951" s="11"/>
      <c r="N2951" s="11"/>
      <c r="O2951" s="244"/>
      <c r="P2951" s="11"/>
      <c r="Q2951" s="245"/>
      <c r="R2951" s="11"/>
      <c r="S2951" s="11"/>
      <c r="T2951" s="11"/>
      <c r="U2951" s="11"/>
      <c r="V2951" s="11"/>
      <c r="W2951" s="11"/>
      <c r="X2951" s="11"/>
      <c r="Y2951" s="11"/>
      <c r="Z2951" s="246"/>
      <c r="AA29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1" s="250" t="e">
        <f>IF(tbl_TransDet_Exp[[#This Row],[+/-  (HR GL Detail)]]&lt;&gt;"",tbl_TransDet_Exp[[#This Row],[+/-  (HR GL Detail)]],IF(#REF!&lt;&gt;"",#REF!,""))</f>
        <v>#REF!</v>
      </c>
      <c r="AC2951" s="250" t="str">
        <f t="shared" si="138"/>
        <v>https://financials.omni.fsu.edu/psp/sprdfi/EMPLOYEE/ERP/c/AUDIT_EXPENSE_FUNCTIONS.TE_EXP_SHEET_INQ.GBL?SHEET_ID=</v>
      </c>
      <c r="AD2951" s="250" t="str">
        <f t="shared" si="139"/>
        <v>&amp;PAGE=EX_SHEET_ENTRY</v>
      </c>
      <c r="AE2951" s="250" t="str">
        <f>IF(LEFT(tbl_TransDet_Exp[[#This Row],[Journal Id]],2)="EX",TEXT(tbl_TransDet_Exp[[#This Row],[Vch /Ex /PayId]],"0000000000"),"")</f>
        <v/>
      </c>
      <c r="AF2951" s="250" t="b">
        <f>IF(tbl_TransDet_Exp[[#This Row],[ER Lookup and Format]]&lt;&gt;"",CONCATENATE(tbl_TransDet_Exp[[#This Row],[https://financials.omni.fsu.edu/psp/sprdfi/EMPLOYEE/ERP/c/AUDIT_EXPENSE_FUNCTIONS.TE_EXP_SHEET_INQ.GBL?SHEET_ID=]],AE2951,tbl_TransDet_Exp[[#This Row],[&amp;PAGE=EX_SHEET_ENTRY]]))</f>
        <v>0</v>
      </c>
      <c r="AG2951" s="250" t="str">
        <f t="shared" si="140"/>
        <v>https://docmgmt.its.fsu.edu/NolijWeb/public/apiLoginCheck.jsp?redir=../documentviewer/%3FdocumentId%3D</v>
      </c>
      <c r="AH29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1" s="250" t="str">
        <f>tbl_TransDet_Exp[[#Headers],[&amp;TargetFrameName=None]]</f>
        <v>&amp;TargetFrameName=None</v>
      </c>
      <c r="AJ29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1" s="71"/>
      <c r="AN2951" s="22"/>
      <c r="AO2951" s="22"/>
      <c r="AP2951" s="208"/>
      <c r="AQ2951" s="42" t="e">
        <f>IF(tbl_TransDet_Exp[[#This Row],[Custom SR Type]]="",INDEX(SR_Lookup[Section Name],MATCH(tbl_TransDet_Exp[[#This Row],[Account]],SR_Lookup[Account],0)),tbl_TransDet_Exp[[#This Row],[Custom SR Type]])</f>
        <v>#N/A</v>
      </c>
      <c r="AR2951" s="42">
        <f>VALUE(CONCATENATE(C2951,TEXT(tbl_TransDet_Exp[[#This Row],[Pd]],"00")))</f>
        <v>0</v>
      </c>
      <c r="AS2951" s="42" t="str">
        <f>TEXT(tbl_TransDet_Exp[[#This Row],[Project Id]],"000000")</f>
        <v>000000</v>
      </c>
      <c r="AT2951" s="42" t="e">
        <f>INDEX(Table11[Description],MATCH(tbl_TransDet_Exp[[#This Row],[Account]],Table11[GL Account],0))</f>
        <v>#N/A</v>
      </c>
      <c r="AU29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2" spans="2:47">
      <c r="B2952" s="11"/>
      <c r="C2952" s="243"/>
      <c r="D2952" s="243"/>
      <c r="E2952" s="11"/>
      <c r="F2952" s="11"/>
      <c r="G2952" s="11"/>
      <c r="H2952" s="11"/>
      <c r="I2952" s="11"/>
      <c r="J2952" s="11"/>
      <c r="K2952" s="11"/>
      <c r="L2952" s="11"/>
      <c r="M2952" s="11"/>
      <c r="N2952" s="11"/>
      <c r="O2952" s="244"/>
      <c r="P2952" s="11"/>
      <c r="Q2952" s="245"/>
      <c r="R2952" s="11"/>
      <c r="S2952" s="11"/>
      <c r="T2952" s="11"/>
      <c r="U2952" s="11"/>
      <c r="V2952" s="11"/>
      <c r="W2952" s="11"/>
      <c r="X2952" s="11"/>
      <c r="Y2952" s="11"/>
      <c r="Z2952" s="246"/>
      <c r="AA29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2" s="250" t="e">
        <f>IF(tbl_TransDet_Exp[[#This Row],[+/-  (HR GL Detail)]]&lt;&gt;"",tbl_TransDet_Exp[[#This Row],[+/-  (HR GL Detail)]],IF(#REF!&lt;&gt;"",#REF!,""))</f>
        <v>#REF!</v>
      </c>
      <c r="AC2952" s="250" t="str">
        <f t="shared" si="138"/>
        <v>https://financials.omni.fsu.edu/psp/sprdfi/EMPLOYEE/ERP/c/AUDIT_EXPENSE_FUNCTIONS.TE_EXP_SHEET_INQ.GBL?SHEET_ID=</v>
      </c>
      <c r="AD2952" s="250" t="str">
        <f t="shared" si="139"/>
        <v>&amp;PAGE=EX_SHEET_ENTRY</v>
      </c>
      <c r="AE2952" s="250" t="str">
        <f>IF(LEFT(tbl_TransDet_Exp[[#This Row],[Journal Id]],2)="EX",TEXT(tbl_TransDet_Exp[[#This Row],[Vch /Ex /PayId]],"0000000000"),"")</f>
        <v/>
      </c>
      <c r="AF2952" s="250" t="b">
        <f>IF(tbl_TransDet_Exp[[#This Row],[ER Lookup and Format]]&lt;&gt;"",CONCATENATE(tbl_TransDet_Exp[[#This Row],[https://financials.omni.fsu.edu/psp/sprdfi/EMPLOYEE/ERP/c/AUDIT_EXPENSE_FUNCTIONS.TE_EXP_SHEET_INQ.GBL?SHEET_ID=]],AE2952,tbl_TransDet_Exp[[#This Row],[&amp;PAGE=EX_SHEET_ENTRY]]))</f>
        <v>0</v>
      </c>
      <c r="AG2952" s="250" t="str">
        <f t="shared" si="140"/>
        <v>https://docmgmt.its.fsu.edu/NolijWeb/public/apiLoginCheck.jsp?redir=../documentviewer/%3FdocumentId%3D</v>
      </c>
      <c r="AH29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2" s="250" t="str">
        <f>tbl_TransDet_Exp[[#Headers],[&amp;TargetFrameName=None]]</f>
        <v>&amp;TargetFrameName=None</v>
      </c>
      <c r="AJ29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2" s="71"/>
      <c r="AN2952" s="22"/>
      <c r="AO2952" s="22"/>
      <c r="AP2952" s="208"/>
      <c r="AQ2952" s="42" t="e">
        <f>IF(tbl_TransDet_Exp[[#This Row],[Custom SR Type]]="",INDEX(SR_Lookup[Section Name],MATCH(tbl_TransDet_Exp[[#This Row],[Account]],SR_Lookup[Account],0)),tbl_TransDet_Exp[[#This Row],[Custom SR Type]])</f>
        <v>#N/A</v>
      </c>
      <c r="AR2952" s="42">
        <f>VALUE(CONCATENATE(C2952,TEXT(tbl_TransDet_Exp[[#This Row],[Pd]],"00")))</f>
        <v>0</v>
      </c>
      <c r="AS2952" s="42" t="str">
        <f>TEXT(tbl_TransDet_Exp[[#This Row],[Project Id]],"000000")</f>
        <v>000000</v>
      </c>
      <c r="AT2952" s="42" t="e">
        <f>INDEX(Table11[Description],MATCH(tbl_TransDet_Exp[[#This Row],[Account]],Table11[GL Account],0))</f>
        <v>#N/A</v>
      </c>
      <c r="AU29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3" spans="2:47">
      <c r="B2953" s="11"/>
      <c r="C2953" s="243"/>
      <c r="D2953" s="243"/>
      <c r="E2953" s="11"/>
      <c r="F2953" s="11"/>
      <c r="G2953" s="11"/>
      <c r="H2953" s="11"/>
      <c r="I2953" s="11"/>
      <c r="J2953" s="11"/>
      <c r="K2953" s="11"/>
      <c r="L2953" s="11"/>
      <c r="M2953" s="11"/>
      <c r="N2953" s="11"/>
      <c r="O2953" s="244"/>
      <c r="P2953" s="11"/>
      <c r="Q2953" s="245"/>
      <c r="R2953" s="11"/>
      <c r="S2953" s="11"/>
      <c r="T2953" s="11"/>
      <c r="U2953" s="11"/>
      <c r="V2953" s="11"/>
      <c r="W2953" s="11"/>
      <c r="X2953" s="11"/>
      <c r="Y2953" s="11"/>
      <c r="Z2953" s="246"/>
      <c r="AA29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3" s="250" t="e">
        <f>IF(tbl_TransDet_Exp[[#This Row],[+/-  (HR GL Detail)]]&lt;&gt;"",tbl_TransDet_Exp[[#This Row],[+/-  (HR GL Detail)]],IF(#REF!&lt;&gt;"",#REF!,""))</f>
        <v>#REF!</v>
      </c>
      <c r="AC2953" s="250" t="str">
        <f t="shared" si="138"/>
        <v>https://financials.omni.fsu.edu/psp/sprdfi/EMPLOYEE/ERP/c/AUDIT_EXPENSE_FUNCTIONS.TE_EXP_SHEET_INQ.GBL?SHEET_ID=</v>
      </c>
      <c r="AD2953" s="250" t="str">
        <f t="shared" si="139"/>
        <v>&amp;PAGE=EX_SHEET_ENTRY</v>
      </c>
      <c r="AE2953" s="250" t="str">
        <f>IF(LEFT(tbl_TransDet_Exp[[#This Row],[Journal Id]],2)="EX",TEXT(tbl_TransDet_Exp[[#This Row],[Vch /Ex /PayId]],"0000000000"),"")</f>
        <v/>
      </c>
      <c r="AF2953" s="250" t="b">
        <f>IF(tbl_TransDet_Exp[[#This Row],[ER Lookup and Format]]&lt;&gt;"",CONCATENATE(tbl_TransDet_Exp[[#This Row],[https://financials.omni.fsu.edu/psp/sprdfi/EMPLOYEE/ERP/c/AUDIT_EXPENSE_FUNCTIONS.TE_EXP_SHEET_INQ.GBL?SHEET_ID=]],AE2953,tbl_TransDet_Exp[[#This Row],[&amp;PAGE=EX_SHEET_ENTRY]]))</f>
        <v>0</v>
      </c>
      <c r="AG2953" s="250" t="str">
        <f t="shared" si="140"/>
        <v>https://docmgmt.its.fsu.edu/NolijWeb/public/apiLoginCheck.jsp?redir=../documentviewer/%3FdocumentId%3D</v>
      </c>
      <c r="AH29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3" s="250" t="str">
        <f>tbl_TransDet_Exp[[#Headers],[&amp;TargetFrameName=None]]</f>
        <v>&amp;TargetFrameName=None</v>
      </c>
      <c r="AJ29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3" s="71"/>
      <c r="AN2953" s="22"/>
      <c r="AO2953" s="22"/>
      <c r="AP2953" s="208"/>
      <c r="AQ2953" s="42" t="e">
        <f>IF(tbl_TransDet_Exp[[#This Row],[Custom SR Type]]="",INDEX(SR_Lookup[Section Name],MATCH(tbl_TransDet_Exp[[#This Row],[Account]],SR_Lookup[Account],0)),tbl_TransDet_Exp[[#This Row],[Custom SR Type]])</f>
        <v>#N/A</v>
      </c>
      <c r="AR2953" s="42">
        <f>VALUE(CONCATENATE(C2953,TEXT(tbl_TransDet_Exp[[#This Row],[Pd]],"00")))</f>
        <v>0</v>
      </c>
      <c r="AS2953" s="42" t="str">
        <f>TEXT(tbl_TransDet_Exp[[#This Row],[Project Id]],"000000")</f>
        <v>000000</v>
      </c>
      <c r="AT2953" s="42" t="e">
        <f>INDEX(Table11[Description],MATCH(tbl_TransDet_Exp[[#This Row],[Account]],Table11[GL Account],0))</f>
        <v>#N/A</v>
      </c>
      <c r="AU29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4" spans="2:47">
      <c r="B2954" s="11"/>
      <c r="C2954" s="243"/>
      <c r="D2954" s="243"/>
      <c r="E2954" s="11"/>
      <c r="F2954" s="11"/>
      <c r="G2954" s="11"/>
      <c r="H2954" s="11"/>
      <c r="I2954" s="11"/>
      <c r="J2954" s="11"/>
      <c r="K2954" s="11"/>
      <c r="L2954" s="11"/>
      <c r="M2954" s="11"/>
      <c r="N2954" s="11"/>
      <c r="O2954" s="244"/>
      <c r="P2954" s="11"/>
      <c r="Q2954" s="245"/>
      <c r="R2954" s="11"/>
      <c r="S2954" s="11"/>
      <c r="T2954" s="11"/>
      <c r="U2954" s="11"/>
      <c r="V2954" s="11"/>
      <c r="W2954" s="11"/>
      <c r="X2954" s="11"/>
      <c r="Y2954" s="11"/>
      <c r="Z2954" s="246"/>
      <c r="AA29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4" s="250" t="e">
        <f>IF(tbl_TransDet_Exp[[#This Row],[+/-  (HR GL Detail)]]&lt;&gt;"",tbl_TransDet_Exp[[#This Row],[+/-  (HR GL Detail)]],IF(#REF!&lt;&gt;"",#REF!,""))</f>
        <v>#REF!</v>
      </c>
      <c r="AC2954" s="250" t="str">
        <f t="shared" ref="AC2954:AC3017" si="141">$AC$2</f>
        <v>https://financials.omni.fsu.edu/psp/sprdfi/EMPLOYEE/ERP/c/AUDIT_EXPENSE_FUNCTIONS.TE_EXP_SHEET_INQ.GBL?SHEET_ID=</v>
      </c>
      <c r="AD2954" s="250" t="str">
        <f t="shared" ref="AD2954:AD3017" si="142">$AD$2</f>
        <v>&amp;PAGE=EX_SHEET_ENTRY</v>
      </c>
      <c r="AE2954" s="250" t="str">
        <f>IF(LEFT(tbl_TransDet_Exp[[#This Row],[Journal Id]],2)="EX",TEXT(tbl_TransDet_Exp[[#This Row],[Vch /Ex /PayId]],"0000000000"),"")</f>
        <v/>
      </c>
      <c r="AF2954" s="250" t="b">
        <f>IF(tbl_TransDet_Exp[[#This Row],[ER Lookup and Format]]&lt;&gt;"",CONCATENATE(tbl_TransDet_Exp[[#This Row],[https://financials.omni.fsu.edu/psp/sprdfi/EMPLOYEE/ERP/c/AUDIT_EXPENSE_FUNCTIONS.TE_EXP_SHEET_INQ.GBL?SHEET_ID=]],AE2954,tbl_TransDet_Exp[[#This Row],[&amp;PAGE=EX_SHEET_ENTRY]]))</f>
        <v>0</v>
      </c>
      <c r="AG2954" s="250" t="str">
        <f t="shared" ref="AG2954:AG3017" si="143">$AG$2</f>
        <v>https://docmgmt.its.fsu.edu/NolijWeb/public/apiLoginCheck.jsp?redir=../documentviewer/%3FdocumentId%3D</v>
      </c>
      <c r="AH29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4" s="250" t="str">
        <f>tbl_TransDet_Exp[[#Headers],[&amp;TargetFrameName=None]]</f>
        <v>&amp;TargetFrameName=None</v>
      </c>
      <c r="AJ29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4" s="71"/>
      <c r="AN2954" s="22"/>
      <c r="AO2954" s="22"/>
      <c r="AP2954" s="208"/>
      <c r="AQ2954" s="42" t="e">
        <f>IF(tbl_TransDet_Exp[[#This Row],[Custom SR Type]]="",INDEX(SR_Lookup[Section Name],MATCH(tbl_TransDet_Exp[[#This Row],[Account]],SR_Lookup[Account],0)),tbl_TransDet_Exp[[#This Row],[Custom SR Type]])</f>
        <v>#N/A</v>
      </c>
      <c r="AR2954" s="42">
        <f>VALUE(CONCATENATE(C2954,TEXT(tbl_TransDet_Exp[[#This Row],[Pd]],"00")))</f>
        <v>0</v>
      </c>
      <c r="AS2954" s="42" t="str">
        <f>TEXT(tbl_TransDet_Exp[[#This Row],[Project Id]],"000000")</f>
        <v>000000</v>
      </c>
      <c r="AT2954" s="42" t="e">
        <f>INDEX(Table11[Description],MATCH(tbl_TransDet_Exp[[#This Row],[Account]],Table11[GL Account],0))</f>
        <v>#N/A</v>
      </c>
      <c r="AU29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5" spans="2:47">
      <c r="B2955" s="11"/>
      <c r="C2955" s="243"/>
      <c r="D2955" s="243"/>
      <c r="E2955" s="11"/>
      <c r="F2955" s="11"/>
      <c r="G2955" s="11"/>
      <c r="H2955" s="11"/>
      <c r="I2955" s="11"/>
      <c r="J2955" s="11"/>
      <c r="K2955" s="11"/>
      <c r="L2955" s="11"/>
      <c r="M2955" s="11"/>
      <c r="N2955" s="11"/>
      <c r="O2955" s="244"/>
      <c r="P2955" s="11"/>
      <c r="Q2955" s="245"/>
      <c r="R2955" s="11"/>
      <c r="S2955" s="11"/>
      <c r="T2955" s="11"/>
      <c r="U2955" s="11"/>
      <c r="V2955" s="11"/>
      <c r="W2955" s="11"/>
      <c r="X2955" s="11"/>
      <c r="Y2955" s="11"/>
      <c r="Z2955" s="246"/>
      <c r="AA29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5" s="250" t="e">
        <f>IF(tbl_TransDet_Exp[[#This Row],[+/-  (HR GL Detail)]]&lt;&gt;"",tbl_TransDet_Exp[[#This Row],[+/-  (HR GL Detail)]],IF(#REF!&lt;&gt;"",#REF!,""))</f>
        <v>#REF!</v>
      </c>
      <c r="AC2955" s="250" t="str">
        <f t="shared" si="141"/>
        <v>https://financials.omni.fsu.edu/psp/sprdfi/EMPLOYEE/ERP/c/AUDIT_EXPENSE_FUNCTIONS.TE_EXP_SHEET_INQ.GBL?SHEET_ID=</v>
      </c>
      <c r="AD2955" s="250" t="str">
        <f t="shared" si="142"/>
        <v>&amp;PAGE=EX_SHEET_ENTRY</v>
      </c>
      <c r="AE2955" s="250" t="str">
        <f>IF(LEFT(tbl_TransDet_Exp[[#This Row],[Journal Id]],2)="EX",TEXT(tbl_TransDet_Exp[[#This Row],[Vch /Ex /PayId]],"0000000000"),"")</f>
        <v/>
      </c>
      <c r="AF2955" s="250" t="b">
        <f>IF(tbl_TransDet_Exp[[#This Row],[ER Lookup and Format]]&lt;&gt;"",CONCATENATE(tbl_TransDet_Exp[[#This Row],[https://financials.omni.fsu.edu/psp/sprdfi/EMPLOYEE/ERP/c/AUDIT_EXPENSE_FUNCTIONS.TE_EXP_SHEET_INQ.GBL?SHEET_ID=]],AE2955,tbl_TransDet_Exp[[#This Row],[&amp;PAGE=EX_SHEET_ENTRY]]))</f>
        <v>0</v>
      </c>
      <c r="AG2955" s="250" t="str">
        <f t="shared" si="143"/>
        <v>https://docmgmt.its.fsu.edu/NolijWeb/public/apiLoginCheck.jsp?redir=../documentviewer/%3FdocumentId%3D</v>
      </c>
      <c r="AH29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5" s="250" t="str">
        <f>tbl_TransDet_Exp[[#Headers],[&amp;TargetFrameName=None]]</f>
        <v>&amp;TargetFrameName=None</v>
      </c>
      <c r="AJ29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5" s="71"/>
      <c r="AN2955" s="22"/>
      <c r="AO2955" s="22"/>
      <c r="AP2955" s="208"/>
      <c r="AQ2955" s="42" t="e">
        <f>IF(tbl_TransDet_Exp[[#This Row],[Custom SR Type]]="",INDEX(SR_Lookup[Section Name],MATCH(tbl_TransDet_Exp[[#This Row],[Account]],SR_Lookup[Account],0)),tbl_TransDet_Exp[[#This Row],[Custom SR Type]])</f>
        <v>#N/A</v>
      </c>
      <c r="AR2955" s="42">
        <f>VALUE(CONCATENATE(C2955,TEXT(tbl_TransDet_Exp[[#This Row],[Pd]],"00")))</f>
        <v>0</v>
      </c>
      <c r="AS2955" s="42" t="str">
        <f>TEXT(tbl_TransDet_Exp[[#This Row],[Project Id]],"000000")</f>
        <v>000000</v>
      </c>
      <c r="AT2955" s="42" t="e">
        <f>INDEX(Table11[Description],MATCH(tbl_TransDet_Exp[[#This Row],[Account]],Table11[GL Account],0))</f>
        <v>#N/A</v>
      </c>
      <c r="AU29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6" spans="2:47">
      <c r="B2956" s="11"/>
      <c r="C2956" s="243"/>
      <c r="D2956" s="243"/>
      <c r="E2956" s="11"/>
      <c r="F2956" s="11"/>
      <c r="G2956" s="11"/>
      <c r="H2956" s="11"/>
      <c r="I2956" s="11"/>
      <c r="J2956" s="11"/>
      <c r="K2956" s="11"/>
      <c r="L2956" s="11"/>
      <c r="M2956" s="11"/>
      <c r="N2956" s="11"/>
      <c r="O2956" s="244"/>
      <c r="P2956" s="11"/>
      <c r="Q2956" s="245"/>
      <c r="R2956" s="11"/>
      <c r="S2956" s="11"/>
      <c r="T2956" s="11"/>
      <c r="U2956" s="11"/>
      <c r="V2956" s="11"/>
      <c r="W2956" s="11"/>
      <c r="X2956" s="11"/>
      <c r="Y2956" s="11"/>
      <c r="Z2956" s="246"/>
      <c r="AA29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6" s="250" t="e">
        <f>IF(tbl_TransDet_Exp[[#This Row],[+/-  (HR GL Detail)]]&lt;&gt;"",tbl_TransDet_Exp[[#This Row],[+/-  (HR GL Detail)]],IF(#REF!&lt;&gt;"",#REF!,""))</f>
        <v>#REF!</v>
      </c>
      <c r="AC2956" s="250" t="str">
        <f t="shared" si="141"/>
        <v>https://financials.omni.fsu.edu/psp/sprdfi/EMPLOYEE/ERP/c/AUDIT_EXPENSE_FUNCTIONS.TE_EXP_SHEET_INQ.GBL?SHEET_ID=</v>
      </c>
      <c r="AD2956" s="250" t="str">
        <f t="shared" si="142"/>
        <v>&amp;PAGE=EX_SHEET_ENTRY</v>
      </c>
      <c r="AE2956" s="250" t="str">
        <f>IF(LEFT(tbl_TransDet_Exp[[#This Row],[Journal Id]],2)="EX",TEXT(tbl_TransDet_Exp[[#This Row],[Vch /Ex /PayId]],"0000000000"),"")</f>
        <v/>
      </c>
      <c r="AF2956" s="250" t="b">
        <f>IF(tbl_TransDet_Exp[[#This Row],[ER Lookup and Format]]&lt;&gt;"",CONCATENATE(tbl_TransDet_Exp[[#This Row],[https://financials.omni.fsu.edu/psp/sprdfi/EMPLOYEE/ERP/c/AUDIT_EXPENSE_FUNCTIONS.TE_EXP_SHEET_INQ.GBL?SHEET_ID=]],AE2956,tbl_TransDet_Exp[[#This Row],[&amp;PAGE=EX_SHEET_ENTRY]]))</f>
        <v>0</v>
      </c>
      <c r="AG2956" s="250" t="str">
        <f t="shared" si="143"/>
        <v>https://docmgmt.its.fsu.edu/NolijWeb/public/apiLoginCheck.jsp?redir=../documentviewer/%3FdocumentId%3D</v>
      </c>
      <c r="AH29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6" s="250" t="str">
        <f>tbl_TransDet_Exp[[#Headers],[&amp;TargetFrameName=None]]</f>
        <v>&amp;TargetFrameName=None</v>
      </c>
      <c r="AJ29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6" s="71"/>
      <c r="AN2956" s="22"/>
      <c r="AO2956" s="22"/>
      <c r="AP2956" s="208"/>
      <c r="AQ2956" s="42" t="e">
        <f>IF(tbl_TransDet_Exp[[#This Row],[Custom SR Type]]="",INDEX(SR_Lookup[Section Name],MATCH(tbl_TransDet_Exp[[#This Row],[Account]],SR_Lookup[Account],0)),tbl_TransDet_Exp[[#This Row],[Custom SR Type]])</f>
        <v>#N/A</v>
      </c>
      <c r="AR2956" s="42">
        <f>VALUE(CONCATENATE(C2956,TEXT(tbl_TransDet_Exp[[#This Row],[Pd]],"00")))</f>
        <v>0</v>
      </c>
      <c r="AS2956" s="42" t="str">
        <f>TEXT(tbl_TransDet_Exp[[#This Row],[Project Id]],"000000")</f>
        <v>000000</v>
      </c>
      <c r="AT2956" s="42" t="e">
        <f>INDEX(Table11[Description],MATCH(tbl_TransDet_Exp[[#This Row],[Account]],Table11[GL Account],0))</f>
        <v>#N/A</v>
      </c>
      <c r="AU29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7" spans="2:47">
      <c r="B2957" s="11"/>
      <c r="C2957" s="243"/>
      <c r="D2957" s="243"/>
      <c r="E2957" s="11"/>
      <c r="F2957" s="11"/>
      <c r="G2957" s="11"/>
      <c r="H2957" s="11"/>
      <c r="I2957" s="11"/>
      <c r="J2957" s="11"/>
      <c r="K2957" s="11"/>
      <c r="L2957" s="11"/>
      <c r="M2957" s="11"/>
      <c r="N2957" s="11"/>
      <c r="O2957" s="244"/>
      <c r="P2957" s="11"/>
      <c r="Q2957" s="245"/>
      <c r="R2957" s="11"/>
      <c r="S2957" s="11"/>
      <c r="T2957" s="11"/>
      <c r="U2957" s="11"/>
      <c r="V2957" s="11"/>
      <c r="W2957" s="11"/>
      <c r="X2957" s="11"/>
      <c r="Y2957" s="11"/>
      <c r="Z2957" s="246"/>
      <c r="AA29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7" s="250" t="e">
        <f>IF(tbl_TransDet_Exp[[#This Row],[+/-  (HR GL Detail)]]&lt;&gt;"",tbl_TransDet_Exp[[#This Row],[+/-  (HR GL Detail)]],IF(#REF!&lt;&gt;"",#REF!,""))</f>
        <v>#REF!</v>
      </c>
      <c r="AC2957" s="250" t="str">
        <f t="shared" si="141"/>
        <v>https://financials.omni.fsu.edu/psp/sprdfi/EMPLOYEE/ERP/c/AUDIT_EXPENSE_FUNCTIONS.TE_EXP_SHEET_INQ.GBL?SHEET_ID=</v>
      </c>
      <c r="AD2957" s="250" t="str">
        <f t="shared" si="142"/>
        <v>&amp;PAGE=EX_SHEET_ENTRY</v>
      </c>
      <c r="AE2957" s="250" t="str">
        <f>IF(LEFT(tbl_TransDet_Exp[[#This Row],[Journal Id]],2)="EX",TEXT(tbl_TransDet_Exp[[#This Row],[Vch /Ex /PayId]],"0000000000"),"")</f>
        <v/>
      </c>
      <c r="AF2957" s="250" t="b">
        <f>IF(tbl_TransDet_Exp[[#This Row],[ER Lookup and Format]]&lt;&gt;"",CONCATENATE(tbl_TransDet_Exp[[#This Row],[https://financials.omni.fsu.edu/psp/sprdfi/EMPLOYEE/ERP/c/AUDIT_EXPENSE_FUNCTIONS.TE_EXP_SHEET_INQ.GBL?SHEET_ID=]],AE2957,tbl_TransDet_Exp[[#This Row],[&amp;PAGE=EX_SHEET_ENTRY]]))</f>
        <v>0</v>
      </c>
      <c r="AG2957" s="250" t="str">
        <f t="shared" si="143"/>
        <v>https://docmgmt.its.fsu.edu/NolijWeb/public/apiLoginCheck.jsp?redir=../documentviewer/%3FdocumentId%3D</v>
      </c>
      <c r="AH29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7" s="250" t="str">
        <f>tbl_TransDet_Exp[[#Headers],[&amp;TargetFrameName=None]]</f>
        <v>&amp;TargetFrameName=None</v>
      </c>
      <c r="AJ29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7" s="71"/>
      <c r="AN2957" s="22"/>
      <c r="AO2957" s="22"/>
      <c r="AP2957" s="208"/>
      <c r="AQ2957" s="42" t="e">
        <f>IF(tbl_TransDet_Exp[[#This Row],[Custom SR Type]]="",INDEX(SR_Lookup[Section Name],MATCH(tbl_TransDet_Exp[[#This Row],[Account]],SR_Lookup[Account],0)),tbl_TransDet_Exp[[#This Row],[Custom SR Type]])</f>
        <v>#N/A</v>
      </c>
      <c r="AR2957" s="42">
        <f>VALUE(CONCATENATE(C2957,TEXT(tbl_TransDet_Exp[[#This Row],[Pd]],"00")))</f>
        <v>0</v>
      </c>
      <c r="AS2957" s="42" t="str">
        <f>TEXT(tbl_TransDet_Exp[[#This Row],[Project Id]],"000000")</f>
        <v>000000</v>
      </c>
      <c r="AT2957" s="42" t="e">
        <f>INDEX(Table11[Description],MATCH(tbl_TransDet_Exp[[#This Row],[Account]],Table11[GL Account],0))</f>
        <v>#N/A</v>
      </c>
      <c r="AU29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8" spans="2:47">
      <c r="B2958" s="11"/>
      <c r="C2958" s="243"/>
      <c r="D2958" s="243"/>
      <c r="E2958" s="11"/>
      <c r="F2958" s="11"/>
      <c r="G2958" s="11"/>
      <c r="H2958" s="11"/>
      <c r="I2958" s="11"/>
      <c r="J2958" s="11"/>
      <c r="K2958" s="11"/>
      <c r="L2958" s="11"/>
      <c r="M2958" s="11"/>
      <c r="N2958" s="11"/>
      <c r="O2958" s="244"/>
      <c r="P2958" s="11"/>
      <c r="Q2958" s="245"/>
      <c r="R2958" s="11"/>
      <c r="S2958" s="11"/>
      <c r="T2958" s="11"/>
      <c r="U2958" s="11"/>
      <c r="V2958" s="11"/>
      <c r="W2958" s="11"/>
      <c r="X2958" s="11"/>
      <c r="Y2958" s="11"/>
      <c r="Z2958" s="246"/>
      <c r="AA29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8" s="250" t="e">
        <f>IF(tbl_TransDet_Exp[[#This Row],[+/-  (HR GL Detail)]]&lt;&gt;"",tbl_TransDet_Exp[[#This Row],[+/-  (HR GL Detail)]],IF(#REF!&lt;&gt;"",#REF!,""))</f>
        <v>#REF!</v>
      </c>
      <c r="AC2958" s="250" t="str">
        <f t="shared" si="141"/>
        <v>https://financials.omni.fsu.edu/psp/sprdfi/EMPLOYEE/ERP/c/AUDIT_EXPENSE_FUNCTIONS.TE_EXP_SHEET_INQ.GBL?SHEET_ID=</v>
      </c>
      <c r="AD2958" s="250" t="str">
        <f t="shared" si="142"/>
        <v>&amp;PAGE=EX_SHEET_ENTRY</v>
      </c>
      <c r="AE2958" s="250" t="str">
        <f>IF(LEFT(tbl_TransDet_Exp[[#This Row],[Journal Id]],2)="EX",TEXT(tbl_TransDet_Exp[[#This Row],[Vch /Ex /PayId]],"0000000000"),"")</f>
        <v/>
      </c>
      <c r="AF2958" s="250" t="b">
        <f>IF(tbl_TransDet_Exp[[#This Row],[ER Lookup and Format]]&lt;&gt;"",CONCATENATE(tbl_TransDet_Exp[[#This Row],[https://financials.omni.fsu.edu/psp/sprdfi/EMPLOYEE/ERP/c/AUDIT_EXPENSE_FUNCTIONS.TE_EXP_SHEET_INQ.GBL?SHEET_ID=]],AE2958,tbl_TransDet_Exp[[#This Row],[&amp;PAGE=EX_SHEET_ENTRY]]))</f>
        <v>0</v>
      </c>
      <c r="AG2958" s="250" t="str">
        <f t="shared" si="143"/>
        <v>https://docmgmt.its.fsu.edu/NolijWeb/public/apiLoginCheck.jsp?redir=../documentviewer/%3FdocumentId%3D</v>
      </c>
      <c r="AH29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8" s="250" t="str">
        <f>tbl_TransDet_Exp[[#Headers],[&amp;TargetFrameName=None]]</f>
        <v>&amp;TargetFrameName=None</v>
      </c>
      <c r="AJ29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8" s="71"/>
      <c r="AN2958" s="22"/>
      <c r="AO2958" s="22"/>
      <c r="AP2958" s="208"/>
      <c r="AQ2958" s="42" t="e">
        <f>IF(tbl_TransDet_Exp[[#This Row],[Custom SR Type]]="",INDEX(SR_Lookup[Section Name],MATCH(tbl_TransDet_Exp[[#This Row],[Account]],SR_Lookup[Account],0)),tbl_TransDet_Exp[[#This Row],[Custom SR Type]])</f>
        <v>#N/A</v>
      </c>
      <c r="AR2958" s="42">
        <f>VALUE(CONCATENATE(C2958,TEXT(tbl_TransDet_Exp[[#This Row],[Pd]],"00")))</f>
        <v>0</v>
      </c>
      <c r="AS2958" s="42" t="str">
        <f>TEXT(tbl_TransDet_Exp[[#This Row],[Project Id]],"000000")</f>
        <v>000000</v>
      </c>
      <c r="AT2958" s="42" t="e">
        <f>INDEX(Table11[Description],MATCH(tbl_TransDet_Exp[[#This Row],[Account]],Table11[GL Account],0))</f>
        <v>#N/A</v>
      </c>
      <c r="AU29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59" spans="2:47">
      <c r="B2959" s="11"/>
      <c r="C2959" s="243"/>
      <c r="D2959" s="243"/>
      <c r="E2959" s="11"/>
      <c r="F2959" s="11"/>
      <c r="G2959" s="11"/>
      <c r="H2959" s="11"/>
      <c r="I2959" s="11"/>
      <c r="J2959" s="11"/>
      <c r="K2959" s="11"/>
      <c r="L2959" s="11"/>
      <c r="M2959" s="11"/>
      <c r="N2959" s="11"/>
      <c r="O2959" s="244"/>
      <c r="P2959" s="11"/>
      <c r="Q2959" s="245"/>
      <c r="R2959" s="11"/>
      <c r="S2959" s="11"/>
      <c r="T2959" s="11"/>
      <c r="U2959" s="11"/>
      <c r="V2959" s="11"/>
      <c r="W2959" s="11"/>
      <c r="X2959" s="11"/>
      <c r="Y2959" s="11"/>
      <c r="Z2959" s="246"/>
      <c r="AA29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59" s="250" t="e">
        <f>IF(tbl_TransDet_Exp[[#This Row],[+/-  (HR GL Detail)]]&lt;&gt;"",tbl_TransDet_Exp[[#This Row],[+/-  (HR GL Detail)]],IF(#REF!&lt;&gt;"",#REF!,""))</f>
        <v>#REF!</v>
      </c>
      <c r="AC2959" s="250" t="str">
        <f t="shared" si="141"/>
        <v>https://financials.omni.fsu.edu/psp/sprdfi/EMPLOYEE/ERP/c/AUDIT_EXPENSE_FUNCTIONS.TE_EXP_SHEET_INQ.GBL?SHEET_ID=</v>
      </c>
      <c r="AD2959" s="250" t="str">
        <f t="shared" si="142"/>
        <v>&amp;PAGE=EX_SHEET_ENTRY</v>
      </c>
      <c r="AE2959" s="250" t="str">
        <f>IF(LEFT(tbl_TransDet_Exp[[#This Row],[Journal Id]],2)="EX",TEXT(tbl_TransDet_Exp[[#This Row],[Vch /Ex /PayId]],"0000000000"),"")</f>
        <v/>
      </c>
      <c r="AF2959" s="250" t="b">
        <f>IF(tbl_TransDet_Exp[[#This Row],[ER Lookup and Format]]&lt;&gt;"",CONCATENATE(tbl_TransDet_Exp[[#This Row],[https://financials.omni.fsu.edu/psp/sprdfi/EMPLOYEE/ERP/c/AUDIT_EXPENSE_FUNCTIONS.TE_EXP_SHEET_INQ.GBL?SHEET_ID=]],AE2959,tbl_TransDet_Exp[[#This Row],[&amp;PAGE=EX_SHEET_ENTRY]]))</f>
        <v>0</v>
      </c>
      <c r="AG2959" s="250" t="str">
        <f t="shared" si="143"/>
        <v>https://docmgmt.its.fsu.edu/NolijWeb/public/apiLoginCheck.jsp?redir=../documentviewer/%3FdocumentId%3D</v>
      </c>
      <c r="AH29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59" s="250" t="str">
        <f>tbl_TransDet_Exp[[#Headers],[&amp;TargetFrameName=None]]</f>
        <v>&amp;TargetFrameName=None</v>
      </c>
      <c r="AJ29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59" s="71"/>
      <c r="AN2959" s="22"/>
      <c r="AO2959" s="22"/>
      <c r="AP2959" s="208"/>
      <c r="AQ2959" s="42" t="e">
        <f>IF(tbl_TransDet_Exp[[#This Row],[Custom SR Type]]="",INDEX(SR_Lookup[Section Name],MATCH(tbl_TransDet_Exp[[#This Row],[Account]],SR_Lookup[Account],0)),tbl_TransDet_Exp[[#This Row],[Custom SR Type]])</f>
        <v>#N/A</v>
      </c>
      <c r="AR2959" s="42">
        <f>VALUE(CONCATENATE(C2959,TEXT(tbl_TransDet_Exp[[#This Row],[Pd]],"00")))</f>
        <v>0</v>
      </c>
      <c r="AS2959" s="42" t="str">
        <f>TEXT(tbl_TransDet_Exp[[#This Row],[Project Id]],"000000")</f>
        <v>000000</v>
      </c>
      <c r="AT2959" s="42" t="e">
        <f>INDEX(Table11[Description],MATCH(tbl_TransDet_Exp[[#This Row],[Account]],Table11[GL Account],0))</f>
        <v>#N/A</v>
      </c>
      <c r="AU29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0" spans="2:47">
      <c r="B2960" s="11"/>
      <c r="C2960" s="243"/>
      <c r="D2960" s="243"/>
      <c r="E2960" s="11"/>
      <c r="F2960" s="11"/>
      <c r="G2960" s="11"/>
      <c r="H2960" s="11"/>
      <c r="I2960" s="11"/>
      <c r="J2960" s="11"/>
      <c r="K2960" s="11"/>
      <c r="L2960" s="11"/>
      <c r="M2960" s="11"/>
      <c r="N2960" s="11"/>
      <c r="O2960" s="244"/>
      <c r="P2960" s="11"/>
      <c r="Q2960" s="245"/>
      <c r="R2960" s="11"/>
      <c r="S2960" s="11"/>
      <c r="T2960" s="11"/>
      <c r="U2960" s="11"/>
      <c r="V2960" s="11"/>
      <c r="W2960" s="11"/>
      <c r="X2960" s="11"/>
      <c r="Y2960" s="11"/>
      <c r="Z2960" s="246"/>
      <c r="AA29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0" s="250" t="e">
        <f>IF(tbl_TransDet_Exp[[#This Row],[+/-  (HR GL Detail)]]&lt;&gt;"",tbl_TransDet_Exp[[#This Row],[+/-  (HR GL Detail)]],IF(#REF!&lt;&gt;"",#REF!,""))</f>
        <v>#REF!</v>
      </c>
      <c r="AC2960" s="250" t="str">
        <f t="shared" si="141"/>
        <v>https://financials.omni.fsu.edu/psp/sprdfi/EMPLOYEE/ERP/c/AUDIT_EXPENSE_FUNCTIONS.TE_EXP_SHEET_INQ.GBL?SHEET_ID=</v>
      </c>
      <c r="AD2960" s="250" t="str">
        <f t="shared" si="142"/>
        <v>&amp;PAGE=EX_SHEET_ENTRY</v>
      </c>
      <c r="AE2960" s="250" t="str">
        <f>IF(LEFT(tbl_TransDet_Exp[[#This Row],[Journal Id]],2)="EX",TEXT(tbl_TransDet_Exp[[#This Row],[Vch /Ex /PayId]],"0000000000"),"")</f>
        <v/>
      </c>
      <c r="AF2960" s="250" t="b">
        <f>IF(tbl_TransDet_Exp[[#This Row],[ER Lookup and Format]]&lt;&gt;"",CONCATENATE(tbl_TransDet_Exp[[#This Row],[https://financials.omni.fsu.edu/psp/sprdfi/EMPLOYEE/ERP/c/AUDIT_EXPENSE_FUNCTIONS.TE_EXP_SHEET_INQ.GBL?SHEET_ID=]],AE2960,tbl_TransDet_Exp[[#This Row],[&amp;PAGE=EX_SHEET_ENTRY]]))</f>
        <v>0</v>
      </c>
      <c r="AG2960" s="250" t="str">
        <f t="shared" si="143"/>
        <v>https://docmgmt.its.fsu.edu/NolijWeb/public/apiLoginCheck.jsp?redir=../documentviewer/%3FdocumentId%3D</v>
      </c>
      <c r="AH29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0" s="250" t="str">
        <f>tbl_TransDet_Exp[[#Headers],[&amp;TargetFrameName=None]]</f>
        <v>&amp;TargetFrameName=None</v>
      </c>
      <c r="AJ29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0" s="71"/>
      <c r="AN2960" s="22"/>
      <c r="AO2960" s="22"/>
      <c r="AP2960" s="208"/>
      <c r="AQ2960" s="42" t="e">
        <f>IF(tbl_TransDet_Exp[[#This Row],[Custom SR Type]]="",INDEX(SR_Lookup[Section Name],MATCH(tbl_TransDet_Exp[[#This Row],[Account]],SR_Lookup[Account],0)),tbl_TransDet_Exp[[#This Row],[Custom SR Type]])</f>
        <v>#N/A</v>
      </c>
      <c r="AR2960" s="42">
        <f>VALUE(CONCATENATE(C2960,TEXT(tbl_TransDet_Exp[[#This Row],[Pd]],"00")))</f>
        <v>0</v>
      </c>
      <c r="AS2960" s="42" t="str">
        <f>TEXT(tbl_TransDet_Exp[[#This Row],[Project Id]],"000000")</f>
        <v>000000</v>
      </c>
      <c r="AT2960" s="42" t="e">
        <f>INDEX(Table11[Description],MATCH(tbl_TransDet_Exp[[#This Row],[Account]],Table11[GL Account],0))</f>
        <v>#N/A</v>
      </c>
      <c r="AU29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1" spans="2:47">
      <c r="B2961" s="11"/>
      <c r="C2961" s="243"/>
      <c r="D2961" s="243"/>
      <c r="E2961" s="11"/>
      <c r="F2961" s="11"/>
      <c r="G2961" s="11"/>
      <c r="H2961" s="11"/>
      <c r="I2961" s="11"/>
      <c r="J2961" s="11"/>
      <c r="K2961" s="11"/>
      <c r="L2961" s="11"/>
      <c r="M2961" s="11"/>
      <c r="N2961" s="11"/>
      <c r="O2961" s="244"/>
      <c r="P2961" s="11"/>
      <c r="Q2961" s="245"/>
      <c r="R2961" s="11"/>
      <c r="S2961" s="11"/>
      <c r="T2961" s="11"/>
      <c r="U2961" s="11"/>
      <c r="V2961" s="11"/>
      <c r="W2961" s="11"/>
      <c r="X2961" s="11"/>
      <c r="Y2961" s="11"/>
      <c r="Z2961" s="246"/>
      <c r="AA29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1" s="250" t="e">
        <f>IF(tbl_TransDet_Exp[[#This Row],[+/-  (HR GL Detail)]]&lt;&gt;"",tbl_TransDet_Exp[[#This Row],[+/-  (HR GL Detail)]],IF(#REF!&lt;&gt;"",#REF!,""))</f>
        <v>#REF!</v>
      </c>
      <c r="AC2961" s="250" t="str">
        <f t="shared" si="141"/>
        <v>https://financials.omni.fsu.edu/psp/sprdfi/EMPLOYEE/ERP/c/AUDIT_EXPENSE_FUNCTIONS.TE_EXP_SHEET_INQ.GBL?SHEET_ID=</v>
      </c>
      <c r="AD2961" s="250" t="str">
        <f t="shared" si="142"/>
        <v>&amp;PAGE=EX_SHEET_ENTRY</v>
      </c>
      <c r="AE2961" s="250" t="str">
        <f>IF(LEFT(tbl_TransDet_Exp[[#This Row],[Journal Id]],2)="EX",TEXT(tbl_TransDet_Exp[[#This Row],[Vch /Ex /PayId]],"0000000000"),"")</f>
        <v/>
      </c>
      <c r="AF2961" s="250" t="b">
        <f>IF(tbl_TransDet_Exp[[#This Row],[ER Lookup and Format]]&lt;&gt;"",CONCATENATE(tbl_TransDet_Exp[[#This Row],[https://financials.omni.fsu.edu/psp/sprdfi/EMPLOYEE/ERP/c/AUDIT_EXPENSE_FUNCTIONS.TE_EXP_SHEET_INQ.GBL?SHEET_ID=]],AE2961,tbl_TransDet_Exp[[#This Row],[&amp;PAGE=EX_SHEET_ENTRY]]))</f>
        <v>0</v>
      </c>
      <c r="AG2961" s="250" t="str">
        <f t="shared" si="143"/>
        <v>https://docmgmt.its.fsu.edu/NolijWeb/public/apiLoginCheck.jsp?redir=../documentviewer/%3FdocumentId%3D</v>
      </c>
      <c r="AH29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1" s="250" t="str">
        <f>tbl_TransDet_Exp[[#Headers],[&amp;TargetFrameName=None]]</f>
        <v>&amp;TargetFrameName=None</v>
      </c>
      <c r="AJ29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1" s="71"/>
      <c r="AN2961" s="22"/>
      <c r="AO2961" s="22"/>
      <c r="AP2961" s="208"/>
      <c r="AQ2961" s="42" t="e">
        <f>IF(tbl_TransDet_Exp[[#This Row],[Custom SR Type]]="",INDEX(SR_Lookup[Section Name],MATCH(tbl_TransDet_Exp[[#This Row],[Account]],SR_Lookup[Account],0)),tbl_TransDet_Exp[[#This Row],[Custom SR Type]])</f>
        <v>#N/A</v>
      </c>
      <c r="AR2961" s="42">
        <f>VALUE(CONCATENATE(C2961,TEXT(tbl_TransDet_Exp[[#This Row],[Pd]],"00")))</f>
        <v>0</v>
      </c>
      <c r="AS2961" s="42" t="str">
        <f>TEXT(tbl_TransDet_Exp[[#This Row],[Project Id]],"000000")</f>
        <v>000000</v>
      </c>
      <c r="AT2961" s="42" t="e">
        <f>INDEX(Table11[Description],MATCH(tbl_TransDet_Exp[[#This Row],[Account]],Table11[GL Account],0))</f>
        <v>#N/A</v>
      </c>
      <c r="AU29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2" spans="2:47">
      <c r="B2962" s="11"/>
      <c r="C2962" s="243"/>
      <c r="D2962" s="243"/>
      <c r="E2962" s="11"/>
      <c r="F2962" s="11"/>
      <c r="G2962" s="11"/>
      <c r="H2962" s="11"/>
      <c r="I2962" s="11"/>
      <c r="J2962" s="11"/>
      <c r="K2962" s="11"/>
      <c r="L2962" s="11"/>
      <c r="M2962" s="11"/>
      <c r="N2962" s="11"/>
      <c r="O2962" s="244"/>
      <c r="P2962" s="11"/>
      <c r="Q2962" s="245"/>
      <c r="R2962" s="11"/>
      <c r="S2962" s="11"/>
      <c r="T2962" s="11"/>
      <c r="U2962" s="11"/>
      <c r="V2962" s="11"/>
      <c r="W2962" s="11"/>
      <c r="X2962" s="11"/>
      <c r="Y2962" s="11"/>
      <c r="Z2962" s="246"/>
      <c r="AA29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2" s="250" t="e">
        <f>IF(tbl_TransDet_Exp[[#This Row],[+/-  (HR GL Detail)]]&lt;&gt;"",tbl_TransDet_Exp[[#This Row],[+/-  (HR GL Detail)]],IF(#REF!&lt;&gt;"",#REF!,""))</f>
        <v>#REF!</v>
      </c>
      <c r="AC2962" s="250" t="str">
        <f t="shared" si="141"/>
        <v>https://financials.omni.fsu.edu/psp/sprdfi/EMPLOYEE/ERP/c/AUDIT_EXPENSE_FUNCTIONS.TE_EXP_SHEET_INQ.GBL?SHEET_ID=</v>
      </c>
      <c r="AD2962" s="250" t="str">
        <f t="shared" si="142"/>
        <v>&amp;PAGE=EX_SHEET_ENTRY</v>
      </c>
      <c r="AE2962" s="250" t="str">
        <f>IF(LEFT(tbl_TransDet_Exp[[#This Row],[Journal Id]],2)="EX",TEXT(tbl_TransDet_Exp[[#This Row],[Vch /Ex /PayId]],"0000000000"),"")</f>
        <v/>
      </c>
      <c r="AF2962" s="250" t="b">
        <f>IF(tbl_TransDet_Exp[[#This Row],[ER Lookup and Format]]&lt;&gt;"",CONCATENATE(tbl_TransDet_Exp[[#This Row],[https://financials.omni.fsu.edu/psp/sprdfi/EMPLOYEE/ERP/c/AUDIT_EXPENSE_FUNCTIONS.TE_EXP_SHEET_INQ.GBL?SHEET_ID=]],AE2962,tbl_TransDet_Exp[[#This Row],[&amp;PAGE=EX_SHEET_ENTRY]]))</f>
        <v>0</v>
      </c>
      <c r="AG2962" s="250" t="str">
        <f t="shared" si="143"/>
        <v>https://docmgmt.its.fsu.edu/NolijWeb/public/apiLoginCheck.jsp?redir=../documentviewer/%3FdocumentId%3D</v>
      </c>
      <c r="AH29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2" s="250" t="str">
        <f>tbl_TransDet_Exp[[#Headers],[&amp;TargetFrameName=None]]</f>
        <v>&amp;TargetFrameName=None</v>
      </c>
      <c r="AJ29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2" s="71"/>
      <c r="AN2962" s="22"/>
      <c r="AO2962" s="22"/>
      <c r="AP2962" s="208"/>
      <c r="AQ2962" s="42" t="e">
        <f>IF(tbl_TransDet_Exp[[#This Row],[Custom SR Type]]="",INDEX(SR_Lookup[Section Name],MATCH(tbl_TransDet_Exp[[#This Row],[Account]],SR_Lookup[Account],0)),tbl_TransDet_Exp[[#This Row],[Custom SR Type]])</f>
        <v>#N/A</v>
      </c>
      <c r="AR2962" s="42">
        <f>VALUE(CONCATENATE(C2962,TEXT(tbl_TransDet_Exp[[#This Row],[Pd]],"00")))</f>
        <v>0</v>
      </c>
      <c r="AS2962" s="42" t="str">
        <f>TEXT(tbl_TransDet_Exp[[#This Row],[Project Id]],"000000")</f>
        <v>000000</v>
      </c>
      <c r="AT2962" s="42" t="e">
        <f>INDEX(Table11[Description],MATCH(tbl_TransDet_Exp[[#This Row],[Account]],Table11[GL Account],0))</f>
        <v>#N/A</v>
      </c>
      <c r="AU29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3" spans="2:47">
      <c r="B2963" s="11"/>
      <c r="C2963" s="243"/>
      <c r="D2963" s="243"/>
      <c r="E2963" s="11"/>
      <c r="F2963" s="11"/>
      <c r="G2963" s="11"/>
      <c r="H2963" s="11"/>
      <c r="I2963" s="11"/>
      <c r="J2963" s="11"/>
      <c r="K2963" s="11"/>
      <c r="L2963" s="11"/>
      <c r="M2963" s="11"/>
      <c r="N2963" s="11"/>
      <c r="O2963" s="244"/>
      <c r="P2963" s="11"/>
      <c r="Q2963" s="245"/>
      <c r="R2963" s="11"/>
      <c r="S2963" s="11"/>
      <c r="T2963" s="11"/>
      <c r="U2963" s="11"/>
      <c r="V2963" s="11"/>
      <c r="W2963" s="11"/>
      <c r="X2963" s="11"/>
      <c r="Y2963" s="11"/>
      <c r="Z2963" s="246"/>
      <c r="AA29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3" s="250" t="e">
        <f>IF(tbl_TransDet_Exp[[#This Row],[+/-  (HR GL Detail)]]&lt;&gt;"",tbl_TransDet_Exp[[#This Row],[+/-  (HR GL Detail)]],IF(#REF!&lt;&gt;"",#REF!,""))</f>
        <v>#REF!</v>
      </c>
      <c r="AC2963" s="250" t="str">
        <f t="shared" si="141"/>
        <v>https://financials.omni.fsu.edu/psp/sprdfi/EMPLOYEE/ERP/c/AUDIT_EXPENSE_FUNCTIONS.TE_EXP_SHEET_INQ.GBL?SHEET_ID=</v>
      </c>
      <c r="AD2963" s="250" t="str">
        <f t="shared" si="142"/>
        <v>&amp;PAGE=EX_SHEET_ENTRY</v>
      </c>
      <c r="AE2963" s="250" t="str">
        <f>IF(LEFT(tbl_TransDet_Exp[[#This Row],[Journal Id]],2)="EX",TEXT(tbl_TransDet_Exp[[#This Row],[Vch /Ex /PayId]],"0000000000"),"")</f>
        <v/>
      </c>
      <c r="AF2963" s="250" t="b">
        <f>IF(tbl_TransDet_Exp[[#This Row],[ER Lookup and Format]]&lt;&gt;"",CONCATENATE(tbl_TransDet_Exp[[#This Row],[https://financials.omni.fsu.edu/psp/sprdfi/EMPLOYEE/ERP/c/AUDIT_EXPENSE_FUNCTIONS.TE_EXP_SHEET_INQ.GBL?SHEET_ID=]],AE2963,tbl_TransDet_Exp[[#This Row],[&amp;PAGE=EX_SHEET_ENTRY]]))</f>
        <v>0</v>
      </c>
      <c r="AG2963" s="250" t="str">
        <f t="shared" si="143"/>
        <v>https://docmgmt.its.fsu.edu/NolijWeb/public/apiLoginCheck.jsp?redir=../documentviewer/%3FdocumentId%3D</v>
      </c>
      <c r="AH29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3" s="250" t="str">
        <f>tbl_TransDet_Exp[[#Headers],[&amp;TargetFrameName=None]]</f>
        <v>&amp;TargetFrameName=None</v>
      </c>
      <c r="AJ29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3" s="71"/>
      <c r="AN2963" s="22"/>
      <c r="AO2963" s="22"/>
      <c r="AP2963" s="208"/>
      <c r="AQ2963" s="42" t="e">
        <f>IF(tbl_TransDet_Exp[[#This Row],[Custom SR Type]]="",INDEX(SR_Lookup[Section Name],MATCH(tbl_TransDet_Exp[[#This Row],[Account]],SR_Lookup[Account],0)),tbl_TransDet_Exp[[#This Row],[Custom SR Type]])</f>
        <v>#N/A</v>
      </c>
      <c r="AR2963" s="42">
        <f>VALUE(CONCATENATE(C2963,TEXT(tbl_TransDet_Exp[[#This Row],[Pd]],"00")))</f>
        <v>0</v>
      </c>
      <c r="AS2963" s="42" t="str">
        <f>TEXT(tbl_TransDet_Exp[[#This Row],[Project Id]],"000000")</f>
        <v>000000</v>
      </c>
      <c r="AT2963" s="42" t="e">
        <f>INDEX(Table11[Description],MATCH(tbl_TransDet_Exp[[#This Row],[Account]],Table11[GL Account],0))</f>
        <v>#N/A</v>
      </c>
      <c r="AU29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4" spans="2:47">
      <c r="B2964" s="11"/>
      <c r="C2964" s="243"/>
      <c r="D2964" s="243"/>
      <c r="E2964" s="11"/>
      <c r="F2964" s="11"/>
      <c r="G2964" s="11"/>
      <c r="H2964" s="11"/>
      <c r="I2964" s="11"/>
      <c r="J2964" s="11"/>
      <c r="K2964" s="11"/>
      <c r="L2964" s="11"/>
      <c r="M2964" s="11"/>
      <c r="N2964" s="11"/>
      <c r="O2964" s="244"/>
      <c r="P2964" s="11"/>
      <c r="Q2964" s="245"/>
      <c r="R2964" s="11"/>
      <c r="S2964" s="11"/>
      <c r="T2964" s="11"/>
      <c r="U2964" s="11"/>
      <c r="V2964" s="11"/>
      <c r="W2964" s="11"/>
      <c r="X2964" s="11"/>
      <c r="Y2964" s="11"/>
      <c r="Z2964" s="246"/>
      <c r="AA29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4" s="250" t="e">
        <f>IF(tbl_TransDet_Exp[[#This Row],[+/-  (HR GL Detail)]]&lt;&gt;"",tbl_TransDet_Exp[[#This Row],[+/-  (HR GL Detail)]],IF(#REF!&lt;&gt;"",#REF!,""))</f>
        <v>#REF!</v>
      </c>
      <c r="AC2964" s="250" t="str">
        <f t="shared" si="141"/>
        <v>https://financials.omni.fsu.edu/psp/sprdfi/EMPLOYEE/ERP/c/AUDIT_EXPENSE_FUNCTIONS.TE_EXP_SHEET_INQ.GBL?SHEET_ID=</v>
      </c>
      <c r="AD2964" s="250" t="str">
        <f t="shared" si="142"/>
        <v>&amp;PAGE=EX_SHEET_ENTRY</v>
      </c>
      <c r="AE2964" s="250" t="str">
        <f>IF(LEFT(tbl_TransDet_Exp[[#This Row],[Journal Id]],2)="EX",TEXT(tbl_TransDet_Exp[[#This Row],[Vch /Ex /PayId]],"0000000000"),"")</f>
        <v/>
      </c>
      <c r="AF2964" s="250" t="b">
        <f>IF(tbl_TransDet_Exp[[#This Row],[ER Lookup and Format]]&lt;&gt;"",CONCATENATE(tbl_TransDet_Exp[[#This Row],[https://financials.omni.fsu.edu/psp/sprdfi/EMPLOYEE/ERP/c/AUDIT_EXPENSE_FUNCTIONS.TE_EXP_SHEET_INQ.GBL?SHEET_ID=]],AE2964,tbl_TransDet_Exp[[#This Row],[&amp;PAGE=EX_SHEET_ENTRY]]))</f>
        <v>0</v>
      </c>
      <c r="AG2964" s="250" t="str">
        <f t="shared" si="143"/>
        <v>https://docmgmt.its.fsu.edu/NolijWeb/public/apiLoginCheck.jsp?redir=../documentviewer/%3FdocumentId%3D</v>
      </c>
      <c r="AH29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4" s="250" t="str">
        <f>tbl_TransDet_Exp[[#Headers],[&amp;TargetFrameName=None]]</f>
        <v>&amp;TargetFrameName=None</v>
      </c>
      <c r="AJ29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4" s="71"/>
      <c r="AN2964" s="22"/>
      <c r="AO2964" s="22"/>
      <c r="AP2964" s="208"/>
      <c r="AQ2964" s="42" t="e">
        <f>IF(tbl_TransDet_Exp[[#This Row],[Custom SR Type]]="",INDEX(SR_Lookup[Section Name],MATCH(tbl_TransDet_Exp[[#This Row],[Account]],SR_Lookup[Account],0)),tbl_TransDet_Exp[[#This Row],[Custom SR Type]])</f>
        <v>#N/A</v>
      </c>
      <c r="AR2964" s="42">
        <f>VALUE(CONCATENATE(C2964,TEXT(tbl_TransDet_Exp[[#This Row],[Pd]],"00")))</f>
        <v>0</v>
      </c>
      <c r="AS2964" s="42" t="str">
        <f>TEXT(tbl_TransDet_Exp[[#This Row],[Project Id]],"000000")</f>
        <v>000000</v>
      </c>
      <c r="AT2964" s="42" t="e">
        <f>INDEX(Table11[Description],MATCH(tbl_TransDet_Exp[[#This Row],[Account]],Table11[GL Account],0))</f>
        <v>#N/A</v>
      </c>
      <c r="AU29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5" spans="2:47">
      <c r="B2965" s="11"/>
      <c r="C2965" s="243"/>
      <c r="D2965" s="243"/>
      <c r="E2965" s="11"/>
      <c r="F2965" s="11"/>
      <c r="G2965" s="11"/>
      <c r="H2965" s="11"/>
      <c r="I2965" s="11"/>
      <c r="J2965" s="11"/>
      <c r="K2965" s="11"/>
      <c r="L2965" s="11"/>
      <c r="M2965" s="11"/>
      <c r="N2965" s="11"/>
      <c r="O2965" s="244"/>
      <c r="P2965" s="11"/>
      <c r="Q2965" s="245"/>
      <c r="R2965" s="11"/>
      <c r="S2965" s="11"/>
      <c r="T2965" s="11"/>
      <c r="U2965" s="11"/>
      <c r="V2965" s="11"/>
      <c r="W2965" s="11"/>
      <c r="X2965" s="11"/>
      <c r="Y2965" s="11"/>
      <c r="Z2965" s="246"/>
      <c r="AA29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5" s="250" t="e">
        <f>IF(tbl_TransDet_Exp[[#This Row],[+/-  (HR GL Detail)]]&lt;&gt;"",tbl_TransDet_Exp[[#This Row],[+/-  (HR GL Detail)]],IF(#REF!&lt;&gt;"",#REF!,""))</f>
        <v>#REF!</v>
      </c>
      <c r="AC2965" s="250" t="str">
        <f t="shared" si="141"/>
        <v>https://financials.omni.fsu.edu/psp/sprdfi/EMPLOYEE/ERP/c/AUDIT_EXPENSE_FUNCTIONS.TE_EXP_SHEET_INQ.GBL?SHEET_ID=</v>
      </c>
      <c r="AD2965" s="250" t="str">
        <f t="shared" si="142"/>
        <v>&amp;PAGE=EX_SHEET_ENTRY</v>
      </c>
      <c r="AE2965" s="250" t="str">
        <f>IF(LEFT(tbl_TransDet_Exp[[#This Row],[Journal Id]],2)="EX",TEXT(tbl_TransDet_Exp[[#This Row],[Vch /Ex /PayId]],"0000000000"),"")</f>
        <v/>
      </c>
      <c r="AF2965" s="250" t="b">
        <f>IF(tbl_TransDet_Exp[[#This Row],[ER Lookup and Format]]&lt;&gt;"",CONCATENATE(tbl_TransDet_Exp[[#This Row],[https://financials.omni.fsu.edu/psp/sprdfi/EMPLOYEE/ERP/c/AUDIT_EXPENSE_FUNCTIONS.TE_EXP_SHEET_INQ.GBL?SHEET_ID=]],AE2965,tbl_TransDet_Exp[[#This Row],[&amp;PAGE=EX_SHEET_ENTRY]]))</f>
        <v>0</v>
      </c>
      <c r="AG2965" s="250" t="str">
        <f t="shared" si="143"/>
        <v>https://docmgmt.its.fsu.edu/NolijWeb/public/apiLoginCheck.jsp?redir=../documentviewer/%3FdocumentId%3D</v>
      </c>
      <c r="AH29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5" s="250" t="str">
        <f>tbl_TransDet_Exp[[#Headers],[&amp;TargetFrameName=None]]</f>
        <v>&amp;TargetFrameName=None</v>
      </c>
      <c r="AJ29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5" s="71"/>
      <c r="AN2965" s="22"/>
      <c r="AO2965" s="22"/>
      <c r="AP2965" s="208"/>
      <c r="AQ2965" s="42" t="e">
        <f>IF(tbl_TransDet_Exp[[#This Row],[Custom SR Type]]="",INDEX(SR_Lookup[Section Name],MATCH(tbl_TransDet_Exp[[#This Row],[Account]],SR_Lookup[Account],0)),tbl_TransDet_Exp[[#This Row],[Custom SR Type]])</f>
        <v>#N/A</v>
      </c>
      <c r="AR2965" s="42">
        <f>VALUE(CONCATENATE(C2965,TEXT(tbl_TransDet_Exp[[#This Row],[Pd]],"00")))</f>
        <v>0</v>
      </c>
      <c r="AS2965" s="42" t="str">
        <f>TEXT(tbl_TransDet_Exp[[#This Row],[Project Id]],"000000")</f>
        <v>000000</v>
      </c>
      <c r="AT2965" s="42" t="e">
        <f>INDEX(Table11[Description],MATCH(tbl_TransDet_Exp[[#This Row],[Account]],Table11[GL Account],0))</f>
        <v>#N/A</v>
      </c>
      <c r="AU29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6" spans="2:47">
      <c r="B2966" s="11"/>
      <c r="C2966" s="243"/>
      <c r="D2966" s="243"/>
      <c r="E2966" s="11"/>
      <c r="F2966" s="11"/>
      <c r="G2966" s="11"/>
      <c r="H2966" s="11"/>
      <c r="I2966" s="11"/>
      <c r="J2966" s="11"/>
      <c r="K2966" s="11"/>
      <c r="L2966" s="11"/>
      <c r="M2966" s="11"/>
      <c r="N2966" s="11"/>
      <c r="O2966" s="244"/>
      <c r="P2966" s="11"/>
      <c r="Q2966" s="245"/>
      <c r="R2966" s="11"/>
      <c r="S2966" s="11"/>
      <c r="T2966" s="11"/>
      <c r="U2966" s="11"/>
      <c r="V2966" s="11"/>
      <c r="W2966" s="11"/>
      <c r="X2966" s="11"/>
      <c r="Y2966" s="11"/>
      <c r="Z2966" s="246"/>
      <c r="AA29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6" s="250" t="e">
        <f>IF(tbl_TransDet_Exp[[#This Row],[+/-  (HR GL Detail)]]&lt;&gt;"",tbl_TransDet_Exp[[#This Row],[+/-  (HR GL Detail)]],IF(#REF!&lt;&gt;"",#REF!,""))</f>
        <v>#REF!</v>
      </c>
      <c r="AC2966" s="250" t="str">
        <f t="shared" si="141"/>
        <v>https://financials.omni.fsu.edu/psp/sprdfi/EMPLOYEE/ERP/c/AUDIT_EXPENSE_FUNCTIONS.TE_EXP_SHEET_INQ.GBL?SHEET_ID=</v>
      </c>
      <c r="AD2966" s="250" t="str">
        <f t="shared" si="142"/>
        <v>&amp;PAGE=EX_SHEET_ENTRY</v>
      </c>
      <c r="AE2966" s="250" t="str">
        <f>IF(LEFT(tbl_TransDet_Exp[[#This Row],[Journal Id]],2)="EX",TEXT(tbl_TransDet_Exp[[#This Row],[Vch /Ex /PayId]],"0000000000"),"")</f>
        <v/>
      </c>
      <c r="AF2966" s="250" t="b">
        <f>IF(tbl_TransDet_Exp[[#This Row],[ER Lookup and Format]]&lt;&gt;"",CONCATENATE(tbl_TransDet_Exp[[#This Row],[https://financials.omni.fsu.edu/psp/sprdfi/EMPLOYEE/ERP/c/AUDIT_EXPENSE_FUNCTIONS.TE_EXP_SHEET_INQ.GBL?SHEET_ID=]],AE2966,tbl_TransDet_Exp[[#This Row],[&amp;PAGE=EX_SHEET_ENTRY]]))</f>
        <v>0</v>
      </c>
      <c r="AG2966" s="250" t="str">
        <f t="shared" si="143"/>
        <v>https://docmgmt.its.fsu.edu/NolijWeb/public/apiLoginCheck.jsp?redir=../documentviewer/%3FdocumentId%3D</v>
      </c>
      <c r="AH29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6" s="250" t="str">
        <f>tbl_TransDet_Exp[[#Headers],[&amp;TargetFrameName=None]]</f>
        <v>&amp;TargetFrameName=None</v>
      </c>
      <c r="AJ29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6" s="71"/>
      <c r="AN2966" s="22"/>
      <c r="AO2966" s="22"/>
      <c r="AP2966" s="208"/>
      <c r="AQ2966" s="42" t="e">
        <f>IF(tbl_TransDet_Exp[[#This Row],[Custom SR Type]]="",INDEX(SR_Lookup[Section Name],MATCH(tbl_TransDet_Exp[[#This Row],[Account]],SR_Lookup[Account],0)),tbl_TransDet_Exp[[#This Row],[Custom SR Type]])</f>
        <v>#N/A</v>
      </c>
      <c r="AR2966" s="42">
        <f>VALUE(CONCATENATE(C2966,TEXT(tbl_TransDet_Exp[[#This Row],[Pd]],"00")))</f>
        <v>0</v>
      </c>
      <c r="AS2966" s="42" t="str">
        <f>TEXT(tbl_TransDet_Exp[[#This Row],[Project Id]],"000000")</f>
        <v>000000</v>
      </c>
      <c r="AT2966" s="42" t="e">
        <f>INDEX(Table11[Description],MATCH(tbl_TransDet_Exp[[#This Row],[Account]],Table11[GL Account],0))</f>
        <v>#N/A</v>
      </c>
      <c r="AU29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7" spans="2:47">
      <c r="B2967" s="11"/>
      <c r="C2967" s="243"/>
      <c r="D2967" s="243"/>
      <c r="E2967" s="11"/>
      <c r="F2967" s="11"/>
      <c r="G2967" s="11"/>
      <c r="H2967" s="11"/>
      <c r="I2967" s="11"/>
      <c r="J2967" s="11"/>
      <c r="K2967" s="11"/>
      <c r="L2967" s="11"/>
      <c r="M2967" s="11"/>
      <c r="N2967" s="11"/>
      <c r="O2967" s="244"/>
      <c r="P2967" s="11"/>
      <c r="Q2967" s="245"/>
      <c r="R2967" s="11"/>
      <c r="S2967" s="11"/>
      <c r="T2967" s="11"/>
      <c r="U2967" s="11"/>
      <c r="V2967" s="11"/>
      <c r="W2967" s="11"/>
      <c r="X2967" s="11"/>
      <c r="Y2967" s="11"/>
      <c r="Z2967" s="246"/>
      <c r="AA29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7" s="250" t="e">
        <f>IF(tbl_TransDet_Exp[[#This Row],[+/-  (HR GL Detail)]]&lt;&gt;"",tbl_TransDet_Exp[[#This Row],[+/-  (HR GL Detail)]],IF(#REF!&lt;&gt;"",#REF!,""))</f>
        <v>#REF!</v>
      </c>
      <c r="AC2967" s="250" t="str">
        <f t="shared" si="141"/>
        <v>https://financials.omni.fsu.edu/psp/sprdfi/EMPLOYEE/ERP/c/AUDIT_EXPENSE_FUNCTIONS.TE_EXP_SHEET_INQ.GBL?SHEET_ID=</v>
      </c>
      <c r="AD2967" s="250" t="str">
        <f t="shared" si="142"/>
        <v>&amp;PAGE=EX_SHEET_ENTRY</v>
      </c>
      <c r="AE2967" s="250" t="str">
        <f>IF(LEFT(tbl_TransDet_Exp[[#This Row],[Journal Id]],2)="EX",TEXT(tbl_TransDet_Exp[[#This Row],[Vch /Ex /PayId]],"0000000000"),"")</f>
        <v/>
      </c>
      <c r="AF2967" s="250" t="b">
        <f>IF(tbl_TransDet_Exp[[#This Row],[ER Lookup and Format]]&lt;&gt;"",CONCATENATE(tbl_TransDet_Exp[[#This Row],[https://financials.omni.fsu.edu/psp/sprdfi/EMPLOYEE/ERP/c/AUDIT_EXPENSE_FUNCTIONS.TE_EXP_SHEET_INQ.GBL?SHEET_ID=]],AE2967,tbl_TransDet_Exp[[#This Row],[&amp;PAGE=EX_SHEET_ENTRY]]))</f>
        <v>0</v>
      </c>
      <c r="AG2967" s="250" t="str">
        <f t="shared" si="143"/>
        <v>https://docmgmt.its.fsu.edu/NolijWeb/public/apiLoginCheck.jsp?redir=../documentviewer/%3FdocumentId%3D</v>
      </c>
      <c r="AH29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7" s="250" t="str">
        <f>tbl_TransDet_Exp[[#Headers],[&amp;TargetFrameName=None]]</f>
        <v>&amp;TargetFrameName=None</v>
      </c>
      <c r="AJ29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7" s="71"/>
      <c r="AN2967" s="22"/>
      <c r="AO2967" s="22"/>
      <c r="AP2967" s="208"/>
      <c r="AQ2967" s="42" t="e">
        <f>IF(tbl_TransDet_Exp[[#This Row],[Custom SR Type]]="",INDEX(SR_Lookup[Section Name],MATCH(tbl_TransDet_Exp[[#This Row],[Account]],SR_Lookup[Account],0)),tbl_TransDet_Exp[[#This Row],[Custom SR Type]])</f>
        <v>#N/A</v>
      </c>
      <c r="AR2967" s="42">
        <f>VALUE(CONCATENATE(C2967,TEXT(tbl_TransDet_Exp[[#This Row],[Pd]],"00")))</f>
        <v>0</v>
      </c>
      <c r="AS2967" s="42" t="str">
        <f>TEXT(tbl_TransDet_Exp[[#This Row],[Project Id]],"000000")</f>
        <v>000000</v>
      </c>
      <c r="AT2967" s="42" t="e">
        <f>INDEX(Table11[Description],MATCH(tbl_TransDet_Exp[[#This Row],[Account]],Table11[GL Account],0))</f>
        <v>#N/A</v>
      </c>
      <c r="AU29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8" spans="2:47">
      <c r="B2968" s="11"/>
      <c r="C2968" s="243"/>
      <c r="D2968" s="243"/>
      <c r="E2968" s="11"/>
      <c r="F2968" s="11"/>
      <c r="G2968" s="11"/>
      <c r="H2968" s="11"/>
      <c r="I2968" s="11"/>
      <c r="J2968" s="11"/>
      <c r="K2968" s="11"/>
      <c r="L2968" s="11"/>
      <c r="M2968" s="11"/>
      <c r="N2968" s="11"/>
      <c r="O2968" s="244"/>
      <c r="P2968" s="11"/>
      <c r="Q2968" s="245"/>
      <c r="R2968" s="11"/>
      <c r="S2968" s="11"/>
      <c r="T2968" s="11"/>
      <c r="U2968" s="11"/>
      <c r="V2968" s="11"/>
      <c r="W2968" s="11"/>
      <c r="X2968" s="11"/>
      <c r="Y2968" s="11"/>
      <c r="Z2968" s="246"/>
      <c r="AA29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8" s="250" t="e">
        <f>IF(tbl_TransDet_Exp[[#This Row],[+/-  (HR GL Detail)]]&lt;&gt;"",tbl_TransDet_Exp[[#This Row],[+/-  (HR GL Detail)]],IF(#REF!&lt;&gt;"",#REF!,""))</f>
        <v>#REF!</v>
      </c>
      <c r="AC2968" s="250" t="str">
        <f t="shared" si="141"/>
        <v>https://financials.omni.fsu.edu/psp/sprdfi/EMPLOYEE/ERP/c/AUDIT_EXPENSE_FUNCTIONS.TE_EXP_SHEET_INQ.GBL?SHEET_ID=</v>
      </c>
      <c r="AD2968" s="250" t="str">
        <f t="shared" si="142"/>
        <v>&amp;PAGE=EX_SHEET_ENTRY</v>
      </c>
      <c r="AE2968" s="250" t="str">
        <f>IF(LEFT(tbl_TransDet_Exp[[#This Row],[Journal Id]],2)="EX",TEXT(tbl_TransDet_Exp[[#This Row],[Vch /Ex /PayId]],"0000000000"),"")</f>
        <v/>
      </c>
      <c r="AF2968" s="250" t="b">
        <f>IF(tbl_TransDet_Exp[[#This Row],[ER Lookup and Format]]&lt;&gt;"",CONCATENATE(tbl_TransDet_Exp[[#This Row],[https://financials.omni.fsu.edu/psp/sprdfi/EMPLOYEE/ERP/c/AUDIT_EXPENSE_FUNCTIONS.TE_EXP_SHEET_INQ.GBL?SHEET_ID=]],AE2968,tbl_TransDet_Exp[[#This Row],[&amp;PAGE=EX_SHEET_ENTRY]]))</f>
        <v>0</v>
      </c>
      <c r="AG2968" s="250" t="str">
        <f t="shared" si="143"/>
        <v>https://docmgmt.its.fsu.edu/NolijWeb/public/apiLoginCheck.jsp?redir=../documentviewer/%3FdocumentId%3D</v>
      </c>
      <c r="AH29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8" s="250" t="str">
        <f>tbl_TransDet_Exp[[#Headers],[&amp;TargetFrameName=None]]</f>
        <v>&amp;TargetFrameName=None</v>
      </c>
      <c r="AJ29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8" s="71"/>
      <c r="AN2968" s="22"/>
      <c r="AO2968" s="22"/>
      <c r="AP2968" s="208"/>
      <c r="AQ2968" s="42" t="e">
        <f>IF(tbl_TransDet_Exp[[#This Row],[Custom SR Type]]="",INDEX(SR_Lookup[Section Name],MATCH(tbl_TransDet_Exp[[#This Row],[Account]],SR_Lookup[Account],0)),tbl_TransDet_Exp[[#This Row],[Custom SR Type]])</f>
        <v>#N/A</v>
      </c>
      <c r="AR2968" s="42">
        <f>VALUE(CONCATENATE(C2968,TEXT(tbl_TransDet_Exp[[#This Row],[Pd]],"00")))</f>
        <v>0</v>
      </c>
      <c r="AS2968" s="42" t="str">
        <f>TEXT(tbl_TransDet_Exp[[#This Row],[Project Id]],"000000")</f>
        <v>000000</v>
      </c>
      <c r="AT2968" s="42" t="e">
        <f>INDEX(Table11[Description],MATCH(tbl_TransDet_Exp[[#This Row],[Account]],Table11[GL Account],0))</f>
        <v>#N/A</v>
      </c>
      <c r="AU29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69" spans="2:47">
      <c r="B2969" s="11"/>
      <c r="C2969" s="243"/>
      <c r="D2969" s="243"/>
      <c r="E2969" s="11"/>
      <c r="F2969" s="11"/>
      <c r="G2969" s="11"/>
      <c r="H2969" s="11"/>
      <c r="I2969" s="11"/>
      <c r="J2969" s="11"/>
      <c r="K2969" s="11"/>
      <c r="L2969" s="11"/>
      <c r="M2969" s="11"/>
      <c r="N2969" s="11"/>
      <c r="O2969" s="244"/>
      <c r="P2969" s="11"/>
      <c r="Q2969" s="245"/>
      <c r="R2969" s="11"/>
      <c r="S2969" s="11"/>
      <c r="T2969" s="11"/>
      <c r="U2969" s="11"/>
      <c r="V2969" s="11"/>
      <c r="W2969" s="11"/>
      <c r="X2969" s="11"/>
      <c r="Y2969" s="11"/>
      <c r="Z2969" s="246"/>
      <c r="AA29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69" s="250" t="e">
        <f>IF(tbl_TransDet_Exp[[#This Row],[+/-  (HR GL Detail)]]&lt;&gt;"",tbl_TransDet_Exp[[#This Row],[+/-  (HR GL Detail)]],IF(#REF!&lt;&gt;"",#REF!,""))</f>
        <v>#REF!</v>
      </c>
      <c r="AC2969" s="250" t="str">
        <f t="shared" si="141"/>
        <v>https://financials.omni.fsu.edu/psp/sprdfi/EMPLOYEE/ERP/c/AUDIT_EXPENSE_FUNCTIONS.TE_EXP_SHEET_INQ.GBL?SHEET_ID=</v>
      </c>
      <c r="AD2969" s="250" t="str">
        <f t="shared" si="142"/>
        <v>&amp;PAGE=EX_SHEET_ENTRY</v>
      </c>
      <c r="AE2969" s="250" t="str">
        <f>IF(LEFT(tbl_TransDet_Exp[[#This Row],[Journal Id]],2)="EX",TEXT(tbl_TransDet_Exp[[#This Row],[Vch /Ex /PayId]],"0000000000"),"")</f>
        <v/>
      </c>
      <c r="AF2969" s="250" t="b">
        <f>IF(tbl_TransDet_Exp[[#This Row],[ER Lookup and Format]]&lt;&gt;"",CONCATENATE(tbl_TransDet_Exp[[#This Row],[https://financials.omni.fsu.edu/psp/sprdfi/EMPLOYEE/ERP/c/AUDIT_EXPENSE_FUNCTIONS.TE_EXP_SHEET_INQ.GBL?SHEET_ID=]],AE2969,tbl_TransDet_Exp[[#This Row],[&amp;PAGE=EX_SHEET_ENTRY]]))</f>
        <v>0</v>
      </c>
      <c r="AG2969" s="250" t="str">
        <f t="shared" si="143"/>
        <v>https://docmgmt.its.fsu.edu/NolijWeb/public/apiLoginCheck.jsp?redir=../documentviewer/%3FdocumentId%3D</v>
      </c>
      <c r="AH29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69" s="250" t="str">
        <f>tbl_TransDet_Exp[[#Headers],[&amp;TargetFrameName=None]]</f>
        <v>&amp;TargetFrameName=None</v>
      </c>
      <c r="AJ29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69" s="71"/>
      <c r="AN2969" s="22"/>
      <c r="AO2969" s="22"/>
      <c r="AP2969" s="208"/>
      <c r="AQ2969" s="42" t="e">
        <f>IF(tbl_TransDet_Exp[[#This Row],[Custom SR Type]]="",INDEX(SR_Lookup[Section Name],MATCH(tbl_TransDet_Exp[[#This Row],[Account]],SR_Lookup[Account],0)),tbl_TransDet_Exp[[#This Row],[Custom SR Type]])</f>
        <v>#N/A</v>
      </c>
      <c r="AR2969" s="42">
        <f>VALUE(CONCATENATE(C2969,TEXT(tbl_TransDet_Exp[[#This Row],[Pd]],"00")))</f>
        <v>0</v>
      </c>
      <c r="AS2969" s="42" t="str">
        <f>TEXT(tbl_TransDet_Exp[[#This Row],[Project Id]],"000000")</f>
        <v>000000</v>
      </c>
      <c r="AT2969" s="42" t="e">
        <f>INDEX(Table11[Description],MATCH(tbl_TransDet_Exp[[#This Row],[Account]],Table11[GL Account],0))</f>
        <v>#N/A</v>
      </c>
      <c r="AU29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0" spans="2:47">
      <c r="B2970" s="11"/>
      <c r="C2970" s="243"/>
      <c r="D2970" s="243"/>
      <c r="E2970" s="11"/>
      <c r="F2970" s="11"/>
      <c r="G2970" s="11"/>
      <c r="H2970" s="11"/>
      <c r="I2970" s="11"/>
      <c r="J2970" s="11"/>
      <c r="K2970" s="11"/>
      <c r="L2970" s="11"/>
      <c r="M2970" s="11"/>
      <c r="N2970" s="11"/>
      <c r="O2970" s="244"/>
      <c r="P2970" s="11"/>
      <c r="Q2970" s="245"/>
      <c r="R2970" s="11"/>
      <c r="S2970" s="11"/>
      <c r="T2970" s="11"/>
      <c r="U2970" s="11"/>
      <c r="V2970" s="11"/>
      <c r="W2970" s="11"/>
      <c r="X2970" s="11"/>
      <c r="Y2970" s="11"/>
      <c r="Z2970" s="246"/>
      <c r="AA29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0" s="250" t="e">
        <f>IF(tbl_TransDet_Exp[[#This Row],[+/-  (HR GL Detail)]]&lt;&gt;"",tbl_TransDet_Exp[[#This Row],[+/-  (HR GL Detail)]],IF(#REF!&lt;&gt;"",#REF!,""))</f>
        <v>#REF!</v>
      </c>
      <c r="AC2970" s="250" t="str">
        <f t="shared" si="141"/>
        <v>https://financials.omni.fsu.edu/psp/sprdfi/EMPLOYEE/ERP/c/AUDIT_EXPENSE_FUNCTIONS.TE_EXP_SHEET_INQ.GBL?SHEET_ID=</v>
      </c>
      <c r="AD2970" s="250" t="str">
        <f t="shared" si="142"/>
        <v>&amp;PAGE=EX_SHEET_ENTRY</v>
      </c>
      <c r="AE2970" s="250" t="str">
        <f>IF(LEFT(tbl_TransDet_Exp[[#This Row],[Journal Id]],2)="EX",TEXT(tbl_TransDet_Exp[[#This Row],[Vch /Ex /PayId]],"0000000000"),"")</f>
        <v/>
      </c>
      <c r="AF2970" s="250" t="b">
        <f>IF(tbl_TransDet_Exp[[#This Row],[ER Lookup and Format]]&lt;&gt;"",CONCATENATE(tbl_TransDet_Exp[[#This Row],[https://financials.omni.fsu.edu/psp/sprdfi/EMPLOYEE/ERP/c/AUDIT_EXPENSE_FUNCTIONS.TE_EXP_SHEET_INQ.GBL?SHEET_ID=]],AE2970,tbl_TransDet_Exp[[#This Row],[&amp;PAGE=EX_SHEET_ENTRY]]))</f>
        <v>0</v>
      </c>
      <c r="AG2970" s="250" t="str">
        <f t="shared" si="143"/>
        <v>https://docmgmt.its.fsu.edu/NolijWeb/public/apiLoginCheck.jsp?redir=../documentviewer/%3FdocumentId%3D</v>
      </c>
      <c r="AH29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0" s="250" t="str">
        <f>tbl_TransDet_Exp[[#Headers],[&amp;TargetFrameName=None]]</f>
        <v>&amp;TargetFrameName=None</v>
      </c>
      <c r="AJ29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0" s="71"/>
      <c r="AN2970" s="22"/>
      <c r="AO2970" s="22"/>
      <c r="AP2970" s="208"/>
      <c r="AQ2970" s="42" t="e">
        <f>IF(tbl_TransDet_Exp[[#This Row],[Custom SR Type]]="",INDEX(SR_Lookup[Section Name],MATCH(tbl_TransDet_Exp[[#This Row],[Account]],SR_Lookup[Account],0)),tbl_TransDet_Exp[[#This Row],[Custom SR Type]])</f>
        <v>#N/A</v>
      </c>
      <c r="AR2970" s="42">
        <f>VALUE(CONCATENATE(C2970,TEXT(tbl_TransDet_Exp[[#This Row],[Pd]],"00")))</f>
        <v>0</v>
      </c>
      <c r="AS2970" s="42" t="str">
        <f>TEXT(tbl_TransDet_Exp[[#This Row],[Project Id]],"000000")</f>
        <v>000000</v>
      </c>
      <c r="AT2970" s="42" t="e">
        <f>INDEX(Table11[Description],MATCH(tbl_TransDet_Exp[[#This Row],[Account]],Table11[GL Account],0))</f>
        <v>#N/A</v>
      </c>
      <c r="AU29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1" spans="2:47">
      <c r="B2971" s="11"/>
      <c r="C2971" s="243"/>
      <c r="D2971" s="243"/>
      <c r="E2971" s="11"/>
      <c r="F2971" s="11"/>
      <c r="G2971" s="11"/>
      <c r="H2971" s="11"/>
      <c r="I2971" s="11"/>
      <c r="J2971" s="11"/>
      <c r="K2971" s="11"/>
      <c r="L2971" s="11"/>
      <c r="M2971" s="11"/>
      <c r="N2971" s="11"/>
      <c r="O2971" s="244"/>
      <c r="P2971" s="11"/>
      <c r="Q2971" s="245"/>
      <c r="R2971" s="11"/>
      <c r="S2971" s="11"/>
      <c r="T2971" s="11"/>
      <c r="U2971" s="11"/>
      <c r="V2971" s="11"/>
      <c r="W2971" s="11"/>
      <c r="X2971" s="11"/>
      <c r="Y2971" s="11"/>
      <c r="Z2971" s="246"/>
      <c r="AA29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1" s="250" t="e">
        <f>IF(tbl_TransDet_Exp[[#This Row],[+/-  (HR GL Detail)]]&lt;&gt;"",tbl_TransDet_Exp[[#This Row],[+/-  (HR GL Detail)]],IF(#REF!&lt;&gt;"",#REF!,""))</f>
        <v>#REF!</v>
      </c>
      <c r="AC2971" s="250" t="str">
        <f t="shared" si="141"/>
        <v>https://financials.omni.fsu.edu/psp/sprdfi/EMPLOYEE/ERP/c/AUDIT_EXPENSE_FUNCTIONS.TE_EXP_SHEET_INQ.GBL?SHEET_ID=</v>
      </c>
      <c r="AD2971" s="250" t="str">
        <f t="shared" si="142"/>
        <v>&amp;PAGE=EX_SHEET_ENTRY</v>
      </c>
      <c r="AE2971" s="250" t="str">
        <f>IF(LEFT(tbl_TransDet_Exp[[#This Row],[Journal Id]],2)="EX",TEXT(tbl_TransDet_Exp[[#This Row],[Vch /Ex /PayId]],"0000000000"),"")</f>
        <v/>
      </c>
      <c r="AF2971" s="250" t="b">
        <f>IF(tbl_TransDet_Exp[[#This Row],[ER Lookup and Format]]&lt;&gt;"",CONCATENATE(tbl_TransDet_Exp[[#This Row],[https://financials.omni.fsu.edu/psp/sprdfi/EMPLOYEE/ERP/c/AUDIT_EXPENSE_FUNCTIONS.TE_EXP_SHEET_INQ.GBL?SHEET_ID=]],AE2971,tbl_TransDet_Exp[[#This Row],[&amp;PAGE=EX_SHEET_ENTRY]]))</f>
        <v>0</v>
      </c>
      <c r="AG2971" s="250" t="str">
        <f t="shared" si="143"/>
        <v>https://docmgmt.its.fsu.edu/NolijWeb/public/apiLoginCheck.jsp?redir=../documentviewer/%3FdocumentId%3D</v>
      </c>
      <c r="AH29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1" s="250" t="str">
        <f>tbl_TransDet_Exp[[#Headers],[&amp;TargetFrameName=None]]</f>
        <v>&amp;TargetFrameName=None</v>
      </c>
      <c r="AJ29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1" s="71"/>
      <c r="AN2971" s="22"/>
      <c r="AO2971" s="22"/>
      <c r="AP2971" s="208"/>
      <c r="AQ2971" s="42" t="e">
        <f>IF(tbl_TransDet_Exp[[#This Row],[Custom SR Type]]="",INDEX(SR_Lookup[Section Name],MATCH(tbl_TransDet_Exp[[#This Row],[Account]],SR_Lookup[Account],0)),tbl_TransDet_Exp[[#This Row],[Custom SR Type]])</f>
        <v>#N/A</v>
      </c>
      <c r="AR2971" s="42">
        <f>VALUE(CONCATENATE(C2971,TEXT(tbl_TransDet_Exp[[#This Row],[Pd]],"00")))</f>
        <v>0</v>
      </c>
      <c r="AS2971" s="42" t="str">
        <f>TEXT(tbl_TransDet_Exp[[#This Row],[Project Id]],"000000")</f>
        <v>000000</v>
      </c>
      <c r="AT2971" s="42" t="e">
        <f>INDEX(Table11[Description],MATCH(tbl_TransDet_Exp[[#This Row],[Account]],Table11[GL Account],0))</f>
        <v>#N/A</v>
      </c>
      <c r="AU29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2" spans="2:47">
      <c r="B2972" s="11"/>
      <c r="C2972" s="243"/>
      <c r="D2972" s="243"/>
      <c r="E2972" s="11"/>
      <c r="F2972" s="11"/>
      <c r="G2972" s="11"/>
      <c r="H2972" s="11"/>
      <c r="I2972" s="11"/>
      <c r="J2972" s="11"/>
      <c r="K2972" s="11"/>
      <c r="L2972" s="11"/>
      <c r="M2972" s="11"/>
      <c r="N2972" s="11"/>
      <c r="O2972" s="244"/>
      <c r="P2972" s="11"/>
      <c r="Q2972" s="245"/>
      <c r="R2972" s="11"/>
      <c r="S2972" s="11"/>
      <c r="T2972" s="11"/>
      <c r="U2972" s="11"/>
      <c r="V2972" s="11"/>
      <c r="W2972" s="11"/>
      <c r="X2972" s="11"/>
      <c r="Y2972" s="11"/>
      <c r="Z2972" s="246"/>
      <c r="AA29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2" s="250" t="e">
        <f>IF(tbl_TransDet_Exp[[#This Row],[+/-  (HR GL Detail)]]&lt;&gt;"",tbl_TransDet_Exp[[#This Row],[+/-  (HR GL Detail)]],IF(#REF!&lt;&gt;"",#REF!,""))</f>
        <v>#REF!</v>
      </c>
      <c r="AC2972" s="250" t="str">
        <f t="shared" si="141"/>
        <v>https://financials.omni.fsu.edu/psp/sprdfi/EMPLOYEE/ERP/c/AUDIT_EXPENSE_FUNCTIONS.TE_EXP_SHEET_INQ.GBL?SHEET_ID=</v>
      </c>
      <c r="AD2972" s="250" t="str">
        <f t="shared" si="142"/>
        <v>&amp;PAGE=EX_SHEET_ENTRY</v>
      </c>
      <c r="AE2972" s="250" t="str">
        <f>IF(LEFT(tbl_TransDet_Exp[[#This Row],[Journal Id]],2)="EX",TEXT(tbl_TransDet_Exp[[#This Row],[Vch /Ex /PayId]],"0000000000"),"")</f>
        <v/>
      </c>
      <c r="AF2972" s="250" t="b">
        <f>IF(tbl_TransDet_Exp[[#This Row],[ER Lookup and Format]]&lt;&gt;"",CONCATENATE(tbl_TransDet_Exp[[#This Row],[https://financials.omni.fsu.edu/psp/sprdfi/EMPLOYEE/ERP/c/AUDIT_EXPENSE_FUNCTIONS.TE_EXP_SHEET_INQ.GBL?SHEET_ID=]],AE2972,tbl_TransDet_Exp[[#This Row],[&amp;PAGE=EX_SHEET_ENTRY]]))</f>
        <v>0</v>
      </c>
      <c r="AG2972" s="250" t="str">
        <f t="shared" si="143"/>
        <v>https://docmgmt.its.fsu.edu/NolijWeb/public/apiLoginCheck.jsp?redir=../documentviewer/%3FdocumentId%3D</v>
      </c>
      <c r="AH29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2" s="250" t="str">
        <f>tbl_TransDet_Exp[[#Headers],[&amp;TargetFrameName=None]]</f>
        <v>&amp;TargetFrameName=None</v>
      </c>
      <c r="AJ29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2" s="71"/>
      <c r="AN2972" s="22"/>
      <c r="AO2972" s="22"/>
      <c r="AP2972" s="208"/>
      <c r="AQ2972" s="42" t="e">
        <f>IF(tbl_TransDet_Exp[[#This Row],[Custom SR Type]]="",INDEX(SR_Lookup[Section Name],MATCH(tbl_TransDet_Exp[[#This Row],[Account]],SR_Lookup[Account],0)),tbl_TransDet_Exp[[#This Row],[Custom SR Type]])</f>
        <v>#N/A</v>
      </c>
      <c r="AR2972" s="42">
        <f>VALUE(CONCATENATE(C2972,TEXT(tbl_TransDet_Exp[[#This Row],[Pd]],"00")))</f>
        <v>0</v>
      </c>
      <c r="AS2972" s="42" t="str">
        <f>TEXT(tbl_TransDet_Exp[[#This Row],[Project Id]],"000000")</f>
        <v>000000</v>
      </c>
      <c r="AT2972" s="42" t="e">
        <f>INDEX(Table11[Description],MATCH(tbl_TransDet_Exp[[#This Row],[Account]],Table11[GL Account],0))</f>
        <v>#N/A</v>
      </c>
      <c r="AU29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3" spans="2:47">
      <c r="B2973" s="11"/>
      <c r="C2973" s="243"/>
      <c r="D2973" s="243"/>
      <c r="E2973" s="11"/>
      <c r="F2973" s="11"/>
      <c r="G2973" s="11"/>
      <c r="H2973" s="11"/>
      <c r="I2973" s="11"/>
      <c r="J2973" s="11"/>
      <c r="K2973" s="11"/>
      <c r="L2973" s="11"/>
      <c r="M2973" s="11"/>
      <c r="N2973" s="11"/>
      <c r="O2973" s="244"/>
      <c r="P2973" s="11"/>
      <c r="Q2973" s="245"/>
      <c r="R2973" s="11"/>
      <c r="S2973" s="11"/>
      <c r="T2973" s="11"/>
      <c r="U2973" s="11"/>
      <c r="V2973" s="11"/>
      <c r="W2973" s="11"/>
      <c r="X2973" s="11"/>
      <c r="Y2973" s="11"/>
      <c r="Z2973" s="246"/>
      <c r="AA29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3" s="250" t="e">
        <f>IF(tbl_TransDet_Exp[[#This Row],[+/-  (HR GL Detail)]]&lt;&gt;"",tbl_TransDet_Exp[[#This Row],[+/-  (HR GL Detail)]],IF(#REF!&lt;&gt;"",#REF!,""))</f>
        <v>#REF!</v>
      </c>
      <c r="AC2973" s="250" t="str">
        <f t="shared" si="141"/>
        <v>https://financials.omni.fsu.edu/psp/sprdfi/EMPLOYEE/ERP/c/AUDIT_EXPENSE_FUNCTIONS.TE_EXP_SHEET_INQ.GBL?SHEET_ID=</v>
      </c>
      <c r="AD2973" s="250" t="str">
        <f t="shared" si="142"/>
        <v>&amp;PAGE=EX_SHEET_ENTRY</v>
      </c>
      <c r="AE2973" s="250" t="str">
        <f>IF(LEFT(tbl_TransDet_Exp[[#This Row],[Journal Id]],2)="EX",TEXT(tbl_TransDet_Exp[[#This Row],[Vch /Ex /PayId]],"0000000000"),"")</f>
        <v/>
      </c>
      <c r="AF2973" s="250" t="b">
        <f>IF(tbl_TransDet_Exp[[#This Row],[ER Lookup and Format]]&lt;&gt;"",CONCATENATE(tbl_TransDet_Exp[[#This Row],[https://financials.omni.fsu.edu/psp/sprdfi/EMPLOYEE/ERP/c/AUDIT_EXPENSE_FUNCTIONS.TE_EXP_SHEET_INQ.GBL?SHEET_ID=]],AE2973,tbl_TransDet_Exp[[#This Row],[&amp;PAGE=EX_SHEET_ENTRY]]))</f>
        <v>0</v>
      </c>
      <c r="AG2973" s="250" t="str">
        <f t="shared" si="143"/>
        <v>https://docmgmt.its.fsu.edu/NolijWeb/public/apiLoginCheck.jsp?redir=../documentviewer/%3FdocumentId%3D</v>
      </c>
      <c r="AH29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3" s="250" t="str">
        <f>tbl_TransDet_Exp[[#Headers],[&amp;TargetFrameName=None]]</f>
        <v>&amp;TargetFrameName=None</v>
      </c>
      <c r="AJ29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3" s="71"/>
      <c r="AN2973" s="22"/>
      <c r="AO2973" s="22"/>
      <c r="AP2973" s="208"/>
      <c r="AQ2973" s="42" t="e">
        <f>IF(tbl_TransDet_Exp[[#This Row],[Custom SR Type]]="",INDEX(SR_Lookup[Section Name],MATCH(tbl_TransDet_Exp[[#This Row],[Account]],SR_Lookup[Account],0)),tbl_TransDet_Exp[[#This Row],[Custom SR Type]])</f>
        <v>#N/A</v>
      </c>
      <c r="AR2973" s="42">
        <f>VALUE(CONCATENATE(C2973,TEXT(tbl_TransDet_Exp[[#This Row],[Pd]],"00")))</f>
        <v>0</v>
      </c>
      <c r="AS2973" s="42" t="str">
        <f>TEXT(tbl_TransDet_Exp[[#This Row],[Project Id]],"000000")</f>
        <v>000000</v>
      </c>
      <c r="AT2973" s="42" t="e">
        <f>INDEX(Table11[Description],MATCH(tbl_TransDet_Exp[[#This Row],[Account]],Table11[GL Account],0))</f>
        <v>#N/A</v>
      </c>
      <c r="AU29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4" spans="2:47">
      <c r="B2974" s="11"/>
      <c r="C2974" s="243"/>
      <c r="D2974" s="243"/>
      <c r="E2974" s="11"/>
      <c r="F2974" s="11"/>
      <c r="G2974" s="11"/>
      <c r="H2974" s="11"/>
      <c r="I2974" s="11"/>
      <c r="J2974" s="11"/>
      <c r="K2974" s="11"/>
      <c r="L2974" s="11"/>
      <c r="M2974" s="11"/>
      <c r="N2974" s="11"/>
      <c r="O2974" s="244"/>
      <c r="P2974" s="11"/>
      <c r="Q2974" s="245"/>
      <c r="R2974" s="11"/>
      <c r="S2974" s="11"/>
      <c r="T2974" s="11"/>
      <c r="U2974" s="11"/>
      <c r="V2974" s="11"/>
      <c r="W2974" s="11"/>
      <c r="X2974" s="11"/>
      <c r="Y2974" s="11"/>
      <c r="Z2974" s="246"/>
      <c r="AA29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4" s="250" t="e">
        <f>IF(tbl_TransDet_Exp[[#This Row],[+/-  (HR GL Detail)]]&lt;&gt;"",tbl_TransDet_Exp[[#This Row],[+/-  (HR GL Detail)]],IF(#REF!&lt;&gt;"",#REF!,""))</f>
        <v>#REF!</v>
      </c>
      <c r="AC2974" s="250" t="str">
        <f t="shared" si="141"/>
        <v>https://financials.omni.fsu.edu/psp/sprdfi/EMPLOYEE/ERP/c/AUDIT_EXPENSE_FUNCTIONS.TE_EXP_SHEET_INQ.GBL?SHEET_ID=</v>
      </c>
      <c r="AD2974" s="250" t="str">
        <f t="shared" si="142"/>
        <v>&amp;PAGE=EX_SHEET_ENTRY</v>
      </c>
      <c r="AE2974" s="250" t="str">
        <f>IF(LEFT(tbl_TransDet_Exp[[#This Row],[Journal Id]],2)="EX",TEXT(tbl_TransDet_Exp[[#This Row],[Vch /Ex /PayId]],"0000000000"),"")</f>
        <v/>
      </c>
      <c r="AF2974" s="250" t="b">
        <f>IF(tbl_TransDet_Exp[[#This Row],[ER Lookup and Format]]&lt;&gt;"",CONCATENATE(tbl_TransDet_Exp[[#This Row],[https://financials.omni.fsu.edu/psp/sprdfi/EMPLOYEE/ERP/c/AUDIT_EXPENSE_FUNCTIONS.TE_EXP_SHEET_INQ.GBL?SHEET_ID=]],AE2974,tbl_TransDet_Exp[[#This Row],[&amp;PAGE=EX_SHEET_ENTRY]]))</f>
        <v>0</v>
      </c>
      <c r="AG2974" s="250" t="str">
        <f t="shared" si="143"/>
        <v>https://docmgmt.its.fsu.edu/NolijWeb/public/apiLoginCheck.jsp?redir=../documentviewer/%3FdocumentId%3D</v>
      </c>
      <c r="AH29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4" s="250" t="str">
        <f>tbl_TransDet_Exp[[#Headers],[&amp;TargetFrameName=None]]</f>
        <v>&amp;TargetFrameName=None</v>
      </c>
      <c r="AJ29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4" s="71"/>
      <c r="AN2974" s="22"/>
      <c r="AO2974" s="22"/>
      <c r="AP2974" s="208"/>
      <c r="AQ2974" s="42" t="e">
        <f>IF(tbl_TransDet_Exp[[#This Row],[Custom SR Type]]="",INDEX(SR_Lookup[Section Name],MATCH(tbl_TransDet_Exp[[#This Row],[Account]],SR_Lookup[Account],0)),tbl_TransDet_Exp[[#This Row],[Custom SR Type]])</f>
        <v>#N/A</v>
      </c>
      <c r="AR2974" s="42">
        <f>VALUE(CONCATENATE(C2974,TEXT(tbl_TransDet_Exp[[#This Row],[Pd]],"00")))</f>
        <v>0</v>
      </c>
      <c r="AS2974" s="42" t="str">
        <f>TEXT(tbl_TransDet_Exp[[#This Row],[Project Id]],"000000")</f>
        <v>000000</v>
      </c>
      <c r="AT2974" s="42" t="e">
        <f>INDEX(Table11[Description],MATCH(tbl_TransDet_Exp[[#This Row],[Account]],Table11[GL Account],0))</f>
        <v>#N/A</v>
      </c>
      <c r="AU29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5" spans="2:47">
      <c r="B2975" s="11"/>
      <c r="C2975" s="243"/>
      <c r="D2975" s="243"/>
      <c r="E2975" s="11"/>
      <c r="F2975" s="11"/>
      <c r="G2975" s="11"/>
      <c r="H2975" s="11"/>
      <c r="I2975" s="11"/>
      <c r="J2975" s="11"/>
      <c r="K2975" s="11"/>
      <c r="L2975" s="11"/>
      <c r="M2975" s="11"/>
      <c r="N2975" s="11"/>
      <c r="O2975" s="244"/>
      <c r="P2975" s="11"/>
      <c r="Q2975" s="245"/>
      <c r="R2975" s="11"/>
      <c r="S2975" s="11"/>
      <c r="T2975" s="11"/>
      <c r="U2975" s="11"/>
      <c r="V2975" s="11"/>
      <c r="W2975" s="11"/>
      <c r="X2975" s="11"/>
      <c r="Y2975" s="11"/>
      <c r="Z2975" s="246"/>
      <c r="AA29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5" s="250" t="e">
        <f>IF(tbl_TransDet_Exp[[#This Row],[+/-  (HR GL Detail)]]&lt;&gt;"",tbl_TransDet_Exp[[#This Row],[+/-  (HR GL Detail)]],IF(#REF!&lt;&gt;"",#REF!,""))</f>
        <v>#REF!</v>
      </c>
      <c r="AC2975" s="250" t="str">
        <f t="shared" si="141"/>
        <v>https://financials.omni.fsu.edu/psp/sprdfi/EMPLOYEE/ERP/c/AUDIT_EXPENSE_FUNCTIONS.TE_EXP_SHEET_INQ.GBL?SHEET_ID=</v>
      </c>
      <c r="AD2975" s="250" t="str">
        <f t="shared" si="142"/>
        <v>&amp;PAGE=EX_SHEET_ENTRY</v>
      </c>
      <c r="AE2975" s="250" t="str">
        <f>IF(LEFT(tbl_TransDet_Exp[[#This Row],[Journal Id]],2)="EX",TEXT(tbl_TransDet_Exp[[#This Row],[Vch /Ex /PayId]],"0000000000"),"")</f>
        <v/>
      </c>
      <c r="AF2975" s="250" t="b">
        <f>IF(tbl_TransDet_Exp[[#This Row],[ER Lookup and Format]]&lt;&gt;"",CONCATENATE(tbl_TransDet_Exp[[#This Row],[https://financials.omni.fsu.edu/psp/sprdfi/EMPLOYEE/ERP/c/AUDIT_EXPENSE_FUNCTIONS.TE_EXP_SHEET_INQ.GBL?SHEET_ID=]],AE2975,tbl_TransDet_Exp[[#This Row],[&amp;PAGE=EX_SHEET_ENTRY]]))</f>
        <v>0</v>
      </c>
      <c r="AG2975" s="250" t="str">
        <f t="shared" si="143"/>
        <v>https://docmgmt.its.fsu.edu/NolijWeb/public/apiLoginCheck.jsp?redir=../documentviewer/%3FdocumentId%3D</v>
      </c>
      <c r="AH29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5" s="250" t="str">
        <f>tbl_TransDet_Exp[[#Headers],[&amp;TargetFrameName=None]]</f>
        <v>&amp;TargetFrameName=None</v>
      </c>
      <c r="AJ29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5" s="71"/>
      <c r="AN2975" s="22"/>
      <c r="AO2975" s="22"/>
      <c r="AP2975" s="208"/>
      <c r="AQ2975" s="42" t="e">
        <f>IF(tbl_TransDet_Exp[[#This Row],[Custom SR Type]]="",INDEX(SR_Lookup[Section Name],MATCH(tbl_TransDet_Exp[[#This Row],[Account]],SR_Lookup[Account],0)),tbl_TransDet_Exp[[#This Row],[Custom SR Type]])</f>
        <v>#N/A</v>
      </c>
      <c r="AR2975" s="42">
        <f>VALUE(CONCATENATE(C2975,TEXT(tbl_TransDet_Exp[[#This Row],[Pd]],"00")))</f>
        <v>0</v>
      </c>
      <c r="AS2975" s="42" t="str">
        <f>TEXT(tbl_TransDet_Exp[[#This Row],[Project Id]],"000000")</f>
        <v>000000</v>
      </c>
      <c r="AT2975" s="42" t="e">
        <f>INDEX(Table11[Description],MATCH(tbl_TransDet_Exp[[#This Row],[Account]],Table11[GL Account],0))</f>
        <v>#N/A</v>
      </c>
      <c r="AU29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6" spans="2:47">
      <c r="B2976" s="11"/>
      <c r="C2976" s="243"/>
      <c r="D2976" s="243"/>
      <c r="E2976" s="11"/>
      <c r="F2976" s="11"/>
      <c r="G2976" s="11"/>
      <c r="H2976" s="11"/>
      <c r="I2976" s="11"/>
      <c r="J2976" s="11"/>
      <c r="K2976" s="11"/>
      <c r="L2976" s="11"/>
      <c r="M2976" s="11"/>
      <c r="N2976" s="11"/>
      <c r="O2976" s="244"/>
      <c r="P2976" s="11"/>
      <c r="Q2976" s="245"/>
      <c r="R2976" s="11"/>
      <c r="S2976" s="11"/>
      <c r="T2976" s="11"/>
      <c r="U2976" s="11"/>
      <c r="V2976" s="11"/>
      <c r="W2976" s="11"/>
      <c r="X2976" s="11"/>
      <c r="Y2976" s="11"/>
      <c r="Z2976" s="246"/>
      <c r="AA29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6" s="250" t="e">
        <f>IF(tbl_TransDet_Exp[[#This Row],[+/-  (HR GL Detail)]]&lt;&gt;"",tbl_TransDet_Exp[[#This Row],[+/-  (HR GL Detail)]],IF(#REF!&lt;&gt;"",#REF!,""))</f>
        <v>#REF!</v>
      </c>
      <c r="AC2976" s="250" t="str">
        <f t="shared" si="141"/>
        <v>https://financials.omni.fsu.edu/psp/sprdfi/EMPLOYEE/ERP/c/AUDIT_EXPENSE_FUNCTIONS.TE_EXP_SHEET_INQ.GBL?SHEET_ID=</v>
      </c>
      <c r="AD2976" s="250" t="str">
        <f t="shared" si="142"/>
        <v>&amp;PAGE=EX_SHEET_ENTRY</v>
      </c>
      <c r="AE2976" s="250" t="str">
        <f>IF(LEFT(tbl_TransDet_Exp[[#This Row],[Journal Id]],2)="EX",TEXT(tbl_TransDet_Exp[[#This Row],[Vch /Ex /PayId]],"0000000000"),"")</f>
        <v/>
      </c>
      <c r="AF2976" s="250" t="b">
        <f>IF(tbl_TransDet_Exp[[#This Row],[ER Lookup and Format]]&lt;&gt;"",CONCATENATE(tbl_TransDet_Exp[[#This Row],[https://financials.omni.fsu.edu/psp/sprdfi/EMPLOYEE/ERP/c/AUDIT_EXPENSE_FUNCTIONS.TE_EXP_SHEET_INQ.GBL?SHEET_ID=]],AE2976,tbl_TransDet_Exp[[#This Row],[&amp;PAGE=EX_SHEET_ENTRY]]))</f>
        <v>0</v>
      </c>
      <c r="AG2976" s="250" t="str">
        <f t="shared" si="143"/>
        <v>https://docmgmt.its.fsu.edu/NolijWeb/public/apiLoginCheck.jsp?redir=../documentviewer/%3FdocumentId%3D</v>
      </c>
      <c r="AH29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6" s="250" t="str">
        <f>tbl_TransDet_Exp[[#Headers],[&amp;TargetFrameName=None]]</f>
        <v>&amp;TargetFrameName=None</v>
      </c>
      <c r="AJ29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6" s="71"/>
      <c r="AN2976" s="22"/>
      <c r="AO2976" s="22"/>
      <c r="AP2976" s="208"/>
      <c r="AQ2976" s="42" t="e">
        <f>IF(tbl_TransDet_Exp[[#This Row],[Custom SR Type]]="",INDEX(SR_Lookup[Section Name],MATCH(tbl_TransDet_Exp[[#This Row],[Account]],SR_Lookup[Account],0)),tbl_TransDet_Exp[[#This Row],[Custom SR Type]])</f>
        <v>#N/A</v>
      </c>
      <c r="AR2976" s="42">
        <f>VALUE(CONCATENATE(C2976,TEXT(tbl_TransDet_Exp[[#This Row],[Pd]],"00")))</f>
        <v>0</v>
      </c>
      <c r="AS2976" s="42" t="str">
        <f>TEXT(tbl_TransDet_Exp[[#This Row],[Project Id]],"000000")</f>
        <v>000000</v>
      </c>
      <c r="AT2976" s="42" t="e">
        <f>INDEX(Table11[Description],MATCH(tbl_TransDet_Exp[[#This Row],[Account]],Table11[GL Account],0))</f>
        <v>#N/A</v>
      </c>
      <c r="AU29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7" spans="2:47">
      <c r="B2977" s="11"/>
      <c r="C2977" s="243"/>
      <c r="D2977" s="243"/>
      <c r="E2977" s="11"/>
      <c r="F2977" s="11"/>
      <c r="G2977" s="11"/>
      <c r="H2977" s="11"/>
      <c r="I2977" s="11"/>
      <c r="J2977" s="11"/>
      <c r="K2977" s="11"/>
      <c r="L2977" s="11"/>
      <c r="M2977" s="11"/>
      <c r="N2977" s="11"/>
      <c r="O2977" s="244"/>
      <c r="P2977" s="11"/>
      <c r="Q2977" s="245"/>
      <c r="R2977" s="11"/>
      <c r="S2977" s="11"/>
      <c r="T2977" s="11"/>
      <c r="U2977" s="11"/>
      <c r="V2977" s="11"/>
      <c r="W2977" s="11"/>
      <c r="X2977" s="11"/>
      <c r="Y2977" s="11"/>
      <c r="Z2977" s="246"/>
      <c r="AA29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7" s="250" t="e">
        <f>IF(tbl_TransDet_Exp[[#This Row],[+/-  (HR GL Detail)]]&lt;&gt;"",tbl_TransDet_Exp[[#This Row],[+/-  (HR GL Detail)]],IF(#REF!&lt;&gt;"",#REF!,""))</f>
        <v>#REF!</v>
      </c>
      <c r="AC2977" s="250" t="str">
        <f t="shared" si="141"/>
        <v>https://financials.omni.fsu.edu/psp/sprdfi/EMPLOYEE/ERP/c/AUDIT_EXPENSE_FUNCTIONS.TE_EXP_SHEET_INQ.GBL?SHEET_ID=</v>
      </c>
      <c r="AD2977" s="250" t="str">
        <f t="shared" si="142"/>
        <v>&amp;PAGE=EX_SHEET_ENTRY</v>
      </c>
      <c r="AE2977" s="250" t="str">
        <f>IF(LEFT(tbl_TransDet_Exp[[#This Row],[Journal Id]],2)="EX",TEXT(tbl_TransDet_Exp[[#This Row],[Vch /Ex /PayId]],"0000000000"),"")</f>
        <v/>
      </c>
      <c r="AF2977" s="250" t="b">
        <f>IF(tbl_TransDet_Exp[[#This Row],[ER Lookup and Format]]&lt;&gt;"",CONCATENATE(tbl_TransDet_Exp[[#This Row],[https://financials.omni.fsu.edu/psp/sprdfi/EMPLOYEE/ERP/c/AUDIT_EXPENSE_FUNCTIONS.TE_EXP_SHEET_INQ.GBL?SHEET_ID=]],AE2977,tbl_TransDet_Exp[[#This Row],[&amp;PAGE=EX_SHEET_ENTRY]]))</f>
        <v>0</v>
      </c>
      <c r="AG2977" s="250" t="str">
        <f t="shared" si="143"/>
        <v>https://docmgmt.its.fsu.edu/NolijWeb/public/apiLoginCheck.jsp?redir=../documentviewer/%3FdocumentId%3D</v>
      </c>
      <c r="AH29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7" s="250" t="str">
        <f>tbl_TransDet_Exp[[#Headers],[&amp;TargetFrameName=None]]</f>
        <v>&amp;TargetFrameName=None</v>
      </c>
      <c r="AJ29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7" s="71"/>
      <c r="AN2977" s="22"/>
      <c r="AO2977" s="22"/>
      <c r="AP2977" s="208"/>
      <c r="AQ2977" s="42" t="e">
        <f>IF(tbl_TransDet_Exp[[#This Row],[Custom SR Type]]="",INDEX(SR_Lookup[Section Name],MATCH(tbl_TransDet_Exp[[#This Row],[Account]],SR_Lookup[Account],0)),tbl_TransDet_Exp[[#This Row],[Custom SR Type]])</f>
        <v>#N/A</v>
      </c>
      <c r="AR2977" s="42">
        <f>VALUE(CONCATENATE(C2977,TEXT(tbl_TransDet_Exp[[#This Row],[Pd]],"00")))</f>
        <v>0</v>
      </c>
      <c r="AS2977" s="42" t="str">
        <f>TEXT(tbl_TransDet_Exp[[#This Row],[Project Id]],"000000")</f>
        <v>000000</v>
      </c>
      <c r="AT2977" s="42" t="e">
        <f>INDEX(Table11[Description],MATCH(tbl_TransDet_Exp[[#This Row],[Account]],Table11[GL Account],0))</f>
        <v>#N/A</v>
      </c>
      <c r="AU29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8" spans="2:47">
      <c r="B2978" s="11"/>
      <c r="C2978" s="243"/>
      <c r="D2978" s="243"/>
      <c r="E2978" s="11"/>
      <c r="F2978" s="11"/>
      <c r="G2978" s="11"/>
      <c r="H2978" s="11"/>
      <c r="I2978" s="11"/>
      <c r="J2978" s="11"/>
      <c r="K2978" s="11"/>
      <c r="L2978" s="11"/>
      <c r="M2978" s="11"/>
      <c r="N2978" s="11"/>
      <c r="O2978" s="244"/>
      <c r="P2978" s="11"/>
      <c r="Q2978" s="245"/>
      <c r="R2978" s="11"/>
      <c r="S2978" s="11"/>
      <c r="T2978" s="11"/>
      <c r="U2978" s="11"/>
      <c r="V2978" s="11"/>
      <c r="W2978" s="11"/>
      <c r="X2978" s="11"/>
      <c r="Y2978" s="11"/>
      <c r="Z2978" s="246"/>
      <c r="AA29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8" s="250" t="e">
        <f>IF(tbl_TransDet_Exp[[#This Row],[+/-  (HR GL Detail)]]&lt;&gt;"",tbl_TransDet_Exp[[#This Row],[+/-  (HR GL Detail)]],IF(#REF!&lt;&gt;"",#REF!,""))</f>
        <v>#REF!</v>
      </c>
      <c r="AC2978" s="250" t="str">
        <f t="shared" si="141"/>
        <v>https://financials.omni.fsu.edu/psp/sprdfi/EMPLOYEE/ERP/c/AUDIT_EXPENSE_FUNCTIONS.TE_EXP_SHEET_INQ.GBL?SHEET_ID=</v>
      </c>
      <c r="AD2978" s="250" t="str">
        <f t="shared" si="142"/>
        <v>&amp;PAGE=EX_SHEET_ENTRY</v>
      </c>
      <c r="AE2978" s="250" t="str">
        <f>IF(LEFT(tbl_TransDet_Exp[[#This Row],[Journal Id]],2)="EX",TEXT(tbl_TransDet_Exp[[#This Row],[Vch /Ex /PayId]],"0000000000"),"")</f>
        <v/>
      </c>
      <c r="AF2978" s="250" t="b">
        <f>IF(tbl_TransDet_Exp[[#This Row],[ER Lookup and Format]]&lt;&gt;"",CONCATENATE(tbl_TransDet_Exp[[#This Row],[https://financials.omni.fsu.edu/psp/sprdfi/EMPLOYEE/ERP/c/AUDIT_EXPENSE_FUNCTIONS.TE_EXP_SHEET_INQ.GBL?SHEET_ID=]],AE2978,tbl_TransDet_Exp[[#This Row],[&amp;PAGE=EX_SHEET_ENTRY]]))</f>
        <v>0</v>
      </c>
      <c r="AG2978" s="250" t="str">
        <f t="shared" si="143"/>
        <v>https://docmgmt.its.fsu.edu/NolijWeb/public/apiLoginCheck.jsp?redir=../documentviewer/%3FdocumentId%3D</v>
      </c>
      <c r="AH29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8" s="250" t="str">
        <f>tbl_TransDet_Exp[[#Headers],[&amp;TargetFrameName=None]]</f>
        <v>&amp;TargetFrameName=None</v>
      </c>
      <c r="AJ29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8" s="71"/>
      <c r="AN2978" s="22"/>
      <c r="AO2978" s="22"/>
      <c r="AP2978" s="208"/>
      <c r="AQ2978" s="42" t="e">
        <f>IF(tbl_TransDet_Exp[[#This Row],[Custom SR Type]]="",INDEX(SR_Lookup[Section Name],MATCH(tbl_TransDet_Exp[[#This Row],[Account]],SR_Lookup[Account],0)),tbl_TransDet_Exp[[#This Row],[Custom SR Type]])</f>
        <v>#N/A</v>
      </c>
      <c r="AR2978" s="42">
        <f>VALUE(CONCATENATE(C2978,TEXT(tbl_TransDet_Exp[[#This Row],[Pd]],"00")))</f>
        <v>0</v>
      </c>
      <c r="AS2978" s="42" t="str">
        <f>TEXT(tbl_TransDet_Exp[[#This Row],[Project Id]],"000000")</f>
        <v>000000</v>
      </c>
      <c r="AT2978" s="42" t="e">
        <f>INDEX(Table11[Description],MATCH(tbl_TransDet_Exp[[#This Row],[Account]],Table11[GL Account],0))</f>
        <v>#N/A</v>
      </c>
      <c r="AU29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79" spans="2:47">
      <c r="B2979" s="11"/>
      <c r="C2979" s="243"/>
      <c r="D2979" s="243"/>
      <c r="E2979" s="11"/>
      <c r="F2979" s="11"/>
      <c r="G2979" s="11"/>
      <c r="H2979" s="11"/>
      <c r="I2979" s="11"/>
      <c r="J2979" s="11"/>
      <c r="K2979" s="11"/>
      <c r="L2979" s="11"/>
      <c r="M2979" s="11"/>
      <c r="N2979" s="11"/>
      <c r="O2979" s="244"/>
      <c r="P2979" s="11"/>
      <c r="Q2979" s="245"/>
      <c r="R2979" s="11"/>
      <c r="S2979" s="11"/>
      <c r="T2979" s="11"/>
      <c r="U2979" s="11"/>
      <c r="V2979" s="11"/>
      <c r="W2979" s="11"/>
      <c r="X2979" s="11"/>
      <c r="Y2979" s="11"/>
      <c r="Z2979" s="246"/>
      <c r="AA29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79" s="250" t="e">
        <f>IF(tbl_TransDet_Exp[[#This Row],[+/-  (HR GL Detail)]]&lt;&gt;"",tbl_TransDet_Exp[[#This Row],[+/-  (HR GL Detail)]],IF(#REF!&lt;&gt;"",#REF!,""))</f>
        <v>#REF!</v>
      </c>
      <c r="AC2979" s="250" t="str">
        <f t="shared" si="141"/>
        <v>https://financials.omni.fsu.edu/psp/sprdfi/EMPLOYEE/ERP/c/AUDIT_EXPENSE_FUNCTIONS.TE_EXP_SHEET_INQ.GBL?SHEET_ID=</v>
      </c>
      <c r="AD2979" s="250" t="str">
        <f t="shared" si="142"/>
        <v>&amp;PAGE=EX_SHEET_ENTRY</v>
      </c>
      <c r="AE2979" s="250" t="str">
        <f>IF(LEFT(tbl_TransDet_Exp[[#This Row],[Journal Id]],2)="EX",TEXT(tbl_TransDet_Exp[[#This Row],[Vch /Ex /PayId]],"0000000000"),"")</f>
        <v/>
      </c>
      <c r="AF2979" s="250" t="b">
        <f>IF(tbl_TransDet_Exp[[#This Row],[ER Lookup and Format]]&lt;&gt;"",CONCATENATE(tbl_TransDet_Exp[[#This Row],[https://financials.omni.fsu.edu/psp/sprdfi/EMPLOYEE/ERP/c/AUDIT_EXPENSE_FUNCTIONS.TE_EXP_SHEET_INQ.GBL?SHEET_ID=]],AE2979,tbl_TransDet_Exp[[#This Row],[&amp;PAGE=EX_SHEET_ENTRY]]))</f>
        <v>0</v>
      </c>
      <c r="AG2979" s="250" t="str">
        <f t="shared" si="143"/>
        <v>https://docmgmt.its.fsu.edu/NolijWeb/public/apiLoginCheck.jsp?redir=../documentviewer/%3FdocumentId%3D</v>
      </c>
      <c r="AH29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79" s="250" t="str">
        <f>tbl_TransDet_Exp[[#Headers],[&amp;TargetFrameName=None]]</f>
        <v>&amp;TargetFrameName=None</v>
      </c>
      <c r="AJ29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79" s="71"/>
      <c r="AN2979" s="22"/>
      <c r="AO2979" s="22"/>
      <c r="AP2979" s="208"/>
      <c r="AQ2979" s="42" t="e">
        <f>IF(tbl_TransDet_Exp[[#This Row],[Custom SR Type]]="",INDEX(SR_Lookup[Section Name],MATCH(tbl_TransDet_Exp[[#This Row],[Account]],SR_Lookup[Account],0)),tbl_TransDet_Exp[[#This Row],[Custom SR Type]])</f>
        <v>#N/A</v>
      </c>
      <c r="AR2979" s="42">
        <f>VALUE(CONCATENATE(C2979,TEXT(tbl_TransDet_Exp[[#This Row],[Pd]],"00")))</f>
        <v>0</v>
      </c>
      <c r="AS2979" s="42" t="str">
        <f>TEXT(tbl_TransDet_Exp[[#This Row],[Project Id]],"000000")</f>
        <v>000000</v>
      </c>
      <c r="AT2979" s="42" t="e">
        <f>INDEX(Table11[Description],MATCH(tbl_TransDet_Exp[[#This Row],[Account]],Table11[GL Account],0))</f>
        <v>#N/A</v>
      </c>
      <c r="AU29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0" spans="2:47">
      <c r="B2980" s="11"/>
      <c r="C2980" s="243"/>
      <c r="D2980" s="243"/>
      <c r="E2980" s="11"/>
      <c r="F2980" s="11"/>
      <c r="G2980" s="11"/>
      <c r="H2980" s="11"/>
      <c r="I2980" s="11"/>
      <c r="J2980" s="11"/>
      <c r="K2980" s="11"/>
      <c r="L2980" s="11"/>
      <c r="M2980" s="11"/>
      <c r="N2980" s="11"/>
      <c r="O2980" s="244"/>
      <c r="P2980" s="11"/>
      <c r="Q2980" s="245"/>
      <c r="R2980" s="11"/>
      <c r="S2980" s="11"/>
      <c r="T2980" s="11"/>
      <c r="U2980" s="11"/>
      <c r="V2980" s="11"/>
      <c r="W2980" s="11"/>
      <c r="X2980" s="11"/>
      <c r="Y2980" s="11"/>
      <c r="Z2980" s="246"/>
      <c r="AA29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0" s="250" t="e">
        <f>IF(tbl_TransDet_Exp[[#This Row],[+/-  (HR GL Detail)]]&lt;&gt;"",tbl_TransDet_Exp[[#This Row],[+/-  (HR GL Detail)]],IF(#REF!&lt;&gt;"",#REF!,""))</f>
        <v>#REF!</v>
      </c>
      <c r="AC2980" s="250" t="str">
        <f t="shared" si="141"/>
        <v>https://financials.omni.fsu.edu/psp/sprdfi/EMPLOYEE/ERP/c/AUDIT_EXPENSE_FUNCTIONS.TE_EXP_SHEET_INQ.GBL?SHEET_ID=</v>
      </c>
      <c r="AD2980" s="250" t="str">
        <f t="shared" si="142"/>
        <v>&amp;PAGE=EX_SHEET_ENTRY</v>
      </c>
      <c r="AE2980" s="250" t="str">
        <f>IF(LEFT(tbl_TransDet_Exp[[#This Row],[Journal Id]],2)="EX",TEXT(tbl_TransDet_Exp[[#This Row],[Vch /Ex /PayId]],"0000000000"),"")</f>
        <v/>
      </c>
      <c r="AF2980" s="250" t="b">
        <f>IF(tbl_TransDet_Exp[[#This Row],[ER Lookup and Format]]&lt;&gt;"",CONCATENATE(tbl_TransDet_Exp[[#This Row],[https://financials.omni.fsu.edu/psp/sprdfi/EMPLOYEE/ERP/c/AUDIT_EXPENSE_FUNCTIONS.TE_EXP_SHEET_INQ.GBL?SHEET_ID=]],AE2980,tbl_TransDet_Exp[[#This Row],[&amp;PAGE=EX_SHEET_ENTRY]]))</f>
        <v>0</v>
      </c>
      <c r="AG2980" s="250" t="str">
        <f t="shared" si="143"/>
        <v>https://docmgmt.its.fsu.edu/NolijWeb/public/apiLoginCheck.jsp?redir=../documentviewer/%3FdocumentId%3D</v>
      </c>
      <c r="AH29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0" s="250" t="str">
        <f>tbl_TransDet_Exp[[#Headers],[&amp;TargetFrameName=None]]</f>
        <v>&amp;TargetFrameName=None</v>
      </c>
      <c r="AJ29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0" s="71"/>
      <c r="AN2980" s="22"/>
      <c r="AO2980" s="22"/>
      <c r="AP2980" s="208"/>
      <c r="AQ2980" s="42" t="e">
        <f>IF(tbl_TransDet_Exp[[#This Row],[Custom SR Type]]="",INDEX(SR_Lookup[Section Name],MATCH(tbl_TransDet_Exp[[#This Row],[Account]],SR_Lookup[Account],0)),tbl_TransDet_Exp[[#This Row],[Custom SR Type]])</f>
        <v>#N/A</v>
      </c>
      <c r="AR2980" s="42">
        <f>VALUE(CONCATENATE(C2980,TEXT(tbl_TransDet_Exp[[#This Row],[Pd]],"00")))</f>
        <v>0</v>
      </c>
      <c r="AS2980" s="42" t="str">
        <f>TEXT(tbl_TransDet_Exp[[#This Row],[Project Id]],"000000")</f>
        <v>000000</v>
      </c>
      <c r="AT2980" s="42" t="e">
        <f>INDEX(Table11[Description],MATCH(tbl_TransDet_Exp[[#This Row],[Account]],Table11[GL Account],0))</f>
        <v>#N/A</v>
      </c>
      <c r="AU29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1" spans="2:47">
      <c r="B2981" s="11"/>
      <c r="C2981" s="243"/>
      <c r="D2981" s="243"/>
      <c r="E2981" s="11"/>
      <c r="F2981" s="11"/>
      <c r="G2981" s="11"/>
      <c r="H2981" s="11"/>
      <c r="I2981" s="11"/>
      <c r="J2981" s="11"/>
      <c r="K2981" s="11"/>
      <c r="L2981" s="11"/>
      <c r="M2981" s="11"/>
      <c r="N2981" s="11"/>
      <c r="O2981" s="244"/>
      <c r="P2981" s="11"/>
      <c r="Q2981" s="245"/>
      <c r="R2981" s="11"/>
      <c r="S2981" s="11"/>
      <c r="T2981" s="11"/>
      <c r="U2981" s="11"/>
      <c r="V2981" s="11"/>
      <c r="W2981" s="11"/>
      <c r="X2981" s="11"/>
      <c r="Y2981" s="11"/>
      <c r="Z2981" s="246"/>
      <c r="AA29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1" s="250" t="e">
        <f>IF(tbl_TransDet_Exp[[#This Row],[+/-  (HR GL Detail)]]&lt;&gt;"",tbl_TransDet_Exp[[#This Row],[+/-  (HR GL Detail)]],IF(#REF!&lt;&gt;"",#REF!,""))</f>
        <v>#REF!</v>
      </c>
      <c r="AC2981" s="250" t="str">
        <f t="shared" si="141"/>
        <v>https://financials.omni.fsu.edu/psp/sprdfi/EMPLOYEE/ERP/c/AUDIT_EXPENSE_FUNCTIONS.TE_EXP_SHEET_INQ.GBL?SHEET_ID=</v>
      </c>
      <c r="AD2981" s="250" t="str">
        <f t="shared" si="142"/>
        <v>&amp;PAGE=EX_SHEET_ENTRY</v>
      </c>
      <c r="AE2981" s="250" t="str">
        <f>IF(LEFT(tbl_TransDet_Exp[[#This Row],[Journal Id]],2)="EX",TEXT(tbl_TransDet_Exp[[#This Row],[Vch /Ex /PayId]],"0000000000"),"")</f>
        <v/>
      </c>
      <c r="AF2981" s="250" t="b">
        <f>IF(tbl_TransDet_Exp[[#This Row],[ER Lookup and Format]]&lt;&gt;"",CONCATENATE(tbl_TransDet_Exp[[#This Row],[https://financials.omni.fsu.edu/psp/sprdfi/EMPLOYEE/ERP/c/AUDIT_EXPENSE_FUNCTIONS.TE_EXP_SHEET_INQ.GBL?SHEET_ID=]],AE2981,tbl_TransDet_Exp[[#This Row],[&amp;PAGE=EX_SHEET_ENTRY]]))</f>
        <v>0</v>
      </c>
      <c r="AG2981" s="250" t="str">
        <f t="shared" si="143"/>
        <v>https://docmgmt.its.fsu.edu/NolijWeb/public/apiLoginCheck.jsp?redir=../documentviewer/%3FdocumentId%3D</v>
      </c>
      <c r="AH29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1" s="250" t="str">
        <f>tbl_TransDet_Exp[[#Headers],[&amp;TargetFrameName=None]]</f>
        <v>&amp;TargetFrameName=None</v>
      </c>
      <c r="AJ29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1" s="71"/>
      <c r="AN2981" s="22"/>
      <c r="AO2981" s="22"/>
      <c r="AP2981" s="208"/>
      <c r="AQ2981" s="42" t="e">
        <f>IF(tbl_TransDet_Exp[[#This Row],[Custom SR Type]]="",INDEX(SR_Lookup[Section Name],MATCH(tbl_TransDet_Exp[[#This Row],[Account]],SR_Lookup[Account],0)),tbl_TransDet_Exp[[#This Row],[Custom SR Type]])</f>
        <v>#N/A</v>
      </c>
      <c r="AR2981" s="42">
        <f>VALUE(CONCATENATE(C2981,TEXT(tbl_TransDet_Exp[[#This Row],[Pd]],"00")))</f>
        <v>0</v>
      </c>
      <c r="AS2981" s="42" t="str">
        <f>TEXT(tbl_TransDet_Exp[[#This Row],[Project Id]],"000000")</f>
        <v>000000</v>
      </c>
      <c r="AT2981" s="42" t="e">
        <f>INDEX(Table11[Description],MATCH(tbl_TransDet_Exp[[#This Row],[Account]],Table11[GL Account],0))</f>
        <v>#N/A</v>
      </c>
      <c r="AU29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2" spans="2:47">
      <c r="B2982" s="11"/>
      <c r="C2982" s="243"/>
      <c r="D2982" s="243"/>
      <c r="E2982" s="11"/>
      <c r="F2982" s="11"/>
      <c r="G2982" s="11"/>
      <c r="H2982" s="11"/>
      <c r="I2982" s="11"/>
      <c r="J2982" s="11"/>
      <c r="K2982" s="11"/>
      <c r="L2982" s="11"/>
      <c r="M2982" s="11"/>
      <c r="N2982" s="11"/>
      <c r="O2982" s="244"/>
      <c r="P2982" s="11"/>
      <c r="Q2982" s="245"/>
      <c r="R2982" s="11"/>
      <c r="S2982" s="11"/>
      <c r="T2982" s="11"/>
      <c r="U2982" s="11"/>
      <c r="V2982" s="11"/>
      <c r="W2982" s="11"/>
      <c r="X2982" s="11"/>
      <c r="Y2982" s="11"/>
      <c r="Z2982" s="246"/>
      <c r="AA29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2" s="250" t="e">
        <f>IF(tbl_TransDet_Exp[[#This Row],[+/-  (HR GL Detail)]]&lt;&gt;"",tbl_TransDet_Exp[[#This Row],[+/-  (HR GL Detail)]],IF(#REF!&lt;&gt;"",#REF!,""))</f>
        <v>#REF!</v>
      </c>
      <c r="AC2982" s="250" t="str">
        <f t="shared" si="141"/>
        <v>https://financials.omni.fsu.edu/psp/sprdfi/EMPLOYEE/ERP/c/AUDIT_EXPENSE_FUNCTIONS.TE_EXP_SHEET_INQ.GBL?SHEET_ID=</v>
      </c>
      <c r="AD2982" s="250" t="str">
        <f t="shared" si="142"/>
        <v>&amp;PAGE=EX_SHEET_ENTRY</v>
      </c>
      <c r="AE2982" s="250" t="str">
        <f>IF(LEFT(tbl_TransDet_Exp[[#This Row],[Journal Id]],2)="EX",TEXT(tbl_TransDet_Exp[[#This Row],[Vch /Ex /PayId]],"0000000000"),"")</f>
        <v/>
      </c>
      <c r="AF2982" s="250" t="b">
        <f>IF(tbl_TransDet_Exp[[#This Row],[ER Lookup and Format]]&lt;&gt;"",CONCATENATE(tbl_TransDet_Exp[[#This Row],[https://financials.omni.fsu.edu/psp/sprdfi/EMPLOYEE/ERP/c/AUDIT_EXPENSE_FUNCTIONS.TE_EXP_SHEET_INQ.GBL?SHEET_ID=]],AE2982,tbl_TransDet_Exp[[#This Row],[&amp;PAGE=EX_SHEET_ENTRY]]))</f>
        <v>0</v>
      </c>
      <c r="AG2982" s="250" t="str">
        <f t="shared" si="143"/>
        <v>https://docmgmt.its.fsu.edu/NolijWeb/public/apiLoginCheck.jsp?redir=../documentviewer/%3FdocumentId%3D</v>
      </c>
      <c r="AH29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2" s="250" t="str">
        <f>tbl_TransDet_Exp[[#Headers],[&amp;TargetFrameName=None]]</f>
        <v>&amp;TargetFrameName=None</v>
      </c>
      <c r="AJ29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2" s="71"/>
      <c r="AN2982" s="22"/>
      <c r="AO2982" s="22"/>
      <c r="AP2982" s="208"/>
      <c r="AQ2982" s="42" t="e">
        <f>IF(tbl_TransDet_Exp[[#This Row],[Custom SR Type]]="",INDEX(SR_Lookup[Section Name],MATCH(tbl_TransDet_Exp[[#This Row],[Account]],SR_Lookup[Account],0)),tbl_TransDet_Exp[[#This Row],[Custom SR Type]])</f>
        <v>#N/A</v>
      </c>
      <c r="AR2982" s="42">
        <f>VALUE(CONCATENATE(C2982,TEXT(tbl_TransDet_Exp[[#This Row],[Pd]],"00")))</f>
        <v>0</v>
      </c>
      <c r="AS2982" s="42" t="str">
        <f>TEXT(tbl_TransDet_Exp[[#This Row],[Project Id]],"000000")</f>
        <v>000000</v>
      </c>
      <c r="AT2982" s="42" t="e">
        <f>INDEX(Table11[Description],MATCH(tbl_TransDet_Exp[[#This Row],[Account]],Table11[GL Account],0))</f>
        <v>#N/A</v>
      </c>
      <c r="AU29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3" spans="2:47">
      <c r="B2983" s="11"/>
      <c r="C2983" s="243"/>
      <c r="D2983" s="243"/>
      <c r="E2983" s="11"/>
      <c r="F2983" s="11"/>
      <c r="G2983" s="11"/>
      <c r="H2983" s="11"/>
      <c r="I2983" s="11"/>
      <c r="J2983" s="11"/>
      <c r="K2983" s="11"/>
      <c r="L2983" s="11"/>
      <c r="M2983" s="11"/>
      <c r="N2983" s="11"/>
      <c r="O2983" s="244"/>
      <c r="P2983" s="11"/>
      <c r="Q2983" s="245"/>
      <c r="R2983" s="11"/>
      <c r="S2983" s="11"/>
      <c r="T2983" s="11"/>
      <c r="U2983" s="11"/>
      <c r="V2983" s="11"/>
      <c r="W2983" s="11"/>
      <c r="X2983" s="11"/>
      <c r="Y2983" s="11"/>
      <c r="Z2983" s="246"/>
      <c r="AA29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3" s="250" t="e">
        <f>IF(tbl_TransDet_Exp[[#This Row],[+/-  (HR GL Detail)]]&lt;&gt;"",tbl_TransDet_Exp[[#This Row],[+/-  (HR GL Detail)]],IF(#REF!&lt;&gt;"",#REF!,""))</f>
        <v>#REF!</v>
      </c>
      <c r="AC2983" s="250" t="str">
        <f t="shared" si="141"/>
        <v>https://financials.omni.fsu.edu/psp/sprdfi/EMPLOYEE/ERP/c/AUDIT_EXPENSE_FUNCTIONS.TE_EXP_SHEET_INQ.GBL?SHEET_ID=</v>
      </c>
      <c r="AD2983" s="250" t="str">
        <f t="shared" si="142"/>
        <v>&amp;PAGE=EX_SHEET_ENTRY</v>
      </c>
      <c r="AE2983" s="250" t="str">
        <f>IF(LEFT(tbl_TransDet_Exp[[#This Row],[Journal Id]],2)="EX",TEXT(tbl_TransDet_Exp[[#This Row],[Vch /Ex /PayId]],"0000000000"),"")</f>
        <v/>
      </c>
      <c r="AF2983" s="250" t="b">
        <f>IF(tbl_TransDet_Exp[[#This Row],[ER Lookup and Format]]&lt;&gt;"",CONCATENATE(tbl_TransDet_Exp[[#This Row],[https://financials.omni.fsu.edu/psp/sprdfi/EMPLOYEE/ERP/c/AUDIT_EXPENSE_FUNCTIONS.TE_EXP_SHEET_INQ.GBL?SHEET_ID=]],AE2983,tbl_TransDet_Exp[[#This Row],[&amp;PAGE=EX_SHEET_ENTRY]]))</f>
        <v>0</v>
      </c>
      <c r="AG2983" s="250" t="str">
        <f t="shared" si="143"/>
        <v>https://docmgmt.its.fsu.edu/NolijWeb/public/apiLoginCheck.jsp?redir=../documentviewer/%3FdocumentId%3D</v>
      </c>
      <c r="AH29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3" s="250" t="str">
        <f>tbl_TransDet_Exp[[#Headers],[&amp;TargetFrameName=None]]</f>
        <v>&amp;TargetFrameName=None</v>
      </c>
      <c r="AJ29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3" s="71"/>
      <c r="AN2983" s="22"/>
      <c r="AO2983" s="22"/>
      <c r="AP2983" s="208"/>
      <c r="AQ2983" s="42" t="e">
        <f>IF(tbl_TransDet_Exp[[#This Row],[Custom SR Type]]="",INDEX(SR_Lookup[Section Name],MATCH(tbl_TransDet_Exp[[#This Row],[Account]],SR_Lookup[Account],0)),tbl_TransDet_Exp[[#This Row],[Custom SR Type]])</f>
        <v>#N/A</v>
      </c>
      <c r="AR2983" s="42">
        <f>VALUE(CONCATENATE(C2983,TEXT(tbl_TransDet_Exp[[#This Row],[Pd]],"00")))</f>
        <v>0</v>
      </c>
      <c r="AS2983" s="42" t="str">
        <f>TEXT(tbl_TransDet_Exp[[#This Row],[Project Id]],"000000")</f>
        <v>000000</v>
      </c>
      <c r="AT2983" s="42" t="e">
        <f>INDEX(Table11[Description],MATCH(tbl_TransDet_Exp[[#This Row],[Account]],Table11[GL Account],0))</f>
        <v>#N/A</v>
      </c>
      <c r="AU29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4" spans="2:47">
      <c r="B2984" s="11"/>
      <c r="C2984" s="243"/>
      <c r="D2984" s="243"/>
      <c r="E2984" s="11"/>
      <c r="F2984" s="11"/>
      <c r="G2984" s="11"/>
      <c r="H2984" s="11"/>
      <c r="I2984" s="11"/>
      <c r="J2984" s="11"/>
      <c r="K2984" s="11"/>
      <c r="L2984" s="11"/>
      <c r="M2984" s="11"/>
      <c r="N2984" s="11"/>
      <c r="O2984" s="244"/>
      <c r="P2984" s="11"/>
      <c r="Q2984" s="245"/>
      <c r="R2984" s="11"/>
      <c r="S2984" s="11"/>
      <c r="T2984" s="11"/>
      <c r="U2984" s="11"/>
      <c r="V2984" s="11"/>
      <c r="W2984" s="11"/>
      <c r="X2984" s="11"/>
      <c r="Y2984" s="11"/>
      <c r="Z2984" s="246"/>
      <c r="AA29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4" s="250" t="e">
        <f>IF(tbl_TransDet_Exp[[#This Row],[+/-  (HR GL Detail)]]&lt;&gt;"",tbl_TransDet_Exp[[#This Row],[+/-  (HR GL Detail)]],IF(#REF!&lt;&gt;"",#REF!,""))</f>
        <v>#REF!</v>
      </c>
      <c r="AC2984" s="250" t="str">
        <f t="shared" si="141"/>
        <v>https://financials.omni.fsu.edu/psp/sprdfi/EMPLOYEE/ERP/c/AUDIT_EXPENSE_FUNCTIONS.TE_EXP_SHEET_INQ.GBL?SHEET_ID=</v>
      </c>
      <c r="AD2984" s="250" t="str">
        <f t="shared" si="142"/>
        <v>&amp;PAGE=EX_SHEET_ENTRY</v>
      </c>
      <c r="AE2984" s="250" t="str">
        <f>IF(LEFT(tbl_TransDet_Exp[[#This Row],[Journal Id]],2)="EX",TEXT(tbl_TransDet_Exp[[#This Row],[Vch /Ex /PayId]],"0000000000"),"")</f>
        <v/>
      </c>
      <c r="AF2984" s="250" t="b">
        <f>IF(tbl_TransDet_Exp[[#This Row],[ER Lookup and Format]]&lt;&gt;"",CONCATENATE(tbl_TransDet_Exp[[#This Row],[https://financials.omni.fsu.edu/psp/sprdfi/EMPLOYEE/ERP/c/AUDIT_EXPENSE_FUNCTIONS.TE_EXP_SHEET_INQ.GBL?SHEET_ID=]],AE2984,tbl_TransDet_Exp[[#This Row],[&amp;PAGE=EX_SHEET_ENTRY]]))</f>
        <v>0</v>
      </c>
      <c r="AG2984" s="250" t="str">
        <f t="shared" si="143"/>
        <v>https://docmgmt.its.fsu.edu/NolijWeb/public/apiLoginCheck.jsp?redir=../documentviewer/%3FdocumentId%3D</v>
      </c>
      <c r="AH29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4" s="250" t="str">
        <f>tbl_TransDet_Exp[[#Headers],[&amp;TargetFrameName=None]]</f>
        <v>&amp;TargetFrameName=None</v>
      </c>
      <c r="AJ29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4" s="71"/>
      <c r="AN2984" s="22"/>
      <c r="AO2984" s="22"/>
      <c r="AP2984" s="208"/>
      <c r="AQ2984" s="42" t="e">
        <f>IF(tbl_TransDet_Exp[[#This Row],[Custom SR Type]]="",INDEX(SR_Lookup[Section Name],MATCH(tbl_TransDet_Exp[[#This Row],[Account]],SR_Lookup[Account],0)),tbl_TransDet_Exp[[#This Row],[Custom SR Type]])</f>
        <v>#N/A</v>
      </c>
      <c r="AR2984" s="42">
        <f>VALUE(CONCATENATE(C2984,TEXT(tbl_TransDet_Exp[[#This Row],[Pd]],"00")))</f>
        <v>0</v>
      </c>
      <c r="AS2984" s="42" t="str">
        <f>TEXT(tbl_TransDet_Exp[[#This Row],[Project Id]],"000000")</f>
        <v>000000</v>
      </c>
      <c r="AT2984" s="42" t="e">
        <f>INDEX(Table11[Description],MATCH(tbl_TransDet_Exp[[#This Row],[Account]],Table11[GL Account],0))</f>
        <v>#N/A</v>
      </c>
      <c r="AU29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5" spans="2:47">
      <c r="B2985" s="11"/>
      <c r="C2985" s="243"/>
      <c r="D2985" s="243"/>
      <c r="E2985" s="11"/>
      <c r="F2985" s="11"/>
      <c r="G2985" s="11"/>
      <c r="H2985" s="11"/>
      <c r="I2985" s="11"/>
      <c r="J2985" s="11"/>
      <c r="K2985" s="11"/>
      <c r="L2985" s="11"/>
      <c r="M2985" s="11"/>
      <c r="N2985" s="11"/>
      <c r="O2985" s="244"/>
      <c r="P2985" s="11"/>
      <c r="Q2985" s="245"/>
      <c r="R2985" s="11"/>
      <c r="S2985" s="11"/>
      <c r="T2985" s="11"/>
      <c r="U2985" s="11"/>
      <c r="V2985" s="11"/>
      <c r="W2985" s="11"/>
      <c r="X2985" s="11"/>
      <c r="Y2985" s="11"/>
      <c r="Z2985" s="246"/>
      <c r="AA29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5" s="250" t="e">
        <f>IF(tbl_TransDet_Exp[[#This Row],[+/-  (HR GL Detail)]]&lt;&gt;"",tbl_TransDet_Exp[[#This Row],[+/-  (HR GL Detail)]],IF(#REF!&lt;&gt;"",#REF!,""))</f>
        <v>#REF!</v>
      </c>
      <c r="AC2985" s="250" t="str">
        <f t="shared" si="141"/>
        <v>https://financials.omni.fsu.edu/psp/sprdfi/EMPLOYEE/ERP/c/AUDIT_EXPENSE_FUNCTIONS.TE_EXP_SHEET_INQ.GBL?SHEET_ID=</v>
      </c>
      <c r="AD2985" s="250" t="str">
        <f t="shared" si="142"/>
        <v>&amp;PAGE=EX_SHEET_ENTRY</v>
      </c>
      <c r="AE2985" s="250" t="str">
        <f>IF(LEFT(tbl_TransDet_Exp[[#This Row],[Journal Id]],2)="EX",TEXT(tbl_TransDet_Exp[[#This Row],[Vch /Ex /PayId]],"0000000000"),"")</f>
        <v/>
      </c>
      <c r="AF2985" s="250" t="b">
        <f>IF(tbl_TransDet_Exp[[#This Row],[ER Lookup and Format]]&lt;&gt;"",CONCATENATE(tbl_TransDet_Exp[[#This Row],[https://financials.omni.fsu.edu/psp/sprdfi/EMPLOYEE/ERP/c/AUDIT_EXPENSE_FUNCTIONS.TE_EXP_SHEET_INQ.GBL?SHEET_ID=]],AE2985,tbl_TransDet_Exp[[#This Row],[&amp;PAGE=EX_SHEET_ENTRY]]))</f>
        <v>0</v>
      </c>
      <c r="AG2985" s="250" t="str">
        <f t="shared" si="143"/>
        <v>https://docmgmt.its.fsu.edu/NolijWeb/public/apiLoginCheck.jsp?redir=../documentviewer/%3FdocumentId%3D</v>
      </c>
      <c r="AH29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5" s="250" t="str">
        <f>tbl_TransDet_Exp[[#Headers],[&amp;TargetFrameName=None]]</f>
        <v>&amp;TargetFrameName=None</v>
      </c>
      <c r="AJ29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5" s="71"/>
      <c r="AN2985" s="22"/>
      <c r="AO2985" s="22"/>
      <c r="AP2985" s="208"/>
      <c r="AQ2985" s="42" t="e">
        <f>IF(tbl_TransDet_Exp[[#This Row],[Custom SR Type]]="",INDEX(SR_Lookup[Section Name],MATCH(tbl_TransDet_Exp[[#This Row],[Account]],SR_Lookup[Account],0)),tbl_TransDet_Exp[[#This Row],[Custom SR Type]])</f>
        <v>#N/A</v>
      </c>
      <c r="AR2985" s="42">
        <f>VALUE(CONCATENATE(C2985,TEXT(tbl_TransDet_Exp[[#This Row],[Pd]],"00")))</f>
        <v>0</v>
      </c>
      <c r="AS2985" s="42" t="str">
        <f>TEXT(tbl_TransDet_Exp[[#This Row],[Project Id]],"000000")</f>
        <v>000000</v>
      </c>
      <c r="AT2985" s="42" t="e">
        <f>INDEX(Table11[Description],MATCH(tbl_TransDet_Exp[[#This Row],[Account]],Table11[GL Account],0))</f>
        <v>#N/A</v>
      </c>
      <c r="AU29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6" spans="2:47">
      <c r="B2986" s="11"/>
      <c r="C2986" s="243"/>
      <c r="D2986" s="243"/>
      <c r="E2986" s="11"/>
      <c r="F2986" s="11"/>
      <c r="G2986" s="11"/>
      <c r="H2986" s="11"/>
      <c r="I2986" s="11"/>
      <c r="J2986" s="11"/>
      <c r="K2986" s="11"/>
      <c r="L2986" s="11"/>
      <c r="M2986" s="11"/>
      <c r="N2986" s="11"/>
      <c r="O2986" s="244"/>
      <c r="P2986" s="11"/>
      <c r="Q2986" s="245"/>
      <c r="R2986" s="11"/>
      <c r="S2986" s="11"/>
      <c r="T2986" s="11"/>
      <c r="U2986" s="11"/>
      <c r="V2986" s="11"/>
      <c r="W2986" s="11"/>
      <c r="X2986" s="11"/>
      <c r="Y2986" s="11"/>
      <c r="Z2986" s="246"/>
      <c r="AA29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6" s="250" t="e">
        <f>IF(tbl_TransDet_Exp[[#This Row],[+/-  (HR GL Detail)]]&lt;&gt;"",tbl_TransDet_Exp[[#This Row],[+/-  (HR GL Detail)]],IF(#REF!&lt;&gt;"",#REF!,""))</f>
        <v>#REF!</v>
      </c>
      <c r="AC2986" s="250" t="str">
        <f t="shared" si="141"/>
        <v>https://financials.omni.fsu.edu/psp/sprdfi/EMPLOYEE/ERP/c/AUDIT_EXPENSE_FUNCTIONS.TE_EXP_SHEET_INQ.GBL?SHEET_ID=</v>
      </c>
      <c r="AD2986" s="250" t="str">
        <f t="shared" si="142"/>
        <v>&amp;PAGE=EX_SHEET_ENTRY</v>
      </c>
      <c r="AE2986" s="250" t="str">
        <f>IF(LEFT(tbl_TransDet_Exp[[#This Row],[Journal Id]],2)="EX",TEXT(tbl_TransDet_Exp[[#This Row],[Vch /Ex /PayId]],"0000000000"),"")</f>
        <v/>
      </c>
      <c r="AF2986" s="250" t="b">
        <f>IF(tbl_TransDet_Exp[[#This Row],[ER Lookup and Format]]&lt;&gt;"",CONCATENATE(tbl_TransDet_Exp[[#This Row],[https://financials.omni.fsu.edu/psp/sprdfi/EMPLOYEE/ERP/c/AUDIT_EXPENSE_FUNCTIONS.TE_EXP_SHEET_INQ.GBL?SHEET_ID=]],AE2986,tbl_TransDet_Exp[[#This Row],[&amp;PAGE=EX_SHEET_ENTRY]]))</f>
        <v>0</v>
      </c>
      <c r="AG2986" s="250" t="str">
        <f t="shared" si="143"/>
        <v>https://docmgmt.its.fsu.edu/NolijWeb/public/apiLoginCheck.jsp?redir=../documentviewer/%3FdocumentId%3D</v>
      </c>
      <c r="AH29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6" s="250" t="str">
        <f>tbl_TransDet_Exp[[#Headers],[&amp;TargetFrameName=None]]</f>
        <v>&amp;TargetFrameName=None</v>
      </c>
      <c r="AJ29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6" s="71"/>
      <c r="AN2986" s="22"/>
      <c r="AO2986" s="22"/>
      <c r="AP2986" s="208"/>
      <c r="AQ2986" s="42" t="e">
        <f>IF(tbl_TransDet_Exp[[#This Row],[Custom SR Type]]="",INDEX(SR_Lookup[Section Name],MATCH(tbl_TransDet_Exp[[#This Row],[Account]],SR_Lookup[Account],0)),tbl_TransDet_Exp[[#This Row],[Custom SR Type]])</f>
        <v>#N/A</v>
      </c>
      <c r="AR2986" s="42">
        <f>VALUE(CONCATENATE(C2986,TEXT(tbl_TransDet_Exp[[#This Row],[Pd]],"00")))</f>
        <v>0</v>
      </c>
      <c r="AS2986" s="42" t="str">
        <f>TEXT(tbl_TransDet_Exp[[#This Row],[Project Id]],"000000")</f>
        <v>000000</v>
      </c>
      <c r="AT2986" s="42" t="e">
        <f>INDEX(Table11[Description],MATCH(tbl_TransDet_Exp[[#This Row],[Account]],Table11[GL Account],0))</f>
        <v>#N/A</v>
      </c>
      <c r="AU29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7" spans="2:47">
      <c r="B2987" s="11"/>
      <c r="C2987" s="243"/>
      <c r="D2987" s="243"/>
      <c r="E2987" s="11"/>
      <c r="F2987" s="11"/>
      <c r="G2987" s="11"/>
      <c r="H2987" s="11"/>
      <c r="I2987" s="11"/>
      <c r="J2987" s="11"/>
      <c r="K2987" s="11"/>
      <c r="L2987" s="11"/>
      <c r="M2987" s="11"/>
      <c r="N2987" s="11"/>
      <c r="O2987" s="244"/>
      <c r="P2987" s="11"/>
      <c r="Q2987" s="245"/>
      <c r="R2987" s="11"/>
      <c r="S2987" s="11"/>
      <c r="T2987" s="11"/>
      <c r="U2987" s="11"/>
      <c r="V2987" s="11"/>
      <c r="W2987" s="11"/>
      <c r="X2987" s="11"/>
      <c r="Y2987" s="11"/>
      <c r="Z2987" s="246"/>
      <c r="AA29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7" s="250" t="e">
        <f>IF(tbl_TransDet_Exp[[#This Row],[+/-  (HR GL Detail)]]&lt;&gt;"",tbl_TransDet_Exp[[#This Row],[+/-  (HR GL Detail)]],IF(#REF!&lt;&gt;"",#REF!,""))</f>
        <v>#REF!</v>
      </c>
      <c r="AC2987" s="250" t="str">
        <f t="shared" si="141"/>
        <v>https://financials.omni.fsu.edu/psp/sprdfi/EMPLOYEE/ERP/c/AUDIT_EXPENSE_FUNCTIONS.TE_EXP_SHEET_INQ.GBL?SHEET_ID=</v>
      </c>
      <c r="AD2987" s="250" t="str">
        <f t="shared" si="142"/>
        <v>&amp;PAGE=EX_SHEET_ENTRY</v>
      </c>
      <c r="AE2987" s="250" t="str">
        <f>IF(LEFT(tbl_TransDet_Exp[[#This Row],[Journal Id]],2)="EX",TEXT(tbl_TransDet_Exp[[#This Row],[Vch /Ex /PayId]],"0000000000"),"")</f>
        <v/>
      </c>
      <c r="AF2987" s="250" t="b">
        <f>IF(tbl_TransDet_Exp[[#This Row],[ER Lookup and Format]]&lt;&gt;"",CONCATENATE(tbl_TransDet_Exp[[#This Row],[https://financials.omni.fsu.edu/psp/sprdfi/EMPLOYEE/ERP/c/AUDIT_EXPENSE_FUNCTIONS.TE_EXP_SHEET_INQ.GBL?SHEET_ID=]],AE2987,tbl_TransDet_Exp[[#This Row],[&amp;PAGE=EX_SHEET_ENTRY]]))</f>
        <v>0</v>
      </c>
      <c r="AG2987" s="250" t="str">
        <f t="shared" si="143"/>
        <v>https://docmgmt.its.fsu.edu/NolijWeb/public/apiLoginCheck.jsp?redir=../documentviewer/%3FdocumentId%3D</v>
      </c>
      <c r="AH29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7" s="250" t="str">
        <f>tbl_TransDet_Exp[[#Headers],[&amp;TargetFrameName=None]]</f>
        <v>&amp;TargetFrameName=None</v>
      </c>
      <c r="AJ29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7" s="71"/>
      <c r="AN2987" s="22"/>
      <c r="AO2987" s="22"/>
      <c r="AP2987" s="208"/>
      <c r="AQ2987" s="42" t="e">
        <f>IF(tbl_TransDet_Exp[[#This Row],[Custom SR Type]]="",INDEX(SR_Lookup[Section Name],MATCH(tbl_TransDet_Exp[[#This Row],[Account]],SR_Lookup[Account],0)),tbl_TransDet_Exp[[#This Row],[Custom SR Type]])</f>
        <v>#N/A</v>
      </c>
      <c r="AR2987" s="42">
        <f>VALUE(CONCATENATE(C2987,TEXT(tbl_TransDet_Exp[[#This Row],[Pd]],"00")))</f>
        <v>0</v>
      </c>
      <c r="AS2987" s="42" t="str">
        <f>TEXT(tbl_TransDet_Exp[[#This Row],[Project Id]],"000000")</f>
        <v>000000</v>
      </c>
      <c r="AT2987" s="42" t="e">
        <f>INDEX(Table11[Description],MATCH(tbl_TransDet_Exp[[#This Row],[Account]],Table11[GL Account],0))</f>
        <v>#N/A</v>
      </c>
      <c r="AU29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8" spans="2:47">
      <c r="B2988" s="11"/>
      <c r="C2988" s="243"/>
      <c r="D2988" s="243"/>
      <c r="E2988" s="11"/>
      <c r="F2988" s="11"/>
      <c r="G2988" s="11"/>
      <c r="H2988" s="11"/>
      <c r="I2988" s="11"/>
      <c r="J2988" s="11"/>
      <c r="K2988" s="11"/>
      <c r="L2988" s="11"/>
      <c r="M2988" s="11"/>
      <c r="N2988" s="11"/>
      <c r="O2988" s="244"/>
      <c r="P2988" s="11"/>
      <c r="Q2988" s="245"/>
      <c r="R2988" s="11"/>
      <c r="S2988" s="11"/>
      <c r="T2988" s="11"/>
      <c r="U2988" s="11"/>
      <c r="V2988" s="11"/>
      <c r="W2988" s="11"/>
      <c r="X2988" s="11"/>
      <c r="Y2988" s="11"/>
      <c r="Z2988" s="246"/>
      <c r="AA29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8" s="250" t="e">
        <f>IF(tbl_TransDet_Exp[[#This Row],[+/-  (HR GL Detail)]]&lt;&gt;"",tbl_TransDet_Exp[[#This Row],[+/-  (HR GL Detail)]],IF(#REF!&lt;&gt;"",#REF!,""))</f>
        <v>#REF!</v>
      </c>
      <c r="AC2988" s="250" t="str">
        <f t="shared" si="141"/>
        <v>https://financials.omni.fsu.edu/psp/sprdfi/EMPLOYEE/ERP/c/AUDIT_EXPENSE_FUNCTIONS.TE_EXP_SHEET_INQ.GBL?SHEET_ID=</v>
      </c>
      <c r="AD2988" s="250" t="str">
        <f t="shared" si="142"/>
        <v>&amp;PAGE=EX_SHEET_ENTRY</v>
      </c>
      <c r="AE2988" s="250" t="str">
        <f>IF(LEFT(tbl_TransDet_Exp[[#This Row],[Journal Id]],2)="EX",TEXT(tbl_TransDet_Exp[[#This Row],[Vch /Ex /PayId]],"0000000000"),"")</f>
        <v/>
      </c>
      <c r="AF2988" s="250" t="b">
        <f>IF(tbl_TransDet_Exp[[#This Row],[ER Lookup and Format]]&lt;&gt;"",CONCATENATE(tbl_TransDet_Exp[[#This Row],[https://financials.omni.fsu.edu/psp/sprdfi/EMPLOYEE/ERP/c/AUDIT_EXPENSE_FUNCTIONS.TE_EXP_SHEET_INQ.GBL?SHEET_ID=]],AE2988,tbl_TransDet_Exp[[#This Row],[&amp;PAGE=EX_SHEET_ENTRY]]))</f>
        <v>0</v>
      </c>
      <c r="AG2988" s="250" t="str">
        <f t="shared" si="143"/>
        <v>https://docmgmt.its.fsu.edu/NolijWeb/public/apiLoginCheck.jsp?redir=../documentviewer/%3FdocumentId%3D</v>
      </c>
      <c r="AH29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8" s="250" t="str">
        <f>tbl_TransDet_Exp[[#Headers],[&amp;TargetFrameName=None]]</f>
        <v>&amp;TargetFrameName=None</v>
      </c>
      <c r="AJ29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8" s="71"/>
      <c r="AN2988" s="22"/>
      <c r="AO2988" s="22"/>
      <c r="AP2988" s="208"/>
      <c r="AQ2988" s="42" t="e">
        <f>IF(tbl_TransDet_Exp[[#This Row],[Custom SR Type]]="",INDEX(SR_Lookup[Section Name],MATCH(tbl_TransDet_Exp[[#This Row],[Account]],SR_Lookup[Account],0)),tbl_TransDet_Exp[[#This Row],[Custom SR Type]])</f>
        <v>#N/A</v>
      </c>
      <c r="AR2988" s="42">
        <f>VALUE(CONCATENATE(C2988,TEXT(tbl_TransDet_Exp[[#This Row],[Pd]],"00")))</f>
        <v>0</v>
      </c>
      <c r="AS2988" s="42" t="str">
        <f>TEXT(tbl_TransDet_Exp[[#This Row],[Project Id]],"000000")</f>
        <v>000000</v>
      </c>
      <c r="AT2988" s="42" t="e">
        <f>INDEX(Table11[Description],MATCH(tbl_TransDet_Exp[[#This Row],[Account]],Table11[GL Account],0))</f>
        <v>#N/A</v>
      </c>
      <c r="AU29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89" spans="2:47">
      <c r="B2989" s="11"/>
      <c r="C2989" s="243"/>
      <c r="D2989" s="243"/>
      <c r="E2989" s="11"/>
      <c r="F2989" s="11"/>
      <c r="G2989" s="11"/>
      <c r="H2989" s="11"/>
      <c r="I2989" s="11"/>
      <c r="J2989" s="11"/>
      <c r="K2989" s="11"/>
      <c r="L2989" s="11"/>
      <c r="M2989" s="11"/>
      <c r="N2989" s="11"/>
      <c r="O2989" s="244"/>
      <c r="P2989" s="11"/>
      <c r="Q2989" s="245"/>
      <c r="R2989" s="11"/>
      <c r="S2989" s="11"/>
      <c r="T2989" s="11"/>
      <c r="U2989" s="11"/>
      <c r="V2989" s="11"/>
      <c r="W2989" s="11"/>
      <c r="X2989" s="11"/>
      <c r="Y2989" s="11"/>
      <c r="Z2989" s="246"/>
      <c r="AA29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89" s="250" t="e">
        <f>IF(tbl_TransDet_Exp[[#This Row],[+/-  (HR GL Detail)]]&lt;&gt;"",tbl_TransDet_Exp[[#This Row],[+/-  (HR GL Detail)]],IF(#REF!&lt;&gt;"",#REF!,""))</f>
        <v>#REF!</v>
      </c>
      <c r="AC2989" s="250" t="str">
        <f t="shared" si="141"/>
        <v>https://financials.omni.fsu.edu/psp/sprdfi/EMPLOYEE/ERP/c/AUDIT_EXPENSE_FUNCTIONS.TE_EXP_SHEET_INQ.GBL?SHEET_ID=</v>
      </c>
      <c r="AD2989" s="250" t="str">
        <f t="shared" si="142"/>
        <v>&amp;PAGE=EX_SHEET_ENTRY</v>
      </c>
      <c r="AE2989" s="250" t="str">
        <f>IF(LEFT(tbl_TransDet_Exp[[#This Row],[Journal Id]],2)="EX",TEXT(tbl_TransDet_Exp[[#This Row],[Vch /Ex /PayId]],"0000000000"),"")</f>
        <v/>
      </c>
      <c r="AF2989" s="250" t="b">
        <f>IF(tbl_TransDet_Exp[[#This Row],[ER Lookup and Format]]&lt;&gt;"",CONCATENATE(tbl_TransDet_Exp[[#This Row],[https://financials.omni.fsu.edu/psp/sprdfi/EMPLOYEE/ERP/c/AUDIT_EXPENSE_FUNCTIONS.TE_EXP_SHEET_INQ.GBL?SHEET_ID=]],AE2989,tbl_TransDet_Exp[[#This Row],[&amp;PAGE=EX_SHEET_ENTRY]]))</f>
        <v>0</v>
      </c>
      <c r="AG2989" s="250" t="str">
        <f t="shared" si="143"/>
        <v>https://docmgmt.its.fsu.edu/NolijWeb/public/apiLoginCheck.jsp?redir=../documentviewer/%3FdocumentId%3D</v>
      </c>
      <c r="AH29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89" s="250" t="str">
        <f>tbl_TransDet_Exp[[#Headers],[&amp;TargetFrameName=None]]</f>
        <v>&amp;TargetFrameName=None</v>
      </c>
      <c r="AJ29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89" s="71"/>
      <c r="AN2989" s="22"/>
      <c r="AO2989" s="22"/>
      <c r="AP2989" s="208"/>
      <c r="AQ2989" s="42" t="e">
        <f>IF(tbl_TransDet_Exp[[#This Row],[Custom SR Type]]="",INDEX(SR_Lookup[Section Name],MATCH(tbl_TransDet_Exp[[#This Row],[Account]],SR_Lookup[Account],0)),tbl_TransDet_Exp[[#This Row],[Custom SR Type]])</f>
        <v>#N/A</v>
      </c>
      <c r="AR2989" s="42">
        <f>VALUE(CONCATENATE(C2989,TEXT(tbl_TransDet_Exp[[#This Row],[Pd]],"00")))</f>
        <v>0</v>
      </c>
      <c r="AS2989" s="42" t="str">
        <f>TEXT(tbl_TransDet_Exp[[#This Row],[Project Id]],"000000")</f>
        <v>000000</v>
      </c>
      <c r="AT2989" s="42" t="e">
        <f>INDEX(Table11[Description],MATCH(tbl_TransDet_Exp[[#This Row],[Account]],Table11[GL Account],0))</f>
        <v>#N/A</v>
      </c>
      <c r="AU29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0" spans="2:47">
      <c r="B2990" s="11"/>
      <c r="C2990" s="243"/>
      <c r="D2990" s="243"/>
      <c r="E2990" s="11"/>
      <c r="F2990" s="11"/>
      <c r="G2990" s="11"/>
      <c r="H2990" s="11"/>
      <c r="I2990" s="11"/>
      <c r="J2990" s="11"/>
      <c r="K2990" s="11"/>
      <c r="L2990" s="11"/>
      <c r="M2990" s="11"/>
      <c r="N2990" s="11"/>
      <c r="O2990" s="244"/>
      <c r="P2990" s="11"/>
      <c r="Q2990" s="245"/>
      <c r="R2990" s="11"/>
      <c r="S2990" s="11"/>
      <c r="T2990" s="11"/>
      <c r="U2990" s="11"/>
      <c r="V2990" s="11"/>
      <c r="W2990" s="11"/>
      <c r="X2990" s="11"/>
      <c r="Y2990" s="11"/>
      <c r="Z2990" s="246"/>
      <c r="AA29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0" s="250" t="e">
        <f>IF(tbl_TransDet_Exp[[#This Row],[+/-  (HR GL Detail)]]&lt;&gt;"",tbl_TransDet_Exp[[#This Row],[+/-  (HR GL Detail)]],IF(#REF!&lt;&gt;"",#REF!,""))</f>
        <v>#REF!</v>
      </c>
      <c r="AC2990" s="250" t="str">
        <f t="shared" si="141"/>
        <v>https://financials.omni.fsu.edu/psp/sprdfi/EMPLOYEE/ERP/c/AUDIT_EXPENSE_FUNCTIONS.TE_EXP_SHEET_INQ.GBL?SHEET_ID=</v>
      </c>
      <c r="AD2990" s="250" t="str">
        <f t="shared" si="142"/>
        <v>&amp;PAGE=EX_SHEET_ENTRY</v>
      </c>
      <c r="AE2990" s="250" t="str">
        <f>IF(LEFT(tbl_TransDet_Exp[[#This Row],[Journal Id]],2)="EX",TEXT(tbl_TransDet_Exp[[#This Row],[Vch /Ex /PayId]],"0000000000"),"")</f>
        <v/>
      </c>
      <c r="AF2990" s="250" t="b">
        <f>IF(tbl_TransDet_Exp[[#This Row],[ER Lookup and Format]]&lt;&gt;"",CONCATENATE(tbl_TransDet_Exp[[#This Row],[https://financials.omni.fsu.edu/psp/sprdfi/EMPLOYEE/ERP/c/AUDIT_EXPENSE_FUNCTIONS.TE_EXP_SHEET_INQ.GBL?SHEET_ID=]],AE2990,tbl_TransDet_Exp[[#This Row],[&amp;PAGE=EX_SHEET_ENTRY]]))</f>
        <v>0</v>
      </c>
      <c r="AG2990" s="250" t="str">
        <f t="shared" si="143"/>
        <v>https://docmgmt.its.fsu.edu/NolijWeb/public/apiLoginCheck.jsp?redir=../documentviewer/%3FdocumentId%3D</v>
      </c>
      <c r="AH29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0" s="250" t="str">
        <f>tbl_TransDet_Exp[[#Headers],[&amp;TargetFrameName=None]]</f>
        <v>&amp;TargetFrameName=None</v>
      </c>
      <c r="AJ29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0" s="71"/>
      <c r="AN2990" s="22"/>
      <c r="AO2990" s="22"/>
      <c r="AP2990" s="208"/>
      <c r="AQ2990" s="42" t="e">
        <f>IF(tbl_TransDet_Exp[[#This Row],[Custom SR Type]]="",INDEX(SR_Lookup[Section Name],MATCH(tbl_TransDet_Exp[[#This Row],[Account]],SR_Lookup[Account],0)),tbl_TransDet_Exp[[#This Row],[Custom SR Type]])</f>
        <v>#N/A</v>
      </c>
      <c r="AR2990" s="42">
        <f>VALUE(CONCATENATE(C2990,TEXT(tbl_TransDet_Exp[[#This Row],[Pd]],"00")))</f>
        <v>0</v>
      </c>
      <c r="AS2990" s="42" t="str">
        <f>TEXT(tbl_TransDet_Exp[[#This Row],[Project Id]],"000000")</f>
        <v>000000</v>
      </c>
      <c r="AT2990" s="42" t="e">
        <f>INDEX(Table11[Description],MATCH(tbl_TransDet_Exp[[#This Row],[Account]],Table11[GL Account],0))</f>
        <v>#N/A</v>
      </c>
      <c r="AU29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1" spans="2:47">
      <c r="B2991" s="11"/>
      <c r="C2991" s="243"/>
      <c r="D2991" s="243"/>
      <c r="E2991" s="11"/>
      <c r="F2991" s="11"/>
      <c r="G2991" s="11"/>
      <c r="H2991" s="11"/>
      <c r="I2991" s="11"/>
      <c r="J2991" s="11"/>
      <c r="K2991" s="11"/>
      <c r="L2991" s="11"/>
      <c r="M2991" s="11"/>
      <c r="N2991" s="11"/>
      <c r="O2991" s="244"/>
      <c r="P2991" s="11"/>
      <c r="Q2991" s="245"/>
      <c r="R2991" s="11"/>
      <c r="S2991" s="11"/>
      <c r="T2991" s="11"/>
      <c r="U2991" s="11"/>
      <c r="V2991" s="11"/>
      <c r="W2991" s="11"/>
      <c r="X2991" s="11"/>
      <c r="Y2991" s="11"/>
      <c r="Z2991" s="246"/>
      <c r="AA29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1" s="250" t="e">
        <f>IF(tbl_TransDet_Exp[[#This Row],[+/-  (HR GL Detail)]]&lt;&gt;"",tbl_TransDet_Exp[[#This Row],[+/-  (HR GL Detail)]],IF(#REF!&lt;&gt;"",#REF!,""))</f>
        <v>#REF!</v>
      </c>
      <c r="AC2991" s="250" t="str">
        <f t="shared" si="141"/>
        <v>https://financials.omni.fsu.edu/psp/sprdfi/EMPLOYEE/ERP/c/AUDIT_EXPENSE_FUNCTIONS.TE_EXP_SHEET_INQ.GBL?SHEET_ID=</v>
      </c>
      <c r="AD2991" s="250" t="str">
        <f t="shared" si="142"/>
        <v>&amp;PAGE=EX_SHEET_ENTRY</v>
      </c>
      <c r="AE2991" s="250" t="str">
        <f>IF(LEFT(tbl_TransDet_Exp[[#This Row],[Journal Id]],2)="EX",TEXT(tbl_TransDet_Exp[[#This Row],[Vch /Ex /PayId]],"0000000000"),"")</f>
        <v/>
      </c>
      <c r="AF2991" s="250" t="b">
        <f>IF(tbl_TransDet_Exp[[#This Row],[ER Lookup and Format]]&lt;&gt;"",CONCATENATE(tbl_TransDet_Exp[[#This Row],[https://financials.omni.fsu.edu/psp/sprdfi/EMPLOYEE/ERP/c/AUDIT_EXPENSE_FUNCTIONS.TE_EXP_SHEET_INQ.GBL?SHEET_ID=]],AE2991,tbl_TransDet_Exp[[#This Row],[&amp;PAGE=EX_SHEET_ENTRY]]))</f>
        <v>0</v>
      </c>
      <c r="AG2991" s="250" t="str">
        <f t="shared" si="143"/>
        <v>https://docmgmt.its.fsu.edu/NolijWeb/public/apiLoginCheck.jsp?redir=../documentviewer/%3FdocumentId%3D</v>
      </c>
      <c r="AH29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1" s="250" t="str">
        <f>tbl_TransDet_Exp[[#Headers],[&amp;TargetFrameName=None]]</f>
        <v>&amp;TargetFrameName=None</v>
      </c>
      <c r="AJ29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1" s="71"/>
      <c r="AN2991" s="22"/>
      <c r="AO2991" s="22"/>
      <c r="AP2991" s="208"/>
      <c r="AQ2991" s="42" t="e">
        <f>IF(tbl_TransDet_Exp[[#This Row],[Custom SR Type]]="",INDEX(SR_Lookup[Section Name],MATCH(tbl_TransDet_Exp[[#This Row],[Account]],SR_Lookup[Account],0)),tbl_TransDet_Exp[[#This Row],[Custom SR Type]])</f>
        <v>#N/A</v>
      </c>
      <c r="AR2991" s="42">
        <f>VALUE(CONCATENATE(C2991,TEXT(tbl_TransDet_Exp[[#This Row],[Pd]],"00")))</f>
        <v>0</v>
      </c>
      <c r="AS2991" s="42" t="str">
        <f>TEXT(tbl_TransDet_Exp[[#This Row],[Project Id]],"000000")</f>
        <v>000000</v>
      </c>
      <c r="AT2991" s="42" t="e">
        <f>INDEX(Table11[Description],MATCH(tbl_TransDet_Exp[[#This Row],[Account]],Table11[GL Account],0))</f>
        <v>#N/A</v>
      </c>
      <c r="AU29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2" spans="2:47">
      <c r="B2992" s="11"/>
      <c r="C2992" s="243"/>
      <c r="D2992" s="243"/>
      <c r="E2992" s="11"/>
      <c r="F2992" s="11"/>
      <c r="G2992" s="11"/>
      <c r="H2992" s="11"/>
      <c r="I2992" s="11"/>
      <c r="J2992" s="11"/>
      <c r="K2992" s="11"/>
      <c r="L2992" s="11"/>
      <c r="M2992" s="11"/>
      <c r="N2992" s="11"/>
      <c r="O2992" s="244"/>
      <c r="P2992" s="11"/>
      <c r="Q2992" s="245"/>
      <c r="R2992" s="11"/>
      <c r="S2992" s="11"/>
      <c r="T2992" s="11"/>
      <c r="U2992" s="11"/>
      <c r="V2992" s="11"/>
      <c r="W2992" s="11"/>
      <c r="X2992" s="11"/>
      <c r="Y2992" s="11"/>
      <c r="Z2992" s="246"/>
      <c r="AA29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2" s="250" t="e">
        <f>IF(tbl_TransDet_Exp[[#This Row],[+/-  (HR GL Detail)]]&lt;&gt;"",tbl_TransDet_Exp[[#This Row],[+/-  (HR GL Detail)]],IF(#REF!&lt;&gt;"",#REF!,""))</f>
        <v>#REF!</v>
      </c>
      <c r="AC2992" s="250" t="str">
        <f t="shared" si="141"/>
        <v>https://financials.omni.fsu.edu/psp/sprdfi/EMPLOYEE/ERP/c/AUDIT_EXPENSE_FUNCTIONS.TE_EXP_SHEET_INQ.GBL?SHEET_ID=</v>
      </c>
      <c r="AD2992" s="250" t="str">
        <f t="shared" si="142"/>
        <v>&amp;PAGE=EX_SHEET_ENTRY</v>
      </c>
      <c r="AE2992" s="250" t="str">
        <f>IF(LEFT(tbl_TransDet_Exp[[#This Row],[Journal Id]],2)="EX",TEXT(tbl_TransDet_Exp[[#This Row],[Vch /Ex /PayId]],"0000000000"),"")</f>
        <v/>
      </c>
      <c r="AF2992" s="250" t="b">
        <f>IF(tbl_TransDet_Exp[[#This Row],[ER Lookup and Format]]&lt;&gt;"",CONCATENATE(tbl_TransDet_Exp[[#This Row],[https://financials.omni.fsu.edu/psp/sprdfi/EMPLOYEE/ERP/c/AUDIT_EXPENSE_FUNCTIONS.TE_EXP_SHEET_INQ.GBL?SHEET_ID=]],AE2992,tbl_TransDet_Exp[[#This Row],[&amp;PAGE=EX_SHEET_ENTRY]]))</f>
        <v>0</v>
      </c>
      <c r="AG2992" s="250" t="str">
        <f t="shared" si="143"/>
        <v>https://docmgmt.its.fsu.edu/NolijWeb/public/apiLoginCheck.jsp?redir=../documentviewer/%3FdocumentId%3D</v>
      </c>
      <c r="AH29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2" s="250" t="str">
        <f>tbl_TransDet_Exp[[#Headers],[&amp;TargetFrameName=None]]</f>
        <v>&amp;TargetFrameName=None</v>
      </c>
      <c r="AJ29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2" s="71"/>
      <c r="AN2992" s="22"/>
      <c r="AO2992" s="22"/>
      <c r="AP2992" s="208"/>
      <c r="AQ2992" s="42" t="e">
        <f>IF(tbl_TransDet_Exp[[#This Row],[Custom SR Type]]="",INDEX(SR_Lookup[Section Name],MATCH(tbl_TransDet_Exp[[#This Row],[Account]],SR_Lookup[Account],0)),tbl_TransDet_Exp[[#This Row],[Custom SR Type]])</f>
        <v>#N/A</v>
      </c>
      <c r="AR2992" s="42">
        <f>VALUE(CONCATENATE(C2992,TEXT(tbl_TransDet_Exp[[#This Row],[Pd]],"00")))</f>
        <v>0</v>
      </c>
      <c r="AS2992" s="42" t="str">
        <f>TEXT(tbl_TransDet_Exp[[#This Row],[Project Id]],"000000")</f>
        <v>000000</v>
      </c>
      <c r="AT2992" s="42" t="e">
        <f>INDEX(Table11[Description],MATCH(tbl_TransDet_Exp[[#This Row],[Account]],Table11[GL Account],0))</f>
        <v>#N/A</v>
      </c>
      <c r="AU29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3" spans="2:47">
      <c r="B2993" s="11"/>
      <c r="C2993" s="243"/>
      <c r="D2993" s="243"/>
      <c r="E2993" s="11"/>
      <c r="F2993" s="11"/>
      <c r="G2993" s="11"/>
      <c r="H2993" s="11"/>
      <c r="I2993" s="11"/>
      <c r="J2993" s="11"/>
      <c r="K2993" s="11"/>
      <c r="L2993" s="11"/>
      <c r="M2993" s="11"/>
      <c r="N2993" s="11"/>
      <c r="O2993" s="244"/>
      <c r="P2993" s="11"/>
      <c r="Q2993" s="245"/>
      <c r="R2993" s="11"/>
      <c r="S2993" s="11"/>
      <c r="T2993" s="11"/>
      <c r="U2993" s="11"/>
      <c r="V2993" s="11"/>
      <c r="W2993" s="11"/>
      <c r="X2993" s="11"/>
      <c r="Y2993" s="11"/>
      <c r="Z2993" s="246"/>
      <c r="AA29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3" s="250" t="e">
        <f>IF(tbl_TransDet_Exp[[#This Row],[+/-  (HR GL Detail)]]&lt;&gt;"",tbl_TransDet_Exp[[#This Row],[+/-  (HR GL Detail)]],IF(#REF!&lt;&gt;"",#REF!,""))</f>
        <v>#REF!</v>
      </c>
      <c r="AC2993" s="250" t="str">
        <f t="shared" si="141"/>
        <v>https://financials.omni.fsu.edu/psp/sprdfi/EMPLOYEE/ERP/c/AUDIT_EXPENSE_FUNCTIONS.TE_EXP_SHEET_INQ.GBL?SHEET_ID=</v>
      </c>
      <c r="AD2993" s="250" t="str">
        <f t="shared" si="142"/>
        <v>&amp;PAGE=EX_SHEET_ENTRY</v>
      </c>
      <c r="AE2993" s="250" t="str">
        <f>IF(LEFT(tbl_TransDet_Exp[[#This Row],[Journal Id]],2)="EX",TEXT(tbl_TransDet_Exp[[#This Row],[Vch /Ex /PayId]],"0000000000"),"")</f>
        <v/>
      </c>
      <c r="AF2993" s="250" t="b">
        <f>IF(tbl_TransDet_Exp[[#This Row],[ER Lookup and Format]]&lt;&gt;"",CONCATENATE(tbl_TransDet_Exp[[#This Row],[https://financials.omni.fsu.edu/psp/sprdfi/EMPLOYEE/ERP/c/AUDIT_EXPENSE_FUNCTIONS.TE_EXP_SHEET_INQ.GBL?SHEET_ID=]],AE2993,tbl_TransDet_Exp[[#This Row],[&amp;PAGE=EX_SHEET_ENTRY]]))</f>
        <v>0</v>
      </c>
      <c r="AG2993" s="250" t="str">
        <f t="shared" si="143"/>
        <v>https://docmgmt.its.fsu.edu/NolijWeb/public/apiLoginCheck.jsp?redir=../documentviewer/%3FdocumentId%3D</v>
      </c>
      <c r="AH29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3" s="250" t="str">
        <f>tbl_TransDet_Exp[[#Headers],[&amp;TargetFrameName=None]]</f>
        <v>&amp;TargetFrameName=None</v>
      </c>
      <c r="AJ29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3" s="71"/>
      <c r="AN2993" s="22"/>
      <c r="AO2993" s="22"/>
      <c r="AP2993" s="208"/>
      <c r="AQ2993" s="42" t="e">
        <f>IF(tbl_TransDet_Exp[[#This Row],[Custom SR Type]]="",INDEX(SR_Lookup[Section Name],MATCH(tbl_TransDet_Exp[[#This Row],[Account]],SR_Lookup[Account],0)),tbl_TransDet_Exp[[#This Row],[Custom SR Type]])</f>
        <v>#N/A</v>
      </c>
      <c r="AR2993" s="42">
        <f>VALUE(CONCATENATE(C2993,TEXT(tbl_TransDet_Exp[[#This Row],[Pd]],"00")))</f>
        <v>0</v>
      </c>
      <c r="AS2993" s="42" t="str">
        <f>TEXT(tbl_TransDet_Exp[[#This Row],[Project Id]],"000000")</f>
        <v>000000</v>
      </c>
      <c r="AT2993" s="42" t="e">
        <f>INDEX(Table11[Description],MATCH(tbl_TransDet_Exp[[#This Row],[Account]],Table11[GL Account],0))</f>
        <v>#N/A</v>
      </c>
      <c r="AU29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4" spans="2:47">
      <c r="B2994" s="11"/>
      <c r="C2994" s="243"/>
      <c r="D2994" s="243"/>
      <c r="E2994" s="11"/>
      <c r="F2994" s="11"/>
      <c r="G2994" s="11"/>
      <c r="H2994" s="11"/>
      <c r="I2994" s="11"/>
      <c r="J2994" s="11"/>
      <c r="K2994" s="11"/>
      <c r="L2994" s="11"/>
      <c r="M2994" s="11"/>
      <c r="N2994" s="11"/>
      <c r="O2994" s="244"/>
      <c r="P2994" s="11"/>
      <c r="Q2994" s="245"/>
      <c r="R2994" s="11"/>
      <c r="S2994" s="11"/>
      <c r="T2994" s="11"/>
      <c r="U2994" s="11"/>
      <c r="V2994" s="11"/>
      <c r="W2994" s="11"/>
      <c r="X2994" s="11"/>
      <c r="Y2994" s="11"/>
      <c r="Z2994" s="246"/>
      <c r="AA29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4" s="250" t="e">
        <f>IF(tbl_TransDet_Exp[[#This Row],[+/-  (HR GL Detail)]]&lt;&gt;"",tbl_TransDet_Exp[[#This Row],[+/-  (HR GL Detail)]],IF(#REF!&lt;&gt;"",#REF!,""))</f>
        <v>#REF!</v>
      </c>
      <c r="AC2994" s="250" t="str">
        <f t="shared" si="141"/>
        <v>https://financials.omni.fsu.edu/psp/sprdfi/EMPLOYEE/ERP/c/AUDIT_EXPENSE_FUNCTIONS.TE_EXP_SHEET_INQ.GBL?SHEET_ID=</v>
      </c>
      <c r="AD2994" s="250" t="str">
        <f t="shared" si="142"/>
        <v>&amp;PAGE=EX_SHEET_ENTRY</v>
      </c>
      <c r="AE2994" s="250" t="str">
        <f>IF(LEFT(tbl_TransDet_Exp[[#This Row],[Journal Id]],2)="EX",TEXT(tbl_TransDet_Exp[[#This Row],[Vch /Ex /PayId]],"0000000000"),"")</f>
        <v/>
      </c>
      <c r="AF2994" s="250" t="b">
        <f>IF(tbl_TransDet_Exp[[#This Row],[ER Lookup and Format]]&lt;&gt;"",CONCATENATE(tbl_TransDet_Exp[[#This Row],[https://financials.omni.fsu.edu/psp/sprdfi/EMPLOYEE/ERP/c/AUDIT_EXPENSE_FUNCTIONS.TE_EXP_SHEET_INQ.GBL?SHEET_ID=]],AE2994,tbl_TransDet_Exp[[#This Row],[&amp;PAGE=EX_SHEET_ENTRY]]))</f>
        <v>0</v>
      </c>
      <c r="AG2994" s="250" t="str">
        <f t="shared" si="143"/>
        <v>https://docmgmt.its.fsu.edu/NolijWeb/public/apiLoginCheck.jsp?redir=../documentviewer/%3FdocumentId%3D</v>
      </c>
      <c r="AH29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4" s="250" t="str">
        <f>tbl_TransDet_Exp[[#Headers],[&amp;TargetFrameName=None]]</f>
        <v>&amp;TargetFrameName=None</v>
      </c>
      <c r="AJ29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4" s="71"/>
      <c r="AN2994" s="22"/>
      <c r="AO2994" s="22"/>
      <c r="AP2994" s="208"/>
      <c r="AQ2994" s="42" t="e">
        <f>IF(tbl_TransDet_Exp[[#This Row],[Custom SR Type]]="",INDEX(SR_Lookup[Section Name],MATCH(tbl_TransDet_Exp[[#This Row],[Account]],SR_Lookup[Account],0)),tbl_TransDet_Exp[[#This Row],[Custom SR Type]])</f>
        <v>#N/A</v>
      </c>
      <c r="AR2994" s="42">
        <f>VALUE(CONCATENATE(C2994,TEXT(tbl_TransDet_Exp[[#This Row],[Pd]],"00")))</f>
        <v>0</v>
      </c>
      <c r="AS2994" s="42" t="str">
        <f>TEXT(tbl_TransDet_Exp[[#This Row],[Project Id]],"000000")</f>
        <v>000000</v>
      </c>
      <c r="AT2994" s="42" t="e">
        <f>INDEX(Table11[Description],MATCH(tbl_TransDet_Exp[[#This Row],[Account]],Table11[GL Account],0))</f>
        <v>#N/A</v>
      </c>
      <c r="AU29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5" spans="2:47">
      <c r="B2995" s="11"/>
      <c r="C2995" s="243"/>
      <c r="D2995" s="243"/>
      <c r="E2995" s="11"/>
      <c r="F2995" s="11"/>
      <c r="G2995" s="11"/>
      <c r="H2995" s="11"/>
      <c r="I2995" s="11"/>
      <c r="J2995" s="11"/>
      <c r="K2995" s="11"/>
      <c r="L2995" s="11"/>
      <c r="M2995" s="11"/>
      <c r="N2995" s="11"/>
      <c r="O2995" s="244"/>
      <c r="P2995" s="11"/>
      <c r="Q2995" s="245"/>
      <c r="R2995" s="11"/>
      <c r="S2995" s="11"/>
      <c r="T2995" s="11"/>
      <c r="U2995" s="11"/>
      <c r="V2995" s="11"/>
      <c r="W2995" s="11"/>
      <c r="X2995" s="11"/>
      <c r="Y2995" s="11"/>
      <c r="Z2995" s="246"/>
      <c r="AA29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5" s="250" t="e">
        <f>IF(tbl_TransDet_Exp[[#This Row],[+/-  (HR GL Detail)]]&lt;&gt;"",tbl_TransDet_Exp[[#This Row],[+/-  (HR GL Detail)]],IF(#REF!&lt;&gt;"",#REF!,""))</f>
        <v>#REF!</v>
      </c>
      <c r="AC2995" s="250" t="str">
        <f t="shared" si="141"/>
        <v>https://financials.omni.fsu.edu/psp/sprdfi/EMPLOYEE/ERP/c/AUDIT_EXPENSE_FUNCTIONS.TE_EXP_SHEET_INQ.GBL?SHEET_ID=</v>
      </c>
      <c r="AD2995" s="250" t="str">
        <f t="shared" si="142"/>
        <v>&amp;PAGE=EX_SHEET_ENTRY</v>
      </c>
      <c r="AE2995" s="250" t="str">
        <f>IF(LEFT(tbl_TransDet_Exp[[#This Row],[Journal Id]],2)="EX",TEXT(tbl_TransDet_Exp[[#This Row],[Vch /Ex /PayId]],"0000000000"),"")</f>
        <v/>
      </c>
      <c r="AF2995" s="250" t="b">
        <f>IF(tbl_TransDet_Exp[[#This Row],[ER Lookup and Format]]&lt;&gt;"",CONCATENATE(tbl_TransDet_Exp[[#This Row],[https://financials.omni.fsu.edu/psp/sprdfi/EMPLOYEE/ERP/c/AUDIT_EXPENSE_FUNCTIONS.TE_EXP_SHEET_INQ.GBL?SHEET_ID=]],AE2995,tbl_TransDet_Exp[[#This Row],[&amp;PAGE=EX_SHEET_ENTRY]]))</f>
        <v>0</v>
      </c>
      <c r="AG2995" s="250" t="str">
        <f t="shared" si="143"/>
        <v>https://docmgmt.its.fsu.edu/NolijWeb/public/apiLoginCheck.jsp?redir=../documentviewer/%3FdocumentId%3D</v>
      </c>
      <c r="AH29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5" s="250" t="str">
        <f>tbl_TransDet_Exp[[#Headers],[&amp;TargetFrameName=None]]</f>
        <v>&amp;TargetFrameName=None</v>
      </c>
      <c r="AJ29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5" s="71"/>
      <c r="AN2995" s="22"/>
      <c r="AO2995" s="22"/>
      <c r="AP2995" s="208"/>
      <c r="AQ2995" s="42" t="e">
        <f>IF(tbl_TransDet_Exp[[#This Row],[Custom SR Type]]="",INDEX(SR_Lookup[Section Name],MATCH(tbl_TransDet_Exp[[#This Row],[Account]],SR_Lookup[Account],0)),tbl_TransDet_Exp[[#This Row],[Custom SR Type]])</f>
        <v>#N/A</v>
      </c>
      <c r="AR2995" s="42">
        <f>VALUE(CONCATENATE(C2995,TEXT(tbl_TransDet_Exp[[#This Row],[Pd]],"00")))</f>
        <v>0</v>
      </c>
      <c r="AS2995" s="42" t="str">
        <f>TEXT(tbl_TransDet_Exp[[#This Row],[Project Id]],"000000")</f>
        <v>000000</v>
      </c>
      <c r="AT2995" s="42" t="e">
        <f>INDEX(Table11[Description],MATCH(tbl_TransDet_Exp[[#This Row],[Account]],Table11[GL Account],0))</f>
        <v>#N/A</v>
      </c>
      <c r="AU29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6" spans="2:47">
      <c r="B2996" s="11"/>
      <c r="C2996" s="243"/>
      <c r="D2996" s="243"/>
      <c r="E2996" s="11"/>
      <c r="F2996" s="11"/>
      <c r="G2996" s="11"/>
      <c r="H2996" s="11"/>
      <c r="I2996" s="11"/>
      <c r="J2996" s="11"/>
      <c r="K2996" s="11"/>
      <c r="L2996" s="11"/>
      <c r="M2996" s="11"/>
      <c r="N2996" s="11"/>
      <c r="O2996" s="244"/>
      <c r="P2996" s="11"/>
      <c r="Q2996" s="245"/>
      <c r="R2996" s="11"/>
      <c r="S2996" s="11"/>
      <c r="T2996" s="11"/>
      <c r="U2996" s="11"/>
      <c r="V2996" s="11"/>
      <c r="W2996" s="11"/>
      <c r="X2996" s="11"/>
      <c r="Y2996" s="11"/>
      <c r="Z2996" s="246"/>
      <c r="AA29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6" s="250" t="e">
        <f>IF(tbl_TransDet_Exp[[#This Row],[+/-  (HR GL Detail)]]&lt;&gt;"",tbl_TransDet_Exp[[#This Row],[+/-  (HR GL Detail)]],IF(#REF!&lt;&gt;"",#REF!,""))</f>
        <v>#REF!</v>
      </c>
      <c r="AC2996" s="250" t="str">
        <f t="shared" si="141"/>
        <v>https://financials.omni.fsu.edu/psp/sprdfi/EMPLOYEE/ERP/c/AUDIT_EXPENSE_FUNCTIONS.TE_EXP_SHEET_INQ.GBL?SHEET_ID=</v>
      </c>
      <c r="AD2996" s="250" t="str">
        <f t="shared" si="142"/>
        <v>&amp;PAGE=EX_SHEET_ENTRY</v>
      </c>
      <c r="AE2996" s="250" t="str">
        <f>IF(LEFT(tbl_TransDet_Exp[[#This Row],[Journal Id]],2)="EX",TEXT(tbl_TransDet_Exp[[#This Row],[Vch /Ex /PayId]],"0000000000"),"")</f>
        <v/>
      </c>
      <c r="AF2996" s="250" t="b">
        <f>IF(tbl_TransDet_Exp[[#This Row],[ER Lookup and Format]]&lt;&gt;"",CONCATENATE(tbl_TransDet_Exp[[#This Row],[https://financials.omni.fsu.edu/psp/sprdfi/EMPLOYEE/ERP/c/AUDIT_EXPENSE_FUNCTIONS.TE_EXP_SHEET_INQ.GBL?SHEET_ID=]],AE2996,tbl_TransDet_Exp[[#This Row],[&amp;PAGE=EX_SHEET_ENTRY]]))</f>
        <v>0</v>
      </c>
      <c r="AG2996" s="250" t="str">
        <f t="shared" si="143"/>
        <v>https://docmgmt.its.fsu.edu/NolijWeb/public/apiLoginCheck.jsp?redir=../documentviewer/%3FdocumentId%3D</v>
      </c>
      <c r="AH29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6" s="250" t="str">
        <f>tbl_TransDet_Exp[[#Headers],[&amp;TargetFrameName=None]]</f>
        <v>&amp;TargetFrameName=None</v>
      </c>
      <c r="AJ29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6" s="71"/>
      <c r="AN2996" s="22"/>
      <c r="AO2996" s="22"/>
      <c r="AP2996" s="208"/>
      <c r="AQ2996" s="42" t="e">
        <f>IF(tbl_TransDet_Exp[[#This Row],[Custom SR Type]]="",INDEX(SR_Lookup[Section Name],MATCH(tbl_TransDet_Exp[[#This Row],[Account]],SR_Lookup[Account],0)),tbl_TransDet_Exp[[#This Row],[Custom SR Type]])</f>
        <v>#N/A</v>
      </c>
      <c r="AR2996" s="42">
        <f>VALUE(CONCATENATE(C2996,TEXT(tbl_TransDet_Exp[[#This Row],[Pd]],"00")))</f>
        <v>0</v>
      </c>
      <c r="AS2996" s="42" t="str">
        <f>TEXT(tbl_TransDet_Exp[[#This Row],[Project Id]],"000000")</f>
        <v>000000</v>
      </c>
      <c r="AT2996" s="42" t="e">
        <f>INDEX(Table11[Description],MATCH(tbl_TransDet_Exp[[#This Row],[Account]],Table11[GL Account],0))</f>
        <v>#N/A</v>
      </c>
      <c r="AU29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7" spans="2:47">
      <c r="B2997" s="11"/>
      <c r="C2997" s="243"/>
      <c r="D2997" s="243"/>
      <c r="E2997" s="11"/>
      <c r="F2997" s="11"/>
      <c r="G2997" s="11"/>
      <c r="H2997" s="11"/>
      <c r="I2997" s="11"/>
      <c r="J2997" s="11"/>
      <c r="K2997" s="11"/>
      <c r="L2997" s="11"/>
      <c r="M2997" s="11"/>
      <c r="N2997" s="11"/>
      <c r="O2997" s="244"/>
      <c r="P2997" s="11"/>
      <c r="Q2997" s="245"/>
      <c r="R2997" s="11"/>
      <c r="S2997" s="11"/>
      <c r="T2997" s="11"/>
      <c r="U2997" s="11"/>
      <c r="V2997" s="11"/>
      <c r="W2997" s="11"/>
      <c r="X2997" s="11"/>
      <c r="Y2997" s="11"/>
      <c r="Z2997" s="246"/>
      <c r="AA29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7" s="250" t="e">
        <f>IF(tbl_TransDet_Exp[[#This Row],[+/-  (HR GL Detail)]]&lt;&gt;"",tbl_TransDet_Exp[[#This Row],[+/-  (HR GL Detail)]],IF(#REF!&lt;&gt;"",#REF!,""))</f>
        <v>#REF!</v>
      </c>
      <c r="AC2997" s="250" t="str">
        <f t="shared" si="141"/>
        <v>https://financials.omni.fsu.edu/psp/sprdfi/EMPLOYEE/ERP/c/AUDIT_EXPENSE_FUNCTIONS.TE_EXP_SHEET_INQ.GBL?SHEET_ID=</v>
      </c>
      <c r="AD2997" s="250" t="str">
        <f t="shared" si="142"/>
        <v>&amp;PAGE=EX_SHEET_ENTRY</v>
      </c>
      <c r="AE2997" s="250" t="str">
        <f>IF(LEFT(tbl_TransDet_Exp[[#This Row],[Journal Id]],2)="EX",TEXT(tbl_TransDet_Exp[[#This Row],[Vch /Ex /PayId]],"0000000000"),"")</f>
        <v/>
      </c>
      <c r="AF2997" s="250" t="b">
        <f>IF(tbl_TransDet_Exp[[#This Row],[ER Lookup and Format]]&lt;&gt;"",CONCATENATE(tbl_TransDet_Exp[[#This Row],[https://financials.omni.fsu.edu/psp/sprdfi/EMPLOYEE/ERP/c/AUDIT_EXPENSE_FUNCTIONS.TE_EXP_SHEET_INQ.GBL?SHEET_ID=]],AE2997,tbl_TransDet_Exp[[#This Row],[&amp;PAGE=EX_SHEET_ENTRY]]))</f>
        <v>0</v>
      </c>
      <c r="AG2997" s="250" t="str">
        <f t="shared" si="143"/>
        <v>https://docmgmt.its.fsu.edu/NolijWeb/public/apiLoginCheck.jsp?redir=../documentviewer/%3FdocumentId%3D</v>
      </c>
      <c r="AH29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7" s="250" t="str">
        <f>tbl_TransDet_Exp[[#Headers],[&amp;TargetFrameName=None]]</f>
        <v>&amp;TargetFrameName=None</v>
      </c>
      <c r="AJ29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7" s="71"/>
      <c r="AN2997" s="22"/>
      <c r="AO2997" s="22"/>
      <c r="AP2997" s="208"/>
      <c r="AQ2997" s="42" t="e">
        <f>IF(tbl_TransDet_Exp[[#This Row],[Custom SR Type]]="",INDEX(SR_Lookup[Section Name],MATCH(tbl_TransDet_Exp[[#This Row],[Account]],SR_Lookup[Account],0)),tbl_TransDet_Exp[[#This Row],[Custom SR Type]])</f>
        <v>#N/A</v>
      </c>
      <c r="AR2997" s="42">
        <f>VALUE(CONCATENATE(C2997,TEXT(tbl_TransDet_Exp[[#This Row],[Pd]],"00")))</f>
        <v>0</v>
      </c>
      <c r="AS2997" s="42" t="str">
        <f>TEXT(tbl_TransDet_Exp[[#This Row],[Project Id]],"000000")</f>
        <v>000000</v>
      </c>
      <c r="AT2997" s="42" t="e">
        <f>INDEX(Table11[Description],MATCH(tbl_TransDet_Exp[[#This Row],[Account]],Table11[GL Account],0))</f>
        <v>#N/A</v>
      </c>
      <c r="AU29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8" spans="2:47">
      <c r="B2998" s="11"/>
      <c r="C2998" s="243"/>
      <c r="D2998" s="243"/>
      <c r="E2998" s="11"/>
      <c r="F2998" s="11"/>
      <c r="G2998" s="11"/>
      <c r="H2998" s="11"/>
      <c r="I2998" s="11"/>
      <c r="J2998" s="11"/>
      <c r="K2998" s="11"/>
      <c r="L2998" s="11"/>
      <c r="M2998" s="11"/>
      <c r="N2998" s="11"/>
      <c r="O2998" s="244"/>
      <c r="P2998" s="11"/>
      <c r="Q2998" s="245"/>
      <c r="R2998" s="11"/>
      <c r="S2998" s="11"/>
      <c r="T2998" s="11"/>
      <c r="U2998" s="11"/>
      <c r="V2998" s="11"/>
      <c r="W2998" s="11"/>
      <c r="X2998" s="11"/>
      <c r="Y2998" s="11"/>
      <c r="Z2998" s="246"/>
      <c r="AA29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8" s="250" t="e">
        <f>IF(tbl_TransDet_Exp[[#This Row],[+/-  (HR GL Detail)]]&lt;&gt;"",tbl_TransDet_Exp[[#This Row],[+/-  (HR GL Detail)]],IF(#REF!&lt;&gt;"",#REF!,""))</f>
        <v>#REF!</v>
      </c>
      <c r="AC2998" s="250" t="str">
        <f t="shared" si="141"/>
        <v>https://financials.omni.fsu.edu/psp/sprdfi/EMPLOYEE/ERP/c/AUDIT_EXPENSE_FUNCTIONS.TE_EXP_SHEET_INQ.GBL?SHEET_ID=</v>
      </c>
      <c r="AD2998" s="250" t="str">
        <f t="shared" si="142"/>
        <v>&amp;PAGE=EX_SHEET_ENTRY</v>
      </c>
      <c r="AE2998" s="250" t="str">
        <f>IF(LEFT(tbl_TransDet_Exp[[#This Row],[Journal Id]],2)="EX",TEXT(tbl_TransDet_Exp[[#This Row],[Vch /Ex /PayId]],"0000000000"),"")</f>
        <v/>
      </c>
      <c r="AF2998" s="250" t="b">
        <f>IF(tbl_TransDet_Exp[[#This Row],[ER Lookup and Format]]&lt;&gt;"",CONCATENATE(tbl_TransDet_Exp[[#This Row],[https://financials.omni.fsu.edu/psp/sprdfi/EMPLOYEE/ERP/c/AUDIT_EXPENSE_FUNCTIONS.TE_EXP_SHEET_INQ.GBL?SHEET_ID=]],AE2998,tbl_TransDet_Exp[[#This Row],[&amp;PAGE=EX_SHEET_ENTRY]]))</f>
        <v>0</v>
      </c>
      <c r="AG2998" s="250" t="str">
        <f t="shared" si="143"/>
        <v>https://docmgmt.its.fsu.edu/NolijWeb/public/apiLoginCheck.jsp?redir=../documentviewer/%3FdocumentId%3D</v>
      </c>
      <c r="AH29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8" s="250" t="str">
        <f>tbl_TransDet_Exp[[#Headers],[&amp;TargetFrameName=None]]</f>
        <v>&amp;TargetFrameName=None</v>
      </c>
      <c r="AJ29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8" s="71"/>
      <c r="AN2998" s="22"/>
      <c r="AO2998" s="22"/>
      <c r="AP2998" s="208"/>
      <c r="AQ2998" s="42" t="e">
        <f>IF(tbl_TransDet_Exp[[#This Row],[Custom SR Type]]="",INDEX(SR_Lookup[Section Name],MATCH(tbl_TransDet_Exp[[#This Row],[Account]],SR_Lookup[Account],0)),tbl_TransDet_Exp[[#This Row],[Custom SR Type]])</f>
        <v>#N/A</v>
      </c>
      <c r="AR2998" s="42">
        <f>VALUE(CONCATENATE(C2998,TEXT(tbl_TransDet_Exp[[#This Row],[Pd]],"00")))</f>
        <v>0</v>
      </c>
      <c r="AS2998" s="42" t="str">
        <f>TEXT(tbl_TransDet_Exp[[#This Row],[Project Id]],"000000")</f>
        <v>000000</v>
      </c>
      <c r="AT2998" s="42" t="e">
        <f>INDEX(Table11[Description],MATCH(tbl_TransDet_Exp[[#This Row],[Account]],Table11[GL Account],0))</f>
        <v>#N/A</v>
      </c>
      <c r="AU29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2999" spans="2:47">
      <c r="B2999" s="11"/>
      <c r="C2999" s="243"/>
      <c r="D2999" s="243"/>
      <c r="E2999" s="11"/>
      <c r="F2999" s="11"/>
      <c r="G2999" s="11"/>
      <c r="H2999" s="11"/>
      <c r="I2999" s="11"/>
      <c r="J2999" s="11"/>
      <c r="K2999" s="11"/>
      <c r="L2999" s="11"/>
      <c r="M2999" s="11"/>
      <c r="N2999" s="11"/>
      <c r="O2999" s="244"/>
      <c r="P2999" s="11"/>
      <c r="Q2999" s="245"/>
      <c r="R2999" s="11"/>
      <c r="S2999" s="11"/>
      <c r="T2999" s="11"/>
      <c r="U2999" s="11"/>
      <c r="V2999" s="11"/>
      <c r="W2999" s="11"/>
      <c r="X2999" s="11"/>
      <c r="Y2999" s="11"/>
      <c r="Z2999" s="246"/>
      <c r="AA29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2999" s="250" t="e">
        <f>IF(tbl_TransDet_Exp[[#This Row],[+/-  (HR GL Detail)]]&lt;&gt;"",tbl_TransDet_Exp[[#This Row],[+/-  (HR GL Detail)]],IF(#REF!&lt;&gt;"",#REF!,""))</f>
        <v>#REF!</v>
      </c>
      <c r="AC2999" s="250" t="str">
        <f t="shared" si="141"/>
        <v>https://financials.omni.fsu.edu/psp/sprdfi/EMPLOYEE/ERP/c/AUDIT_EXPENSE_FUNCTIONS.TE_EXP_SHEET_INQ.GBL?SHEET_ID=</v>
      </c>
      <c r="AD2999" s="250" t="str">
        <f t="shared" si="142"/>
        <v>&amp;PAGE=EX_SHEET_ENTRY</v>
      </c>
      <c r="AE2999" s="250" t="str">
        <f>IF(LEFT(tbl_TransDet_Exp[[#This Row],[Journal Id]],2)="EX",TEXT(tbl_TransDet_Exp[[#This Row],[Vch /Ex /PayId]],"0000000000"),"")</f>
        <v/>
      </c>
      <c r="AF2999" s="250" t="b">
        <f>IF(tbl_TransDet_Exp[[#This Row],[ER Lookup and Format]]&lt;&gt;"",CONCATENATE(tbl_TransDet_Exp[[#This Row],[https://financials.omni.fsu.edu/psp/sprdfi/EMPLOYEE/ERP/c/AUDIT_EXPENSE_FUNCTIONS.TE_EXP_SHEET_INQ.GBL?SHEET_ID=]],AE2999,tbl_TransDet_Exp[[#This Row],[&amp;PAGE=EX_SHEET_ENTRY]]))</f>
        <v>0</v>
      </c>
      <c r="AG2999" s="250" t="str">
        <f t="shared" si="143"/>
        <v>https://docmgmt.its.fsu.edu/NolijWeb/public/apiLoginCheck.jsp?redir=../documentviewer/%3FdocumentId%3D</v>
      </c>
      <c r="AH29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2999" s="250" t="str">
        <f>tbl_TransDet_Exp[[#Headers],[&amp;TargetFrameName=None]]</f>
        <v>&amp;TargetFrameName=None</v>
      </c>
      <c r="AJ29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29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29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2999" s="71"/>
      <c r="AN2999" s="22"/>
      <c r="AO2999" s="22"/>
      <c r="AP2999" s="208"/>
      <c r="AQ2999" s="42" t="e">
        <f>IF(tbl_TransDet_Exp[[#This Row],[Custom SR Type]]="",INDEX(SR_Lookup[Section Name],MATCH(tbl_TransDet_Exp[[#This Row],[Account]],SR_Lookup[Account],0)),tbl_TransDet_Exp[[#This Row],[Custom SR Type]])</f>
        <v>#N/A</v>
      </c>
      <c r="AR2999" s="42">
        <f>VALUE(CONCATENATE(C2999,TEXT(tbl_TransDet_Exp[[#This Row],[Pd]],"00")))</f>
        <v>0</v>
      </c>
      <c r="AS2999" s="42" t="str">
        <f>TEXT(tbl_TransDet_Exp[[#This Row],[Project Id]],"000000")</f>
        <v>000000</v>
      </c>
      <c r="AT2999" s="42" t="e">
        <f>INDEX(Table11[Description],MATCH(tbl_TransDet_Exp[[#This Row],[Account]],Table11[GL Account],0))</f>
        <v>#N/A</v>
      </c>
      <c r="AU29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0" spans="2:47">
      <c r="B3000" s="11"/>
      <c r="C3000" s="243"/>
      <c r="D3000" s="243"/>
      <c r="E3000" s="11"/>
      <c r="F3000" s="11"/>
      <c r="G3000" s="11"/>
      <c r="H3000" s="11"/>
      <c r="I3000" s="11"/>
      <c r="J3000" s="11"/>
      <c r="K3000" s="11"/>
      <c r="L3000" s="11"/>
      <c r="M3000" s="11"/>
      <c r="N3000" s="11"/>
      <c r="O3000" s="244"/>
      <c r="P3000" s="11"/>
      <c r="Q3000" s="245"/>
      <c r="R3000" s="11"/>
      <c r="S3000" s="11"/>
      <c r="T3000" s="11"/>
      <c r="U3000" s="11"/>
      <c r="V3000" s="11"/>
      <c r="W3000" s="11"/>
      <c r="X3000" s="11"/>
      <c r="Y3000" s="11"/>
      <c r="Z3000" s="246"/>
      <c r="AA30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0" s="250" t="e">
        <f>IF(tbl_TransDet_Exp[[#This Row],[+/-  (HR GL Detail)]]&lt;&gt;"",tbl_TransDet_Exp[[#This Row],[+/-  (HR GL Detail)]],IF(#REF!&lt;&gt;"",#REF!,""))</f>
        <v>#REF!</v>
      </c>
      <c r="AC3000" s="250" t="str">
        <f t="shared" si="141"/>
        <v>https://financials.omni.fsu.edu/psp/sprdfi/EMPLOYEE/ERP/c/AUDIT_EXPENSE_FUNCTIONS.TE_EXP_SHEET_INQ.GBL?SHEET_ID=</v>
      </c>
      <c r="AD3000" s="250" t="str">
        <f t="shared" si="142"/>
        <v>&amp;PAGE=EX_SHEET_ENTRY</v>
      </c>
      <c r="AE3000" s="250" t="str">
        <f>IF(LEFT(tbl_TransDet_Exp[[#This Row],[Journal Id]],2)="EX",TEXT(tbl_TransDet_Exp[[#This Row],[Vch /Ex /PayId]],"0000000000"),"")</f>
        <v/>
      </c>
      <c r="AF3000" s="250" t="b">
        <f>IF(tbl_TransDet_Exp[[#This Row],[ER Lookup and Format]]&lt;&gt;"",CONCATENATE(tbl_TransDet_Exp[[#This Row],[https://financials.omni.fsu.edu/psp/sprdfi/EMPLOYEE/ERP/c/AUDIT_EXPENSE_FUNCTIONS.TE_EXP_SHEET_INQ.GBL?SHEET_ID=]],AE3000,tbl_TransDet_Exp[[#This Row],[&amp;PAGE=EX_SHEET_ENTRY]]))</f>
        <v>0</v>
      </c>
      <c r="AG3000" s="250" t="str">
        <f t="shared" si="143"/>
        <v>https://docmgmt.its.fsu.edu/NolijWeb/public/apiLoginCheck.jsp?redir=../documentviewer/%3FdocumentId%3D</v>
      </c>
      <c r="AH30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0" s="250" t="str">
        <f>tbl_TransDet_Exp[[#Headers],[&amp;TargetFrameName=None]]</f>
        <v>&amp;TargetFrameName=None</v>
      </c>
      <c r="AJ30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0" s="71"/>
      <c r="AN3000" s="22"/>
      <c r="AO3000" s="22"/>
      <c r="AP3000" s="208"/>
      <c r="AQ3000" s="42" t="e">
        <f>IF(tbl_TransDet_Exp[[#This Row],[Custom SR Type]]="",INDEX(SR_Lookup[Section Name],MATCH(tbl_TransDet_Exp[[#This Row],[Account]],SR_Lookup[Account],0)),tbl_TransDet_Exp[[#This Row],[Custom SR Type]])</f>
        <v>#N/A</v>
      </c>
      <c r="AR3000" s="42">
        <f>VALUE(CONCATENATE(C3000,TEXT(tbl_TransDet_Exp[[#This Row],[Pd]],"00")))</f>
        <v>0</v>
      </c>
      <c r="AS3000" s="42" t="str">
        <f>TEXT(tbl_TransDet_Exp[[#This Row],[Project Id]],"000000")</f>
        <v>000000</v>
      </c>
      <c r="AT3000" s="42" t="e">
        <f>INDEX(Table11[Description],MATCH(tbl_TransDet_Exp[[#This Row],[Account]],Table11[GL Account],0))</f>
        <v>#N/A</v>
      </c>
      <c r="AU30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1" spans="2:47">
      <c r="B3001" s="11"/>
      <c r="C3001" s="243"/>
      <c r="D3001" s="243"/>
      <c r="E3001" s="11"/>
      <c r="F3001" s="11"/>
      <c r="G3001" s="11"/>
      <c r="H3001" s="11"/>
      <c r="I3001" s="11"/>
      <c r="J3001" s="11"/>
      <c r="K3001" s="11"/>
      <c r="L3001" s="11"/>
      <c r="M3001" s="11"/>
      <c r="N3001" s="11"/>
      <c r="O3001" s="244"/>
      <c r="P3001" s="11"/>
      <c r="Q3001" s="245"/>
      <c r="R3001" s="11"/>
      <c r="S3001" s="11"/>
      <c r="T3001" s="11"/>
      <c r="U3001" s="11"/>
      <c r="V3001" s="11"/>
      <c r="W3001" s="11"/>
      <c r="X3001" s="11"/>
      <c r="Y3001" s="11"/>
      <c r="Z3001" s="246"/>
      <c r="AA30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1" s="250" t="e">
        <f>IF(tbl_TransDet_Exp[[#This Row],[+/-  (HR GL Detail)]]&lt;&gt;"",tbl_TransDet_Exp[[#This Row],[+/-  (HR GL Detail)]],IF(#REF!&lt;&gt;"",#REF!,""))</f>
        <v>#REF!</v>
      </c>
      <c r="AC3001" s="250" t="str">
        <f t="shared" si="141"/>
        <v>https://financials.omni.fsu.edu/psp/sprdfi/EMPLOYEE/ERP/c/AUDIT_EXPENSE_FUNCTIONS.TE_EXP_SHEET_INQ.GBL?SHEET_ID=</v>
      </c>
      <c r="AD3001" s="250" t="str">
        <f t="shared" si="142"/>
        <v>&amp;PAGE=EX_SHEET_ENTRY</v>
      </c>
      <c r="AE3001" s="250" t="str">
        <f>IF(LEFT(tbl_TransDet_Exp[[#This Row],[Journal Id]],2)="EX",TEXT(tbl_TransDet_Exp[[#This Row],[Vch /Ex /PayId]],"0000000000"),"")</f>
        <v/>
      </c>
      <c r="AF3001" s="250" t="b">
        <f>IF(tbl_TransDet_Exp[[#This Row],[ER Lookup and Format]]&lt;&gt;"",CONCATENATE(tbl_TransDet_Exp[[#This Row],[https://financials.omni.fsu.edu/psp/sprdfi/EMPLOYEE/ERP/c/AUDIT_EXPENSE_FUNCTIONS.TE_EXP_SHEET_INQ.GBL?SHEET_ID=]],AE3001,tbl_TransDet_Exp[[#This Row],[&amp;PAGE=EX_SHEET_ENTRY]]))</f>
        <v>0</v>
      </c>
      <c r="AG3001" s="250" t="str">
        <f t="shared" si="143"/>
        <v>https://docmgmt.its.fsu.edu/NolijWeb/public/apiLoginCheck.jsp?redir=../documentviewer/%3FdocumentId%3D</v>
      </c>
      <c r="AH30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1" s="250" t="str">
        <f>tbl_TransDet_Exp[[#Headers],[&amp;TargetFrameName=None]]</f>
        <v>&amp;TargetFrameName=None</v>
      </c>
      <c r="AJ30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1" s="71"/>
      <c r="AN3001" s="22"/>
      <c r="AO3001" s="22"/>
      <c r="AP3001" s="208"/>
      <c r="AQ3001" s="42" t="e">
        <f>IF(tbl_TransDet_Exp[[#This Row],[Custom SR Type]]="",INDEX(SR_Lookup[Section Name],MATCH(tbl_TransDet_Exp[[#This Row],[Account]],SR_Lookup[Account],0)),tbl_TransDet_Exp[[#This Row],[Custom SR Type]])</f>
        <v>#N/A</v>
      </c>
      <c r="AR3001" s="42">
        <f>VALUE(CONCATENATE(C3001,TEXT(tbl_TransDet_Exp[[#This Row],[Pd]],"00")))</f>
        <v>0</v>
      </c>
      <c r="AS3001" s="42" t="str">
        <f>TEXT(tbl_TransDet_Exp[[#This Row],[Project Id]],"000000")</f>
        <v>000000</v>
      </c>
      <c r="AT3001" s="42" t="e">
        <f>INDEX(Table11[Description],MATCH(tbl_TransDet_Exp[[#This Row],[Account]],Table11[GL Account],0))</f>
        <v>#N/A</v>
      </c>
      <c r="AU30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2" spans="2:47">
      <c r="B3002" s="11"/>
      <c r="C3002" s="243"/>
      <c r="D3002" s="243"/>
      <c r="E3002" s="11"/>
      <c r="F3002" s="11"/>
      <c r="G3002" s="11"/>
      <c r="H3002" s="11"/>
      <c r="I3002" s="11"/>
      <c r="J3002" s="11"/>
      <c r="K3002" s="11"/>
      <c r="L3002" s="11"/>
      <c r="M3002" s="11"/>
      <c r="N3002" s="11"/>
      <c r="O3002" s="244"/>
      <c r="P3002" s="11"/>
      <c r="Q3002" s="245"/>
      <c r="R3002" s="11"/>
      <c r="S3002" s="11"/>
      <c r="T3002" s="11"/>
      <c r="U3002" s="11"/>
      <c r="V3002" s="11"/>
      <c r="W3002" s="11"/>
      <c r="X3002" s="11"/>
      <c r="Y3002" s="11"/>
      <c r="Z3002" s="246"/>
      <c r="AA30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2" s="250" t="e">
        <f>IF(tbl_TransDet_Exp[[#This Row],[+/-  (HR GL Detail)]]&lt;&gt;"",tbl_TransDet_Exp[[#This Row],[+/-  (HR GL Detail)]],IF(#REF!&lt;&gt;"",#REF!,""))</f>
        <v>#REF!</v>
      </c>
      <c r="AC3002" s="250" t="str">
        <f t="shared" si="141"/>
        <v>https://financials.omni.fsu.edu/psp/sprdfi/EMPLOYEE/ERP/c/AUDIT_EXPENSE_FUNCTIONS.TE_EXP_SHEET_INQ.GBL?SHEET_ID=</v>
      </c>
      <c r="AD3002" s="250" t="str">
        <f t="shared" si="142"/>
        <v>&amp;PAGE=EX_SHEET_ENTRY</v>
      </c>
      <c r="AE3002" s="250" t="str">
        <f>IF(LEFT(tbl_TransDet_Exp[[#This Row],[Journal Id]],2)="EX",TEXT(tbl_TransDet_Exp[[#This Row],[Vch /Ex /PayId]],"0000000000"),"")</f>
        <v/>
      </c>
      <c r="AF3002" s="250" t="b">
        <f>IF(tbl_TransDet_Exp[[#This Row],[ER Lookup and Format]]&lt;&gt;"",CONCATENATE(tbl_TransDet_Exp[[#This Row],[https://financials.omni.fsu.edu/psp/sprdfi/EMPLOYEE/ERP/c/AUDIT_EXPENSE_FUNCTIONS.TE_EXP_SHEET_INQ.GBL?SHEET_ID=]],AE3002,tbl_TransDet_Exp[[#This Row],[&amp;PAGE=EX_SHEET_ENTRY]]))</f>
        <v>0</v>
      </c>
      <c r="AG3002" s="250" t="str">
        <f t="shared" si="143"/>
        <v>https://docmgmt.its.fsu.edu/NolijWeb/public/apiLoginCheck.jsp?redir=../documentviewer/%3FdocumentId%3D</v>
      </c>
      <c r="AH30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2" s="250" t="str">
        <f>tbl_TransDet_Exp[[#Headers],[&amp;TargetFrameName=None]]</f>
        <v>&amp;TargetFrameName=None</v>
      </c>
      <c r="AJ30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2" s="71"/>
      <c r="AN3002" s="22"/>
      <c r="AO3002" s="22"/>
      <c r="AP3002" s="208"/>
      <c r="AQ3002" s="42" t="e">
        <f>IF(tbl_TransDet_Exp[[#This Row],[Custom SR Type]]="",INDEX(SR_Lookup[Section Name],MATCH(tbl_TransDet_Exp[[#This Row],[Account]],SR_Lookup[Account],0)),tbl_TransDet_Exp[[#This Row],[Custom SR Type]])</f>
        <v>#N/A</v>
      </c>
      <c r="AR3002" s="42">
        <f>VALUE(CONCATENATE(C3002,TEXT(tbl_TransDet_Exp[[#This Row],[Pd]],"00")))</f>
        <v>0</v>
      </c>
      <c r="AS3002" s="42" t="str">
        <f>TEXT(tbl_TransDet_Exp[[#This Row],[Project Id]],"000000")</f>
        <v>000000</v>
      </c>
      <c r="AT3002" s="42" t="e">
        <f>INDEX(Table11[Description],MATCH(tbl_TransDet_Exp[[#This Row],[Account]],Table11[GL Account],0))</f>
        <v>#N/A</v>
      </c>
      <c r="AU30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3" spans="2:47">
      <c r="B3003" s="11"/>
      <c r="C3003" s="243"/>
      <c r="D3003" s="243"/>
      <c r="E3003" s="11"/>
      <c r="F3003" s="11"/>
      <c r="G3003" s="11"/>
      <c r="H3003" s="11"/>
      <c r="I3003" s="11"/>
      <c r="J3003" s="11"/>
      <c r="K3003" s="11"/>
      <c r="L3003" s="11"/>
      <c r="M3003" s="11"/>
      <c r="N3003" s="11"/>
      <c r="O3003" s="244"/>
      <c r="P3003" s="11"/>
      <c r="Q3003" s="245"/>
      <c r="R3003" s="11"/>
      <c r="S3003" s="11"/>
      <c r="T3003" s="11"/>
      <c r="U3003" s="11"/>
      <c r="V3003" s="11"/>
      <c r="W3003" s="11"/>
      <c r="X3003" s="11"/>
      <c r="Y3003" s="11"/>
      <c r="Z3003" s="246"/>
      <c r="AA30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3" s="250" t="e">
        <f>IF(tbl_TransDet_Exp[[#This Row],[+/-  (HR GL Detail)]]&lt;&gt;"",tbl_TransDet_Exp[[#This Row],[+/-  (HR GL Detail)]],IF(#REF!&lt;&gt;"",#REF!,""))</f>
        <v>#REF!</v>
      </c>
      <c r="AC3003" s="250" t="str">
        <f t="shared" si="141"/>
        <v>https://financials.omni.fsu.edu/psp/sprdfi/EMPLOYEE/ERP/c/AUDIT_EXPENSE_FUNCTIONS.TE_EXP_SHEET_INQ.GBL?SHEET_ID=</v>
      </c>
      <c r="AD3003" s="250" t="str">
        <f t="shared" si="142"/>
        <v>&amp;PAGE=EX_SHEET_ENTRY</v>
      </c>
      <c r="AE3003" s="250" t="str">
        <f>IF(LEFT(tbl_TransDet_Exp[[#This Row],[Journal Id]],2)="EX",TEXT(tbl_TransDet_Exp[[#This Row],[Vch /Ex /PayId]],"0000000000"),"")</f>
        <v/>
      </c>
      <c r="AF3003" s="250" t="b">
        <f>IF(tbl_TransDet_Exp[[#This Row],[ER Lookup and Format]]&lt;&gt;"",CONCATENATE(tbl_TransDet_Exp[[#This Row],[https://financials.omni.fsu.edu/psp/sprdfi/EMPLOYEE/ERP/c/AUDIT_EXPENSE_FUNCTIONS.TE_EXP_SHEET_INQ.GBL?SHEET_ID=]],AE3003,tbl_TransDet_Exp[[#This Row],[&amp;PAGE=EX_SHEET_ENTRY]]))</f>
        <v>0</v>
      </c>
      <c r="AG3003" s="250" t="str">
        <f t="shared" si="143"/>
        <v>https://docmgmt.its.fsu.edu/NolijWeb/public/apiLoginCheck.jsp?redir=../documentviewer/%3FdocumentId%3D</v>
      </c>
      <c r="AH30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3" s="250" t="str">
        <f>tbl_TransDet_Exp[[#Headers],[&amp;TargetFrameName=None]]</f>
        <v>&amp;TargetFrameName=None</v>
      </c>
      <c r="AJ30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3" s="71"/>
      <c r="AN3003" s="22"/>
      <c r="AO3003" s="22"/>
      <c r="AP3003" s="208"/>
      <c r="AQ3003" s="42" t="e">
        <f>IF(tbl_TransDet_Exp[[#This Row],[Custom SR Type]]="",INDEX(SR_Lookup[Section Name],MATCH(tbl_TransDet_Exp[[#This Row],[Account]],SR_Lookup[Account],0)),tbl_TransDet_Exp[[#This Row],[Custom SR Type]])</f>
        <v>#N/A</v>
      </c>
      <c r="AR3003" s="42">
        <f>VALUE(CONCATENATE(C3003,TEXT(tbl_TransDet_Exp[[#This Row],[Pd]],"00")))</f>
        <v>0</v>
      </c>
      <c r="AS3003" s="42" t="str">
        <f>TEXT(tbl_TransDet_Exp[[#This Row],[Project Id]],"000000")</f>
        <v>000000</v>
      </c>
      <c r="AT3003" s="42" t="e">
        <f>INDEX(Table11[Description],MATCH(tbl_TransDet_Exp[[#This Row],[Account]],Table11[GL Account],0))</f>
        <v>#N/A</v>
      </c>
      <c r="AU30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4" spans="2:47">
      <c r="B3004" s="11"/>
      <c r="C3004" s="243"/>
      <c r="D3004" s="243"/>
      <c r="E3004" s="11"/>
      <c r="F3004" s="11"/>
      <c r="G3004" s="11"/>
      <c r="H3004" s="11"/>
      <c r="I3004" s="11"/>
      <c r="J3004" s="11"/>
      <c r="K3004" s="11"/>
      <c r="L3004" s="11"/>
      <c r="M3004" s="11"/>
      <c r="N3004" s="11"/>
      <c r="O3004" s="244"/>
      <c r="P3004" s="11"/>
      <c r="Q3004" s="245"/>
      <c r="R3004" s="11"/>
      <c r="S3004" s="11"/>
      <c r="T3004" s="11"/>
      <c r="U3004" s="11"/>
      <c r="V3004" s="11"/>
      <c r="W3004" s="11"/>
      <c r="X3004" s="11"/>
      <c r="Y3004" s="11"/>
      <c r="Z3004" s="246"/>
      <c r="AA30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4" s="250" t="e">
        <f>IF(tbl_TransDet_Exp[[#This Row],[+/-  (HR GL Detail)]]&lt;&gt;"",tbl_TransDet_Exp[[#This Row],[+/-  (HR GL Detail)]],IF(#REF!&lt;&gt;"",#REF!,""))</f>
        <v>#REF!</v>
      </c>
      <c r="AC3004" s="250" t="str">
        <f t="shared" si="141"/>
        <v>https://financials.omni.fsu.edu/psp/sprdfi/EMPLOYEE/ERP/c/AUDIT_EXPENSE_FUNCTIONS.TE_EXP_SHEET_INQ.GBL?SHEET_ID=</v>
      </c>
      <c r="AD3004" s="250" t="str">
        <f t="shared" si="142"/>
        <v>&amp;PAGE=EX_SHEET_ENTRY</v>
      </c>
      <c r="AE3004" s="250" t="str">
        <f>IF(LEFT(tbl_TransDet_Exp[[#This Row],[Journal Id]],2)="EX",TEXT(tbl_TransDet_Exp[[#This Row],[Vch /Ex /PayId]],"0000000000"),"")</f>
        <v/>
      </c>
      <c r="AF3004" s="250" t="b">
        <f>IF(tbl_TransDet_Exp[[#This Row],[ER Lookup and Format]]&lt;&gt;"",CONCATENATE(tbl_TransDet_Exp[[#This Row],[https://financials.omni.fsu.edu/psp/sprdfi/EMPLOYEE/ERP/c/AUDIT_EXPENSE_FUNCTIONS.TE_EXP_SHEET_INQ.GBL?SHEET_ID=]],AE3004,tbl_TransDet_Exp[[#This Row],[&amp;PAGE=EX_SHEET_ENTRY]]))</f>
        <v>0</v>
      </c>
      <c r="AG3004" s="250" t="str">
        <f t="shared" si="143"/>
        <v>https://docmgmt.its.fsu.edu/NolijWeb/public/apiLoginCheck.jsp?redir=../documentviewer/%3FdocumentId%3D</v>
      </c>
      <c r="AH30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4" s="250" t="str">
        <f>tbl_TransDet_Exp[[#Headers],[&amp;TargetFrameName=None]]</f>
        <v>&amp;TargetFrameName=None</v>
      </c>
      <c r="AJ30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4" s="71"/>
      <c r="AN3004" s="22"/>
      <c r="AO3004" s="22"/>
      <c r="AP3004" s="208"/>
      <c r="AQ3004" s="42" t="e">
        <f>IF(tbl_TransDet_Exp[[#This Row],[Custom SR Type]]="",INDEX(SR_Lookup[Section Name],MATCH(tbl_TransDet_Exp[[#This Row],[Account]],SR_Lookup[Account],0)),tbl_TransDet_Exp[[#This Row],[Custom SR Type]])</f>
        <v>#N/A</v>
      </c>
      <c r="AR3004" s="42">
        <f>VALUE(CONCATENATE(C3004,TEXT(tbl_TransDet_Exp[[#This Row],[Pd]],"00")))</f>
        <v>0</v>
      </c>
      <c r="AS3004" s="42" t="str">
        <f>TEXT(tbl_TransDet_Exp[[#This Row],[Project Id]],"000000")</f>
        <v>000000</v>
      </c>
      <c r="AT3004" s="42" t="e">
        <f>INDEX(Table11[Description],MATCH(tbl_TransDet_Exp[[#This Row],[Account]],Table11[GL Account],0))</f>
        <v>#N/A</v>
      </c>
      <c r="AU30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5" spans="2:47">
      <c r="B3005" s="11"/>
      <c r="C3005" s="243"/>
      <c r="D3005" s="243"/>
      <c r="E3005" s="11"/>
      <c r="F3005" s="11"/>
      <c r="G3005" s="11"/>
      <c r="H3005" s="11"/>
      <c r="I3005" s="11"/>
      <c r="J3005" s="11"/>
      <c r="K3005" s="11"/>
      <c r="L3005" s="11"/>
      <c r="M3005" s="11"/>
      <c r="N3005" s="11"/>
      <c r="O3005" s="244"/>
      <c r="P3005" s="11"/>
      <c r="Q3005" s="245"/>
      <c r="R3005" s="11"/>
      <c r="S3005" s="11"/>
      <c r="T3005" s="11"/>
      <c r="U3005" s="11"/>
      <c r="V3005" s="11"/>
      <c r="W3005" s="11"/>
      <c r="X3005" s="11"/>
      <c r="Y3005" s="11"/>
      <c r="Z3005" s="246"/>
      <c r="AA30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5" s="250" t="e">
        <f>IF(tbl_TransDet_Exp[[#This Row],[+/-  (HR GL Detail)]]&lt;&gt;"",tbl_TransDet_Exp[[#This Row],[+/-  (HR GL Detail)]],IF(#REF!&lt;&gt;"",#REF!,""))</f>
        <v>#REF!</v>
      </c>
      <c r="AC3005" s="250" t="str">
        <f t="shared" si="141"/>
        <v>https://financials.omni.fsu.edu/psp/sprdfi/EMPLOYEE/ERP/c/AUDIT_EXPENSE_FUNCTIONS.TE_EXP_SHEET_INQ.GBL?SHEET_ID=</v>
      </c>
      <c r="AD3005" s="250" t="str">
        <f t="shared" si="142"/>
        <v>&amp;PAGE=EX_SHEET_ENTRY</v>
      </c>
      <c r="AE3005" s="250" t="str">
        <f>IF(LEFT(tbl_TransDet_Exp[[#This Row],[Journal Id]],2)="EX",TEXT(tbl_TransDet_Exp[[#This Row],[Vch /Ex /PayId]],"0000000000"),"")</f>
        <v/>
      </c>
      <c r="AF3005" s="250" t="b">
        <f>IF(tbl_TransDet_Exp[[#This Row],[ER Lookup and Format]]&lt;&gt;"",CONCATENATE(tbl_TransDet_Exp[[#This Row],[https://financials.omni.fsu.edu/psp/sprdfi/EMPLOYEE/ERP/c/AUDIT_EXPENSE_FUNCTIONS.TE_EXP_SHEET_INQ.GBL?SHEET_ID=]],AE3005,tbl_TransDet_Exp[[#This Row],[&amp;PAGE=EX_SHEET_ENTRY]]))</f>
        <v>0</v>
      </c>
      <c r="AG3005" s="250" t="str">
        <f t="shared" si="143"/>
        <v>https://docmgmt.its.fsu.edu/NolijWeb/public/apiLoginCheck.jsp?redir=../documentviewer/%3FdocumentId%3D</v>
      </c>
      <c r="AH30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5" s="250" t="str">
        <f>tbl_TransDet_Exp[[#Headers],[&amp;TargetFrameName=None]]</f>
        <v>&amp;TargetFrameName=None</v>
      </c>
      <c r="AJ30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5" s="71"/>
      <c r="AN3005" s="22"/>
      <c r="AO3005" s="22"/>
      <c r="AP3005" s="208"/>
      <c r="AQ3005" s="42" t="e">
        <f>IF(tbl_TransDet_Exp[[#This Row],[Custom SR Type]]="",INDEX(SR_Lookup[Section Name],MATCH(tbl_TransDet_Exp[[#This Row],[Account]],SR_Lookup[Account],0)),tbl_TransDet_Exp[[#This Row],[Custom SR Type]])</f>
        <v>#N/A</v>
      </c>
      <c r="AR3005" s="42">
        <f>VALUE(CONCATENATE(C3005,TEXT(tbl_TransDet_Exp[[#This Row],[Pd]],"00")))</f>
        <v>0</v>
      </c>
      <c r="AS3005" s="42" t="str">
        <f>TEXT(tbl_TransDet_Exp[[#This Row],[Project Id]],"000000")</f>
        <v>000000</v>
      </c>
      <c r="AT3005" s="42" t="e">
        <f>INDEX(Table11[Description],MATCH(tbl_TransDet_Exp[[#This Row],[Account]],Table11[GL Account],0))</f>
        <v>#N/A</v>
      </c>
      <c r="AU30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6" spans="2:47">
      <c r="B3006" s="11"/>
      <c r="C3006" s="243"/>
      <c r="D3006" s="243"/>
      <c r="E3006" s="11"/>
      <c r="F3006" s="11"/>
      <c r="G3006" s="11"/>
      <c r="H3006" s="11"/>
      <c r="I3006" s="11"/>
      <c r="J3006" s="11"/>
      <c r="K3006" s="11"/>
      <c r="L3006" s="11"/>
      <c r="M3006" s="11"/>
      <c r="N3006" s="11"/>
      <c r="O3006" s="244"/>
      <c r="P3006" s="11"/>
      <c r="Q3006" s="245"/>
      <c r="R3006" s="11"/>
      <c r="S3006" s="11"/>
      <c r="T3006" s="11"/>
      <c r="U3006" s="11"/>
      <c r="V3006" s="11"/>
      <c r="W3006" s="11"/>
      <c r="X3006" s="11"/>
      <c r="Y3006" s="11"/>
      <c r="Z3006" s="246"/>
      <c r="AA30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6" s="250" t="e">
        <f>IF(tbl_TransDet_Exp[[#This Row],[+/-  (HR GL Detail)]]&lt;&gt;"",tbl_TransDet_Exp[[#This Row],[+/-  (HR GL Detail)]],IF(#REF!&lt;&gt;"",#REF!,""))</f>
        <v>#REF!</v>
      </c>
      <c r="AC3006" s="250" t="str">
        <f t="shared" si="141"/>
        <v>https://financials.omni.fsu.edu/psp/sprdfi/EMPLOYEE/ERP/c/AUDIT_EXPENSE_FUNCTIONS.TE_EXP_SHEET_INQ.GBL?SHEET_ID=</v>
      </c>
      <c r="AD3006" s="250" t="str">
        <f t="shared" si="142"/>
        <v>&amp;PAGE=EX_SHEET_ENTRY</v>
      </c>
      <c r="AE3006" s="250" t="str">
        <f>IF(LEFT(tbl_TransDet_Exp[[#This Row],[Journal Id]],2)="EX",TEXT(tbl_TransDet_Exp[[#This Row],[Vch /Ex /PayId]],"0000000000"),"")</f>
        <v/>
      </c>
      <c r="AF3006" s="250" t="b">
        <f>IF(tbl_TransDet_Exp[[#This Row],[ER Lookup and Format]]&lt;&gt;"",CONCATENATE(tbl_TransDet_Exp[[#This Row],[https://financials.omni.fsu.edu/psp/sprdfi/EMPLOYEE/ERP/c/AUDIT_EXPENSE_FUNCTIONS.TE_EXP_SHEET_INQ.GBL?SHEET_ID=]],AE3006,tbl_TransDet_Exp[[#This Row],[&amp;PAGE=EX_SHEET_ENTRY]]))</f>
        <v>0</v>
      </c>
      <c r="AG3006" s="250" t="str">
        <f t="shared" si="143"/>
        <v>https://docmgmt.its.fsu.edu/NolijWeb/public/apiLoginCheck.jsp?redir=../documentviewer/%3FdocumentId%3D</v>
      </c>
      <c r="AH30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6" s="250" t="str">
        <f>tbl_TransDet_Exp[[#Headers],[&amp;TargetFrameName=None]]</f>
        <v>&amp;TargetFrameName=None</v>
      </c>
      <c r="AJ30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6" s="71"/>
      <c r="AN3006" s="22"/>
      <c r="AO3006" s="22"/>
      <c r="AP3006" s="208"/>
      <c r="AQ3006" s="42" t="e">
        <f>IF(tbl_TransDet_Exp[[#This Row],[Custom SR Type]]="",INDEX(SR_Lookup[Section Name],MATCH(tbl_TransDet_Exp[[#This Row],[Account]],SR_Lookup[Account],0)),tbl_TransDet_Exp[[#This Row],[Custom SR Type]])</f>
        <v>#N/A</v>
      </c>
      <c r="AR3006" s="42">
        <f>VALUE(CONCATENATE(C3006,TEXT(tbl_TransDet_Exp[[#This Row],[Pd]],"00")))</f>
        <v>0</v>
      </c>
      <c r="AS3006" s="42" t="str">
        <f>TEXT(tbl_TransDet_Exp[[#This Row],[Project Id]],"000000")</f>
        <v>000000</v>
      </c>
      <c r="AT3006" s="42" t="e">
        <f>INDEX(Table11[Description],MATCH(tbl_TransDet_Exp[[#This Row],[Account]],Table11[GL Account],0))</f>
        <v>#N/A</v>
      </c>
      <c r="AU30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7" spans="2:47">
      <c r="B3007" s="11"/>
      <c r="C3007" s="243"/>
      <c r="D3007" s="243"/>
      <c r="E3007" s="11"/>
      <c r="F3007" s="11"/>
      <c r="G3007" s="11"/>
      <c r="H3007" s="11"/>
      <c r="I3007" s="11"/>
      <c r="J3007" s="11"/>
      <c r="K3007" s="11"/>
      <c r="L3007" s="11"/>
      <c r="M3007" s="11"/>
      <c r="N3007" s="11"/>
      <c r="O3007" s="244"/>
      <c r="P3007" s="11"/>
      <c r="Q3007" s="245"/>
      <c r="R3007" s="11"/>
      <c r="S3007" s="11"/>
      <c r="T3007" s="11"/>
      <c r="U3007" s="11"/>
      <c r="V3007" s="11"/>
      <c r="W3007" s="11"/>
      <c r="X3007" s="11"/>
      <c r="Y3007" s="11"/>
      <c r="Z3007" s="246"/>
      <c r="AA30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7" s="250" t="e">
        <f>IF(tbl_TransDet_Exp[[#This Row],[+/-  (HR GL Detail)]]&lt;&gt;"",tbl_TransDet_Exp[[#This Row],[+/-  (HR GL Detail)]],IF(#REF!&lt;&gt;"",#REF!,""))</f>
        <v>#REF!</v>
      </c>
      <c r="AC3007" s="250" t="str">
        <f t="shared" si="141"/>
        <v>https://financials.omni.fsu.edu/psp/sprdfi/EMPLOYEE/ERP/c/AUDIT_EXPENSE_FUNCTIONS.TE_EXP_SHEET_INQ.GBL?SHEET_ID=</v>
      </c>
      <c r="AD3007" s="250" t="str">
        <f t="shared" si="142"/>
        <v>&amp;PAGE=EX_SHEET_ENTRY</v>
      </c>
      <c r="AE3007" s="250" t="str">
        <f>IF(LEFT(tbl_TransDet_Exp[[#This Row],[Journal Id]],2)="EX",TEXT(tbl_TransDet_Exp[[#This Row],[Vch /Ex /PayId]],"0000000000"),"")</f>
        <v/>
      </c>
      <c r="AF3007" s="250" t="b">
        <f>IF(tbl_TransDet_Exp[[#This Row],[ER Lookup and Format]]&lt;&gt;"",CONCATENATE(tbl_TransDet_Exp[[#This Row],[https://financials.omni.fsu.edu/psp/sprdfi/EMPLOYEE/ERP/c/AUDIT_EXPENSE_FUNCTIONS.TE_EXP_SHEET_INQ.GBL?SHEET_ID=]],AE3007,tbl_TransDet_Exp[[#This Row],[&amp;PAGE=EX_SHEET_ENTRY]]))</f>
        <v>0</v>
      </c>
      <c r="AG3007" s="250" t="str">
        <f t="shared" si="143"/>
        <v>https://docmgmt.its.fsu.edu/NolijWeb/public/apiLoginCheck.jsp?redir=../documentviewer/%3FdocumentId%3D</v>
      </c>
      <c r="AH30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7" s="250" t="str">
        <f>tbl_TransDet_Exp[[#Headers],[&amp;TargetFrameName=None]]</f>
        <v>&amp;TargetFrameName=None</v>
      </c>
      <c r="AJ30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7" s="71"/>
      <c r="AN3007" s="22"/>
      <c r="AO3007" s="22"/>
      <c r="AP3007" s="208"/>
      <c r="AQ3007" s="42" t="e">
        <f>IF(tbl_TransDet_Exp[[#This Row],[Custom SR Type]]="",INDEX(SR_Lookup[Section Name],MATCH(tbl_TransDet_Exp[[#This Row],[Account]],SR_Lookup[Account],0)),tbl_TransDet_Exp[[#This Row],[Custom SR Type]])</f>
        <v>#N/A</v>
      </c>
      <c r="AR3007" s="42">
        <f>VALUE(CONCATENATE(C3007,TEXT(tbl_TransDet_Exp[[#This Row],[Pd]],"00")))</f>
        <v>0</v>
      </c>
      <c r="AS3007" s="42" t="str">
        <f>TEXT(tbl_TransDet_Exp[[#This Row],[Project Id]],"000000")</f>
        <v>000000</v>
      </c>
      <c r="AT3007" s="42" t="e">
        <f>INDEX(Table11[Description],MATCH(tbl_TransDet_Exp[[#This Row],[Account]],Table11[GL Account],0))</f>
        <v>#N/A</v>
      </c>
      <c r="AU30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8" spans="2:47">
      <c r="B3008" s="11"/>
      <c r="C3008" s="243"/>
      <c r="D3008" s="243"/>
      <c r="E3008" s="11"/>
      <c r="F3008" s="11"/>
      <c r="G3008" s="11"/>
      <c r="H3008" s="11"/>
      <c r="I3008" s="11"/>
      <c r="J3008" s="11"/>
      <c r="K3008" s="11"/>
      <c r="L3008" s="11"/>
      <c r="M3008" s="11"/>
      <c r="N3008" s="11"/>
      <c r="O3008" s="244"/>
      <c r="P3008" s="11"/>
      <c r="Q3008" s="245"/>
      <c r="R3008" s="11"/>
      <c r="S3008" s="11"/>
      <c r="T3008" s="11"/>
      <c r="U3008" s="11"/>
      <c r="V3008" s="11"/>
      <c r="W3008" s="11"/>
      <c r="X3008" s="11"/>
      <c r="Y3008" s="11"/>
      <c r="Z3008" s="246"/>
      <c r="AA30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8" s="250" t="e">
        <f>IF(tbl_TransDet_Exp[[#This Row],[+/-  (HR GL Detail)]]&lt;&gt;"",tbl_TransDet_Exp[[#This Row],[+/-  (HR GL Detail)]],IF(#REF!&lt;&gt;"",#REF!,""))</f>
        <v>#REF!</v>
      </c>
      <c r="AC3008" s="250" t="str">
        <f t="shared" si="141"/>
        <v>https://financials.omni.fsu.edu/psp/sprdfi/EMPLOYEE/ERP/c/AUDIT_EXPENSE_FUNCTIONS.TE_EXP_SHEET_INQ.GBL?SHEET_ID=</v>
      </c>
      <c r="AD3008" s="250" t="str">
        <f t="shared" si="142"/>
        <v>&amp;PAGE=EX_SHEET_ENTRY</v>
      </c>
      <c r="AE3008" s="250" t="str">
        <f>IF(LEFT(tbl_TransDet_Exp[[#This Row],[Journal Id]],2)="EX",TEXT(tbl_TransDet_Exp[[#This Row],[Vch /Ex /PayId]],"0000000000"),"")</f>
        <v/>
      </c>
      <c r="AF3008" s="250" t="b">
        <f>IF(tbl_TransDet_Exp[[#This Row],[ER Lookup and Format]]&lt;&gt;"",CONCATENATE(tbl_TransDet_Exp[[#This Row],[https://financials.omni.fsu.edu/psp/sprdfi/EMPLOYEE/ERP/c/AUDIT_EXPENSE_FUNCTIONS.TE_EXP_SHEET_INQ.GBL?SHEET_ID=]],AE3008,tbl_TransDet_Exp[[#This Row],[&amp;PAGE=EX_SHEET_ENTRY]]))</f>
        <v>0</v>
      </c>
      <c r="AG3008" s="250" t="str">
        <f t="shared" si="143"/>
        <v>https://docmgmt.its.fsu.edu/NolijWeb/public/apiLoginCheck.jsp?redir=../documentviewer/%3FdocumentId%3D</v>
      </c>
      <c r="AH30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8" s="250" t="str">
        <f>tbl_TransDet_Exp[[#Headers],[&amp;TargetFrameName=None]]</f>
        <v>&amp;TargetFrameName=None</v>
      </c>
      <c r="AJ30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8" s="71"/>
      <c r="AN3008" s="22"/>
      <c r="AO3008" s="22"/>
      <c r="AP3008" s="208"/>
      <c r="AQ3008" s="42" t="e">
        <f>IF(tbl_TransDet_Exp[[#This Row],[Custom SR Type]]="",INDEX(SR_Lookup[Section Name],MATCH(tbl_TransDet_Exp[[#This Row],[Account]],SR_Lookup[Account],0)),tbl_TransDet_Exp[[#This Row],[Custom SR Type]])</f>
        <v>#N/A</v>
      </c>
      <c r="AR3008" s="42">
        <f>VALUE(CONCATENATE(C3008,TEXT(tbl_TransDet_Exp[[#This Row],[Pd]],"00")))</f>
        <v>0</v>
      </c>
      <c r="AS3008" s="42" t="str">
        <f>TEXT(tbl_TransDet_Exp[[#This Row],[Project Id]],"000000")</f>
        <v>000000</v>
      </c>
      <c r="AT3008" s="42" t="e">
        <f>INDEX(Table11[Description],MATCH(tbl_TransDet_Exp[[#This Row],[Account]],Table11[GL Account],0))</f>
        <v>#N/A</v>
      </c>
      <c r="AU30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09" spans="2:47">
      <c r="B3009" s="11"/>
      <c r="C3009" s="243"/>
      <c r="D3009" s="243"/>
      <c r="E3009" s="11"/>
      <c r="F3009" s="11"/>
      <c r="G3009" s="11"/>
      <c r="H3009" s="11"/>
      <c r="I3009" s="11"/>
      <c r="J3009" s="11"/>
      <c r="K3009" s="11"/>
      <c r="L3009" s="11"/>
      <c r="M3009" s="11"/>
      <c r="N3009" s="11"/>
      <c r="O3009" s="244"/>
      <c r="P3009" s="11"/>
      <c r="Q3009" s="245"/>
      <c r="R3009" s="11"/>
      <c r="S3009" s="11"/>
      <c r="T3009" s="11"/>
      <c r="U3009" s="11"/>
      <c r="V3009" s="11"/>
      <c r="W3009" s="11"/>
      <c r="X3009" s="11"/>
      <c r="Y3009" s="11"/>
      <c r="Z3009" s="246"/>
      <c r="AA30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09" s="250" t="e">
        <f>IF(tbl_TransDet_Exp[[#This Row],[+/-  (HR GL Detail)]]&lt;&gt;"",tbl_TransDet_Exp[[#This Row],[+/-  (HR GL Detail)]],IF(#REF!&lt;&gt;"",#REF!,""))</f>
        <v>#REF!</v>
      </c>
      <c r="AC3009" s="250" t="str">
        <f t="shared" si="141"/>
        <v>https://financials.omni.fsu.edu/psp/sprdfi/EMPLOYEE/ERP/c/AUDIT_EXPENSE_FUNCTIONS.TE_EXP_SHEET_INQ.GBL?SHEET_ID=</v>
      </c>
      <c r="AD3009" s="250" t="str">
        <f t="shared" si="142"/>
        <v>&amp;PAGE=EX_SHEET_ENTRY</v>
      </c>
      <c r="AE3009" s="250" t="str">
        <f>IF(LEFT(tbl_TransDet_Exp[[#This Row],[Journal Id]],2)="EX",TEXT(tbl_TransDet_Exp[[#This Row],[Vch /Ex /PayId]],"0000000000"),"")</f>
        <v/>
      </c>
      <c r="AF3009" s="250" t="b">
        <f>IF(tbl_TransDet_Exp[[#This Row],[ER Lookup and Format]]&lt;&gt;"",CONCATENATE(tbl_TransDet_Exp[[#This Row],[https://financials.omni.fsu.edu/psp/sprdfi/EMPLOYEE/ERP/c/AUDIT_EXPENSE_FUNCTIONS.TE_EXP_SHEET_INQ.GBL?SHEET_ID=]],AE3009,tbl_TransDet_Exp[[#This Row],[&amp;PAGE=EX_SHEET_ENTRY]]))</f>
        <v>0</v>
      </c>
      <c r="AG3009" s="250" t="str">
        <f t="shared" si="143"/>
        <v>https://docmgmt.its.fsu.edu/NolijWeb/public/apiLoginCheck.jsp?redir=../documentviewer/%3FdocumentId%3D</v>
      </c>
      <c r="AH30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09" s="250" t="str">
        <f>tbl_TransDet_Exp[[#Headers],[&amp;TargetFrameName=None]]</f>
        <v>&amp;TargetFrameName=None</v>
      </c>
      <c r="AJ30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09" s="71"/>
      <c r="AN3009" s="22"/>
      <c r="AO3009" s="22"/>
      <c r="AP3009" s="208"/>
      <c r="AQ3009" s="42" t="e">
        <f>IF(tbl_TransDet_Exp[[#This Row],[Custom SR Type]]="",INDEX(SR_Lookup[Section Name],MATCH(tbl_TransDet_Exp[[#This Row],[Account]],SR_Lookup[Account],0)),tbl_TransDet_Exp[[#This Row],[Custom SR Type]])</f>
        <v>#N/A</v>
      </c>
      <c r="AR3009" s="42">
        <f>VALUE(CONCATENATE(C3009,TEXT(tbl_TransDet_Exp[[#This Row],[Pd]],"00")))</f>
        <v>0</v>
      </c>
      <c r="AS3009" s="42" t="str">
        <f>TEXT(tbl_TransDet_Exp[[#This Row],[Project Id]],"000000")</f>
        <v>000000</v>
      </c>
      <c r="AT3009" s="42" t="e">
        <f>INDEX(Table11[Description],MATCH(tbl_TransDet_Exp[[#This Row],[Account]],Table11[GL Account],0))</f>
        <v>#N/A</v>
      </c>
      <c r="AU30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0" spans="2:47">
      <c r="B3010" s="11"/>
      <c r="C3010" s="243"/>
      <c r="D3010" s="243"/>
      <c r="E3010" s="11"/>
      <c r="F3010" s="11"/>
      <c r="G3010" s="11"/>
      <c r="H3010" s="11"/>
      <c r="I3010" s="11"/>
      <c r="J3010" s="11"/>
      <c r="K3010" s="11"/>
      <c r="L3010" s="11"/>
      <c r="M3010" s="11"/>
      <c r="N3010" s="11"/>
      <c r="O3010" s="244"/>
      <c r="P3010" s="11"/>
      <c r="Q3010" s="245"/>
      <c r="R3010" s="11"/>
      <c r="S3010" s="11"/>
      <c r="T3010" s="11"/>
      <c r="U3010" s="11"/>
      <c r="V3010" s="11"/>
      <c r="W3010" s="11"/>
      <c r="X3010" s="11"/>
      <c r="Y3010" s="11"/>
      <c r="Z3010" s="246"/>
      <c r="AA30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0" s="250" t="e">
        <f>IF(tbl_TransDet_Exp[[#This Row],[+/-  (HR GL Detail)]]&lt;&gt;"",tbl_TransDet_Exp[[#This Row],[+/-  (HR GL Detail)]],IF(#REF!&lt;&gt;"",#REF!,""))</f>
        <v>#REF!</v>
      </c>
      <c r="AC3010" s="250" t="str">
        <f t="shared" si="141"/>
        <v>https://financials.omni.fsu.edu/psp/sprdfi/EMPLOYEE/ERP/c/AUDIT_EXPENSE_FUNCTIONS.TE_EXP_SHEET_INQ.GBL?SHEET_ID=</v>
      </c>
      <c r="AD3010" s="250" t="str">
        <f t="shared" si="142"/>
        <v>&amp;PAGE=EX_SHEET_ENTRY</v>
      </c>
      <c r="AE3010" s="250" t="str">
        <f>IF(LEFT(tbl_TransDet_Exp[[#This Row],[Journal Id]],2)="EX",TEXT(tbl_TransDet_Exp[[#This Row],[Vch /Ex /PayId]],"0000000000"),"")</f>
        <v/>
      </c>
      <c r="AF3010" s="250" t="b">
        <f>IF(tbl_TransDet_Exp[[#This Row],[ER Lookup and Format]]&lt;&gt;"",CONCATENATE(tbl_TransDet_Exp[[#This Row],[https://financials.omni.fsu.edu/psp/sprdfi/EMPLOYEE/ERP/c/AUDIT_EXPENSE_FUNCTIONS.TE_EXP_SHEET_INQ.GBL?SHEET_ID=]],AE3010,tbl_TransDet_Exp[[#This Row],[&amp;PAGE=EX_SHEET_ENTRY]]))</f>
        <v>0</v>
      </c>
      <c r="AG3010" s="250" t="str">
        <f t="shared" si="143"/>
        <v>https://docmgmt.its.fsu.edu/NolijWeb/public/apiLoginCheck.jsp?redir=../documentviewer/%3FdocumentId%3D</v>
      </c>
      <c r="AH30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0" s="250" t="str">
        <f>tbl_TransDet_Exp[[#Headers],[&amp;TargetFrameName=None]]</f>
        <v>&amp;TargetFrameName=None</v>
      </c>
      <c r="AJ30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0" s="71"/>
      <c r="AN3010" s="22"/>
      <c r="AO3010" s="22"/>
      <c r="AP3010" s="208"/>
      <c r="AQ3010" s="42" t="e">
        <f>IF(tbl_TransDet_Exp[[#This Row],[Custom SR Type]]="",INDEX(SR_Lookup[Section Name],MATCH(tbl_TransDet_Exp[[#This Row],[Account]],SR_Lookup[Account],0)),tbl_TransDet_Exp[[#This Row],[Custom SR Type]])</f>
        <v>#N/A</v>
      </c>
      <c r="AR3010" s="42">
        <f>VALUE(CONCATENATE(C3010,TEXT(tbl_TransDet_Exp[[#This Row],[Pd]],"00")))</f>
        <v>0</v>
      </c>
      <c r="AS3010" s="42" t="str">
        <f>TEXT(tbl_TransDet_Exp[[#This Row],[Project Id]],"000000")</f>
        <v>000000</v>
      </c>
      <c r="AT3010" s="42" t="e">
        <f>INDEX(Table11[Description],MATCH(tbl_TransDet_Exp[[#This Row],[Account]],Table11[GL Account],0))</f>
        <v>#N/A</v>
      </c>
      <c r="AU30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1" spans="2:47">
      <c r="B3011" s="11"/>
      <c r="C3011" s="243"/>
      <c r="D3011" s="243"/>
      <c r="E3011" s="11"/>
      <c r="F3011" s="11"/>
      <c r="G3011" s="11"/>
      <c r="H3011" s="11"/>
      <c r="I3011" s="11"/>
      <c r="J3011" s="11"/>
      <c r="K3011" s="11"/>
      <c r="L3011" s="11"/>
      <c r="M3011" s="11"/>
      <c r="N3011" s="11"/>
      <c r="O3011" s="244"/>
      <c r="P3011" s="11"/>
      <c r="Q3011" s="245"/>
      <c r="R3011" s="11"/>
      <c r="S3011" s="11"/>
      <c r="T3011" s="11"/>
      <c r="U3011" s="11"/>
      <c r="V3011" s="11"/>
      <c r="W3011" s="11"/>
      <c r="X3011" s="11"/>
      <c r="Y3011" s="11"/>
      <c r="Z3011" s="246"/>
      <c r="AA30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1" s="250" t="e">
        <f>IF(tbl_TransDet_Exp[[#This Row],[+/-  (HR GL Detail)]]&lt;&gt;"",tbl_TransDet_Exp[[#This Row],[+/-  (HR GL Detail)]],IF(#REF!&lt;&gt;"",#REF!,""))</f>
        <v>#REF!</v>
      </c>
      <c r="AC3011" s="250" t="str">
        <f t="shared" si="141"/>
        <v>https://financials.omni.fsu.edu/psp/sprdfi/EMPLOYEE/ERP/c/AUDIT_EXPENSE_FUNCTIONS.TE_EXP_SHEET_INQ.GBL?SHEET_ID=</v>
      </c>
      <c r="AD3011" s="250" t="str">
        <f t="shared" si="142"/>
        <v>&amp;PAGE=EX_SHEET_ENTRY</v>
      </c>
      <c r="AE3011" s="250" t="str">
        <f>IF(LEFT(tbl_TransDet_Exp[[#This Row],[Journal Id]],2)="EX",TEXT(tbl_TransDet_Exp[[#This Row],[Vch /Ex /PayId]],"0000000000"),"")</f>
        <v/>
      </c>
      <c r="AF3011" s="250" t="b">
        <f>IF(tbl_TransDet_Exp[[#This Row],[ER Lookup and Format]]&lt;&gt;"",CONCATENATE(tbl_TransDet_Exp[[#This Row],[https://financials.omni.fsu.edu/psp/sprdfi/EMPLOYEE/ERP/c/AUDIT_EXPENSE_FUNCTIONS.TE_EXP_SHEET_INQ.GBL?SHEET_ID=]],AE3011,tbl_TransDet_Exp[[#This Row],[&amp;PAGE=EX_SHEET_ENTRY]]))</f>
        <v>0</v>
      </c>
      <c r="AG3011" s="250" t="str">
        <f t="shared" si="143"/>
        <v>https://docmgmt.its.fsu.edu/NolijWeb/public/apiLoginCheck.jsp?redir=../documentviewer/%3FdocumentId%3D</v>
      </c>
      <c r="AH30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1" s="250" t="str">
        <f>tbl_TransDet_Exp[[#Headers],[&amp;TargetFrameName=None]]</f>
        <v>&amp;TargetFrameName=None</v>
      </c>
      <c r="AJ30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1" s="71"/>
      <c r="AN3011" s="22"/>
      <c r="AO3011" s="22"/>
      <c r="AP3011" s="208"/>
      <c r="AQ3011" s="42" t="e">
        <f>IF(tbl_TransDet_Exp[[#This Row],[Custom SR Type]]="",INDEX(SR_Lookup[Section Name],MATCH(tbl_TransDet_Exp[[#This Row],[Account]],SR_Lookup[Account],0)),tbl_TransDet_Exp[[#This Row],[Custom SR Type]])</f>
        <v>#N/A</v>
      </c>
      <c r="AR3011" s="42">
        <f>VALUE(CONCATENATE(C3011,TEXT(tbl_TransDet_Exp[[#This Row],[Pd]],"00")))</f>
        <v>0</v>
      </c>
      <c r="AS3011" s="42" t="str">
        <f>TEXT(tbl_TransDet_Exp[[#This Row],[Project Id]],"000000")</f>
        <v>000000</v>
      </c>
      <c r="AT3011" s="42" t="e">
        <f>INDEX(Table11[Description],MATCH(tbl_TransDet_Exp[[#This Row],[Account]],Table11[GL Account],0))</f>
        <v>#N/A</v>
      </c>
      <c r="AU30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2" spans="2:47">
      <c r="B3012" s="11"/>
      <c r="C3012" s="243"/>
      <c r="D3012" s="243"/>
      <c r="E3012" s="11"/>
      <c r="F3012" s="11"/>
      <c r="G3012" s="11"/>
      <c r="H3012" s="11"/>
      <c r="I3012" s="11"/>
      <c r="J3012" s="11"/>
      <c r="K3012" s="11"/>
      <c r="L3012" s="11"/>
      <c r="M3012" s="11"/>
      <c r="N3012" s="11"/>
      <c r="O3012" s="244"/>
      <c r="P3012" s="11"/>
      <c r="Q3012" s="245"/>
      <c r="R3012" s="11"/>
      <c r="S3012" s="11"/>
      <c r="T3012" s="11"/>
      <c r="U3012" s="11"/>
      <c r="V3012" s="11"/>
      <c r="W3012" s="11"/>
      <c r="X3012" s="11"/>
      <c r="Y3012" s="11"/>
      <c r="Z3012" s="246"/>
      <c r="AA30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2" s="250" t="e">
        <f>IF(tbl_TransDet_Exp[[#This Row],[+/-  (HR GL Detail)]]&lt;&gt;"",tbl_TransDet_Exp[[#This Row],[+/-  (HR GL Detail)]],IF(#REF!&lt;&gt;"",#REF!,""))</f>
        <v>#REF!</v>
      </c>
      <c r="AC3012" s="250" t="str">
        <f t="shared" si="141"/>
        <v>https://financials.omni.fsu.edu/psp/sprdfi/EMPLOYEE/ERP/c/AUDIT_EXPENSE_FUNCTIONS.TE_EXP_SHEET_INQ.GBL?SHEET_ID=</v>
      </c>
      <c r="AD3012" s="250" t="str">
        <f t="shared" si="142"/>
        <v>&amp;PAGE=EX_SHEET_ENTRY</v>
      </c>
      <c r="AE3012" s="250" t="str">
        <f>IF(LEFT(tbl_TransDet_Exp[[#This Row],[Journal Id]],2)="EX",TEXT(tbl_TransDet_Exp[[#This Row],[Vch /Ex /PayId]],"0000000000"),"")</f>
        <v/>
      </c>
      <c r="AF3012" s="250" t="b">
        <f>IF(tbl_TransDet_Exp[[#This Row],[ER Lookup and Format]]&lt;&gt;"",CONCATENATE(tbl_TransDet_Exp[[#This Row],[https://financials.omni.fsu.edu/psp/sprdfi/EMPLOYEE/ERP/c/AUDIT_EXPENSE_FUNCTIONS.TE_EXP_SHEET_INQ.GBL?SHEET_ID=]],AE3012,tbl_TransDet_Exp[[#This Row],[&amp;PAGE=EX_SHEET_ENTRY]]))</f>
        <v>0</v>
      </c>
      <c r="AG3012" s="250" t="str">
        <f t="shared" si="143"/>
        <v>https://docmgmt.its.fsu.edu/NolijWeb/public/apiLoginCheck.jsp?redir=../documentviewer/%3FdocumentId%3D</v>
      </c>
      <c r="AH30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2" s="250" t="str">
        <f>tbl_TransDet_Exp[[#Headers],[&amp;TargetFrameName=None]]</f>
        <v>&amp;TargetFrameName=None</v>
      </c>
      <c r="AJ30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2" s="71"/>
      <c r="AN3012" s="22"/>
      <c r="AO3012" s="22"/>
      <c r="AP3012" s="208"/>
      <c r="AQ3012" s="42" t="e">
        <f>IF(tbl_TransDet_Exp[[#This Row],[Custom SR Type]]="",INDEX(SR_Lookup[Section Name],MATCH(tbl_TransDet_Exp[[#This Row],[Account]],SR_Lookup[Account],0)),tbl_TransDet_Exp[[#This Row],[Custom SR Type]])</f>
        <v>#N/A</v>
      </c>
      <c r="AR3012" s="42">
        <f>VALUE(CONCATENATE(C3012,TEXT(tbl_TransDet_Exp[[#This Row],[Pd]],"00")))</f>
        <v>0</v>
      </c>
      <c r="AS3012" s="42" t="str">
        <f>TEXT(tbl_TransDet_Exp[[#This Row],[Project Id]],"000000")</f>
        <v>000000</v>
      </c>
      <c r="AT3012" s="42" t="e">
        <f>INDEX(Table11[Description],MATCH(tbl_TransDet_Exp[[#This Row],[Account]],Table11[GL Account],0))</f>
        <v>#N/A</v>
      </c>
      <c r="AU30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3" spans="2:47">
      <c r="B3013" s="11"/>
      <c r="C3013" s="243"/>
      <c r="D3013" s="243"/>
      <c r="E3013" s="11"/>
      <c r="F3013" s="11"/>
      <c r="G3013" s="11"/>
      <c r="H3013" s="11"/>
      <c r="I3013" s="11"/>
      <c r="J3013" s="11"/>
      <c r="K3013" s="11"/>
      <c r="L3013" s="11"/>
      <c r="M3013" s="11"/>
      <c r="N3013" s="11"/>
      <c r="O3013" s="244"/>
      <c r="P3013" s="11"/>
      <c r="Q3013" s="245"/>
      <c r="R3013" s="11"/>
      <c r="S3013" s="11"/>
      <c r="T3013" s="11"/>
      <c r="U3013" s="11"/>
      <c r="V3013" s="11"/>
      <c r="W3013" s="11"/>
      <c r="X3013" s="11"/>
      <c r="Y3013" s="11"/>
      <c r="Z3013" s="246"/>
      <c r="AA30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3" s="250" t="e">
        <f>IF(tbl_TransDet_Exp[[#This Row],[+/-  (HR GL Detail)]]&lt;&gt;"",tbl_TransDet_Exp[[#This Row],[+/-  (HR GL Detail)]],IF(#REF!&lt;&gt;"",#REF!,""))</f>
        <v>#REF!</v>
      </c>
      <c r="AC3013" s="250" t="str">
        <f t="shared" si="141"/>
        <v>https://financials.omni.fsu.edu/psp/sprdfi/EMPLOYEE/ERP/c/AUDIT_EXPENSE_FUNCTIONS.TE_EXP_SHEET_INQ.GBL?SHEET_ID=</v>
      </c>
      <c r="AD3013" s="250" t="str">
        <f t="shared" si="142"/>
        <v>&amp;PAGE=EX_SHEET_ENTRY</v>
      </c>
      <c r="AE3013" s="250" t="str">
        <f>IF(LEFT(tbl_TransDet_Exp[[#This Row],[Journal Id]],2)="EX",TEXT(tbl_TransDet_Exp[[#This Row],[Vch /Ex /PayId]],"0000000000"),"")</f>
        <v/>
      </c>
      <c r="AF3013" s="250" t="b">
        <f>IF(tbl_TransDet_Exp[[#This Row],[ER Lookup and Format]]&lt;&gt;"",CONCATENATE(tbl_TransDet_Exp[[#This Row],[https://financials.omni.fsu.edu/psp/sprdfi/EMPLOYEE/ERP/c/AUDIT_EXPENSE_FUNCTIONS.TE_EXP_SHEET_INQ.GBL?SHEET_ID=]],AE3013,tbl_TransDet_Exp[[#This Row],[&amp;PAGE=EX_SHEET_ENTRY]]))</f>
        <v>0</v>
      </c>
      <c r="AG3013" s="250" t="str">
        <f t="shared" si="143"/>
        <v>https://docmgmt.its.fsu.edu/NolijWeb/public/apiLoginCheck.jsp?redir=../documentviewer/%3FdocumentId%3D</v>
      </c>
      <c r="AH30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3" s="250" t="str">
        <f>tbl_TransDet_Exp[[#Headers],[&amp;TargetFrameName=None]]</f>
        <v>&amp;TargetFrameName=None</v>
      </c>
      <c r="AJ30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3" s="71"/>
      <c r="AN3013" s="22"/>
      <c r="AO3013" s="22"/>
      <c r="AP3013" s="208"/>
      <c r="AQ3013" s="42" t="e">
        <f>IF(tbl_TransDet_Exp[[#This Row],[Custom SR Type]]="",INDEX(SR_Lookup[Section Name],MATCH(tbl_TransDet_Exp[[#This Row],[Account]],SR_Lookup[Account],0)),tbl_TransDet_Exp[[#This Row],[Custom SR Type]])</f>
        <v>#N/A</v>
      </c>
      <c r="AR3013" s="42">
        <f>VALUE(CONCATENATE(C3013,TEXT(tbl_TransDet_Exp[[#This Row],[Pd]],"00")))</f>
        <v>0</v>
      </c>
      <c r="AS3013" s="42" t="str">
        <f>TEXT(tbl_TransDet_Exp[[#This Row],[Project Id]],"000000")</f>
        <v>000000</v>
      </c>
      <c r="AT3013" s="42" t="e">
        <f>INDEX(Table11[Description],MATCH(tbl_TransDet_Exp[[#This Row],[Account]],Table11[GL Account],0))</f>
        <v>#N/A</v>
      </c>
      <c r="AU30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4" spans="2:47">
      <c r="B3014" s="11"/>
      <c r="C3014" s="243"/>
      <c r="D3014" s="243"/>
      <c r="E3014" s="11"/>
      <c r="F3014" s="11"/>
      <c r="G3014" s="11"/>
      <c r="H3014" s="11"/>
      <c r="I3014" s="11"/>
      <c r="J3014" s="11"/>
      <c r="K3014" s="11"/>
      <c r="L3014" s="11"/>
      <c r="M3014" s="11"/>
      <c r="N3014" s="11"/>
      <c r="O3014" s="244"/>
      <c r="P3014" s="11"/>
      <c r="Q3014" s="245"/>
      <c r="R3014" s="11"/>
      <c r="S3014" s="11"/>
      <c r="T3014" s="11"/>
      <c r="U3014" s="11"/>
      <c r="V3014" s="11"/>
      <c r="W3014" s="11"/>
      <c r="X3014" s="11"/>
      <c r="Y3014" s="11"/>
      <c r="Z3014" s="246"/>
      <c r="AA30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4" s="250" t="e">
        <f>IF(tbl_TransDet_Exp[[#This Row],[+/-  (HR GL Detail)]]&lt;&gt;"",tbl_TransDet_Exp[[#This Row],[+/-  (HR GL Detail)]],IF(#REF!&lt;&gt;"",#REF!,""))</f>
        <v>#REF!</v>
      </c>
      <c r="AC3014" s="250" t="str">
        <f t="shared" si="141"/>
        <v>https://financials.omni.fsu.edu/psp/sprdfi/EMPLOYEE/ERP/c/AUDIT_EXPENSE_FUNCTIONS.TE_EXP_SHEET_INQ.GBL?SHEET_ID=</v>
      </c>
      <c r="AD3014" s="250" t="str">
        <f t="shared" si="142"/>
        <v>&amp;PAGE=EX_SHEET_ENTRY</v>
      </c>
      <c r="AE3014" s="250" t="str">
        <f>IF(LEFT(tbl_TransDet_Exp[[#This Row],[Journal Id]],2)="EX",TEXT(tbl_TransDet_Exp[[#This Row],[Vch /Ex /PayId]],"0000000000"),"")</f>
        <v/>
      </c>
      <c r="AF3014" s="250" t="b">
        <f>IF(tbl_TransDet_Exp[[#This Row],[ER Lookup and Format]]&lt;&gt;"",CONCATENATE(tbl_TransDet_Exp[[#This Row],[https://financials.omni.fsu.edu/psp/sprdfi/EMPLOYEE/ERP/c/AUDIT_EXPENSE_FUNCTIONS.TE_EXP_SHEET_INQ.GBL?SHEET_ID=]],AE3014,tbl_TransDet_Exp[[#This Row],[&amp;PAGE=EX_SHEET_ENTRY]]))</f>
        <v>0</v>
      </c>
      <c r="AG3014" s="250" t="str">
        <f t="shared" si="143"/>
        <v>https://docmgmt.its.fsu.edu/NolijWeb/public/apiLoginCheck.jsp?redir=../documentviewer/%3FdocumentId%3D</v>
      </c>
      <c r="AH30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4" s="250" t="str">
        <f>tbl_TransDet_Exp[[#Headers],[&amp;TargetFrameName=None]]</f>
        <v>&amp;TargetFrameName=None</v>
      </c>
      <c r="AJ30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4" s="71"/>
      <c r="AN3014" s="22"/>
      <c r="AO3014" s="22"/>
      <c r="AP3014" s="208"/>
      <c r="AQ3014" s="42" t="e">
        <f>IF(tbl_TransDet_Exp[[#This Row],[Custom SR Type]]="",INDEX(SR_Lookup[Section Name],MATCH(tbl_TransDet_Exp[[#This Row],[Account]],SR_Lookup[Account],0)),tbl_TransDet_Exp[[#This Row],[Custom SR Type]])</f>
        <v>#N/A</v>
      </c>
      <c r="AR3014" s="42">
        <f>VALUE(CONCATENATE(C3014,TEXT(tbl_TransDet_Exp[[#This Row],[Pd]],"00")))</f>
        <v>0</v>
      </c>
      <c r="AS3014" s="42" t="str">
        <f>TEXT(tbl_TransDet_Exp[[#This Row],[Project Id]],"000000")</f>
        <v>000000</v>
      </c>
      <c r="AT3014" s="42" t="e">
        <f>INDEX(Table11[Description],MATCH(tbl_TransDet_Exp[[#This Row],[Account]],Table11[GL Account],0))</f>
        <v>#N/A</v>
      </c>
      <c r="AU30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5" spans="2:47">
      <c r="B3015" s="11"/>
      <c r="C3015" s="243"/>
      <c r="D3015" s="243"/>
      <c r="E3015" s="11"/>
      <c r="F3015" s="11"/>
      <c r="G3015" s="11"/>
      <c r="H3015" s="11"/>
      <c r="I3015" s="11"/>
      <c r="J3015" s="11"/>
      <c r="K3015" s="11"/>
      <c r="L3015" s="11"/>
      <c r="M3015" s="11"/>
      <c r="N3015" s="11"/>
      <c r="O3015" s="244"/>
      <c r="P3015" s="11"/>
      <c r="Q3015" s="245"/>
      <c r="R3015" s="11"/>
      <c r="S3015" s="11"/>
      <c r="T3015" s="11"/>
      <c r="U3015" s="11"/>
      <c r="V3015" s="11"/>
      <c r="W3015" s="11"/>
      <c r="X3015" s="11"/>
      <c r="Y3015" s="11"/>
      <c r="Z3015" s="246"/>
      <c r="AA30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5" s="250" t="e">
        <f>IF(tbl_TransDet_Exp[[#This Row],[+/-  (HR GL Detail)]]&lt;&gt;"",tbl_TransDet_Exp[[#This Row],[+/-  (HR GL Detail)]],IF(#REF!&lt;&gt;"",#REF!,""))</f>
        <v>#REF!</v>
      </c>
      <c r="AC3015" s="250" t="str">
        <f t="shared" si="141"/>
        <v>https://financials.omni.fsu.edu/psp/sprdfi/EMPLOYEE/ERP/c/AUDIT_EXPENSE_FUNCTIONS.TE_EXP_SHEET_INQ.GBL?SHEET_ID=</v>
      </c>
      <c r="AD3015" s="250" t="str">
        <f t="shared" si="142"/>
        <v>&amp;PAGE=EX_SHEET_ENTRY</v>
      </c>
      <c r="AE3015" s="250" t="str">
        <f>IF(LEFT(tbl_TransDet_Exp[[#This Row],[Journal Id]],2)="EX",TEXT(tbl_TransDet_Exp[[#This Row],[Vch /Ex /PayId]],"0000000000"),"")</f>
        <v/>
      </c>
      <c r="AF3015" s="250" t="b">
        <f>IF(tbl_TransDet_Exp[[#This Row],[ER Lookup and Format]]&lt;&gt;"",CONCATENATE(tbl_TransDet_Exp[[#This Row],[https://financials.omni.fsu.edu/psp/sprdfi/EMPLOYEE/ERP/c/AUDIT_EXPENSE_FUNCTIONS.TE_EXP_SHEET_INQ.GBL?SHEET_ID=]],AE3015,tbl_TransDet_Exp[[#This Row],[&amp;PAGE=EX_SHEET_ENTRY]]))</f>
        <v>0</v>
      </c>
      <c r="AG3015" s="250" t="str">
        <f t="shared" si="143"/>
        <v>https://docmgmt.its.fsu.edu/NolijWeb/public/apiLoginCheck.jsp?redir=../documentviewer/%3FdocumentId%3D</v>
      </c>
      <c r="AH30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5" s="250" t="str">
        <f>tbl_TransDet_Exp[[#Headers],[&amp;TargetFrameName=None]]</f>
        <v>&amp;TargetFrameName=None</v>
      </c>
      <c r="AJ30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5" s="71"/>
      <c r="AN3015" s="22"/>
      <c r="AO3015" s="22"/>
      <c r="AP3015" s="208"/>
      <c r="AQ3015" s="42" t="e">
        <f>IF(tbl_TransDet_Exp[[#This Row],[Custom SR Type]]="",INDEX(SR_Lookup[Section Name],MATCH(tbl_TransDet_Exp[[#This Row],[Account]],SR_Lookup[Account],0)),tbl_TransDet_Exp[[#This Row],[Custom SR Type]])</f>
        <v>#N/A</v>
      </c>
      <c r="AR3015" s="42">
        <f>VALUE(CONCATENATE(C3015,TEXT(tbl_TransDet_Exp[[#This Row],[Pd]],"00")))</f>
        <v>0</v>
      </c>
      <c r="AS3015" s="42" t="str">
        <f>TEXT(tbl_TransDet_Exp[[#This Row],[Project Id]],"000000")</f>
        <v>000000</v>
      </c>
      <c r="AT3015" s="42" t="e">
        <f>INDEX(Table11[Description],MATCH(tbl_TransDet_Exp[[#This Row],[Account]],Table11[GL Account],0))</f>
        <v>#N/A</v>
      </c>
      <c r="AU30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6" spans="2:47">
      <c r="B3016" s="11"/>
      <c r="C3016" s="243"/>
      <c r="D3016" s="243"/>
      <c r="E3016" s="11"/>
      <c r="F3016" s="11"/>
      <c r="G3016" s="11"/>
      <c r="H3016" s="11"/>
      <c r="I3016" s="11"/>
      <c r="J3016" s="11"/>
      <c r="K3016" s="11"/>
      <c r="L3016" s="11"/>
      <c r="M3016" s="11"/>
      <c r="N3016" s="11"/>
      <c r="O3016" s="244"/>
      <c r="P3016" s="11"/>
      <c r="Q3016" s="245"/>
      <c r="R3016" s="11"/>
      <c r="S3016" s="11"/>
      <c r="T3016" s="11"/>
      <c r="U3016" s="11"/>
      <c r="V3016" s="11"/>
      <c r="W3016" s="11"/>
      <c r="X3016" s="11"/>
      <c r="Y3016" s="11"/>
      <c r="Z3016" s="246"/>
      <c r="AA30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6" s="250" t="e">
        <f>IF(tbl_TransDet_Exp[[#This Row],[+/-  (HR GL Detail)]]&lt;&gt;"",tbl_TransDet_Exp[[#This Row],[+/-  (HR GL Detail)]],IF(#REF!&lt;&gt;"",#REF!,""))</f>
        <v>#REF!</v>
      </c>
      <c r="AC3016" s="250" t="str">
        <f t="shared" si="141"/>
        <v>https://financials.omni.fsu.edu/psp/sprdfi/EMPLOYEE/ERP/c/AUDIT_EXPENSE_FUNCTIONS.TE_EXP_SHEET_INQ.GBL?SHEET_ID=</v>
      </c>
      <c r="AD3016" s="250" t="str">
        <f t="shared" si="142"/>
        <v>&amp;PAGE=EX_SHEET_ENTRY</v>
      </c>
      <c r="AE3016" s="250" t="str">
        <f>IF(LEFT(tbl_TransDet_Exp[[#This Row],[Journal Id]],2)="EX",TEXT(tbl_TransDet_Exp[[#This Row],[Vch /Ex /PayId]],"0000000000"),"")</f>
        <v/>
      </c>
      <c r="AF3016" s="250" t="b">
        <f>IF(tbl_TransDet_Exp[[#This Row],[ER Lookup and Format]]&lt;&gt;"",CONCATENATE(tbl_TransDet_Exp[[#This Row],[https://financials.omni.fsu.edu/psp/sprdfi/EMPLOYEE/ERP/c/AUDIT_EXPENSE_FUNCTIONS.TE_EXP_SHEET_INQ.GBL?SHEET_ID=]],AE3016,tbl_TransDet_Exp[[#This Row],[&amp;PAGE=EX_SHEET_ENTRY]]))</f>
        <v>0</v>
      </c>
      <c r="AG3016" s="250" t="str">
        <f t="shared" si="143"/>
        <v>https://docmgmt.its.fsu.edu/NolijWeb/public/apiLoginCheck.jsp?redir=../documentviewer/%3FdocumentId%3D</v>
      </c>
      <c r="AH30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6" s="250" t="str">
        <f>tbl_TransDet_Exp[[#Headers],[&amp;TargetFrameName=None]]</f>
        <v>&amp;TargetFrameName=None</v>
      </c>
      <c r="AJ30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6" s="71"/>
      <c r="AN3016" s="22"/>
      <c r="AO3016" s="22"/>
      <c r="AP3016" s="208"/>
      <c r="AQ3016" s="42" t="e">
        <f>IF(tbl_TransDet_Exp[[#This Row],[Custom SR Type]]="",INDEX(SR_Lookup[Section Name],MATCH(tbl_TransDet_Exp[[#This Row],[Account]],SR_Lookup[Account],0)),tbl_TransDet_Exp[[#This Row],[Custom SR Type]])</f>
        <v>#N/A</v>
      </c>
      <c r="AR3016" s="42">
        <f>VALUE(CONCATENATE(C3016,TEXT(tbl_TransDet_Exp[[#This Row],[Pd]],"00")))</f>
        <v>0</v>
      </c>
      <c r="AS3016" s="42" t="str">
        <f>TEXT(tbl_TransDet_Exp[[#This Row],[Project Id]],"000000")</f>
        <v>000000</v>
      </c>
      <c r="AT3016" s="42" t="e">
        <f>INDEX(Table11[Description],MATCH(tbl_TransDet_Exp[[#This Row],[Account]],Table11[GL Account],0))</f>
        <v>#N/A</v>
      </c>
      <c r="AU30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7" spans="2:47">
      <c r="B3017" s="11"/>
      <c r="C3017" s="243"/>
      <c r="D3017" s="243"/>
      <c r="E3017" s="11"/>
      <c r="F3017" s="11"/>
      <c r="G3017" s="11"/>
      <c r="H3017" s="11"/>
      <c r="I3017" s="11"/>
      <c r="J3017" s="11"/>
      <c r="K3017" s="11"/>
      <c r="L3017" s="11"/>
      <c r="M3017" s="11"/>
      <c r="N3017" s="11"/>
      <c r="O3017" s="244"/>
      <c r="P3017" s="11"/>
      <c r="Q3017" s="245"/>
      <c r="R3017" s="11"/>
      <c r="S3017" s="11"/>
      <c r="T3017" s="11"/>
      <c r="U3017" s="11"/>
      <c r="V3017" s="11"/>
      <c r="W3017" s="11"/>
      <c r="X3017" s="11"/>
      <c r="Y3017" s="11"/>
      <c r="Z3017" s="246"/>
      <c r="AA30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7" s="250" t="e">
        <f>IF(tbl_TransDet_Exp[[#This Row],[+/-  (HR GL Detail)]]&lt;&gt;"",tbl_TransDet_Exp[[#This Row],[+/-  (HR GL Detail)]],IF(#REF!&lt;&gt;"",#REF!,""))</f>
        <v>#REF!</v>
      </c>
      <c r="AC3017" s="250" t="str">
        <f t="shared" si="141"/>
        <v>https://financials.omni.fsu.edu/psp/sprdfi/EMPLOYEE/ERP/c/AUDIT_EXPENSE_FUNCTIONS.TE_EXP_SHEET_INQ.GBL?SHEET_ID=</v>
      </c>
      <c r="AD3017" s="250" t="str">
        <f t="shared" si="142"/>
        <v>&amp;PAGE=EX_SHEET_ENTRY</v>
      </c>
      <c r="AE3017" s="250" t="str">
        <f>IF(LEFT(tbl_TransDet_Exp[[#This Row],[Journal Id]],2)="EX",TEXT(tbl_TransDet_Exp[[#This Row],[Vch /Ex /PayId]],"0000000000"),"")</f>
        <v/>
      </c>
      <c r="AF3017" s="250" t="b">
        <f>IF(tbl_TransDet_Exp[[#This Row],[ER Lookup and Format]]&lt;&gt;"",CONCATENATE(tbl_TransDet_Exp[[#This Row],[https://financials.omni.fsu.edu/psp/sprdfi/EMPLOYEE/ERP/c/AUDIT_EXPENSE_FUNCTIONS.TE_EXP_SHEET_INQ.GBL?SHEET_ID=]],AE3017,tbl_TransDet_Exp[[#This Row],[&amp;PAGE=EX_SHEET_ENTRY]]))</f>
        <v>0</v>
      </c>
      <c r="AG3017" s="250" t="str">
        <f t="shared" si="143"/>
        <v>https://docmgmt.its.fsu.edu/NolijWeb/public/apiLoginCheck.jsp?redir=../documentviewer/%3FdocumentId%3D</v>
      </c>
      <c r="AH30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7" s="250" t="str">
        <f>tbl_TransDet_Exp[[#Headers],[&amp;TargetFrameName=None]]</f>
        <v>&amp;TargetFrameName=None</v>
      </c>
      <c r="AJ30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7" s="71"/>
      <c r="AN3017" s="22"/>
      <c r="AO3017" s="22"/>
      <c r="AP3017" s="208"/>
      <c r="AQ3017" s="42" t="e">
        <f>IF(tbl_TransDet_Exp[[#This Row],[Custom SR Type]]="",INDEX(SR_Lookup[Section Name],MATCH(tbl_TransDet_Exp[[#This Row],[Account]],SR_Lookup[Account],0)),tbl_TransDet_Exp[[#This Row],[Custom SR Type]])</f>
        <v>#N/A</v>
      </c>
      <c r="AR3017" s="42">
        <f>VALUE(CONCATENATE(C3017,TEXT(tbl_TransDet_Exp[[#This Row],[Pd]],"00")))</f>
        <v>0</v>
      </c>
      <c r="AS3017" s="42" t="str">
        <f>TEXT(tbl_TransDet_Exp[[#This Row],[Project Id]],"000000")</f>
        <v>000000</v>
      </c>
      <c r="AT3017" s="42" t="e">
        <f>INDEX(Table11[Description],MATCH(tbl_TransDet_Exp[[#This Row],[Account]],Table11[GL Account],0))</f>
        <v>#N/A</v>
      </c>
      <c r="AU30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8" spans="2:47">
      <c r="B3018" s="11"/>
      <c r="C3018" s="243"/>
      <c r="D3018" s="243"/>
      <c r="E3018" s="11"/>
      <c r="F3018" s="11"/>
      <c r="G3018" s="11"/>
      <c r="H3018" s="11"/>
      <c r="I3018" s="11"/>
      <c r="J3018" s="11"/>
      <c r="K3018" s="11"/>
      <c r="L3018" s="11"/>
      <c r="M3018" s="11"/>
      <c r="N3018" s="11"/>
      <c r="O3018" s="244"/>
      <c r="P3018" s="11"/>
      <c r="Q3018" s="245"/>
      <c r="R3018" s="11"/>
      <c r="S3018" s="11"/>
      <c r="T3018" s="11"/>
      <c r="U3018" s="11"/>
      <c r="V3018" s="11"/>
      <c r="W3018" s="11"/>
      <c r="X3018" s="11"/>
      <c r="Y3018" s="11"/>
      <c r="Z3018" s="246"/>
      <c r="AA30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8" s="250" t="e">
        <f>IF(tbl_TransDet_Exp[[#This Row],[+/-  (HR GL Detail)]]&lt;&gt;"",tbl_TransDet_Exp[[#This Row],[+/-  (HR GL Detail)]],IF(#REF!&lt;&gt;"",#REF!,""))</f>
        <v>#REF!</v>
      </c>
      <c r="AC3018" s="250" t="str">
        <f t="shared" ref="AC3018:AC3081" si="144">$AC$2</f>
        <v>https://financials.omni.fsu.edu/psp/sprdfi/EMPLOYEE/ERP/c/AUDIT_EXPENSE_FUNCTIONS.TE_EXP_SHEET_INQ.GBL?SHEET_ID=</v>
      </c>
      <c r="AD3018" s="250" t="str">
        <f t="shared" ref="AD3018:AD3081" si="145">$AD$2</f>
        <v>&amp;PAGE=EX_SHEET_ENTRY</v>
      </c>
      <c r="AE3018" s="250" t="str">
        <f>IF(LEFT(tbl_TransDet_Exp[[#This Row],[Journal Id]],2)="EX",TEXT(tbl_TransDet_Exp[[#This Row],[Vch /Ex /PayId]],"0000000000"),"")</f>
        <v/>
      </c>
      <c r="AF3018" s="250" t="b">
        <f>IF(tbl_TransDet_Exp[[#This Row],[ER Lookup and Format]]&lt;&gt;"",CONCATENATE(tbl_TransDet_Exp[[#This Row],[https://financials.omni.fsu.edu/psp/sprdfi/EMPLOYEE/ERP/c/AUDIT_EXPENSE_FUNCTIONS.TE_EXP_SHEET_INQ.GBL?SHEET_ID=]],AE3018,tbl_TransDet_Exp[[#This Row],[&amp;PAGE=EX_SHEET_ENTRY]]))</f>
        <v>0</v>
      </c>
      <c r="AG3018" s="250" t="str">
        <f t="shared" ref="AG3018:AG3081" si="146">$AG$2</f>
        <v>https://docmgmt.its.fsu.edu/NolijWeb/public/apiLoginCheck.jsp?redir=../documentviewer/%3FdocumentId%3D</v>
      </c>
      <c r="AH30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8" s="250" t="str">
        <f>tbl_TransDet_Exp[[#Headers],[&amp;TargetFrameName=None]]</f>
        <v>&amp;TargetFrameName=None</v>
      </c>
      <c r="AJ30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8" s="71"/>
      <c r="AN3018" s="22"/>
      <c r="AO3018" s="22"/>
      <c r="AP3018" s="208"/>
      <c r="AQ3018" s="42" t="e">
        <f>IF(tbl_TransDet_Exp[[#This Row],[Custom SR Type]]="",INDEX(SR_Lookup[Section Name],MATCH(tbl_TransDet_Exp[[#This Row],[Account]],SR_Lookup[Account],0)),tbl_TransDet_Exp[[#This Row],[Custom SR Type]])</f>
        <v>#N/A</v>
      </c>
      <c r="AR3018" s="42">
        <f>VALUE(CONCATENATE(C3018,TEXT(tbl_TransDet_Exp[[#This Row],[Pd]],"00")))</f>
        <v>0</v>
      </c>
      <c r="AS3018" s="42" t="str">
        <f>TEXT(tbl_TransDet_Exp[[#This Row],[Project Id]],"000000")</f>
        <v>000000</v>
      </c>
      <c r="AT3018" s="42" t="e">
        <f>INDEX(Table11[Description],MATCH(tbl_TransDet_Exp[[#This Row],[Account]],Table11[GL Account],0))</f>
        <v>#N/A</v>
      </c>
      <c r="AU30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19" spans="2:47">
      <c r="B3019" s="11"/>
      <c r="C3019" s="243"/>
      <c r="D3019" s="243"/>
      <c r="E3019" s="11"/>
      <c r="F3019" s="11"/>
      <c r="G3019" s="11"/>
      <c r="H3019" s="11"/>
      <c r="I3019" s="11"/>
      <c r="J3019" s="11"/>
      <c r="K3019" s="11"/>
      <c r="L3019" s="11"/>
      <c r="M3019" s="11"/>
      <c r="N3019" s="11"/>
      <c r="O3019" s="244"/>
      <c r="P3019" s="11"/>
      <c r="Q3019" s="245"/>
      <c r="R3019" s="11"/>
      <c r="S3019" s="11"/>
      <c r="T3019" s="11"/>
      <c r="U3019" s="11"/>
      <c r="V3019" s="11"/>
      <c r="W3019" s="11"/>
      <c r="X3019" s="11"/>
      <c r="Y3019" s="11"/>
      <c r="Z3019" s="246"/>
      <c r="AA30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19" s="250" t="e">
        <f>IF(tbl_TransDet_Exp[[#This Row],[+/-  (HR GL Detail)]]&lt;&gt;"",tbl_TransDet_Exp[[#This Row],[+/-  (HR GL Detail)]],IF(#REF!&lt;&gt;"",#REF!,""))</f>
        <v>#REF!</v>
      </c>
      <c r="AC3019" s="250" t="str">
        <f t="shared" si="144"/>
        <v>https://financials.omni.fsu.edu/psp/sprdfi/EMPLOYEE/ERP/c/AUDIT_EXPENSE_FUNCTIONS.TE_EXP_SHEET_INQ.GBL?SHEET_ID=</v>
      </c>
      <c r="AD3019" s="250" t="str">
        <f t="shared" si="145"/>
        <v>&amp;PAGE=EX_SHEET_ENTRY</v>
      </c>
      <c r="AE3019" s="250" t="str">
        <f>IF(LEFT(tbl_TransDet_Exp[[#This Row],[Journal Id]],2)="EX",TEXT(tbl_TransDet_Exp[[#This Row],[Vch /Ex /PayId]],"0000000000"),"")</f>
        <v/>
      </c>
      <c r="AF3019" s="250" t="b">
        <f>IF(tbl_TransDet_Exp[[#This Row],[ER Lookup and Format]]&lt;&gt;"",CONCATENATE(tbl_TransDet_Exp[[#This Row],[https://financials.omni.fsu.edu/psp/sprdfi/EMPLOYEE/ERP/c/AUDIT_EXPENSE_FUNCTIONS.TE_EXP_SHEET_INQ.GBL?SHEET_ID=]],AE3019,tbl_TransDet_Exp[[#This Row],[&amp;PAGE=EX_SHEET_ENTRY]]))</f>
        <v>0</v>
      </c>
      <c r="AG3019" s="250" t="str">
        <f t="shared" si="146"/>
        <v>https://docmgmt.its.fsu.edu/NolijWeb/public/apiLoginCheck.jsp?redir=../documentviewer/%3FdocumentId%3D</v>
      </c>
      <c r="AH30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19" s="250" t="str">
        <f>tbl_TransDet_Exp[[#Headers],[&amp;TargetFrameName=None]]</f>
        <v>&amp;TargetFrameName=None</v>
      </c>
      <c r="AJ30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19" s="71"/>
      <c r="AN3019" s="22"/>
      <c r="AO3019" s="22"/>
      <c r="AP3019" s="208"/>
      <c r="AQ3019" s="42" t="e">
        <f>IF(tbl_TransDet_Exp[[#This Row],[Custom SR Type]]="",INDEX(SR_Lookup[Section Name],MATCH(tbl_TransDet_Exp[[#This Row],[Account]],SR_Lookup[Account],0)),tbl_TransDet_Exp[[#This Row],[Custom SR Type]])</f>
        <v>#N/A</v>
      </c>
      <c r="AR3019" s="42">
        <f>VALUE(CONCATENATE(C3019,TEXT(tbl_TransDet_Exp[[#This Row],[Pd]],"00")))</f>
        <v>0</v>
      </c>
      <c r="AS3019" s="42" t="str">
        <f>TEXT(tbl_TransDet_Exp[[#This Row],[Project Id]],"000000")</f>
        <v>000000</v>
      </c>
      <c r="AT3019" s="42" t="e">
        <f>INDEX(Table11[Description],MATCH(tbl_TransDet_Exp[[#This Row],[Account]],Table11[GL Account],0))</f>
        <v>#N/A</v>
      </c>
      <c r="AU30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0" spans="2:47">
      <c r="B3020" s="11"/>
      <c r="C3020" s="243"/>
      <c r="D3020" s="243"/>
      <c r="E3020" s="11"/>
      <c r="F3020" s="11"/>
      <c r="G3020" s="11"/>
      <c r="H3020" s="11"/>
      <c r="I3020" s="11"/>
      <c r="J3020" s="11"/>
      <c r="K3020" s="11"/>
      <c r="L3020" s="11"/>
      <c r="M3020" s="11"/>
      <c r="N3020" s="11"/>
      <c r="O3020" s="244"/>
      <c r="P3020" s="11"/>
      <c r="Q3020" s="245"/>
      <c r="R3020" s="11"/>
      <c r="S3020" s="11"/>
      <c r="T3020" s="11"/>
      <c r="U3020" s="11"/>
      <c r="V3020" s="11"/>
      <c r="W3020" s="11"/>
      <c r="X3020" s="11"/>
      <c r="Y3020" s="11"/>
      <c r="Z3020" s="246"/>
      <c r="AA30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0" s="250" t="e">
        <f>IF(tbl_TransDet_Exp[[#This Row],[+/-  (HR GL Detail)]]&lt;&gt;"",tbl_TransDet_Exp[[#This Row],[+/-  (HR GL Detail)]],IF(#REF!&lt;&gt;"",#REF!,""))</f>
        <v>#REF!</v>
      </c>
      <c r="AC3020" s="250" t="str">
        <f t="shared" si="144"/>
        <v>https://financials.omni.fsu.edu/psp/sprdfi/EMPLOYEE/ERP/c/AUDIT_EXPENSE_FUNCTIONS.TE_EXP_SHEET_INQ.GBL?SHEET_ID=</v>
      </c>
      <c r="AD3020" s="250" t="str">
        <f t="shared" si="145"/>
        <v>&amp;PAGE=EX_SHEET_ENTRY</v>
      </c>
      <c r="AE3020" s="250" t="str">
        <f>IF(LEFT(tbl_TransDet_Exp[[#This Row],[Journal Id]],2)="EX",TEXT(tbl_TransDet_Exp[[#This Row],[Vch /Ex /PayId]],"0000000000"),"")</f>
        <v/>
      </c>
      <c r="AF3020" s="250" t="b">
        <f>IF(tbl_TransDet_Exp[[#This Row],[ER Lookup and Format]]&lt;&gt;"",CONCATENATE(tbl_TransDet_Exp[[#This Row],[https://financials.omni.fsu.edu/psp/sprdfi/EMPLOYEE/ERP/c/AUDIT_EXPENSE_FUNCTIONS.TE_EXP_SHEET_INQ.GBL?SHEET_ID=]],AE3020,tbl_TransDet_Exp[[#This Row],[&amp;PAGE=EX_SHEET_ENTRY]]))</f>
        <v>0</v>
      </c>
      <c r="AG3020" s="250" t="str">
        <f t="shared" si="146"/>
        <v>https://docmgmt.its.fsu.edu/NolijWeb/public/apiLoginCheck.jsp?redir=../documentviewer/%3FdocumentId%3D</v>
      </c>
      <c r="AH30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0" s="250" t="str">
        <f>tbl_TransDet_Exp[[#Headers],[&amp;TargetFrameName=None]]</f>
        <v>&amp;TargetFrameName=None</v>
      </c>
      <c r="AJ30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0" s="71"/>
      <c r="AN3020" s="22"/>
      <c r="AO3020" s="22"/>
      <c r="AP3020" s="208"/>
      <c r="AQ3020" s="42" t="e">
        <f>IF(tbl_TransDet_Exp[[#This Row],[Custom SR Type]]="",INDEX(SR_Lookup[Section Name],MATCH(tbl_TransDet_Exp[[#This Row],[Account]],SR_Lookup[Account],0)),tbl_TransDet_Exp[[#This Row],[Custom SR Type]])</f>
        <v>#N/A</v>
      </c>
      <c r="AR3020" s="42">
        <f>VALUE(CONCATENATE(C3020,TEXT(tbl_TransDet_Exp[[#This Row],[Pd]],"00")))</f>
        <v>0</v>
      </c>
      <c r="AS3020" s="42" t="str">
        <f>TEXT(tbl_TransDet_Exp[[#This Row],[Project Id]],"000000")</f>
        <v>000000</v>
      </c>
      <c r="AT3020" s="42" t="e">
        <f>INDEX(Table11[Description],MATCH(tbl_TransDet_Exp[[#This Row],[Account]],Table11[GL Account],0))</f>
        <v>#N/A</v>
      </c>
      <c r="AU30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1" spans="2:47">
      <c r="B3021" s="11"/>
      <c r="C3021" s="243"/>
      <c r="D3021" s="243"/>
      <c r="E3021" s="11"/>
      <c r="F3021" s="11"/>
      <c r="G3021" s="11"/>
      <c r="H3021" s="11"/>
      <c r="I3021" s="11"/>
      <c r="J3021" s="11"/>
      <c r="K3021" s="11"/>
      <c r="L3021" s="11"/>
      <c r="M3021" s="11"/>
      <c r="N3021" s="11"/>
      <c r="O3021" s="244"/>
      <c r="P3021" s="11"/>
      <c r="Q3021" s="245"/>
      <c r="R3021" s="11"/>
      <c r="S3021" s="11"/>
      <c r="T3021" s="11"/>
      <c r="U3021" s="11"/>
      <c r="V3021" s="11"/>
      <c r="W3021" s="11"/>
      <c r="X3021" s="11"/>
      <c r="Y3021" s="11"/>
      <c r="Z3021" s="246"/>
      <c r="AA30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1" s="250" t="e">
        <f>IF(tbl_TransDet_Exp[[#This Row],[+/-  (HR GL Detail)]]&lt;&gt;"",tbl_TransDet_Exp[[#This Row],[+/-  (HR GL Detail)]],IF(#REF!&lt;&gt;"",#REF!,""))</f>
        <v>#REF!</v>
      </c>
      <c r="AC3021" s="250" t="str">
        <f t="shared" si="144"/>
        <v>https://financials.omni.fsu.edu/psp/sprdfi/EMPLOYEE/ERP/c/AUDIT_EXPENSE_FUNCTIONS.TE_EXP_SHEET_INQ.GBL?SHEET_ID=</v>
      </c>
      <c r="AD3021" s="250" t="str">
        <f t="shared" si="145"/>
        <v>&amp;PAGE=EX_SHEET_ENTRY</v>
      </c>
      <c r="AE3021" s="250" t="str">
        <f>IF(LEFT(tbl_TransDet_Exp[[#This Row],[Journal Id]],2)="EX",TEXT(tbl_TransDet_Exp[[#This Row],[Vch /Ex /PayId]],"0000000000"),"")</f>
        <v/>
      </c>
      <c r="AF3021" s="250" t="b">
        <f>IF(tbl_TransDet_Exp[[#This Row],[ER Lookup and Format]]&lt;&gt;"",CONCATENATE(tbl_TransDet_Exp[[#This Row],[https://financials.omni.fsu.edu/psp/sprdfi/EMPLOYEE/ERP/c/AUDIT_EXPENSE_FUNCTIONS.TE_EXP_SHEET_INQ.GBL?SHEET_ID=]],AE3021,tbl_TransDet_Exp[[#This Row],[&amp;PAGE=EX_SHEET_ENTRY]]))</f>
        <v>0</v>
      </c>
      <c r="AG3021" s="250" t="str">
        <f t="shared" si="146"/>
        <v>https://docmgmt.its.fsu.edu/NolijWeb/public/apiLoginCheck.jsp?redir=../documentviewer/%3FdocumentId%3D</v>
      </c>
      <c r="AH30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1" s="250" t="str">
        <f>tbl_TransDet_Exp[[#Headers],[&amp;TargetFrameName=None]]</f>
        <v>&amp;TargetFrameName=None</v>
      </c>
      <c r="AJ30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1" s="71"/>
      <c r="AN3021" s="22"/>
      <c r="AO3021" s="22"/>
      <c r="AP3021" s="208"/>
      <c r="AQ3021" s="42" t="e">
        <f>IF(tbl_TransDet_Exp[[#This Row],[Custom SR Type]]="",INDEX(SR_Lookup[Section Name],MATCH(tbl_TransDet_Exp[[#This Row],[Account]],SR_Lookup[Account],0)),tbl_TransDet_Exp[[#This Row],[Custom SR Type]])</f>
        <v>#N/A</v>
      </c>
      <c r="AR3021" s="42">
        <f>VALUE(CONCATENATE(C3021,TEXT(tbl_TransDet_Exp[[#This Row],[Pd]],"00")))</f>
        <v>0</v>
      </c>
      <c r="AS3021" s="42" t="str">
        <f>TEXT(tbl_TransDet_Exp[[#This Row],[Project Id]],"000000")</f>
        <v>000000</v>
      </c>
      <c r="AT3021" s="42" t="e">
        <f>INDEX(Table11[Description],MATCH(tbl_TransDet_Exp[[#This Row],[Account]],Table11[GL Account],0))</f>
        <v>#N/A</v>
      </c>
      <c r="AU30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2" spans="2:47">
      <c r="B3022" s="11"/>
      <c r="C3022" s="243"/>
      <c r="D3022" s="243"/>
      <c r="E3022" s="11"/>
      <c r="F3022" s="11"/>
      <c r="G3022" s="11"/>
      <c r="H3022" s="11"/>
      <c r="I3022" s="11"/>
      <c r="J3022" s="11"/>
      <c r="K3022" s="11"/>
      <c r="L3022" s="11"/>
      <c r="M3022" s="11"/>
      <c r="N3022" s="11"/>
      <c r="O3022" s="244"/>
      <c r="P3022" s="11"/>
      <c r="Q3022" s="245"/>
      <c r="R3022" s="11"/>
      <c r="S3022" s="11"/>
      <c r="T3022" s="11"/>
      <c r="U3022" s="11"/>
      <c r="V3022" s="11"/>
      <c r="W3022" s="11"/>
      <c r="X3022" s="11"/>
      <c r="Y3022" s="11"/>
      <c r="Z3022" s="246"/>
      <c r="AA30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2" s="250" t="e">
        <f>IF(tbl_TransDet_Exp[[#This Row],[+/-  (HR GL Detail)]]&lt;&gt;"",tbl_TransDet_Exp[[#This Row],[+/-  (HR GL Detail)]],IF(#REF!&lt;&gt;"",#REF!,""))</f>
        <v>#REF!</v>
      </c>
      <c r="AC3022" s="250" t="str">
        <f t="shared" si="144"/>
        <v>https://financials.omni.fsu.edu/psp/sprdfi/EMPLOYEE/ERP/c/AUDIT_EXPENSE_FUNCTIONS.TE_EXP_SHEET_INQ.GBL?SHEET_ID=</v>
      </c>
      <c r="AD3022" s="250" t="str">
        <f t="shared" si="145"/>
        <v>&amp;PAGE=EX_SHEET_ENTRY</v>
      </c>
      <c r="AE3022" s="250" t="str">
        <f>IF(LEFT(tbl_TransDet_Exp[[#This Row],[Journal Id]],2)="EX",TEXT(tbl_TransDet_Exp[[#This Row],[Vch /Ex /PayId]],"0000000000"),"")</f>
        <v/>
      </c>
      <c r="AF3022" s="250" t="b">
        <f>IF(tbl_TransDet_Exp[[#This Row],[ER Lookup and Format]]&lt;&gt;"",CONCATENATE(tbl_TransDet_Exp[[#This Row],[https://financials.omni.fsu.edu/psp/sprdfi/EMPLOYEE/ERP/c/AUDIT_EXPENSE_FUNCTIONS.TE_EXP_SHEET_INQ.GBL?SHEET_ID=]],AE3022,tbl_TransDet_Exp[[#This Row],[&amp;PAGE=EX_SHEET_ENTRY]]))</f>
        <v>0</v>
      </c>
      <c r="AG3022" s="250" t="str">
        <f t="shared" si="146"/>
        <v>https://docmgmt.its.fsu.edu/NolijWeb/public/apiLoginCheck.jsp?redir=../documentviewer/%3FdocumentId%3D</v>
      </c>
      <c r="AH30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2" s="250" t="str">
        <f>tbl_TransDet_Exp[[#Headers],[&amp;TargetFrameName=None]]</f>
        <v>&amp;TargetFrameName=None</v>
      </c>
      <c r="AJ30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2" s="71"/>
      <c r="AN3022" s="22"/>
      <c r="AO3022" s="22"/>
      <c r="AP3022" s="208"/>
      <c r="AQ3022" s="42" t="e">
        <f>IF(tbl_TransDet_Exp[[#This Row],[Custom SR Type]]="",INDEX(SR_Lookup[Section Name],MATCH(tbl_TransDet_Exp[[#This Row],[Account]],SR_Lookup[Account],0)),tbl_TransDet_Exp[[#This Row],[Custom SR Type]])</f>
        <v>#N/A</v>
      </c>
      <c r="AR3022" s="42">
        <f>VALUE(CONCATENATE(C3022,TEXT(tbl_TransDet_Exp[[#This Row],[Pd]],"00")))</f>
        <v>0</v>
      </c>
      <c r="AS3022" s="42" t="str">
        <f>TEXT(tbl_TransDet_Exp[[#This Row],[Project Id]],"000000")</f>
        <v>000000</v>
      </c>
      <c r="AT3022" s="42" t="e">
        <f>INDEX(Table11[Description],MATCH(tbl_TransDet_Exp[[#This Row],[Account]],Table11[GL Account],0))</f>
        <v>#N/A</v>
      </c>
      <c r="AU30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3" spans="2:47">
      <c r="B3023" s="11"/>
      <c r="C3023" s="243"/>
      <c r="D3023" s="243"/>
      <c r="E3023" s="11"/>
      <c r="F3023" s="11"/>
      <c r="G3023" s="11"/>
      <c r="H3023" s="11"/>
      <c r="I3023" s="11"/>
      <c r="J3023" s="11"/>
      <c r="K3023" s="11"/>
      <c r="L3023" s="11"/>
      <c r="M3023" s="11"/>
      <c r="N3023" s="11"/>
      <c r="O3023" s="244"/>
      <c r="P3023" s="11"/>
      <c r="Q3023" s="245"/>
      <c r="R3023" s="11"/>
      <c r="S3023" s="11"/>
      <c r="T3023" s="11"/>
      <c r="U3023" s="11"/>
      <c r="V3023" s="11"/>
      <c r="W3023" s="11"/>
      <c r="X3023" s="11"/>
      <c r="Y3023" s="11"/>
      <c r="Z3023" s="246"/>
      <c r="AA30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3" s="250" t="e">
        <f>IF(tbl_TransDet_Exp[[#This Row],[+/-  (HR GL Detail)]]&lt;&gt;"",tbl_TransDet_Exp[[#This Row],[+/-  (HR GL Detail)]],IF(#REF!&lt;&gt;"",#REF!,""))</f>
        <v>#REF!</v>
      </c>
      <c r="AC3023" s="250" t="str">
        <f t="shared" si="144"/>
        <v>https://financials.omni.fsu.edu/psp/sprdfi/EMPLOYEE/ERP/c/AUDIT_EXPENSE_FUNCTIONS.TE_EXP_SHEET_INQ.GBL?SHEET_ID=</v>
      </c>
      <c r="AD3023" s="250" t="str">
        <f t="shared" si="145"/>
        <v>&amp;PAGE=EX_SHEET_ENTRY</v>
      </c>
      <c r="AE3023" s="250" t="str">
        <f>IF(LEFT(tbl_TransDet_Exp[[#This Row],[Journal Id]],2)="EX",TEXT(tbl_TransDet_Exp[[#This Row],[Vch /Ex /PayId]],"0000000000"),"")</f>
        <v/>
      </c>
      <c r="AF3023" s="250" t="b">
        <f>IF(tbl_TransDet_Exp[[#This Row],[ER Lookup and Format]]&lt;&gt;"",CONCATENATE(tbl_TransDet_Exp[[#This Row],[https://financials.omni.fsu.edu/psp/sprdfi/EMPLOYEE/ERP/c/AUDIT_EXPENSE_FUNCTIONS.TE_EXP_SHEET_INQ.GBL?SHEET_ID=]],AE3023,tbl_TransDet_Exp[[#This Row],[&amp;PAGE=EX_SHEET_ENTRY]]))</f>
        <v>0</v>
      </c>
      <c r="AG3023" s="250" t="str">
        <f t="shared" si="146"/>
        <v>https://docmgmt.its.fsu.edu/NolijWeb/public/apiLoginCheck.jsp?redir=../documentviewer/%3FdocumentId%3D</v>
      </c>
      <c r="AH30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3" s="250" t="str">
        <f>tbl_TransDet_Exp[[#Headers],[&amp;TargetFrameName=None]]</f>
        <v>&amp;TargetFrameName=None</v>
      </c>
      <c r="AJ30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3" s="71"/>
      <c r="AN3023" s="22"/>
      <c r="AO3023" s="22"/>
      <c r="AP3023" s="208"/>
      <c r="AQ3023" s="42" t="e">
        <f>IF(tbl_TransDet_Exp[[#This Row],[Custom SR Type]]="",INDEX(SR_Lookup[Section Name],MATCH(tbl_TransDet_Exp[[#This Row],[Account]],SR_Lookup[Account],0)),tbl_TransDet_Exp[[#This Row],[Custom SR Type]])</f>
        <v>#N/A</v>
      </c>
      <c r="AR3023" s="42">
        <f>VALUE(CONCATENATE(C3023,TEXT(tbl_TransDet_Exp[[#This Row],[Pd]],"00")))</f>
        <v>0</v>
      </c>
      <c r="AS3023" s="42" t="str">
        <f>TEXT(tbl_TransDet_Exp[[#This Row],[Project Id]],"000000")</f>
        <v>000000</v>
      </c>
      <c r="AT3023" s="42" t="e">
        <f>INDEX(Table11[Description],MATCH(tbl_TransDet_Exp[[#This Row],[Account]],Table11[GL Account],0))</f>
        <v>#N/A</v>
      </c>
      <c r="AU30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4" spans="2:47">
      <c r="B3024" s="11"/>
      <c r="C3024" s="243"/>
      <c r="D3024" s="243"/>
      <c r="E3024" s="11"/>
      <c r="F3024" s="11"/>
      <c r="G3024" s="11"/>
      <c r="H3024" s="11"/>
      <c r="I3024" s="11"/>
      <c r="J3024" s="11"/>
      <c r="K3024" s="11"/>
      <c r="L3024" s="11"/>
      <c r="M3024" s="11"/>
      <c r="N3024" s="11"/>
      <c r="O3024" s="244"/>
      <c r="P3024" s="11"/>
      <c r="Q3024" s="245"/>
      <c r="R3024" s="11"/>
      <c r="S3024" s="11"/>
      <c r="T3024" s="11"/>
      <c r="U3024" s="11"/>
      <c r="V3024" s="11"/>
      <c r="W3024" s="11"/>
      <c r="X3024" s="11"/>
      <c r="Y3024" s="11"/>
      <c r="Z3024" s="246"/>
      <c r="AA30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4" s="250" t="e">
        <f>IF(tbl_TransDet_Exp[[#This Row],[+/-  (HR GL Detail)]]&lt;&gt;"",tbl_TransDet_Exp[[#This Row],[+/-  (HR GL Detail)]],IF(#REF!&lt;&gt;"",#REF!,""))</f>
        <v>#REF!</v>
      </c>
      <c r="AC3024" s="250" t="str">
        <f t="shared" si="144"/>
        <v>https://financials.omni.fsu.edu/psp/sprdfi/EMPLOYEE/ERP/c/AUDIT_EXPENSE_FUNCTIONS.TE_EXP_SHEET_INQ.GBL?SHEET_ID=</v>
      </c>
      <c r="AD3024" s="250" t="str">
        <f t="shared" si="145"/>
        <v>&amp;PAGE=EX_SHEET_ENTRY</v>
      </c>
      <c r="AE3024" s="250" t="str">
        <f>IF(LEFT(tbl_TransDet_Exp[[#This Row],[Journal Id]],2)="EX",TEXT(tbl_TransDet_Exp[[#This Row],[Vch /Ex /PayId]],"0000000000"),"")</f>
        <v/>
      </c>
      <c r="AF3024" s="250" t="b">
        <f>IF(tbl_TransDet_Exp[[#This Row],[ER Lookup and Format]]&lt;&gt;"",CONCATENATE(tbl_TransDet_Exp[[#This Row],[https://financials.omni.fsu.edu/psp/sprdfi/EMPLOYEE/ERP/c/AUDIT_EXPENSE_FUNCTIONS.TE_EXP_SHEET_INQ.GBL?SHEET_ID=]],AE3024,tbl_TransDet_Exp[[#This Row],[&amp;PAGE=EX_SHEET_ENTRY]]))</f>
        <v>0</v>
      </c>
      <c r="AG3024" s="250" t="str">
        <f t="shared" si="146"/>
        <v>https://docmgmt.its.fsu.edu/NolijWeb/public/apiLoginCheck.jsp?redir=../documentviewer/%3FdocumentId%3D</v>
      </c>
      <c r="AH30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4" s="250" t="str">
        <f>tbl_TransDet_Exp[[#Headers],[&amp;TargetFrameName=None]]</f>
        <v>&amp;TargetFrameName=None</v>
      </c>
      <c r="AJ30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4" s="71"/>
      <c r="AN3024" s="22"/>
      <c r="AO3024" s="22"/>
      <c r="AP3024" s="208"/>
      <c r="AQ3024" s="42" t="e">
        <f>IF(tbl_TransDet_Exp[[#This Row],[Custom SR Type]]="",INDEX(SR_Lookup[Section Name],MATCH(tbl_TransDet_Exp[[#This Row],[Account]],SR_Lookup[Account],0)),tbl_TransDet_Exp[[#This Row],[Custom SR Type]])</f>
        <v>#N/A</v>
      </c>
      <c r="AR3024" s="42">
        <f>VALUE(CONCATENATE(C3024,TEXT(tbl_TransDet_Exp[[#This Row],[Pd]],"00")))</f>
        <v>0</v>
      </c>
      <c r="AS3024" s="42" t="str">
        <f>TEXT(tbl_TransDet_Exp[[#This Row],[Project Id]],"000000")</f>
        <v>000000</v>
      </c>
      <c r="AT3024" s="42" t="e">
        <f>INDEX(Table11[Description],MATCH(tbl_TransDet_Exp[[#This Row],[Account]],Table11[GL Account],0))</f>
        <v>#N/A</v>
      </c>
      <c r="AU30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5" spans="2:47">
      <c r="B3025" s="11"/>
      <c r="C3025" s="243"/>
      <c r="D3025" s="243"/>
      <c r="E3025" s="11"/>
      <c r="F3025" s="11"/>
      <c r="G3025" s="11"/>
      <c r="H3025" s="11"/>
      <c r="I3025" s="11"/>
      <c r="J3025" s="11"/>
      <c r="K3025" s="11"/>
      <c r="L3025" s="11"/>
      <c r="M3025" s="11"/>
      <c r="N3025" s="11"/>
      <c r="O3025" s="244"/>
      <c r="P3025" s="11"/>
      <c r="Q3025" s="245"/>
      <c r="R3025" s="11"/>
      <c r="S3025" s="11"/>
      <c r="T3025" s="11"/>
      <c r="U3025" s="11"/>
      <c r="V3025" s="11"/>
      <c r="W3025" s="11"/>
      <c r="X3025" s="11"/>
      <c r="Y3025" s="11"/>
      <c r="Z3025" s="246"/>
      <c r="AA30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5" s="250" t="e">
        <f>IF(tbl_TransDet_Exp[[#This Row],[+/-  (HR GL Detail)]]&lt;&gt;"",tbl_TransDet_Exp[[#This Row],[+/-  (HR GL Detail)]],IF(#REF!&lt;&gt;"",#REF!,""))</f>
        <v>#REF!</v>
      </c>
      <c r="AC3025" s="250" t="str">
        <f t="shared" si="144"/>
        <v>https://financials.omni.fsu.edu/psp/sprdfi/EMPLOYEE/ERP/c/AUDIT_EXPENSE_FUNCTIONS.TE_EXP_SHEET_INQ.GBL?SHEET_ID=</v>
      </c>
      <c r="AD3025" s="250" t="str">
        <f t="shared" si="145"/>
        <v>&amp;PAGE=EX_SHEET_ENTRY</v>
      </c>
      <c r="AE3025" s="250" t="str">
        <f>IF(LEFT(tbl_TransDet_Exp[[#This Row],[Journal Id]],2)="EX",TEXT(tbl_TransDet_Exp[[#This Row],[Vch /Ex /PayId]],"0000000000"),"")</f>
        <v/>
      </c>
      <c r="AF3025" s="250" t="b">
        <f>IF(tbl_TransDet_Exp[[#This Row],[ER Lookup and Format]]&lt;&gt;"",CONCATENATE(tbl_TransDet_Exp[[#This Row],[https://financials.omni.fsu.edu/psp/sprdfi/EMPLOYEE/ERP/c/AUDIT_EXPENSE_FUNCTIONS.TE_EXP_SHEET_INQ.GBL?SHEET_ID=]],AE3025,tbl_TransDet_Exp[[#This Row],[&amp;PAGE=EX_SHEET_ENTRY]]))</f>
        <v>0</v>
      </c>
      <c r="AG3025" s="250" t="str">
        <f t="shared" si="146"/>
        <v>https://docmgmt.its.fsu.edu/NolijWeb/public/apiLoginCheck.jsp?redir=../documentviewer/%3FdocumentId%3D</v>
      </c>
      <c r="AH30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5" s="250" t="str">
        <f>tbl_TransDet_Exp[[#Headers],[&amp;TargetFrameName=None]]</f>
        <v>&amp;TargetFrameName=None</v>
      </c>
      <c r="AJ30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5" s="71"/>
      <c r="AN3025" s="22"/>
      <c r="AO3025" s="22"/>
      <c r="AP3025" s="208"/>
      <c r="AQ3025" s="42" t="e">
        <f>IF(tbl_TransDet_Exp[[#This Row],[Custom SR Type]]="",INDEX(SR_Lookup[Section Name],MATCH(tbl_TransDet_Exp[[#This Row],[Account]],SR_Lookup[Account],0)),tbl_TransDet_Exp[[#This Row],[Custom SR Type]])</f>
        <v>#N/A</v>
      </c>
      <c r="AR3025" s="42">
        <f>VALUE(CONCATENATE(C3025,TEXT(tbl_TransDet_Exp[[#This Row],[Pd]],"00")))</f>
        <v>0</v>
      </c>
      <c r="AS3025" s="42" t="str">
        <f>TEXT(tbl_TransDet_Exp[[#This Row],[Project Id]],"000000")</f>
        <v>000000</v>
      </c>
      <c r="AT3025" s="42" t="e">
        <f>INDEX(Table11[Description],MATCH(tbl_TransDet_Exp[[#This Row],[Account]],Table11[GL Account],0))</f>
        <v>#N/A</v>
      </c>
      <c r="AU30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6" spans="2:47">
      <c r="B3026" s="11"/>
      <c r="C3026" s="243"/>
      <c r="D3026" s="243"/>
      <c r="E3026" s="11"/>
      <c r="F3026" s="11"/>
      <c r="G3026" s="11"/>
      <c r="H3026" s="11"/>
      <c r="I3026" s="11"/>
      <c r="J3026" s="11"/>
      <c r="K3026" s="11"/>
      <c r="L3026" s="11"/>
      <c r="M3026" s="11"/>
      <c r="N3026" s="11"/>
      <c r="O3026" s="244"/>
      <c r="P3026" s="11"/>
      <c r="Q3026" s="245"/>
      <c r="R3026" s="11"/>
      <c r="S3026" s="11"/>
      <c r="T3026" s="11"/>
      <c r="U3026" s="11"/>
      <c r="V3026" s="11"/>
      <c r="W3026" s="11"/>
      <c r="X3026" s="11"/>
      <c r="Y3026" s="11"/>
      <c r="Z3026" s="246"/>
      <c r="AA30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6" s="250" t="e">
        <f>IF(tbl_TransDet_Exp[[#This Row],[+/-  (HR GL Detail)]]&lt;&gt;"",tbl_TransDet_Exp[[#This Row],[+/-  (HR GL Detail)]],IF(#REF!&lt;&gt;"",#REF!,""))</f>
        <v>#REF!</v>
      </c>
      <c r="AC3026" s="250" t="str">
        <f t="shared" si="144"/>
        <v>https://financials.omni.fsu.edu/psp/sprdfi/EMPLOYEE/ERP/c/AUDIT_EXPENSE_FUNCTIONS.TE_EXP_SHEET_INQ.GBL?SHEET_ID=</v>
      </c>
      <c r="AD3026" s="250" t="str">
        <f t="shared" si="145"/>
        <v>&amp;PAGE=EX_SHEET_ENTRY</v>
      </c>
      <c r="AE3026" s="250" t="str">
        <f>IF(LEFT(tbl_TransDet_Exp[[#This Row],[Journal Id]],2)="EX",TEXT(tbl_TransDet_Exp[[#This Row],[Vch /Ex /PayId]],"0000000000"),"")</f>
        <v/>
      </c>
      <c r="AF3026" s="250" t="b">
        <f>IF(tbl_TransDet_Exp[[#This Row],[ER Lookup and Format]]&lt;&gt;"",CONCATENATE(tbl_TransDet_Exp[[#This Row],[https://financials.omni.fsu.edu/psp/sprdfi/EMPLOYEE/ERP/c/AUDIT_EXPENSE_FUNCTIONS.TE_EXP_SHEET_INQ.GBL?SHEET_ID=]],AE3026,tbl_TransDet_Exp[[#This Row],[&amp;PAGE=EX_SHEET_ENTRY]]))</f>
        <v>0</v>
      </c>
      <c r="AG3026" s="250" t="str">
        <f t="shared" si="146"/>
        <v>https://docmgmt.its.fsu.edu/NolijWeb/public/apiLoginCheck.jsp?redir=../documentviewer/%3FdocumentId%3D</v>
      </c>
      <c r="AH30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6" s="250" t="str">
        <f>tbl_TransDet_Exp[[#Headers],[&amp;TargetFrameName=None]]</f>
        <v>&amp;TargetFrameName=None</v>
      </c>
      <c r="AJ30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6" s="71"/>
      <c r="AN3026" s="22"/>
      <c r="AO3026" s="22"/>
      <c r="AP3026" s="208"/>
      <c r="AQ3026" s="42" t="e">
        <f>IF(tbl_TransDet_Exp[[#This Row],[Custom SR Type]]="",INDEX(SR_Lookup[Section Name],MATCH(tbl_TransDet_Exp[[#This Row],[Account]],SR_Lookup[Account],0)),tbl_TransDet_Exp[[#This Row],[Custom SR Type]])</f>
        <v>#N/A</v>
      </c>
      <c r="AR3026" s="42">
        <f>VALUE(CONCATENATE(C3026,TEXT(tbl_TransDet_Exp[[#This Row],[Pd]],"00")))</f>
        <v>0</v>
      </c>
      <c r="AS3026" s="42" t="str">
        <f>TEXT(tbl_TransDet_Exp[[#This Row],[Project Id]],"000000")</f>
        <v>000000</v>
      </c>
      <c r="AT3026" s="42" t="e">
        <f>INDEX(Table11[Description],MATCH(tbl_TransDet_Exp[[#This Row],[Account]],Table11[GL Account],0))</f>
        <v>#N/A</v>
      </c>
      <c r="AU30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7" spans="2:47">
      <c r="B3027" s="11"/>
      <c r="C3027" s="243"/>
      <c r="D3027" s="243"/>
      <c r="E3027" s="11"/>
      <c r="F3027" s="11"/>
      <c r="G3027" s="11"/>
      <c r="H3027" s="11"/>
      <c r="I3027" s="11"/>
      <c r="J3027" s="11"/>
      <c r="K3027" s="11"/>
      <c r="L3027" s="11"/>
      <c r="M3027" s="11"/>
      <c r="N3027" s="11"/>
      <c r="O3027" s="244"/>
      <c r="P3027" s="11"/>
      <c r="Q3027" s="245"/>
      <c r="R3027" s="11"/>
      <c r="S3027" s="11"/>
      <c r="T3027" s="11"/>
      <c r="U3027" s="11"/>
      <c r="V3027" s="11"/>
      <c r="W3027" s="11"/>
      <c r="X3027" s="11"/>
      <c r="Y3027" s="11"/>
      <c r="Z3027" s="246"/>
      <c r="AA30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7" s="250" t="e">
        <f>IF(tbl_TransDet_Exp[[#This Row],[+/-  (HR GL Detail)]]&lt;&gt;"",tbl_TransDet_Exp[[#This Row],[+/-  (HR GL Detail)]],IF(#REF!&lt;&gt;"",#REF!,""))</f>
        <v>#REF!</v>
      </c>
      <c r="AC3027" s="250" t="str">
        <f t="shared" si="144"/>
        <v>https://financials.omni.fsu.edu/psp/sprdfi/EMPLOYEE/ERP/c/AUDIT_EXPENSE_FUNCTIONS.TE_EXP_SHEET_INQ.GBL?SHEET_ID=</v>
      </c>
      <c r="AD3027" s="250" t="str">
        <f t="shared" si="145"/>
        <v>&amp;PAGE=EX_SHEET_ENTRY</v>
      </c>
      <c r="AE3027" s="250" t="str">
        <f>IF(LEFT(tbl_TransDet_Exp[[#This Row],[Journal Id]],2)="EX",TEXT(tbl_TransDet_Exp[[#This Row],[Vch /Ex /PayId]],"0000000000"),"")</f>
        <v/>
      </c>
      <c r="AF3027" s="250" t="b">
        <f>IF(tbl_TransDet_Exp[[#This Row],[ER Lookup and Format]]&lt;&gt;"",CONCATENATE(tbl_TransDet_Exp[[#This Row],[https://financials.omni.fsu.edu/psp/sprdfi/EMPLOYEE/ERP/c/AUDIT_EXPENSE_FUNCTIONS.TE_EXP_SHEET_INQ.GBL?SHEET_ID=]],AE3027,tbl_TransDet_Exp[[#This Row],[&amp;PAGE=EX_SHEET_ENTRY]]))</f>
        <v>0</v>
      </c>
      <c r="AG3027" s="250" t="str">
        <f t="shared" si="146"/>
        <v>https://docmgmt.its.fsu.edu/NolijWeb/public/apiLoginCheck.jsp?redir=../documentviewer/%3FdocumentId%3D</v>
      </c>
      <c r="AH30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7" s="250" t="str">
        <f>tbl_TransDet_Exp[[#Headers],[&amp;TargetFrameName=None]]</f>
        <v>&amp;TargetFrameName=None</v>
      </c>
      <c r="AJ30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7" s="71"/>
      <c r="AN3027" s="22"/>
      <c r="AO3027" s="22"/>
      <c r="AP3027" s="208"/>
      <c r="AQ3027" s="42" t="e">
        <f>IF(tbl_TransDet_Exp[[#This Row],[Custom SR Type]]="",INDEX(SR_Lookup[Section Name],MATCH(tbl_TransDet_Exp[[#This Row],[Account]],SR_Lookup[Account],0)),tbl_TransDet_Exp[[#This Row],[Custom SR Type]])</f>
        <v>#N/A</v>
      </c>
      <c r="AR3027" s="42">
        <f>VALUE(CONCATENATE(C3027,TEXT(tbl_TransDet_Exp[[#This Row],[Pd]],"00")))</f>
        <v>0</v>
      </c>
      <c r="AS3027" s="42" t="str">
        <f>TEXT(tbl_TransDet_Exp[[#This Row],[Project Id]],"000000")</f>
        <v>000000</v>
      </c>
      <c r="AT3027" s="42" t="e">
        <f>INDEX(Table11[Description],MATCH(tbl_TransDet_Exp[[#This Row],[Account]],Table11[GL Account],0))</f>
        <v>#N/A</v>
      </c>
      <c r="AU30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8" spans="2:47">
      <c r="B3028" s="11"/>
      <c r="C3028" s="243"/>
      <c r="D3028" s="243"/>
      <c r="E3028" s="11"/>
      <c r="F3028" s="11"/>
      <c r="G3028" s="11"/>
      <c r="H3028" s="11"/>
      <c r="I3028" s="11"/>
      <c r="J3028" s="11"/>
      <c r="K3028" s="11"/>
      <c r="L3028" s="11"/>
      <c r="M3028" s="11"/>
      <c r="N3028" s="11"/>
      <c r="O3028" s="244"/>
      <c r="P3028" s="11"/>
      <c r="Q3028" s="245"/>
      <c r="R3028" s="11"/>
      <c r="S3028" s="11"/>
      <c r="T3028" s="11"/>
      <c r="U3028" s="11"/>
      <c r="V3028" s="11"/>
      <c r="W3028" s="11"/>
      <c r="X3028" s="11"/>
      <c r="Y3028" s="11"/>
      <c r="Z3028" s="246"/>
      <c r="AA30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8" s="250" t="e">
        <f>IF(tbl_TransDet_Exp[[#This Row],[+/-  (HR GL Detail)]]&lt;&gt;"",tbl_TransDet_Exp[[#This Row],[+/-  (HR GL Detail)]],IF(#REF!&lt;&gt;"",#REF!,""))</f>
        <v>#REF!</v>
      </c>
      <c r="AC3028" s="250" t="str">
        <f t="shared" si="144"/>
        <v>https://financials.omni.fsu.edu/psp/sprdfi/EMPLOYEE/ERP/c/AUDIT_EXPENSE_FUNCTIONS.TE_EXP_SHEET_INQ.GBL?SHEET_ID=</v>
      </c>
      <c r="AD3028" s="250" t="str">
        <f t="shared" si="145"/>
        <v>&amp;PAGE=EX_SHEET_ENTRY</v>
      </c>
      <c r="AE3028" s="250" t="str">
        <f>IF(LEFT(tbl_TransDet_Exp[[#This Row],[Journal Id]],2)="EX",TEXT(tbl_TransDet_Exp[[#This Row],[Vch /Ex /PayId]],"0000000000"),"")</f>
        <v/>
      </c>
      <c r="AF3028" s="250" t="b">
        <f>IF(tbl_TransDet_Exp[[#This Row],[ER Lookup and Format]]&lt;&gt;"",CONCATENATE(tbl_TransDet_Exp[[#This Row],[https://financials.omni.fsu.edu/psp/sprdfi/EMPLOYEE/ERP/c/AUDIT_EXPENSE_FUNCTIONS.TE_EXP_SHEET_INQ.GBL?SHEET_ID=]],AE3028,tbl_TransDet_Exp[[#This Row],[&amp;PAGE=EX_SHEET_ENTRY]]))</f>
        <v>0</v>
      </c>
      <c r="AG3028" s="250" t="str">
        <f t="shared" si="146"/>
        <v>https://docmgmt.its.fsu.edu/NolijWeb/public/apiLoginCheck.jsp?redir=../documentviewer/%3FdocumentId%3D</v>
      </c>
      <c r="AH30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8" s="250" t="str">
        <f>tbl_TransDet_Exp[[#Headers],[&amp;TargetFrameName=None]]</f>
        <v>&amp;TargetFrameName=None</v>
      </c>
      <c r="AJ30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8" s="71"/>
      <c r="AN3028" s="22"/>
      <c r="AO3028" s="22"/>
      <c r="AP3028" s="208"/>
      <c r="AQ3028" s="42" t="e">
        <f>IF(tbl_TransDet_Exp[[#This Row],[Custom SR Type]]="",INDEX(SR_Lookup[Section Name],MATCH(tbl_TransDet_Exp[[#This Row],[Account]],SR_Lookup[Account],0)),tbl_TransDet_Exp[[#This Row],[Custom SR Type]])</f>
        <v>#N/A</v>
      </c>
      <c r="AR3028" s="42">
        <f>VALUE(CONCATENATE(C3028,TEXT(tbl_TransDet_Exp[[#This Row],[Pd]],"00")))</f>
        <v>0</v>
      </c>
      <c r="AS3028" s="42" t="str">
        <f>TEXT(tbl_TransDet_Exp[[#This Row],[Project Id]],"000000")</f>
        <v>000000</v>
      </c>
      <c r="AT3028" s="42" t="e">
        <f>INDEX(Table11[Description],MATCH(tbl_TransDet_Exp[[#This Row],[Account]],Table11[GL Account],0))</f>
        <v>#N/A</v>
      </c>
      <c r="AU30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29" spans="2:47">
      <c r="B3029" s="11"/>
      <c r="C3029" s="243"/>
      <c r="D3029" s="243"/>
      <c r="E3029" s="11"/>
      <c r="F3029" s="11"/>
      <c r="G3029" s="11"/>
      <c r="H3029" s="11"/>
      <c r="I3029" s="11"/>
      <c r="J3029" s="11"/>
      <c r="K3029" s="11"/>
      <c r="L3029" s="11"/>
      <c r="M3029" s="11"/>
      <c r="N3029" s="11"/>
      <c r="O3029" s="244"/>
      <c r="P3029" s="11"/>
      <c r="Q3029" s="245"/>
      <c r="R3029" s="11"/>
      <c r="S3029" s="11"/>
      <c r="T3029" s="11"/>
      <c r="U3029" s="11"/>
      <c r="V3029" s="11"/>
      <c r="W3029" s="11"/>
      <c r="X3029" s="11"/>
      <c r="Y3029" s="11"/>
      <c r="Z3029" s="246"/>
      <c r="AA30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29" s="250" t="e">
        <f>IF(tbl_TransDet_Exp[[#This Row],[+/-  (HR GL Detail)]]&lt;&gt;"",tbl_TransDet_Exp[[#This Row],[+/-  (HR GL Detail)]],IF(#REF!&lt;&gt;"",#REF!,""))</f>
        <v>#REF!</v>
      </c>
      <c r="AC3029" s="250" t="str">
        <f t="shared" si="144"/>
        <v>https://financials.omni.fsu.edu/psp/sprdfi/EMPLOYEE/ERP/c/AUDIT_EXPENSE_FUNCTIONS.TE_EXP_SHEET_INQ.GBL?SHEET_ID=</v>
      </c>
      <c r="AD3029" s="250" t="str">
        <f t="shared" si="145"/>
        <v>&amp;PAGE=EX_SHEET_ENTRY</v>
      </c>
      <c r="AE3029" s="250" t="str">
        <f>IF(LEFT(tbl_TransDet_Exp[[#This Row],[Journal Id]],2)="EX",TEXT(tbl_TransDet_Exp[[#This Row],[Vch /Ex /PayId]],"0000000000"),"")</f>
        <v/>
      </c>
      <c r="AF3029" s="250" t="b">
        <f>IF(tbl_TransDet_Exp[[#This Row],[ER Lookup and Format]]&lt;&gt;"",CONCATENATE(tbl_TransDet_Exp[[#This Row],[https://financials.omni.fsu.edu/psp/sprdfi/EMPLOYEE/ERP/c/AUDIT_EXPENSE_FUNCTIONS.TE_EXP_SHEET_INQ.GBL?SHEET_ID=]],AE3029,tbl_TransDet_Exp[[#This Row],[&amp;PAGE=EX_SHEET_ENTRY]]))</f>
        <v>0</v>
      </c>
      <c r="AG3029" s="250" t="str">
        <f t="shared" si="146"/>
        <v>https://docmgmt.its.fsu.edu/NolijWeb/public/apiLoginCheck.jsp?redir=../documentviewer/%3FdocumentId%3D</v>
      </c>
      <c r="AH30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29" s="250" t="str">
        <f>tbl_TransDet_Exp[[#Headers],[&amp;TargetFrameName=None]]</f>
        <v>&amp;TargetFrameName=None</v>
      </c>
      <c r="AJ30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29" s="71"/>
      <c r="AN3029" s="22"/>
      <c r="AO3029" s="22"/>
      <c r="AP3029" s="208"/>
      <c r="AQ3029" s="42" t="e">
        <f>IF(tbl_TransDet_Exp[[#This Row],[Custom SR Type]]="",INDEX(SR_Lookup[Section Name],MATCH(tbl_TransDet_Exp[[#This Row],[Account]],SR_Lookup[Account],0)),tbl_TransDet_Exp[[#This Row],[Custom SR Type]])</f>
        <v>#N/A</v>
      </c>
      <c r="AR3029" s="42">
        <f>VALUE(CONCATENATE(C3029,TEXT(tbl_TransDet_Exp[[#This Row],[Pd]],"00")))</f>
        <v>0</v>
      </c>
      <c r="AS3029" s="42" t="str">
        <f>TEXT(tbl_TransDet_Exp[[#This Row],[Project Id]],"000000")</f>
        <v>000000</v>
      </c>
      <c r="AT3029" s="42" t="e">
        <f>INDEX(Table11[Description],MATCH(tbl_TransDet_Exp[[#This Row],[Account]],Table11[GL Account],0))</f>
        <v>#N/A</v>
      </c>
      <c r="AU30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0" spans="2:47">
      <c r="B3030" s="11"/>
      <c r="C3030" s="243"/>
      <c r="D3030" s="243"/>
      <c r="E3030" s="11"/>
      <c r="F3030" s="11"/>
      <c r="G3030" s="11"/>
      <c r="H3030" s="11"/>
      <c r="I3030" s="11"/>
      <c r="J3030" s="11"/>
      <c r="K3030" s="11"/>
      <c r="L3030" s="11"/>
      <c r="M3030" s="11"/>
      <c r="N3030" s="11"/>
      <c r="O3030" s="244"/>
      <c r="P3030" s="11"/>
      <c r="Q3030" s="245"/>
      <c r="R3030" s="11"/>
      <c r="S3030" s="11"/>
      <c r="T3030" s="11"/>
      <c r="U3030" s="11"/>
      <c r="V3030" s="11"/>
      <c r="W3030" s="11"/>
      <c r="X3030" s="11"/>
      <c r="Y3030" s="11"/>
      <c r="Z3030" s="246"/>
      <c r="AA30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0" s="250" t="e">
        <f>IF(tbl_TransDet_Exp[[#This Row],[+/-  (HR GL Detail)]]&lt;&gt;"",tbl_TransDet_Exp[[#This Row],[+/-  (HR GL Detail)]],IF(#REF!&lt;&gt;"",#REF!,""))</f>
        <v>#REF!</v>
      </c>
      <c r="AC3030" s="250" t="str">
        <f t="shared" si="144"/>
        <v>https://financials.omni.fsu.edu/psp/sprdfi/EMPLOYEE/ERP/c/AUDIT_EXPENSE_FUNCTIONS.TE_EXP_SHEET_INQ.GBL?SHEET_ID=</v>
      </c>
      <c r="AD3030" s="250" t="str">
        <f t="shared" si="145"/>
        <v>&amp;PAGE=EX_SHEET_ENTRY</v>
      </c>
      <c r="AE3030" s="250" t="str">
        <f>IF(LEFT(tbl_TransDet_Exp[[#This Row],[Journal Id]],2)="EX",TEXT(tbl_TransDet_Exp[[#This Row],[Vch /Ex /PayId]],"0000000000"),"")</f>
        <v/>
      </c>
      <c r="AF3030" s="250" t="b">
        <f>IF(tbl_TransDet_Exp[[#This Row],[ER Lookup and Format]]&lt;&gt;"",CONCATENATE(tbl_TransDet_Exp[[#This Row],[https://financials.omni.fsu.edu/psp/sprdfi/EMPLOYEE/ERP/c/AUDIT_EXPENSE_FUNCTIONS.TE_EXP_SHEET_INQ.GBL?SHEET_ID=]],AE3030,tbl_TransDet_Exp[[#This Row],[&amp;PAGE=EX_SHEET_ENTRY]]))</f>
        <v>0</v>
      </c>
      <c r="AG3030" s="250" t="str">
        <f t="shared" si="146"/>
        <v>https://docmgmt.its.fsu.edu/NolijWeb/public/apiLoginCheck.jsp?redir=../documentviewer/%3FdocumentId%3D</v>
      </c>
      <c r="AH30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0" s="250" t="str">
        <f>tbl_TransDet_Exp[[#Headers],[&amp;TargetFrameName=None]]</f>
        <v>&amp;TargetFrameName=None</v>
      </c>
      <c r="AJ30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0" s="71"/>
      <c r="AN3030" s="22"/>
      <c r="AO3030" s="22"/>
      <c r="AP3030" s="208"/>
      <c r="AQ3030" s="42" t="e">
        <f>IF(tbl_TransDet_Exp[[#This Row],[Custom SR Type]]="",INDEX(SR_Lookup[Section Name],MATCH(tbl_TransDet_Exp[[#This Row],[Account]],SR_Lookup[Account],0)),tbl_TransDet_Exp[[#This Row],[Custom SR Type]])</f>
        <v>#N/A</v>
      </c>
      <c r="AR3030" s="42">
        <f>VALUE(CONCATENATE(C3030,TEXT(tbl_TransDet_Exp[[#This Row],[Pd]],"00")))</f>
        <v>0</v>
      </c>
      <c r="AS3030" s="42" t="str">
        <f>TEXT(tbl_TransDet_Exp[[#This Row],[Project Id]],"000000")</f>
        <v>000000</v>
      </c>
      <c r="AT3030" s="42" t="e">
        <f>INDEX(Table11[Description],MATCH(tbl_TransDet_Exp[[#This Row],[Account]],Table11[GL Account],0))</f>
        <v>#N/A</v>
      </c>
      <c r="AU30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1" spans="2:47">
      <c r="B3031" s="11"/>
      <c r="C3031" s="243"/>
      <c r="D3031" s="243"/>
      <c r="E3031" s="11"/>
      <c r="F3031" s="11"/>
      <c r="G3031" s="11"/>
      <c r="H3031" s="11"/>
      <c r="I3031" s="11"/>
      <c r="J3031" s="11"/>
      <c r="K3031" s="11"/>
      <c r="L3031" s="11"/>
      <c r="M3031" s="11"/>
      <c r="N3031" s="11"/>
      <c r="O3031" s="244"/>
      <c r="P3031" s="11"/>
      <c r="Q3031" s="245"/>
      <c r="R3031" s="11"/>
      <c r="S3031" s="11"/>
      <c r="T3031" s="11"/>
      <c r="U3031" s="11"/>
      <c r="V3031" s="11"/>
      <c r="W3031" s="11"/>
      <c r="X3031" s="11"/>
      <c r="Y3031" s="11"/>
      <c r="Z3031" s="246"/>
      <c r="AA30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1" s="250" t="e">
        <f>IF(tbl_TransDet_Exp[[#This Row],[+/-  (HR GL Detail)]]&lt;&gt;"",tbl_TransDet_Exp[[#This Row],[+/-  (HR GL Detail)]],IF(#REF!&lt;&gt;"",#REF!,""))</f>
        <v>#REF!</v>
      </c>
      <c r="AC3031" s="250" t="str">
        <f t="shared" si="144"/>
        <v>https://financials.omni.fsu.edu/psp/sprdfi/EMPLOYEE/ERP/c/AUDIT_EXPENSE_FUNCTIONS.TE_EXP_SHEET_INQ.GBL?SHEET_ID=</v>
      </c>
      <c r="AD3031" s="250" t="str">
        <f t="shared" si="145"/>
        <v>&amp;PAGE=EX_SHEET_ENTRY</v>
      </c>
      <c r="AE3031" s="250" t="str">
        <f>IF(LEFT(tbl_TransDet_Exp[[#This Row],[Journal Id]],2)="EX",TEXT(tbl_TransDet_Exp[[#This Row],[Vch /Ex /PayId]],"0000000000"),"")</f>
        <v/>
      </c>
      <c r="AF3031" s="250" t="b">
        <f>IF(tbl_TransDet_Exp[[#This Row],[ER Lookup and Format]]&lt;&gt;"",CONCATENATE(tbl_TransDet_Exp[[#This Row],[https://financials.omni.fsu.edu/psp/sprdfi/EMPLOYEE/ERP/c/AUDIT_EXPENSE_FUNCTIONS.TE_EXP_SHEET_INQ.GBL?SHEET_ID=]],AE3031,tbl_TransDet_Exp[[#This Row],[&amp;PAGE=EX_SHEET_ENTRY]]))</f>
        <v>0</v>
      </c>
      <c r="AG3031" s="250" t="str">
        <f t="shared" si="146"/>
        <v>https://docmgmt.its.fsu.edu/NolijWeb/public/apiLoginCheck.jsp?redir=../documentviewer/%3FdocumentId%3D</v>
      </c>
      <c r="AH30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1" s="250" t="str">
        <f>tbl_TransDet_Exp[[#Headers],[&amp;TargetFrameName=None]]</f>
        <v>&amp;TargetFrameName=None</v>
      </c>
      <c r="AJ30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1" s="71"/>
      <c r="AN3031" s="22"/>
      <c r="AO3031" s="22"/>
      <c r="AP3031" s="208"/>
      <c r="AQ3031" s="42" t="e">
        <f>IF(tbl_TransDet_Exp[[#This Row],[Custom SR Type]]="",INDEX(SR_Lookup[Section Name],MATCH(tbl_TransDet_Exp[[#This Row],[Account]],SR_Lookup[Account],0)),tbl_TransDet_Exp[[#This Row],[Custom SR Type]])</f>
        <v>#N/A</v>
      </c>
      <c r="AR3031" s="42">
        <f>VALUE(CONCATENATE(C3031,TEXT(tbl_TransDet_Exp[[#This Row],[Pd]],"00")))</f>
        <v>0</v>
      </c>
      <c r="AS3031" s="42" t="str">
        <f>TEXT(tbl_TransDet_Exp[[#This Row],[Project Id]],"000000")</f>
        <v>000000</v>
      </c>
      <c r="AT3031" s="42" t="e">
        <f>INDEX(Table11[Description],MATCH(tbl_TransDet_Exp[[#This Row],[Account]],Table11[GL Account],0))</f>
        <v>#N/A</v>
      </c>
      <c r="AU30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2" spans="2:47">
      <c r="B3032" s="11"/>
      <c r="C3032" s="243"/>
      <c r="D3032" s="243"/>
      <c r="E3032" s="11"/>
      <c r="F3032" s="11"/>
      <c r="G3032" s="11"/>
      <c r="H3032" s="11"/>
      <c r="I3032" s="11"/>
      <c r="J3032" s="11"/>
      <c r="K3032" s="11"/>
      <c r="L3032" s="11"/>
      <c r="M3032" s="11"/>
      <c r="N3032" s="11"/>
      <c r="O3032" s="244"/>
      <c r="P3032" s="11"/>
      <c r="Q3032" s="245"/>
      <c r="R3032" s="11"/>
      <c r="S3032" s="11"/>
      <c r="T3032" s="11"/>
      <c r="U3032" s="11"/>
      <c r="V3032" s="11"/>
      <c r="W3032" s="11"/>
      <c r="X3032" s="11"/>
      <c r="Y3032" s="11"/>
      <c r="Z3032" s="246"/>
      <c r="AA30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2" s="250" t="e">
        <f>IF(tbl_TransDet_Exp[[#This Row],[+/-  (HR GL Detail)]]&lt;&gt;"",tbl_TransDet_Exp[[#This Row],[+/-  (HR GL Detail)]],IF(#REF!&lt;&gt;"",#REF!,""))</f>
        <v>#REF!</v>
      </c>
      <c r="AC3032" s="250" t="str">
        <f t="shared" si="144"/>
        <v>https://financials.omni.fsu.edu/psp/sprdfi/EMPLOYEE/ERP/c/AUDIT_EXPENSE_FUNCTIONS.TE_EXP_SHEET_INQ.GBL?SHEET_ID=</v>
      </c>
      <c r="AD3032" s="250" t="str">
        <f t="shared" si="145"/>
        <v>&amp;PAGE=EX_SHEET_ENTRY</v>
      </c>
      <c r="AE3032" s="250" t="str">
        <f>IF(LEFT(tbl_TransDet_Exp[[#This Row],[Journal Id]],2)="EX",TEXT(tbl_TransDet_Exp[[#This Row],[Vch /Ex /PayId]],"0000000000"),"")</f>
        <v/>
      </c>
      <c r="AF3032" s="250" t="b">
        <f>IF(tbl_TransDet_Exp[[#This Row],[ER Lookup and Format]]&lt;&gt;"",CONCATENATE(tbl_TransDet_Exp[[#This Row],[https://financials.omni.fsu.edu/psp/sprdfi/EMPLOYEE/ERP/c/AUDIT_EXPENSE_FUNCTIONS.TE_EXP_SHEET_INQ.GBL?SHEET_ID=]],AE3032,tbl_TransDet_Exp[[#This Row],[&amp;PAGE=EX_SHEET_ENTRY]]))</f>
        <v>0</v>
      </c>
      <c r="AG3032" s="250" t="str">
        <f t="shared" si="146"/>
        <v>https://docmgmt.its.fsu.edu/NolijWeb/public/apiLoginCheck.jsp?redir=../documentviewer/%3FdocumentId%3D</v>
      </c>
      <c r="AH30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2" s="250" t="str">
        <f>tbl_TransDet_Exp[[#Headers],[&amp;TargetFrameName=None]]</f>
        <v>&amp;TargetFrameName=None</v>
      </c>
      <c r="AJ30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2" s="71"/>
      <c r="AN3032" s="22"/>
      <c r="AO3032" s="22"/>
      <c r="AP3032" s="208"/>
      <c r="AQ3032" s="42" t="e">
        <f>IF(tbl_TransDet_Exp[[#This Row],[Custom SR Type]]="",INDEX(SR_Lookup[Section Name],MATCH(tbl_TransDet_Exp[[#This Row],[Account]],SR_Lookup[Account],0)),tbl_TransDet_Exp[[#This Row],[Custom SR Type]])</f>
        <v>#N/A</v>
      </c>
      <c r="AR3032" s="42">
        <f>VALUE(CONCATENATE(C3032,TEXT(tbl_TransDet_Exp[[#This Row],[Pd]],"00")))</f>
        <v>0</v>
      </c>
      <c r="AS3032" s="42" t="str">
        <f>TEXT(tbl_TransDet_Exp[[#This Row],[Project Id]],"000000")</f>
        <v>000000</v>
      </c>
      <c r="AT3032" s="42" t="e">
        <f>INDEX(Table11[Description],MATCH(tbl_TransDet_Exp[[#This Row],[Account]],Table11[GL Account],0))</f>
        <v>#N/A</v>
      </c>
      <c r="AU30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3" spans="2:47">
      <c r="B3033" s="11"/>
      <c r="C3033" s="243"/>
      <c r="D3033" s="243"/>
      <c r="E3033" s="11"/>
      <c r="F3033" s="11"/>
      <c r="G3033" s="11"/>
      <c r="H3033" s="11"/>
      <c r="I3033" s="11"/>
      <c r="J3033" s="11"/>
      <c r="K3033" s="11"/>
      <c r="L3033" s="11"/>
      <c r="M3033" s="11"/>
      <c r="N3033" s="11"/>
      <c r="O3033" s="244"/>
      <c r="P3033" s="11"/>
      <c r="Q3033" s="245"/>
      <c r="R3033" s="11"/>
      <c r="S3033" s="11"/>
      <c r="T3033" s="11"/>
      <c r="U3033" s="11"/>
      <c r="V3033" s="11"/>
      <c r="W3033" s="11"/>
      <c r="X3033" s="11"/>
      <c r="Y3033" s="11"/>
      <c r="Z3033" s="246"/>
      <c r="AA30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3" s="250" t="e">
        <f>IF(tbl_TransDet_Exp[[#This Row],[+/-  (HR GL Detail)]]&lt;&gt;"",tbl_TransDet_Exp[[#This Row],[+/-  (HR GL Detail)]],IF(#REF!&lt;&gt;"",#REF!,""))</f>
        <v>#REF!</v>
      </c>
      <c r="AC3033" s="250" t="str">
        <f t="shared" si="144"/>
        <v>https://financials.omni.fsu.edu/psp/sprdfi/EMPLOYEE/ERP/c/AUDIT_EXPENSE_FUNCTIONS.TE_EXP_SHEET_INQ.GBL?SHEET_ID=</v>
      </c>
      <c r="AD3033" s="250" t="str">
        <f t="shared" si="145"/>
        <v>&amp;PAGE=EX_SHEET_ENTRY</v>
      </c>
      <c r="AE3033" s="250" t="str">
        <f>IF(LEFT(tbl_TransDet_Exp[[#This Row],[Journal Id]],2)="EX",TEXT(tbl_TransDet_Exp[[#This Row],[Vch /Ex /PayId]],"0000000000"),"")</f>
        <v/>
      </c>
      <c r="AF3033" s="250" t="b">
        <f>IF(tbl_TransDet_Exp[[#This Row],[ER Lookup and Format]]&lt;&gt;"",CONCATENATE(tbl_TransDet_Exp[[#This Row],[https://financials.omni.fsu.edu/psp/sprdfi/EMPLOYEE/ERP/c/AUDIT_EXPENSE_FUNCTIONS.TE_EXP_SHEET_INQ.GBL?SHEET_ID=]],AE3033,tbl_TransDet_Exp[[#This Row],[&amp;PAGE=EX_SHEET_ENTRY]]))</f>
        <v>0</v>
      </c>
      <c r="AG3033" s="250" t="str">
        <f t="shared" si="146"/>
        <v>https://docmgmt.its.fsu.edu/NolijWeb/public/apiLoginCheck.jsp?redir=../documentviewer/%3FdocumentId%3D</v>
      </c>
      <c r="AH30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3" s="250" t="str">
        <f>tbl_TransDet_Exp[[#Headers],[&amp;TargetFrameName=None]]</f>
        <v>&amp;TargetFrameName=None</v>
      </c>
      <c r="AJ30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3" s="71"/>
      <c r="AN3033" s="22"/>
      <c r="AO3033" s="22"/>
      <c r="AP3033" s="208"/>
      <c r="AQ3033" s="42" t="e">
        <f>IF(tbl_TransDet_Exp[[#This Row],[Custom SR Type]]="",INDEX(SR_Lookup[Section Name],MATCH(tbl_TransDet_Exp[[#This Row],[Account]],SR_Lookup[Account],0)),tbl_TransDet_Exp[[#This Row],[Custom SR Type]])</f>
        <v>#N/A</v>
      </c>
      <c r="AR3033" s="42">
        <f>VALUE(CONCATENATE(C3033,TEXT(tbl_TransDet_Exp[[#This Row],[Pd]],"00")))</f>
        <v>0</v>
      </c>
      <c r="AS3033" s="42" t="str">
        <f>TEXT(tbl_TransDet_Exp[[#This Row],[Project Id]],"000000")</f>
        <v>000000</v>
      </c>
      <c r="AT3033" s="42" t="e">
        <f>INDEX(Table11[Description],MATCH(tbl_TransDet_Exp[[#This Row],[Account]],Table11[GL Account],0))</f>
        <v>#N/A</v>
      </c>
      <c r="AU30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4" spans="2:47">
      <c r="B3034" s="11"/>
      <c r="C3034" s="243"/>
      <c r="D3034" s="243"/>
      <c r="E3034" s="11"/>
      <c r="F3034" s="11"/>
      <c r="G3034" s="11"/>
      <c r="H3034" s="11"/>
      <c r="I3034" s="11"/>
      <c r="J3034" s="11"/>
      <c r="K3034" s="11"/>
      <c r="L3034" s="11"/>
      <c r="M3034" s="11"/>
      <c r="N3034" s="11"/>
      <c r="O3034" s="244"/>
      <c r="P3034" s="11"/>
      <c r="Q3034" s="245"/>
      <c r="R3034" s="11"/>
      <c r="S3034" s="11"/>
      <c r="T3034" s="11"/>
      <c r="U3034" s="11"/>
      <c r="V3034" s="11"/>
      <c r="W3034" s="11"/>
      <c r="X3034" s="11"/>
      <c r="Y3034" s="11"/>
      <c r="Z3034" s="246"/>
      <c r="AA30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4" s="250" t="e">
        <f>IF(tbl_TransDet_Exp[[#This Row],[+/-  (HR GL Detail)]]&lt;&gt;"",tbl_TransDet_Exp[[#This Row],[+/-  (HR GL Detail)]],IF(#REF!&lt;&gt;"",#REF!,""))</f>
        <v>#REF!</v>
      </c>
      <c r="AC3034" s="250" t="str">
        <f t="shared" si="144"/>
        <v>https://financials.omni.fsu.edu/psp/sprdfi/EMPLOYEE/ERP/c/AUDIT_EXPENSE_FUNCTIONS.TE_EXP_SHEET_INQ.GBL?SHEET_ID=</v>
      </c>
      <c r="AD3034" s="250" t="str">
        <f t="shared" si="145"/>
        <v>&amp;PAGE=EX_SHEET_ENTRY</v>
      </c>
      <c r="AE3034" s="250" t="str">
        <f>IF(LEFT(tbl_TransDet_Exp[[#This Row],[Journal Id]],2)="EX",TEXT(tbl_TransDet_Exp[[#This Row],[Vch /Ex /PayId]],"0000000000"),"")</f>
        <v/>
      </c>
      <c r="AF3034" s="250" t="b">
        <f>IF(tbl_TransDet_Exp[[#This Row],[ER Lookup and Format]]&lt;&gt;"",CONCATENATE(tbl_TransDet_Exp[[#This Row],[https://financials.omni.fsu.edu/psp/sprdfi/EMPLOYEE/ERP/c/AUDIT_EXPENSE_FUNCTIONS.TE_EXP_SHEET_INQ.GBL?SHEET_ID=]],AE3034,tbl_TransDet_Exp[[#This Row],[&amp;PAGE=EX_SHEET_ENTRY]]))</f>
        <v>0</v>
      </c>
      <c r="AG3034" s="250" t="str">
        <f t="shared" si="146"/>
        <v>https://docmgmt.its.fsu.edu/NolijWeb/public/apiLoginCheck.jsp?redir=../documentviewer/%3FdocumentId%3D</v>
      </c>
      <c r="AH30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4" s="250" t="str">
        <f>tbl_TransDet_Exp[[#Headers],[&amp;TargetFrameName=None]]</f>
        <v>&amp;TargetFrameName=None</v>
      </c>
      <c r="AJ30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4" s="71"/>
      <c r="AN3034" s="22"/>
      <c r="AO3034" s="22"/>
      <c r="AP3034" s="208"/>
      <c r="AQ3034" s="42" t="e">
        <f>IF(tbl_TransDet_Exp[[#This Row],[Custom SR Type]]="",INDEX(SR_Lookup[Section Name],MATCH(tbl_TransDet_Exp[[#This Row],[Account]],SR_Lookup[Account],0)),tbl_TransDet_Exp[[#This Row],[Custom SR Type]])</f>
        <v>#N/A</v>
      </c>
      <c r="AR3034" s="42">
        <f>VALUE(CONCATENATE(C3034,TEXT(tbl_TransDet_Exp[[#This Row],[Pd]],"00")))</f>
        <v>0</v>
      </c>
      <c r="AS3034" s="42" t="str">
        <f>TEXT(tbl_TransDet_Exp[[#This Row],[Project Id]],"000000")</f>
        <v>000000</v>
      </c>
      <c r="AT3034" s="42" t="e">
        <f>INDEX(Table11[Description],MATCH(tbl_TransDet_Exp[[#This Row],[Account]],Table11[GL Account],0))</f>
        <v>#N/A</v>
      </c>
      <c r="AU30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5" spans="2:47">
      <c r="B3035" s="11"/>
      <c r="C3035" s="243"/>
      <c r="D3035" s="243"/>
      <c r="E3035" s="11"/>
      <c r="F3035" s="11"/>
      <c r="G3035" s="11"/>
      <c r="H3035" s="11"/>
      <c r="I3035" s="11"/>
      <c r="J3035" s="11"/>
      <c r="K3035" s="11"/>
      <c r="L3035" s="11"/>
      <c r="M3035" s="11"/>
      <c r="N3035" s="11"/>
      <c r="O3035" s="244"/>
      <c r="P3035" s="11"/>
      <c r="Q3035" s="245"/>
      <c r="R3035" s="11"/>
      <c r="S3035" s="11"/>
      <c r="T3035" s="11"/>
      <c r="U3035" s="11"/>
      <c r="V3035" s="11"/>
      <c r="W3035" s="11"/>
      <c r="X3035" s="11"/>
      <c r="Y3035" s="11"/>
      <c r="Z3035" s="246"/>
      <c r="AA30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5" s="250" t="e">
        <f>IF(tbl_TransDet_Exp[[#This Row],[+/-  (HR GL Detail)]]&lt;&gt;"",tbl_TransDet_Exp[[#This Row],[+/-  (HR GL Detail)]],IF(#REF!&lt;&gt;"",#REF!,""))</f>
        <v>#REF!</v>
      </c>
      <c r="AC3035" s="250" t="str">
        <f t="shared" si="144"/>
        <v>https://financials.omni.fsu.edu/psp/sprdfi/EMPLOYEE/ERP/c/AUDIT_EXPENSE_FUNCTIONS.TE_EXP_SHEET_INQ.GBL?SHEET_ID=</v>
      </c>
      <c r="AD3035" s="250" t="str">
        <f t="shared" si="145"/>
        <v>&amp;PAGE=EX_SHEET_ENTRY</v>
      </c>
      <c r="AE3035" s="250" t="str">
        <f>IF(LEFT(tbl_TransDet_Exp[[#This Row],[Journal Id]],2)="EX",TEXT(tbl_TransDet_Exp[[#This Row],[Vch /Ex /PayId]],"0000000000"),"")</f>
        <v/>
      </c>
      <c r="AF3035" s="250" t="b">
        <f>IF(tbl_TransDet_Exp[[#This Row],[ER Lookup and Format]]&lt;&gt;"",CONCATENATE(tbl_TransDet_Exp[[#This Row],[https://financials.omni.fsu.edu/psp/sprdfi/EMPLOYEE/ERP/c/AUDIT_EXPENSE_FUNCTIONS.TE_EXP_SHEET_INQ.GBL?SHEET_ID=]],AE3035,tbl_TransDet_Exp[[#This Row],[&amp;PAGE=EX_SHEET_ENTRY]]))</f>
        <v>0</v>
      </c>
      <c r="AG3035" s="250" t="str">
        <f t="shared" si="146"/>
        <v>https://docmgmt.its.fsu.edu/NolijWeb/public/apiLoginCheck.jsp?redir=../documentviewer/%3FdocumentId%3D</v>
      </c>
      <c r="AH30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5" s="250" t="str">
        <f>tbl_TransDet_Exp[[#Headers],[&amp;TargetFrameName=None]]</f>
        <v>&amp;TargetFrameName=None</v>
      </c>
      <c r="AJ30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5" s="71"/>
      <c r="AN3035" s="22"/>
      <c r="AO3035" s="22"/>
      <c r="AP3035" s="208"/>
      <c r="AQ3035" s="42" t="e">
        <f>IF(tbl_TransDet_Exp[[#This Row],[Custom SR Type]]="",INDEX(SR_Lookup[Section Name],MATCH(tbl_TransDet_Exp[[#This Row],[Account]],SR_Lookup[Account],0)),tbl_TransDet_Exp[[#This Row],[Custom SR Type]])</f>
        <v>#N/A</v>
      </c>
      <c r="AR3035" s="42">
        <f>VALUE(CONCATENATE(C3035,TEXT(tbl_TransDet_Exp[[#This Row],[Pd]],"00")))</f>
        <v>0</v>
      </c>
      <c r="AS3035" s="42" t="str">
        <f>TEXT(tbl_TransDet_Exp[[#This Row],[Project Id]],"000000")</f>
        <v>000000</v>
      </c>
      <c r="AT3035" s="42" t="e">
        <f>INDEX(Table11[Description],MATCH(tbl_TransDet_Exp[[#This Row],[Account]],Table11[GL Account],0))</f>
        <v>#N/A</v>
      </c>
      <c r="AU30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6" spans="2:47">
      <c r="B3036" s="11"/>
      <c r="C3036" s="243"/>
      <c r="D3036" s="243"/>
      <c r="E3036" s="11"/>
      <c r="F3036" s="11"/>
      <c r="G3036" s="11"/>
      <c r="H3036" s="11"/>
      <c r="I3036" s="11"/>
      <c r="J3036" s="11"/>
      <c r="K3036" s="11"/>
      <c r="L3036" s="11"/>
      <c r="M3036" s="11"/>
      <c r="N3036" s="11"/>
      <c r="O3036" s="244"/>
      <c r="P3036" s="11"/>
      <c r="Q3036" s="245"/>
      <c r="R3036" s="11"/>
      <c r="S3036" s="11"/>
      <c r="T3036" s="11"/>
      <c r="U3036" s="11"/>
      <c r="V3036" s="11"/>
      <c r="W3036" s="11"/>
      <c r="X3036" s="11"/>
      <c r="Y3036" s="11"/>
      <c r="Z3036" s="246"/>
      <c r="AA30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6" s="250" t="e">
        <f>IF(tbl_TransDet_Exp[[#This Row],[+/-  (HR GL Detail)]]&lt;&gt;"",tbl_TransDet_Exp[[#This Row],[+/-  (HR GL Detail)]],IF(#REF!&lt;&gt;"",#REF!,""))</f>
        <v>#REF!</v>
      </c>
      <c r="AC3036" s="250" t="str">
        <f t="shared" si="144"/>
        <v>https://financials.omni.fsu.edu/psp/sprdfi/EMPLOYEE/ERP/c/AUDIT_EXPENSE_FUNCTIONS.TE_EXP_SHEET_INQ.GBL?SHEET_ID=</v>
      </c>
      <c r="AD3036" s="250" t="str">
        <f t="shared" si="145"/>
        <v>&amp;PAGE=EX_SHEET_ENTRY</v>
      </c>
      <c r="AE3036" s="250" t="str">
        <f>IF(LEFT(tbl_TransDet_Exp[[#This Row],[Journal Id]],2)="EX",TEXT(tbl_TransDet_Exp[[#This Row],[Vch /Ex /PayId]],"0000000000"),"")</f>
        <v/>
      </c>
      <c r="AF3036" s="250" t="b">
        <f>IF(tbl_TransDet_Exp[[#This Row],[ER Lookup and Format]]&lt;&gt;"",CONCATENATE(tbl_TransDet_Exp[[#This Row],[https://financials.omni.fsu.edu/psp/sprdfi/EMPLOYEE/ERP/c/AUDIT_EXPENSE_FUNCTIONS.TE_EXP_SHEET_INQ.GBL?SHEET_ID=]],AE3036,tbl_TransDet_Exp[[#This Row],[&amp;PAGE=EX_SHEET_ENTRY]]))</f>
        <v>0</v>
      </c>
      <c r="AG3036" s="250" t="str">
        <f t="shared" si="146"/>
        <v>https://docmgmt.its.fsu.edu/NolijWeb/public/apiLoginCheck.jsp?redir=../documentviewer/%3FdocumentId%3D</v>
      </c>
      <c r="AH30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6" s="250" t="str">
        <f>tbl_TransDet_Exp[[#Headers],[&amp;TargetFrameName=None]]</f>
        <v>&amp;TargetFrameName=None</v>
      </c>
      <c r="AJ30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6" s="71"/>
      <c r="AN3036" s="22"/>
      <c r="AO3036" s="22"/>
      <c r="AP3036" s="208"/>
      <c r="AQ3036" s="42" t="e">
        <f>IF(tbl_TransDet_Exp[[#This Row],[Custom SR Type]]="",INDEX(SR_Lookup[Section Name],MATCH(tbl_TransDet_Exp[[#This Row],[Account]],SR_Lookup[Account],0)),tbl_TransDet_Exp[[#This Row],[Custom SR Type]])</f>
        <v>#N/A</v>
      </c>
      <c r="AR3036" s="42">
        <f>VALUE(CONCATENATE(C3036,TEXT(tbl_TransDet_Exp[[#This Row],[Pd]],"00")))</f>
        <v>0</v>
      </c>
      <c r="AS3036" s="42" t="str">
        <f>TEXT(tbl_TransDet_Exp[[#This Row],[Project Id]],"000000")</f>
        <v>000000</v>
      </c>
      <c r="AT3036" s="42" t="e">
        <f>INDEX(Table11[Description],MATCH(tbl_TransDet_Exp[[#This Row],[Account]],Table11[GL Account],0))</f>
        <v>#N/A</v>
      </c>
      <c r="AU30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7" spans="2:47">
      <c r="B3037" s="11"/>
      <c r="C3037" s="243"/>
      <c r="D3037" s="243"/>
      <c r="E3037" s="11"/>
      <c r="F3037" s="11"/>
      <c r="G3037" s="11"/>
      <c r="H3037" s="11"/>
      <c r="I3037" s="11"/>
      <c r="J3037" s="11"/>
      <c r="K3037" s="11"/>
      <c r="L3037" s="11"/>
      <c r="M3037" s="11"/>
      <c r="N3037" s="11"/>
      <c r="O3037" s="244"/>
      <c r="P3037" s="11"/>
      <c r="Q3037" s="245"/>
      <c r="R3037" s="11"/>
      <c r="S3037" s="11"/>
      <c r="T3037" s="11"/>
      <c r="U3037" s="11"/>
      <c r="V3037" s="11"/>
      <c r="W3037" s="11"/>
      <c r="X3037" s="11"/>
      <c r="Y3037" s="11"/>
      <c r="Z3037" s="246"/>
      <c r="AA30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7" s="250" t="e">
        <f>IF(tbl_TransDet_Exp[[#This Row],[+/-  (HR GL Detail)]]&lt;&gt;"",tbl_TransDet_Exp[[#This Row],[+/-  (HR GL Detail)]],IF(#REF!&lt;&gt;"",#REF!,""))</f>
        <v>#REF!</v>
      </c>
      <c r="AC3037" s="250" t="str">
        <f t="shared" si="144"/>
        <v>https://financials.omni.fsu.edu/psp/sprdfi/EMPLOYEE/ERP/c/AUDIT_EXPENSE_FUNCTIONS.TE_EXP_SHEET_INQ.GBL?SHEET_ID=</v>
      </c>
      <c r="AD3037" s="250" t="str">
        <f t="shared" si="145"/>
        <v>&amp;PAGE=EX_SHEET_ENTRY</v>
      </c>
      <c r="AE3037" s="250" t="str">
        <f>IF(LEFT(tbl_TransDet_Exp[[#This Row],[Journal Id]],2)="EX",TEXT(tbl_TransDet_Exp[[#This Row],[Vch /Ex /PayId]],"0000000000"),"")</f>
        <v/>
      </c>
      <c r="AF3037" s="250" t="b">
        <f>IF(tbl_TransDet_Exp[[#This Row],[ER Lookup and Format]]&lt;&gt;"",CONCATENATE(tbl_TransDet_Exp[[#This Row],[https://financials.omni.fsu.edu/psp/sprdfi/EMPLOYEE/ERP/c/AUDIT_EXPENSE_FUNCTIONS.TE_EXP_SHEET_INQ.GBL?SHEET_ID=]],AE3037,tbl_TransDet_Exp[[#This Row],[&amp;PAGE=EX_SHEET_ENTRY]]))</f>
        <v>0</v>
      </c>
      <c r="AG3037" s="250" t="str">
        <f t="shared" si="146"/>
        <v>https://docmgmt.its.fsu.edu/NolijWeb/public/apiLoginCheck.jsp?redir=../documentviewer/%3FdocumentId%3D</v>
      </c>
      <c r="AH30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7" s="250" t="str">
        <f>tbl_TransDet_Exp[[#Headers],[&amp;TargetFrameName=None]]</f>
        <v>&amp;TargetFrameName=None</v>
      </c>
      <c r="AJ30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7" s="71"/>
      <c r="AN3037" s="22"/>
      <c r="AO3037" s="22"/>
      <c r="AP3037" s="208"/>
      <c r="AQ3037" s="42" t="e">
        <f>IF(tbl_TransDet_Exp[[#This Row],[Custom SR Type]]="",INDEX(SR_Lookup[Section Name],MATCH(tbl_TransDet_Exp[[#This Row],[Account]],SR_Lookup[Account],0)),tbl_TransDet_Exp[[#This Row],[Custom SR Type]])</f>
        <v>#N/A</v>
      </c>
      <c r="AR3037" s="42">
        <f>VALUE(CONCATENATE(C3037,TEXT(tbl_TransDet_Exp[[#This Row],[Pd]],"00")))</f>
        <v>0</v>
      </c>
      <c r="AS3037" s="42" t="str">
        <f>TEXT(tbl_TransDet_Exp[[#This Row],[Project Id]],"000000")</f>
        <v>000000</v>
      </c>
      <c r="AT3037" s="42" t="e">
        <f>INDEX(Table11[Description],MATCH(tbl_TransDet_Exp[[#This Row],[Account]],Table11[GL Account],0))</f>
        <v>#N/A</v>
      </c>
      <c r="AU30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8" spans="2:47">
      <c r="B3038" s="11"/>
      <c r="C3038" s="243"/>
      <c r="D3038" s="243"/>
      <c r="E3038" s="11"/>
      <c r="F3038" s="11"/>
      <c r="G3038" s="11"/>
      <c r="H3038" s="11"/>
      <c r="I3038" s="11"/>
      <c r="J3038" s="11"/>
      <c r="K3038" s="11"/>
      <c r="L3038" s="11"/>
      <c r="M3038" s="11"/>
      <c r="N3038" s="11"/>
      <c r="O3038" s="244"/>
      <c r="P3038" s="11"/>
      <c r="Q3038" s="245"/>
      <c r="R3038" s="11"/>
      <c r="S3038" s="11"/>
      <c r="T3038" s="11"/>
      <c r="U3038" s="11"/>
      <c r="V3038" s="11"/>
      <c r="W3038" s="11"/>
      <c r="X3038" s="11"/>
      <c r="Y3038" s="11"/>
      <c r="Z3038" s="246"/>
      <c r="AA30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8" s="250" t="e">
        <f>IF(tbl_TransDet_Exp[[#This Row],[+/-  (HR GL Detail)]]&lt;&gt;"",tbl_TransDet_Exp[[#This Row],[+/-  (HR GL Detail)]],IF(#REF!&lt;&gt;"",#REF!,""))</f>
        <v>#REF!</v>
      </c>
      <c r="AC3038" s="250" t="str">
        <f t="shared" si="144"/>
        <v>https://financials.omni.fsu.edu/psp/sprdfi/EMPLOYEE/ERP/c/AUDIT_EXPENSE_FUNCTIONS.TE_EXP_SHEET_INQ.GBL?SHEET_ID=</v>
      </c>
      <c r="AD3038" s="250" t="str">
        <f t="shared" si="145"/>
        <v>&amp;PAGE=EX_SHEET_ENTRY</v>
      </c>
      <c r="AE3038" s="250" t="str">
        <f>IF(LEFT(tbl_TransDet_Exp[[#This Row],[Journal Id]],2)="EX",TEXT(tbl_TransDet_Exp[[#This Row],[Vch /Ex /PayId]],"0000000000"),"")</f>
        <v/>
      </c>
      <c r="AF3038" s="250" t="b">
        <f>IF(tbl_TransDet_Exp[[#This Row],[ER Lookup and Format]]&lt;&gt;"",CONCATENATE(tbl_TransDet_Exp[[#This Row],[https://financials.omni.fsu.edu/psp/sprdfi/EMPLOYEE/ERP/c/AUDIT_EXPENSE_FUNCTIONS.TE_EXP_SHEET_INQ.GBL?SHEET_ID=]],AE3038,tbl_TransDet_Exp[[#This Row],[&amp;PAGE=EX_SHEET_ENTRY]]))</f>
        <v>0</v>
      </c>
      <c r="AG3038" s="250" t="str">
        <f t="shared" si="146"/>
        <v>https://docmgmt.its.fsu.edu/NolijWeb/public/apiLoginCheck.jsp?redir=../documentviewer/%3FdocumentId%3D</v>
      </c>
      <c r="AH30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8" s="250" t="str">
        <f>tbl_TransDet_Exp[[#Headers],[&amp;TargetFrameName=None]]</f>
        <v>&amp;TargetFrameName=None</v>
      </c>
      <c r="AJ30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8" s="71"/>
      <c r="AN3038" s="22"/>
      <c r="AO3038" s="22"/>
      <c r="AP3038" s="208"/>
      <c r="AQ3038" s="42" t="e">
        <f>IF(tbl_TransDet_Exp[[#This Row],[Custom SR Type]]="",INDEX(SR_Lookup[Section Name],MATCH(tbl_TransDet_Exp[[#This Row],[Account]],SR_Lookup[Account],0)),tbl_TransDet_Exp[[#This Row],[Custom SR Type]])</f>
        <v>#N/A</v>
      </c>
      <c r="AR3038" s="42">
        <f>VALUE(CONCATENATE(C3038,TEXT(tbl_TransDet_Exp[[#This Row],[Pd]],"00")))</f>
        <v>0</v>
      </c>
      <c r="AS3038" s="42" t="str">
        <f>TEXT(tbl_TransDet_Exp[[#This Row],[Project Id]],"000000")</f>
        <v>000000</v>
      </c>
      <c r="AT3038" s="42" t="e">
        <f>INDEX(Table11[Description],MATCH(tbl_TransDet_Exp[[#This Row],[Account]],Table11[GL Account],0))</f>
        <v>#N/A</v>
      </c>
      <c r="AU30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39" spans="2:47">
      <c r="B3039" s="11"/>
      <c r="C3039" s="243"/>
      <c r="D3039" s="243"/>
      <c r="E3039" s="11"/>
      <c r="F3039" s="11"/>
      <c r="G3039" s="11"/>
      <c r="H3039" s="11"/>
      <c r="I3039" s="11"/>
      <c r="J3039" s="11"/>
      <c r="K3039" s="11"/>
      <c r="L3039" s="11"/>
      <c r="M3039" s="11"/>
      <c r="N3039" s="11"/>
      <c r="O3039" s="244"/>
      <c r="P3039" s="11"/>
      <c r="Q3039" s="245"/>
      <c r="R3039" s="11"/>
      <c r="S3039" s="11"/>
      <c r="T3039" s="11"/>
      <c r="U3039" s="11"/>
      <c r="V3039" s="11"/>
      <c r="W3039" s="11"/>
      <c r="X3039" s="11"/>
      <c r="Y3039" s="11"/>
      <c r="Z3039" s="246"/>
      <c r="AA30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39" s="250" t="e">
        <f>IF(tbl_TransDet_Exp[[#This Row],[+/-  (HR GL Detail)]]&lt;&gt;"",tbl_TransDet_Exp[[#This Row],[+/-  (HR GL Detail)]],IF(#REF!&lt;&gt;"",#REF!,""))</f>
        <v>#REF!</v>
      </c>
      <c r="AC3039" s="250" t="str">
        <f t="shared" si="144"/>
        <v>https://financials.omni.fsu.edu/psp/sprdfi/EMPLOYEE/ERP/c/AUDIT_EXPENSE_FUNCTIONS.TE_EXP_SHEET_INQ.GBL?SHEET_ID=</v>
      </c>
      <c r="AD3039" s="250" t="str">
        <f t="shared" si="145"/>
        <v>&amp;PAGE=EX_SHEET_ENTRY</v>
      </c>
      <c r="AE3039" s="250" t="str">
        <f>IF(LEFT(tbl_TransDet_Exp[[#This Row],[Journal Id]],2)="EX",TEXT(tbl_TransDet_Exp[[#This Row],[Vch /Ex /PayId]],"0000000000"),"")</f>
        <v/>
      </c>
      <c r="AF3039" s="250" t="b">
        <f>IF(tbl_TransDet_Exp[[#This Row],[ER Lookup and Format]]&lt;&gt;"",CONCATENATE(tbl_TransDet_Exp[[#This Row],[https://financials.omni.fsu.edu/psp/sprdfi/EMPLOYEE/ERP/c/AUDIT_EXPENSE_FUNCTIONS.TE_EXP_SHEET_INQ.GBL?SHEET_ID=]],AE3039,tbl_TransDet_Exp[[#This Row],[&amp;PAGE=EX_SHEET_ENTRY]]))</f>
        <v>0</v>
      </c>
      <c r="AG3039" s="250" t="str">
        <f t="shared" si="146"/>
        <v>https://docmgmt.its.fsu.edu/NolijWeb/public/apiLoginCheck.jsp?redir=../documentviewer/%3FdocumentId%3D</v>
      </c>
      <c r="AH30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39" s="250" t="str">
        <f>tbl_TransDet_Exp[[#Headers],[&amp;TargetFrameName=None]]</f>
        <v>&amp;TargetFrameName=None</v>
      </c>
      <c r="AJ30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39" s="71"/>
      <c r="AN3039" s="22"/>
      <c r="AO3039" s="22"/>
      <c r="AP3039" s="208"/>
      <c r="AQ3039" s="42" t="e">
        <f>IF(tbl_TransDet_Exp[[#This Row],[Custom SR Type]]="",INDEX(SR_Lookup[Section Name],MATCH(tbl_TransDet_Exp[[#This Row],[Account]],SR_Lookup[Account],0)),tbl_TransDet_Exp[[#This Row],[Custom SR Type]])</f>
        <v>#N/A</v>
      </c>
      <c r="AR3039" s="42">
        <f>VALUE(CONCATENATE(C3039,TEXT(tbl_TransDet_Exp[[#This Row],[Pd]],"00")))</f>
        <v>0</v>
      </c>
      <c r="AS3039" s="42" t="str">
        <f>TEXT(tbl_TransDet_Exp[[#This Row],[Project Id]],"000000")</f>
        <v>000000</v>
      </c>
      <c r="AT3039" s="42" t="e">
        <f>INDEX(Table11[Description],MATCH(tbl_TransDet_Exp[[#This Row],[Account]],Table11[GL Account],0))</f>
        <v>#N/A</v>
      </c>
      <c r="AU30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0" spans="2:47">
      <c r="B3040" s="11"/>
      <c r="C3040" s="243"/>
      <c r="D3040" s="243"/>
      <c r="E3040" s="11"/>
      <c r="F3040" s="11"/>
      <c r="G3040" s="11"/>
      <c r="H3040" s="11"/>
      <c r="I3040" s="11"/>
      <c r="J3040" s="11"/>
      <c r="K3040" s="11"/>
      <c r="L3040" s="11"/>
      <c r="M3040" s="11"/>
      <c r="N3040" s="11"/>
      <c r="O3040" s="244"/>
      <c r="P3040" s="11"/>
      <c r="Q3040" s="245"/>
      <c r="R3040" s="11"/>
      <c r="S3040" s="11"/>
      <c r="T3040" s="11"/>
      <c r="U3040" s="11"/>
      <c r="V3040" s="11"/>
      <c r="W3040" s="11"/>
      <c r="X3040" s="11"/>
      <c r="Y3040" s="11"/>
      <c r="Z3040" s="246"/>
      <c r="AA30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0" s="250" t="e">
        <f>IF(tbl_TransDet_Exp[[#This Row],[+/-  (HR GL Detail)]]&lt;&gt;"",tbl_TransDet_Exp[[#This Row],[+/-  (HR GL Detail)]],IF(#REF!&lt;&gt;"",#REF!,""))</f>
        <v>#REF!</v>
      </c>
      <c r="AC3040" s="250" t="str">
        <f t="shared" si="144"/>
        <v>https://financials.omni.fsu.edu/psp/sprdfi/EMPLOYEE/ERP/c/AUDIT_EXPENSE_FUNCTIONS.TE_EXP_SHEET_INQ.GBL?SHEET_ID=</v>
      </c>
      <c r="AD3040" s="250" t="str">
        <f t="shared" si="145"/>
        <v>&amp;PAGE=EX_SHEET_ENTRY</v>
      </c>
      <c r="AE3040" s="250" t="str">
        <f>IF(LEFT(tbl_TransDet_Exp[[#This Row],[Journal Id]],2)="EX",TEXT(tbl_TransDet_Exp[[#This Row],[Vch /Ex /PayId]],"0000000000"),"")</f>
        <v/>
      </c>
      <c r="AF3040" s="250" t="b">
        <f>IF(tbl_TransDet_Exp[[#This Row],[ER Lookup and Format]]&lt;&gt;"",CONCATENATE(tbl_TransDet_Exp[[#This Row],[https://financials.omni.fsu.edu/psp/sprdfi/EMPLOYEE/ERP/c/AUDIT_EXPENSE_FUNCTIONS.TE_EXP_SHEET_INQ.GBL?SHEET_ID=]],AE3040,tbl_TransDet_Exp[[#This Row],[&amp;PAGE=EX_SHEET_ENTRY]]))</f>
        <v>0</v>
      </c>
      <c r="AG3040" s="250" t="str">
        <f t="shared" si="146"/>
        <v>https://docmgmt.its.fsu.edu/NolijWeb/public/apiLoginCheck.jsp?redir=../documentviewer/%3FdocumentId%3D</v>
      </c>
      <c r="AH30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0" s="250" t="str">
        <f>tbl_TransDet_Exp[[#Headers],[&amp;TargetFrameName=None]]</f>
        <v>&amp;TargetFrameName=None</v>
      </c>
      <c r="AJ30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0" s="71"/>
      <c r="AN3040" s="22"/>
      <c r="AO3040" s="22"/>
      <c r="AP3040" s="208"/>
      <c r="AQ3040" s="42" t="e">
        <f>IF(tbl_TransDet_Exp[[#This Row],[Custom SR Type]]="",INDEX(SR_Lookup[Section Name],MATCH(tbl_TransDet_Exp[[#This Row],[Account]],SR_Lookup[Account],0)),tbl_TransDet_Exp[[#This Row],[Custom SR Type]])</f>
        <v>#N/A</v>
      </c>
      <c r="AR3040" s="42">
        <f>VALUE(CONCATENATE(C3040,TEXT(tbl_TransDet_Exp[[#This Row],[Pd]],"00")))</f>
        <v>0</v>
      </c>
      <c r="AS3040" s="42" t="str">
        <f>TEXT(tbl_TransDet_Exp[[#This Row],[Project Id]],"000000")</f>
        <v>000000</v>
      </c>
      <c r="AT3040" s="42" t="e">
        <f>INDEX(Table11[Description],MATCH(tbl_TransDet_Exp[[#This Row],[Account]],Table11[GL Account],0))</f>
        <v>#N/A</v>
      </c>
      <c r="AU30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1" spans="2:47">
      <c r="B3041" s="11"/>
      <c r="C3041" s="243"/>
      <c r="D3041" s="243"/>
      <c r="E3041" s="11"/>
      <c r="F3041" s="11"/>
      <c r="G3041" s="11"/>
      <c r="H3041" s="11"/>
      <c r="I3041" s="11"/>
      <c r="J3041" s="11"/>
      <c r="K3041" s="11"/>
      <c r="L3041" s="11"/>
      <c r="M3041" s="11"/>
      <c r="N3041" s="11"/>
      <c r="O3041" s="244"/>
      <c r="P3041" s="11"/>
      <c r="Q3041" s="245"/>
      <c r="R3041" s="11"/>
      <c r="S3041" s="11"/>
      <c r="T3041" s="11"/>
      <c r="U3041" s="11"/>
      <c r="V3041" s="11"/>
      <c r="W3041" s="11"/>
      <c r="X3041" s="11"/>
      <c r="Y3041" s="11"/>
      <c r="Z3041" s="246"/>
      <c r="AA30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1" s="250" t="e">
        <f>IF(tbl_TransDet_Exp[[#This Row],[+/-  (HR GL Detail)]]&lt;&gt;"",tbl_TransDet_Exp[[#This Row],[+/-  (HR GL Detail)]],IF(#REF!&lt;&gt;"",#REF!,""))</f>
        <v>#REF!</v>
      </c>
      <c r="AC3041" s="250" t="str">
        <f t="shared" si="144"/>
        <v>https://financials.omni.fsu.edu/psp/sprdfi/EMPLOYEE/ERP/c/AUDIT_EXPENSE_FUNCTIONS.TE_EXP_SHEET_INQ.GBL?SHEET_ID=</v>
      </c>
      <c r="AD3041" s="250" t="str">
        <f t="shared" si="145"/>
        <v>&amp;PAGE=EX_SHEET_ENTRY</v>
      </c>
      <c r="AE3041" s="250" t="str">
        <f>IF(LEFT(tbl_TransDet_Exp[[#This Row],[Journal Id]],2)="EX",TEXT(tbl_TransDet_Exp[[#This Row],[Vch /Ex /PayId]],"0000000000"),"")</f>
        <v/>
      </c>
      <c r="AF3041" s="250" t="b">
        <f>IF(tbl_TransDet_Exp[[#This Row],[ER Lookup and Format]]&lt;&gt;"",CONCATENATE(tbl_TransDet_Exp[[#This Row],[https://financials.omni.fsu.edu/psp/sprdfi/EMPLOYEE/ERP/c/AUDIT_EXPENSE_FUNCTIONS.TE_EXP_SHEET_INQ.GBL?SHEET_ID=]],AE3041,tbl_TransDet_Exp[[#This Row],[&amp;PAGE=EX_SHEET_ENTRY]]))</f>
        <v>0</v>
      </c>
      <c r="AG3041" s="250" t="str">
        <f t="shared" si="146"/>
        <v>https://docmgmt.its.fsu.edu/NolijWeb/public/apiLoginCheck.jsp?redir=../documentviewer/%3FdocumentId%3D</v>
      </c>
      <c r="AH30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1" s="250" t="str">
        <f>tbl_TransDet_Exp[[#Headers],[&amp;TargetFrameName=None]]</f>
        <v>&amp;TargetFrameName=None</v>
      </c>
      <c r="AJ30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1" s="71"/>
      <c r="AN3041" s="22"/>
      <c r="AO3041" s="22"/>
      <c r="AP3041" s="208"/>
      <c r="AQ3041" s="42" t="e">
        <f>IF(tbl_TransDet_Exp[[#This Row],[Custom SR Type]]="",INDEX(SR_Lookup[Section Name],MATCH(tbl_TransDet_Exp[[#This Row],[Account]],SR_Lookup[Account],0)),tbl_TransDet_Exp[[#This Row],[Custom SR Type]])</f>
        <v>#N/A</v>
      </c>
      <c r="AR3041" s="42">
        <f>VALUE(CONCATENATE(C3041,TEXT(tbl_TransDet_Exp[[#This Row],[Pd]],"00")))</f>
        <v>0</v>
      </c>
      <c r="AS3041" s="42" t="str">
        <f>TEXT(tbl_TransDet_Exp[[#This Row],[Project Id]],"000000")</f>
        <v>000000</v>
      </c>
      <c r="AT3041" s="42" t="e">
        <f>INDEX(Table11[Description],MATCH(tbl_TransDet_Exp[[#This Row],[Account]],Table11[GL Account],0))</f>
        <v>#N/A</v>
      </c>
      <c r="AU30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2" spans="2:47">
      <c r="B3042" s="11"/>
      <c r="C3042" s="243"/>
      <c r="D3042" s="243"/>
      <c r="E3042" s="11"/>
      <c r="F3042" s="11"/>
      <c r="G3042" s="11"/>
      <c r="H3042" s="11"/>
      <c r="I3042" s="11"/>
      <c r="J3042" s="11"/>
      <c r="K3042" s="11"/>
      <c r="L3042" s="11"/>
      <c r="M3042" s="11"/>
      <c r="N3042" s="11"/>
      <c r="O3042" s="244"/>
      <c r="P3042" s="11"/>
      <c r="Q3042" s="245"/>
      <c r="R3042" s="11"/>
      <c r="S3042" s="11"/>
      <c r="T3042" s="11"/>
      <c r="U3042" s="11"/>
      <c r="V3042" s="11"/>
      <c r="W3042" s="11"/>
      <c r="X3042" s="11"/>
      <c r="Y3042" s="11"/>
      <c r="Z3042" s="246"/>
      <c r="AA30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2" s="250" t="e">
        <f>IF(tbl_TransDet_Exp[[#This Row],[+/-  (HR GL Detail)]]&lt;&gt;"",tbl_TransDet_Exp[[#This Row],[+/-  (HR GL Detail)]],IF(#REF!&lt;&gt;"",#REF!,""))</f>
        <v>#REF!</v>
      </c>
      <c r="AC3042" s="250" t="str">
        <f t="shared" si="144"/>
        <v>https://financials.omni.fsu.edu/psp/sprdfi/EMPLOYEE/ERP/c/AUDIT_EXPENSE_FUNCTIONS.TE_EXP_SHEET_INQ.GBL?SHEET_ID=</v>
      </c>
      <c r="AD3042" s="250" t="str">
        <f t="shared" si="145"/>
        <v>&amp;PAGE=EX_SHEET_ENTRY</v>
      </c>
      <c r="AE3042" s="250" t="str">
        <f>IF(LEFT(tbl_TransDet_Exp[[#This Row],[Journal Id]],2)="EX",TEXT(tbl_TransDet_Exp[[#This Row],[Vch /Ex /PayId]],"0000000000"),"")</f>
        <v/>
      </c>
      <c r="AF3042" s="250" t="b">
        <f>IF(tbl_TransDet_Exp[[#This Row],[ER Lookup and Format]]&lt;&gt;"",CONCATENATE(tbl_TransDet_Exp[[#This Row],[https://financials.omni.fsu.edu/psp/sprdfi/EMPLOYEE/ERP/c/AUDIT_EXPENSE_FUNCTIONS.TE_EXP_SHEET_INQ.GBL?SHEET_ID=]],AE3042,tbl_TransDet_Exp[[#This Row],[&amp;PAGE=EX_SHEET_ENTRY]]))</f>
        <v>0</v>
      </c>
      <c r="AG3042" s="250" t="str">
        <f t="shared" si="146"/>
        <v>https://docmgmt.its.fsu.edu/NolijWeb/public/apiLoginCheck.jsp?redir=../documentviewer/%3FdocumentId%3D</v>
      </c>
      <c r="AH30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2" s="250" t="str">
        <f>tbl_TransDet_Exp[[#Headers],[&amp;TargetFrameName=None]]</f>
        <v>&amp;TargetFrameName=None</v>
      </c>
      <c r="AJ30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2" s="71"/>
      <c r="AN3042" s="22"/>
      <c r="AO3042" s="22"/>
      <c r="AP3042" s="208"/>
      <c r="AQ3042" s="42" t="e">
        <f>IF(tbl_TransDet_Exp[[#This Row],[Custom SR Type]]="",INDEX(SR_Lookup[Section Name],MATCH(tbl_TransDet_Exp[[#This Row],[Account]],SR_Lookup[Account],0)),tbl_TransDet_Exp[[#This Row],[Custom SR Type]])</f>
        <v>#N/A</v>
      </c>
      <c r="AR3042" s="42">
        <f>VALUE(CONCATENATE(C3042,TEXT(tbl_TransDet_Exp[[#This Row],[Pd]],"00")))</f>
        <v>0</v>
      </c>
      <c r="AS3042" s="42" t="str">
        <f>TEXT(tbl_TransDet_Exp[[#This Row],[Project Id]],"000000")</f>
        <v>000000</v>
      </c>
      <c r="AT3042" s="42" t="e">
        <f>INDEX(Table11[Description],MATCH(tbl_TransDet_Exp[[#This Row],[Account]],Table11[GL Account],0))</f>
        <v>#N/A</v>
      </c>
      <c r="AU30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3" spans="2:47">
      <c r="B3043" s="11"/>
      <c r="C3043" s="243"/>
      <c r="D3043" s="243"/>
      <c r="E3043" s="11"/>
      <c r="F3043" s="11"/>
      <c r="G3043" s="11"/>
      <c r="H3043" s="11"/>
      <c r="I3043" s="11"/>
      <c r="J3043" s="11"/>
      <c r="K3043" s="11"/>
      <c r="L3043" s="11"/>
      <c r="M3043" s="11"/>
      <c r="N3043" s="11"/>
      <c r="O3043" s="244"/>
      <c r="P3043" s="11"/>
      <c r="Q3043" s="245"/>
      <c r="R3043" s="11"/>
      <c r="S3043" s="11"/>
      <c r="T3043" s="11"/>
      <c r="U3043" s="11"/>
      <c r="V3043" s="11"/>
      <c r="W3043" s="11"/>
      <c r="X3043" s="11"/>
      <c r="Y3043" s="11"/>
      <c r="Z3043" s="246"/>
      <c r="AA30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3" s="250" t="e">
        <f>IF(tbl_TransDet_Exp[[#This Row],[+/-  (HR GL Detail)]]&lt;&gt;"",tbl_TransDet_Exp[[#This Row],[+/-  (HR GL Detail)]],IF(#REF!&lt;&gt;"",#REF!,""))</f>
        <v>#REF!</v>
      </c>
      <c r="AC3043" s="250" t="str">
        <f t="shared" si="144"/>
        <v>https://financials.omni.fsu.edu/psp/sprdfi/EMPLOYEE/ERP/c/AUDIT_EXPENSE_FUNCTIONS.TE_EXP_SHEET_INQ.GBL?SHEET_ID=</v>
      </c>
      <c r="AD3043" s="250" t="str">
        <f t="shared" si="145"/>
        <v>&amp;PAGE=EX_SHEET_ENTRY</v>
      </c>
      <c r="AE3043" s="250" t="str">
        <f>IF(LEFT(tbl_TransDet_Exp[[#This Row],[Journal Id]],2)="EX",TEXT(tbl_TransDet_Exp[[#This Row],[Vch /Ex /PayId]],"0000000000"),"")</f>
        <v/>
      </c>
      <c r="AF3043" s="250" t="b">
        <f>IF(tbl_TransDet_Exp[[#This Row],[ER Lookup and Format]]&lt;&gt;"",CONCATENATE(tbl_TransDet_Exp[[#This Row],[https://financials.omni.fsu.edu/psp/sprdfi/EMPLOYEE/ERP/c/AUDIT_EXPENSE_FUNCTIONS.TE_EXP_SHEET_INQ.GBL?SHEET_ID=]],AE3043,tbl_TransDet_Exp[[#This Row],[&amp;PAGE=EX_SHEET_ENTRY]]))</f>
        <v>0</v>
      </c>
      <c r="AG3043" s="250" t="str">
        <f t="shared" si="146"/>
        <v>https://docmgmt.its.fsu.edu/NolijWeb/public/apiLoginCheck.jsp?redir=../documentviewer/%3FdocumentId%3D</v>
      </c>
      <c r="AH30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3" s="250" t="str">
        <f>tbl_TransDet_Exp[[#Headers],[&amp;TargetFrameName=None]]</f>
        <v>&amp;TargetFrameName=None</v>
      </c>
      <c r="AJ30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3" s="71"/>
      <c r="AN3043" s="22"/>
      <c r="AO3043" s="22"/>
      <c r="AP3043" s="208"/>
      <c r="AQ3043" s="42" t="e">
        <f>IF(tbl_TransDet_Exp[[#This Row],[Custom SR Type]]="",INDEX(SR_Lookup[Section Name],MATCH(tbl_TransDet_Exp[[#This Row],[Account]],SR_Lookup[Account],0)),tbl_TransDet_Exp[[#This Row],[Custom SR Type]])</f>
        <v>#N/A</v>
      </c>
      <c r="AR3043" s="42">
        <f>VALUE(CONCATENATE(C3043,TEXT(tbl_TransDet_Exp[[#This Row],[Pd]],"00")))</f>
        <v>0</v>
      </c>
      <c r="AS3043" s="42" t="str">
        <f>TEXT(tbl_TransDet_Exp[[#This Row],[Project Id]],"000000")</f>
        <v>000000</v>
      </c>
      <c r="AT3043" s="42" t="e">
        <f>INDEX(Table11[Description],MATCH(tbl_TransDet_Exp[[#This Row],[Account]],Table11[GL Account],0))</f>
        <v>#N/A</v>
      </c>
      <c r="AU30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4" spans="2:47">
      <c r="B3044" s="11"/>
      <c r="C3044" s="243"/>
      <c r="D3044" s="243"/>
      <c r="E3044" s="11"/>
      <c r="F3044" s="11"/>
      <c r="G3044" s="11"/>
      <c r="H3044" s="11"/>
      <c r="I3044" s="11"/>
      <c r="J3044" s="11"/>
      <c r="K3044" s="11"/>
      <c r="L3044" s="11"/>
      <c r="M3044" s="11"/>
      <c r="N3044" s="11"/>
      <c r="O3044" s="244"/>
      <c r="P3044" s="11"/>
      <c r="Q3044" s="245"/>
      <c r="R3044" s="11"/>
      <c r="S3044" s="11"/>
      <c r="T3044" s="11"/>
      <c r="U3044" s="11"/>
      <c r="V3044" s="11"/>
      <c r="W3044" s="11"/>
      <c r="X3044" s="11"/>
      <c r="Y3044" s="11"/>
      <c r="Z3044" s="246"/>
      <c r="AA30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4" s="250" t="e">
        <f>IF(tbl_TransDet_Exp[[#This Row],[+/-  (HR GL Detail)]]&lt;&gt;"",tbl_TransDet_Exp[[#This Row],[+/-  (HR GL Detail)]],IF(#REF!&lt;&gt;"",#REF!,""))</f>
        <v>#REF!</v>
      </c>
      <c r="AC3044" s="250" t="str">
        <f t="shared" si="144"/>
        <v>https://financials.omni.fsu.edu/psp/sprdfi/EMPLOYEE/ERP/c/AUDIT_EXPENSE_FUNCTIONS.TE_EXP_SHEET_INQ.GBL?SHEET_ID=</v>
      </c>
      <c r="AD3044" s="250" t="str">
        <f t="shared" si="145"/>
        <v>&amp;PAGE=EX_SHEET_ENTRY</v>
      </c>
      <c r="AE3044" s="250" t="str">
        <f>IF(LEFT(tbl_TransDet_Exp[[#This Row],[Journal Id]],2)="EX",TEXT(tbl_TransDet_Exp[[#This Row],[Vch /Ex /PayId]],"0000000000"),"")</f>
        <v/>
      </c>
      <c r="AF3044" s="250" t="b">
        <f>IF(tbl_TransDet_Exp[[#This Row],[ER Lookup and Format]]&lt;&gt;"",CONCATENATE(tbl_TransDet_Exp[[#This Row],[https://financials.omni.fsu.edu/psp/sprdfi/EMPLOYEE/ERP/c/AUDIT_EXPENSE_FUNCTIONS.TE_EXP_SHEET_INQ.GBL?SHEET_ID=]],AE3044,tbl_TransDet_Exp[[#This Row],[&amp;PAGE=EX_SHEET_ENTRY]]))</f>
        <v>0</v>
      </c>
      <c r="AG3044" s="250" t="str">
        <f t="shared" si="146"/>
        <v>https://docmgmt.its.fsu.edu/NolijWeb/public/apiLoginCheck.jsp?redir=../documentviewer/%3FdocumentId%3D</v>
      </c>
      <c r="AH30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4" s="250" t="str">
        <f>tbl_TransDet_Exp[[#Headers],[&amp;TargetFrameName=None]]</f>
        <v>&amp;TargetFrameName=None</v>
      </c>
      <c r="AJ30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4" s="71"/>
      <c r="AN3044" s="22"/>
      <c r="AO3044" s="22"/>
      <c r="AP3044" s="208"/>
      <c r="AQ3044" s="42" t="e">
        <f>IF(tbl_TransDet_Exp[[#This Row],[Custom SR Type]]="",INDEX(SR_Lookup[Section Name],MATCH(tbl_TransDet_Exp[[#This Row],[Account]],SR_Lookup[Account],0)),tbl_TransDet_Exp[[#This Row],[Custom SR Type]])</f>
        <v>#N/A</v>
      </c>
      <c r="AR3044" s="42">
        <f>VALUE(CONCATENATE(C3044,TEXT(tbl_TransDet_Exp[[#This Row],[Pd]],"00")))</f>
        <v>0</v>
      </c>
      <c r="AS3044" s="42" t="str">
        <f>TEXT(tbl_TransDet_Exp[[#This Row],[Project Id]],"000000")</f>
        <v>000000</v>
      </c>
      <c r="AT3044" s="42" t="e">
        <f>INDEX(Table11[Description],MATCH(tbl_TransDet_Exp[[#This Row],[Account]],Table11[GL Account],0))</f>
        <v>#N/A</v>
      </c>
      <c r="AU30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5" spans="2:47">
      <c r="B3045" s="11"/>
      <c r="C3045" s="243"/>
      <c r="D3045" s="243"/>
      <c r="E3045" s="11"/>
      <c r="F3045" s="11"/>
      <c r="G3045" s="11"/>
      <c r="H3045" s="11"/>
      <c r="I3045" s="11"/>
      <c r="J3045" s="11"/>
      <c r="K3045" s="11"/>
      <c r="L3045" s="11"/>
      <c r="M3045" s="11"/>
      <c r="N3045" s="11"/>
      <c r="O3045" s="244"/>
      <c r="P3045" s="11"/>
      <c r="Q3045" s="245"/>
      <c r="R3045" s="11"/>
      <c r="S3045" s="11"/>
      <c r="T3045" s="11"/>
      <c r="U3045" s="11"/>
      <c r="V3045" s="11"/>
      <c r="W3045" s="11"/>
      <c r="X3045" s="11"/>
      <c r="Y3045" s="11"/>
      <c r="Z3045" s="246"/>
      <c r="AA30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5" s="250" t="e">
        <f>IF(tbl_TransDet_Exp[[#This Row],[+/-  (HR GL Detail)]]&lt;&gt;"",tbl_TransDet_Exp[[#This Row],[+/-  (HR GL Detail)]],IF(#REF!&lt;&gt;"",#REF!,""))</f>
        <v>#REF!</v>
      </c>
      <c r="AC3045" s="250" t="str">
        <f t="shared" si="144"/>
        <v>https://financials.omni.fsu.edu/psp/sprdfi/EMPLOYEE/ERP/c/AUDIT_EXPENSE_FUNCTIONS.TE_EXP_SHEET_INQ.GBL?SHEET_ID=</v>
      </c>
      <c r="AD3045" s="250" t="str">
        <f t="shared" si="145"/>
        <v>&amp;PAGE=EX_SHEET_ENTRY</v>
      </c>
      <c r="AE3045" s="250" t="str">
        <f>IF(LEFT(tbl_TransDet_Exp[[#This Row],[Journal Id]],2)="EX",TEXT(tbl_TransDet_Exp[[#This Row],[Vch /Ex /PayId]],"0000000000"),"")</f>
        <v/>
      </c>
      <c r="AF3045" s="250" t="b">
        <f>IF(tbl_TransDet_Exp[[#This Row],[ER Lookup and Format]]&lt;&gt;"",CONCATENATE(tbl_TransDet_Exp[[#This Row],[https://financials.omni.fsu.edu/psp/sprdfi/EMPLOYEE/ERP/c/AUDIT_EXPENSE_FUNCTIONS.TE_EXP_SHEET_INQ.GBL?SHEET_ID=]],AE3045,tbl_TransDet_Exp[[#This Row],[&amp;PAGE=EX_SHEET_ENTRY]]))</f>
        <v>0</v>
      </c>
      <c r="AG3045" s="250" t="str">
        <f t="shared" si="146"/>
        <v>https://docmgmt.its.fsu.edu/NolijWeb/public/apiLoginCheck.jsp?redir=../documentviewer/%3FdocumentId%3D</v>
      </c>
      <c r="AH30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5" s="250" t="str">
        <f>tbl_TransDet_Exp[[#Headers],[&amp;TargetFrameName=None]]</f>
        <v>&amp;TargetFrameName=None</v>
      </c>
      <c r="AJ30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5" s="71"/>
      <c r="AN3045" s="22"/>
      <c r="AO3045" s="22"/>
      <c r="AP3045" s="208"/>
      <c r="AQ3045" s="42" t="e">
        <f>IF(tbl_TransDet_Exp[[#This Row],[Custom SR Type]]="",INDEX(SR_Lookup[Section Name],MATCH(tbl_TransDet_Exp[[#This Row],[Account]],SR_Lookup[Account],0)),tbl_TransDet_Exp[[#This Row],[Custom SR Type]])</f>
        <v>#N/A</v>
      </c>
      <c r="AR3045" s="42">
        <f>VALUE(CONCATENATE(C3045,TEXT(tbl_TransDet_Exp[[#This Row],[Pd]],"00")))</f>
        <v>0</v>
      </c>
      <c r="AS3045" s="42" t="str">
        <f>TEXT(tbl_TransDet_Exp[[#This Row],[Project Id]],"000000")</f>
        <v>000000</v>
      </c>
      <c r="AT3045" s="42" t="e">
        <f>INDEX(Table11[Description],MATCH(tbl_TransDet_Exp[[#This Row],[Account]],Table11[GL Account],0))</f>
        <v>#N/A</v>
      </c>
      <c r="AU30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6" spans="2:47">
      <c r="B3046" s="11"/>
      <c r="C3046" s="243"/>
      <c r="D3046" s="243"/>
      <c r="E3046" s="11"/>
      <c r="F3046" s="11"/>
      <c r="G3046" s="11"/>
      <c r="H3046" s="11"/>
      <c r="I3046" s="11"/>
      <c r="J3046" s="11"/>
      <c r="K3046" s="11"/>
      <c r="L3046" s="11"/>
      <c r="M3046" s="11"/>
      <c r="N3046" s="11"/>
      <c r="O3046" s="244"/>
      <c r="P3046" s="11"/>
      <c r="Q3046" s="245"/>
      <c r="R3046" s="11"/>
      <c r="S3046" s="11"/>
      <c r="T3046" s="11"/>
      <c r="U3046" s="11"/>
      <c r="V3046" s="11"/>
      <c r="W3046" s="11"/>
      <c r="X3046" s="11"/>
      <c r="Y3046" s="11"/>
      <c r="Z3046" s="246"/>
      <c r="AA30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6" s="250" t="e">
        <f>IF(tbl_TransDet_Exp[[#This Row],[+/-  (HR GL Detail)]]&lt;&gt;"",tbl_TransDet_Exp[[#This Row],[+/-  (HR GL Detail)]],IF(#REF!&lt;&gt;"",#REF!,""))</f>
        <v>#REF!</v>
      </c>
      <c r="AC3046" s="250" t="str">
        <f t="shared" si="144"/>
        <v>https://financials.omni.fsu.edu/psp/sprdfi/EMPLOYEE/ERP/c/AUDIT_EXPENSE_FUNCTIONS.TE_EXP_SHEET_INQ.GBL?SHEET_ID=</v>
      </c>
      <c r="AD3046" s="250" t="str">
        <f t="shared" si="145"/>
        <v>&amp;PAGE=EX_SHEET_ENTRY</v>
      </c>
      <c r="AE3046" s="250" t="str">
        <f>IF(LEFT(tbl_TransDet_Exp[[#This Row],[Journal Id]],2)="EX",TEXT(tbl_TransDet_Exp[[#This Row],[Vch /Ex /PayId]],"0000000000"),"")</f>
        <v/>
      </c>
      <c r="AF3046" s="250" t="b">
        <f>IF(tbl_TransDet_Exp[[#This Row],[ER Lookup and Format]]&lt;&gt;"",CONCATENATE(tbl_TransDet_Exp[[#This Row],[https://financials.omni.fsu.edu/psp/sprdfi/EMPLOYEE/ERP/c/AUDIT_EXPENSE_FUNCTIONS.TE_EXP_SHEET_INQ.GBL?SHEET_ID=]],AE3046,tbl_TransDet_Exp[[#This Row],[&amp;PAGE=EX_SHEET_ENTRY]]))</f>
        <v>0</v>
      </c>
      <c r="AG3046" s="250" t="str">
        <f t="shared" si="146"/>
        <v>https://docmgmt.its.fsu.edu/NolijWeb/public/apiLoginCheck.jsp?redir=../documentviewer/%3FdocumentId%3D</v>
      </c>
      <c r="AH30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6" s="250" t="str">
        <f>tbl_TransDet_Exp[[#Headers],[&amp;TargetFrameName=None]]</f>
        <v>&amp;TargetFrameName=None</v>
      </c>
      <c r="AJ30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6" s="71"/>
      <c r="AN3046" s="22"/>
      <c r="AO3046" s="22"/>
      <c r="AP3046" s="208"/>
      <c r="AQ3046" s="42" t="e">
        <f>IF(tbl_TransDet_Exp[[#This Row],[Custom SR Type]]="",INDEX(SR_Lookup[Section Name],MATCH(tbl_TransDet_Exp[[#This Row],[Account]],SR_Lookup[Account],0)),tbl_TransDet_Exp[[#This Row],[Custom SR Type]])</f>
        <v>#N/A</v>
      </c>
      <c r="AR3046" s="42">
        <f>VALUE(CONCATENATE(C3046,TEXT(tbl_TransDet_Exp[[#This Row],[Pd]],"00")))</f>
        <v>0</v>
      </c>
      <c r="AS3046" s="42" t="str">
        <f>TEXT(tbl_TransDet_Exp[[#This Row],[Project Id]],"000000")</f>
        <v>000000</v>
      </c>
      <c r="AT3046" s="42" t="e">
        <f>INDEX(Table11[Description],MATCH(tbl_TransDet_Exp[[#This Row],[Account]],Table11[GL Account],0))</f>
        <v>#N/A</v>
      </c>
      <c r="AU30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7" spans="2:47">
      <c r="B3047" s="11"/>
      <c r="C3047" s="243"/>
      <c r="D3047" s="243"/>
      <c r="E3047" s="11"/>
      <c r="F3047" s="11"/>
      <c r="G3047" s="11"/>
      <c r="H3047" s="11"/>
      <c r="I3047" s="11"/>
      <c r="J3047" s="11"/>
      <c r="K3047" s="11"/>
      <c r="L3047" s="11"/>
      <c r="M3047" s="11"/>
      <c r="N3047" s="11"/>
      <c r="O3047" s="244"/>
      <c r="P3047" s="11"/>
      <c r="Q3047" s="245"/>
      <c r="R3047" s="11"/>
      <c r="S3047" s="11"/>
      <c r="T3047" s="11"/>
      <c r="U3047" s="11"/>
      <c r="V3047" s="11"/>
      <c r="W3047" s="11"/>
      <c r="X3047" s="11"/>
      <c r="Y3047" s="11"/>
      <c r="Z3047" s="246"/>
      <c r="AA30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7" s="250" t="e">
        <f>IF(tbl_TransDet_Exp[[#This Row],[+/-  (HR GL Detail)]]&lt;&gt;"",tbl_TransDet_Exp[[#This Row],[+/-  (HR GL Detail)]],IF(#REF!&lt;&gt;"",#REF!,""))</f>
        <v>#REF!</v>
      </c>
      <c r="AC3047" s="250" t="str">
        <f t="shared" si="144"/>
        <v>https://financials.omni.fsu.edu/psp/sprdfi/EMPLOYEE/ERP/c/AUDIT_EXPENSE_FUNCTIONS.TE_EXP_SHEET_INQ.GBL?SHEET_ID=</v>
      </c>
      <c r="AD3047" s="250" t="str">
        <f t="shared" si="145"/>
        <v>&amp;PAGE=EX_SHEET_ENTRY</v>
      </c>
      <c r="AE3047" s="250" t="str">
        <f>IF(LEFT(tbl_TransDet_Exp[[#This Row],[Journal Id]],2)="EX",TEXT(tbl_TransDet_Exp[[#This Row],[Vch /Ex /PayId]],"0000000000"),"")</f>
        <v/>
      </c>
      <c r="AF3047" s="250" t="b">
        <f>IF(tbl_TransDet_Exp[[#This Row],[ER Lookup and Format]]&lt;&gt;"",CONCATENATE(tbl_TransDet_Exp[[#This Row],[https://financials.omni.fsu.edu/psp/sprdfi/EMPLOYEE/ERP/c/AUDIT_EXPENSE_FUNCTIONS.TE_EXP_SHEET_INQ.GBL?SHEET_ID=]],AE3047,tbl_TransDet_Exp[[#This Row],[&amp;PAGE=EX_SHEET_ENTRY]]))</f>
        <v>0</v>
      </c>
      <c r="AG3047" s="250" t="str">
        <f t="shared" si="146"/>
        <v>https://docmgmt.its.fsu.edu/NolijWeb/public/apiLoginCheck.jsp?redir=../documentviewer/%3FdocumentId%3D</v>
      </c>
      <c r="AH30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7" s="250" t="str">
        <f>tbl_TransDet_Exp[[#Headers],[&amp;TargetFrameName=None]]</f>
        <v>&amp;TargetFrameName=None</v>
      </c>
      <c r="AJ30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7" s="71"/>
      <c r="AN3047" s="22"/>
      <c r="AO3047" s="22"/>
      <c r="AP3047" s="208"/>
      <c r="AQ3047" s="42" t="e">
        <f>IF(tbl_TransDet_Exp[[#This Row],[Custom SR Type]]="",INDEX(SR_Lookup[Section Name],MATCH(tbl_TransDet_Exp[[#This Row],[Account]],SR_Lookup[Account],0)),tbl_TransDet_Exp[[#This Row],[Custom SR Type]])</f>
        <v>#N/A</v>
      </c>
      <c r="AR3047" s="42">
        <f>VALUE(CONCATENATE(C3047,TEXT(tbl_TransDet_Exp[[#This Row],[Pd]],"00")))</f>
        <v>0</v>
      </c>
      <c r="AS3047" s="42" t="str">
        <f>TEXT(tbl_TransDet_Exp[[#This Row],[Project Id]],"000000")</f>
        <v>000000</v>
      </c>
      <c r="AT3047" s="42" t="e">
        <f>INDEX(Table11[Description],MATCH(tbl_TransDet_Exp[[#This Row],[Account]],Table11[GL Account],0))</f>
        <v>#N/A</v>
      </c>
      <c r="AU30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8" spans="2:47">
      <c r="B3048" s="11"/>
      <c r="C3048" s="243"/>
      <c r="D3048" s="243"/>
      <c r="E3048" s="11"/>
      <c r="F3048" s="11"/>
      <c r="G3048" s="11"/>
      <c r="H3048" s="11"/>
      <c r="I3048" s="11"/>
      <c r="J3048" s="11"/>
      <c r="K3048" s="11"/>
      <c r="L3048" s="11"/>
      <c r="M3048" s="11"/>
      <c r="N3048" s="11"/>
      <c r="O3048" s="244"/>
      <c r="P3048" s="11"/>
      <c r="Q3048" s="245"/>
      <c r="R3048" s="11"/>
      <c r="S3048" s="11"/>
      <c r="T3048" s="11"/>
      <c r="U3048" s="11"/>
      <c r="V3048" s="11"/>
      <c r="W3048" s="11"/>
      <c r="X3048" s="11"/>
      <c r="Y3048" s="11"/>
      <c r="Z3048" s="246"/>
      <c r="AA30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8" s="250" t="e">
        <f>IF(tbl_TransDet_Exp[[#This Row],[+/-  (HR GL Detail)]]&lt;&gt;"",tbl_TransDet_Exp[[#This Row],[+/-  (HR GL Detail)]],IF(#REF!&lt;&gt;"",#REF!,""))</f>
        <v>#REF!</v>
      </c>
      <c r="AC3048" s="250" t="str">
        <f t="shared" si="144"/>
        <v>https://financials.omni.fsu.edu/psp/sprdfi/EMPLOYEE/ERP/c/AUDIT_EXPENSE_FUNCTIONS.TE_EXP_SHEET_INQ.GBL?SHEET_ID=</v>
      </c>
      <c r="AD3048" s="250" t="str">
        <f t="shared" si="145"/>
        <v>&amp;PAGE=EX_SHEET_ENTRY</v>
      </c>
      <c r="AE3048" s="250" t="str">
        <f>IF(LEFT(tbl_TransDet_Exp[[#This Row],[Journal Id]],2)="EX",TEXT(tbl_TransDet_Exp[[#This Row],[Vch /Ex /PayId]],"0000000000"),"")</f>
        <v/>
      </c>
      <c r="AF3048" s="250" t="b">
        <f>IF(tbl_TransDet_Exp[[#This Row],[ER Lookup and Format]]&lt;&gt;"",CONCATENATE(tbl_TransDet_Exp[[#This Row],[https://financials.omni.fsu.edu/psp/sprdfi/EMPLOYEE/ERP/c/AUDIT_EXPENSE_FUNCTIONS.TE_EXP_SHEET_INQ.GBL?SHEET_ID=]],AE3048,tbl_TransDet_Exp[[#This Row],[&amp;PAGE=EX_SHEET_ENTRY]]))</f>
        <v>0</v>
      </c>
      <c r="AG3048" s="250" t="str">
        <f t="shared" si="146"/>
        <v>https://docmgmt.its.fsu.edu/NolijWeb/public/apiLoginCheck.jsp?redir=../documentviewer/%3FdocumentId%3D</v>
      </c>
      <c r="AH30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8" s="250" t="str">
        <f>tbl_TransDet_Exp[[#Headers],[&amp;TargetFrameName=None]]</f>
        <v>&amp;TargetFrameName=None</v>
      </c>
      <c r="AJ30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8" s="71"/>
      <c r="AN3048" s="22"/>
      <c r="AO3048" s="22"/>
      <c r="AP3048" s="208"/>
      <c r="AQ3048" s="42" t="e">
        <f>IF(tbl_TransDet_Exp[[#This Row],[Custom SR Type]]="",INDEX(SR_Lookup[Section Name],MATCH(tbl_TransDet_Exp[[#This Row],[Account]],SR_Lookup[Account],0)),tbl_TransDet_Exp[[#This Row],[Custom SR Type]])</f>
        <v>#N/A</v>
      </c>
      <c r="AR3048" s="42">
        <f>VALUE(CONCATENATE(C3048,TEXT(tbl_TransDet_Exp[[#This Row],[Pd]],"00")))</f>
        <v>0</v>
      </c>
      <c r="AS3048" s="42" t="str">
        <f>TEXT(tbl_TransDet_Exp[[#This Row],[Project Id]],"000000")</f>
        <v>000000</v>
      </c>
      <c r="AT3048" s="42" t="e">
        <f>INDEX(Table11[Description],MATCH(tbl_TransDet_Exp[[#This Row],[Account]],Table11[GL Account],0))</f>
        <v>#N/A</v>
      </c>
      <c r="AU30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49" spans="2:47">
      <c r="B3049" s="11"/>
      <c r="C3049" s="243"/>
      <c r="D3049" s="243"/>
      <c r="E3049" s="11"/>
      <c r="F3049" s="11"/>
      <c r="G3049" s="11"/>
      <c r="H3049" s="11"/>
      <c r="I3049" s="11"/>
      <c r="J3049" s="11"/>
      <c r="K3049" s="11"/>
      <c r="L3049" s="11"/>
      <c r="M3049" s="11"/>
      <c r="N3049" s="11"/>
      <c r="O3049" s="244"/>
      <c r="P3049" s="11"/>
      <c r="Q3049" s="245"/>
      <c r="R3049" s="11"/>
      <c r="S3049" s="11"/>
      <c r="T3049" s="11"/>
      <c r="U3049" s="11"/>
      <c r="V3049" s="11"/>
      <c r="W3049" s="11"/>
      <c r="X3049" s="11"/>
      <c r="Y3049" s="11"/>
      <c r="Z3049" s="246"/>
      <c r="AA30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49" s="250" t="e">
        <f>IF(tbl_TransDet_Exp[[#This Row],[+/-  (HR GL Detail)]]&lt;&gt;"",tbl_TransDet_Exp[[#This Row],[+/-  (HR GL Detail)]],IF(#REF!&lt;&gt;"",#REF!,""))</f>
        <v>#REF!</v>
      </c>
      <c r="AC3049" s="250" t="str">
        <f t="shared" si="144"/>
        <v>https://financials.omni.fsu.edu/psp/sprdfi/EMPLOYEE/ERP/c/AUDIT_EXPENSE_FUNCTIONS.TE_EXP_SHEET_INQ.GBL?SHEET_ID=</v>
      </c>
      <c r="AD3049" s="250" t="str">
        <f t="shared" si="145"/>
        <v>&amp;PAGE=EX_SHEET_ENTRY</v>
      </c>
      <c r="AE3049" s="250" t="str">
        <f>IF(LEFT(tbl_TransDet_Exp[[#This Row],[Journal Id]],2)="EX",TEXT(tbl_TransDet_Exp[[#This Row],[Vch /Ex /PayId]],"0000000000"),"")</f>
        <v/>
      </c>
      <c r="AF3049" s="250" t="b">
        <f>IF(tbl_TransDet_Exp[[#This Row],[ER Lookup and Format]]&lt;&gt;"",CONCATENATE(tbl_TransDet_Exp[[#This Row],[https://financials.omni.fsu.edu/psp/sprdfi/EMPLOYEE/ERP/c/AUDIT_EXPENSE_FUNCTIONS.TE_EXP_SHEET_INQ.GBL?SHEET_ID=]],AE3049,tbl_TransDet_Exp[[#This Row],[&amp;PAGE=EX_SHEET_ENTRY]]))</f>
        <v>0</v>
      </c>
      <c r="AG3049" s="250" t="str">
        <f t="shared" si="146"/>
        <v>https://docmgmt.its.fsu.edu/NolijWeb/public/apiLoginCheck.jsp?redir=../documentviewer/%3FdocumentId%3D</v>
      </c>
      <c r="AH30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49" s="250" t="str">
        <f>tbl_TransDet_Exp[[#Headers],[&amp;TargetFrameName=None]]</f>
        <v>&amp;TargetFrameName=None</v>
      </c>
      <c r="AJ30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49" s="71"/>
      <c r="AN3049" s="22"/>
      <c r="AO3049" s="22"/>
      <c r="AP3049" s="208"/>
      <c r="AQ3049" s="42" t="e">
        <f>IF(tbl_TransDet_Exp[[#This Row],[Custom SR Type]]="",INDEX(SR_Lookup[Section Name],MATCH(tbl_TransDet_Exp[[#This Row],[Account]],SR_Lookup[Account],0)),tbl_TransDet_Exp[[#This Row],[Custom SR Type]])</f>
        <v>#N/A</v>
      </c>
      <c r="AR3049" s="42">
        <f>VALUE(CONCATENATE(C3049,TEXT(tbl_TransDet_Exp[[#This Row],[Pd]],"00")))</f>
        <v>0</v>
      </c>
      <c r="AS3049" s="42" t="str">
        <f>TEXT(tbl_TransDet_Exp[[#This Row],[Project Id]],"000000")</f>
        <v>000000</v>
      </c>
      <c r="AT3049" s="42" t="e">
        <f>INDEX(Table11[Description],MATCH(tbl_TransDet_Exp[[#This Row],[Account]],Table11[GL Account],0))</f>
        <v>#N/A</v>
      </c>
      <c r="AU30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0" spans="2:47">
      <c r="B3050" s="11"/>
      <c r="C3050" s="243"/>
      <c r="D3050" s="243"/>
      <c r="E3050" s="11"/>
      <c r="F3050" s="11"/>
      <c r="G3050" s="11"/>
      <c r="H3050" s="11"/>
      <c r="I3050" s="11"/>
      <c r="J3050" s="11"/>
      <c r="K3050" s="11"/>
      <c r="L3050" s="11"/>
      <c r="M3050" s="11"/>
      <c r="N3050" s="11"/>
      <c r="O3050" s="244"/>
      <c r="P3050" s="11"/>
      <c r="Q3050" s="245"/>
      <c r="R3050" s="11"/>
      <c r="S3050" s="11"/>
      <c r="T3050" s="11"/>
      <c r="U3050" s="11"/>
      <c r="V3050" s="11"/>
      <c r="W3050" s="11"/>
      <c r="X3050" s="11"/>
      <c r="Y3050" s="11"/>
      <c r="Z3050" s="246"/>
      <c r="AA30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0" s="250" t="e">
        <f>IF(tbl_TransDet_Exp[[#This Row],[+/-  (HR GL Detail)]]&lt;&gt;"",tbl_TransDet_Exp[[#This Row],[+/-  (HR GL Detail)]],IF(#REF!&lt;&gt;"",#REF!,""))</f>
        <v>#REF!</v>
      </c>
      <c r="AC3050" s="250" t="str">
        <f t="shared" si="144"/>
        <v>https://financials.omni.fsu.edu/psp/sprdfi/EMPLOYEE/ERP/c/AUDIT_EXPENSE_FUNCTIONS.TE_EXP_SHEET_INQ.GBL?SHEET_ID=</v>
      </c>
      <c r="AD3050" s="250" t="str">
        <f t="shared" si="145"/>
        <v>&amp;PAGE=EX_SHEET_ENTRY</v>
      </c>
      <c r="AE3050" s="250" t="str">
        <f>IF(LEFT(tbl_TransDet_Exp[[#This Row],[Journal Id]],2)="EX",TEXT(tbl_TransDet_Exp[[#This Row],[Vch /Ex /PayId]],"0000000000"),"")</f>
        <v/>
      </c>
      <c r="AF3050" s="250" t="b">
        <f>IF(tbl_TransDet_Exp[[#This Row],[ER Lookup and Format]]&lt;&gt;"",CONCATENATE(tbl_TransDet_Exp[[#This Row],[https://financials.omni.fsu.edu/psp/sprdfi/EMPLOYEE/ERP/c/AUDIT_EXPENSE_FUNCTIONS.TE_EXP_SHEET_INQ.GBL?SHEET_ID=]],AE3050,tbl_TransDet_Exp[[#This Row],[&amp;PAGE=EX_SHEET_ENTRY]]))</f>
        <v>0</v>
      </c>
      <c r="AG3050" s="250" t="str">
        <f t="shared" si="146"/>
        <v>https://docmgmt.its.fsu.edu/NolijWeb/public/apiLoginCheck.jsp?redir=../documentviewer/%3FdocumentId%3D</v>
      </c>
      <c r="AH30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0" s="250" t="str">
        <f>tbl_TransDet_Exp[[#Headers],[&amp;TargetFrameName=None]]</f>
        <v>&amp;TargetFrameName=None</v>
      </c>
      <c r="AJ30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0" s="71"/>
      <c r="AN3050" s="22"/>
      <c r="AO3050" s="22"/>
      <c r="AP3050" s="208"/>
      <c r="AQ3050" s="42" t="e">
        <f>IF(tbl_TransDet_Exp[[#This Row],[Custom SR Type]]="",INDEX(SR_Lookup[Section Name],MATCH(tbl_TransDet_Exp[[#This Row],[Account]],SR_Lookup[Account],0)),tbl_TransDet_Exp[[#This Row],[Custom SR Type]])</f>
        <v>#N/A</v>
      </c>
      <c r="AR3050" s="42">
        <f>VALUE(CONCATENATE(C3050,TEXT(tbl_TransDet_Exp[[#This Row],[Pd]],"00")))</f>
        <v>0</v>
      </c>
      <c r="AS3050" s="42" t="str">
        <f>TEXT(tbl_TransDet_Exp[[#This Row],[Project Id]],"000000")</f>
        <v>000000</v>
      </c>
      <c r="AT3050" s="42" t="e">
        <f>INDEX(Table11[Description],MATCH(tbl_TransDet_Exp[[#This Row],[Account]],Table11[GL Account],0))</f>
        <v>#N/A</v>
      </c>
      <c r="AU30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1" spans="2:47">
      <c r="B3051" s="11"/>
      <c r="C3051" s="243"/>
      <c r="D3051" s="243"/>
      <c r="E3051" s="11"/>
      <c r="F3051" s="11"/>
      <c r="G3051" s="11"/>
      <c r="H3051" s="11"/>
      <c r="I3051" s="11"/>
      <c r="J3051" s="11"/>
      <c r="K3051" s="11"/>
      <c r="L3051" s="11"/>
      <c r="M3051" s="11"/>
      <c r="N3051" s="11"/>
      <c r="O3051" s="244"/>
      <c r="P3051" s="11"/>
      <c r="Q3051" s="245"/>
      <c r="R3051" s="11"/>
      <c r="S3051" s="11"/>
      <c r="T3051" s="11"/>
      <c r="U3051" s="11"/>
      <c r="V3051" s="11"/>
      <c r="W3051" s="11"/>
      <c r="X3051" s="11"/>
      <c r="Y3051" s="11"/>
      <c r="Z3051" s="246"/>
      <c r="AA30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1" s="250" t="e">
        <f>IF(tbl_TransDet_Exp[[#This Row],[+/-  (HR GL Detail)]]&lt;&gt;"",tbl_TransDet_Exp[[#This Row],[+/-  (HR GL Detail)]],IF(#REF!&lt;&gt;"",#REF!,""))</f>
        <v>#REF!</v>
      </c>
      <c r="AC3051" s="250" t="str">
        <f t="shared" si="144"/>
        <v>https://financials.omni.fsu.edu/psp/sprdfi/EMPLOYEE/ERP/c/AUDIT_EXPENSE_FUNCTIONS.TE_EXP_SHEET_INQ.GBL?SHEET_ID=</v>
      </c>
      <c r="AD3051" s="250" t="str">
        <f t="shared" si="145"/>
        <v>&amp;PAGE=EX_SHEET_ENTRY</v>
      </c>
      <c r="AE3051" s="250" t="str">
        <f>IF(LEFT(tbl_TransDet_Exp[[#This Row],[Journal Id]],2)="EX",TEXT(tbl_TransDet_Exp[[#This Row],[Vch /Ex /PayId]],"0000000000"),"")</f>
        <v/>
      </c>
      <c r="AF3051" s="250" t="b">
        <f>IF(tbl_TransDet_Exp[[#This Row],[ER Lookup and Format]]&lt;&gt;"",CONCATENATE(tbl_TransDet_Exp[[#This Row],[https://financials.omni.fsu.edu/psp/sprdfi/EMPLOYEE/ERP/c/AUDIT_EXPENSE_FUNCTIONS.TE_EXP_SHEET_INQ.GBL?SHEET_ID=]],AE3051,tbl_TransDet_Exp[[#This Row],[&amp;PAGE=EX_SHEET_ENTRY]]))</f>
        <v>0</v>
      </c>
      <c r="AG3051" s="250" t="str">
        <f t="shared" si="146"/>
        <v>https://docmgmt.its.fsu.edu/NolijWeb/public/apiLoginCheck.jsp?redir=../documentviewer/%3FdocumentId%3D</v>
      </c>
      <c r="AH30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1" s="250" t="str">
        <f>tbl_TransDet_Exp[[#Headers],[&amp;TargetFrameName=None]]</f>
        <v>&amp;TargetFrameName=None</v>
      </c>
      <c r="AJ30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1" s="71"/>
      <c r="AN3051" s="22"/>
      <c r="AO3051" s="22"/>
      <c r="AP3051" s="208"/>
      <c r="AQ3051" s="42" t="e">
        <f>IF(tbl_TransDet_Exp[[#This Row],[Custom SR Type]]="",INDEX(SR_Lookup[Section Name],MATCH(tbl_TransDet_Exp[[#This Row],[Account]],SR_Lookup[Account],0)),tbl_TransDet_Exp[[#This Row],[Custom SR Type]])</f>
        <v>#N/A</v>
      </c>
      <c r="AR3051" s="42">
        <f>VALUE(CONCATENATE(C3051,TEXT(tbl_TransDet_Exp[[#This Row],[Pd]],"00")))</f>
        <v>0</v>
      </c>
      <c r="AS3051" s="42" t="str">
        <f>TEXT(tbl_TransDet_Exp[[#This Row],[Project Id]],"000000")</f>
        <v>000000</v>
      </c>
      <c r="AT3051" s="42" t="e">
        <f>INDEX(Table11[Description],MATCH(tbl_TransDet_Exp[[#This Row],[Account]],Table11[GL Account],0))</f>
        <v>#N/A</v>
      </c>
      <c r="AU30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2" spans="2:47">
      <c r="B3052" s="11"/>
      <c r="C3052" s="243"/>
      <c r="D3052" s="243"/>
      <c r="E3052" s="11"/>
      <c r="F3052" s="11"/>
      <c r="G3052" s="11"/>
      <c r="H3052" s="11"/>
      <c r="I3052" s="11"/>
      <c r="J3052" s="11"/>
      <c r="K3052" s="11"/>
      <c r="L3052" s="11"/>
      <c r="M3052" s="11"/>
      <c r="N3052" s="11"/>
      <c r="O3052" s="244"/>
      <c r="P3052" s="11"/>
      <c r="Q3052" s="245"/>
      <c r="R3052" s="11"/>
      <c r="S3052" s="11"/>
      <c r="T3052" s="11"/>
      <c r="U3052" s="11"/>
      <c r="V3052" s="11"/>
      <c r="W3052" s="11"/>
      <c r="X3052" s="11"/>
      <c r="Y3052" s="11"/>
      <c r="Z3052" s="246"/>
      <c r="AA30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2" s="250" t="e">
        <f>IF(tbl_TransDet_Exp[[#This Row],[+/-  (HR GL Detail)]]&lt;&gt;"",tbl_TransDet_Exp[[#This Row],[+/-  (HR GL Detail)]],IF(#REF!&lt;&gt;"",#REF!,""))</f>
        <v>#REF!</v>
      </c>
      <c r="AC3052" s="250" t="str">
        <f t="shared" si="144"/>
        <v>https://financials.omni.fsu.edu/psp/sprdfi/EMPLOYEE/ERP/c/AUDIT_EXPENSE_FUNCTIONS.TE_EXP_SHEET_INQ.GBL?SHEET_ID=</v>
      </c>
      <c r="AD3052" s="250" t="str">
        <f t="shared" si="145"/>
        <v>&amp;PAGE=EX_SHEET_ENTRY</v>
      </c>
      <c r="AE3052" s="250" t="str">
        <f>IF(LEFT(tbl_TransDet_Exp[[#This Row],[Journal Id]],2)="EX",TEXT(tbl_TransDet_Exp[[#This Row],[Vch /Ex /PayId]],"0000000000"),"")</f>
        <v/>
      </c>
      <c r="AF3052" s="250" t="b">
        <f>IF(tbl_TransDet_Exp[[#This Row],[ER Lookup and Format]]&lt;&gt;"",CONCATENATE(tbl_TransDet_Exp[[#This Row],[https://financials.omni.fsu.edu/psp/sprdfi/EMPLOYEE/ERP/c/AUDIT_EXPENSE_FUNCTIONS.TE_EXP_SHEET_INQ.GBL?SHEET_ID=]],AE3052,tbl_TransDet_Exp[[#This Row],[&amp;PAGE=EX_SHEET_ENTRY]]))</f>
        <v>0</v>
      </c>
      <c r="AG3052" s="250" t="str">
        <f t="shared" si="146"/>
        <v>https://docmgmt.its.fsu.edu/NolijWeb/public/apiLoginCheck.jsp?redir=../documentviewer/%3FdocumentId%3D</v>
      </c>
      <c r="AH30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2" s="250" t="str">
        <f>tbl_TransDet_Exp[[#Headers],[&amp;TargetFrameName=None]]</f>
        <v>&amp;TargetFrameName=None</v>
      </c>
      <c r="AJ30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2" s="71"/>
      <c r="AN3052" s="22"/>
      <c r="AO3052" s="22"/>
      <c r="AP3052" s="208"/>
      <c r="AQ3052" s="42" t="e">
        <f>IF(tbl_TransDet_Exp[[#This Row],[Custom SR Type]]="",INDEX(SR_Lookup[Section Name],MATCH(tbl_TransDet_Exp[[#This Row],[Account]],SR_Lookup[Account],0)),tbl_TransDet_Exp[[#This Row],[Custom SR Type]])</f>
        <v>#N/A</v>
      </c>
      <c r="AR3052" s="42">
        <f>VALUE(CONCATENATE(C3052,TEXT(tbl_TransDet_Exp[[#This Row],[Pd]],"00")))</f>
        <v>0</v>
      </c>
      <c r="AS3052" s="42" t="str">
        <f>TEXT(tbl_TransDet_Exp[[#This Row],[Project Id]],"000000")</f>
        <v>000000</v>
      </c>
      <c r="AT3052" s="42" t="e">
        <f>INDEX(Table11[Description],MATCH(tbl_TransDet_Exp[[#This Row],[Account]],Table11[GL Account],0))</f>
        <v>#N/A</v>
      </c>
      <c r="AU30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3" spans="2:47">
      <c r="B3053" s="11"/>
      <c r="C3053" s="243"/>
      <c r="D3053" s="243"/>
      <c r="E3053" s="11"/>
      <c r="F3053" s="11"/>
      <c r="G3053" s="11"/>
      <c r="H3053" s="11"/>
      <c r="I3053" s="11"/>
      <c r="J3053" s="11"/>
      <c r="K3053" s="11"/>
      <c r="L3053" s="11"/>
      <c r="M3053" s="11"/>
      <c r="N3053" s="11"/>
      <c r="O3053" s="244"/>
      <c r="P3053" s="11"/>
      <c r="Q3053" s="245"/>
      <c r="R3053" s="11"/>
      <c r="S3053" s="11"/>
      <c r="T3053" s="11"/>
      <c r="U3053" s="11"/>
      <c r="V3053" s="11"/>
      <c r="W3053" s="11"/>
      <c r="X3053" s="11"/>
      <c r="Y3053" s="11"/>
      <c r="Z3053" s="246"/>
      <c r="AA30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3" s="250" t="e">
        <f>IF(tbl_TransDet_Exp[[#This Row],[+/-  (HR GL Detail)]]&lt;&gt;"",tbl_TransDet_Exp[[#This Row],[+/-  (HR GL Detail)]],IF(#REF!&lt;&gt;"",#REF!,""))</f>
        <v>#REF!</v>
      </c>
      <c r="AC3053" s="250" t="str">
        <f t="shared" si="144"/>
        <v>https://financials.omni.fsu.edu/psp/sprdfi/EMPLOYEE/ERP/c/AUDIT_EXPENSE_FUNCTIONS.TE_EXP_SHEET_INQ.GBL?SHEET_ID=</v>
      </c>
      <c r="AD3053" s="250" t="str">
        <f t="shared" si="145"/>
        <v>&amp;PAGE=EX_SHEET_ENTRY</v>
      </c>
      <c r="AE3053" s="250" t="str">
        <f>IF(LEFT(tbl_TransDet_Exp[[#This Row],[Journal Id]],2)="EX",TEXT(tbl_TransDet_Exp[[#This Row],[Vch /Ex /PayId]],"0000000000"),"")</f>
        <v/>
      </c>
      <c r="AF3053" s="250" t="b">
        <f>IF(tbl_TransDet_Exp[[#This Row],[ER Lookup and Format]]&lt;&gt;"",CONCATENATE(tbl_TransDet_Exp[[#This Row],[https://financials.omni.fsu.edu/psp/sprdfi/EMPLOYEE/ERP/c/AUDIT_EXPENSE_FUNCTIONS.TE_EXP_SHEET_INQ.GBL?SHEET_ID=]],AE3053,tbl_TransDet_Exp[[#This Row],[&amp;PAGE=EX_SHEET_ENTRY]]))</f>
        <v>0</v>
      </c>
      <c r="AG3053" s="250" t="str">
        <f t="shared" si="146"/>
        <v>https://docmgmt.its.fsu.edu/NolijWeb/public/apiLoginCheck.jsp?redir=../documentviewer/%3FdocumentId%3D</v>
      </c>
      <c r="AH30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3" s="250" t="str">
        <f>tbl_TransDet_Exp[[#Headers],[&amp;TargetFrameName=None]]</f>
        <v>&amp;TargetFrameName=None</v>
      </c>
      <c r="AJ30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3" s="71"/>
      <c r="AN3053" s="22"/>
      <c r="AO3053" s="22"/>
      <c r="AP3053" s="208"/>
      <c r="AQ3053" s="42" t="e">
        <f>IF(tbl_TransDet_Exp[[#This Row],[Custom SR Type]]="",INDEX(SR_Lookup[Section Name],MATCH(tbl_TransDet_Exp[[#This Row],[Account]],SR_Lookup[Account],0)),tbl_TransDet_Exp[[#This Row],[Custom SR Type]])</f>
        <v>#N/A</v>
      </c>
      <c r="AR3053" s="42">
        <f>VALUE(CONCATENATE(C3053,TEXT(tbl_TransDet_Exp[[#This Row],[Pd]],"00")))</f>
        <v>0</v>
      </c>
      <c r="AS3053" s="42" t="str">
        <f>TEXT(tbl_TransDet_Exp[[#This Row],[Project Id]],"000000")</f>
        <v>000000</v>
      </c>
      <c r="AT3053" s="42" t="e">
        <f>INDEX(Table11[Description],MATCH(tbl_TransDet_Exp[[#This Row],[Account]],Table11[GL Account],0))</f>
        <v>#N/A</v>
      </c>
      <c r="AU30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4" spans="2:47">
      <c r="B3054" s="11"/>
      <c r="C3054" s="243"/>
      <c r="D3054" s="243"/>
      <c r="E3054" s="11"/>
      <c r="F3054" s="11"/>
      <c r="G3054" s="11"/>
      <c r="H3054" s="11"/>
      <c r="I3054" s="11"/>
      <c r="J3054" s="11"/>
      <c r="K3054" s="11"/>
      <c r="L3054" s="11"/>
      <c r="M3054" s="11"/>
      <c r="N3054" s="11"/>
      <c r="O3054" s="244"/>
      <c r="P3054" s="11"/>
      <c r="Q3054" s="245"/>
      <c r="R3054" s="11"/>
      <c r="S3054" s="11"/>
      <c r="T3054" s="11"/>
      <c r="U3054" s="11"/>
      <c r="V3054" s="11"/>
      <c r="W3054" s="11"/>
      <c r="X3054" s="11"/>
      <c r="Y3054" s="11"/>
      <c r="Z3054" s="246"/>
      <c r="AA30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4" s="250" t="e">
        <f>IF(tbl_TransDet_Exp[[#This Row],[+/-  (HR GL Detail)]]&lt;&gt;"",tbl_TransDet_Exp[[#This Row],[+/-  (HR GL Detail)]],IF(#REF!&lt;&gt;"",#REF!,""))</f>
        <v>#REF!</v>
      </c>
      <c r="AC3054" s="250" t="str">
        <f t="shared" si="144"/>
        <v>https://financials.omni.fsu.edu/psp/sprdfi/EMPLOYEE/ERP/c/AUDIT_EXPENSE_FUNCTIONS.TE_EXP_SHEET_INQ.GBL?SHEET_ID=</v>
      </c>
      <c r="AD3054" s="250" t="str">
        <f t="shared" si="145"/>
        <v>&amp;PAGE=EX_SHEET_ENTRY</v>
      </c>
      <c r="AE3054" s="250" t="str">
        <f>IF(LEFT(tbl_TransDet_Exp[[#This Row],[Journal Id]],2)="EX",TEXT(tbl_TransDet_Exp[[#This Row],[Vch /Ex /PayId]],"0000000000"),"")</f>
        <v/>
      </c>
      <c r="AF3054" s="250" t="b">
        <f>IF(tbl_TransDet_Exp[[#This Row],[ER Lookup and Format]]&lt;&gt;"",CONCATENATE(tbl_TransDet_Exp[[#This Row],[https://financials.omni.fsu.edu/psp/sprdfi/EMPLOYEE/ERP/c/AUDIT_EXPENSE_FUNCTIONS.TE_EXP_SHEET_INQ.GBL?SHEET_ID=]],AE3054,tbl_TransDet_Exp[[#This Row],[&amp;PAGE=EX_SHEET_ENTRY]]))</f>
        <v>0</v>
      </c>
      <c r="AG3054" s="250" t="str">
        <f t="shared" si="146"/>
        <v>https://docmgmt.its.fsu.edu/NolijWeb/public/apiLoginCheck.jsp?redir=../documentviewer/%3FdocumentId%3D</v>
      </c>
      <c r="AH30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4" s="250" t="str">
        <f>tbl_TransDet_Exp[[#Headers],[&amp;TargetFrameName=None]]</f>
        <v>&amp;TargetFrameName=None</v>
      </c>
      <c r="AJ30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4" s="71"/>
      <c r="AN3054" s="22"/>
      <c r="AO3054" s="22"/>
      <c r="AP3054" s="208"/>
      <c r="AQ3054" s="42" t="e">
        <f>IF(tbl_TransDet_Exp[[#This Row],[Custom SR Type]]="",INDEX(SR_Lookup[Section Name],MATCH(tbl_TransDet_Exp[[#This Row],[Account]],SR_Lookup[Account],0)),tbl_TransDet_Exp[[#This Row],[Custom SR Type]])</f>
        <v>#N/A</v>
      </c>
      <c r="AR3054" s="42">
        <f>VALUE(CONCATENATE(C3054,TEXT(tbl_TransDet_Exp[[#This Row],[Pd]],"00")))</f>
        <v>0</v>
      </c>
      <c r="AS3054" s="42" t="str">
        <f>TEXT(tbl_TransDet_Exp[[#This Row],[Project Id]],"000000")</f>
        <v>000000</v>
      </c>
      <c r="AT3054" s="42" t="e">
        <f>INDEX(Table11[Description],MATCH(tbl_TransDet_Exp[[#This Row],[Account]],Table11[GL Account],0))</f>
        <v>#N/A</v>
      </c>
      <c r="AU30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5" spans="2:47">
      <c r="B3055" s="11"/>
      <c r="C3055" s="243"/>
      <c r="D3055" s="243"/>
      <c r="E3055" s="11"/>
      <c r="F3055" s="11"/>
      <c r="G3055" s="11"/>
      <c r="H3055" s="11"/>
      <c r="I3055" s="11"/>
      <c r="J3055" s="11"/>
      <c r="K3055" s="11"/>
      <c r="L3055" s="11"/>
      <c r="M3055" s="11"/>
      <c r="N3055" s="11"/>
      <c r="O3055" s="244"/>
      <c r="P3055" s="11"/>
      <c r="Q3055" s="245"/>
      <c r="R3055" s="11"/>
      <c r="S3055" s="11"/>
      <c r="T3055" s="11"/>
      <c r="U3055" s="11"/>
      <c r="V3055" s="11"/>
      <c r="W3055" s="11"/>
      <c r="X3055" s="11"/>
      <c r="Y3055" s="11"/>
      <c r="Z3055" s="246"/>
      <c r="AA30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5" s="250" t="e">
        <f>IF(tbl_TransDet_Exp[[#This Row],[+/-  (HR GL Detail)]]&lt;&gt;"",tbl_TransDet_Exp[[#This Row],[+/-  (HR GL Detail)]],IF(#REF!&lt;&gt;"",#REF!,""))</f>
        <v>#REF!</v>
      </c>
      <c r="AC3055" s="250" t="str">
        <f t="shared" si="144"/>
        <v>https://financials.omni.fsu.edu/psp/sprdfi/EMPLOYEE/ERP/c/AUDIT_EXPENSE_FUNCTIONS.TE_EXP_SHEET_INQ.GBL?SHEET_ID=</v>
      </c>
      <c r="AD3055" s="250" t="str">
        <f t="shared" si="145"/>
        <v>&amp;PAGE=EX_SHEET_ENTRY</v>
      </c>
      <c r="AE3055" s="250" t="str">
        <f>IF(LEFT(tbl_TransDet_Exp[[#This Row],[Journal Id]],2)="EX",TEXT(tbl_TransDet_Exp[[#This Row],[Vch /Ex /PayId]],"0000000000"),"")</f>
        <v/>
      </c>
      <c r="AF3055" s="250" t="b">
        <f>IF(tbl_TransDet_Exp[[#This Row],[ER Lookup and Format]]&lt;&gt;"",CONCATENATE(tbl_TransDet_Exp[[#This Row],[https://financials.omni.fsu.edu/psp/sprdfi/EMPLOYEE/ERP/c/AUDIT_EXPENSE_FUNCTIONS.TE_EXP_SHEET_INQ.GBL?SHEET_ID=]],AE3055,tbl_TransDet_Exp[[#This Row],[&amp;PAGE=EX_SHEET_ENTRY]]))</f>
        <v>0</v>
      </c>
      <c r="AG3055" s="250" t="str">
        <f t="shared" si="146"/>
        <v>https://docmgmt.its.fsu.edu/NolijWeb/public/apiLoginCheck.jsp?redir=../documentviewer/%3FdocumentId%3D</v>
      </c>
      <c r="AH30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5" s="250" t="str">
        <f>tbl_TransDet_Exp[[#Headers],[&amp;TargetFrameName=None]]</f>
        <v>&amp;TargetFrameName=None</v>
      </c>
      <c r="AJ30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5" s="71"/>
      <c r="AN3055" s="22"/>
      <c r="AO3055" s="22"/>
      <c r="AP3055" s="208"/>
      <c r="AQ3055" s="42" t="e">
        <f>IF(tbl_TransDet_Exp[[#This Row],[Custom SR Type]]="",INDEX(SR_Lookup[Section Name],MATCH(tbl_TransDet_Exp[[#This Row],[Account]],SR_Lookup[Account],0)),tbl_TransDet_Exp[[#This Row],[Custom SR Type]])</f>
        <v>#N/A</v>
      </c>
      <c r="AR3055" s="42">
        <f>VALUE(CONCATENATE(C3055,TEXT(tbl_TransDet_Exp[[#This Row],[Pd]],"00")))</f>
        <v>0</v>
      </c>
      <c r="AS3055" s="42" t="str">
        <f>TEXT(tbl_TransDet_Exp[[#This Row],[Project Id]],"000000")</f>
        <v>000000</v>
      </c>
      <c r="AT3055" s="42" t="e">
        <f>INDEX(Table11[Description],MATCH(tbl_TransDet_Exp[[#This Row],[Account]],Table11[GL Account],0))</f>
        <v>#N/A</v>
      </c>
      <c r="AU30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6" spans="2:47">
      <c r="B3056" s="11"/>
      <c r="C3056" s="243"/>
      <c r="D3056" s="243"/>
      <c r="E3056" s="11"/>
      <c r="F3056" s="11"/>
      <c r="G3056" s="11"/>
      <c r="H3056" s="11"/>
      <c r="I3056" s="11"/>
      <c r="J3056" s="11"/>
      <c r="K3056" s="11"/>
      <c r="L3056" s="11"/>
      <c r="M3056" s="11"/>
      <c r="N3056" s="11"/>
      <c r="O3056" s="244"/>
      <c r="P3056" s="11"/>
      <c r="Q3056" s="245"/>
      <c r="R3056" s="11"/>
      <c r="S3056" s="11"/>
      <c r="T3056" s="11"/>
      <c r="U3056" s="11"/>
      <c r="V3056" s="11"/>
      <c r="W3056" s="11"/>
      <c r="X3056" s="11"/>
      <c r="Y3056" s="11"/>
      <c r="Z3056" s="246"/>
      <c r="AA30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6" s="250" t="e">
        <f>IF(tbl_TransDet_Exp[[#This Row],[+/-  (HR GL Detail)]]&lt;&gt;"",tbl_TransDet_Exp[[#This Row],[+/-  (HR GL Detail)]],IF(#REF!&lt;&gt;"",#REF!,""))</f>
        <v>#REF!</v>
      </c>
      <c r="AC3056" s="250" t="str">
        <f t="shared" si="144"/>
        <v>https://financials.omni.fsu.edu/psp/sprdfi/EMPLOYEE/ERP/c/AUDIT_EXPENSE_FUNCTIONS.TE_EXP_SHEET_INQ.GBL?SHEET_ID=</v>
      </c>
      <c r="AD3056" s="250" t="str">
        <f t="shared" si="145"/>
        <v>&amp;PAGE=EX_SHEET_ENTRY</v>
      </c>
      <c r="AE3056" s="250" t="str">
        <f>IF(LEFT(tbl_TransDet_Exp[[#This Row],[Journal Id]],2)="EX",TEXT(tbl_TransDet_Exp[[#This Row],[Vch /Ex /PayId]],"0000000000"),"")</f>
        <v/>
      </c>
      <c r="AF3056" s="250" t="b">
        <f>IF(tbl_TransDet_Exp[[#This Row],[ER Lookup and Format]]&lt;&gt;"",CONCATENATE(tbl_TransDet_Exp[[#This Row],[https://financials.omni.fsu.edu/psp/sprdfi/EMPLOYEE/ERP/c/AUDIT_EXPENSE_FUNCTIONS.TE_EXP_SHEET_INQ.GBL?SHEET_ID=]],AE3056,tbl_TransDet_Exp[[#This Row],[&amp;PAGE=EX_SHEET_ENTRY]]))</f>
        <v>0</v>
      </c>
      <c r="AG3056" s="250" t="str">
        <f t="shared" si="146"/>
        <v>https://docmgmt.its.fsu.edu/NolijWeb/public/apiLoginCheck.jsp?redir=../documentviewer/%3FdocumentId%3D</v>
      </c>
      <c r="AH30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6" s="250" t="str">
        <f>tbl_TransDet_Exp[[#Headers],[&amp;TargetFrameName=None]]</f>
        <v>&amp;TargetFrameName=None</v>
      </c>
      <c r="AJ30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6" s="71"/>
      <c r="AN3056" s="22"/>
      <c r="AO3056" s="22"/>
      <c r="AP3056" s="208"/>
      <c r="AQ3056" s="42" t="e">
        <f>IF(tbl_TransDet_Exp[[#This Row],[Custom SR Type]]="",INDEX(SR_Lookup[Section Name],MATCH(tbl_TransDet_Exp[[#This Row],[Account]],SR_Lookup[Account],0)),tbl_TransDet_Exp[[#This Row],[Custom SR Type]])</f>
        <v>#N/A</v>
      </c>
      <c r="AR3056" s="42">
        <f>VALUE(CONCATENATE(C3056,TEXT(tbl_TransDet_Exp[[#This Row],[Pd]],"00")))</f>
        <v>0</v>
      </c>
      <c r="AS3056" s="42" t="str">
        <f>TEXT(tbl_TransDet_Exp[[#This Row],[Project Id]],"000000")</f>
        <v>000000</v>
      </c>
      <c r="AT3056" s="42" t="e">
        <f>INDEX(Table11[Description],MATCH(tbl_TransDet_Exp[[#This Row],[Account]],Table11[GL Account],0))</f>
        <v>#N/A</v>
      </c>
      <c r="AU30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7" spans="2:47">
      <c r="B3057" s="11"/>
      <c r="C3057" s="243"/>
      <c r="D3057" s="243"/>
      <c r="E3057" s="11"/>
      <c r="F3057" s="11"/>
      <c r="G3057" s="11"/>
      <c r="H3057" s="11"/>
      <c r="I3057" s="11"/>
      <c r="J3057" s="11"/>
      <c r="K3057" s="11"/>
      <c r="L3057" s="11"/>
      <c r="M3057" s="11"/>
      <c r="N3057" s="11"/>
      <c r="O3057" s="244"/>
      <c r="P3057" s="11"/>
      <c r="Q3057" s="245"/>
      <c r="R3057" s="11"/>
      <c r="S3057" s="11"/>
      <c r="T3057" s="11"/>
      <c r="U3057" s="11"/>
      <c r="V3057" s="11"/>
      <c r="W3057" s="11"/>
      <c r="X3057" s="11"/>
      <c r="Y3057" s="11"/>
      <c r="Z3057" s="246"/>
      <c r="AA30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7" s="250" t="e">
        <f>IF(tbl_TransDet_Exp[[#This Row],[+/-  (HR GL Detail)]]&lt;&gt;"",tbl_TransDet_Exp[[#This Row],[+/-  (HR GL Detail)]],IF(#REF!&lt;&gt;"",#REF!,""))</f>
        <v>#REF!</v>
      </c>
      <c r="AC3057" s="250" t="str">
        <f t="shared" si="144"/>
        <v>https://financials.omni.fsu.edu/psp/sprdfi/EMPLOYEE/ERP/c/AUDIT_EXPENSE_FUNCTIONS.TE_EXP_SHEET_INQ.GBL?SHEET_ID=</v>
      </c>
      <c r="AD3057" s="250" t="str">
        <f t="shared" si="145"/>
        <v>&amp;PAGE=EX_SHEET_ENTRY</v>
      </c>
      <c r="AE3057" s="250" t="str">
        <f>IF(LEFT(tbl_TransDet_Exp[[#This Row],[Journal Id]],2)="EX",TEXT(tbl_TransDet_Exp[[#This Row],[Vch /Ex /PayId]],"0000000000"),"")</f>
        <v/>
      </c>
      <c r="AF3057" s="250" t="b">
        <f>IF(tbl_TransDet_Exp[[#This Row],[ER Lookup and Format]]&lt;&gt;"",CONCATENATE(tbl_TransDet_Exp[[#This Row],[https://financials.omni.fsu.edu/psp/sprdfi/EMPLOYEE/ERP/c/AUDIT_EXPENSE_FUNCTIONS.TE_EXP_SHEET_INQ.GBL?SHEET_ID=]],AE3057,tbl_TransDet_Exp[[#This Row],[&amp;PAGE=EX_SHEET_ENTRY]]))</f>
        <v>0</v>
      </c>
      <c r="AG3057" s="250" t="str">
        <f t="shared" si="146"/>
        <v>https://docmgmt.its.fsu.edu/NolijWeb/public/apiLoginCheck.jsp?redir=../documentviewer/%3FdocumentId%3D</v>
      </c>
      <c r="AH30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7" s="250" t="str">
        <f>tbl_TransDet_Exp[[#Headers],[&amp;TargetFrameName=None]]</f>
        <v>&amp;TargetFrameName=None</v>
      </c>
      <c r="AJ30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7" s="71"/>
      <c r="AN3057" s="22"/>
      <c r="AO3057" s="22"/>
      <c r="AP3057" s="208"/>
      <c r="AQ3057" s="42" t="e">
        <f>IF(tbl_TransDet_Exp[[#This Row],[Custom SR Type]]="",INDEX(SR_Lookup[Section Name],MATCH(tbl_TransDet_Exp[[#This Row],[Account]],SR_Lookup[Account],0)),tbl_TransDet_Exp[[#This Row],[Custom SR Type]])</f>
        <v>#N/A</v>
      </c>
      <c r="AR3057" s="42">
        <f>VALUE(CONCATENATE(C3057,TEXT(tbl_TransDet_Exp[[#This Row],[Pd]],"00")))</f>
        <v>0</v>
      </c>
      <c r="AS3057" s="42" t="str">
        <f>TEXT(tbl_TransDet_Exp[[#This Row],[Project Id]],"000000")</f>
        <v>000000</v>
      </c>
      <c r="AT3057" s="42" t="e">
        <f>INDEX(Table11[Description],MATCH(tbl_TransDet_Exp[[#This Row],[Account]],Table11[GL Account],0))</f>
        <v>#N/A</v>
      </c>
      <c r="AU30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8" spans="2:47">
      <c r="B3058" s="11"/>
      <c r="C3058" s="243"/>
      <c r="D3058" s="243"/>
      <c r="E3058" s="11"/>
      <c r="F3058" s="11"/>
      <c r="G3058" s="11"/>
      <c r="H3058" s="11"/>
      <c r="I3058" s="11"/>
      <c r="J3058" s="11"/>
      <c r="K3058" s="11"/>
      <c r="L3058" s="11"/>
      <c r="M3058" s="11"/>
      <c r="N3058" s="11"/>
      <c r="O3058" s="244"/>
      <c r="P3058" s="11"/>
      <c r="Q3058" s="245"/>
      <c r="R3058" s="11"/>
      <c r="S3058" s="11"/>
      <c r="T3058" s="11"/>
      <c r="U3058" s="11"/>
      <c r="V3058" s="11"/>
      <c r="W3058" s="11"/>
      <c r="X3058" s="11"/>
      <c r="Y3058" s="11"/>
      <c r="Z3058" s="246"/>
      <c r="AA30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8" s="250" t="e">
        <f>IF(tbl_TransDet_Exp[[#This Row],[+/-  (HR GL Detail)]]&lt;&gt;"",tbl_TransDet_Exp[[#This Row],[+/-  (HR GL Detail)]],IF(#REF!&lt;&gt;"",#REF!,""))</f>
        <v>#REF!</v>
      </c>
      <c r="AC3058" s="250" t="str">
        <f t="shared" si="144"/>
        <v>https://financials.omni.fsu.edu/psp/sprdfi/EMPLOYEE/ERP/c/AUDIT_EXPENSE_FUNCTIONS.TE_EXP_SHEET_INQ.GBL?SHEET_ID=</v>
      </c>
      <c r="AD3058" s="250" t="str">
        <f t="shared" si="145"/>
        <v>&amp;PAGE=EX_SHEET_ENTRY</v>
      </c>
      <c r="AE3058" s="250" t="str">
        <f>IF(LEFT(tbl_TransDet_Exp[[#This Row],[Journal Id]],2)="EX",TEXT(tbl_TransDet_Exp[[#This Row],[Vch /Ex /PayId]],"0000000000"),"")</f>
        <v/>
      </c>
      <c r="AF3058" s="250" t="b">
        <f>IF(tbl_TransDet_Exp[[#This Row],[ER Lookup and Format]]&lt;&gt;"",CONCATENATE(tbl_TransDet_Exp[[#This Row],[https://financials.omni.fsu.edu/psp/sprdfi/EMPLOYEE/ERP/c/AUDIT_EXPENSE_FUNCTIONS.TE_EXP_SHEET_INQ.GBL?SHEET_ID=]],AE3058,tbl_TransDet_Exp[[#This Row],[&amp;PAGE=EX_SHEET_ENTRY]]))</f>
        <v>0</v>
      </c>
      <c r="AG3058" s="250" t="str">
        <f t="shared" si="146"/>
        <v>https://docmgmt.its.fsu.edu/NolijWeb/public/apiLoginCheck.jsp?redir=../documentviewer/%3FdocumentId%3D</v>
      </c>
      <c r="AH30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8" s="250" t="str">
        <f>tbl_TransDet_Exp[[#Headers],[&amp;TargetFrameName=None]]</f>
        <v>&amp;TargetFrameName=None</v>
      </c>
      <c r="AJ30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8" s="71"/>
      <c r="AN3058" s="22"/>
      <c r="AO3058" s="22"/>
      <c r="AP3058" s="208"/>
      <c r="AQ3058" s="42" t="e">
        <f>IF(tbl_TransDet_Exp[[#This Row],[Custom SR Type]]="",INDEX(SR_Lookup[Section Name],MATCH(tbl_TransDet_Exp[[#This Row],[Account]],SR_Lookup[Account],0)),tbl_TransDet_Exp[[#This Row],[Custom SR Type]])</f>
        <v>#N/A</v>
      </c>
      <c r="AR3058" s="42">
        <f>VALUE(CONCATENATE(C3058,TEXT(tbl_TransDet_Exp[[#This Row],[Pd]],"00")))</f>
        <v>0</v>
      </c>
      <c r="AS3058" s="42" t="str">
        <f>TEXT(tbl_TransDet_Exp[[#This Row],[Project Id]],"000000")</f>
        <v>000000</v>
      </c>
      <c r="AT3058" s="42" t="e">
        <f>INDEX(Table11[Description],MATCH(tbl_TransDet_Exp[[#This Row],[Account]],Table11[GL Account],0))</f>
        <v>#N/A</v>
      </c>
      <c r="AU30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59" spans="2:47">
      <c r="B3059" s="11"/>
      <c r="C3059" s="243"/>
      <c r="D3059" s="243"/>
      <c r="E3059" s="11"/>
      <c r="F3059" s="11"/>
      <c r="G3059" s="11"/>
      <c r="H3059" s="11"/>
      <c r="I3059" s="11"/>
      <c r="J3059" s="11"/>
      <c r="K3059" s="11"/>
      <c r="L3059" s="11"/>
      <c r="M3059" s="11"/>
      <c r="N3059" s="11"/>
      <c r="O3059" s="244"/>
      <c r="P3059" s="11"/>
      <c r="Q3059" s="245"/>
      <c r="R3059" s="11"/>
      <c r="S3059" s="11"/>
      <c r="T3059" s="11"/>
      <c r="U3059" s="11"/>
      <c r="V3059" s="11"/>
      <c r="W3059" s="11"/>
      <c r="X3059" s="11"/>
      <c r="Y3059" s="11"/>
      <c r="Z3059" s="246"/>
      <c r="AA30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59" s="250" t="e">
        <f>IF(tbl_TransDet_Exp[[#This Row],[+/-  (HR GL Detail)]]&lt;&gt;"",tbl_TransDet_Exp[[#This Row],[+/-  (HR GL Detail)]],IF(#REF!&lt;&gt;"",#REF!,""))</f>
        <v>#REF!</v>
      </c>
      <c r="AC3059" s="250" t="str">
        <f t="shared" si="144"/>
        <v>https://financials.omni.fsu.edu/psp/sprdfi/EMPLOYEE/ERP/c/AUDIT_EXPENSE_FUNCTIONS.TE_EXP_SHEET_INQ.GBL?SHEET_ID=</v>
      </c>
      <c r="AD3059" s="250" t="str">
        <f t="shared" si="145"/>
        <v>&amp;PAGE=EX_SHEET_ENTRY</v>
      </c>
      <c r="AE3059" s="250" t="str">
        <f>IF(LEFT(tbl_TransDet_Exp[[#This Row],[Journal Id]],2)="EX",TEXT(tbl_TransDet_Exp[[#This Row],[Vch /Ex /PayId]],"0000000000"),"")</f>
        <v/>
      </c>
      <c r="AF3059" s="250" t="b">
        <f>IF(tbl_TransDet_Exp[[#This Row],[ER Lookup and Format]]&lt;&gt;"",CONCATENATE(tbl_TransDet_Exp[[#This Row],[https://financials.omni.fsu.edu/psp/sprdfi/EMPLOYEE/ERP/c/AUDIT_EXPENSE_FUNCTIONS.TE_EXP_SHEET_INQ.GBL?SHEET_ID=]],AE3059,tbl_TransDet_Exp[[#This Row],[&amp;PAGE=EX_SHEET_ENTRY]]))</f>
        <v>0</v>
      </c>
      <c r="AG3059" s="250" t="str">
        <f t="shared" si="146"/>
        <v>https://docmgmt.its.fsu.edu/NolijWeb/public/apiLoginCheck.jsp?redir=../documentviewer/%3FdocumentId%3D</v>
      </c>
      <c r="AH30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59" s="250" t="str">
        <f>tbl_TransDet_Exp[[#Headers],[&amp;TargetFrameName=None]]</f>
        <v>&amp;TargetFrameName=None</v>
      </c>
      <c r="AJ30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59" s="71"/>
      <c r="AN3059" s="22"/>
      <c r="AO3059" s="22"/>
      <c r="AP3059" s="208"/>
      <c r="AQ3059" s="42" t="e">
        <f>IF(tbl_TransDet_Exp[[#This Row],[Custom SR Type]]="",INDEX(SR_Lookup[Section Name],MATCH(tbl_TransDet_Exp[[#This Row],[Account]],SR_Lookup[Account],0)),tbl_TransDet_Exp[[#This Row],[Custom SR Type]])</f>
        <v>#N/A</v>
      </c>
      <c r="AR3059" s="42">
        <f>VALUE(CONCATENATE(C3059,TEXT(tbl_TransDet_Exp[[#This Row],[Pd]],"00")))</f>
        <v>0</v>
      </c>
      <c r="AS3059" s="42" t="str">
        <f>TEXT(tbl_TransDet_Exp[[#This Row],[Project Id]],"000000")</f>
        <v>000000</v>
      </c>
      <c r="AT3059" s="42" t="e">
        <f>INDEX(Table11[Description],MATCH(tbl_TransDet_Exp[[#This Row],[Account]],Table11[GL Account],0))</f>
        <v>#N/A</v>
      </c>
      <c r="AU30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0" spans="2:47">
      <c r="B3060" s="11"/>
      <c r="C3060" s="243"/>
      <c r="D3060" s="243"/>
      <c r="E3060" s="11"/>
      <c r="F3060" s="11"/>
      <c r="G3060" s="11"/>
      <c r="H3060" s="11"/>
      <c r="I3060" s="11"/>
      <c r="J3060" s="11"/>
      <c r="K3060" s="11"/>
      <c r="L3060" s="11"/>
      <c r="M3060" s="11"/>
      <c r="N3060" s="11"/>
      <c r="O3060" s="244"/>
      <c r="P3060" s="11"/>
      <c r="Q3060" s="245"/>
      <c r="R3060" s="11"/>
      <c r="S3060" s="11"/>
      <c r="T3060" s="11"/>
      <c r="U3060" s="11"/>
      <c r="V3060" s="11"/>
      <c r="W3060" s="11"/>
      <c r="X3060" s="11"/>
      <c r="Y3060" s="11"/>
      <c r="Z3060" s="246"/>
      <c r="AA30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0" s="250" t="e">
        <f>IF(tbl_TransDet_Exp[[#This Row],[+/-  (HR GL Detail)]]&lt;&gt;"",tbl_TransDet_Exp[[#This Row],[+/-  (HR GL Detail)]],IF(#REF!&lt;&gt;"",#REF!,""))</f>
        <v>#REF!</v>
      </c>
      <c r="AC3060" s="250" t="str">
        <f t="shared" si="144"/>
        <v>https://financials.omni.fsu.edu/psp/sprdfi/EMPLOYEE/ERP/c/AUDIT_EXPENSE_FUNCTIONS.TE_EXP_SHEET_INQ.GBL?SHEET_ID=</v>
      </c>
      <c r="AD3060" s="250" t="str">
        <f t="shared" si="145"/>
        <v>&amp;PAGE=EX_SHEET_ENTRY</v>
      </c>
      <c r="AE3060" s="250" t="str">
        <f>IF(LEFT(tbl_TransDet_Exp[[#This Row],[Journal Id]],2)="EX",TEXT(tbl_TransDet_Exp[[#This Row],[Vch /Ex /PayId]],"0000000000"),"")</f>
        <v/>
      </c>
      <c r="AF3060" s="250" t="b">
        <f>IF(tbl_TransDet_Exp[[#This Row],[ER Lookup and Format]]&lt;&gt;"",CONCATENATE(tbl_TransDet_Exp[[#This Row],[https://financials.omni.fsu.edu/psp/sprdfi/EMPLOYEE/ERP/c/AUDIT_EXPENSE_FUNCTIONS.TE_EXP_SHEET_INQ.GBL?SHEET_ID=]],AE3060,tbl_TransDet_Exp[[#This Row],[&amp;PAGE=EX_SHEET_ENTRY]]))</f>
        <v>0</v>
      </c>
      <c r="AG3060" s="250" t="str">
        <f t="shared" si="146"/>
        <v>https://docmgmt.its.fsu.edu/NolijWeb/public/apiLoginCheck.jsp?redir=../documentviewer/%3FdocumentId%3D</v>
      </c>
      <c r="AH30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0" s="250" t="str">
        <f>tbl_TransDet_Exp[[#Headers],[&amp;TargetFrameName=None]]</f>
        <v>&amp;TargetFrameName=None</v>
      </c>
      <c r="AJ30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0" s="71"/>
      <c r="AN3060" s="22"/>
      <c r="AO3060" s="22"/>
      <c r="AP3060" s="208"/>
      <c r="AQ3060" s="42" t="e">
        <f>IF(tbl_TransDet_Exp[[#This Row],[Custom SR Type]]="",INDEX(SR_Lookup[Section Name],MATCH(tbl_TransDet_Exp[[#This Row],[Account]],SR_Lookup[Account],0)),tbl_TransDet_Exp[[#This Row],[Custom SR Type]])</f>
        <v>#N/A</v>
      </c>
      <c r="AR3060" s="42">
        <f>VALUE(CONCATENATE(C3060,TEXT(tbl_TransDet_Exp[[#This Row],[Pd]],"00")))</f>
        <v>0</v>
      </c>
      <c r="AS3060" s="42" t="str">
        <f>TEXT(tbl_TransDet_Exp[[#This Row],[Project Id]],"000000")</f>
        <v>000000</v>
      </c>
      <c r="AT3060" s="42" t="e">
        <f>INDEX(Table11[Description],MATCH(tbl_TransDet_Exp[[#This Row],[Account]],Table11[GL Account],0))</f>
        <v>#N/A</v>
      </c>
      <c r="AU30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1" spans="2:47">
      <c r="B3061" s="11"/>
      <c r="C3061" s="243"/>
      <c r="D3061" s="243"/>
      <c r="E3061" s="11"/>
      <c r="F3061" s="11"/>
      <c r="G3061" s="11"/>
      <c r="H3061" s="11"/>
      <c r="I3061" s="11"/>
      <c r="J3061" s="11"/>
      <c r="K3061" s="11"/>
      <c r="L3061" s="11"/>
      <c r="M3061" s="11"/>
      <c r="N3061" s="11"/>
      <c r="O3061" s="244"/>
      <c r="P3061" s="11"/>
      <c r="Q3061" s="245"/>
      <c r="R3061" s="11"/>
      <c r="S3061" s="11"/>
      <c r="T3061" s="11"/>
      <c r="U3061" s="11"/>
      <c r="V3061" s="11"/>
      <c r="W3061" s="11"/>
      <c r="X3061" s="11"/>
      <c r="Y3061" s="11"/>
      <c r="Z3061" s="246"/>
      <c r="AA30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1" s="250" t="e">
        <f>IF(tbl_TransDet_Exp[[#This Row],[+/-  (HR GL Detail)]]&lt;&gt;"",tbl_TransDet_Exp[[#This Row],[+/-  (HR GL Detail)]],IF(#REF!&lt;&gt;"",#REF!,""))</f>
        <v>#REF!</v>
      </c>
      <c r="AC3061" s="250" t="str">
        <f t="shared" si="144"/>
        <v>https://financials.omni.fsu.edu/psp/sprdfi/EMPLOYEE/ERP/c/AUDIT_EXPENSE_FUNCTIONS.TE_EXP_SHEET_INQ.GBL?SHEET_ID=</v>
      </c>
      <c r="AD3061" s="250" t="str">
        <f t="shared" si="145"/>
        <v>&amp;PAGE=EX_SHEET_ENTRY</v>
      </c>
      <c r="AE3061" s="250" t="str">
        <f>IF(LEFT(tbl_TransDet_Exp[[#This Row],[Journal Id]],2)="EX",TEXT(tbl_TransDet_Exp[[#This Row],[Vch /Ex /PayId]],"0000000000"),"")</f>
        <v/>
      </c>
      <c r="AF3061" s="250" t="b">
        <f>IF(tbl_TransDet_Exp[[#This Row],[ER Lookup and Format]]&lt;&gt;"",CONCATENATE(tbl_TransDet_Exp[[#This Row],[https://financials.omni.fsu.edu/psp/sprdfi/EMPLOYEE/ERP/c/AUDIT_EXPENSE_FUNCTIONS.TE_EXP_SHEET_INQ.GBL?SHEET_ID=]],AE3061,tbl_TransDet_Exp[[#This Row],[&amp;PAGE=EX_SHEET_ENTRY]]))</f>
        <v>0</v>
      </c>
      <c r="AG3061" s="250" t="str">
        <f t="shared" si="146"/>
        <v>https://docmgmt.its.fsu.edu/NolijWeb/public/apiLoginCheck.jsp?redir=../documentviewer/%3FdocumentId%3D</v>
      </c>
      <c r="AH30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1" s="250" t="str">
        <f>tbl_TransDet_Exp[[#Headers],[&amp;TargetFrameName=None]]</f>
        <v>&amp;TargetFrameName=None</v>
      </c>
      <c r="AJ30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1" s="71"/>
      <c r="AN3061" s="22"/>
      <c r="AO3061" s="22"/>
      <c r="AP3061" s="208"/>
      <c r="AQ3061" s="42" t="e">
        <f>IF(tbl_TransDet_Exp[[#This Row],[Custom SR Type]]="",INDEX(SR_Lookup[Section Name],MATCH(tbl_TransDet_Exp[[#This Row],[Account]],SR_Lookup[Account],0)),tbl_TransDet_Exp[[#This Row],[Custom SR Type]])</f>
        <v>#N/A</v>
      </c>
      <c r="AR3061" s="42">
        <f>VALUE(CONCATENATE(C3061,TEXT(tbl_TransDet_Exp[[#This Row],[Pd]],"00")))</f>
        <v>0</v>
      </c>
      <c r="AS3061" s="42" t="str">
        <f>TEXT(tbl_TransDet_Exp[[#This Row],[Project Id]],"000000")</f>
        <v>000000</v>
      </c>
      <c r="AT3061" s="42" t="e">
        <f>INDEX(Table11[Description],MATCH(tbl_TransDet_Exp[[#This Row],[Account]],Table11[GL Account],0))</f>
        <v>#N/A</v>
      </c>
      <c r="AU30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2" spans="2:47">
      <c r="B3062" s="11"/>
      <c r="C3062" s="243"/>
      <c r="D3062" s="243"/>
      <c r="E3062" s="11"/>
      <c r="F3062" s="11"/>
      <c r="G3062" s="11"/>
      <c r="H3062" s="11"/>
      <c r="I3062" s="11"/>
      <c r="J3062" s="11"/>
      <c r="K3062" s="11"/>
      <c r="L3062" s="11"/>
      <c r="M3062" s="11"/>
      <c r="N3062" s="11"/>
      <c r="O3062" s="244"/>
      <c r="P3062" s="11"/>
      <c r="Q3062" s="245"/>
      <c r="R3062" s="11"/>
      <c r="S3062" s="11"/>
      <c r="T3062" s="11"/>
      <c r="U3062" s="11"/>
      <c r="V3062" s="11"/>
      <c r="W3062" s="11"/>
      <c r="X3062" s="11"/>
      <c r="Y3062" s="11"/>
      <c r="Z3062" s="246"/>
      <c r="AA30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2" s="250" t="e">
        <f>IF(tbl_TransDet_Exp[[#This Row],[+/-  (HR GL Detail)]]&lt;&gt;"",tbl_TransDet_Exp[[#This Row],[+/-  (HR GL Detail)]],IF(#REF!&lt;&gt;"",#REF!,""))</f>
        <v>#REF!</v>
      </c>
      <c r="AC3062" s="250" t="str">
        <f t="shared" si="144"/>
        <v>https://financials.omni.fsu.edu/psp/sprdfi/EMPLOYEE/ERP/c/AUDIT_EXPENSE_FUNCTIONS.TE_EXP_SHEET_INQ.GBL?SHEET_ID=</v>
      </c>
      <c r="AD3062" s="250" t="str">
        <f t="shared" si="145"/>
        <v>&amp;PAGE=EX_SHEET_ENTRY</v>
      </c>
      <c r="AE3062" s="250" t="str">
        <f>IF(LEFT(tbl_TransDet_Exp[[#This Row],[Journal Id]],2)="EX",TEXT(tbl_TransDet_Exp[[#This Row],[Vch /Ex /PayId]],"0000000000"),"")</f>
        <v/>
      </c>
      <c r="AF3062" s="250" t="b">
        <f>IF(tbl_TransDet_Exp[[#This Row],[ER Lookup and Format]]&lt;&gt;"",CONCATENATE(tbl_TransDet_Exp[[#This Row],[https://financials.omni.fsu.edu/psp/sprdfi/EMPLOYEE/ERP/c/AUDIT_EXPENSE_FUNCTIONS.TE_EXP_SHEET_INQ.GBL?SHEET_ID=]],AE3062,tbl_TransDet_Exp[[#This Row],[&amp;PAGE=EX_SHEET_ENTRY]]))</f>
        <v>0</v>
      </c>
      <c r="AG3062" s="250" t="str">
        <f t="shared" si="146"/>
        <v>https://docmgmt.its.fsu.edu/NolijWeb/public/apiLoginCheck.jsp?redir=../documentviewer/%3FdocumentId%3D</v>
      </c>
      <c r="AH30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2" s="250" t="str">
        <f>tbl_TransDet_Exp[[#Headers],[&amp;TargetFrameName=None]]</f>
        <v>&amp;TargetFrameName=None</v>
      </c>
      <c r="AJ30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2" s="71"/>
      <c r="AN3062" s="22"/>
      <c r="AO3062" s="22"/>
      <c r="AP3062" s="208"/>
      <c r="AQ3062" s="42" t="e">
        <f>IF(tbl_TransDet_Exp[[#This Row],[Custom SR Type]]="",INDEX(SR_Lookup[Section Name],MATCH(tbl_TransDet_Exp[[#This Row],[Account]],SR_Lookup[Account],0)),tbl_TransDet_Exp[[#This Row],[Custom SR Type]])</f>
        <v>#N/A</v>
      </c>
      <c r="AR3062" s="42">
        <f>VALUE(CONCATENATE(C3062,TEXT(tbl_TransDet_Exp[[#This Row],[Pd]],"00")))</f>
        <v>0</v>
      </c>
      <c r="AS3062" s="42" t="str">
        <f>TEXT(tbl_TransDet_Exp[[#This Row],[Project Id]],"000000")</f>
        <v>000000</v>
      </c>
      <c r="AT3062" s="42" t="e">
        <f>INDEX(Table11[Description],MATCH(tbl_TransDet_Exp[[#This Row],[Account]],Table11[GL Account],0))</f>
        <v>#N/A</v>
      </c>
      <c r="AU30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3" spans="2:47">
      <c r="B3063" s="11"/>
      <c r="C3063" s="243"/>
      <c r="D3063" s="243"/>
      <c r="E3063" s="11"/>
      <c r="F3063" s="11"/>
      <c r="G3063" s="11"/>
      <c r="H3063" s="11"/>
      <c r="I3063" s="11"/>
      <c r="J3063" s="11"/>
      <c r="K3063" s="11"/>
      <c r="L3063" s="11"/>
      <c r="M3063" s="11"/>
      <c r="N3063" s="11"/>
      <c r="O3063" s="244"/>
      <c r="P3063" s="11"/>
      <c r="Q3063" s="245"/>
      <c r="R3063" s="11"/>
      <c r="S3063" s="11"/>
      <c r="T3063" s="11"/>
      <c r="U3063" s="11"/>
      <c r="V3063" s="11"/>
      <c r="W3063" s="11"/>
      <c r="X3063" s="11"/>
      <c r="Y3063" s="11"/>
      <c r="Z3063" s="246"/>
      <c r="AA30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3" s="250" t="e">
        <f>IF(tbl_TransDet_Exp[[#This Row],[+/-  (HR GL Detail)]]&lt;&gt;"",tbl_TransDet_Exp[[#This Row],[+/-  (HR GL Detail)]],IF(#REF!&lt;&gt;"",#REF!,""))</f>
        <v>#REF!</v>
      </c>
      <c r="AC3063" s="250" t="str">
        <f t="shared" si="144"/>
        <v>https://financials.omni.fsu.edu/psp/sprdfi/EMPLOYEE/ERP/c/AUDIT_EXPENSE_FUNCTIONS.TE_EXP_SHEET_INQ.GBL?SHEET_ID=</v>
      </c>
      <c r="AD3063" s="250" t="str">
        <f t="shared" si="145"/>
        <v>&amp;PAGE=EX_SHEET_ENTRY</v>
      </c>
      <c r="AE3063" s="250" t="str">
        <f>IF(LEFT(tbl_TransDet_Exp[[#This Row],[Journal Id]],2)="EX",TEXT(tbl_TransDet_Exp[[#This Row],[Vch /Ex /PayId]],"0000000000"),"")</f>
        <v/>
      </c>
      <c r="AF3063" s="250" t="b">
        <f>IF(tbl_TransDet_Exp[[#This Row],[ER Lookup and Format]]&lt;&gt;"",CONCATENATE(tbl_TransDet_Exp[[#This Row],[https://financials.omni.fsu.edu/psp/sprdfi/EMPLOYEE/ERP/c/AUDIT_EXPENSE_FUNCTIONS.TE_EXP_SHEET_INQ.GBL?SHEET_ID=]],AE3063,tbl_TransDet_Exp[[#This Row],[&amp;PAGE=EX_SHEET_ENTRY]]))</f>
        <v>0</v>
      </c>
      <c r="AG3063" s="250" t="str">
        <f t="shared" si="146"/>
        <v>https://docmgmt.its.fsu.edu/NolijWeb/public/apiLoginCheck.jsp?redir=../documentviewer/%3FdocumentId%3D</v>
      </c>
      <c r="AH30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3" s="250" t="str">
        <f>tbl_TransDet_Exp[[#Headers],[&amp;TargetFrameName=None]]</f>
        <v>&amp;TargetFrameName=None</v>
      </c>
      <c r="AJ30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3" s="71"/>
      <c r="AN3063" s="22"/>
      <c r="AO3063" s="22"/>
      <c r="AP3063" s="208"/>
      <c r="AQ3063" s="42" t="e">
        <f>IF(tbl_TransDet_Exp[[#This Row],[Custom SR Type]]="",INDEX(SR_Lookup[Section Name],MATCH(tbl_TransDet_Exp[[#This Row],[Account]],SR_Lookup[Account],0)),tbl_TransDet_Exp[[#This Row],[Custom SR Type]])</f>
        <v>#N/A</v>
      </c>
      <c r="AR3063" s="42">
        <f>VALUE(CONCATENATE(C3063,TEXT(tbl_TransDet_Exp[[#This Row],[Pd]],"00")))</f>
        <v>0</v>
      </c>
      <c r="AS3063" s="42" t="str">
        <f>TEXT(tbl_TransDet_Exp[[#This Row],[Project Id]],"000000")</f>
        <v>000000</v>
      </c>
      <c r="AT3063" s="42" t="e">
        <f>INDEX(Table11[Description],MATCH(tbl_TransDet_Exp[[#This Row],[Account]],Table11[GL Account],0))</f>
        <v>#N/A</v>
      </c>
      <c r="AU30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4" spans="2:47">
      <c r="B3064" s="11"/>
      <c r="C3064" s="243"/>
      <c r="D3064" s="243"/>
      <c r="E3064" s="11"/>
      <c r="F3064" s="11"/>
      <c r="G3064" s="11"/>
      <c r="H3064" s="11"/>
      <c r="I3064" s="11"/>
      <c r="J3064" s="11"/>
      <c r="K3064" s="11"/>
      <c r="L3064" s="11"/>
      <c r="M3064" s="11"/>
      <c r="N3064" s="11"/>
      <c r="O3064" s="244"/>
      <c r="P3064" s="11"/>
      <c r="Q3064" s="245"/>
      <c r="R3064" s="11"/>
      <c r="S3064" s="11"/>
      <c r="T3064" s="11"/>
      <c r="U3064" s="11"/>
      <c r="V3064" s="11"/>
      <c r="W3064" s="11"/>
      <c r="X3064" s="11"/>
      <c r="Y3064" s="11"/>
      <c r="Z3064" s="246"/>
      <c r="AA30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4" s="250" t="e">
        <f>IF(tbl_TransDet_Exp[[#This Row],[+/-  (HR GL Detail)]]&lt;&gt;"",tbl_TransDet_Exp[[#This Row],[+/-  (HR GL Detail)]],IF(#REF!&lt;&gt;"",#REF!,""))</f>
        <v>#REF!</v>
      </c>
      <c r="AC3064" s="250" t="str">
        <f t="shared" si="144"/>
        <v>https://financials.omni.fsu.edu/psp/sprdfi/EMPLOYEE/ERP/c/AUDIT_EXPENSE_FUNCTIONS.TE_EXP_SHEET_INQ.GBL?SHEET_ID=</v>
      </c>
      <c r="AD3064" s="250" t="str">
        <f t="shared" si="145"/>
        <v>&amp;PAGE=EX_SHEET_ENTRY</v>
      </c>
      <c r="AE3064" s="250" t="str">
        <f>IF(LEFT(tbl_TransDet_Exp[[#This Row],[Journal Id]],2)="EX",TEXT(tbl_TransDet_Exp[[#This Row],[Vch /Ex /PayId]],"0000000000"),"")</f>
        <v/>
      </c>
      <c r="AF3064" s="250" t="b">
        <f>IF(tbl_TransDet_Exp[[#This Row],[ER Lookup and Format]]&lt;&gt;"",CONCATENATE(tbl_TransDet_Exp[[#This Row],[https://financials.omni.fsu.edu/psp/sprdfi/EMPLOYEE/ERP/c/AUDIT_EXPENSE_FUNCTIONS.TE_EXP_SHEET_INQ.GBL?SHEET_ID=]],AE3064,tbl_TransDet_Exp[[#This Row],[&amp;PAGE=EX_SHEET_ENTRY]]))</f>
        <v>0</v>
      </c>
      <c r="AG3064" s="250" t="str">
        <f t="shared" si="146"/>
        <v>https://docmgmt.its.fsu.edu/NolijWeb/public/apiLoginCheck.jsp?redir=../documentviewer/%3FdocumentId%3D</v>
      </c>
      <c r="AH30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4" s="250" t="str">
        <f>tbl_TransDet_Exp[[#Headers],[&amp;TargetFrameName=None]]</f>
        <v>&amp;TargetFrameName=None</v>
      </c>
      <c r="AJ30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4" s="71"/>
      <c r="AN3064" s="22"/>
      <c r="AO3064" s="22"/>
      <c r="AP3064" s="208"/>
      <c r="AQ3064" s="42" t="e">
        <f>IF(tbl_TransDet_Exp[[#This Row],[Custom SR Type]]="",INDEX(SR_Lookup[Section Name],MATCH(tbl_TransDet_Exp[[#This Row],[Account]],SR_Lookup[Account],0)),tbl_TransDet_Exp[[#This Row],[Custom SR Type]])</f>
        <v>#N/A</v>
      </c>
      <c r="AR3064" s="42">
        <f>VALUE(CONCATENATE(C3064,TEXT(tbl_TransDet_Exp[[#This Row],[Pd]],"00")))</f>
        <v>0</v>
      </c>
      <c r="AS3064" s="42" t="str">
        <f>TEXT(tbl_TransDet_Exp[[#This Row],[Project Id]],"000000")</f>
        <v>000000</v>
      </c>
      <c r="AT3064" s="42" t="e">
        <f>INDEX(Table11[Description],MATCH(tbl_TransDet_Exp[[#This Row],[Account]],Table11[GL Account],0))</f>
        <v>#N/A</v>
      </c>
      <c r="AU30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5" spans="2:47">
      <c r="B3065" s="11"/>
      <c r="C3065" s="243"/>
      <c r="D3065" s="243"/>
      <c r="E3065" s="11"/>
      <c r="F3065" s="11"/>
      <c r="G3065" s="11"/>
      <c r="H3065" s="11"/>
      <c r="I3065" s="11"/>
      <c r="J3065" s="11"/>
      <c r="K3065" s="11"/>
      <c r="L3065" s="11"/>
      <c r="M3065" s="11"/>
      <c r="N3065" s="11"/>
      <c r="O3065" s="244"/>
      <c r="P3065" s="11"/>
      <c r="Q3065" s="245"/>
      <c r="R3065" s="11"/>
      <c r="S3065" s="11"/>
      <c r="T3065" s="11"/>
      <c r="U3065" s="11"/>
      <c r="V3065" s="11"/>
      <c r="W3065" s="11"/>
      <c r="X3065" s="11"/>
      <c r="Y3065" s="11"/>
      <c r="Z3065" s="246"/>
      <c r="AA30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5" s="250" t="e">
        <f>IF(tbl_TransDet_Exp[[#This Row],[+/-  (HR GL Detail)]]&lt;&gt;"",tbl_TransDet_Exp[[#This Row],[+/-  (HR GL Detail)]],IF(#REF!&lt;&gt;"",#REF!,""))</f>
        <v>#REF!</v>
      </c>
      <c r="AC3065" s="250" t="str">
        <f t="shared" si="144"/>
        <v>https://financials.omni.fsu.edu/psp/sprdfi/EMPLOYEE/ERP/c/AUDIT_EXPENSE_FUNCTIONS.TE_EXP_SHEET_INQ.GBL?SHEET_ID=</v>
      </c>
      <c r="AD3065" s="250" t="str">
        <f t="shared" si="145"/>
        <v>&amp;PAGE=EX_SHEET_ENTRY</v>
      </c>
      <c r="AE3065" s="250" t="str">
        <f>IF(LEFT(tbl_TransDet_Exp[[#This Row],[Journal Id]],2)="EX",TEXT(tbl_TransDet_Exp[[#This Row],[Vch /Ex /PayId]],"0000000000"),"")</f>
        <v/>
      </c>
      <c r="AF3065" s="250" t="b">
        <f>IF(tbl_TransDet_Exp[[#This Row],[ER Lookup and Format]]&lt;&gt;"",CONCATENATE(tbl_TransDet_Exp[[#This Row],[https://financials.omni.fsu.edu/psp/sprdfi/EMPLOYEE/ERP/c/AUDIT_EXPENSE_FUNCTIONS.TE_EXP_SHEET_INQ.GBL?SHEET_ID=]],AE3065,tbl_TransDet_Exp[[#This Row],[&amp;PAGE=EX_SHEET_ENTRY]]))</f>
        <v>0</v>
      </c>
      <c r="AG3065" s="250" t="str">
        <f t="shared" si="146"/>
        <v>https://docmgmt.its.fsu.edu/NolijWeb/public/apiLoginCheck.jsp?redir=../documentviewer/%3FdocumentId%3D</v>
      </c>
      <c r="AH30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5" s="250" t="str">
        <f>tbl_TransDet_Exp[[#Headers],[&amp;TargetFrameName=None]]</f>
        <v>&amp;TargetFrameName=None</v>
      </c>
      <c r="AJ30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5" s="71"/>
      <c r="AN3065" s="22"/>
      <c r="AO3065" s="22"/>
      <c r="AP3065" s="208"/>
      <c r="AQ3065" s="42" t="e">
        <f>IF(tbl_TransDet_Exp[[#This Row],[Custom SR Type]]="",INDEX(SR_Lookup[Section Name],MATCH(tbl_TransDet_Exp[[#This Row],[Account]],SR_Lookup[Account],0)),tbl_TransDet_Exp[[#This Row],[Custom SR Type]])</f>
        <v>#N/A</v>
      </c>
      <c r="AR3065" s="42">
        <f>VALUE(CONCATENATE(C3065,TEXT(tbl_TransDet_Exp[[#This Row],[Pd]],"00")))</f>
        <v>0</v>
      </c>
      <c r="AS3065" s="42" t="str">
        <f>TEXT(tbl_TransDet_Exp[[#This Row],[Project Id]],"000000")</f>
        <v>000000</v>
      </c>
      <c r="AT3065" s="42" t="e">
        <f>INDEX(Table11[Description],MATCH(tbl_TransDet_Exp[[#This Row],[Account]],Table11[GL Account],0))</f>
        <v>#N/A</v>
      </c>
      <c r="AU30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6" spans="2:47">
      <c r="B3066" s="11"/>
      <c r="C3066" s="243"/>
      <c r="D3066" s="243"/>
      <c r="E3066" s="11"/>
      <c r="F3066" s="11"/>
      <c r="G3066" s="11"/>
      <c r="H3066" s="11"/>
      <c r="I3066" s="11"/>
      <c r="J3066" s="11"/>
      <c r="K3066" s="11"/>
      <c r="L3066" s="11"/>
      <c r="M3066" s="11"/>
      <c r="N3066" s="11"/>
      <c r="O3066" s="244"/>
      <c r="P3066" s="11"/>
      <c r="Q3066" s="245"/>
      <c r="R3066" s="11"/>
      <c r="S3066" s="11"/>
      <c r="T3066" s="11"/>
      <c r="U3066" s="11"/>
      <c r="V3066" s="11"/>
      <c r="W3066" s="11"/>
      <c r="X3066" s="11"/>
      <c r="Y3066" s="11"/>
      <c r="Z3066" s="246"/>
      <c r="AA30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6" s="250" t="e">
        <f>IF(tbl_TransDet_Exp[[#This Row],[+/-  (HR GL Detail)]]&lt;&gt;"",tbl_TransDet_Exp[[#This Row],[+/-  (HR GL Detail)]],IF(#REF!&lt;&gt;"",#REF!,""))</f>
        <v>#REF!</v>
      </c>
      <c r="AC3066" s="250" t="str">
        <f t="shared" si="144"/>
        <v>https://financials.omni.fsu.edu/psp/sprdfi/EMPLOYEE/ERP/c/AUDIT_EXPENSE_FUNCTIONS.TE_EXP_SHEET_INQ.GBL?SHEET_ID=</v>
      </c>
      <c r="AD3066" s="250" t="str">
        <f t="shared" si="145"/>
        <v>&amp;PAGE=EX_SHEET_ENTRY</v>
      </c>
      <c r="AE3066" s="250" t="str">
        <f>IF(LEFT(tbl_TransDet_Exp[[#This Row],[Journal Id]],2)="EX",TEXT(tbl_TransDet_Exp[[#This Row],[Vch /Ex /PayId]],"0000000000"),"")</f>
        <v/>
      </c>
      <c r="AF3066" s="250" t="b">
        <f>IF(tbl_TransDet_Exp[[#This Row],[ER Lookup and Format]]&lt;&gt;"",CONCATENATE(tbl_TransDet_Exp[[#This Row],[https://financials.omni.fsu.edu/psp/sprdfi/EMPLOYEE/ERP/c/AUDIT_EXPENSE_FUNCTIONS.TE_EXP_SHEET_INQ.GBL?SHEET_ID=]],AE3066,tbl_TransDet_Exp[[#This Row],[&amp;PAGE=EX_SHEET_ENTRY]]))</f>
        <v>0</v>
      </c>
      <c r="AG3066" s="250" t="str">
        <f t="shared" si="146"/>
        <v>https://docmgmt.its.fsu.edu/NolijWeb/public/apiLoginCheck.jsp?redir=../documentviewer/%3FdocumentId%3D</v>
      </c>
      <c r="AH30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6" s="250" t="str">
        <f>tbl_TransDet_Exp[[#Headers],[&amp;TargetFrameName=None]]</f>
        <v>&amp;TargetFrameName=None</v>
      </c>
      <c r="AJ30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6" s="71"/>
      <c r="AN3066" s="22"/>
      <c r="AO3066" s="22"/>
      <c r="AP3066" s="208"/>
      <c r="AQ3066" s="42" t="e">
        <f>IF(tbl_TransDet_Exp[[#This Row],[Custom SR Type]]="",INDEX(SR_Lookup[Section Name],MATCH(tbl_TransDet_Exp[[#This Row],[Account]],SR_Lookup[Account],0)),tbl_TransDet_Exp[[#This Row],[Custom SR Type]])</f>
        <v>#N/A</v>
      </c>
      <c r="AR3066" s="42">
        <f>VALUE(CONCATENATE(C3066,TEXT(tbl_TransDet_Exp[[#This Row],[Pd]],"00")))</f>
        <v>0</v>
      </c>
      <c r="AS3066" s="42" t="str">
        <f>TEXT(tbl_TransDet_Exp[[#This Row],[Project Id]],"000000")</f>
        <v>000000</v>
      </c>
      <c r="AT3066" s="42" t="e">
        <f>INDEX(Table11[Description],MATCH(tbl_TransDet_Exp[[#This Row],[Account]],Table11[GL Account],0))</f>
        <v>#N/A</v>
      </c>
      <c r="AU30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7" spans="2:47">
      <c r="B3067" s="11"/>
      <c r="C3067" s="243"/>
      <c r="D3067" s="243"/>
      <c r="E3067" s="11"/>
      <c r="F3067" s="11"/>
      <c r="G3067" s="11"/>
      <c r="H3067" s="11"/>
      <c r="I3067" s="11"/>
      <c r="J3067" s="11"/>
      <c r="K3067" s="11"/>
      <c r="L3067" s="11"/>
      <c r="M3067" s="11"/>
      <c r="N3067" s="11"/>
      <c r="O3067" s="244"/>
      <c r="P3067" s="11"/>
      <c r="Q3067" s="245"/>
      <c r="R3067" s="11"/>
      <c r="S3067" s="11"/>
      <c r="T3067" s="11"/>
      <c r="U3067" s="11"/>
      <c r="V3067" s="11"/>
      <c r="W3067" s="11"/>
      <c r="X3067" s="11"/>
      <c r="Y3067" s="11"/>
      <c r="Z3067" s="246"/>
      <c r="AA30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7" s="250" t="e">
        <f>IF(tbl_TransDet_Exp[[#This Row],[+/-  (HR GL Detail)]]&lt;&gt;"",tbl_TransDet_Exp[[#This Row],[+/-  (HR GL Detail)]],IF(#REF!&lt;&gt;"",#REF!,""))</f>
        <v>#REF!</v>
      </c>
      <c r="AC3067" s="250" t="str">
        <f t="shared" si="144"/>
        <v>https://financials.omni.fsu.edu/psp/sprdfi/EMPLOYEE/ERP/c/AUDIT_EXPENSE_FUNCTIONS.TE_EXP_SHEET_INQ.GBL?SHEET_ID=</v>
      </c>
      <c r="AD3067" s="250" t="str">
        <f t="shared" si="145"/>
        <v>&amp;PAGE=EX_SHEET_ENTRY</v>
      </c>
      <c r="AE3067" s="250" t="str">
        <f>IF(LEFT(tbl_TransDet_Exp[[#This Row],[Journal Id]],2)="EX",TEXT(tbl_TransDet_Exp[[#This Row],[Vch /Ex /PayId]],"0000000000"),"")</f>
        <v/>
      </c>
      <c r="AF3067" s="250" t="b">
        <f>IF(tbl_TransDet_Exp[[#This Row],[ER Lookup and Format]]&lt;&gt;"",CONCATENATE(tbl_TransDet_Exp[[#This Row],[https://financials.omni.fsu.edu/psp/sprdfi/EMPLOYEE/ERP/c/AUDIT_EXPENSE_FUNCTIONS.TE_EXP_SHEET_INQ.GBL?SHEET_ID=]],AE3067,tbl_TransDet_Exp[[#This Row],[&amp;PAGE=EX_SHEET_ENTRY]]))</f>
        <v>0</v>
      </c>
      <c r="AG3067" s="250" t="str">
        <f t="shared" si="146"/>
        <v>https://docmgmt.its.fsu.edu/NolijWeb/public/apiLoginCheck.jsp?redir=../documentviewer/%3FdocumentId%3D</v>
      </c>
      <c r="AH30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7" s="250" t="str">
        <f>tbl_TransDet_Exp[[#Headers],[&amp;TargetFrameName=None]]</f>
        <v>&amp;TargetFrameName=None</v>
      </c>
      <c r="AJ30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7" s="71"/>
      <c r="AN3067" s="22"/>
      <c r="AO3067" s="22"/>
      <c r="AP3067" s="208"/>
      <c r="AQ3067" s="42" t="e">
        <f>IF(tbl_TransDet_Exp[[#This Row],[Custom SR Type]]="",INDEX(SR_Lookup[Section Name],MATCH(tbl_TransDet_Exp[[#This Row],[Account]],SR_Lookup[Account],0)),tbl_TransDet_Exp[[#This Row],[Custom SR Type]])</f>
        <v>#N/A</v>
      </c>
      <c r="AR3067" s="42">
        <f>VALUE(CONCATENATE(C3067,TEXT(tbl_TransDet_Exp[[#This Row],[Pd]],"00")))</f>
        <v>0</v>
      </c>
      <c r="AS3067" s="42" t="str">
        <f>TEXT(tbl_TransDet_Exp[[#This Row],[Project Id]],"000000")</f>
        <v>000000</v>
      </c>
      <c r="AT3067" s="42" t="e">
        <f>INDEX(Table11[Description],MATCH(tbl_TransDet_Exp[[#This Row],[Account]],Table11[GL Account],0))</f>
        <v>#N/A</v>
      </c>
      <c r="AU30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8" spans="2:47">
      <c r="B3068" s="11"/>
      <c r="C3068" s="243"/>
      <c r="D3068" s="243"/>
      <c r="E3068" s="11"/>
      <c r="F3068" s="11"/>
      <c r="G3068" s="11"/>
      <c r="H3068" s="11"/>
      <c r="I3068" s="11"/>
      <c r="J3068" s="11"/>
      <c r="K3068" s="11"/>
      <c r="L3068" s="11"/>
      <c r="M3068" s="11"/>
      <c r="N3068" s="11"/>
      <c r="O3068" s="244"/>
      <c r="P3068" s="11"/>
      <c r="Q3068" s="245"/>
      <c r="R3068" s="11"/>
      <c r="S3068" s="11"/>
      <c r="T3068" s="11"/>
      <c r="U3068" s="11"/>
      <c r="V3068" s="11"/>
      <c r="W3068" s="11"/>
      <c r="X3068" s="11"/>
      <c r="Y3068" s="11"/>
      <c r="Z3068" s="246"/>
      <c r="AA30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8" s="250" t="e">
        <f>IF(tbl_TransDet_Exp[[#This Row],[+/-  (HR GL Detail)]]&lt;&gt;"",tbl_TransDet_Exp[[#This Row],[+/-  (HR GL Detail)]],IF(#REF!&lt;&gt;"",#REF!,""))</f>
        <v>#REF!</v>
      </c>
      <c r="AC3068" s="250" t="str">
        <f t="shared" si="144"/>
        <v>https://financials.omni.fsu.edu/psp/sprdfi/EMPLOYEE/ERP/c/AUDIT_EXPENSE_FUNCTIONS.TE_EXP_SHEET_INQ.GBL?SHEET_ID=</v>
      </c>
      <c r="AD3068" s="250" t="str">
        <f t="shared" si="145"/>
        <v>&amp;PAGE=EX_SHEET_ENTRY</v>
      </c>
      <c r="AE3068" s="250" t="str">
        <f>IF(LEFT(tbl_TransDet_Exp[[#This Row],[Journal Id]],2)="EX",TEXT(tbl_TransDet_Exp[[#This Row],[Vch /Ex /PayId]],"0000000000"),"")</f>
        <v/>
      </c>
      <c r="AF3068" s="250" t="b">
        <f>IF(tbl_TransDet_Exp[[#This Row],[ER Lookup and Format]]&lt;&gt;"",CONCATENATE(tbl_TransDet_Exp[[#This Row],[https://financials.omni.fsu.edu/psp/sprdfi/EMPLOYEE/ERP/c/AUDIT_EXPENSE_FUNCTIONS.TE_EXP_SHEET_INQ.GBL?SHEET_ID=]],AE3068,tbl_TransDet_Exp[[#This Row],[&amp;PAGE=EX_SHEET_ENTRY]]))</f>
        <v>0</v>
      </c>
      <c r="AG3068" s="250" t="str">
        <f t="shared" si="146"/>
        <v>https://docmgmt.its.fsu.edu/NolijWeb/public/apiLoginCheck.jsp?redir=../documentviewer/%3FdocumentId%3D</v>
      </c>
      <c r="AH30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8" s="250" t="str">
        <f>tbl_TransDet_Exp[[#Headers],[&amp;TargetFrameName=None]]</f>
        <v>&amp;TargetFrameName=None</v>
      </c>
      <c r="AJ30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8" s="71"/>
      <c r="AN3068" s="22"/>
      <c r="AO3068" s="22"/>
      <c r="AP3068" s="208"/>
      <c r="AQ3068" s="42" t="e">
        <f>IF(tbl_TransDet_Exp[[#This Row],[Custom SR Type]]="",INDEX(SR_Lookup[Section Name],MATCH(tbl_TransDet_Exp[[#This Row],[Account]],SR_Lookup[Account],0)),tbl_TransDet_Exp[[#This Row],[Custom SR Type]])</f>
        <v>#N/A</v>
      </c>
      <c r="AR3068" s="42">
        <f>VALUE(CONCATENATE(C3068,TEXT(tbl_TransDet_Exp[[#This Row],[Pd]],"00")))</f>
        <v>0</v>
      </c>
      <c r="AS3068" s="42" t="str">
        <f>TEXT(tbl_TransDet_Exp[[#This Row],[Project Id]],"000000")</f>
        <v>000000</v>
      </c>
      <c r="AT3068" s="42" t="e">
        <f>INDEX(Table11[Description],MATCH(tbl_TransDet_Exp[[#This Row],[Account]],Table11[GL Account],0))</f>
        <v>#N/A</v>
      </c>
      <c r="AU30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69" spans="2:47">
      <c r="B3069" s="11"/>
      <c r="C3069" s="243"/>
      <c r="D3069" s="243"/>
      <c r="E3069" s="11"/>
      <c r="F3069" s="11"/>
      <c r="G3069" s="11"/>
      <c r="H3069" s="11"/>
      <c r="I3069" s="11"/>
      <c r="J3069" s="11"/>
      <c r="K3069" s="11"/>
      <c r="L3069" s="11"/>
      <c r="M3069" s="11"/>
      <c r="N3069" s="11"/>
      <c r="O3069" s="244"/>
      <c r="P3069" s="11"/>
      <c r="Q3069" s="245"/>
      <c r="R3069" s="11"/>
      <c r="S3069" s="11"/>
      <c r="T3069" s="11"/>
      <c r="U3069" s="11"/>
      <c r="V3069" s="11"/>
      <c r="W3069" s="11"/>
      <c r="X3069" s="11"/>
      <c r="Y3069" s="11"/>
      <c r="Z3069" s="246"/>
      <c r="AA30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69" s="250" t="e">
        <f>IF(tbl_TransDet_Exp[[#This Row],[+/-  (HR GL Detail)]]&lt;&gt;"",tbl_TransDet_Exp[[#This Row],[+/-  (HR GL Detail)]],IF(#REF!&lt;&gt;"",#REF!,""))</f>
        <v>#REF!</v>
      </c>
      <c r="AC3069" s="250" t="str">
        <f t="shared" si="144"/>
        <v>https://financials.omni.fsu.edu/psp/sprdfi/EMPLOYEE/ERP/c/AUDIT_EXPENSE_FUNCTIONS.TE_EXP_SHEET_INQ.GBL?SHEET_ID=</v>
      </c>
      <c r="AD3069" s="250" t="str">
        <f t="shared" si="145"/>
        <v>&amp;PAGE=EX_SHEET_ENTRY</v>
      </c>
      <c r="AE3069" s="250" t="str">
        <f>IF(LEFT(tbl_TransDet_Exp[[#This Row],[Journal Id]],2)="EX",TEXT(tbl_TransDet_Exp[[#This Row],[Vch /Ex /PayId]],"0000000000"),"")</f>
        <v/>
      </c>
      <c r="AF3069" s="250" t="b">
        <f>IF(tbl_TransDet_Exp[[#This Row],[ER Lookup and Format]]&lt;&gt;"",CONCATENATE(tbl_TransDet_Exp[[#This Row],[https://financials.omni.fsu.edu/psp/sprdfi/EMPLOYEE/ERP/c/AUDIT_EXPENSE_FUNCTIONS.TE_EXP_SHEET_INQ.GBL?SHEET_ID=]],AE3069,tbl_TransDet_Exp[[#This Row],[&amp;PAGE=EX_SHEET_ENTRY]]))</f>
        <v>0</v>
      </c>
      <c r="AG3069" s="250" t="str">
        <f t="shared" si="146"/>
        <v>https://docmgmt.its.fsu.edu/NolijWeb/public/apiLoginCheck.jsp?redir=../documentviewer/%3FdocumentId%3D</v>
      </c>
      <c r="AH30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69" s="250" t="str">
        <f>tbl_TransDet_Exp[[#Headers],[&amp;TargetFrameName=None]]</f>
        <v>&amp;TargetFrameName=None</v>
      </c>
      <c r="AJ30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69" s="71"/>
      <c r="AN3069" s="22"/>
      <c r="AO3069" s="22"/>
      <c r="AP3069" s="208"/>
      <c r="AQ3069" s="42" t="e">
        <f>IF(tbl_TransDet_Exp[[#This Row],[Custom SR Type]]="",INDEX(SR_Lookup[Section Name],MATCH(tbl_TransDet_Exp[[#This Row],[Account]],SR_Lookup[Account],0)),tbl_TransDet_Exp[[#This Row],[Custom SR Type]])</f>
        <v>#N/A</v>
      </c>
      <c r="AR3069" s="42">
        <f>VALUE(CONCATENATE(C3069,TEXT(tbl_TransDet_Exp[[#This Row],[Pd]],"00")))</f>
        <v>0</v>
      </c>
      <c r="AS3069" s="42" t="str">
        <f>TEXT(tbl_TransDet_Exp[[#This Row],[Project Id]],"000000")</f>
        <v>000000</v>
      </c>
      <c r="AT3069" s="42" t="e">
        <f>INDEX(Table11[Description],MATCH(tbl_TransDet_Exp[[#This Row],[Account]],Table11[GL Account],0))</f>
        <v>#N/A</v>
      </c>
      <c r="AU30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0" spans="2:47">
      <c r="B3070" s="11"/>
      <c r="C3070" s="243"/>
      <c r="D3070" s="243"/>
      <c r="E3070" s="11"/>
      <c r="F3070" s="11"/>
      <c r="G3070" s="11"/>
      <c r="H3070" s="11"/>
      <c r="I3070" s="11"/>
      <c r="J3070" s="11"/>
      <c r="K3070" s="11"/>
      <c r="L3070" s="11"/>
      <c r="M3070" s="11"/>
      <c r="N3070" s="11"/>
      <c r="O3070" s="244"/>
      <c r="P3070" s="11"/>
      <c r="Q3070" s="245"/>
      <c r="R3070" s="11"/>
      <c r="S3070" s="11"/>
      <c r="T3070" s="11"/>
      <c r="U3070" s="11"/>
      <c r="V3070" s="11"/>
      <c r="W3070" s="11"/>
      <c r="X3070" s="11"/>
      <c r="Y3070" s="11"/>
      <c r="Z3070" s="246"/>
      <c r="AA30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0" s="250" t="e">
        <f>IF(tbl_TransDet_Exp[[#This Row],[+/-  (HR GL Detail)]]&lt;&gt;"",tbl_TransDet_Exp[[#This Row],[+/-  (HR GL Detail)]],IF(#REF!&lt;&gt;"",#REF!,""))</f>
        <v>#REF!</v>
      </c>
      <c r="AC3070" s="250" t="str">
        <f t="shared" si="144"/>
        <v>https://financials.omni.fsu.edu/psp/sprdfi/EMPLOYEE/ERP/c/AUDIT_EXPENSE_FUNCTIONS.TE_EXP_SHEET_INQ.GBL?SHEET_ID=</v>
      </c>
      <c r="AD3070" s="250" t="str">
        <f t="shared" si="145"/>
        <v>&amp;PAGE=EX_SHEET_ENTRY</v>
      </c>
      <c r="AE3070" s="250" t="str">
        <f>IF(LEFT(tbl_TransDet_Exp[[#This Row],[Journal Id]],2)="EX",TEXT(tbl_TransDet_Exp[[#This Row],[Vch /Ex /PayId]],"0000000000"),"")</f>
        <v/>
      </c>
      <c r="AF3070" s="250" t="b">
        <f>IF(tbl_TransDet_Exp[[#This Row],[ER Lookup and Format]]&lt;&gt;"",CONCATENATE(tbl_TransDet_Exp[[#This Row],[https://financials.omni.fsu.edu/psp/sprdfi/EMPLOYEE/ERP/c/AUDIT_EXPENSE_FUNCTIONS.TE_EXP_SHEET_INQ.GBL?SHEET_ID=]],AE3070,tbl_TransDet_Exp[[#This Row],[&amp;PAGE=EX_SHEET_ENTRY]]))</f>
        <v>0</v>
      </c>
      <c r="AG3070" s="250" t="str">
        <f t="shared" si="146"/>
        <v>https://docmgmt.its.fsu.edu/NolijWeb/public/apiLoginCheck.jsp?redir=../documentviewer/%3FdocumentId%3D</v>
      </c>
      <c r="AH30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0" s="250" t="str">
        <f>tbl_TransDet_Exp[[#Headers],[&amp;TargetFrameName=None]]</f>
        <v>&amp;TargetFrameName=None</v>
      </c>
      <c r="AJ30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0" s="71"/>
      <c r="AN3070" s="22"/>
      <c r="AO3070" s="22"/>
      <c r="AP3070" s="208"/>
      <c r="AQ3070" s="42" t="e">
        <f>IF(tbl_TransDet_Exp[[#This Row],[Custom SR Type]]="",INDEX(SR_Lookup[Section Name],MATCH(tbl_TransDet_Exp[[#This Row],[Account]],SR_Lookup[Account],0)),tbl_TransDet_Exp[[#This Row],[Custom SR Type]])</f>
        <v>#N/A</v>
      </c>
      <c r="AR3070" s="42">
        <f>VALUE(CONCATENATE(C3070,TEXT(tbl_TransDet_Exp[[#This Row],[Pd]],"00")))</f>
        <v>0</v>
      </c>
      <c r="AS3070" s="42" t="str">
        <f>TEXT(tbl_TransDet_Exp[[#This Row],[Project Id]],"000000")</f>
        <v>000000</v>
      </c>
      <c r="AT3070" s="42" t="e">
        <f>INDEX(Table11[Description],MATCH(tbl_TransDet_Exp[[#This Row],[Account]],Table11[GL Account],0))</f>
        <v>#N/A</v>
      </c>
      <c r="AU30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1" spans="2:47">
      <c r="B3071" s="11"/>
      <c r="C3071" s="243"/>
      <c r="D3071" s="243"/>
      <c r="E3071" s="11"/>
      <c r="F3071" s="11"/>
      <c r="G3071" s="11"/>
      <c r="H3071" s="11"/>
      <c r="I3071" s="11"/>
      <c r="J3071" s="11"/>
      <c r="K3071" s="11"/>
      <c r="L3071" s="11"/>
      <c r="M3071" s="11"/>
      <c r="N3071" s="11"/>
      <c r="O3071" s="244"/>
      <c r="P3071" s="11"/>
      <c r="Q3071" s="245"/>
      <c r="R3071" s="11"/>
      <c r="S3071" s="11"/>
      <c r="T3071" s="11"/>
      <c r="U3071" s="11"/>
      <c r="V3071" s="11"/>
      <c r="W3071" s="11"/>
      <c r="X3071" s="11"/>
      <c r="Y3071" s="11"/>
      <c r="Z3071" s="246"/>
      <c r="AA30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1" s="250" t="e">
        <f>IF(tbl_TransDet_Exp[[#This Row],[+/-  (HR GL Detail)]]&lt;&gt;"",tbl_TransDet_Exp[[#This Row],[+/-  (HR GL Detail)]],IF(#REF!&lt;&gt;"",#REF!,""))</f>
        <v>#REF!</v>
      </c>
      <c r="AC3071" s="250" t="str">
        <f t="shared" si="144"/>
        <v>https://financials.omni.fsu.edu/psp/sprdfi/EMPLOYEE/ERP/c/AUDIT_EXPENSE_FUNCTIONS.TE_EXP_SHEET_INQ.GBL?SHEET_ID=</v>
      </c>
      <c r="AD3071" s="250" t="str">
        <f t="shared" si="145"/>
        <v>&amp;PAGE=EX_SHEET_ENTRY</v>
      </c>
      <c r="AE3071" s="250" t="str">
        <f>IF(LEFT(tbl_TransDet_Exp[[#This Row],[Journal Id]],2)="EX",TEXT(tbl_TransDet_Exp[[#This Row],[Vch /Ex /PayId]],"0000000000"),"")</f>
        <v/>
      </c>
      <c r="AF3071" s="250" t="b">
        <f>IF(tbl_TransDet_Exp[[#This Row],[ER Lookup and Format]]&lt;&gt;"",CONCATENATE(tbl_TransDet_Exp[[#This Row],[https://financials.omni.fsu.edu/psp/sprdfi/EMPLOYEE/ERP/c/AUDIT_EXPENSE_FUNCTIONS.TE_EXP_SHEET_INQ.GBL?SHEET_ID=]],AE3071,tbl_TransDet_Exp[[#This Row],[&amp;PAGE=EX_SHEET_ENTRY]]))</f>
        <v>0</v>
      </c>
      <c r="AG3071" s="250" t="str">
        <f t="shared" si="146"/>
        <v>https://docmgmt.its.fsu.edu/NolijWeb/public/apiLoginCheck.jsp?redir=../documentviewer/%3FdocumentId%3D</v>
      </c>
      <c r="AH30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1" s="250" t="str">
        <f>tbl_TransDet_Exp[[#Headers],[&amp;TargetFrameName=None]]</f>
        <v>&amp;TargetFrameName=None</v>
      </c>
      <c r="AJ30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1" s="71"/>
      <c r="AN3071" s="22"/>
      <c r="AO3071" s="22"/>
      <c r="AP3071" s="208"/>
      <c r="AQ3071" s="42" t="e">
        <f>IF(tbl_TransDet_Exp[[#This Row],[Custom SR Type]]="",INDEX(SR_Lookup[Section Name],MATCH(tbl_TransDet_Exp[[#This Row],[Account]],SR_Lookup[Account],0)),tbl_TransDet_Exp[[#This Row],[Custom SR Type]])</f>
        <v>#N/A</v>
      </c>
      <c r="AR3071" s="42">
        <f>VALUE(CONCATENATE(C3071,TEXT(tbl_TransDet_Exp[[#This Row],[Pd]],"00")))</f>
        <v>0</v>
      </c>
      <c r="AS3071" s="42" t="str">
        <f>TEXT(tbl_TransDet_Exp[[#This Row],[Project Id]],"000000")</f>
        <v>000000</v>
      </c>
      <c r="AT3071" s="42" t="e">
        <f>INDEX(Table11[Description],MATCH(tbl_TransDet_Exp[[#This Row],[Account]],Table11[GL Account],0))</f>
        <v>#N/A</v>
      </c>
      <c r="AU30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2" spans="2:47">
      <c r="B3072" s="11"/>
      <c r="C3072" s="243"/>
      <c r="D3072" s="243"/>
      <c r="E3072" s="11"/>
      <c r="F3072" s="11"/>
      <c r="G3072" s="11"/>
      <c r="H3072" s="11"/>
      <c r="I3072" s="11"/>
      <c r="J3072" s="11"/>
      <c r="K3072" s="11"/>
      <c r="L3072" s="11"/>
      <c r="M3072" s="11"/>
      <c r="N3072" s="11"/>
      <c r="O3072" s="244"/>
      <c r="P3072" s="11"/>
      <c r="Q3072" s="245"/>
      <c r="R3072" s="11"/>
      <c r="S3072" s="11"/>
      <c r="T3072" s="11"/>
      <c r="U3072" s="11"/>
      <c r="V3072" s="11"/>
      <c r="W3072" s="11"/>
      <c r="X3072" s="11"/>
      <c r="Y3072" s="11"/>
      <c r="Z3072" s="246"/>
      <c r="AA30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2" s="250" t="e">
        <f>IF(tbl_TransDet_Exp[[#This Row],[+/-  (HR GL Detail)]]&lt;&gt;"",tbl_TransDet_Exp[[#This Row],[+/-  (HR GL Detail)]],IF(#REF!&lt;&gt;"",#REF!,""))</f>
        <v>#REF!</v>
      </c>
      <c r="AC3072" s="250" t="str">
        <f t="shared" si="144"/>
        <v>https://financials.omni.fsu.edu/psp/sprdfi/EMPLOYEE/ERP/c/AUDIT_EXPENSE_FUNCTIONS.TE_EXP_SHEET_INQ.GBL?SHEET_ID=</v>
      </c>
      <c r="AD3072" s="250" t="str">
        <f t="shared" si="145"/>
        <v>&amp;PAGE=EX_SHEET_ENTRY</v>
      </c>
      <c r="AE3072" s="250" t="str">
        <f>IF(LEFT(tbl_TransDet_Exp[[#This Row],[Journal Id]],2)="EX",TEXT(tbl_TransDet_Exp[[#This Row],[Vch /Ex /PayId]],"0000000000"),"")</f>
        <v/>
      </c>
      <c r="AF3072" s="250" t="b">
        <f>IF(tbl_TransDet_Exp[[#This Row],[ER Lookup and Format]]&lt;&gt;"",CONCATENATE(tbl_TransDet_Exp[[#This Row],[https://financials.omni.fsu.edu/psp/sprdfi/EMPLOYEE/ERP/c/AUDIT_EXPENSE_FUNCTIONS.TE_EXP_SHEET_INQ.GBL?SHEET_ID=]],AE3072,tbl_TransDet_Exp[[#This Row],[&amp;PAGE=EX_SHEET_ENTRY]]))</f>
        <v>0</v>
      </c>
      <c r="AG3072" s="250" t="str">
        <f t="shared" si="146"/>
        <v>https://docmgmt.its.fsu.edu/NolijWeb/public/apiLoginCheck.jsp?redir=../documentviewer/%3FdocumentId%3D</v>
      </c>
      <c r="AH30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2" s="250" t="str">
        <f>tbl_TransDet_Exp[[#Headers],[&amp;TargetFrameName=None]]</f>
        <v>&amp;TargetFrameName=None</v>
      </c>
      <c r="AJ30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2" s="71"/>
      <c r="AN3072" s="22"/>
      <c r="AO3072" s="22"/>
      <c r="AP3072" s="208"/>
      <c r="AQ3072" s="42" t="e">
        <f>IF(tbl_TransDet_Exp[[#This Row],[Custom SR Type]]="",INDEX(SR_Lookup[Section Name],MATCH(tbl_TransDet_Exp[[#This Row],[Account]],SR_Lookup[Account],0)),tbl_TransDet_Exp[[#This Row],[Custom SR Type]])</f>
        <v>#N/A</v>
      </c>
      <c r="AR3072" s="42">
        <f>VALUE(CONCATENATE(C3072,TEXT(tbl_TransDet_Exp[[#This Row],[Pd]],"00")))</f>
        <v>0</v>
      </c>
      <c r="AS3072" s="42" t="str">
        <f>TEXT(tbl_TransDet_Exp[[#This Row],[Project Id]],"000000")</f>
        <v>000000</v>
      </c>
      <c r="AT3072" s="42" t="e">
        <f>INDEX(Table11[Description],MATCH(tbl_TransDet_Exp[[#This Row],[Account]],Table11[GL Account],0))</f>
        <v>#N/A</v>
      </c>
      <c r="AU30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3" spans="2:47">
      <c r="B3073" s="11"/>
      <c r="C3073" s="243"/>
      <c r="D3073" s="243"/>
      <c r="E3073" s="11"/>
      <c r="F3073" s="11"/>
      <c r="G3073" s="11"/>
      <c r="H3073" s="11"/>
      <c r="I3073" s="11"/>
      <c r="J3073" s="11"/>
      <c r="K3073" s="11"/>
      <c r="L3073" s="11"/>
      <c r="M3073" s="11"/>
      <c r="N3073" s="11"/>
      <c r="O3073" s="244"/>
      <c r="P3073" s="11"/>
      <c r="Q3073" s="245"/>
      <c r="R3073" s="11"/>
      <c r="S3073" s="11"/>
      <c r="T3073" s="11"/>
      <c r="U3073" s="11"/>
      <c r="V3073" s="11"/>
      <c r="W3073" s="11"/>
      <c r="X3073" s="11"/>
      <c r="Y3073" s="11"/>
      <c r="Z3073" s="246"/>
      <c r="AA30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3" s="250" t="e">
        <f>IF(tbl_TransDet_Exp[[#This Row],[+/-  (HR GL Detail)]]&lt;&gt;"",tbl_TransDet_Exp[[#This Row],[+/-  (HR GL Detail)]],IF(#REF!&lt;&gt;"",#REF!,""))</f>
        <v>#REF!</v>
      </c>
      <c r="AC3073" s="250" t="str">
        <f t="shared" si="144"/>
        <v>https://financials.omni.fsu.edu/psp/sprdfi/EMPLOYEE/ERP/c/AUDIT_EXPENSE_FUNCTIONS.TE_EXP_SHEET_INQ.GBL?SHEET_ID=</v>
      </c>
      <c r="AD3073" s="250" t="str">
        <f t="shared" si="145"/>
        <v>&amp;PAGE=EX_SHEET_ENTRY</v>
      </c>
      <c r="AE3073" s="250" t="str">
        <f>IF(LEFT(tbl_TransDet_Exp[[#This Row],[Journal Id]],2)="EX",TEXT(tbl_TransDet_Exp[[#This Row],[Vch /Ex /PayId]],"0000000000"),"")</f>
        <v/>
      </c>
      <c r="AF3073" s="250" t="b">
        <f>IF(tbl_TransDet_Exp[[#This Row],[ER Lookup and Format]]&lt;&gt;"",CONCATENATE(tbl_TransDet_Exp[[#This Row],[https://financials.omni.fsu.edu/psp/sprdfi/EMPLOYEE/ERP/c/AUDIT_EXPENSE_FUNCTIONS.TE_EXP_SHEET_INQ.GBL?SHEET_ID=]],AE3073,tbl_TransDet_Exp[[#This Row],[&amp;PAGE=EX_SHEET_ENTRY]]))</f>
        <v>0</v>
      </c>
      <c r="AG3073" s="250" t="str">
        <f t="shared" si="146"/>
        <v>https://docmgmt.its.fsu.edu/NolijWeb/public/apiLoginCheck.jsp?redir=../documentviewer/%3FdocumentId%3D</v>
      </c>
      <c r="AH30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3" s="250" t="str">
        <f>tbl_TransDet_Exp[[#Headers],[&amp;TargetFrameName=None]]</f>
        <v>&amp;TargetFrameName=None</v>
      </c>
      <c r="AJ30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3" s="71"/>
      <c r="AN3073" s="22"/>
      <c r="AO3073" s="22"/>
      <c r="AP3073" s="208"/>
      <c r="AQ3073" s="42" t="e">
        <f>IF(tbl_TransDet_Exp[[#This Row],[Custom SR Type]]="",INDEX(SR_Lookup[Section Name],MATCH(tbl_TransDet_Exp[[#This Row],[Account]],SR_Lookup[Account],0)),tbl_TransDet_Exp[[#This Row],[Custom SR Type]])</f>
        <v>#N/A</v>
      </c>
      <c r="AR3073" s="42">
        <f>VALUE(CONCATENATE(C3073,TEXT(tbl_TransDet_Exp[[#This Row],[Pd]],"00")))</f>
        <v>0</v>
      </c>
      <c r="AS3073" s="42" t="str">
        <f>TEXT(tbl_TransDet_Exp[[#This Row],[Project Id]],"000000")</f>
        <v>000000</v>
      </c>
      <c r="AT3073" s="42" t="e">
        <f>INDEX(Table11[Description],MATCH(tbl_TransDet_Exp[[#This Row],[Account]],Table11[GL Account],0))</f>
        <v>#N/A</v>
      </c>
      <c r="AU30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4" spans="2:47">
      <c r="B3074" s="11"/>
      <c r="C3074" s="243"/>
      <c r="D3074" s="243"/>
      <c r="E3074" s="11"/>
      <c r="F3074" s="11"/>
      <c r="G3074" s="11"/>
      <c r="H3074" s="11"/>
      <c r="I3074" s="11"/>
      <c r="J3074" s="11"/>
      <c r="K3074" s="11"/>
      <c r="L3074" s="11"/>
      <c r="M3074" s="11"/>
      <c r="N3074" s="11"/>
      <c r="O3074" s="244"/>
      <c r="P3074" s="11"/>
      <c r="Q3074" s="245"/>
      <c r="R3074" s="11"/>
      <c r="S3074" s="11"/>
      <c r="T3074" s="11"/>
      <c r="U3074" s="11"/>
      <c r="V3074" s="11"/>
      <c r="W3074" s="11"/>
      <c r="X3074" s="11"/>
      <c r="Y3074" s="11"/>
      <c r="Z3074" s="246"/>
      <c r="AA30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4" s="250" t="e">
        <f>IF(tbl_TransDet_Exp[[#This Row],[+/-  (HR GL Detail)]]&lt;&gt;"",tbl_TransDet_Exp[[#This Row],[+/-  (HR GL Detail)]],IF(#REF!&lt;&gt;"",#REF!,""))</f>
        <v>#REF!</v>
      </c>
      <c r="AC3074" s="250" t="str">
        <f t="shared" si="144"/>
        <v>https://financials.omni.fsu.edu/psp/sprdfi/EMPLOYEE/ERP/c/AUDIT_EXPENSE_FUNCTIONS.TE_EXP_SHEET_INQ.GBL?SHEET_ID=</v>
      </c>
      <c r="AD3074" s="250" t="str">
        <f t="shared" si="145"/>
        <v>&amp;PAGE=EX_SHEET_ENTRY</v>
      </c>
      <c r="AE3074" s="250" t="str">
        <f>IF(LEFT(tbl_TransDet_Exp[[#This Row],[Journal Id]],2)="EX",TEXT(tbl_TransDet_Exp[[#This Row],[Vch /Ex /PayId]],"0000000000"),"")</f>
        <v/>
      </c>
      <c r="AF3074" s="250" t="b">
        <f>IF(tbl_TransDet_Exp[[#This Row],[ER Lookup and Format]]&lt;&gt;"",CONCATENATE(tbl_TransDet_Exp[[#This Row],[https://financials.omni.fsu.edu/psp/sprdfi/EMPLOYEE/ERP/c/AUDIT_EXPENSE_FUNCTIONS.TE_EXP_SHEET_INQ.GBL?SHEET_ID=]],AE3074,tbl_TransDet_Exp[[#This Row],[&amp;PAGE=EX_SHEET_ENTRY]]))</f>
        <v>0</v>
      </c>
      <c r="AG3074" s="250" t="str">
        <f t="shared" si="146"/>
        <v>https://docmgmt.its.fsu.edu/NolijWeb/public/apiLoginCheck.jsp?redir=../documentviewer/%3FdocumentId%3D</v>
      </c>
      <c r="AH30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4" s="250" t="str">
        <f>tbl_TransDet_Exp[[#Headers],[&amp;TargetFrameName=None]]</f>
        <v>&amp;TargetFrameName=None</v>
      </c>
      <c r="AJ30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4" s="71"/>
      <c r="AN3074" s="22"/>
      <c r="AO3074" s="22"/>
      <c r="AP3074" s="208"/>
      <c r="AQ3074" s="42" t="e">
        <f>IF(tbl_TransDet_Exp[[#This Row],[Custom SR Type]]="",INDEX(SR_Lookup[Section Name],MATCH(tbl_TransDet_Exp[[#This Row],[Account]],SR_Lookup[Account],0)),tbl_TransDet_Exp[[#This Row],[Custom SR Type]])</f>
        <v>#N/A</v>
      </c>
      <c r="AR3074" s="42">
        <f>VALUE(CONCATENATE(C3074,TEXT(tbl_TransDet_Exp[[#This Row],[Pd]],"00")))</f>
        <v>0</v>
      </c>
      <c r="AS3074" s="42" t="str">
        <f>TEXT(tbl_TransDet_Exp[[#This Row],[Project Id]],"000000")</f>
        <v>000000</v>
      </c>
      <c r="AT3074" s="42" t="e">
        <f>INDEX(Table11[Description],MATCH(tbl_TransDet_Exp[[#This Row],[Account]],Table11[GL Account],0))</f>
        <v>#N/A</v>
      </c>
      <c r="AU30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5" spans="2:47">
      <c r="B3075" s="11"/>
      <c r="C3075" s="243"/>
      <c r="D3075" s="243"/>
      <c r="E3075" s="11"/>
      <c r="F3075" s="11"/>
      <c r="G3075" s="11"/>
      <c r="H3075" s="11"/>
      <c r="I3075" s="11"/>
      <c r="J3075" s="11"/>
      <c r="K3075" s="11"/>
      <c r="L3075" s="11"/>
      <c r="M3075" s="11"/>
      <c r="N3075" s="11"/>
      <c r="O3075" s="244"/>
      <c r="P3075" s="11"/>
      <c r="Q3075" s="245"/>
      <c r="R3075" s="11"/>
      <c r="S3075" s="11"/>
      <c r="T3075" s="11"/>
      <c r="U3075" s="11"/>
      <c r="V3075" s="11"/>
      <c r="W3075" s="11"/>
      <c r="X3075" s="11"/>
      <c r="Y3075" s="11"/>
      <c r="Z3075" s="246"/>
      <c r="AA30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5" s="250" t="e">
        <f>IF(tbl_TransDet_Exp[[#This Row],[+/-  (HR GL Detail)]]&lt;&gt;"",tbl_TransDet_Exp[[#This Row],[+/-  (HR GL Detail)]],IF(#REF!&lt;&gt;"",#REF!,""))</f>
        <v>#REF!</v>
      </c>
      <c r="AC3075" s="250" t="str">
        <f t="shared" si="144"/>
        <v>https://financials.omni.fsu.edu/psp/sprdfi/EMPLOYEE/ERP/c/AUDIT_EXPENSE_FUNCTIONS.TE_EXP_SHEET_INQ.GBL?SHEET_ID=</v>
      </c>
      <c r="AD3075" s="250" t="str">
        <f t="shared" si="145"/>
        <v>&amp;PAGE=EX_SHEET_ENTRY</v>
      </c>
      <c r="AE3075" s="250" t="str">
        <f>IF(LEFT(tbl_TransDet_Exp[[#This Row],[Journal Id]],2)="EX",TEXT(tbl_TransDet_Exp[[#This Row],[Vch /Ex /PayId]],"0000000000"),"")</f>
        <v/>
      </c>
      <c r="AF3075" s="250" t="b">
        <f>IF(tbl_TransDet_Exp[[#This Row],[ER Lookup and Format]]&lt;&gt;"",CONCATENATE(tbl_TransDet_Exp[[#This Row],[https://financials.omni.fsu.edu/psp/sprdfi/EMPLOYEE/ERP/c/AUDIT_EXPENSE_FUNCTIONS.TE_EXP_SHEET_INQ.GBL?SHEET_ID=]],AE3075,tbl_TransDet_Exp[[#This Row],[&amp;PAGE=EX_SHEET_ENTRY]]))</f>
        <v>0</v>
      </c>
      <c r="AG3075" s="250" t="str">
        <f t="shared" si="146"/>
        <v>https://docmgmt.its.fsu.edu/NolijWeb/public/apiLoginCheck.jsp?redir=../documentviewer/%3FdocumentId%3D</v>
      </c>
      <c r="AH30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5" s="250" t="str">
        <f>tbl_TransDet_Exp[[#Headers],[&amp;TargetFrameName=None]]</f>
        <v>&amp;TargetFrameName=None</v>
      </c>
      <c r="AJ30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5" s="71"/>
      <c r="AN3075" s="22"/>
      <c r="AO3075" s="22"/>
      <c r="AP3075" s="208"/>
      <c r="AQ3075" s="42" t="e">
        <f>IF(tbl_TransDet_Exp[[#This Row],[Custom SR Type]]="",INDEX(SR_Lookup[Section Name],MATCH(tbl_TransDet_Exp[[#This Row],[Account]],SR_Lookup[Account],0)),tbl_TransDet_Exp[[#This Row],[Custom SR Type]])</f>
        <v>#N/A</v>
      </c>
      <c r="AR3075" s="42">
        <f>VALUE(CONCATENATE(C3075,TEXT(tbl_TransDet_Exp[[#This Row],[Pd]],"00")))</f>
        <v>0</v>
      </c>
      <c r="AS3075" s="42" t="str">
        <f>TEXT(tbl_TransDet_Exp[[#This Row],[Project Id]],"000000")</f>
        <v>000000</v>
      </c>
      <c r="AT3075" s="42" t="e">
        <f>INDEX(Table11[Description],MATCH(tbl_TransDet_Exp[[#This Row],[Account]],Table11[GL Account],0))</f>
        <v>#N/A</v>
      </c>
      <c r="AU30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6" spans="2:47">
      <c r="B3076" s="11"/>
      <c r="C3076" s="243"/>
      <c r="D3076" s="243"/>
      <c r="E3076" s="11"/>
      <c r="F3076" s="11"/>
      <c r="G3076" s="11"/>
      <c r="H3076" s="11"/>
      <c r="I3076" s="11"/>
      <c r="J3076" s="11"/>
      <c r="K3076" s="11"/>
      <c r="L3076" s="11"/>
      <c r="M3076" s="11"/>
      <c r="N3076" s="11"/>
      <c r="O3076" s="244"/>
      <c r="P3076" s="11"/>
      <c r="Q3076" s="245"/>
      <c r="R3076" s="11"/>
      <c r="S3076" s="11"/>
      <c r="T3076" s="11"/>
      <c r="U3076" s="11"/>
      <c r="V3076" s="11"/>
      <c r="W3076" s="11"/>
      <c r="X3076" s="11"/>
      <c r="Y3076" s="11"/>
      <c r="Z3076" s="246"/>
      <c r="AA30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6" s="250" t="e">
        <f>IF(tbl_TransDet_Exp[[#This Row],[+/-  (HR GL Detail)]]&lt;&gt;"",tbl_TransDet_Exp[[#This Row],[+/-  (HR GL Detail)]],IF(#REF!&lt;&gt;"",#REF!,""))</f>
        <v>#REF!</v>
      </c>
      <c r="AC3076" s="250" t="str">
        <f t="shared" si="144"/>
        <v>https://financials.omni.fsu.edu/psp/sprdfi/EMPLOYEE/ERP/c/AUDIT_EXPENSE_FUNCTIONS.TE_EXP_SHEET_INQ.GBL?SHEET_ID=</v>
      </c>
      <c r="AD3076" s="250" t="str">
        <f t="shared" si="145"/>
        <v>&amp;PAGE=EX_SHEET_ENTRY</v>
      </c>
      <c r="AE3076" s="250" t="str">
        <f>IF(LEFT(tbl_TransDet_Exp[[#This Row],[Journal Id]],2)="EX",TEXT(tbl_TransDet_Exp[[#This Row],[Vch /Ex /PayId]],"0000000000"),"")</f>
        <v/>
      </c>
      <c r="AF3076" s="250" t="b">
        <f>IF(tbl_TransDet_Exp[[#This Row],[ER Lookup and Format]]&lt;&gt;"",CONCATENATE(tbl_TransDet_Exp[[#This Row],[https://financials.omni.fsu.edu/psp/sprdfi/EMPLOYEE/ERP/c/AUDIT_EXPENSE_FUNCTIONS.TE_EXP_SHEET_INQ.GBL?SHEET_ID=]],AE3076,tbl_TransDet_Exp[[#This Row],[&amp;PAGE=EX_SHEET_ENTRY]]))</f>
        <v>0</v>
      </c>
      <c r="AG3076" s="250" t="str">
        <f t="shared" si="146"/>
        <v>https://docmgmt.its.fsu.edu/NolijWeb/public/apiLoginCheck.jsp?redir=../documentviewer/%3FdocumentId%3D</v>
      </c>
      <c r="AH30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6" s="250" t="str">
        <f>tbl_TransDet_Exp[[#Headers],[&amp;TargetFrameName=None]]</f>
        <v>&amp;TargetFrameName=None</v>
      </c>
      <c r="AJ30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6" s="71"/>
      <c r="AN3076" s="22"/>
      <c r="AO3076" s="22"/>
      <c r="AP3076" s="208"/>
      <c r="AQ3076" s="42" t="e">
        <f>IF(tbl_TransDet_Exp[[#This Row],[Custom SR Type]]="",INDEX(SR_Lookup[Section Name],MATCH(tbl_TransDet_Exp[[#This Row],[Account]],SR_Lookup[Account],0)),tbl_TransDet_Exp[[#This Row],[Custom SR Type]])</f>
        <v>#N/A</v>
      </c>
      <c r="AR3076" s="42">
        <f>VALUE(CONCATENATE(C3076,TEXT(tbl_TransDet_Exp[[#This Row],[Pd]],"00")))</f>
        <v>0</v>
      </c>
      <c r="AS3076" s="42" t="str">
        <f>TEXT(tbl_TransDet_Exp[[#This Row],[Project Id]],"000000")</f>
        <v>000000</v>
      </c>
      <c r="AT3076" s="42" t="e">
        <f>INDEX(Table11[Description],MATCH(tbl_TransDet_Exp[[#This Row],[Account]],Table11[GL Account],0))</f>
        <v>#N/A</v>
      </c>
      <c r="AU30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7" spans="2:47">
      <c r="B3077" s="11"/>
      <c r="C3077" s="243"/>
      <c r="D3077" s="243"/>
      <c r="E3077" s="11"/>
      <c r="F3077" s="11"/>
      <c r="G3077" s="11"/>
      <c r="H3077" s="11"/>
      <c r="I3077" s="11"/>
      <c r="J3077" s="11"/>
      <c r="K3077" s="11"/>
      <c r="L3077" s="11"/>
      <c r="M3077" s="11"/>
      <c r="N3077" s="11"/>
      <c r="O3077" s="244"/>
      <c r="P3077" s="11"/>
      <c r="Q3077" s="245"/>
      <c r="R3077" s="11"/>
      <c r="S3077" s="11"/>
      <c r="T3077" s="11"/>
      <c r="U3077" s="11"/>
      <c r="V3077" s="11"/>
      <c r="W3077" s="11"/>
      <c r="X3077" s="11"/>
      <c r="Y3077" s="11"/>
      <c r="Z3077" s="246"/>
      <c r="AA30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7" s="250" t="e">
        <f>IF(tbl_TransDet_Exp[[#This Row],[+/-  (HR GL Detail)]]&lt;&gt;"",tbl_TransDet_Exp[[#This Row],[+/-  (HR GL Detail)]],IF(#REF!&lt;&gt;"",#REF!,""))</f>
        <v>#REF!</v>
      </c>
      <c r="AC3077" s="250" t="str">
        <f t="shared" si="144"/>
        <v>https://financials.omni.fsu.edu/psp/sprdfi/EMPLOYEE/ERP/c/AUDIT_EXPENSE_FUNCTIONS.TE_EXP_SHEET_INQ.GBL?SHEET_ID=</v>
      </c>
      <c r="AD3077" s="250" t="str">
        <f t="shared" si="145"/>
        <v>&amp;PAGE=EX_SHEET_ENTRY</v>
      </c>
      <c r="AE3077" s="250" t="str">
        <f>IF(LEFT(tbl_TransDet_Exp[[#This Row],[Journal Id]],2)="EX",TEXT(tbl_TransDet_Exp[[#This Row],[Vch /Ex /PayId]],"0000000000"),"")</f>
        <v/>
      </c>
      <c r="AF3077" s="250" t="b">
        <f>IF(tbl_TransDet_Exp[[#This Row],[ER Lookup and Format]]&lt;&gt;"",CONCATENATE(tbl_TransDet_Exp[[#This Row],[https://financials.omni.fsu.edu/psp/sprdfi/EMPLOYEE/ERP/c/AUDIT_EXPENSE_FUNCTIONS.TE_EXP_SHEET_INQ.GBL?SHEET_ID=]],AE3077,tbl_TransDet_Exp[[#This Row],[&amp;PAGE=EX_SHEET_ENTRY]]))</f>
        <v>0</v>
      </c>
      <c r="AG3077" s="250" t="str">
        <f t="shared" si="146"/>
        <v>https://docmgmt.its.fsu.edu/NolijWeb/public/apiLoginCheck.jsp?redir=../documentviewer/%3FdocumentId%3D</v>
      </c>
      <c r="AH30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7" s="250" t="str">
        <f>tbl_TransDet_Exp[[#Headers],[&amp;TargetFrameName=None]]</f>
        <v>&amp;TargetFrameName=None</v>
      </c>
      <c r="AJ30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7" s="71"/>
      <c r="AN3077" s="22"/>
      <c r="AO3077" s="22"/>
      <c r="AP3077" s="208"/>
      <c r="AQ3077" s="42" t="e">
        <f>IF(tbl_TransDet_Exp[[#This Row],[Custom SR Type]]="",INDEX(SR_Lookup[Section Name],MATCH(tbl_TransDet_Exp[[#This Row],[Account]],SR_Lookup[Account],0)),tbl_TransDet_Exp[[#This Row],[Custom SR Type]])</f>
        <v>#N/A</v>
      </c>
      <c r="AR3077" s="42">
        <f>VALUE(CONCATENATE(C3077,TEXT(tbl_TransDet_Exp[[#This Row],[Pd]],"00")))</f>
        <v>0</v>
      </c>
      <c r="AS3077" s="42" t="str">
        <f>TEXT(tbl_TransDet_Exp[[#This Row],[Project Id]],"000000")</f>
        <v>000000</v>
      </c>
      <c r="AT3077" s="42" t="e">
        <f>INDEX(Table11[Description],MATCH(tbl_TransDet_Exp[[#This Row],[Account]],Table11[GL Account],0))</f>
        <v>#N/A</v>
      </c>
      <c r="AU30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8" spans="2:47">
      <c r="B3078" s="11"/>
      <c r="C3078" s="243"/>
      <c r="D3078" s="243"/>
      <c r="E3078" s="11"/>
      <c r="F3078" s="11"/>
      <c r="G3078" s="11"/>
      <c r="H3078" s="11"/>
      <c r="I3078" s="11"/>
      <c r="J3078" s="11"/>
      <c r="K3078" s="11"/>
      <c r="L3078" s="11"/>
      <c r="M3078" s="11"/>
      <c r="N3078" s="11"/>
      <c r="O3078" s="244"/>
      <c r="P3078" s="11"/>
      <c r="Q3078" s="245"/>
      <c r="R3078" s="11"/>
      <c r="S3078" s="11"/>
      <c r="T3078" s="11"/>
      <c r="U3078" s="11"/>
      <c r="V3078" s="11"/>
      <c r="W3078" s="11"/>
      <c r="X3078" s="11"/>
      <c r="Y3078" s="11"/>
      <c r="Z3078" s="246"/>
      <c r="AA30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8" s="250" t="e">
        <f>IF(tbl_TransDet_Exp[[#This Row],[+/-  (HR GL Detail)]]&lt;&gt;"",tbl_TransDet_Exp[[#This Row],[+/-  (HR GL Detail)]],IF(#REF!&lt;&gt;"",#REF!,""))</f>
        <v>#REF!</v>
      </c>
      <c r="AC3078" s="250" t="str">
        <f t="shared" si="144"/>
        <v>https://financials.omni.fsu.edu/psp/sprdfi/EMPLOYEE/ERP/c/AUDIT_EXPENSE_FUNCTIONS.TE_EXP_SHEET_INQ.GBL?SHEET_ID=</v>
      </c>
      <c r="AD3078" s="250" t="str">
        <f t="shared" si="145"/>
        <v>&amp;PAGE=EX_SHEET_ENTRY</v>
      </c>
      <c r="AE3078" s="250" t="str">
        <f>IF(LEFT(tbl_TransDet_Exp[[#This Row],[Journal Id]],2)="EX",TEXT(tbl_TransDet_Exp[[#This Row],[Vch /Ex /PayId]],"0000000000"),"")</f>
        <v/>
      </c>
      <c r="AF3078" s="250" t="b">
        <f>IF(tbl_TransDet_Exp[[#This Row],[ER Lookup and Format]]&lt;&gt;"",CONCATENATE(tbl_TransDet_Exp[[#This Row],[https://financials.omni.fsu.edu/psp/sprdfi/EMPLOYEE/ERP/c/AUDIT_EXPENSE_FUNCTIONS.TE_EXP_SHEET_INQ.GBL?SHEET_ID=]],AE3078,tbl_TransDet_Exp[[#This Row],[&amp;PAGE=EX_SHEET_ENTRY]]))</f>
        <v>0</v>
      </c>
      <c r="AG3078" s="250" t="str">
        <f t="shared" si="146"/>
        <v>https://docmgmt.its.fsu.edu/NolijWeb/public/apiLoginCheck.jsp?redir=../documentviewer/%3FdocumentId%3D</v>
      </c>
      <c r="AH30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8" s="250" t="str">
        <f>tbl_TransDet_Exp[[#Headers],[&amp;TargetFrameName=None]]</f>
        <v>&amp;TargetFrameName=None</v>
      </c>
      <c r="AJ30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8" s="71"/>
      <c r="AN3078" s="22"/>
      <c r="AO3078" s="22"/>
      <c r="AP3078" s="208"/>
      <c r="AQ3078" s="42" t="e">
        <f>IF(tbl_TransDet_Exp[[#This Row],[Custom SR Type]]="",INDEX(SR_Lookup[Section Name],MATCH(tbl_TransDet_Exp[[#This Row],[Account]],SR_Lookup[Account],0)),tbl_TransDet_Exp[[#This Row],[Custom SR Type]])</f>
        <v>#N/A</v>
      </c>
      <c r="AR3078" s="42">
        <f>VALUE(CONCATENATE(C3078,TEXT(tbl_TransDet_Exp[[#This Row],[Pd]],"00")))</f>
        <v>0</v>
      </c>
      <c r="AS3078" s="42" t="str">
        <f>TEXT(tbl_TransDet_Exp[[#This Row],[Project Id]],"000000")</f>
        <v>000000</v>
      </c>
      <c r="AT3078" s="42" t="e">
        <f>INDEX(Table11[Description],MATCH(tbl_TransDet_Exp[[#This Row],[Account]],Table11[GL Account],0))</f>
        <v>#N/A</v>
      </c>
      <c r="AU30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79" spans="2:47">
      <c r="B3079" s="11"/>
      <c r="C3079" s="243"/>
      <c r="D3079" s="243"/>
      <c r="E3079" s="11"/>
      <c r="F3079" s="11"/>
      <c r="G3079" s="11"/>
      <c r="H3079" s="11"/>
      <c r="I3079" s="11"/>
      <c r="J3079" s="11"/>
      <c r="K3079" s="11"/>
      <c r="L3079" s="11"/>
      <c r="M3079" s="11"/>
      <c r="N3079" s="11"/>
      <c r="O3079" s="244"/>
      <c r="P3079" s="11"/>
      <c r="Q3079" s="245"/>
      <c r="R3079" s="11"/>
      <c r="S3079" s="11"/>
      <c r="T3079" s="11"/>
      <c r="U3079" s="11"/>
      <c r="V3079" s="11"/>
      <c r="W3079" s="11"/>
      <c r="X3079" s="11"/>
      <c r="Y3079" s="11"/>
      <c r="Z3079" s="246"/>
      <c r="AA30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79" s="250" t="e">
        <f>IF(tbl_TransDet_Exp[[#This Row],[+/-  (HR GL Detail)]]&lt;&gt;"",tbl_TransDet_Exp[[#This Row],[+/-  (HR GL Detail)]],IF(#REF!&lt;&gt;"",#REF!,""))</f>
        <v>#REF!</v>
      </c>
      <c r="AC3079" s="250" t="str">
        <f t="shared" si="144"/>
        <v>https://financials.omni.fsu.edu/psp/sprdfi/EMPLOYEE/ERP/c/AUDIT_EXPENSE_FUNCTIONS.TE_EXP_SHEET_INQ.GBL?SHEET_ID=</v>
      </c>
      <c r="AD3079" s="250" t="str">
        <f t="shared" si="145"/>
        <v>&amp;PAGE=EX_SHEET_ENTRY</v>
      </c>
      <c r="AE3079" s="250" t="str">
        <f>IF(LEFT(tbl_TransDet_Exp[[#This Row],[Journal Id]],2)="EX",TEXT(tbl_TransDet_Exp[[#This Row],[Vch /Ex /PayId]],"0000000000"),"")</f>
        <v/>
      </c>
      <c r="AF3079" s="250" t="b">
        <f>IF(tbl_TransDet_Exp[[#This Row],[ER Lookup and Format]]&lt;&gt;"",CONCATENATE(tbl_TransDet_Exp[[#This Row],[https://financials.omni.fsu.edu/psp/sprdfi/EMPLOYEE/ERP/c/AUDIT_EXPENSE_FUNCTIONS.TE_EXP_SHEET_INQ.GBL?SHEET_ID=]],AE3079,tbl_TransDet_Exp[[#This Row],[&amp;PAGE=EX_SHEET_ENTRY]]))</f>
        <v>0</v>
      </c>
      <c r="AG3079" s="250" t="str">
        <f t="shared" si="146"/>
        <v>https://docmgmt.its.fsu.edu/NolijWeb/public/apiLoginCheck.jsp?redir=../documentviewer/%3FdocumentId%3D</v>
      </c>
      <c r="AH30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79" s="250" t="str">
        <f>tbl_TransDet_Exp[[#Headers],[&amp;TargetFrameName=None]]</f>
        <v>&amp;TargetFrameName=None</v>
      </c>
      <c r="AJ30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79" s="71"/>
      <c r="AN3079" s="22"/>
      <c r="AO3079" s="22"/>
      <c r="AP3079" s="208"/>
      <c r="AQ3079" s="42" t="e">
        <f>IF(tbl_TransDet_Exp[[#This Row],[Custom SR Type]]="",INDEX(SR_Lookup[Section Name],MATCH(tbl_TransDet_Exp[[#This Row],[Account]],SR_Lookup[Account],0)),tbl_TransDet_Exp[[#This Row],[Custom SR Type]])</f>
        <v>#N/A</v>
      </c>
      <c r="AR3079" s="42">
        <f>VALUE(CONCATENATE(C3079,TEXT(tbl_TransDet_Exp[[#This Row],[Pd]],"00")))</f>
        <v>0</v>
      </c>
      <c r="AS3079" s="42" t="str">
        <f>TEXT(tbl_TransDet_Exp[[#This Row],[Project Id]],"000000")</f>
        <v>000000</v>
      </c>
      <c r="AT3079" s="42" t="e">
        <f>INDEX(Table11[Description],MATCH(tbl_TransDet_Exp[[#This Row],[Account]],Table11[GL Account],0))</f>
        <v>#N/A</v>
      </c>
      <c r="AU30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0" spans="2:47">
      <c r="B3080" s="11"/>
      <c r="C3080" s="243"/>
      <c r="D3080" s="243"/>
      <c r="E3080" s="11"/>
      <c r="F3080" s="11"/>
      <c r="G3080" s="11"/>
      <c r="H3080" s="11"/>
      <c r="I3080" s="11"/>
      <c r="J3080" s="11"/>
      <c r="K3080" s="11"/>
      <c r="L3080" s="11"/>
      <c r="M3080" s="11"/>
      <c r="N3080" s="11"/>
      <c r="O3080" s="244"/>
      <c r="P3080" s="11"/>
      <c r="Q3080" s="245"/>
      <c r="R3080" s="11"/>
      <c r="S3080" s="11"/>
      <c r="T3080" s="11"/>
      <c r="U3080" s="11"/>
      <c r="V3080" s="11"/>
      <c r="W3080" s="11"/>
      <c r="X3080" s="11"/>
      <c r="Y3080" s="11"/>
      <c r="Z3080" s="246"/>
      <c r="AA30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0" s="250" t="e">
        <f>IF(tbl_TransDet_Exp[[#This Row],[+/-  (HR GL Detail)]]&lt;&gt;"",tbl_TransDet_Exp[[#This Row],[+/-  (HR GL Detail)]],IF(#REF!&lt;&gt;"",#REF!,""))</f>
        <v>#REF!</v>
      </c>
      <c r="AC3080" s="250" t="str">
        <f t="shared" si="144"/>
        <v>https://financials.omni.fsu.edu/psp/sprdfi/EMPLOYEE/ERP/c/AUDIT_EXPENSE_FUNCTIONS.TE_EXP_SHEET_INQ.GBL?SHEET_ID=</v>
      </c>
      <c r="AD3080" s="250" t="str">
        <f t="shared" si="145"/>
        <v>&amp;PAGE=EX_SHEET_ENTRY</v>
      </c>
      <c r="AE3080" s="250" t="str">
        <f>IF(LEFT(tbl_TransDet_Exp[[#This Row],[Journal Id]],2)="EX",TEXT(tbl_TransDet_Exp[[#This Row],[Vch /Ex /PayId]],"0000000000"),"")</f>
        <v/>
      </c>
      <c r="AF3080" s="250" t="b">
        <f>IF(tbl_TransDet_Exp[[#This Row],[ER Lookup and Format]]&lt;&gt;"",CONCATENATE(tbl_TransDet_Exp[[#This Row],[https://financials.omni.fsu.edu/psp/sprdfi/EMPLOYEE/ERP/c/AUDIT_EXPENSE_FUNCTIONS.TE_EXP_SHEET_INQ.GBL?SHEET_ID=]],AE3080,tbl_TransDet_Exp[[#This Row],[&amp;PAGE=EX_SHEET_ENTRY]]))</f>
        <v>0</v>
      </c>
      <c r="AG3080" s="250" t="str">
        <f t="shared" si="146"/>
        <v>https://docmgmt.its.fsu.edu/NolijWeb/public/apiLoginCheck.jsp?redir=../documentviewer/%3FdocumentId%3D</v>
      </c>
      <c r="AH30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0" s="250" t="str">
        <f>tbl_TransDet_Exp[[#Headers],[&amp;TargetFrameName=None]]</f>
        <v>&amp;TargetFrameName=None</v>
      </c>
      <c r="AJ30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0" s="71"/>
      <c r="AN3080" s="22"/>
      <c r="AO3080" s="22"/>
      <c r="AP3080" s="208"/>
      <c r="AQ3080" s="42" t="e">
        <f>IF(tbl_TransDet_Exp[[#This Row],[Custom SR Type]]="",INDEX(SR_Lookup[Section Name],MATCH(tbl_TransDet_Exp[[#This Row],[Account]],SR_Lookup[Account],0)),tbl_TransDet_Exp[[#This Row],[Custom SR Type]])</f>
        <v>#N/A</v>
      </c>
      <c r="AR3080" s="42">
        <f>VALUE(CONCATENATE(C3080,TEXT(tbl_TransDet_Exp[[#This Row],[Pd]],"00")))</f>
        <v>0</v>
      </c>
      <c r="AS3080" s="42" t="str">
        <f>TEXT(tbl_TransDet_Exp[[#This Row],[Project Id]],"000000")</f>
        <v>000000</v>
      </c>
      <c r="AT3080" s="42" t="e">
        <f>INDEX(Table11[Description],MATCH(tbl_TransDet_Exp[[#This Row],[Account]],Table11[GL Account],0))</f>
        <v>#N/A</v>
      </c>
      <c r="AU30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1" spans="2:47">
      <c r="B3081" s="11"/>
      <c r="C3081" s="243"/>
      <c r="D3081" s="243"/>
      <c r="E3081" s="11"/>
      <c r="F3081" s="11"/>
      <c r="G3081" s="11"/>
      <c r="H3081" s="11"/>
      <c r="I3081" s="11"/>
      <c r="J3081" s="11"/>
      <c r="K3081" s="11"/>
      <c r="L3081" s="11"/>
      <c r="M3081" s="11"/>
      <c r="N3081" s="11"/>
      <c r="O3081" s="244"/>
      <c r="P3081" s="11"/>
      <c r="Q3081" s="245"/>
      <c r="R3081" s="11"/>
      <c r="S3081" s="11"/>
      <c r="T3081" s="11"/>
      <c r="U3081" s="11"/>
      <c r="V3081" s="11"/>
      <c r="W3081" s="11"/>
      <c r="X3081" s="11"/>
      <c r="Y3081" s="11"/>
      <c r="Z3081" s="246"/>
      <c r="AA30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1" s="250" t="e">
        <f>IF(tbl_TransDet_Exp[[#This Row],[+/-  (HR GL Detail)]]&lt;&gt;"",tbl_TransDet_Exp[[#This Row],[+/-  (HR GL Detail)]],IF(#REF!&lt;&gt;"",#REF!,""))</f>
        <v>#REF!</v>
      </c>
      <c r="AC3081" s="250" t="str">
        <f t="shared" si="144"/>
        <v>https://financials.omni.fsu.edu/psp/sprdfi/EMPLOYEE/ERP/c/AUDIT_EXPENSE_FUNCTIONS.TE_EXP_SHEET_INQ.GBL?SHEET_ID=</v>
      </c>
      <c r="AD3081" s="250" t="str">
        <f t="shared" si="145"/>
        <v>&amp;PAGE=EX_SHEET_ENTRY</v>
      </c>
      <c r="AE3081" s="250" t="str">
        <f>IF(LEFT(tbl_TransDet_Exp[[#This Row],[Journal Id]],2)="EX",TEXT(tbl_TransDet_Exp[[#This Row],[Vch /Ex /PayId]],"0000000000"),"")</f>
        <v/>
      </c>
      <c r="AF3081" s="250" t="b">
        <f>IF(tbl_TransDet_Exp[[#This Row],[ER Lookup and Format]]&lt;&gt;"",CONCATENATE(tbl_TransDet_Exp[[#This Row],[https://financials.omni.fsu.edu/psp/sprdfi/EMPLOYEE/ERP/c/AUDIT_EXPENSE_FUNCTIONS.TE_EXP_SHEET_INQ.GBL?SHEET_ID=]],AE3081,tbl_TransDet_Exp[[#This Row],[&amp;PAGE=EX_SHEET_ENTRY]]))</f>
        <v>0</v>
      </c>
      <c r="AG3081" s="250" t="str">
        <f t="shared" si="146"/>
        <v>https://docmgmt.its.fsu.edu/NolijWeb/public/apiLoginCheck.jsp?redir=../documentviewer/%3FdocumentId%3D</v>
      </c>
      <c r="AH30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1" s="250" t="str">
        <f>tbl_TransDet_Exp[[#Headers],[&amp;TargetFrameName=None]]</f>
        <v>&amp;TargetFrameName=None</v>
      </c>
      <c r="AJ30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1" s="71"/>
      <c r="AN3081" s="22"/>
      <c r="AO3081" s="22"/>
      <c r="AP3081" s="208"/>
      <c r="AQ3081" s="42" t="e">
        <f>IF(tbl_TransDet_Exp[[#This Row],[Custom SR Type]]="",INDEX(SR_Lookup[Section Name],MATCH(tbl_TransDet_Exp[[#This Row],[Account]],SR_Lookup[Account],0)),tbl_TransDet_Exp[[#This Row],[Custom SR Type]])</f>
        <v>#N/A</v>
      </c>
      <c r="AR3081" s="42">
        <f>VALUE(CONCATENATE(C3081,TEXT(tbl_TransDet_Exp[[#This Row],[Pd]],"00")))</f>
        <v>0</v>
      </c>
      <c r="AS3081" s="42" t="str">
        <f>TEXT(tbl_TransDet_Exp[[#This Row],[Project Id]],"000000")</f>
        <v>000000</v>
      </c>
      <c r="AT3081" s="42" t="e">
        <f>INDEX(Table11[Description],MATCH(tbl_TransDet_Exp[[#This Row],[Account]],Table11[GL Account],0))</f>
        <v>#N/A</v>
      </c>
      <c r="AU30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2" spans="2:47">
      <c r="B3082" s="11"/>
      <c r="C3082" s="243"/>
      <c r="D3082" s="243"/>
      <c r="E3082" s="11"/>
      <c r="F3082" s="11"/>
      <c r="G3082" s="11"/>
      <c r="H3082" s="11"/>
      <c r="I3082" s="11"/>
      <c r="J3082" s="11"/>
      <c r="K3082" s="11"/>
      <c r="L3082" s="11"/>
      <c r="M3082" s="11"/>
      <c r="N3082" s="11"/>
      <c r="O3082" s="244"/>
      <c r="P3082" s="11"/>
      <c r="Q3082" s="245"/>
      <c r="R3082" s="11"/>
      <c r="S3082" s="11"/>
      <c r="T3082" s="11"/>
      <c r="U3082" s="11"/>
      <c r="V3082" s="11"/>
      <c r="W3082" s="11"/>
      <c r="X3082" s="11"/>
      <c r="Y3082" s="11"/>
      <c r="Z3082" s="246"/>
      <c r="AA30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2" s="250" t="e">
        <f>IF(tbl_TransDet_Exp[[#This Row],[+/-  (HR GL Detail)]]&lt;&gt;"",tbl_TransDet_Exp[[#This Row],[+/-  (HR GL Detail)]],IF(#REF!&lt;&gt;"",#REF!,""))</f>
        <v>#REF!</v>
      </c>
      <c r="AC3082" s="250" t="str">
        <f t="shared" ref="AC3082:AC3145" si="147">$AC$2</f>
        <v>https://financials.omni.fsu.edu/psp/sprdfi/EMPLOYEE/ERP/c/AUDIT_EXPENSE_FUNCTIONS.TE_EXP_SHEET_INQ.GBL?SHEET_ID=</v>
      </c>
      <c r="AD3082" s="250" t="str">
        <f t="shared" ref="AD3082:AD3145" si="148">$AD$2</f>
        <v>&amp;PAGE=EX_SHEET_ENTRY</v>
      </c>
      <c r="AE3082" s="250" t="str">
        <f>IF(LEFT(tbl_TransDet_Exp[[#This Row],[Journal Id]],2)="EX",TEXT(tbl_TransDet_Exp[[#This Row],[Vch /Ex /PayId]],"0000000000"),"")</f>
        <v/>
      </c>
      <c r="AF3082" s="250" t="b">
        <f>IF(tbl_TransDet_Exp[[#This Row],[ER Lookup and Format]]&lt;&gt;"",CONCATENATE(tbl_TransDet_Exp[[#This Row],[https://financials.omni.fsu.edu/psp/sprdfi/EMPLOYEE/ERP/c/AUDIT_EXPENSE_FUNCTIONS.TE_EXP_SHEET_INQ.GBL?SHEET_ID=]],AE3082,tbl_TransDet_Exp[[#This Row],[&amp;PAGE=EX_SHEET_ENTRY]]))</f>
        <v>0</v>
      </c>
      <c r="AG3082" s="250" t="str">
        <f t="shared" ref="AG3082:AG3145" si="149">$AG$2</f>
        <v>https://docmgmt.its.fsu.edu/NolijWeb/public/apiLoginCheck.jsp?redir=../documentviewer/%3FdocumentId%3D</v>
      </c>
      <c r="AH30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2" s="250" t="str">
        <f>tbl_TransDet_Exp[[#Headers],[&amp;TargetFrameName=None]]</f>
        <v>&amp;TargetFrameName=None</v>
      </c>
      <c r="AJ30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2" s="71"/>
      <c r="AN3082" s="22"/>
      <c r="AO3082" s="22"/>
      <c r="AP3082" s="208"/>
      <c r="AQ3082" s="42" t="e">
        <f>IF(tbl_TransDet_Exp[[#This Row],[Custom SR Type]]="",INDEX(SR_Lookup[Section Name],MATCH(tbl_TransDet_Exp[[#This Row],[Account]],SR_Lookup[Account],0)),tbl_TransDet_Exp[[#This Row],[Custom SR Type]])</f>
        <v>#N/A</v>
      </c>
      <c r="AR3082" s="42">
        <f>VALUE(CONCATENATE(C3082,TEXT(tbl_TransDet_Exp[[#This Row],[Pd]],"00")))</f>
        <v>0</v>
      </c>
      <c r="AS3082" s="42" t="str">
        <f>TEXT(tbl_TransDet_Exp[[#This Row],[Project Id]],"000000")</f>
        <v>000000</v>
      </c>
      <c r="AT3082" s="42" t="e">
        <f>INDEX(Table11[Description],MATCH(tbl_TransDet_Exp[[#This Row],[Account]],Table11[GL Account],0))</f>
        <v>#N/A</v>
      </c>
      <c r="AU30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3" spans="2:47">
      <c r="B3083" s="11"/>
      <c r="C3083" s="243"/>
      <c r="D3083" s="243"/>
      <c r="E3083" s="11"/>
      <c r="F3083" s="11"/>
      <c r="G3083" s="11"/>
      <c r="H3083" s="11"/>
      <c r="I3083" s="11"/>
      <c r="J3083" s="11"/>
      <c r="K3083" s="11"/>
      <c r="L3083" s="11"/>
      <c r="M3083" s="11"/>
      <c r="N3083" s="11"/>
      <c r="O3083" s="244"/>
      <c r="P3083" s="11"/>
      <c r="Q3083" s="245"/>
      <c r="R3083" s="11"/>
      <c r="S3083" s="11"/>
      <c r="T3083" s="11"/>
      <c r="U3083" s="11"/>
      <c r="V3083" s="11"/>
      <c r="W3083" s="11"/>
      <c r="X3083" s="11"/>
      <c r="Y3083" s="11"/>
      <c r="Z3083" s="246"/>
      <c r="AA30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3" s="250" t="e">
        <f>IF(tbl_TransDet_Exp[[#This Row],[+/-  (HR GL Detail)]]&lt;&gt;"",tbl_TransDet_Exp[[#This Row],[+/-  (HR GL Detail)]],IF(#REF!&lt;&gt;"",#REF!,""))</f>
        <v>#REF!</v>
      </c>
      <c r="AC3083" s="250" t="str">
        <f t="shared" si="147"/>
        <v>https://financials.omni.fsu.edu/psp/sprdfi/EMPLOYEE/ERP/c/AUDIT_EXPENSE_FUNCTIONS.TE_EXP_SHEET_INQ.GBL?SHEET_ID=</v>
      </c>
      <c r="AD3083" s="250" t="str">
        <f t="shared" si="148"/>
        <v>&amp;PAGE=EX_SHEET_ENTRY</v>
      </c>
      <c r="AE3083" s="250" t="str">
        <f>IF(LEFT(tbl_TransDet_Exp[[#This Row],[Journal Id]],2)="EX",TEXT(tbl_TransDet_Exp[[#This Row],[Vch /Ex /PayId]],"0000000000"),"")</f>
        <v/>
      </c>
      <c r="AF3083" s="250" t="b">
        <f>IF(tbl_TransDet_Exp[[#This Row],[ER Lookup and Format]]&lt;&gt;"",CONCATENATE(tbl_TransDet_Exp[[#This Row],[https://financials.omni.fsu.edu/psp/sprdfi/EMPLOYEE/ERP/c/AUDIT_EXPENSE_FUNCTIONS.TE_EXP_SHEET_INQ.GBL?SHEET_ID=]],AE3083,tbl_TransDet_Exp[[#This Row],[&amp;PAGE=EX_SHEET_ENTRY]]))</f>
        <v>0</v>
      </c>
      <c r="AG3083" s="250" t="str">
        <f t="shared" si="149"/>
        <v>https://docmgmt.its.fsu.edu/NolijWeb/public/apiLoginCheck.jsp?redir=../documentviewer/%3FdocumentId%3D</v>
      </c>
      <c r="AH30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3" s="250" t="str">
        <f>tbl_TransDet_Exp[[#Headers],[&amp;TargetFrameName=None]]</f>
        <v>&amp;TargetFrameName=None</v>
      </c>
      <c r="AJ30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3" s="71"/>
      <c r="AN3083" s="22"/>
      <c r="AO3083" s="22"/>
      <c r="AP3083" s="208"/>
      <c r="AQ3083" s="42" t="e">
        <f>IF(tbl_TransDet_Exp[[#This Row],[Custom SR Type]]="",INDEX(SR_Lookup[Section Name],MATCH(tbl_TransDet_Exp[[#This Row],[Account]],SR_Lookup[Account],0)),tbl_TransDet_Exp[[#This Row],[Custom SR Type]])</f>
        <v>#N/A</v>
      </c>
      <c r="AR3083" s="42">
        <f>VALUE(CONCATENATE(C3083,TEXT(tbl_TransDet_Exp[[#This Row],[Pd]],"00")))</f>
        <v>0</v>
      </c>
      <c r="AS3083" s="42" t="str">
        <f>TEXT(tbl_TransDet_Exp[[#This Row],[Project Id]],"000000")</f>
        <v>000000</v>
      </c>
      <c r="AT3083" s="42" t="e">
        <f>INDEX(Table11[Description],MATCH(tbl_TransDet_Exp[[#This Row],[Account]],Table11[GL Account],0))</f>
        <v>#N/A</v>
      </c>
      <c r="AU30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4" spans="2:47">
      <c r="B3084" s="11"/>
      <c r="C3084" s="243"/>
      <c r="D3084" s="243"/>
      <c r="E3084" s="11"/>
      <c r="F3084" s="11"/>
      <c r="G3084" s="11"/>
      <c r="H3084" s="11"/>
      <c r="I3084" s="11"/>
      <c r="J3084" s="11"/>
      <c r="K3084" s="11"/>
      <c r="L3084" s="11"/>
      <c r="M3084" s="11"/>
      <c r="N3084" s="11"/>
      <c r="O3084" s="244"/>
      <c r="P3084" s="11"/>
      <c r="Q3084" s="245"/>
      <c r="R3084" s="11"/>
      <c r="S3084" s="11"/>
      <c r="T3084" s="11"/>
      <c r="U3084" s="11"/>
      <c r="V3084" s="11"/>
      <c r="W3084" s="11"/>
      <c r="X3084" s="11"/>
      <c r="Y3084" s="11"/>
      <c r="Z3084" s="246"/>
      <c r="AA30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4" s="250" t="e">
        <f>IF(tbl_TransDet_Exp[[#This Row],[+/-  (HR GL Detail)]]&lt;&gt;"",tbl_TransDet_Exp[[#This Row],[+/-  (HR GL Detail)]],IF(#REF!&lt;&gt;"",#REF!,""))</f>
        <v>#REF!</v>
      </c>
      <c r="AC3084" s="250" t="str">
        <f t="shared" si="147"/>
        <v>https://financials.omni.fsu.edu/psp/sprdfi/EMPLOYEE/ERP/c/AUDIT_EXPENSE_FUNCTIONS.TE_EXP_SHEET_INQ.GBL?SHEET_ID=</v>
      </c>
      <c r="AD3084" s="250" t="str">
        <f t="shared" si="148"/>
        <v>&amp;PAGE=EX_SHEET_ENTRY</v>
      </c>
      <c r="AE3084" s="250" t="str">
        <f>IF(LEFT(tbl_TransDet_Exp[[#This Row],[Journal Id]],2)="EX",TEXT(tbl_TransDet_Exp[[#This Row],[Vch /Ex /PayId]],"0000000000"),"")</f>
        <v/>
      </c>
      <c r="AF3084" s="250" t="b">
        <f>IF(tbl_TransDet_Exp[[#This Row],[ER Lookup and Format]]&lt;&gt;"",CONCATENATE(tbl_TransDet_Exp[[#This Row],[https://financials.omni.fsu.edu/psp/sprdfi/EMPLOYEE/ERP/c/AUDIT_EXPENSE_FUNCTIONS.TE_EXP_SHEET_INQ.GBL?SHEET_ID=]],AE3084,tbl_TransDet_Exp[[#This Row],[&amp;PAGE=EX_SHEET_ENTRY]]))</f>
        <v>0</v>
      </c>
      <c r="AG3084" s="250" t="str">
        <f t="shared" si="149"/>
        <v>https://docmgmt.its.fsu.edu/NolijWeb/public/apiLoginCheck.jsp?redir=../documentviewer/%3FdocumentId%3D</v>
      </c>
      <c r="AH30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4" s="250" t="str">
        <f>tbl_TransDet_Exp[[#Headers],[&amp;TargetFrameName=None]]</f>
        <v>&amp;TargetFrameName=None</v>
      </c>
      <c r="AJ30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4" s="71"/>
      <c r="AN3084" s="22"/>
      <c r="AO3084" s="22"/>
      <c r="AP3084" s="208"/>
      <c r="AQ3084" s="42" t="e">
        <f>IF(tbl_TransDet_Exp[[#This Row],[Custom SR Type]]="",INDEX(SR_Lookup[Section Name],MATCH(tbl_TransDet_Exp[[#This Row],[Account]],SR_Lookup[Account],0)),tbl_TransDet_Exp[[#This Row],[Custom SR Type]])</f>
        <v>#N/A</v>
      </c>
      <c r="AR3084" s="42">
        <f>VALUE(CONCATENATE(C3084,TEXT(tbl_TransDet_Exp[[#This Row],[Pd]],"00")))</f>
        <v>0</v>
      </c>
      <c r="AS3084" s="42" t="str">
        <f>TEXT(tbl_TransDet_Exp[[#This Row],[Project Id]],"000000")</f>
        <v>000000</v>
      </c>
      <c r="AT3084" s="42" t="e">
        <f>INDEX(Table11[Description],MATCH(tbl_TransDet_Exp[[#This Row],[Account]],Table11[GL Account],0))</f>
        <v>#N/A</v>
      </c>
      <c r="AU30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5" spans="2:47">
      <c r="B3085" s="11"/>
      <c r="C3085" s="243"/>
      <c r="D3085" s="243"/>
      <c r="E3085" s="11"/>
      <c r="F3085" s="11"/>
      <c r="G3085" s="11"/>
      <c r="H3085" s="11"/>
      <c r="I3085" s="11"/>
      <c r="J3085" s="11"/>
      <c r="K3085" s="11"/>
      <c r="L3085" s="11"/>
      <c r="M3085" s="11"/>
      <c r="N3085" s="11"/>
      <c r="O3085" s="244"/>
      <c r="P3085" s="11"/>
      <c r="Q3085" s="245"/>
      <c r="R3085" s="11"/>
      <c r="S3085" s="11"/>
      <c r="T3085" s="11"/>
      <c r="U3085" s="11"/>
      <c r="V3085" s="11"/>
      <c r="W3085" s="11"/>
      <c r="X3085" s="11"/>
      <c r="Y3085" s="11"/>
      <c r="Z3085" s="246"/>
      <c r="AA30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5" s="250" t="e">
        <f>IF(tbl_TransDet_Exp[[#This Row],[+/-  (HR GL Detail)]]&lt;&gt;"",tbl_TransDet_Exp[[#This Row],[+/-  (HR GL Detail)]],IF(#REF!&lt;&gt;"",#REF!,""))</f>
        <v>#REF!</v>
      </c>
      <c r="AC3085" s="250" t="str">
        <f t="shared" si="147"/>
        <v>https://financials.omni.fsu.edu/psp/sprdfi/EMPLOYEE/ERP/c/AUDIT_EXPENSE_FUNCTIONS.TE_EXP_SHEET_INQ.GBL?SHEET_ID=</v>
      </c>
      <c r="AD3085" s="250" t="str">
        <f t="shared" si="148"/>
        <v>&amp;PAGE=EX_SHEET_ENTRY</v>
      </c>
      <c r="AE3085" s="250" t="str">
        <f>IF(LEFT(tbl_TransDet_Exp[[#This Row],[Journal Id]],2)="EX",TEXT(tbl_TransDet_Exp[[#This Row],[Vch /Ex /PayId]],"0000000000"),"")</f>
        <v/>
      </c>
      <c r="AF3085" s="250" t="b">
        <f>IF(tbl_TransDet_Exp[[#This Row],[ER Lookup and Format]]&lt;&gt;"",CONCATENATE(tbl_TransDet_Exp[[#This Row],[https://financials.omni.fsu.edu/psp/sprdfi/EMPLOYEE/ERP/c/AUDIT_EXPENSE_FUNCTIONS.TE_EXP_SHEET_INQ.GBL?SHEET_ID=]],AE3085,tbl_TransDet_Exp[[#This Row],[&amp;PAGE=EX_SHEET_ENTRY]]))</f>
        <v>0</v>
      </c>
      <c r="AG3085" s="250" t="str">
        <f t="shared" si="149"/>
        <v>https://docmgmt.its.fsu.edu/NolijWeb/public/apiLoginCheck.jsp?redir=../documentviewer/%3FdocumentId%3D</v>
      </c>
      <c r="AH30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5" s="250" t="str">
        <f>tbl_TransDet_Exp[[#Headers],[&amp;TargetFrameName=None]]</f>
        <v>&amp;TargetFrameName=None</v>
      </c>
      <c r="AJ30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5" s="71"/>
      <c r="AN3085" s="22"/>
      <c r="AO3085" s="22"/>
      <c r="AP3085" s="208"/>
      <c r="AQ3085" s="42" t="e">
        <f>IF(tbl_TransDet_Exp[[#This Row],[Custom SR Type]]="",INDEX(SR_Lookup[Section Name],MATCH(tbl_TransDet_Exp[[#This Row],[Account]],SR_Lookup[Account],0)),tbl_TransDet_Exp[[#This Row],[Custom SR Type]])</f>
        <v>#N/A</v>
      </c>
      <c r="AR3085" s="42">
        <f>VALUE(CONCATENATE(C3085,TEXT(tbl_TransDet_Exp[[#This Row],[Pd]],"00")))</f>
        <v>0</v>
      </c>
      <c r="AS3085" s="42" t="str">
        <f>TEXT(tbl_TransDet_Exp[[#This Row],[Project Id]],"000000")</f>
        <v>000000</v>
      </c>
      <c r="AT3085" s="42" t="e">
        <f>INDEX(Table11[Description],MATCH(tbl_TransDet_Exp[[#This Row],[Account]],Table11[GL Account],0))</f>
        <v>#N/A</v>
      </c>
      <c r="AU30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6" spans="2:47">
      <c r="B3086" s="11"/>
      <c r="C3086" s="243"/>
      <c r="D3086" s="243"/>
      <c r="E3086" s="11"/>
      <c r="F3086" s="11"/>
      <c r="G3086" s="11"/>
      <c r="H3086" s="11"/>
      <c r="I3086" s="11"/>
      <c r="J3086" s="11"/>
      <c r="K3086" s="11"/>
      <c r="L3086" s="11"/>
      <c r="M3086" s="11"/>
      <c r="N3086" s="11"/>
      <c r="O3086" s="244"/>
      <c r="P3086" s="11"/>
      <c r="Q3086" s="245"/>
      <c r="R3086" s="11"/>
      <c r="S3086" s="11"/>
      <c r="T3086" s="11"/>
      <c r="U3086" s="11"/>
      <c r="V3086" s="11"/>
      <c r="W3086" s="11"/>
      <c r="X3086" s="11"/>
      <c r="Y3086" s="11"/>
      <c r="Z3086" s="246"/>
      <c r="AA30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6" s="250" t="e">
        <f>IF(tbl_TransDet_Exp[[#This Row],[+/-  (HR GL Detail)]]&lt;&gt;"",tbl_TransDet_Exp[[#This Row],[+/-  (HR GL Detail)]],IF(#REF!&lt;&gt;"",#REF!,""))</f>
        <v>#REF!</v>
      </c>
      <c r="AC3086" s="250" t="str">
        <f t="shared" si="147"/>
        <v>https://financials.omni.fsu.edu/psp/sprdfi/EMPLOYEE/ERP/c/AUDIT_EXPENSE_FUNCTIONS.TE_EXP_SHEET_INQ.GBL?SHEET_ID=</v>
      </c>
      <c r="AD3086" s="250" t="str">
        <f t="shared" si="148"/>
        <v>&amp;PAGE=EX_SHEET_ENTRY</v>
      </c>
      <c r="AE3086" s="250" t="str">
        <f>IF(LEFT(tbl_TransDet_Exp[[#This Row],[Journal Id]],2)="EX",TEXT(tbl_TransDet_Exp[[#This Row],[Vch /Ex /PayId]],"0000000000"),"")</f>
        <v/>
      </c>
      <c r="AF3086" s="250" t="b">
        <f>IF(tbl_TransDet_Exp[[#This Row],[ER Lookup and Format]]&lt;&gt;"",CONCATENATE(tbl_TransDet_Exp[[#This Row],[https://financials.omni.fsu.edu/psp/sprdfi/EMPLOYEE/ERP/c/AUDIT_EXPENSE_FUNCTIONS.TE_EXP_SHEET_INQ.GBL?SHEET_ID=]],AE3086,tbl_TransDet_Exp[[#This Row],[&amp;PAGE=EX_SHEET_ENTRY]]))</f>
        <v>0</v>
      </c>
      <c r="AG3086" s="250" t="str">
        <f t="shared" si="149"/>
        <v>https://docmgmt.its.fsu.edu/NolijWeb/public/apiLoginCheck.jsp?redir=../documentviewer/%3FdocumentId%3D</v>
      </c>
      <c r="AH30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6" s="250" t="str">
        <f>tbl_TransDet_Exp[[#Headers],[&amp;TargetFrameName=None]]</f>
        <v>&amp;TargetFrameName=None</v>
      </c>
      <c r="AJ30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6" s="71"/>
      <c r="AN3086" s="22"/>
      <c r="AO3086" s="22"/>
      <c r="AP3086" s="208"/>
      <c r="AQ3086" s="42" t="e">
        <f>IF(tbl_TransDet_Exp[[#This Row],[Custom SR Type]]="",INDEX(SR_Lookup[Section Name],MATCH(tbl_TransDet_Exp[[#This Row],[Account]],SR_Lookup[Account],0)),tbl_TransDet_Exp[[#This Row],[Custom SR Type]])</f>
        <v>#N/A</v>
      </c>
      <c r="AR3086" s="42">
        <f>VALUE(CONCATENATE(C3086,TEXT(tbl_TransDet_Exp[[#This Row],[Pd]],"00")))</f>
        <v>0</v>
      </c>
      <c r="AS3086" s="42" t="str">
        <f>TEXT(tbl_TransDet_Exp[[#This Row],[Project Id]],"000000")</f>
        <v>000000</v>
      </c>
      <c r="AT3086" s="42" t="e">
        <f>INDEX(Table11[Description],MATCH(tbl_TransDet_Exp[[#This Row],[Account]],Table11[GL Account],0))</f>
        <v>#N/A</v>
      </c>
      <c r="AU30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7" spans="2:47">
      <c r="B3087" s="11"/>
      <c r="C3087" s="243"/>
      <c r="D3087" s="243"/>
      <c r="E3087" s="11"/>
      <c r="F3087" s="11"/>
      <c r="G3087" s="11"/>
      <c r="H3087" s="11"/>
      <c r="I3087" s="11"/>
      <c r="J3087" s="11"/>
      <c r="K3087" s="11"/>
      <c r="L3087" s="11"/>
      <c r="M3087" s="11"/>
      <c r="N3087" s="11"/>
      <c r="O3087" s="244"/>
      <c r="P3087" s="11"/>
      <c r="Q3087" s="245"/>
      <c r="R3087" s="11"/>
      <c r="S3087" s="11"/>
      <c r="T3087" s="11"/>
      <c r="U3087" s="11"/>
      <c r="V3087" s="11"/>
      <c r="W3087" s="11"/>
      <c r="X3087" s="11"/>
      <c r="Y3087" s="11"/>
      <c r="Z3087" s="246"/>
      <c r="AA30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7" s="250" t="e">
        <f>IF(tbl_TransDet_Exp[[#This Row],[+/-  (HR GL Detail)]]&lt;&gt;"",tbl_TransDet_Exp[[#This Row],[+/-  (HR GL Detail)]],IF(#REF!&lt;&gt;"",#REF!,""))</f>
        <v>#REF!</v>
      </c>
      <c r="AC3087" s="250" t="str">
        <f t="shared" si="147"/>
        <v>https://financials.omni.fsu.edu/psp/sprdfi/EMPLOYEE/ERP/c/AUDIT_EXPENSE_FUNCTIONS.TE_EXP_SHEET_INQ.GBL?SHEET_ID=</v>
      </c>
      <c r="AD3087" s="250" t="str">
        <f t="shared" si="148"/>
        <v>&amp;PAGE=EX_SHEET_ENTRY</v>
      </c>
      <c r="AE3087" s="250" t="str">
        <f>IF(LEFT(tbl_TransDet_Exp[[#This Row],[Journal Id]],2)="EX",TEXT(tbl_TransDet_Exp[[#This Row],[Vch /Ex /PayId]],"0000000000"),"")</f>
        <v/>
      </c>
      <c r="AF3087" s="250" t="b">
        <f>IF(tbl_TransDet_Exp[[#This Row],[ER Lookup and Format]]&lt;&gt;"",CONCATENATE(tbl_TransDet_Exp[[#This Row],[https://financials.omni.fsu.edu/psp/sprdfi/EMPLOYEE/ERP/c/AUDIT_EXPENSE_FUNCTIONS.TE_EXP_SHEET_INQ.GBL?SHEET_ID=]],AE3087,tbl_TransDet_Exp[[#This Row],[&amp;PAGE=EX_SHEET_ENTRY]]))</f>
        <v>0</v>
      </c>
      <c r="AG3087" s="250" t="str">
        <f t="shared" si="149"/>
        <v>https://docmgmt.its.fsu.edu/NolijWeb/public/apiLoginCheck.jsp?redir=../documentviewer/%3FdocumentId%3D</v>
      </c>
      <c r="AH30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7" s="250" t="str">
        <f>tbl_TransDet_Exp[[#Headers],[&amp;TargetFrameName=None]]</f>
        <v>&amp;TargetFrameName=None</v>
      </c>
      <c r="AJ30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7" s="71"/>
      <c r="AN3087" s="22"/>
      <c r="AO3087" s="22"/>
      <c r="AP3087" s="208"/>
      <c r="AQ3087" s="42" t="e">
        <f>IF(tbl_TransDet_Exp[[#This Row],[Custom SR Type]]="",INDEX(SR_Lookup[Section Name],MATCH(tbl_TransDet_Exp[[#This Row],[Account]],SR_Lookup[Account],0)),tbl_TransDet_Exp[[#This Row],[Custom SR Type]])</f>
        <v>#N/A</v>
      </c>
      <c r="AR3087" s="42">
        <f>VALUE(CONCATENATE(C3087,TEXT(tbl_TransDet_Exp[[#This Row],[Pd]],"00")))</f>
        <v>0</v>
      </c>
      <c r="AS3087" s="42" t="str">
        <f>TEXT(tbl_TransDet_Exp[[#This Row],[Project Id]],"000000")</f>
        <v>000000</v>
      </c>
      <c r="AT3087" s="42" t="e">
        <f>INDEX(Table11[Description],MATCH(tbl_TransDet_Exp[[#This Row],[Account]],Table11[GL Account],0))</f>
        <v>#N/A</v>
      </c>
      <c r="AU30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8" spans="2:47">
      <c r="B3088" s="11"/>
      <c r="C3088" s="243"/>
      <c r="D3088" s="243"/>
      <c r="E3088" s="11"/>
      <c r="F3088" s="11"/>
      <c r="G3088" s="11"/>
      <c r="H3088" s="11"/>
      <c r="I3088" s="11"/>
      <c r="J3088" s="11"/>
      <c r="K3088" s="11"/>
      <c r="L3088" s="11"/>
      <c r="M3088" s="11"/>
      <c r="N3088" s="11"/>
      <c r="O3088" s="244"/>
      <c r="P3088" s="11"/>
      <c r="Q3088" s="245"/>
      <c r="R3088" s="11"/>
      <c r="S3088" s="11"/>
      <c r="T3088" s="11"/>
      <c r="U3088" s="11"/>
      <c r="V3088" s="11"/>
      <c r="W3088" s="11"/>
      <c r="X3088" s="11"/>
      <c r="Y3088" s="11"/>
      <c r="Z3088" s="246"/>
      <c r="AA30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8" s="250" t="e">
        <f>IF(tbl_TransDet_Exp[[#This Row],[+/-  (HR GL Detail)]]&lt;&gt;"",tbl_TransDet_Exp[[#This Row],[+/-  (HR GL Detail)]],IF(#REF!&lt;&gt;"",#REF!,""))</f>
        <v>#REF!</v>
      </c>
      <c r="AC3088" s="250" t="str">
        <f t="shared" si="147"/>
        <v>https://financials.omni.fsu.edu/psp/sprdfi/EMPLOYEE/ERP/c/AUDIT_EXPENSE_FUNCTIONS.TE_EXP_SHEET_INQ.GBL?SHEET_ID=</v>
      </c>
      <c r="AD3088" s="250" t="str">
        <f t="shared" si="148"/>
        <v>&amp;PAGE=EX_SHEET_ENTRY</v>
      </c>
      <c r="AE3088" s="250" t="str">
        <f>IF(LEFT(tbl_TransDet_Exp[[#This Row],[Journal Id]],2)="EX",TEXT(tbl_TransDet_Exp[[#This Row],[Vch /Ex /PayId]],"0000000000"),"")</f>
        <v/>
      </c>
      <c r="AF3088" s="250" t="b">
        <f>IF(tbl_TransDet_Exp[[#This Row],[ER Lookup and Format]]&lt;&gt;"",CONCATENATE(tbl_TransDet_Exp[[#This Row],[https://financials.omni.fsu.edu/psp/sprdfi/EMPLOYEE/ERP/c/AUDIT_EXPENSE_FUNCTIONS.TE_EXP_SHEET_INQ.GBL?SHEET_ID=]],AE3088,tbl_TransDet_Exp[[#This Row],[&amp;PAGE=EX_SHEET_ENTRY]]))</f>
        <v>0</v>
      </c>
      <c r="AG3088" s="250" t="str">
        <f t="shared" si="149"/>
        <v>https://docmgmt.its.fsu.edu/NolijWeb/public/apiLoginCheck.jsp?redir=../documentviewer/%3FdocumentId%3D</v>
      </c>
      <c r="AH30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8" s="250" t="str">
        <f>tbl_TransDet_Exp[[#Headers],[&amp;TargetFrameName=None]]</f>
        <v>&amp;TargetFrameName=None</v>
      </c>
      <c r="AJ30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8" s="71"/>
      <c r="AN3088" s="22"/>
      <c r="AO3088" s="22"/>
      <c r="AP3088" s="208"/>
      <c r="AQ3088" s="42" t="e">
        <f>IF(tbl_TransDet_Exp[[#This Row],[Custom SR Type]]="",INDEX(SR_Lookup[Section Name],MATCH(tbl_TransDet_Exp[[#This Row],[Account]],SR_Lookup[Account],0)),tbl_TransDet_Exp[[#This Row],[Custom SR Type]])</f>
        <v>#N/A</v>
      </c>
      <c r="AR3088" s="42">
        <f>VALUE(CONCATENATE(C3088,TEXT(tbl_TransDet_Exp[[#This Row],[Pd]],"00")))</f>
        <v>0</v>
      </c>
      <c r="AS3088" s="42" t="str">
        <f>TEXT(tbl_TransDet_Exp[[#This Row],[Project Id]],"000000")</f>
        <v>000000</v>
      </c>
      <c r="AT3088" s="42" t="e">
        <f>INDEX(Table11[Description],MATCH(tbl_TransDet_Exp[[#This Row],[Account]],Table11[GL Account],0))</f>
        <v>#N/A</v>
      </c>
      <c r="AU30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89" spans="2:47">
      <c r="B3089" s="11"/>
      <c r="C3089" s="243"/>
      <c r="D3089" s="243"/>
      <c r="E3089" s="11"/>
      <c r="F3089" s="11"/>
      <c r="G3089" s="11"/>
      <c r="H3089" s="11"/>
      <c r="I3089" s="11"/>
      <c r="J3089" s="11"/>
      <c r="K3089" s="11"/>
      <c r="L3089" s="11"/>
      <c r="M3089" s="11"/>
      <c r="N3089" s="11"/>
      <c r="O3089" s="244"/>
      <c r="P3089" s="11"/>
      <c r="Q3089" s="245"/>
      <c r="R3089" s="11"/>
      <c r="S3089" s="11"/>
      <c r="T3089" s="11"/>
      <c r="U3089" s="11"/>
      <c r="V3089" s="11"/>
      <c r="W3089" s="11"/>
      <c r="X3089" s="11"/>
      <c r="Y3089" s="11"/>
      <c r="Z3089" s="246"/>
      <c r="AA30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89" s="250" t="e">
        <f>IF(tbl_TransDet_Exp[[#This Row],[+/-  (HR GL Detail)]]&lt;&gt;"",tbl_TransDet_Exp[[#This Row],[+/-  (HR GL Detail)]],IF(#REF!&lt;&gt;"",#REF!,""))</f>
        <v>#REF!</v>
      </c>
      <c r="AC3089" s="250" t="str">
        <f t="shared" si="147"/>
        <v>https://financials.omni.fsu.edu/psp/sprdfi/EMPLOYEE/ERP/c/AUDIT_EXPENSE_FUNCTIONS.TE_EXP_SHEET_INQ.GBL?SHEET_ID=</v>
      </c>
      <c r="AD3089" s="250" t="str">
        <f t="shared" si="148"/>
        <v>&amp;PAGE=EX_SHEET_ENTRY</v>
      </c>
      <c r="AE3089" s="250" t="str">
        <f>IF(LEFT(tbl_TransDet_Exp[[#This Row],[Journal Id]],2)="EX",TEXT(tbl_TransDet_Exp[[#This Row],[Vch /Ex /PayId]],"0000000000"),"")</f>
        <v/>
      </c>
      <c r="AF3089" s="250" t="b">
        <f>IF(tbl_TransDet_Exp[[#This Row],[ER Lookup and Format]]&lt;&gt;"",CONCATENATE(tbl_TransDet_Exp[[#This Row],[https://financials.omni.fsu.edu/psp/sprdfi/EMPLOYEE/ERP/c/AUDIT_EXPENSE_FUNCTIONS.TE_EXP_SHEET_INQ.GBL?SHEET_ID=]],AE3089,tbl_TransDet_Exp[[#This Row],[&amp;PAGE=EX_SHEET_ENTRY]]))</f>
        <v>0</v>
      </c>
      <c r="AG3089" s="250" t="str">
        <f t="shared" si="149"/>
        <v>https://docmgmt.its.fsu.edu/NolijWeb/public/apiLoginCheck.jsp?redir=../documentviewer/%3FdocumentId%3D</v>
      </c>
      <c r="AH30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89" s="250" t="str">
        <f>tbl_TransDet_Exp[[#Headers],[&amp;TargetFrameName=None]]</f>
        <v>&amp;TargetFrameName=None</v>
      </c>
      <c r="AJ30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89" s="71"/>
      <c r="AN3089" s="22"/>
      <c r="AO3089" s="22"/>
      <c r="AP3089" s="208"/>
      <c r="AQ3089" s="42" t="e">
        <f>IF(tbl_TransDet_Exp[[#This Row],[Custom SR Type]]="",INDEX(SR_Lookup[Section Name],MATCH(tbl_TransDet_Exp[[#This Row],[Account]],SR_Lookup[Account],0)),tbl_TransDet_Exp[[#This Row],[Custom SR Type]])</f>
        <v>#N/A</v>
      </c>
      <c r="AR3089" s="42">
        <f>VALUE(CONCATENATE(C3089,TEXT(tbl_TransDet_Exp[[#This Row],[Pd]],"00")))</f>
        <v>0</v>
      </c>
      <c r="AS3089" s="42" t="str">
        <f>TEXT(tbl_TransDet_Exp[[#This Row],[Project Id]],"000000")</f>
        <v>000000</v>
      </c>
      <c r="AT3089" s="42" t="e">
        <f>INDEX(Table11[Description],MATCH(tbl_TransDet_Exp[[#This Row],[Account]],Table11[GL Account],0))</f>
        <v>#N/A</v>
      </c>
      <c r="AU30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0" spans="2:47">
      <c r="B3090" s="11"/>
      <c r="C3090" s="243"/>
      <c r="D3090" s="243"/>
      <c r="E3090" s="11"/>
      <c r="F3090" s="11"/>
      <c r="G3090" s="11"/>
      <c r="H3090" s="11"/>
      <c r="I3090" s="11"/>
      <c r="J3090" s="11"/>
      <c r="K3090" s="11"/>
      <c r="L3090" s="11"/>
      <c r="M3090" s="11"/>
      <c r="N3090" s="11"/>
      <c r="O3090" s="244"/>
      <c r="P3090" s="11"/>
      <c r="Q3090" s="245"/>
      <c r="R3090" s="11"/>
      <c r="S3090" s="11"/>
      <c r="T3090" s="11"/>
      <c r="U3090" s="11"/>
      <c r="V3090" s="11"/>
      <c r="W3090" s="11"/>
      <c r="X3090" s="11"/>
      <c r="Y3090" s="11"/>
      <c r="Z3090" s="246"/>
      <c r="AA30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0" s="250" t="e">
        <f>IF(tbl_TransDet_Exp[[#This Row],[+/-  (HR GL Detail)]]&lt;&gt;"",tbl_TransDet_Exp[[#This Row],[+/-  (HR GL Detail)]],IF(#REF!&lt;&gt;"",#REF!,""))</f>
        <v>#REF!</v>
      </c>
      <c r="AC3090" s="250" t="str">
        <f t="shared" si="147"/>
        <v>https://financials.omni.fsu.edu/psp/sprdfi/EMPLOYEE/ERP/c/AUDIT_EXPENSE_FUNCTIONS.TE_EXP_SHEET_INQ.GBL?SHEET_ID=</v>
      </c>
      <c r="AD3090" s="250" t="str">
        <f t="shared" si="148"/>
        <v>&amp;PAGE=EX_SHEET_ENTRY</v>
      </c>
      <c r="AE3090" s="250" t="str">
        <f>IF(LEFT(tbl_TransDet_Exp[[#This Row],[Journal Id]],2)="EX",TEXT(tbl_TransDet_Exp[[#This Row],[Vch /Ex /PayId]],"0000000000"),"")</f>
        <v/>
      </c>
      <c r="AF3090" s="250" t="b">
        <f>IF(tbl_TransDet_Exp[[#This Row],[ER Lookup and Format]]&lt;&gt;"",CONCATENATE(tbl_TransDet_Exp[[#This Row],[https://financials.omni.fsu.edu/psp/sprdfi/EMPLOYEE/ERP/c/AUDIT_EXPENSE_FUNCTIONS.TE_EXP_SHEET_INQ.GBL?SHEET_ID=]],AE3090,tbl_TransDet_Exp[[#This Row],[&amp;PAGE=EX_SHEET_ENTRY]]))</f>
        <v>0</v>
      </c>
      <c r="AG3090" s="250" t="str">
        <f t="shared" si="149"/>
        <v>https://docmgmt.its.fsu.edu/NolijWeb/public/apiLoginCheck.jsp?redir=../documentviewer/%3FdocumentId%3D</v>
      </c>
      <c r="AH30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0" s="250" t="str">
        <f>tbl_TransDet_Exp[[#Headers],[&amp;TargetFrameName=None]]</f>
        <v>&amp;TargetFrameName=None</v>
      </c>
      <c r="AJ30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0" s="71"/>
      <c r="AN3090" s="22"/>
      <c r="AO3090" s="22"/>
      <c r="AP3090" s="208"/>
      <c r="AQ3090" s="42" t="e">
        <f>IF(tbl_TransDet_Exp[[#This Row],[Custom SR Type]]="",INDEX(SR_Lookup[Section Name],MATCH(tbl_TransDet_Exp[[#This Row],[Account]],SR_Lookup[Account],0)),tbl_TransDet_Exp[[#This Row],[Custom SR Type]])</f>
        <v>#N/A</v>
      </c>
      <c r="AR3090" s="42">
        <f>VALUE(CONCATENATE(C3090,TEXT(tbl_TransDet_Exp[[#This Row],[Pd]],"00")))</f>
        <v>0</v>
      </c>
      <c r="AS3090" s="42" t="str">
        <f>TEXT(tbl_TransDet_Exp[[#This Row],[Project Id]],"000000")</f>
        <v>000000</v>
      </c>
      <c r="AT3090" s="42" t="e">
        <f>INDEX(Table11[Description],MATCH(tbl_TransDet_Exp[[#This Row],[Account]],Table11[GL Account],0))</f>
        <v>#N/A</v>
      </c>
      <c r="AU30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1" spans="2:47">
      <c r="B3091" s="11"/>
      <c r="C3091" s="243"/>
      <c r="D3091" s="243"/>
      <c r="E3091" s="11"/>
      <c r="F3091" s="11"/>
      <c r="G3091" s="11"/>
      <c r="H3091" s="11"/>
      <c r="I3091" s="11"/>
      <c r="J3091" s="11"/>
      <c r="K3091" s="11"/>
      <c r="L3091" s="11"/>
      <c r="M3091" s="11"/>
      <c r="N3091" s="11"/>
      <c r="O3091" s="244"/>
      <c r="P3091" s="11"/>
      <c r="Q3091" s="245"/>
      <c r="R3091" s="11"/>
      <c r="S3091" s="11"/>
      <c r="T3091" s="11"/>
      <c r="U3091" s="11"/>
      <c r="V3091" s="11"/>
      <c r="W3091" s="11"/>
      <c r="X3091" s="11"/>
      <c r="Y3091" s="11"/>
      <c r="Z3091" s="246"/>
      <c r="AA30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1" s="250" t="e">
        <f>IF(tbl_TransDet_Exp[[#This Row],[+/-  (HR GL Detail)]]&lt;&gt;"",tbl_TransDet_Exp[[#This Row],[+/-  (HR GL Detail)]],IF(#REF!&lt;&gt;"",#REF!,""))</f>
        <v>#REF!</v>
      </c>
      <c r="AC3091" s="250" t="str">
        <f t="shared" si="147"/>
        <v>https://financials.omni.fsu.edu/psp/sprdfi/EMPLOYEE/ERP/c/AUDIT_EXPENSE_FUNCTIONS.TE_EXP_SHEET_INQ.GBL?SHEET_ID=</v>
      </c>
      <c r="AD3091" s="250" t="str">
        <f t="shared" si="148"/>
        <v>&amp;PAGE=EX_SHEET_ENTRY</v>
      </c>
      <c r="AE3091" s="250" t="str">
        <f>IF(LEFT(tbl_TransDet_Exp[[#This Row],[Journal Id]],2)="EX",TEXT(tbl_TransDet_Exp[[#This Row],[Vch /Ex /PayId]],"0000000000"),"")</f>
        <v/>
      </c>
      <c r="AF3091" s="250" t="b">
        <f>IF(tbl_TransDet_Exp[[#This Row],[ER Lookup and Format]]&lt;&gt;"",CONCATENATE(tbl_TransDet_Exp[[#This Row],[https://financials.omni.fsu.edu/psp/sprdfi/EMPLOYEE/ERP/c/AUDIT_EXPENSE_FUNCTIONS.TE_EXP_SHEET_INQ.GBL?SHEET_ID=]],AE3091,tbl_TransDet_Exp[[#This Row],[&amp;PAGE=EX_SHEET_ENTRY]]))</f>
        <v>0</v>
      </c>
      <c r="AG3091" s="250" t="str">
        <f t="shared" si="149"/>
        <v>https://docmgmt.its.fsu.edu/NolijWeb/public/apiLoginCheck.jsp?redir=../documentviewer/%3FdocumentId%3D</v>
      </c>
      <c r="AH30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1" s="250" t="str">
        <f>tbl_TransDet_Exp[[#Headers],[&amp;TargetFrameName=None]]</f>
        <v>&amp;TargetFrameName=None</v>
      </c>
      <c r="AJ30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1" s="71"/>
      <c r="AN3091" s="22"/>
      <c r="AO3091" s="22"/>
      <c r="AP3091" s="208"/>
      <c r="AQ3091" s="42" t="e">
        <f>IF(tbl_TransDet_Exp[[#This Row],[Custom SR Type]]="",INDEX(SR_Lookup[Section Name],MATCH(tbl_TransDet_Exp[[#This Row],[Account]],SR_Lookup[Account],0)),tbl_TransDet_Exp[[#This Row],[Custom SR Type]])</f>
        <v>#N/A</v>
      </c>
      <c r="AR3091" s="42">
        <f>VALUE(CONCATENATE(C3091,TEXT(tbl_TransDet_Exp[[#This Row],[Pd]],"00")))</f>
        <v>0</v>
      </c>
      <c r="AS3091" s="42" t="str">
        <f>TEXT(tbl_TransDet_Exp[[#This Row],[Project Id]],"000000")</f>
        <v>000000</v>
      </c>
      <c r="AT3091" s="42" t="e">
        <f>INDEX(Table11[Description],MATCH(tbl_TransDet_Exp[[#This Row],[Account]],Table11[GL Account],0))</f>
        <v>#N/A</v>
      </c>
      <c r="AU30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2" spans="2:47">
      <c r="B3092" s="11"/>
      <c r="C3092" s="243"/>
      <c r="D3092" s="243"/>
      <c r="E3092" s="11"/>
      <c r="F3092" s="11"/>
      <c r="G3092" s="11"/>
      <c r="H3092" s="11"/>
      <c r="I3092" s="11"/>
      <c r="J3092" s="11"/>
      <c r="K3092" s="11"/>
      <c r="L3092" s="11"/>
      <c r="M3092" s="11"/>
      <c r="N3092" s="11"/>
      <c r="O3092" s="244"/>
      <c r="P3092" s="11"/>
      <c r="Q3092" s="245"/>
      <c r="R3092" s="11"/>
      <c r="S3092" s="11"/>
      <c r="T3092" s="11"/>
      <c r="U3092" s="11"/>
      <c r="V3092" s="11"/>
      <c r="W3092" s="11"/>
      <c r="X3092" s="11"/>
      <c r="Y3092" s="11"/>
      <c r="Z3092" s="246"/>
      <c r="AA30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2" s="250" t="e">
        <f>IF(tbl_TransDet_Exp[[#This Row],[+/-  (HR GL Detail)]]&lt;&gt;"",tbl_TransDet_Exp[[#This Row],[+/-  (HR GL Detail)]],IF(#REF!&lt;&gt;"",#REF!,""))</f>
        <v>#REF!</v>
      </c>
      <c r="AC3092" s="250" t="str">
        <f t="shared" si="147"/>
        <v>https://financials.omni.fsu.edu/psp/sprdfi/EMPLOYEE/ERP/c/AUDIT_EXPENSE_FUNCTIONS.TE_EXP_SHEET_INQ.GBL?SHEET_ID=</v>
      </c>
      <c r="AD3092" s="250" t="str">
        <f t="shared" si="148"/>
        <v>&amp;PAGE=EX_SHEET_ENTRY</v>
      </c>
      <c r="AE3092" s="250" t="str">
        <f>IF(LEFT(tbl_TransDet_Exp[[#This Row],[Journal Id]],2)="EX",TEXT(tbl_TransDet_Exp[[#This Row],[Vch /Ex /PayId]],"0000000000"),"")</f>
        <v/>
      </c>
      <c r="AF3092" s="250" t="b">
        <f>IF(tbl_TransDet_Exp[[#This Row],[ER Lookup and Format]]&lt;&gt;"",CONCATENATE(tbl_TransDet_Exp[[#This Row],[https://financials.omni.fsu.edu/psp/sprdfi/EMPLOYEE/ERP/c/AUDIT_EXPENSE_FUNCTIONS.TE_EXP_SHEET_INQ.GBL?SHEET_ID=]],AE3092,tbl_TransDet_Exp[[#This Row],[&amp;PAGE=EX_SHEET_ENTRY]]))</f>
        <v>0</v>
      </c>
      <c r="AG3092" s="250" t="str">
        <f t="shared" si="149"/>
        <v>https://docmgmt.its.fsu.edu/NolijWeb/public/apiLoginCheck.jsp?redir=../documentviewer/%3FdocumentId%3D</v>
      </c>
      <c r="AH30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2" s="250" t="str">
        <f>tbl_TransDet_Exp[[#Headers],[&amp;TargetFrameName=None]]</f>
        <v>&amp;TargetFrameName=None</v>
      </c>
      <c r="AJ30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2" s="71"/>
      <c r="AN3092" s="22"/>
      <c r="AO3092" s="22"/>
      <c r="AP3092" s="208"/>
      <c r="AQ3092" s="42" t="e">
        <f>IF(tbl_TransDet_Exp[[#This Row],[Custom SR Type]]="",INDEX(SR_Lookup[Section Name],MATCH(tbl_TransDet_Exp[[#This Row],[Account]],SR_Lookup[Account],0)),tbl_TransDet_Exp[[#This Row],[Custom SR Type]])</f>
        <v>#N/A</v>
      </c>
      <c r="AR3092" s="42">
        <f>VALUE(CONCATENATE(C3092,TEXT(tbl_TransDet_Exp[[#This Row],[Pd]],"00")))</f>
        <v>0</v>
      </c>
      <c r="AS3092" s="42" t="str">
        <f>TEXT(tbl_TransDet_Exp[[#This Row],[Project Id]],"000000")</f>
        <v>000000</v>
      </c>
      <c r="AT3092" s="42" t="e">
        <f>INDEX(Table11[Description],MATCH(tbl_TransDet_Exp[[#This Row],[Account]],Table11[GL Account],0))</f>
        <v>#N/A</v>
      </c>
      <c r="AU30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3" spans="2:47">
      <c r="B3093" s="11"/>
      <c r="C3093" s="243"/>
      <c r="D3093" s="243"/>
      <c r="E3093" s="11"/>
      <c r="F3093" s="11"/>
      <c r="G3093" s="11"/>
      <c r="H3093" s="11"/>
      <c r="I3093" s="11"/>
      <c r="J3093" s="11"/>
      <c r="K3093" s="11"/>
      <c r="L3093" s="11"/>
      <c r="M3093" s="11"/>
      <c r="N3093" s="11"/>
      <c r="O3093" s="244"/>
      <c r="P3093" s="11"/>
      <c r="Q3093" s="245"/>
      <c r="R3093" s="11"/>
      <c r="S3093" s="11"/>
      <c r="T3093" s="11"/>
      <c r="U3093" s="11"/>
      <c r="V3093" s="11"/>
      <c r="W3093" s="11"/>
      <c r="X3093" s="11"/>
      <c r="Y3093" s="11"/>
      <c r="Z3093" s="246"/>
      <c r="AA30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3" s="250" t="e">
        <f>IF(tbl_TransDet_Exp[[#This Row],[+/-  (HR GL Detail)]]&lt;&gt;"",tbl_TransDet_Exp[[#This Row],[+/-  (HR GL Detail)]],IF(#REF!&lt;&gt;"",#REF!,""))</f>
        <v>#REF!</v>
      </c>
      <c r="AC3093" s="250" t="str">
        <f t="shared" si="147"/>
        <v>https://financials.omni.fsu.edu/psp/sprdfi/EMPLOYEE/ERP/c/AUDIT_EXPENSE_FUNCTIONS.TE_EXP_SHEET_INQ.GBL?SHEET_ID=</v>
      </c>
      <c r="AD3093" s="250" t="str">
        <f t="shared" si="148"/>
        <v>&amp;PAGE=EX_SHEET_ENTRY</v>
      </c>
      <c r="AE3093" s="250" t="str">
        <f>IF(LEFT(tbl_TransDet_Exp[[#This Row],[Journal Id]],2)="EX",TEXT(tbl_TransDet_Exp[[#This Row],[Vch /Ex /PayId]],"0000000000"),"")</f>
        <v/>
      </c>
      <c r="AF3093" s="250" t="b">
        <f>IF(tbl_TransDet_Exp[[#This Row],[ER Lookup and Format]]&lt;&gt;"",CONCATENATE(tbl_TransDet_Exp[[#This Row],[https://financials.omni.fsu.edu/psp/sprdfi/EMPLOYEE/ERP/c/AUDIT_EXPENSE_FUNCTIONS.TE_EXP_SHEET_INQ.GBL?SHEET_ID=]],AE3093,tbl_TransDet_Exp[[#This Row],[&amp;PAGE=EX_SHEET_ENTRY]]))</f>
        <v>0</v>
      </c>
      <c r="AG3093" s="250" t="str">
        <f t="shared" si="149"/>
        <v>https://docmgmt.its.fsu.edu/NolijWeb/public/apiLoginCheck.jsp?redir=../documentviewer/%3FdocumentId%3D</v>
      </c>
      <c r="AH30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3" s="250" t="str">
        <f>tbl_TransDet_Exp[[#Headers],[&amp;TargetFrameName=None]]</f>
        <v>&amp;TargetFrameName=None</v>
      </c>
      <c r="AJ30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3" s="71"/>
      <c r="AN3093" s="22"/>
      <c r="AO3093" s="22"/>
      <c r="AP3093" s="208"/>
      <c r="AQ3093" s="42" t="e">
        <f>IF(tbl_TransDet_Exp[[#This Row],[Custom SR Type]]="",INDEX(SR_Lookup[Section Name],MATCH(tbl_TransDet_Exp[[#This Row],[Account]],SR_Lookup[Account],0)),tbl_TransDet_Exp[[#This Row],[Custom SR Type]])</f>
        <v>#N/A</v>
      </c>
      <c r="AR3093" s="42">
        <f>VALUE(CONCATENATE(C3093,TEXT(tbl_TransDet_Exp[[#This Row],[Pd]],"00")))</f>
        <v>0</v>
      </c>
      <c r="AS3093" s="42" t="str">
        <f>TEXT(tbl_TransDet_Exp[[#This Row],[Project Id]],"000000")</f>
        <v>000000</v>
      </c>
      <c r="AT3093" s="42" t="e">
        <f>INDEX(Table11[Description],MATCH(tbl_TransDet_Exp[[#This Row],[Account]],Table11[GL Account],0))</f>
        <v>#N/A</v>
      </c>
      <c r="AU30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4" spans="2:47">
      <c r="B3094" s="11"/>
      <c r="C3094" s="243"/>
      <c r="D3094" s="243"/>
      <c r="E3094" s="11"/>
      <c r="F3094" s="11"/>
      <c r="G3094" s="11"/>
      <c r="H3094" s="11"/>
      <c r="I3094" s="11"/>
      <c r="J3094" s="11"/>
      <c r="K3094" s="11"/>
      <c r="L3094" s="11"/>
      <c r="M3094" s="11"/>
      <c r="N3094" s="11"/>
      <c r="O3094" s="244"/>
      <c r="P3094" s="11"/>
      <c r="Q3094" s="245"/>
      <c r="R3094" s="11"/>
      <c r="S3094" s="11"/>
      <c r="T3094" s="11"/>
      <c r="U3094" s="11"/>
      <c r="V3094" s="11"/>
      <c r="W3094" s="11"/>
      <c r="X3094" s="11"/>
      <c r="Y3094" s="11"/>
      <c r="Z3094" s="246"/>
      <c r="AA30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4" s="250" t="e">
        <f>IF(tbl_TransDet_Exp[[#This Row],[+/-  (HR GL Detail)]]&lt;&gt;"",tbl_TransDet_Exp[[#This Row],[+/-  (HR GL Detail)]],IF(#REF!&lt;&gt;"",#REF!,""))</f>
        <v>#REF!</v>
      </c>
      <c r="AC3094" s="250" t="str">
        <f t="shared" si="147"/>
        <v>https://financials.omni.fsu.edu/psp/sprdfi/EMPLOYEE/ERP/c/AUDIT_EXPENSE_FUNCTIONS.TE_EXP_SHEET_INQ.GBL?SHEET_ID=</v>
      </c>
      <c r="AD3094" s="250" t="str">
        <f t="shared" si="148"/>
        <v>&amp;PAGE=EX_SHEET_ENTRY</v>
      </c>
      <c r="AE3094" s="250" t="str">
        <f>IF(LEFT(tbl_TransDet_Exp[[#This Row],[Journal Id]],2)="EX",TEXT(tbl_TransDet_Exp[[#This Row],[Vch /Ex /PayId]],"0000000000"),"")</f>
        <v/>
      </c>
      <c r="AF3094" s="250" t="b">
        <f>IF(tbl_TransDet_Exp[[#This Row],[ER Lookup and Format]]&lt;&gt;"",CONCATENATE(tbl_TransDet_Exp[[#This Row],[https://financials.omni.fsu.edu/psp/sprdfi/EMPLOYEE/ERP/c/AUDIT_EXPENSE_FUNCTIONS.TE_EXP_SHEET_INQ.GBL?SHEET_ID=]],AE3094,tbl_TransDet_Exp[[#This Row],[&amp;PAGE=EX_SHEET_ENTRY]]))</f>
        <v>0</v>
      </c>
      <c r="AG3094" s="250" t="str">
        <f t="shared" si="149"/>
        <v>https://docmgmt.its.fsu.edu/NolijWeb/public/apiLoginCheck.jsp?redir=../documentviewer/%3FdocumentId%3D</v>
      </c>
      <c r="AH30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4" s="250" t="str">
        <f>tbl_TransDet_Exp[[#Headers],[&amp;TargetFrameName=None]]</f>
        <v>&amp;TargetFrameName=None</v>
      </c>
      <c r="AJ30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4" s="71"/>
      <c r="AN3094" s="22"/>
      <c r="AO3094" s="22"/>
      <c r="AP3094" s="208"/>
      <c r="AQ3094" s="42" t="e">
        <f>IF(tbl_TransDet_Exp[[#This Row],[Custom SR Type]]="",INDEX(SR_Lookup[Section Name],MATCH(tbl_TransDet_Exp[[#This Row],[Account]],SR_Lookup[Account],0)),tbl_TransDet_Exp[[#This Row],[Custom SR Type]])</f>
        <v>#N/A</v>
      </c>
      <c r="AR3094" s="42">
        <f>VALUE(CONCATENATE(C3094,TEXT(tbl_TransDet_Exp[[#This Row],[Pd]],"00")))</f>
        <v>0</v>
      </c>
      <c r="AS3094" s="42" t="str">
        <f>TEXT(tbl_TransDet_Exp[[#This Row],[Project Id]],"000000")</f>
        <v>000000</v>
      </c>
      <c r="AT3094" s="42" t="e">
        <f>INDEX(Table11[Description],MATCH(tbl_TransDet_Exp[[#This Row],[Account]],Table11[GL Account],0))</f>
        <v>#N/A</v>
      </c>
      <c r="AU30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5" spans="2:47">
      <c r="B3095" s="11"/>
      <c r="C3095" s="243"/>
      <c r="D3095" s="243"/>
      <c r="E3095" s="11"/>
      <c r="F3095" s="11"/>
      <c r="G3095" s="11"/>
      <c r="H3095" s="11"/>
      <c r="I3095" s="11"/>
      <c r="J3095" s="11"/>
      <c r="K3095" s="11"/>
      <c r="L3095" s="11"/>
      <c r="M3095" s="11"/>
      <c r="N3095" s="11"/>
      <c r="O3095" s="244"/>
      <c r="P3095" s="11"/>
      <c r="Q3095" s="245"/>
      <c r="R3095" s="11"/>
      <c r="S3095" s="11"/>
      <c r="T3095" s="11"/>
      <c r="U3095" s="11"/>
      <c r="V3095" s="11"/>
      <c r="W3095" s="11"/>
      <c r="X3095" s="11"/>
      <c r="Y3095" s="11"/>
      <c r="Z3095" s="246"/>
      <c r="AA30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5" s="250" t="e">
        <f>IF(tbl_TransDet_Exp[[#This Row],[+/-  (HR GL Detail)]]&lt;&gt;"",tbl_TransDet_Exp[[#This Row],[+/-  (HR GL Detail)]],IF(#REF!&lt;&gt;"",#REF!,""))</f>
        <v>#REF!</v>
      </c>
      <c r="AC3095" s="250" t="str">
        <f t="shared" si="147"/>
        <v>https://financials.omni.fsu.edu/psp/sprdfi/EMPLOYEE/ERP/c/AUDIT_EXPENSE_FUNCTIONS.TE_EXP_SHEET_INQ.GBL?SHEET_ID=</v>
      </c>
      <c r="AD3095" s="250" t="str">
        <f t="shared" si="148"/>
        <v>&amp;PAGE=EX_SHEET_ENTRY</v>
      </c>
      <c r="AE3095" s="250" t="str">
        <f>IF(LEFT(tbl_TransDet_Exp[[#This Row],[Journal Id]],2)="EX",TEXT(tbl_TransDet_Exp[[#This Row],[Vch /Ex /PayId]],"0000000000"),"")</f>
        <v/>
      </c>
      <c r="AF3095" s="250" t="b">
        <f>IF(tbl_TransDet_Exp[[#This Row],[ER Lookup and Format]]&lt;&gt;"",CONCATENATE(tbl_TransDet_Exp[[#This Row],[https://financials.omni.fsu.edu/psp/sprdfi/EMPLOYEE/ERP/c/AUDIT_EXPENSE_FUNCTIONS.TE_EXP_SHEET_INQ.GBL?SHEET_ID=]],AE3095,tbl_TransDet_Exp[[#This Row],[&amp;PAGE=EX_SHEET_ENTRY]]))</f>
        <v>0</v>
      </c>
      <c r="AG3095" s="250" t="str">
        <f t="shared" si="149"/>
        <v>https://docmgmt.its.fsu.edu/NolijWeb/public/apiLoginCheck.jsp?redir=../documentviewer/%3FdocumentId%3D</v>
      </c>
      <c r="AH30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5" s="250" t="str">
        <f>tbl_TransDet_Exp[[#Headers],[&amp;TargetFrameName=None]]</f>
        <v>&amp;TargetFrameName=None</v>
      </c>
      <c r="AJ30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5" s="71"/>
      <c r="AN3095" s="22"/>
      <c r="AO3095" s="22"/>
      <c r="AP3095" s="208"/>
      <c r="AQ3095" s="42" t="e">
        <f>IF(tbl_TransDet_Exp[[#This Row],[Custom SR Type]]="",INDEX(SR_Lookup[Section Name],MATCH(tbl_TransDet_Exp[[#This Row],[Account]],SR_Lookup[Account],0)),tbl_TransDet_Exp[[#This Row],[Custom SR Type]])</f>
        <v>#N/A</v>
      </c>
      <c r="AR3095" s="42">
        <f>VALUE(CONCATENATE(C3095,TEXT(tbl_TransDet_Exp[[#This Row],[Pd]],"00")))</f>
        <v>0</v>
      </c>
      <c r="AS3095" s="42" t="str">
        <f>TEXT(tbl_TransDet_Exp[[#This Row],[Project Id]],"000000")</f>
        <v>000000</v>
      </c>
      <c r="AT3095" s="42" t="e">
        <f>INDEX(Table11[Description],MATCH(tbl_TransDet_Exp[[#This Row],[Account]],Table11[GL Account],0))</f>
        <v>#N/A</v>
      </c>
      <c r="AU30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6" spans="2:47">
      <c r="B3096" s="11"/>
      <c r="C3096" s="243"/>
      <c r="D3096" s="243"/>
      <c r="E3096" s="11"/>
      <c r="F3096" s="11"/>
      <c r="G3096" s="11"/>
      <c r="H3096" s="11"/>
      <c r="I3096" s="11"/>
      <c r="J3096" s="11"/>
      <c r="K3096" s="11"/>
      <c r="L3096" s="11"/>
      <c r="M3096" s="11"/>
      <c r="N3096" s="11"/>
      <c r="O3096" s="244"/>
      <c r="P3096" s="11"/>
      <c r="Q3096" s="245"/>
      <c r="R3096" s="11"/>
      <c r="S3096" s="11"/>
      <c r="T3096" s="11"/>
      <c r="U3096" s="11"/>
      <c r="V3096" s="11"/>
      <c r="W3096" s="11"/>
      <c r="X3096" s="11"/>
      <c r="Y3096" s="11"/>
      <c r="Z3096" s="246"/>
      <c r="AA30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6" s="250" t="e">
        <f>IF(tbl_TransDet_Exp[[#This Row],[+/-  (HR GL Detail)]]&lt;&gt;"",tbl_TransDet_Exp[[#This Row],[+/-  (HR GL Detail)]],IF(#REF!&lt;&gt;"",#REF!,""))</f>
        <v>#REF!</v>
      </c>
      <c r="AC3096" s="250" t="str">
        <f t="shared" si="147"/>
        <v>https://financials.omni.fsu.edu/psp/sprdfi/EMPLOYEE/ERP/c/AUDIT_EXPENSE_FUNCTIONS.TE_EXP_SHEET_INQ.GBL?SHEET_ID=</v>
      </c>
      <c r="AD3096" s="250" t="str">
        <f t="shared" si="148"/>
        <v>&amp;PAGE=EX_SHEET_ENTRY</v>
      </c>
      <c r="AE3096" s="250" t="str">
        <f>IF(LEFT(tbl_TransDet_Exp[[#This Row],[Journal Id]],2)="EX",TEXT(tbl_TransDet_Exp[[#This Row],[Vch /Ex /PayId]],"0000000000"),"")</f>
        <v/>
      </c>
      <c r="AF3096" s="250" t="b">
        <f>IF(tbl_TransDet_Exp[[#This Row],[ER Lookup and Format]]&lt;&gt;"",CONCATENATE(tbl_TransDet_Exp[[#This Row],[https://financials.omni.fsu.edu/psp/sprdfi/EMPLOYEE/ERP/c/AUDIT_EXPENSE_FUNCTIONS.TE_EXP_SHEET_INQ.GBL?SHEET_ID=]],AE3096,tbl_TransDet_Exp[[#This Row],[&amp;PAGE=EX_SHEET_ENTRY]]))</f>
        <v>0</v>
      </c>
      <c r="AG3096" s="250" t="str">
        <f t="shared" si="149"/>
        <v>https://docmgmt.its.fsu.edu/NolijWeb/public/apiLoginCheck.jsp?redir=../documentviewer/%3FdocumentId%3D</v>
      </c>
      <c r="AH30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6" s="250" t="str">
        <f>tbl_TransDet_Exp[[#Headers],[&amp;TargetFrameName=None]]</f>
        <v>&amp;TargetFrameName=None</v>
      </c>
      <c r="AJ30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6" s="71"/>
      <c r="AN3096" s="22"/>
      <c r="AO3096" s="22"/>
      <c r="AP3096" s="208"/>
      <c r="AQ3096" s="42" t="e">
        <f>IF(tbl_TransDet_Exp[[#This Row],[Custom SR Type]]="",INDEX(SR_Lookup[Section Name],MATCH(tbl_TransDet_Exp[[#This Row],[Account]],SR_Lookup[Account],0)),tbl_TransDet_Exp[[#This Row],[Custom SR Type]])</f>
        <v>#N/A</v>
      </c>
      <c r="AR3096" s="42">
        <f>VALUE(CONCATENATE(C3096,TEXT(tbl_TransDet_Exp[[#This Row],[Pd]],"00")))</f>
        <v>0</v>
      </c>
      <c r="AS3096" s="42" t="str">
        <f>TEXT(tbl_TransDet_Exp[[#This Row],[Project Id]],"000000")</f>
        <v>000000</v>
      </c>
      <c r="AT3096" s="42" t="e">
        <f>INDEX(Table11[Description],MATCH(tbl_TransDet_Exp[[#This Row],[Account]],Table11[GL Account],0))</f>
        <v>#N/A</v>
      </c>
      <c r="AU30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7" spans="2:47">
      <c r="B3097" s="11"/>
      <c r="C3097" s="243"/>
      <c r="D3097" s="243"/>
      <c r="E3097" s="11"/>
      <c r="F3097" s="11"/>
      <c r="G3097" s="11"/>
      <c r="H3097" s="11"/>
      <c r="I3097" s="11"/>
      <c r="J3097" s="11"/>
      <c r="K3097" s="11"/>
      <c r="L3097" s="11"/>
      <c r="M3097" s="11"/>
      <c r="N3097" s="11"/>
      <c r="O3097" s="244"/>
      <c r="P3097" s="11"/>
      <c r="Q3097" s="245"/>
      <c r="R3097" s="11"/>
      <c r="S3097" s="11"/>
      <c r="T3097" s="11"/>
      <c r="U3097" s="11"/>
      <c r="V3097" s="11"/>
      <c r="W3097" s="11"/>
      <c r="X3097" s="11"/>
      <c r="Y3097" s="11"/>
      <c r="Z3097" s="246"/>
      <c r="AA30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7" s="250" t="e">
        <f>IF(tbl_TransDet_Exp[[#This Row],[+/-  (HR GL Detail)]]&lt;&gt;"",tbl_TransDet_Exp[[#This Row],[+/-  (HR GL Detail)]],IF(#REF!&lt;&gt;"",#REF!,""))</f>
        <v>#REF!</v>
      </c>
      <c r="AC3097" s="250" t="str">
        <f t="shared" si="147"/>
        <v>https://financials.omni.fsu.edu/psp/sprdfi/EMPLOYEE/ERP/c/AUDIT_EXPENSE_FUNCTIONS.TE_EXP_SHEET_INQ.GBL?SHEET_ID=</v>
      </c>
      <c r="AD3097" s="250" t="str">
        <f t="shared" si="148"/>
        <v>&amp;PAGE=EX_SHEET_ENTRY</v>
      </c>
      <c r="AE3097" s="250" t="str">
        <f>IF(LEFT(tbl_TransDet_Exp[[#This Row],[Journal Id]],2)="EX",TEXT(tbl_TransDet_Exp[[#This Row],[Vch /Ex /PayId]],"0000000000"),"")</f>
        <v/>
      </c>
      <c r="AF3097" s="250" t="b">
        <f>IF(tbl_TransDet_Exp[[#This Row],[ER Lookup and Format]]&lt;&gt;"",CONCATENATE(tbl_TransDet_Exp[[#This Row],[https://financials.omni.fsu.edu/psp/sprdfi/EMPLOYEE/ERP/c/AUDIT_EXPENSE_FUNCTIONS.TE_EXP_SHEET_INQ.GBL?SHEET_ID=]],AE3097,tbl_TransDet_Exp[[#This Row],[&amp;PAGE=EX_SHEET_ENTRY]]))</f>
        <v>0</v>
      </c>
      <c r="AG3097" s="250" t="str">
        <f t="shared" si="149"/>
        <v>https://docmgmt.its.fsu.edu/NolijWeb/public/apiLoginCheck.jsp?redir=../documentviewer/%3FdocumentId%3D</v>
      </c>
      <c r="AH30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7" s="250" t="str">
        <f>tbl_TransDet_Exp[[#Headers],[&amp;TargetFrameName=None]]</f>
        <v>&amp;TargetFrameName=None</v>
      </c>
      <c r="AJ30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7" s="71"/>
      <c r="AN3097" s="22"/>
      <c r="AO3097" s="22"/>
      <c r="AP3097" s="208"/>
      <c r="AQ3097" s="42" t="e">
        <f>IF(tbl_TransDet_Exp[[#This Row],[Custom SR Type]]="",INDEX(SR_Lookup[Section Name],MATCH(tbl_TransDet_Exp[[#This Row],[Account]],SR_Lookup[Account],0)),tbl_TransDet_Exp[[#This Row],[Custom SR Type]])</f>
        <v>#N/A</v>
      </c>
      <c r="AR3097" s="42">
        <f>VALUE(CONCATENATE(C3097,TEXT(tbl_TransDet_Exp[[#This Row],[Pd]],"00")))</f>
        <v>0</v>
      </c>
      <c r="AS3097" s="42" t="str">
        <f>TEXT(tbl_TransDet_Exp[[#This Row],[Project Id]],"000000")</f>
        <v>000000</v>
      </c>
      <c r="AT3097" s="42" t="e">
        <f>INDEX(Table11[Description],MATCH(tbl_TransDet_Exp[[#This Row],[Account]],Table11[GL Account],0))</f>
        <v>#N/A</v>
      </c>
      <c r="AU30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8" spans="2:47">
      <c r="B3098" s="11"/>
      <c r="C3098" s="243"/>
      <c r="D3098" s="243"/>
      <c r="E3098" s="11"/>
      <c r="F3098" s="11"/>
      <c r="G3098" s="11"/>
      <c r="H3098" s="11"/>
      <c r="I3098" s="11"/>
      <c r="J3098" s="11"/>
      <c r="K3098" s="11"/>
      <c r="L3098" s="11"/>
      <c r="M3098" s="11"/>
      <c r="N3098" s="11"/>
      <c r="O3098" s="244"/>
      <c r="P3098" s="11"/>
      <c r="Q3098" s="245"/>
      <c r="R3098" s="11"/>
      <c r="S3098" s="11"/>
      <c r="T3098" s="11"/>
      <c r="U3098" s="11"/>
      <c r="V3098" s="11"/>
      <c r="W3098" s="11"/>
      <c r="X3098" s="11"/>
      <c r="Y3098" s="11"/>
      <c r="Z3098" s="246"/>
      <c r="AA30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8" s="250" t="e">
        <f>IF(tbl_TransDet_Exp[[#This Row],[+/-  (HR GL Detail)]]&lt;&gt;"",tbl_TransDet_Exp[[#This Row],[+/-  (HR GL Detail)]],IF(#REF!&lt;&gt;"",#REF!,""))</f>
        <v>#REF!</v>
      </c>
      <c r="AC3098" s="250" t="str">
        <f t="shared" si="147"/>
        <v>https://financials.omni.fsu.edu/psp/sprdfi/EMPLOYEE/ERP/c/AUDIT_EXPENSE_FUNCTIONS.TE_EXP_SHEET_INQ.GBL?SHEET_ID=</v>
      </c>
      <c r="AD3098" s="250" t="str">
        <f t="shared" si="148"/>
        <v>&amp;PAGE=EX_SHEET_ENTRY</v>
      </c>
      <c r="AE3098" s="250" t="str">
        <f>IF(LEFT(tbl_TransDet_Exp[[#This Row],[Journal Id]],2)="EX",TEXT(tbl_TransDet_Exp[[#This Row],[Vch /Ex /PayId]],"0000000000"),"")</f>
        <v/>
      </c>
      <c r="AF3098" s="250" t="b">
        <f>IF(tbl_TransDet_Exp[[#This Row],[ER Lookup and Format]]&lt;&gt;"",CONCATENATE(tbl_TransDet_Exp[[#This Row],[https://financials.omni.fsu.edu/psp/sprdfi/EMPLOYEE/ERP/c/AUDIT_EXPENSE_FUNCTIONS.TE_EXP_SHEET_INQ.GBL?SHEET_ID=]],AE3098,tbl_TransDet_Exp[[#This Row],[&amp;PAGE=EX_SHEET_ENTRY]]))</f>
        <v>0</v>
      </c>
      <c r="AG3098" s="250" t="str">
        <f t="shared" si="149"/>
        <v>https://docmgmt.its.fsu.edu/NolijWeb/public/apiLoginCheck.jsp?redir=../documentviewer/%3FdocumentId%3D</v>
      </c>
      <c r="AH30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8" s="250" t="str">
        <f>tbl_TransDet_Exp[[#Headers],[&amp;TargetFrameName=None]]</f>
        <v>&amp;TargetFrameName=None</v>
      </c>
      <c r="AJ30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8" s="71"/>
      <c r="AN3098" s="22"/>
      <c r="AO3098" s="22"/>
      <c r="AP3098" s="208"/>
      <c r="AQ3098" s="42" t="e">
        <f>IF(tbl_TransDet_Exp[[#This Row],[Custom SR Type]]="",INDEX(SR_Lookup[Section Name],MATCH(tbl_TransDet_Exp[[#This Row],[Account]],SR_Lookup[Account],0)),tbl_TransDet_Exp[[#This Row],[Custom SR Type]])</f>
        <v>#N/A</v>
      </c>
      <c r="AR3098" s="42">
        <f>VALUE(CONCATENATE(C3098,TEXT(tbl_TransDet_Exp[[#This Row],[Pd]],"00")))</f>
        <v>0</v>
      </c>
      <c r="AS3098" s="42" t="str">
        <f>TEXT(tbl_TransDet_Exp[[#This Row],[Project Id]],"000000")</f>
        <v>000000</v>
      </c>
      <c r="AT3098" s="42" t="e">
        <f>INDEX(Table11[Description],MATCH(tbl_TransDet_Exp[[#This Row],[Account]],Table11[GL Account],0))</f>
        <v>#N/A</v>
      </c>
      <c r="AU30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099" spans="2:47">
      <c r="B3099" s="11"/>
      <c r="C3099" s="243"/>
      <c r="D3099" s="243"/>
      <c r="E3099" s="11"/>
      <c r="F3099" s="11"/>
      <c r="G3099" s="11"/>
      <c r="H3099" s="11"/>
      <c r="I3099" s="11"/>
      <c r="J3099" s="11"/>
      <c r="K3099" s="11"/>
      <c r="L3099" s="11"/>
      <c r="M3099" s="11"/>
      <c r="N3099" s="11"/>
      <c r="O3099" s="244"/>
      <c r="P3099" s="11"/>
      <c r="Q3099" s="245"/>
      <c r="R3099" s="11"/>
      <c r="S3099" s="11"/>
      <c r="T3099" s="11"/>
      <c r="U3099" s="11"/>
      <c r="V3099" s="11"/>
      <c r="W3099" s="11"/>
      <c r="X3099" s="11"/>
      <c r="Y3099" s="11"/>
      <c r="Z3099" s="246"/>
      <c r="AA30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099" s="250" t="e">
        <f>IF(tbl_TransDet_Exp[[#This Row],[+/-  (HR GL Detail)]]&lt;&gt;"",tbl_TransDet_Exp[[#This Row],[+/-  (HR GL Detail)]],IF(#REF!&lt;&gt;"",#REF!,""))</f>
        <v>#REF!</v>
      </c>
      <c r="AC3099" s="250" t="str">
        <f t="shared" si="147"/>
        <v>https://financials.omni.fsu.edu/psp/sprdfi/EMPLOYEE/ERP/c/AUDIT_EXPENSE_FUNCTIONS.TE_EXP_SHEET_INQ.GBL?SHEET_ID=</v>
      </c>
      <c r="AD3099" s="250" t="str">
        <f t="shared" si="148"/>
        <v>&amp;PAGE=EX_SHEET_ENTRY</v>
      </c>
      <c r="AE3099" s="250" t="str">
        <f>IF(LEFT(tbl_TransDet_Exp[[#This Row],[Journal Id]],2)="EX",TEXT(tbl_TransDet_Exp[[#This Row],[Vch /Ex /PayId]],"0000000000"),"")</f>
        <v/>
      </c>
      <c r="AF3099" s="250" t="b">
        <f>IF(tbl_TransDet_Exp[[#This Row],[ER Lookup and Format]]&lt;&gt;"",CONCATENATE(tbl_TransDet_Exp[[#This Row],[https://financials.omni.fsu.edu/psp/sprdfi/EMPLOYEE/ERP/c/AUDIT_EXPENSE_FUNCTIONS.TE_EXP_SHEET_INQ.GBL?SHEET_ID=]],AE3099,tbl_TransDet_Exp[[#This Row],[&amp;PAGE=EX_SHEET_ENTRY]]))</f>
        <v>0</v>
      </c>
      <c r="AG3099" s="250" t="str">
        <f t="shared" si="149"/>
        <v>https://docmgmt.its.fsu.edu/NolijWeb/public/apiLoginCheck.jsp?redir=../documentviewer/%3FdocumentId%3D</v>
      </c>
      <c r="AH30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099" s="250" t="str">
        <f>tbl_TransDet_Exp[[#Headers],[&amp;TargetFrameName=None]]</f>
        <v>&amp;TargetFrameName=None</v>
      </c>
      <c r="AJ30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0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0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099" s="71"/>
      <c r="AN3099" s="22"/>
      <c r="AO3099" s="22"/>
      <c r="AP3099" s="208"/>
      <c r="AQ3099" s="42" t="e">
        <f>IF(tbl_TransDet_Exp[[#This Row],[Custom SR Type]]="",INDEX(SR_Lookup[Section Name],MATCH(tbl_TransDet_Exp[[#This Row],[Account]],SR_Lookup[Account],0)),tbl_TransDet_Exp[[#This Row],[Custom SR Type]])</f>
        <v>#N/A</v>
      </c>
      <c r="AR3099" s="42">
        <f>VALUE(CONCATENATE(C3099,TEXT(tbl_TransDet_Exp[[#This Row],[Pd]],"00")))</f>
        <v>0</v>
      </c>
      <c r="AS3099" s="42" t="str">
        <f>TEXT(tbl_TransDet_Exp[[#This Row],[Project Id]],"000000")</f>
        <v>000000</v>
      </c>
      <c r="AT3099" s="42" t="e">
        <f>INDEX(Table11[Description],MATCH(tbl_TransDet_Exp[[#This Row],[Account]],Table11[GL Account],0))</f>
        <v>#N/A</v>
      </c>
      <c r="AU30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0" spans="2:47">
      <c r="B3100" s="11"/>
      <c r="C3100" s="243"/>
      <c r="D3100" s="243"/>
      <c r="E3100" s="11"/>
      <c r="F3100" s="11"/>
      <c r="G3100" s="11"/>
      <c r="H3100" s="11"/>
      <c r="I3100" s="11"/>
      <c r="J3100" s="11"/>
      <c r="K3100" s="11"/>
      <c r="L3100" s="11"/>
      <c r="M3100" s="11"/>
      <c r="N3100" s="11"/>
      <c r="O3100" s="244"/>
      <c r="P3100" s="11"/>
      <c r="Q3100" s="245"/>
      <c r="R3100" s="11"/>
      <c r="S3100" s="11"/>
      <c r="T3100" s="11"/>
      <c r="U3100" s="11"/>
      <c r="V3100" s="11"/>
      <c r="W3100" s="11"/>
      <c r="X3100" s="11"/>
      <c r="Y3100" s="11"/>
      <c r="Z3100" s="246"/>
      <c r="AA31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0" s="250" t="e">
        <f>IF(tbl_TransDet_Exp[[#This Row],[+/-  (HR GL Detail)]]&lt;&gt;"",tbl_TransDet_Exp[[#This Row],[+/-  (HR GL Detail)]],IF(#REF!&lt;&gt;"",#REF!,""))</f>
        <v>#REF!</v>
      </c>
      <c r="AC3100" s="250" t="str">
        <f t="shared" si="147"/>
        <v>https://financials.omni.fsu.edu/psp/sprdfi/EMPLOYEE/ERP/c/AUDIT_EXPENSE_FUNCTIONS.TE_EXP_SHEET_INQ.GBL?SHEET_ID=</v>
      </c>
      <c r="AD3100" s="250" t="str">
        <f t="shared" si="148"/>
        <v>&amp;PAGE=EX_SHEET_ENTRY</v>
      </c>
      <c r="AE3100" s="250" t="str">
        <f>IF(LEFT(tbl_TransDet_Exp[[#This Row],[Journal Id]],2)="EX",TEXT(tbl_TransDet_Exp[[#This Row],[Vch /Ex /PayId]],"0000000000"),"")</f>
        <v/>
      </c>
      <c r="AF3100" s="250" t="b">
        <f>IF(tbl_TransDet_Exp[[#This Row],[ER Lookup and Format]]&lt;&gt;"",CONCATENATE(tbl_TransDet_Exp[[#This Row],[https://financials.omni.fsu.edu/psp/sprdfi/EMPLOYEE/ERP/c/AUDIT_EXPENSE_FUNCTIONS.TE_EXP_SHEET_INQ.GBL?SHEET_ID=]],AE3100,tbl_TransDet_Exp[[#This Row],[&amp;PAGE=EX_SHEET_ENTRY]]))</f>
        <v>0</v>
      </c>
      <c r="AG3100" s="250" t="str">
        <f t="shared" si="149"/>
        <v>https://docmgmt.its.fsu.edu/NolijWeb/public/apiLoginCheck.jsp?redir=../documentviewer/%3FdocumentId%3D</v>
      </c>
      <c r="AH31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0" s="250" t="str">
        <f>tbl_TransDet_Exp[[#Headers],[&amp;TargetFrameName=None]]</f>
        <v>&amp;TargetFrameName=None</v>
      </c>
      <c r="AJ31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0" s="71"/>
      <c r="AN3100" s="22"/>
      <c r="AO3100" s="22"/>
      <c r="AP3100" s="208"/>
      <c r="AQ3100" s="42" t="e">
        <f>IF(tbl_TransDet_Exp[[#This Row],[Custom SR Type]]="",INDEX(SR_Lookup[Section Name],MATCH(tbl_TransDet_Exp[[#This Row],[Account]],SR_Lookup[Account],0)),tbl_TransDet_Exp[[#This Row],[Custom SR Type]])</f>
        <v>#N/A</v>
      </c>
      <c r="AR3100" s="42">
        <f>VALUE(CONCATENATE(C3100,TEXT(tbl_TransDet_Exp[[#This Row],[Pd]],"00")))</f>
        <v>0</v>
      </c>
      <c r="AS3100" s="42" t="str">
        <f>TEXT(tbl_TransDet_Exp[[#This Row],[Project Id]],"000000")</f>
        <v>000000</v>
      </c>
      <c r="AT3100" s="42" t="e">
        <f>INDEX(Table11[Description],MATCH(tbl_TransDet_Exp[[#This Row],[Account]],Table11[GL Account],0))</f>
        <v>#N/A</v>
      </c>
      <c r="AU31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1" spans="2:47">
      <c r="B3101" s="11"/>
      <c r="C3101" s="243"/>
      <c r="D3101" s="243"/>
      <c r="E3101" s="11"/>
      <c r="F3101" s="11"/>
      <c r="G3101" s="11"/>
      <c r="H3101" s="11"/>
      <c r="I3101" s="11"/>
      <c r="J3101" s="11"/>
      <c r="K3101" s="11"/>
      <c r="L3101" s="11"/>
      <c r="M3101" s="11"/>
      <c r="N3101" s="11"/>
      <c r="O3101" s="244"/>
      <c r="P3101" s="11"/>
      <c r="Q3101" s="245"/>
      <c r="R3101" s="11"/>
      <c r="S3101" s="11"/>
      <c r="T3101" s="11"/>
      <c r="U3101" s="11"/>
      <c r="V3101" s="11"/>
      <c r="W3101" s="11"/>
      <c r="X3101" s="11"/>
      <c r="Y3101" s="11"/>
      <c r="Z3101" s="246"/>
      <c r="AA31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1" s="250" t="e">
        <f>IF(tbl_TransDet_Exp[[#This Row],[+/-  (HR GL Detail)]]&lt;&gt;"",tbl_TransDet_Exp[[#This Row],[+/-  (HR GL Detail)]],IF(#REF!&lt;&gt;"",#REF!,""))</f>
        <v>#REF!</v>
      </c>
      <c r="AC3101" s="250" t="str">
        <f t="shared" si="147"/>
        <v>https://financials.omni.fsu.edu/psp/sprdfi/EMPLOYEE/ERP/c/AUDIT_EXPENSE_FUNCTIONS.TE_EXP_SHEET_INQ.GBL?SHEET_ID=</v>
      </c>
      <c r="AD3101" s="250" t="str">
        <f t="shared" si="148"/>
        <v>&amp;PAGE=EX_SHEET_ENTRY</v>
      </c>
      <c r="AE3101" s="250" t="str">
        <f>IF(LEFT(tbl_TransDet_Exp[[#This Row],[Journal Id]],2)="EX",TEXT(tbl_TransDet_Exp[[#This Row],[Vch /Ex /PayId]],"0000000000"),"")</f>
        <v/>
      </c>
      <c r="AF3101" s="250" t="b">
        <f>IF(tbl_TransDet_Exp[[#This Row],[ER Lookup and Format]]&lt;&gt;"",CONCATENATE(tbl_TransDet_Exp[[#This Row],[https://financials.omni.fsu.edu/psp/sprdfi/EMPLOYEE/ERP/c/AUDIT_EXPENSE_FUNCTIONS.TE_EXP_SHEET_INQ.GBL?SHEET_ID=]],AE3101,tbl_TransDet_Exp[[#This Row],[&amp;PAGE=EX_SHEET_ENTRY]]))</f>
        <v>0</v>
      </c>
      <c r="AG3101" s="250" t="str">
        <f t="shared" si="149"/>
        <v>https://docmgmt.its.fsu.edu/NolijWeb/public/apiLoginCheck.jsp?redir=../documentviewer/%3FdocumentId%3D</v>
      </c>
      <c r="AH31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1" s="250" t="str">
        <f>tbl_TransDet_Exp[[#Headers],[&amp;TargetFrameName=None]]</f>
        <v>&amp;TargetFrameName=None</v>
      </c>
      <c r="AJ31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1" s="71"/>
      <c r="AN3101" s="22"/>
      <c r="AO3101" s="22"/>
      <c r="AP3101" s="208"/>
      <c r="AQ3101" s="42" t="e">
        <f>IF(tbl_TransDet_Exp[[#This Row],[Custom SR Type]]="",INDEX(SR_Lookup[Section Name],MATCH(tbl_TransDet_Exp[[#This Row],[Account]],SR_Lookup[Account],0)),tbl_TransDet_Exp[[#This Row],[Custom SR Type]])</f>
        <v>#N/A</v>
      </c>
      <c r="AR3101" s="42">
        <f>VALUE(CONCATENATE(C3101,TEXT(tbl_TransDet_Exp[[#This Row],[Pd]],"00")))</f>
        <v>0</v>
      </c>
      <c r="AS3101" s="42" t="str">
        <f>TEXT(tbl_TransDet_Exp[[#This Row],[Project Id]],"000000")</f>
        <v>000000</v>
      </c>
      <c r="AT3101" s="42" t="e">
        <f>INDEX(Table11[Description],MATCH(tbl_TransDet_Exp[[#This Row],[Account]],Table11[GL Account],0))</f>
        <v>#N/A</v>
      </c>
      <c r="AU31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2" spans="2:47">
      <c r="B3102" s="11"/>
      <c r="C3102" s="243"/>
      <c r="D3102" s="243"/>
      <c r="E3102" s="11"/>
      <c r="F3102" s="11"/>
      <c r="G3102" s="11"/>
      <c r="H3102" s="11"/>
      <c r="I3102" s="11"/>
      <c r="J3102" s="11"/>
      <c r="K3102" s="11"/>
      <c r="L3102" s="11"/>
      <c r="M3102" s="11"/>
      <c r="N3102" s="11"/>
      <c r="O3102" s="244"/>
      <c r="P3102" s="11"/>
      <c r="Q3102" s="245"/>
      <c r="R3102" s="11"/>
      <c r="S3102" s="11"/>
      <c r="T3102" s="11"/>
      <c r="U3102" s="11"/>
      <c r="V3102" s="11"/>
      <c r="W3102" s="11"/>
      <c r="X3102" s="11"/>
      <c r="Y3102" s="11"/>
      <c r="Z3102" s="246"/>
      <c r="AA31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2" s="250" t="e">
        <f>IF(tbl_TransDet_Exp[[#This Row],[+/-  (HR GL Detail)]]&lt;&gt;"",tbl_TransDet_Exp[[#This Row],[+/-  (HR GL Detail)]],IF(#REF!&lt;&gt;"",#REF!,""))</f>
        <v>#REF!</v>
      </c>
      <c r="AC3102" s="250" t="str">
        <f t="shared" si="147"/>
        <v>https://financials.omni.fsu.edu/psp/sprdfi/EMPLOYEE/ERP/c/AUDIT_EXPENSE_FUNCTIONS.TE_EXP_SHEET_INQ.GBL?SHEET_ID=</v>
      </c>
      <c r="AD3102" s="250" t="str">
        <f t="shared" si="148"/>
        <v>&amp;PAGE=EX_SHEET_ENTRY</v>
      </c>
      <c r="AE3102" s="250" t="str">
        <f>IF(LEFT(tbl_TransDet_Exp[[#This Row],[Journal Id]],2)="EX",TEXT(tbl_TransDet_Exp[[#This Row],[Vch /Ex /PayId]],"0000000000"),"")</f>
        <v/>
      </c>
      <c r="AF3102" s="250" t="b">
        <f>IF(tbl_TransDet_Exp[[#This Row],[ER Lookup and Format]]&lt;&gt;"",CONCATENATE(tbl_TransDet_Exp[[#This Row],[https://financials.omni.fsu.edu/psp/sprdfi/EMPLOYEE/ERP/c/AUDIT_EXPENSE_FUNCTIONS.TE_EXP_SHEET_INQ.GBL?SHEET_ID=]],AE3102,tbl_TransDet_Exp[[#This Row],[&amp;PAGE=EX_SHEET_ENTRY]]))</f>
        <v>0</v>
      </c>
      <c r="AG3102" s="250" t="str">
        <f t="shared" si="149"/>
        <v>https://docmgmt.its.fsu.edu/NolijWeb/public/apiLoginCheck.jsp?redir=../documentviewer/%3FdocumentId%3D</v>
      </c>
      <c r="AH31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2" s="250" t="str">
        <f>tbl_TransDet_Exp[[#Headers],[&amp;TargetFrameName=None]]</f>
        <v>&amp;TargetFrameName=None</v>
      </c>
      <c r="AJ31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2" s="71"/>
      <c r="AN3102" s="22"/>
      <c r="AO3102" s="22"/>
      <c r="AP3102" s="208"/>
      <c r="AQ3102" s="42" t="e">
        <f>IF(tbl_TransDet_Exp[[#This Row],[Custom SR Type]]="",INDEX(SR_Lookup[Section Name],MATCH(tbl_TransDet_Exp[[#This Row],[Account]],SR_Lookup[Account],0)),tbl_TransDet_Exp[[#This Row],[Custom SR Type]])</f>
        <v>#N/A</v>
      </c>
      <c r="AR3102" s="42">
        <f>VALUE(CONCATENATE(C3102,TEXT(tbl_TransDet_Exp[[#This Row],[Pd]],"00")))</f>
        <v>0</v>
      </c>
      <c r="AS3102" s="42" t="str">
        <f>TEXT(tbl_TransDet_Exp[[#This Row],[Project Id]],"000000")</f>
        <v>000000</v>
      </c>
      <c r="AT3102" s="42" t="e">
        <f>INDEX(Table11[Description],MATCH(tbl_TransDet_Exp[[#This Row],[Account]],Table11[GL Account],0))</f>
        <v>#N/A</v>
      </c>
      <c r="AU31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3" spans="2:47">
      <c r="B3103" s="11"/>
      <c r="C3103" s="243"/>
      <c r="D3103" s="243"/>
      <c r="E3103" s="11"/>
      <c r="F3103" s="11"/>
      <c r="G3103" s="11"/>
      <c r="H3103" s="11"/>
      <c r="I3103" s="11"/>
      <c r="J3103" s="11"/>
      <c r="K3103" s="11"/>
      <c r="L3103" s="11"/>
      <c r="M3103" s="11"/>
      <c r="N3103" s="11"/>
      <c r="O3103" s="244"/>
      <c r="P3103" s="11"/>
      <c r="Q3103" s="245"/>
      <c r="R3103" s="11"/>
      <c r="S3103" s="11"/>
      <c r="T3103" s="11"/>
      <c r="U3103" s="11"/>
      <c r="V3103" s="11"/>
      <c r="W3103" s="11"/>
      <c r="X3103" s="11"/>
      <c r="Y3103" s="11"/>
      <c r="Z3103" s="246"/>
      <c r="AA31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3" s="250" t="e">
        <f>IF(tbl_TransDet_Exp[[#This Row],[+/-  (HR GL Detail)]]&lt;&gt;"",tbl_TransDet_Exp[[#This Row],[+/-  (HR GL Detail)]],IF(#REF!&lt;&gt;"",#REF!,""))</f>
        <v>#REF!</v>
      </c>
      <c r="AC3103" s="250" t="str">
        <f t="shared" si="147"/>
        <v>https://financials.omni.fsu.edu/psp/sprdfi/EMPLOYEE/ERP/c/AUDIT_EXPENSE_FUNCTIONS.TE_EXP_SHEET_INQ.GBL?SHEET_ID=</v>
      </c>
      <c r="AD3103" s="250" t="str">
        <f t="shared" si="148"/>
        <v>&amp;PAGE=EX_SHEET_ENTRY</v>
      </c>
      <c r="AE3103" s="250" t="str">
        <f>IF(LEFT(tbl_TransDet_Exp[[#This Row],[Journal Id]],2)="EX",TEXT(tbl_TransDet_Exp[[#This Row],[Vch /Ex /PayId]],"0000000000"),"")</f>
        <v/>
      </c>
      <c r="AF3103" s="250" t="b">
        <f>IF(tbl_TransDet_Exp[[#This Row],[ER Lookup and Format]]&lt;&gt;"",CONCATENATE(tbl_TransDet_Exp[[#This Row],[https://financials.omni.fsu.edu/psp/sprdfi/EMPLOYEE/ERP/c/AUDIT_EXPENSE_FUNCTIONS.TE_EXP_SHEET_INQ.GBL?SHEET_ID=]],AE3103,tbl_TransDet_Exp[[#This Row],[&amp;PAGE=EX_SHEET_ENTRY]]))</f>
        <v>0</v>
      </c>
      <c r="AG3103" s="250" t="str">
        <f t="shared" si="149"/>
        <v>https://docmgmt.its.fsu.edu/NolijWeb/public/apiLoginCheck.jsp?redir=../documentviewer/%3FdocumentId%3D</v>
      </c>
      <c r="AH31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3" s="250" t="str">
        <f>tbl_TransDet_Exp[[#Headers],[&amp;TargetFrameName=None]]</f>
        <v>&amp;TargetFrameName=None</v>
      </c>
      <c r="AJ31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3" s="71"/>
      <c r="AN3103" s="22"/>
      <c r="AO3103" s="22"/>
      <c r="AP3103" s="208"/>
      <c r="AQ3103" s="42" t="e">
        <f>IF(tbl_TransDet_Exp[[#This Row],[Custom SR Type]]="",INDEX(SR_Lookup[Section Name],MATCH(tbl_TransDet_Exp[[#This Row],[Account]],SR_Lookup[Account],0)),tbl_TransDet_Exp[[#This Row],[Custom SR Type]])</f>
        <v>#N/A</v>
      </c>
      <c r="AR3103" s="42">
        <f>VALUE(CONCATENATE(C3103,TEXT(tbl_TransDet_Exp[[#This Row],[Pd]],"00")))</f>
        <v>0</v>
      </c>
      <c r="AS3103" s="42" t="str">
        <f>TEXT(tbl_TransDet_Exp[[#This Row],[Project Id]],"000000")</f>
        <v>000000</v>
      </c>
      <c r="AT3103" s="42" t="e">
        <f>INDEX(Table11[Description],MATCH(tbl_TransDet_Exp[[#This Row],[Account]],Table11[GL Account],0))</f>
        <v>#N/A</v>
      </c>
      <c r="AU31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4" spans="2:47">
      <c r="B3104" s="11"/>
      <c r="C3104" s="243"/>
      <c r="D3104" s="243"/>
      <c r="E3104" s="11"/>
      <c r="F3104" s="11"/>
      <c r="G3104" s="11"/>
      <c r="H3104" s="11"/>
      <c r="I3104" s="11"/>
      <c r="J3104" s="11"/>
      <c r="K3104" s="11"/>
      <c r="L3104" s="11"/>
      <c r="M3104" s="11"/>
      <c r="N3104" s="11"/>
      <c r="O3104" s="244"/>
      <c r="P3104" s="11"/>
      <c r="Q3104" s="245"/>
      <c r="R3104" s="11"/>
      <c r="S3104" s="11"/>
      <c r="T3104" s="11"/>
      <c r="U3104" s="11"/>
      <c r="V3104" s="11"/>
      <c r="W3104" s="11"/>
      <c r="X3104" s="11"/>
      <c r="Y3104" s="11"/>
      <c r="Z3104" s="246"/>
      <c r="AA31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4" s="250" t="e">
        <f>IF(tbl_TransDet_Exp[[#This Row],[+/-  (HR GL Detail)]]&lt;&gt;"",tbl_TransDet_Exp[[#This Row],[+/-  (HR GL Detail)]],IF(#REF!&lt;&gt;"",#REF!,""))</f>
        <v>#REF!</v>
      </c>
      <c r="AC3104" s="250" t="str">
        <f t="shared" si="147"/>
        <v>https://financials.omni.fsu.edu/psp/sprdfi/EMPLOYEE/ERP/c/AUDIT_EXPENSE_FUNCTIONS.TE_EXP_SHEET_INQ.GBL?SHEET_ID=</v>
      </c>
      <c r="AD3104" s="250" t="str">
        <f t="shared" si="148"/>
        <v>&amp;PAGE=EX_SHEET_ENTRY</v>
      </c>
      <c r="AE3104" s="250" t="str">
        <f>IF(LEFT(tbl_TransDet_Exp[[#This Row],[Journal Id]],2)="EX",TEXT(tbl_TransDet_Exp[[#This Row],[Vch /Ex /PayId]],"0000000000"),"")</f>
        <v/>
      </c>
      <c r="AF3104" s="250" t="b">
        <f>IF(tbl_TransDet_Exp[[#This Row],[ER Lookup and Format]]&lt;&gt;"",CONCATENATE(tbl_TransDet_Exp[[#This Row],[https://financials.omni.fsu.edu/psp/sprdfi/EMPLOYEE/ERP/c/AUDIT_EXPENSE_FUNCTIONS.TE_EXP_SHEET_INQ.GBL?SHEET_ID=]],AE3104,tbl_TransDet_Exp[[#This Row],[&amp;PAGE=EX_SHEET_ENTRY]]))</f>
        <v>0</v>
      </c>
      <c r="AG3104" s="250" t="str">
        <f t="shared" si="149"/>
        <v>https://docmgmt.its.fsu.edu/NolijWeb/public/apiLoginCheck.jsp?redir=../documentviewer/%3FdocumentId%3D</v>
      </c>
      <c r="AH31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4" s="250" t="str">
        <f>tbl_TransDet_Exp[[#Headers],[&amp;TargetFrameName=None]]</f>
        <v>&amp;TargetFrameName=None</v>
      </c>
      <c r="AJ31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4" s="71"/>
      <c r="AN3104" s="22"/>
      <c r="AO3104" s="22"/>
      <c r="AP3104" s="208"/>
      <c r="AQ3104" s="42" t="e">
        <f>IF(tbl_TransDet_Exp[[#This Row],[Custom SR Type]]="",INDEX(SR_Lookup[Section Name],MATCH(tbl_TransDet_Exp[[#This Row],[Account]],SR_Lookup[Account],0)),tbl_TransDet_Exp[[#This Row],[Custom SR Type]])</f>
        <v>#N/A</v>
      </c>
      <c r="AR3104" s="42">
        <f>VALUE(CONCATENATE(C3104,TEXT(tbl_TransDet_Exp[[#This Row],[Pd]],"00")))</f>
        <v>0</v>
      </c>
      <c r="AS3104" s="42" t="str">
        <f>TEXT(tbl_TransDet_Exp[[#This Row],[Project Id]],"000000")</f>
        <v>000000</v>
      </c>
      <c r="AT3104" s="42" t="e">
        <f>INDEX(Table11[Description],MATCH(tbl_TransDet_Exp[[#This Row],[Account]],Table11[GL Account],0))</f>
        <v>#N/A</v>
      </c>
      <c r="AU31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5" spans="2:47">
      <c r="B3105" s="11"/>
      <c r="C3105" s="243"/>
      <c r="D3105" s="243"/>
      <c r="E3105" s="11"/>
      <c r="F3105" s="11"/>
      <c r="G3105" s="11"/>
      <c r="H3105" s="11"/>
      <c r="I3105" s="11"/>
      <c r="J3105" s="11"/>
      <c r="K3105" s="11"/>
      <c r="L3105" s="11"/>
      <c r="M3105" s="11"/>
      <c r="N3105" s="11"/>
      <c r="O3105" s="244"/>
      <c r="P3105" s="11"/>
      <c r="Q3105" s="245"/>
      <c r="R3105" s="11"/>
      <c r="S3105" s="11"/>
      <c r="T3105" s="11"/>
      <c r="U3105" s="11"/>
      <c r="V3105" s="11"/>
      <c r="W3105" s="11"/>
      <c r="X3105" s="11"/>
      <c r="Y3105" s="11"/>
      <c r="Z3105" s="246"/>
      <c r="AA31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5" s="250" t="e">
        <f>IF(tbl_TransDet_Exp[[#This Row],[+/-  (HR GL Detail)]]&lt;&gt;"",tbl_TransDet_Exp[[#This Row],[+/-  (HR GL Detail)]],IF(#REF!&lt;&gt;"",#REF!,""))</f>
        <v>#REF!</v>
      </c>
      <c r="AC3105" s="250" t="str">
        <f t="shared" si="147"/>
        <v>https://financials.omni.fsu.edu/psp/sprdfi/EMPLOYEE/ERP/c/AUDIT_EXPENSE_FUNCTIONS.TE_EXP_SHEET_INQ.GBL?SHEET_ID=</v>
      </c>
      <c r="AD3105" s="250" t="str">
        <f t="shared" si="148"/>
        <v>&amp;PAGE=EX_SHEET_ENTRY</v>
      </c>
      <c r="AE3105" s="250" t="str">
        <f>IF(LEFT(tbl_TransDet_Exp[[#This Row],[Journal Id]],2)="EX",TEXT(tbl_TransDet_Exp[[#This Row],[Vch /Ex /PayId]],"0000000000"),"")</f>
        <v/>
      </c>
      <c r="AF3105" s="250" t="b">
        <f>IF(tbl_TransDet_Exp[[#This Row],[ER Lookup and Format]]&lt;&gt;"",CONCATENATE(tbl_TransDet_Exp[[#This Row],[https://financials.omni.fsu.edu/psp/sprdfi/EMPLOYEE/ERP/c/AUDIT_EXPENSE_FUNCTIONS.TE_EXP_SHEET_INQ.GBL?SHEET_ID=]],AE3105,tbl_TransDet_Exp[[#This Row],[&amp;PAGE=EX_SHEET_ENTRY]]))</f>
        <v>0</v>
      </c>
      <c r="AG3105" s="250" t="str">
        <f t="shared" si="149"/>
        <v>https://docmgmt.its.fsu.edu/NolijWeb/public/apiLoginCheck.jsp?redir=../documentviewer/%3FdocumentId%3D</v>
      </c>
      <c r="AH31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5" s="250" t="str">
        <f>tbl_TransDet_Exp[[#Headers],[&amp;TargetFrameName=None]]</f>
        <v>&amp;TargetFrameName=None</v>
      </c>
      <c r="AJ31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5" s="71"/>
      <c r="AN3105" s="22"/>
      <c r="AO3105" s="22"/>
      <c r="AP3105" s="208"/>
      <c r="AQ3105" s="42" t="e">
        <f>IF(tbl_TransDet_Exp[[#This Row],[Custom SR Type]]="",INDEX(SR_Lookup[Section Name],MATCH(tbl_TransDet_Exp[[#This Row],[Account]],SR_Lookup[Account],0)),tbl_TransDet_Exp[[#This Row],[Custom SR Type]])</f>
        <v>#N/A</v>
      </c>
      <c r="AR3105" s="42">
        <f>VALUE(CONCATENATE(C3105,TEXT(tbl_TransDet_Exp[[#This Row],[Pd]],"00")))</f>
        <v>0</v>
      </c>
      <c r="AS3105" s="42" t="str">
        <f>TEXT(tbl_TransDet_Exp[[#This Row],[Project Id]],"000000")</f>
        <v>000000</v>
      </c>
      <c r="AT3105" s="42" t="e">
        <f>INDEX(Table11[Description],MATCH(tbl_TransDet_Exp[[#This Row],[Account]],Table11[GL Account],0))</f>
        <v>#N/A</v>
      </c>
      <c r="AU31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6" spans="2:47">
      <c r="B3106" s="11"/>
      <c r="C3106" s="243"/>
      <c r="D3106" s="243"/>
      <c r="E3106" s="11"/>
      <c r="F3106" s="11"/>
      <c r="G3106" s="11"/>
      <c r="H3106" s="11"/>
      <c r="I3106" s="11"/>
      <c r="J3106" s="11"/>
      <c r="K3106" s="11"/>
      <c r="L3106" s="11"/>
      <c r="M3106" s="11"/>
      <c r="N3106" s="11"/>
      <c r="O3106" s="244"/>
      <c r="P3106" s="11"/>
      <c r="Q3106" s="245"/>
      <c r="R3106" s="11"/>
      <c r="S3106" s="11"/>
      <c r="T3106" s="11"/>
      <c r="U3106" s="11"/>
      <c r="V3106" s="11"/>
      <c r="W3106" s="11"/>
      <c r="X3106" s="11"/>
      <c r="Y3106" s="11"/>
      <c r="Z3106" s="246"/>
      <c r="AA31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6" s="250" t="e">
        <f>IF(tbl_TransDet_Exp[[#This Row],[+/-  (HR GL Detail)]]&lt;&gt;"",tbl_TransDet_Exp[[#This Row],[+/-  (HR GL Detail)]],IF(#REF!&lt;&gt;"",#REF!,""))</f>
        <v>#REF!</v>
      </c>
      <c r="AC3106" s="250" t="str">
        <f t="shared" si="147"/>
        <v>https://financials.omni.fsu.edu/psp/sprdfi/EMPLOYEE/ERP/c/AUDIT_EXPENSE_FUNCTIONS.TE_EXP_SHEET_INQ.GBL?SHEET_ID=</v>
      </c>
      <c r="AD3106" s="250" t="str">
        <f t="shared" si="148"/>
        <v>&amp;PAGE=EX_SHEET_ENTRY</v>
      </c>
      <c r="AE3106" s="250" t="str">
        <f>IF(LEFT(tbl_TransDet_Exp[[#This Row],[Journal Id]],2)="EX",TEXT(tbl_TransDet_Exp[[#This Row],[Vch /Ex /PayId]],"0000000000"),"")</f>
        <v/>
      </c>
      <c r="AF3106" s="250" t="b">
        <f>IF(tbl_TransDet_Exp[[#This Row],[ER Lookup and Format]]&lt;&gt;"",CONCATENATE(tbl_TransDet_Exp[[#This Row],[https://financials.omni.fsu.edu/psp/sprdfi/EMPLOYEE/ERP/c/AUDIT_EXPENSE_FUNCTIONS.TE_EXP_SHEET_INQ.GBL?SHEET_ID=]],AE3106,tbl_TransDet_Exp[[#This Row],[&amp;PAGE=EX_SHEET_ENTRY]]))</f>
        <v>0</v>
      </c>
      <c r="AG3106" s="250" t="str">
        <f t="shared" si="149"/>
        <v>https://docmgmt.its.fsu.edu/NolijWeb/public/apiLoginCheck.jsp?redir=../documentviewer/%3FdocumentId%3D</v>
      </c>
      <c r="AH31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6" s="250" t="str">
        <f>tbl_TransDet_Exp[[#Headers],[&amp;TargetFrameName=None]]</f>
        <v>&amp;TargetFrameName=None</v>
      </c>
      <c r="AJ31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6" s="71"/>
      <c r="AN3106" s="22"/>
      <c r="AO3106" s="22"/>
      <c r="AP3106" s="208"/>
      <c r="AQ3106" s="42" t="e">
        <f>IF(tbl_TransDet_Exp[[#This Row],[Custom SR Type]]="",INDEX(SR_Lookup[Section Name],MATCH(tbl_TransDet_Exp[[#This Row],[Account]],SR_Lookup[Account],0)),tbl_TransDet_Exp[[#This Row],[Custom SR Type]])</f>
        <v>#N/A</v>
      </c>
      <c r="AR3106" s="42">
        <f>VALUE(CONCATENATE(C3106,TEXT(tbl_TransDet_Exp[[#This Row],[Pd]],"00")))</f>
        <v>0</v>
      </c>
      <c r="AS3106" s="42" t="str">
        <f>TEXT(tbl_TransDet_Exp[[#This Row],[Project Id]],"000000")</f>
        <v>000000</v>
      </c>
      <c r="AT3106" s="42" t="e">
        <f>INDEX(Table11[Description],MATCH(tbl_TransDet_Exp[[#This Row],[Account]],Table11[GL Account],0))</f>
        <v>#N/A</v>
      </c>
      <c r="AU31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7" spans="2:47">
      <c r="B3107" s="11"/>
      <c r="C3107" s="243"/>
      <c r="D3107" s="243"/>
      <c r="E3107" s="11"/>
      <c r="F3107" s="11"/>
      <c r="G3107" s="11"/>
      <c r="H3107" s="11"/>
      <c r="I3107" s="11"/>
      <c r="J3107" s="11"/>
      <c r="K3107" s="11"/>
      <c r="L3107" s="11"/>
      <c r="M3107" s="11"/>
      <c r="N3107" s="11"/>
      <c r="O3107" s="244"/>
      <c r="P3107" s="11"/>
      <c r="Q3107" s="245"/>
      <c r="R3107" s="11"/>
      <c r="S3107" s="11"/>
      <c r="T3107" s="11"/>
      <c r="U3107" s="11"/>
      <c r="V3107" s="11"/>
      <c r="W3107" s="11"/>
      <c r="X3107" s="11"/>
      <c r="Y3107" s="11"/>
      <c r="Z3107" s="246"/>
      <c r="AA31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7" s="250" t="e">
        <f>IF(tbl_TransDet_Exp[[#This Row],[+/-  (HR GL Detail)]]&lt;&gt;"",tbl_TransDet_Exp[[#This Row],[+/-  (HR GL Detail)]],IF(#REF!&lt;&gt;"",#REF!,""))</f>
        <v>#REF!</v>
      </c>
      <c r="AC3107" s="250" t="str">
        <f t="shared" si="147"/>
        <v>https://financials.omni.fsu.edu/psp/sprdfi/EMPLOYEE/ERP/c/AUDIT_EXPENSE_FUNCTIONS.TE_EXP_SHEET_INQ.GBL?SHEET_ID=</v>
      </c>
      <c r="AD3107" s="250" t="str">
        <f t="shared" si="148"/>
        <v>&amp;PAGE=EX_SHEET_ENTRY</v>
      </c>
      <c r="AE3107" s="250" t="str">
        <f>IF(LEFT(tbl_TransDet_Exp[[#This Row],[Journal Id]],2)="EX",TEXT(tbl_TransDet_Exp[[#This Row],[Vch /Ex /PayId]],"0000000000"),"")</f>
        <v/>
      </c>
      <c r="AF3107" s="250" t="b">
        <f>IF(tbl_TransDet_Exp[[#This Row],[ER Lookup and Format]]&lt;&gt;"",CONCATENATE(tbl_TransDet_Exp[[#This Row],[https://financials.omni.fsu.edu/psp/sprdfi/EMPLOYEE/ERP/c/AUDIT_EXPENSE_FUNCTIONS.TE_EXP_SHEET_INQ.GBL?SHEET_ID=]],AE3107,tbl_TransDet_Exp[[#This Row],[&amp;PAGE=EX_SHEET_ENTRY]]))</f>
        <v>0</v>
      </c>
      <c r="AG3107" s="250" t="str">
        <f t="shared" si="149"/>
        <v>https://docmgmt.its.fsu.edu/NolijWeb/public/apiLoginCheck.jsp?redir=../documentviewer/%3FdocumentId%3D</v>
      </c>
      <c r="AH31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7" s="250" t="str">
        <f>tbl_TransDet_Exp[[#Headers],[&amp;TargetFrameName=None]]</f>
        <v>&amp;TargetFrameName=None</v>
      </c>
      <c r="AJ31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7" s="71"/>
      <c r="AN3107" s="22"/>
      <c r="AO3107" s="22"/>
      <c r="AP3107" s="208"/>
      <c r="AQ3107" s="42" t="e">
        <f>IF(tbl_TransDet_Exp[[#This Row],[Custom SR Type]]="",INDEX(SR_Lookup[Section Name],MATCH(tbl_TransDet_Exp[[#This Row],[Account]],SR_Lookup[Account],0)),tbl_TransDet_Exp[[#This Row],[Custom SR Type]])</f>
        <v>#N/A</v>
      </c>
      <c r="AR3107" s="42">
        <f>VALUE(CONCATENATE(C3107,TEXT(tbl_TransDet_Exp[[#This Row],[Pd]],"00")))</f>
        <v>0</v>
      </c>
      <c r="AS3107" s="42" t="str">
        <f>TEXT(tbl_TransDet_Exp[[#This Row],[Project Id]],"000000")</f>
        <v>000000</v>
      </c>
      <c r="AT3107" s="42" t="e">
        <f>INDEX(Table11[Description],MATCH(tbl_TransDet_Exp[[#This Row],[Account]],Table11[GL Account],0))</f>
        <v>#N/A</v>
      </c>
      <c r="AU31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8" spans="2:47">
      <c r="B3108" s="11"/>
      <c r="C3108" s="243"/>
      <c r="D3108" s="243"/>
      <c r="E3108" s="11"/>
      <c r="F3108" s="11"/>
      <c r="G3108" s="11"/>
      <c r="H3108" s="11"/>
      <c r="I3108" s="11"/>
      <c r="J3108" s="11"/>
      <c r="K3108" s="11"/>
      <c r="L3108" s="11"/>
      <c r="M3108" s="11"/>
      <c r="N3108" s="11"/>
      <c r="O3108" s="244"/>
      <c r="P3108" s="11"/>
      <c r="Q3108" s="245"/>
      <c r="R3108" s="11"/>
      <c r="S3108" s="11"/>
      <c r="T3108" s="11"/>
      <c r="U3108" s="11"/>
      <c r="V3108" s="11"/>
      <c r="W3108" s="11"/>
      <c r="X3108" s="11"/>
      <c r="Y3108" s="11"/>
      <c r="Z3108" s="246"/>
      <c r="AA31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8" s="250" t="e">
        <f>IF(tbl_TransDet_Exp[[#This Row],[+/-  (HR GL Detail)]]&lt;&gt;"",tbl_TransDet_Exp[[#This Row],[+/-  (HR GL Detail)]],IF(#REF!&lt;&gt;"",#REF!,""))</f>
        <v>#REF!</v>
      </c>
      <c r="AC3108" s="250" t="str">
        <f t="shared" si="147"/>
        <v>https://financials.omni.fsu.edu/psp/sprdfi/EMPLOYEE/ERP/c/AUDIT_EXPENSE_FUNCTIONS.TE_EXP_SHEET_INQ.GBL?SHEET_ID=</v>
      </c>
      <c r="AD3108" s="250" t="str">
        <f t="shared" si="148"/>
        <v>&amp;PAGE=EX_SHEET_ENTRY</v>
      </c>
      <c r="AE3108" s="250" t="str">
        <f>IF(LEFT(tbl_TransDet_Exp[[#This Row],[Journal Id]],2)="EX",TEXT(tbl_TransDet_Exp[[#This Row],[Vch /Ex /PayId]],"0000000000"),"")</f>
        <v/>
      </c>
      <c r="AF3108" s="250" t="b">
        <f>IF(tbl_TransDet_Exp[[#This Row],[ER Lookup and Format]]&lt;&gt;"",CONCATENATE(tbl_TransDet_Exp[[#This Row],[https://financials.omni.fsu.edu/psp/sprdfi/EMPLOYEE/ERP/c/AUDIT_EXPENSE_FUNCTIONS.TE_EXP_SHEET_INQ.GBL?SHEET_ID=]],AE3108,tbl_TransDet_Exp[[#This Row],[&amp;PAGE=EX_SHEET_ENTRY]]))</f>
        <v>0</v>
      </c>
      <c r="AG3108" s="250" t="str">
        <f t="shared" si="149"/>
        <v>https://docmgmt.its.fsu.edu/NolijWeb/public/apiLoginCheck.jsp?redir=../documentviewer/%3FdocumentId%3D</v>
      </c>
      <c r="AH31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8" s="250" t="str">
        <f>tbl_TransDet_Exp[[#Headers],[&amp;TargetFrameName=None]]</f>
        <v>&amp;TargetFrameName=None</v>
      </c>
      <c r="AJ31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8" s="71"/>
      <c r="AN3108" s="22"/>
      <c r="AO3108" s="22"/>
      <c r="AP3108" s="208"/>
      <c r="AQ3108" s="42" t="e">
        <f>IF(tbl_TransDet_Exp[[#This Row],[Custom SR Type]]="",INDEX(SR_Lookup[Section Name],MATCH(tbl_TransDet_Exp[[#This Row],[Account]],SR_Lookup[Account],0)),tbl_TransDet_Exp[[#This Row],[Custom SR Type]])</f>
        <v>#N/A</v>
      </c>
      <c r="AR3108" s="42">
        <f>VALUE(CONCATENATE(C3108,TEXT(tbl_TransDet_Exp[[#This Row],[Pd]],"00")))</f>
        <v>0</v>
      </c>
      <c r="AS3108" s="42" t="str">
        <f>TEXT(tbl_TransDet_Exp[[#This Row],[Project Id]],"000000")</f>
        <v>000000</v>
      </c>
      <c r="AT3108" s="42" t="e">
        <f>INDEX(Table11[Description],MATCH(tbl_TransDet_Exp[[#This Row],[Account]],Table11[GL Account],0))</f>
        <v>#N/A</v>
      </c>
      <c r="AU31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09" spans="2:47">
      <c r="B3109" s="11"/>
      <c r="C3109" s="243"/>
      <c r="D3109" s="243"/>
      <c r="E3109" s="11"/>
      <c r="F3109" s="11"/>
      <c r="G3109" s="11"/>
      <c r="H3109" s="11"/>
      <c r="I3109" s="11"/>
      <c r="J3109" s="11"/>
      <c r="K3109" s="11"/>
      <c r="L3109" s="11"/>
      <c r="M3109" s="11"/>
      <c r="N3109" s="11"/>
      <c r="O3109" s="244"/>
      <c r="P3109" s="11"/>
      <c r="Q3109" s="245"/>
      <c r="R3109" s="11"/>
      <c r="S3109" s="11"/>
      <c r="T3109" s="11"/>
      <c r="U3109" s="11"/>
      <c r="V3109" s="11"/>
      <c r="W3109" s="11"/>
      <c r="X3109" s="11"/>
      <c r="Y3109" s="11"/>
      <c r="Z3109" s="246"/>
      <c r="AA31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09" s="250" t="e">
        <f>IF(tbl_TransDet_Exp[[#This Row],[+/-  (HR GL Detail)]]&lt;&gt;"",tbl_TransDet_Exp[[#This Row],[+/-  (HR GL Detail)]],IF(#REF!&lt;&gt;"",#REF!,""))</f>
        <v>#REF!</v>
      </c>
      <c r="AC3109" s="250" t="str">
        <f t="shared" si="147"/>
        <v>https://financials.omni.fsu.edu/psp/sprdfi/EMPLOYEE/ERP/c/AUDIT_EXPENSE_FUNCTIONS.TE_EXP_SHEET_INQ.GBL?SHEET_ID=</v>
      </c>
      <c r="AD3109" s="250" t="str">
        <f t="shared" si="148"/>
        <v>&amp;PAGE=EX_SHEET_ENTRY</v>
      </c>
      <c r="AE3109" s="250" t="str">
        <f>IF(LEFT(tbl_TransDet_Exp[[#This Row],[Journal Id]],2)="EX",TEXT(tbl_TransDet_Exp[[#This Row],[Vch /Ex /PayId]],"0000000000"),"")</f>
        <v/>
      </c>
      <c r="AF3109" s="250" t="b">
        <f>IF(tbl_TransDet_Exp[[#This Row],[ER Lookup and Format]]&lt;&gt;"",CONCATENATE(tbl_TransDet_Exp[[#This Row],[https://financials.omni.fsu.edu/psp/sprdfi/EMPLOYEE/ERP/c/AUDIT_EXPENSE_FUNCTIONS.TE_EXP_SHEET_INQ.GBL?SHEET_ID=]],AE3109,tbl_TransDet_Exp[[#This Row],[&amp;PAGE=EX_SHEET_ENTRY]]))</f>
        <v>0</v>
      </c>
      <c r="AG3109" s="250" t="str">
        <f t="shared" si="149"/>
        <v>https://docmgmt.its.fsu.edu/NolijWeb/public/apiLoginCheck.jsp?redir=../documentviewer/%3FdocumentId%3D</v>
      </c>
      <c r="AH31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09" s="250" t="str">
        <f>tbl_TransDet_Exp[[#Headers],[&amp;TargetFrameName=None]]</f>
        <v>&amp;TargetFrameName=None</v>
      </c>
      <c r="AJ31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09" s="71"/>
      <c r="AN3109" s="22"/>
      <c r="AO3109" s="22"/>
      <c r="AP3109" s="208"/>
      <c r="AQ3109" s="42" t="e">
        <f>IF(tbl_TransDet_Exp[[#This Row],[Custom SR Type]]="",INDEX(SR_Lookup[Section Name],MATCH(tbl_TransDet_Exp[[#This Row],[Account]],SR_Lookup[Account],0)),tbl_TransDet_Exp[[#This Row],[Custom SR Type]])</f>
        <v>#N/A</v>
      </c>
      <c r="AR3109" s="42">
        <f>VALUE(CONCATENATE(C3109,TEXT(tbl_TransDet_Exp[[#This Row],[Pd]],"00")))</f>
        <v>0</v>
      </c>
      <c r="AS3109" s="42" t="str">
        <f>TEXT(tbl_TransDet_Exp[[#This Row],[Project Id]],"000000")</f>
        <v>000000</v>
      </c>
      <c r="AT3109" s="42" t="e">
        <f>INDEX(Table11[Description],MATCH(tbl_TransDet_Exp[[#This Row],[Account]],Table11[GL Account],0))</f>
        <v>#N/A</v>
      </c>
      <c r="AU31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0" spans="2:47">
      <c r="B3110" s="11"/>
      <c r="C3110" s="243"/>
      <c r="D3110" s="243"/>
      <c r="E3110" s="11"/>
      <c r="F3110" s="11"/>
      <c r="G3110" s="11"/>
      <c r="H3110" s="11"/>
      <c r="I3110" s="11"/>
      <c r="J3110" s="11"/>
      <c r="K3110" s="11"/>
      <c r="L3110" s="11"/>
      <c r="M3110" s="11"/>
      <c r="N3110" s="11"/>
      <c r="O3110" s="244"/>
      <c r="P3110" s="11"/>
      <c r="Q3110" s="245"/>
      <c r="R3110" s="11"/>
      <c r="S3110" s="11"/>
      <c r="T3110" s="11"/>
      <c r="U3110" s="11"/>
      <c r="V3110" s="11"/>
      <c r="W3110" s="11"/>
      <c r="X3110" s="11"/>
      <c r="Y3110" s="11"/>
      <c r="Z3110" s="246"/>
      <c r="AA31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0" s="250" t="e">
        <f>IF(tbl_TransDet_Exp[[#This Row],[+/-  (HR GL Detail)]]&lt;&gt;"",tbl_TransDet_Exp[[#This Row],[+/-  (HR GL Detail)]],IF(#REF!&lt;&gt;"",#REF!,""))</f>
        <v>#REF!</v>
      </c>
      <c r="AC3110" s="250" t="str">
        <f t="shared" si="147"/>
        <v>https://financials.omni.fsu.edu/psp/sprdfi/EMPLOYEE/ERP/c/AUDIT_EXPENSE_FUNCTIONS.TE_EXP_SHEET_INQ.GBL?SHEET_ID=</v>
      </c>
      <c r="AD3110" s="250" t="str">
        <f t="shared" si="148"/>
        <v>&amp;PAGE=EX_SHEET_ENTRY</v>
      </c>
      <c r="AE3110" s="250" t="str">
        <f>IF(LEFT(tbl_TransDet_Exp[[#This Row],[Journal Id]],2)="EX",TEXT(tbl_TransDet_Exp[[#This Row],[Vch /Ex /PayId]],"0000000000"),"")</f>
        <v/>
      </c>
      <c r="AF3110" s="250" t="b">
        <f>IF(tbl_TransDet_Exp[[#This Row],[ER Lookup and Format]]&lt;&gt;"",CONCATENATE(tbl_TransDet_Exp[[#This Row],[https://financials.omni.fsu.edu/psp/sprdfi/EMPLOYEE/ERP/c/AUDIT_EXPENSE_FUNCTIONS.TE_EXP_SHEET_INQ.GBL?SHEET_ID=]],AE3110,tbl_TransDet_Exp[[#This Row],[&amp;PAGE=EX_SHEET_ENTRY]]))</f>
        <v>0</v>
      </c>
      <c r="AG3110" s="250" t="str">
        <f t="shared" si="149"/>
        <v>https://docmgmt.its.fsu.edu/NolijWeb/public/apiLoginCheck.jsp?redir=../documentviewer/%3FdocumentId%3D</v>
      </c>
      <c r="AH31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0" s="250" t="str">
        <f>tbl_TransDet_Exp[[#Headers],[&amp;TargetFrameName=None]]</f>
        <v>&amp;TargetFrameName=None</v>
      </c>
      <c r="AJ31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0" s="71"/>
      <c r="AN3110" s="22"/>
      <c r="AO3110" s="22"/>
      <c r="AP3110" s="208"/>
      <c r="AQ3110" s="42" t="e">
        <f>IF(tbl_TransDet_Exp[[#This Row],[Custom SR Type]]="",INDEX(SR_Lookup[Section Name],MATCH(tbl_TransDet_Exp[[#This Row],[Account]],SR_Lookup[Account],0)),tbl_TransDet_Exp[[#This Row],[Custom SR Type]])</f>
        <v>#N/A</v>
      </c>
      <c r="AR3110" s="42">
        <f>VALUE(CONCATENATE(C3110,TEXT(tbl_TransDet_Exp[[#This Row],[Pd]],"00")))</f>
        <v>0</v>
      </c>
      <c r="AS3110" s="42" t="str">
        <f>TEXT(tbl_TransDet_Exp[[#This Row],[Project Id]],"000000")</f>
        <v>000000</v>
      </c>
      <c r="AT3110" s="42" t="e">
        <f>INDEX(Table11[Description],MATCH(tbl_TransDet_Exp[[#This Row],[Account]],Table11[GL Account],0))</f>
        <v>#N/A</v>
      </c>
      <c r="AU31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1" spans="2:47">
      <c r="B3111" s="11"/>
      <c r="C3111" s="243"/>
      <c r="D3111" s="243"/>
      <c r="E3111" s="11"/>
      <c r="F3111" s="11"/>
      <c r="G3111" s="11"/>
      <c r="H3111" s="11"/>
      <c r="I3111" s="11"/>
      <c r="J3111" s="11"/>
      <c r="K3111" s="11"/>
      <c r="L3111" s="11"/>
      <c r="M3111" s="11"/>
      <c r="N3111" s="11"/>
      <c r="O3111" s="244"/>
      <c r="P3111" s="11"/>
      <c r="Q3111" s="245"/>
      <c r="R3111" s="11"/>
      <c r="S3111" s="11"/>
      <c r="T3111" s="11"/>
      <c r="U3111" s="11"/>
      <c r="V3111" s="11"/>
      <c r="W3111" s="11"/>
      <c r="X3111" s="11"/>
      <c r="Y3111" s="11"/>
      <c r="Z3111" s="246"/>
      <c r="AA31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1" s="250" t="e">
        <f>IF(tbl_TransDet_Exp[[#This Row],[+/-  (HR GL Detail)]]&lt;&gt;"",tbl_TransDet_Exp[[#This Row],[+/-  (HR GL Detail)]],IF(#REF!&lt;&gt;"",#REF!,""))</f>
        <v>#REF!</v>
      </c>
      <c r="AC3111" s="250" t="str">
        <f t="shared" si="147"/>
        <v>https://financials.omni.fsu.edu/psp/sprdfi/EMPLOYEE/ERP/c/AUDIT_EXPENSE_FUNCTIONS.TE_EXP_SHEET_INQ.GBL?SHEET_ID=</v>
      </c>
      <c r="AD3111" s="250" t="str">
        <f t="shared" si="148"/>
        <v>&amp;PAGE=EX_SHEET_ENTRY</v>
      </c>
      <c r="AE3111" s="250" t="str">
        <f>IF(LEFT(tbl_TransDet_Exp[[#This Row],[Journal Id]],2)="EX",TEXT(tbl_TransDet_Exp[[#This Row],[Vch /Ex /PayId]],"0000000000"),"")</f>
        <v/>
      </c>
      <c r="AF3111" s="250" t="b">
        <f>IF(tbl_TransDet_Exp[[#This Row],[ER Lookup and Format]]&lt;&gt;"",CONCATENATE(tbl_TransDet_Exp[[#This Row],[https://financials.omni.fsu.edu/psp/sprdfi/EMPLOYEE/ERP/c/AUDIT_EXPENSE_FUNCTIONS.TE_EXP_SHEET_INQ.GBL?SHEET_ID=]],AE3111,tbl_TransDet_Exp[[#This Row],[&amp;PAGE=EX_SHEET_ENTRY]]))</f>
        <v>0</v>
      </c>
      <c r="AG3111" s="250" t="str">
        <f t="shared" si="149"/>
        <v>https://docmgmt.its.fsu.edu/NolijWeb/public/apiLoginCheck.jsp?redir=../documentviewer/%3FdocumentId%3D</v>
      </c>
      <c r="AH31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1" s="250" t="str">
        <f>tbl_TransDet_Exp[[#Headers],[&amp;TargetFrameName=None]]</f>
        <v>&amp;TargetFrameName=None</v>
      </c>
      <c r="AJ31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1" s="71"/>
      <c r="AN3111" s="22"/>
      <c r="AO3111" s="22"/>
      <c r="AP3111" s="208"/>
      <c r="AQ3111" s="42" t="e">
        <f>IF(tbl_TransDet_Exp[[#This Row],[Custom SR Type]]="",INDEX(SR_Lookup[Section Name],MATCH(tbl_TransDet_Exp[[#This Row],[Account]],SR_Lookup[Account],0)),tbl_TransDet_Exp[[#This Row],[Custom SR Type]])</f>
        <v>#N/A</v>
      </c>
      <c r="AR3111" s="42">
        <f>VALUE(CONCATENATE(C3111,TEXT(tbl_TransDet_Exp[[#This Row],[Pd]],"00")))</f>
        <v>0</v>
      </c>
      <c r="AS3111" s="42" t="str">
        <f>TEXT(tbl_TransDet_Exp[[#This Row],[Project Id]],"000000")</f>
        <v>000000</v>
      </c>
      <c r="AT3111" s="42" t="e">
        <f>INDEX(Table11[Description],MATCH(tbl_TransDet_Exp[[#This Row],[Account]],Table11[GL Account],0))</f>
        <v>#N/A</v>
      </c>
      <c r="AU31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2" spans="2:47">
      <c r="B3112" s="11"/>
      <c r="C3112" s="243"/>
      <c r="D3112" s="243"/>
      <c r="E3112" s="11"/>
      <c r="F3112" s="11"/>
      <c r="G3112" s="11"/>
      <c r="H3112" s="11"/>
      <c r="I3112" s="11"/>
      <c r="J3112" s="11"/>
      <c r="K3112" s="11"/>
      <c r="L3112" s="11"/>
      <c r="M3112" s="11"/>
      <c r="N3112" s="11"/>
      <c r="O3112" s="244"/>
      <c r="P3112" s="11"/>
      <c r="Q3112" s="245"/>
      <c r="R3112" s="11"/>
      <c r="S3112" s="11"/>
      <c r="T3112" s="11"/>
      <c r="U3112" s="11"/>
      <c r="V3112" s="11"/>
      <c r="W3112" s="11"/>
      <c r="X3112" s="11"/>
      <c r="Y3112" s="11"/>
      <c r="Z3112" s="246"/>
      <c r="AA31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2" s="250" t="e">
        <f>IF(tbl_TransDet_Exp[[#This Row],[+/-  (HR GL Detail)]]&lt;&gt;"",tbl_TransDet_Exp[[#This Row],[+/-  (HR GL Detail)]],IF(#REF!&lt;&gt;"",#REF!,""))</f>
        <v>#REF!</v>
      </c>
      <c r="AC3112" s="250" t="str">
        <f t="shared" si="147"/>
        <v>https://financials.omni.fsu.edu/psp/sprdfi/EMPLOYEE/ERP/c/AUDIT_EXPENSE_FUNCTIONS.TE_EXP_SHEET_INQ.GBL?SHEET_ID=</v>
      </c>
      <c r="AD3112" s="250" t="str">
        <f t="shared" si="148"/>
        <v>&amp;PAGE=EX_SHEET_ENTRY</v>
      </c>
      <c r="AE3112" s="250" t="str">
        <f>IF(LEFT(tbl_TransDet_Exp[[#This Row],[Journal Id]],2)="EX",TEXT(tbl_TransDet_Exp[[#This Row],[Vch /Ex /PayId]],"0000000000"),"")</f>
        <v/>
      </c>
      <c r="AF3112" s="250" t="b">
        <f>IF(tbl_TransDet_Exp[[#This Row],[ER Lookup and Format]]&lt;&gt;"",CONCATENATE(tbl_TransDet_Exp[[#This Row],[https://financials.omni.fsu.edu/psp/sprdfi/EMPLOYEE/ERP/c/AUDIT_EXPENSE_FUNCTIONS.TE_EXP_SHEET_INQ.GBL?SHEET_ID=]],AE3112,tbl_TransDet_Exp[[#This Row],[&amp;PAGE=EX_SHEET_ENTRY]]))</f>
        <v>0</v>
      </c>
      <c r="AG3112" s="250" t="str">
        <f t="shared" si="149"/>
        <v>https://docmgmt.its.fsu.edu/NolijWeb/public/apiLoginCheck.jsp?redir=../documentviewer/%3FdocumentId%3D</v>
      </c>
      <c r="AH31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2" s="250" t="str">
        <f>tbl_TransDet_Exp[[#Headers],[&amp;TargetFrameName=None]]</f>
        <v>&amp;TargetFrameName=None</v>
      </c>
      <c r="AJ31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2" s="71"/>
      <c r="AN3112" s="22"/>
      <c r="AO3112" s="22"/>
      <c r="AP3112" s="208"/>
      <c r="AQ3112" s="42" t="e">
        <f>IF(tbl_TransDet_Exp[[#This Row],[Custom SR Type]]="",INDEX(SR_Lookup[Section Name],MATCH(tbl_TransDet_Exp[[#This Row],[Account]],SR_Lookup[Account],0)),tbl_TransDet_Exp[[#This Row],[Custom SR Type]])</f>
        <v>#N/A</v>
      </c>
      <c r="AR3112" s="42">
        <f>VALUE(CONCATENATE(C3112,TEXT(tbl_TransDet_Exp[[#This Row],[Pd]],"00")))</f>
        <v>0</v>
      </c>
      <c r="AS3112" s="42" t="str">
        <f>TEXT(tbl_TransDet_Exp[[#This Row],[Project Id]],"000000")</f>
        <v>000000</v>
      </c>
      <c r="AT3112" s="42" t="e">
        <f>INDEX(Table11[Description],MATCH(tbl_TransDet_Exp[[#This Row],[Account]],Table11[GL Account],0))</f>
        <v>#N/A</v>
      </c>
      <c r="AU31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3" spans="2:47">
      <c r="B3113" s="11"/>
      <c r="C3113" s="243"/>
      <c r="D3113" s="243"/>
      <c r="E3113" s="11"/>
      <c r="F3113" s="11"/>
      <c r="G3113" s="11"/>
      <c r="H3113" s="11"/>
      <c r="I3113" s="11"/>
      <c r="J3113" s="11"/>
      <c r="K3113" s="11"/>
      <c r="L3113" s="11"/>
      <c r="M3113" s="11"/>
      <c r="N3113" s="11"/>
      <c r="O3113" s="244"/>
      <c r="P3113" s="11"/>
      <c r="Q3113" s="245"/>
      <c r="R3113" s="11"/>
      <c r="S3113" s="11"/>
      <c r="T3113" s="11"/>
      <c r="U3113" s="11"/>
      <c r="V3113" s="11"/>
      <c r="W3113" s="11"/>
      <c r="X3113" s="11"/>
      <c r="Y3113" s="11"/>
      <c r="Z3113" s="246"/>
      <c r="AA31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3" s="250" t="e">
        <f>IF(tbl_TransDet_Exp[[#This Row],[+/-  (HR GL Detail)]]&lt;&gt;"",tbl_TransDet_Exp[[#This Row],[+/-  (HR GL Detail)]],IF(#REF!&lt;&gt;"",#REF!,""))</f>
        <v>#REF!</v>
      </c>
      <c r="AC3113" s="250" t="str">
        <f t="shared" si="147"/>
        <v>https://financials.omni.fsu.edu/psp/sprdfi/EMPLOYEE/ERP/c/AUDIT_EXPENSE_FUNCTIONS.TE_EXP_SHEET_INQ.GBL?SHEET_ID=</v>
      </c>
      <c r="AD3113" s="250" t="str">
        <f t="shared" si="148"/>
        <v>&amp;PAGE=EX_SHEET_ENTRY</v>
      </c>
      <c r="AE3113" s="250" t="str">
        <f>IF(LEFT(tbl_TransDet_Exp[[#This Row],[Journal Id]],2)="EX",TEXT(tbl_TransDet_Exp[[#This Row],[Vch /Ex /PayId]],"0000000000"),"")</f>
        <v/>
      </c>
      <c r="AF3113" s="250" t="b">
        <f>IF(tbl_TransDet_Exp[[#This Row],[ER Lookup and Format]]&lt;&gt;"",CONCATENATE(tbl_TransDet_Exp[[#This Row],[https://financials.omni.fsu.edu/psp/sprdfi/EMPLOYEE/ERP/c/AUDIT_EXPENSE_FUNCTIONS.TE_EXP_SHEET_INQ.GBL?SHEET_ID=]],AE3113,tbl_TransDet_Exp[[#This Row],[&amp;PAGE=EX_SHEET_ENTRY]]))</f>
        <v>0</v>
      </c>
      <c r="AG3113" s="250" t="str">
        <f t="shared" si="149"/>
        <v>https://docmgmt.its.fsu.edu/NolijWeb/public/apiLoginCheck.jsp?redir=../documentviewer/%3FdocumentId%3D</v>
      </c>
      <c r="AH31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3" s="250" t="str">
        <f>tbl_TransDet_Exp[[#Headers],[&amp;TargetFrameName=None]]</f>
        <v>&amp;TargetFrameName=None</v>
      </c>
      <c r="AJ31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3" s="71"/>
      <c r="AN3113" s="22"/>
      <c r="AO3113" s="22"/>
      <c r="AP3113" s="208"/>
      <c r="AQ3113" s="42" t="e">
        <f>IF(tbl_TransDet_Exp[[#This Row],[Custom SR Type]]="",INDEX(SR_Lookup[Section Name],MATCH(tbl_TransDet_Exp[[#This Row],[Account]],SR_Lookup[Account],0)),tbl_TransDet_Exp[[#This Row],[Custom SR Type]])</f>
        <v>#N/A</v>
      </c>
      <c r="AR3113" s="42">
        <f>VALUE(CONCATENATE(C3113,TEXT(tbl_TransDet_Exp[[#This Row],[Pd]],"00")))</f>
        <v>0</v>
      </c>
      <c r="AS3113" s="42" t="str">
        <f>TEXT(tbl_TransDet_Exp[[#This Row],[Project Id]],"000000")</f>
        <v>000000</v>
      </c>
      <c r="AT3113" s="42" t="e">
        <f>INDEX(Table11[Description],MATCH(tbl_TransDet_Exp[[#This Row],[Account]],Table11[GL Account],0))</f>
        <v>#N/A</v>
      </c>
      <c r="AU31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4" spans="2:47">
      <c r="B3114" s="11"/>
      <c r="C3114" s="243"/>
      <c r="D3114" s="243"/>
      <c r="E3114" s="11"/>
      <c r="F3114" s="11"/>
      <c r="G3114" s="11"/>
      <c r="H3114" s="11"/>
      <c r="I3114" s="11"/>
      <c r="J3114" s="11"/>
      <c r="K3114" s="11"/>
      <c r="L3114" s="11"/>
      <c r="M3114" s="11"/>
      <c r="N3114" s="11"/>
      <c r="O3114" s="244"/>
      <c r="P3114" s="11"/>
      <c r="Q3114" s="245"/>
      <c r="R3114" s="11"/>
      <c r="S3114" s="11"/>
      <c r="T3114" s="11"/>
      <c r="U3114" s="11"/>
      <c r="V3114" s="11"/>
      <c r="W3114" s="11"/>
      <c r="X3114" s="11"/>
      <c r="Y3114" s="11"/>
      <c r="Z3114" s="246"/>
      <c r="AA31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4" s="250" t="e">
        <f>IF(tbl_TransDet_Exp[[#This Row],[+/-  (HR GL Detail)]]&lt;&gt;"",tbl_TransDet_Exp[[#This Row],[+/-  (HR GL Detail)]],IF(#REF!&lt;&gt;"",#REF!,""))</f>
        <v>#REF!</v>
      </c>
      <c r="AC3114" s="250" t="str">
        <f t="shared" si="147"/>
        <v>https://financials.omni.fsu.edu/psp/sprdfi/EMPLOYEE/ERP/c/AUDIT_EXPENSE_FUNCTIONS.TE_EXP_SHEET_INQ.GBL?SHEET_ID=</v>
      </c>
      <c r="AD3114" s="250" t="str">
        <f t="shared" si="148"/>
        <v>&amp;PAGE=EX_SHEET_ENTRY</v>
      </c>
      <c r="AE3114" s="250" t="str">
        <f>IF(LEFT(tbl_TransDet_Exp[[#This Row],[Journal Id]],2)="EX",TEXT(tbl_TransDet_Exp[[#This Row],[Vch /Ex /PayId]],"0000000000"),"")</f>
        <v/>
      </c>
      <c r="AF3114" s="250" t="b">
        <f>IF(tbl_TransDet_Exp[[#This Row],[ER Lookup and Format]]&lt;&gt;"",CONCATENATE(tbl_TransDet_Exp[[#This Row],[https://financials.omni.fsu.edu/psp/sprdfi/EMPLOYEE/ERP/c/AUDIT_EXPENSE_FUNCTIONS.TE_EXP_SHEET_INQ.GBL?SHEET_ID=]],AE3114,tbl_TransDet_Exp[[#This Row],[&amp;PAGE=EX_SHEET_ENTRY]]))</f>
        <v>0</v>
      </c>
      <c r="AG3114" s="250" t="str">
        <f t="shared" si="149"/>
        <v>https://docmgmt.its.fsu.edu/NolijWeb/public/apiLoginCheck.jsp?redir=../documentviewer/%3FdocumentId%3D</v>
      </c>
      <c r="AH31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4" s="250" t="str">
        <f>tbl_TransDet_Exp[[#Headers],[&amp;TargetFrameName=None]]</f>
        <v>&amp;TargetFrameName=None</v>
      </c>
      <c r="AJ31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4" s="71"/>
      <c r="AN3114" s="22"/>
      <c r="AO3114" s="22"/>
      <c r="AP3114" s="208"/>
      <c r="AQ3114" s="42" t="e">
        <f>IF(tbl_TransDet_Exp[[#This Row],[Custom SR Type]]="",INDEX(SR_Lookup[Section Name],MATCH(tbl_TransDet_Exp[[#This Row],[Account]],SR_Lookup[Account],0)),tbl_TransDet_Exp[[#This Row],[Custom SR Type]])</f>
        <v>#N/A</v>
      </c>
      <c r="AR3114" s="42">
        <f>VALUE(CONCATENATE(C3114,TEXT(tbl_TransDet_Exp[[#This Row],[Pd]],"00")))</f>
        <v>0</v>
      </c>
      <c r="AS3114" s="42" t="str">
        <f>TEXT(tbl_TransDet_Exp[[#This Row],[Project Id]],"000000")</f>
        <v>000000</v>
      </c>
      <c r="AT3114" s="42" t="e">
        <f>INDEX(Table11[Description],MATCH(tbl_TransDet_Exp[[#This Row],[Account]],Table11[GL Account],0))</f>
        <v>#N/A</v>
      </c>
      <c r="AU31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5" spans="2:47">
      <c r="B3115" s="11"/>
      <c r="C3115" s="243"/>
      <c r="D3115" s="243"/>
      <c r="E3115" s="11"/>
      <c r="F3115" s="11"/>
      <c r="G3115" s="11"/>
      <c r="H3115" s="11"/>
      <c r="I3115" s="11"/>
      <c r="J3115" s="11"/>
      <c r="K3115" s="11"/>
      <c r="L3115" s="11"/>
      <c r="M3115" s="11"/>
      <c r="N3115" s="11"/>
      <c r="O3115" s="244"/>
      <c r="P3115" s="11"/>
      <c r="Q3115" s="245"/>
      <c r="R3115" s="11"/>
      <c r="S3115" s="11"/>
      <c r="T3115" s="11"/>
      <c r="U3115" s="11"/>
      <c r="V3115" s="11"/>
      <c r="W3115" s="11"/>
      <c r="X3115" s="11"/>
      <c r="Y3115" s="11"/>
      <c r="Z3115" s="246"/>
      <c r="AA31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5" s="250" t="e">
        <f>IF(tbl_TransDet_Exp[[#This Row],[+/-  (HR GL Detail)]]&lt;&gt;"",tbl_TransDet_Exp[[#This Row],[+/-  (HR GL Detail)]],IF(#REF!&lt;&gt;"",#REF!,""))</f>
        <v>#REF!</v>
      </c>
      <c r="AC3115" s="250" t="str">
        <f t="shared" si="147"/>
        <v>https://financials.omni.fsu.edu/psp/sprdfi/EMPLOYEE/ERP/c/AUDIT_EXPENSE_FUNCTIONS.TE_EXP_SHEET_INQ.GBL?SHEET_ID=</v>
      </c>
      <c r="AD3115" s="250" t="str">
        <f t="shared" si="148"/>
        <v>&amp;PAGE=EX_SHEET_ENTRY</v>
      </c>
      <c r="AE3115" s="250" t="str">
        <f>IF(LEFT(tbl_TransDet_Exp[[#This Row],[Journal Id]],2)="EX",TEXT(tbl_TransDet_Exp[[#This Row],[Vch /Ex /PayId]],"0000000000"),"")</f>
        <v/>
      </c>
      <c r="AF3115" s="250" t="b">
        <f>IF(tbl_TransDet_Exp[[#This Row],[ER Lookup and Format]]&lt;&gt;"",CONCATENATE(tbl_TransDet_Exp[[#This Row],[https://financials.omni.fsu.edu/psp/sprdfi/EMPLOYEE/ERP/c/AUDIT_EXPENSE_FUNCTIONS.TE_EXP_SHEET_INQ.GBL?SHEET_ID=]],AE3115,tbl_TransDet_Exp[[#This Row],[&amp;PAGE=EX_SHEET_ENTRY]]))</f>
        <v>0</v>
      </c>
      <c r="AG3115" s="250" t="str">
        <f t="shared" si="149"/>
        <v>https://docmgmt.its.fsu.edu/NolijWeb/public/apiLoginCheck.jsp?redir=../documentviewer/%3FdocumentId%3D</v>
      </c>
      <c r="AH31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5" s="250" t="str">
        <f>tbl_TransDet_Exp[[#Headers],[&amp;TargetFrameName=None]]</f>
        <v>&amp;TargetFrameName=None</v>
      </c>
      <c r="AJ31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5" s="71"/>
      <c r="AN3115" s="22"/>
      <c r="AO3115" s="22"/>
      <c r="AP3115" s="208"/>
      <c r="AQ3115" s="42" t="e">
        <f>IF(tbl_TransDet_Exp[[#This Row],[Custom SR Type]]="",INDEX(SR_Lookup[Section Name],MATCH(tbl_TransDet_Exp[[#This Row],[Account]],SR_Lookup[Account],0)),tbl_TransDet_Exp[[#This Row],[Custom SR Type]])</f>
        <v>#N/A</v>
      </c>
      <c r="AR3115" s="42">
        <f>VALUE(CONCATENATE(C3115,TEXT(tbl_TransDet_Exp[[#This Row],[Pd]],"00")))</f>
        <v>0</v>
      </c>
      <c r="AS3115" s="42" t="str">
        <f>TEXT(tbl_TransDet_Exp[[#This Row],[Project Id]],"000000")</f>
        <v>000000</v>
      </c>
      <c r="AT3115" s="42" t="e">
        <f>INDEX(Table11[Description],MATCH(tbl_TransDet_Exp[[#This Row],[Account]],Table11[GL Account],0))</f>
        <v>#N/A</v>
      </c>
      <c r="AU31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6" spans="2:47">
      <c r="B3116" s="11"/>
      <c r="C3116" s="243"/>
      <c r="D3116" s="243"/>
      <c r="E3116" s="11"/>
      <c r="F3116" s="11"/>
      <c r="G3116" s="11"/>
      <c r="H3116" s="11"/>
      <c r="I3116" s="11"/>
      <c r="J3116" s="11"/>
      <c r="K3116" s="11"/>
      <c r="L3116" s="11"/>
      <c r="M3116" s="11"/>
      <c r="N3116" s="11"/>
      <c r="O3116" s="244"/>
      <c r="P3116" s="11"/>
      <c r="Q3116" s="245"/>
      <c r="R3116" s="11"/>
      <c r="S3116" s="11"/>
      <c r="T3116" s="11"/>
      <c r="U3116" s="11"/>
      <c r="V3116" s="11"/>
      <c r="W3116" s="11"/>
      <c r="X3116" s="11"/>
      <c r="Y3116" s="11"/>
      <c r="Z3116" s="246"/>
      <c r="AA31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6" s="250" t="e">
        <f>IF(tbl_TransDet_Exp[[#This Row],[+/-  (HR GL Detail)]]&lt;&gt;"",tbl_TransDet_Exp[[#This Row],[+/-  (HR GL Detail)]],IF(#REF!&lt;&gt;"",#REF!,""))</f>
        <v>#REF!</v>
      </c>
      <c r="AC3116" s="250" t="str">
        <f t="shared" si="147"/>
        <v>https://financials.omni.fsu.edu/psp/sprdfi/EMPLOYEE/ERP/c/AUDIT_EXPENSE_FUNCTIONS.TE_EXP_SHEET_INQ.GBL?SHEET_ID=</v>
      </c>
      <c r="AD3116" s="250" t="str">
        <f t="shared" si="148"/>
        <v>&amp;PAGE=EX_SHEET_ENTRY</v>
      </c>
      <c r="AE3116" s="250" t="str">
        <f>IF(LEFT(tbl_TransDet_Exp[[#This Row],[Journal Id]],2)="EX",TEXT(tbl_TransDet_Exp[[#This Row],[Vch /Ex /PayId]],"0000000000"),"")</f>
        <v/>
      </c>
      <c r="AF3116" s="250" t="b">
        <f>IF(tbl_TransDet_Exp[[#This Row],[ER Lookup and Format]]&lt;&gt;"",CONCATENATE(tbl_TransDet_Exp[[#This Row],[https://financials.omni.fsu.edu/psp/sprdfi/EMPLOYEE/ERP/c/AUDIT_EXPENSE_FUNCTIONS.TE_EXP_SHEET_INQ.GBL?SHEET_ID=]],AE3116,tbl_TransDet_Exp[[#This Row],[&amp;PAGE=EX_SHEET_ENTRY]]))</f>
        <v>0</v>
      </c>
      <c r="AG3116" s="250" t="str">
        <f t="shared" si="149"/>
        <v>https://docmgmt.its.fsu.edu/NolijWeb/public/apiLoginCheck.jsp?redir=../documentviewer/%3FdocumentId%3D</v>
      </c>
      <c r="AH31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6" s="250" t="str">
        <f>tbl_TransDet_Exp[[#Headers],[&amp;TargetFrameName=None]]</f>
        <v>&amp;TargetFrameName=None</v>
      </c>
      <c r="AJ31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6" s="71"/>
      <c r="AN3116" s="22"/>
      <c r="AO3116" s="22"/>
      <c r="AP3116" s="208"/>
      <c r="AQ3116" s="42" t="e">
        <f>IF(tbl_TransDet_Exp[[#This Row],[Custom SR Type]]="",INDEX(SR_Lookup[Section Name],MATCH(tbl_TransDet_Exp[[#This Row],[Account]],SR_Lookup[Account],0)),tbl_TransDet_Exp[[#This Row],[Custom SR Type]])</f>
        <v>#N/A</v>
      </c>
      <c r="AR3116" s="42">
        <f>VALUE(CONCATENATE(C3116,TEXT(tbl_TransDet_Exp[[#This Row],[Pd]],"00")))</f>
        <v>0</v>
      </c>
      <c r="AS3116" s="42" t="str">
        <f>TEXT(tbl_TransDet_Exp[[#This Row],[Project Id]],"000000")</f>
        <v>000000</v>
      </c>
      <c r="AT3116" s="42" t="e">
        <f>INDEX(Table11[Description],MATCH(tbl_TransDet_Exp[[#This Row],[Account]],Table11[GL Account],0))</f>
        <v>#N/A</v>
      </c>
      <c r="AU31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7" spans="2:47">
      <c r="B3117" s="11"/>
      <c r="C3117" s="243"/>
      <c r="D3117" s="243"/>
      <c r="E3117" s="11"/>
      <c r="F3117" s="11"/>
      <c r="G3117" s="11"/>
      <c r="H3117" s="11"/>
      <c r="I3117" s="11"/>
      <c r="J3117" s="11"/>
      <c r="K3117" s="11"/>
      <c r="L3117" s="11"/>
      <c r="M3117" s="11"/>
      <c r="N3117" s="11"/>
      <c r="O3117" s="244"/>
      <c r="P3117" s="11"/>
      <c r="Q3117" s="245"/>
      <c r="R3117" s="11"/>
      <c r="S3117" s="11"/>
      <c r="T3117" s="11"/>
      <c r="U3117" s="11"/>
      <c r="V3117" s="11"/>
      <c r="W3117" s="11"/>
      <c r="X3117" s="11"/>
      <c r="Y3117" s="11"/>
      <c r="Z3117" s="246"/>
      <c r="AA31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7" s="250" t="e">
        <f>IF(tbl_TransDet_Exp[[#This Row],[+/-  (HR GL Detail)]]&lt;&gt;"",tbl_TransDet_Exp[[#This Row],[+/-  (HR GL Detail)]],IF(#REF!&lt;&gt;"",#REF!,""))</f>
        <v>#REF!</v>
      </c>
      <c r="AC3117" s="250" t="str">
        <f t="shared" si="147"/>
        <v>https://financials.omni.fsu.edu/psp/sprdfi/EMPLOYEE/ERP/c/AUDIT_EXPENSE_FUNCTIONS.TE_EXP_SHEET_INQ.GBL?SHEET_ID=</v>
      </c>
      <c r="AD3117" s="250" t="str">
        <f t="shared" si="148"/>
        <v>&amp;PAGE=EX_SHEET_ENTRY</v>
      </c>
      <c r="AE3117" s="250" t="str">
        <f>IF(LEFT(tbl_TransDet_Exp[[#This Row],[Journal Id]],2)="EX",TEXT(tbl_TransDet_Exp[[#This Row],[Vch /Ex /PayId]],"0000000000"),"")</f>
        <v/>
      </c>
      <c r="AF3117" s="250" t="b">
        <f>IF(tbl_TransDet_Exp[[#This Row],[ER Lookup and Format]]&lt;&gt;"",CONCATENATE(tbl_TransDet_Exp[[#This Row],[https://financials.omni.fsu.edu/psp/sprdfi/EMPLOYEE/ERP/c/AUDIT_EXPENSE_FUNCTIONS.TE_EXP_SHEET_INQ.GBL?SHEET_ID=]],AE3117,tbl_TransDet_Exp[[#This Row],[&amp;PAGE=EX_SHEET_ENTRY]]))</f>
        <v>0</v>
      </c>
      <c r="AG3117" s="250" t="str">
        <f t="shared" si="149"/>
        <v>https://docmgmt.its.fsu.edu/NolijWeb/public/apiLoginCheck.jsp?redir=../documentviewer/%3FdocumentId%3D</v>
      </c>
      <c r="AH31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7" s="250" t="str">
        <f>tbl_TransDet_Exp[[#Headers],[&amp;TargetFrameName=None]]</f>
        <v>&amp;TargetFrameName=None</v>
      </c>
      <c r="AJ31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7" s="71"/>
      <c r="AN3117" s="22"/>
      <c r="AO3117" s="22"/>
      <c r="AP3117" s="208"/>
      <c r="AQ3117" s="42" t="e">
        <f>IF(tbl_TransDet_Exp[[#This Row],[Custom SR Type]]="",INDEX(SR_Lookup[Section Name],MATCH(tbl_TransDet_Exp[[#This Row],[Account]],SR_Lookup[Account],0)),tbl_TransDet_Exp[[#This Row],[Custom SR Type]])</f>
        <v>#N/A</v>
      </c>
      <c r="AR3117" s="42">
        <f>VALUE(CONCATENATE(C3117,TEXT(tbl_TransDet_Exp[[#This Row],[Pd]],"00")))</f>
        <v>0</v>
      </c>
      <c r="AS3117" s="42" t="str">
        <f>TEXT(tbl_TransDet_Exp[[#This Row],[Project Id]],"000000")</f>
        <v>000000</v>
      </c>
      <c r="AT3117" s="42" t="e">
        <f>INDEX(Table11[Description],MATCH(tbl_TransDet_Exp[[#This Row],[Account]],Table11[GL Account],0))</f>
        <v>#N/A</v>
      </c>
      <c r="AU31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8" spans="2:47">
      <c r="B3118" s="11"/>
      <c r="C3118" s="243"/>
      <c r="D3118" s="243"/>
      <c r="E3118" s="11"/>
      <c r="F3118" s="11"/>
      <c r="G3118" s="11"/>
      <c r="H3118" s="11"/>
      <c r="I3118" s="11"/>
      <c r="J3118" s="11"/>
      <c r="K3118" s="11"/>
      <c r="L3118" s="11"/>
      <c r="M3118" s="11"/>
      <c r="N3118" s="11"/>
      <c r="O3118" s="244"/>
      <c r="P3118" s="11"/>
      <c r="Q3118" s="245"/>
      <c r="R3118" s="11"/>
      <c r="S3118" s="11"/>
      <c r="T3118" s="11"/>
      <c r="U3118" s="11"/>
      <c r="V3118" s="11"/>
      <c r="W3118" s="11"/>
      <c r="X3118" s="11"/>
      <c r="Y3118" s="11"/>
      <c r="Z3118" s="246"/>
      <c r="AA31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8" s="250" t="e">
        <f>IF(tbl_TransDet_Exp[[#This Row],[+/-  (HR GL Detail)]]&lt;&gt;"",tbl_TransDet_Exp[[#This Row],[+/-  (HR GL Detail)]],IF(#REF!&lt;&gt;"",#REF!,""))</f>
        <v>#REF!</v>
      </c>
      <c r="AC3118" s="250" t="str">
        <f t="shared" si="147"/>
        <v>https://financials.omni.fsu.edu/psp/sprdfi/EMPLOYEE/ERP/c/AUDIT_EXPENSE_FUNCTIONS.TE_EXP_SHEET_INQ.GBL?SHEET_ID=</v>
      </c>
      <c r="AD3118" s="250" t="str">
        <f t="shared" si="148"/>
        <v>&amp;PAGE=EX_SHEET_ENTRY</v>
      </c>
      <c r="AE3118" s="250" t="str">
        <f>IF(LEFT(tbl_TransDet_Exp[[#This Row],[Journal Id]],2)="EX",TEXT(tbl_TransDet_Exp[[#This Row],[Vch /Ex /PayId]],"0000000000"),"")</f>
        <v/>
      </c>
      <c r="AF3118" s="250" t="b">
        <f>IF(tbl_TransDet_Exp[[#This Row],[ER Lookup and Format]]&lt;&gt;"",CONCATENATE(tbl_TransDet_Exp[[#This Row],[https://financials.omni.fsu.edu/psp/sprdfi/EMPLOYEE/ERP/c/AUDIT_EXPENSE_FUNCTIONS.TE_EXP_SHEET_INQ.GBL?SHEET_ID=]],AE3118,tbl_TransDet_Exp[[#This Row],[&amp;PAGE=EX_SHEET_ENTRY]]))</f>
        <v>0</v>
      </c>
      <c r="AG3118" s="250" t="str">
        <f t="shared" si="149"/>
        <v>https://docmgmt.its.fsu.edu/NolijWeb/public/apiLoginCheck.jsp?redir=../documentviewer/%3FdocumentId%3D</v>
      </c>
      <c r="AH31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8" s="250" t="str">
        <f>tbl_TransDet_Exp[[#Headers],[&amp;TargetFrameName=None]]</f>
        <v>&amp;TargetFrameName=None</v>
      </c>
      <c r="AJ31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8" s="71"/>
      <c r="AN3118" s="22"/>
      <c r="AO3118" s="22"/>
      <c r="AP3118" s="208"/>
      <c r="AQ3118" s="42" t="e">
        <f>IF(tbl_TransDet_Exp[[#This Row],[Custom SR Type]]="",INDEX(SR_Lookup[Section Name],MATCH(tbl_TransDet_Exp[[#This Row],[Account]],SR_Lookup[Account],0)),tbl_TransDet_Exp[[#This Row],[Custom SR Type]])</f>
        <v>#N/A</v>
      </c>
      <c r="AR3118" s="42">
        <f>VALUE(CONCATENATE(C3118,TEXT(tbl_TransDet_Exp[[#This Row],[Pd]],"00")))</f>
        <v>0</v>
      </c>
      <c r="AS3118" s="42" t="str">
        <f>TEXT(tbl_TransDet_Exp[[#This Row],[Project Id]],"000000")</f>
        <v>000000</v>
      </c>
      <c r="AT3118" s="42" t="e">
        <f>INDEX(Table11[Description],MATCH(tbl_TransDet_Exp[[#This Row],[Account]],Table11[GL Account],0))</f>
        <v>#N/A</v>
      </c>
      <c r="AU31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19" spans="2:47">
      <c r="B3119" s="11"/>
      <c r="C3119" s="243"/>
      <c r="D3119" s="243"/>
      <c r="E3119" s="11"/>
      <c r="F3119" s="11"/>
      <c r="G3119" s="11"/>
      <c r="H3119" s="11"/>
      <c r="I3119" s="11"/>
      <c r="J3119" s="11"/>
      <c r="K3119" s="11"/>
      <c r="L3119" s="11"/>
      <c r="M3119" s="11"/>
      <c r="N3119" s="11"/>
      <c r="O3119" s="244"/>
      <c r="P3119" s="11"/>
      <c r="Q3119" s="245"/>
      <c r="R3119" s="11"/>
      <c r="S3119" s="11"/>
      <c r="T3119" s="11"/>
      <c r="U3119" s="11"/>
      <c r="V3119" s="11"/>
      <c r="W3119" s="11"/>
      <c r="X3119" s="11"/>
      <c r="Y3119" s="11"/>
      <c r="Z3119" s="246"/>
      <c r="AA31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19" s="250" t="e">
        <f>IF(tbl_TransDet_Exp[[#This Row],[+/-  (HR GL Detail)]]&lt;&gt;"",tbl_TransDet_Exp[[#This Row],[+/-  (HR GL Detail)]],IF(#REF!&lt;&gt;"",#REF!,""))</f>
        <v>#REF!</v>
      </c>
      <c r="AC3119" s="250" t="str">
        <f t="shared" si="147"/>
        <v>https://financials.omni.fsu.edu/psp/sprdfi/EMPLOYEE/ERP/c/AUDIT_EXPENSE_FUNCTIONS.TE_EXP_SHEET_INQ.GBL?SHEET_ID=</v>
      </c>
      <c r="AD3119" s="250" t="str">
        <f t="shared" si="148"/>
        <v>&amp;PAGE=EX_SHEET_ENTRY</v>
      </c>
      <c r="AE3119" s="250" t="str">
        <f>IF(LEFT(tbl_TransDet_Exp[[#This Row],[Journal Id]],2)="EX",TEXT(tbl_TransDet_Exp[[#This Row],[Vch /Ex /PayId]],"0000000000"),"")</f>
        <v/>
      </c>
      <c r="AF3119" s="250" t="b">
        <f>IF(tbl_TransDet_Exp[[#This Row],[ER Lookup and Format]]&lt;&gt;"",CONCATENATE(tbl_TransDet_Exp[[#This Row],[https://financials.omni.fsu.edu/psp/sprdfi/EMPLOYEE/ERP/c/AUDIT_EXPENSE_FUNCTIONS.TE_EXP_SHEET_INQ.GBL?SHEET_ID=]],AE3119,tbl_TransDet_Exp[[#This Row],[&amp;PAGE=EX_SHEET_ENTRY]]))</f>
        <v>0</v>
      </c>
      <c r="AG3119" s="250" t="str">
        <f t="shared" si="149"/>
        <v>https://docmgmt.its.fsu.edu/NolijWeb/public/apiLoginCheck.jsp?redir=../documentviewer/%3FdocumentId%3D</v>
      </c>
      <c r="AH31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19" s="250" t="str">
        <f>tbl_TransDet_Exp[[#Headers],[&amp;TargetFrameName=None]]</f>
        <v>&amp;TargetFrameName=None</v>
      </c>
      <c r="AJ31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19" s="71"/>
      <c r="AN3119" s="22"/>
      <c r="AO3119" s="22"/>
      <c r="AP3119" s="208"/>
      <c r="AQ3119" s="42" t="e">
        <f>IF(tbl_TransDet_Exp[[#This Row],[Custom SR Type]]="",INDEX(SR_Lookup[Section Name],MATCH(tbl_TransDet_Exp[[#This Row],[Account]],SR_Lookup[Account],0)),tbl_TransDet_Exp[[#This Row],[Custom SR Type]])</f>
        <v>#N/A</v>
      </c>
      <c r="AR3119" s="42">
        <f>VALUE(CONCATENATE(C3119,TEXT(tbl_TransDet_Exp[[#This Row],[Pd]],"00")))</f>
        <v>0</v>
      </c>
      <c r="AS3119" s="42" t="str">
        <f>TEXT(tbl_TransDet_Exp[[#This Row],[Project Id]],"000000")</f>
        <v>000000</v>
      </c>
      <c r="AT3119" s="42" t="e">
        <f>INDEX(Table11[Description],MATCH(tbl_TransDet_Exp[[#This Row],[Account]],Table11[GL Account],0))</f>
        <v>#N/A</v>
      </c>
      <c r="AU31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0" spans="2:47">
      <c r="B3120" s="11"/>
      <c r="C3120" s="243"/>
      <c r="D3120" s="243"/>
      <c r="E3120" s="11"/>
      <c r="F3120" s="11"/>
      <c r="G3120" s="11"/>
      <c r="H3120" s="11"/>
      <c r="I3120" s="11"/>
      <c r="J3120" s="11"/>
      <c r="K3120" s="11"/>
      <c r="L3120" s="11"/>
      <c r="M3120" s="11"/>
      <c r="N3120" s="11"/>
      <c r="O3120" s="244"/>
      <c r="P3120" s="11"/>
      <c r="Q3120" s="245"/>
      <c r="R3120" s="11"/>
      <c r="S3120" s="11"/>
      <c r="T3120" s="11"/>
      <c r="U3120" s="11"/>
      <c r="V3120" s="11"/>
      <c r="W3120" s="11"/>
      <c r="X3120" s="11"/>
      <c r="Y3120" s="11"/>
      <c r="Z3120" s="246"/>
      <c r="AA31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0" s="250" t="e">
        <f>IF(tbl_TransDet_Exp[[#This Row],[+/-  (HR GL Detail)]]&lt;&gt;"",tbl_TransDet_Exp[[#This Row],[+/-  (HR GL Detail)]],IF(#REF!&lt;&gt;"",#REF!,""))</f>
        <v>#REF!</v>
      </c>
      <c r="AC3120" s="250" t="str">
        <f t="shared" si="147"/>
        <v>https://financials.omni.fsu.edu/psp/sprdfi/EMPLOYEE/ERP/c/AUDIT_EXPENSE_FUNCTIONS.TE_EXP_SHEET_INQ.GBL?SHEET_ID=</v>
      </c>
      <c r="AD3120" s="250" t="str">
        <f t="shared" si="148"/>
        <v>&amp;PAGE=EX_SHEET_ENTRY</v>
      </c>
      <c r="AE3120" s="250" t="str">
        <f>IF(LEFT(tbl_TransDet_Exp[[#This Row],[Journal Id]],2)="EX",TEXT(tbl_TransDet_Exp[[#This Row],[Vch /Ex /PayId]],"0000000000"),"")</f>
        <v/>
      </c>
      <c r="AF3120" s="250" t="b">
        <f>IF(tbl_TransDet_Exp[[#This Row],[ER Lookup and Format]]&lt;&gt;"",CONCATENATE(tbl_TransDet_Exp[[#This Row],[https://financials.omni.fsu.edu/psp/sprdfi/EMPLOYEE/ERP/c/AUDIT_EXPENSE_FUNCTIONS.TE_EXP_SHEET_INQ.GBL?SHEET_ID=]],AE3120,tbl_TransDet_Exp[[#This Row],[&amp;PAGE=EX_SHEET_ENTRY]]))</f>
        <v>0</v>
      </c>
      <c r="AG3120" s="250" t="str">
        <f t="shared" si="149"/>
        <v>https://docmgmt.its.fsu.edu/NolijWeb/public/apiLoginCheck.jsp?redir=../documentviewer/%3FdocumentId%3D</v>
      </c>
      <c r="AH31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0" s="250" t="str">
        <f>tbl_TransDet_Exp[[#Headers],[&amp;TargetFrameName=None]]</f>
        <v>&amp;TargetFrameName=None</v>
      </c>
      <c r="AJ31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0" s="71"/>
      <c r="AN3120" s="22"/>
      <c r="AO3120" s="22"/>
      <c r="AP3120" s="208"/>
      <c r="AQ3120" s="42" t="e">
        <f>IF(tbl_TransDet_Exp[[#This Row],[Custom SR Type]]="",INDEX(SR_Lookup[Section Name],MATCH(tbl_TransDet_Exp[[#This Row],[Account]],SR_Lookup[Account],0)),tbl_TransDet_Exp[[#This Row],[Custom SR Type]])</f>
        <v>#N/A</v>
      </c>
      <c r="AR3120" s="42">
        <f>VALUE(CONCATENATE(C3120,TEXT(tbl_TransDet_Exp[[#This Row],[Pd]],"00")))</f>
        <v>0</v>
      </c>
      <c r="AS3120" s="42" t="str">
        <f>TEXT(tbl_TransDet_Exp[[#This Row],[Project Id]],"000000")</f>
        <v>000000</v>
      </c>
      <c r="AT3120" s="42" t="e">
        <f>INDEX(Table11[Description],MATCH(tbl_TransDet_Exp[[#This Row],[Account]],Table11[GL Account],0))</f>
        <v>#N/A</v>
      </c>
      <c r="AU31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1" spans="2:47">
      <c r="B3121" s="11"/>
      <c r="C3121" s="243"/>
      <c r="D3121" s="243"/>
      <c r="E3121" s="11"/>
      <c r="F3121" s="11"/>
      <c r="G3121" s="11"/>
      <c r="H3121" s="11"/>
      <c r="I3121" s="11"/>
      <c r="J3121" s="11"/>
      <c r="K3121" s="11"/>
      <c r="L3121" s="11"/>
      <c r="M3121" s="11"/>
      <c r="N3121" s="11"/>
      <c r="O3121" s="244"/>
      <c r="P3121" s="11"/>
      <c r="Q3121" s="245"/>
      <c r="R3121" s="11"/>
      <c r="S3121" s="11"/>
      <c r="T3121" s="11"/>
      <c r="U3121" s="11"/>
      <c r="V3121" s="11"/>
      <c r="W3121" s="11"/>
      <c r="X3121" s="11"/>
      <c r="Y3121" s="11"/>
      <c r="Z3121" s="246"/>
      <c r="AA31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1" s="250" t="e">
        <f>IF(tbl_TransDet_Exp[[#This Row],[+/-  (HR GL Detail)]]&lt;&gt;"",tbl_TransDet_Exp[[#This Row],[+/-  (HR GL Detail)]],IF(#REF!&lt;&gt;"",#REF!,""))</f>
        <v>#REF!</v>
      </c>
      <c r="AC3121" s="250" t="str">
        <f t="shared" si="147"/>
        <v>https://financials.omni.fsu.edu/psp/sprdfi/EMPLOYEE/ERP/c/AUDIT_EXPENSE_FUNCTIONS.TE_EXP_SHEET_INQ.GBL?SHEET_ID=</v>
      </c>
      <c r="AD3121" s="250" t="str">
        <f t="shared" si="148"/>
        <v>&amp;PAGE=EX_SHEET_ENTRY</v>
      </c>
      <c r="AE3121" s="250" t="str">
        <f>IF(LEFT(tbl_TransDet_Exp[[#This Row],[Journal Id]],2)="EX",TEXT(tbl_TransDet_Exp[[#This Row],[Vch /Ex /PayId]],"0000000000"),"")</f>
        <v/>
      </c>
      <c r="AF3121" s="250" t="b">
        <f>IF(tbl_TransDet_Exp[[#This Row],[ER Lookup and Format]]&lt;&gt;"",CONCATENATE(tbl_TransDet_Exp[[#This Row],[https://financials.omni.fsu.edu/psp/sprdfi/EMPLOYEE/ERP/c/AUDIT_EXPENSE_FUNCTIONS.TE_EXP_SHEET_INQ.GBL?SHEET_ID=]],AE3121,tbl_TransDet_Exp[[#This Row],[&amp;PAGE=EX_SHEET_ENTRY]]))</f>
        <v>0</v>
      </c>
      <c r="AG3121" s="250" t="str">
        <f t="shared" si="149"/>
        <v>https://docmgmt.its.fsu.edu/NolijWeb/public/apiLoginCheck.jsp?redir=../documentviewer/%3FdocumentId%3D</v>
      </c>
      <c r="AH31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1" s="250" t="str">
        <f>tbl_TransDet_Exp[[#Headers],[&amp;TargetFrameName=None]]</f>
        <v>&amp;TargetFrameName=None</v>
      </c>
      <c r="AJ31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1" s="71"/>
      <c r="AN3121" s="22"/>
      <c r="AO3121" s="22"/>
      <c r="AP3121" s="208"/>
      <c r="AQ3121" s="42" t="e">
        <f>IF(tbl_TransDet_Exp[[#This Row],[Custom SR Type]]="",INDEX(SR_Lookup[Section Name],MATCH(tbl_TransDet_Exp[[#This Row],[Account]],SR_Lookup[Account],0)),tbl_TransDet_Exp[[#This Row],[Custom SR Type]])</f>
        <v>#N/A</v>
      </c>
      <c r="AR3121" s="42">
        <f>VALUE(CONCATENATE(C3121,TEXT(tbl_TransDet_Exp[[#This Row],[Pd]],"00")))</f>
        <v>0</v>
      </c>
      <c r="AS3121" s="42" t="str">
        <f>TEXT(tbl_TransDet_Exp[[#This Row],[Project Id]],"000000")</f>
        <v>000000</v>
      </c>
      <c r="AT3121" s="42" t="e">
        <f>INDEX(Table11[Description],MATCH(tbl_TransDet_Exp[[#This Row],[Account]],Table11[GL Account],0))</f>
        <v>#N/A</v>
      </c>
      <c r="AU31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2" spans="2:47">
      <c r="B3122" s="11"/>
      <c r="C3122" s="243"/>
      <c r="D3122" s="243"/>
      <c r="E3122" s="11"/>
      <c r="F3122" s="11"/>
      <c r="G3122" s="11"/>
      <c r="H3122" s="11"/>
      <c r="I3122" s="11"/>
      <c r="J3122" s="11"/>
      <c r="K3122" s="11"/>
      <c r="L3122" s="11"/>
      <c r="M3122" s="11"/>
      <c r="N3122" s="11"/>
      <c r="O3122" s="244"/>
      <c r="P3122" s="11"/>
      <c r="Q3122" s="245"/>
      <c r="R3122" s="11"/>
      <c r="S3122" s="11"/>
      <c r="T3122" s="11"/>
      <c r="U3122" s="11"/>
      <c r="V3122" s="11"/>
      <c r="W3122" s="11"/>
      <c r="X3122" s="11"/>
      <c r="Y3122" s="11"/>
      <c r="Z3122" s="246"/>
      <c r="AA31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2" s="250" t="e">
        <f>IF(tbl_TransDet_Exp[[#This Row],[+/-  (HR GL Detail)]]&lt;&gt;"",tbl_TransDet_Exp[[#This Row],[+/-  (HR GL Detail)]],IF(#REF!&lt;&gt;"",#REF!,""))</f>
        <v>#REF!</v>
      </c>
      <c r="AC3122" s="250" t="str">
        <f t="shared" si="147"/>
        <v>https://financials.omni.fsu.edu/psp/sprdfi/EMPLOYEE/ERP/c/AUDIT_EXPENSE_FUNCTIONS.TE_EXP_SHEET_INQ.GBL?SHEET_ID=</v>
      </c>
      <c r="AD3122" s="250" t="str">
        <f t="shared" si="148"/>
        <v>&amp;PAGE=EX_SHEET_ENTRY</v>
      </c>
      <c r="AE3122" s="250" t="str">
        <f>IF(LEFT(tbl_TransDet_Exp[[#This Row],[Journal Id]],2)="EX",TEXT(tbl_TransDet_Exp[[#This Row],[Vch /Ex /PayId]],"0000000000"),"")</f>
        <v/>
      </c>
      <c r="AF3122" s="250" t="b">
        <f>IF(tbl_TransDet_Exp[[#This Row],[ER Lookup and Format]]&lt;&gt;"",CONCATENATE(tbl_TransDet_Exp[[#This Row],[https://financials.omni.fsu.edu/psp/sprdfi/EMPLOYEE/ERP/c/AUDIT_EXPENSE_FUNCTIONS.TE_EXP_SHEET_INQ.GBL?SHEET_ID=]],AE3122,tbl_TransDet_Exp[[#This Row],[&amp;PAGE=EX_SHEET_ENTRY]]))</f>
        <v>0</v>
      </c>
      <c r="AG3122" s="250" t="str">
        <f t="shared" si="149"/>
        <v>https://docmgmt.its.fsu.edu/NolijWeb/public/apiLoginCheck.jsp?redir=../documentviewer/%3FdocumentId%3D</v>
      </c>
      <c r="AH31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2" s="250" t="str">
        <f>tbl_TransDet_Exp[[#Headers],[&amp;TargetFrameName=None]]</f>
        <v>&amp;TargetFrameName=None</v>
      </c>
      <c r="AJ31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2" s="71"/>
      <c r="AN3122" s="22"/>
      <c r="AO3122" s="22"/>
      <c r="AP3122" s="208"/>
      <c r="AQ3122" s="42" t="e">
        <f>IF(tbl_TransDet_Exp[[#This Row],[Custom SR Type]]="",INDEX(SR_Lookup[Section Name],MATCH(tbl_TransDet_Exp[[#This Row],[Account]],SR_Lookup[Account],0)),tbl_TransDet_Exp[[#This Row],[Custom SR Type]])</f>
        <v>#N/A</v>
      </c>
      <c r="AR3122" s="42">
        <f>VALUE(CONCATENATE(C3122,TEXT(tbl_TransDet_Exp[[#This Row],[Pd]],"00")))</f>
        <v>0</v>
      </c>
      <c r="AS3122" s="42" t="str">
        <f>TEXT(tbl_TransDet_Exp[[#This Row],[Project Id]],"000000")</f>
        <v>000000</v>
      </c>
      <c r="AT3122" s="42" t="e">
        <f>INDEX(Table11[Description],MATCH(tbl_TransDet_Exp[[#This Row],[Account]],Table11[GL Account],0))</f>
        <v>#N/A</v>
      </c>
      <c r="AU31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3" spans="2:47">
      <c r="B3123" s="11"/>
      <c r="C3123" s="243"/>
      <c r="D3123" s="243"/>
      <c r="E3123" s="11"/>
      <c r="F3123" s="11"/>
      <c r="G3123" s="11"/>
      <c r="H3123" s="11"/>
      <c r="I3123" s="11"/>
      <c r="J3123" s="11"/>
      <c r="K3123" s="11"/>
      <c r="L3123" s="11"/>
      <c r="M3123" s="11"/>
      <c r="N3123" s="11"/>
      <c r="O3123" s="244"/>
      <c r="P3123" s="11"/>
      <c r="Q3123" s="245"/>
      <c r="R3123" s="11"/>
      <c r="S3123" s="11"/>
      <c r="T3123" s="11"/>
      <c r="U3123" s="11"/>
      <c r="V3123" s="11"/>
      <c r="W3123" s="11"/>
      <c r="X3123" s="11"/>
      <c r="Y3123" s="11"/>
      <c r="Z3123" s="246"/>
      <c r="AA31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3" s="250" t="e">
        <f>IF(tbl_TransDet_Exp[[#This Row],[+/-  (HR GL Detail)]]&lt;&gt;"",tbl_TransDet_Exp[[#This Row],[+/-  (HR GL Detail)]],IF(#REF!&lt;&gt;"",#REF!,""))</f>
        <v>#REF!</v>
      </c>
      <c r="AC3123" s="250" t="str">
        <f t="shared" si="147"/>
        <v>https://financials.omni.fsu.edu/psp/sprdfi/EMPLOYEE/ERP/c/AUDIT_EXPENSE_FUNCTIONS.TE_EXP_SHEET_INQ.GBL?SHEET_ID=</v>
      </c>
      <c r="AD3123" s="250" t="str">
        <f t="shared" si="148"/>
        <v>&amp;PAGE=EX_SHEET_ENTRY</v>
      </c>
      <c r="AE3123" s="250" t="str">
        <f>IF(LEFT(tbl_TransDet_Exp[[#This Row],[Journal Id]],2)="EX",TEXT(tbl_TransDet_Exp[[#This Row],[Vch /Ex /PayId]],"0000000000"),"")</f>
        <v/>
      </c>
      <c r="AF3123" s="250" t="b">
        <f>IF(tbl_TransDet_Exp[[#This Row],[ER Lookup and Format]]&lt;&gt;"",CONCATENATE(tbl_TransDet_Exp[[#This Row],[https://financials.omni.fsu.edu/psp/sprdfi/EMPLOYEE/ERP/c/AUDIT_EXPENSE_FUNCTIONS.TE_EXP_SHEET_INQ.GBL?SHEET_ID=]],AE3123,tbl_TransDet_Exp[[#This Row],[&amp;PAGE=EX_SHEET_ENTRY]]))</f>
        <v>0</v>
      </c>
      <c r="AG3123" s="250" t="str">
        <f t="shared" si="149"/>
        <v>https://docmgmt.its.fsu.edu/NolijWeb/public/apiLoginCheck.jsp?redir=../documentviewer/%3FdocumentId%3D</v>
      </c>
      <c r="AH31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3" s="250" t="str">
        <f>tbl_TransDet_Exp[[#Headers],[&amp;TargetFrameName=None]]</f>
        <v>&amp;TargetFrameName=None</v>
      </c>
      <c r="AJ31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3" s="71"/>
      <c r="AN3123" s="22"/>
      <c r="AO3123" s="22"/>
      <c r="AP3123" s="208"/>
      <c r="AQ3123" s="42" t="e">
        <f>IF(tbl_TransDet_Exp[[#This Row],[Custom SR Type]]="",INDEX(SR_Lookup[Section Name],MATCH(tbl_TransDet_Exp[[#This Row],[Account]],SR_Lookup[Account],0)),tbl_TransDet_Exp[[#This Row],[Custom SR Type]])</f>
        <v>#N/A</v>
      </c>
      <c r="AR3123" s="42">
        <f>VALUE(CONCATENATE(C3123,TEXT(tbl_TransDet_Exp[[#This Row],[Pd]],"00")))</f>
        <v>0</v>
      </c>
      <c r="AS3123" s="42" t="str">
        <f>TEXT(tbl_TransDet_Exp[[#This Row],[Project Id]],"000000")</f>
        <v>000000</v>
      </c>
      <c r="AT3123" s="42" t="e">
        <f>INDEX(Table11[Description],MATCH(tbl_TransDet_Exp[[#This Row],[Account]],Table11[GL Account],0))</f>
        <v>#N/A</v>
      </c>
      <c r="AU31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4" spans="2:47">
      <c r="B3124" s="11"/>
      <c r="C3124" s="243"/>
      <c r="D3124" s="243"/>
      <c r="E3124" s="11"/>
      <c r="F3124" s="11"/>
      <c r="G3124" s="11"/>
      <c r="H3124" s="11"/>
      <c r="I3124" s="11"/>
      <c r="J3124" s="11"/>
      <c r="K3124" s="11"/>
      <c r="L3124" s="11"/>
      <c r="M3124" s="11"/>
      <c r="N3124" s="11"/>
      <c r="O3124" s="244"/>
      <c r="P3124" s="11"/>
      <c r="Q3124" s="245"/>
      <c r="R3124" s="11"/>
      <c r="S3124" s="11"/>
      <c r="T3124" s="11"/>
      <c r="U3124" s="11"/>
      <c r="V3124" s="11"/>
      <c r="W3124" s="11"/>
      <c r="X3124" s="11"/>
      <c r="Y3124" s="11"/>
      <c r="Z3124" s="246"/>
      <c r="AA31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4" s="250" t="e">
        <f>IF(tbl_TransDet_Exp[[#This Row],[+/-  (HR GL Detail)]]&lt;&gt;"",tbl_TransDet_Exp[[#This Row],[+/-  (HR GL Detail)]],IF(#REF!&lt;&gt;"",#REF!,""))</f>
        <v>#REF!</v>
      </c>
      <c r="AC3124" s="250" t="str">
        <f t="shared" si="147"/>
        <v>https://financials.omni.fsu.edu/psp/sprdfi/EMPLOYEE/ERP/c/AUDIT_EXPENSE_FUNCTIONS.TE_EXP_SHEET_INQ.GBL?SHEET_ID=</v>
      </c>
      <c r="AD3124" s="250" t="str">
        <f t="shared" si="148"/>
        <v>&amp;PAGE=EX_SHEET_ENTRY</v>
      </c>
      <c r="AE3124" s="250" t="str">
        <f>IF(LEFT(tbl_TransDet_Exp[[#This Row],[Journal Id]],2)="EX",TEXT(tbl_TransDet_Exp[[#This Row],[Vch /Ex /PayId]],"0000000000"),"")</f>
        <v/>
      </c>
      <c r="AF3124" s="250" t="b">
        <f>IF(tbl_TransDet_Exp[[#This Row],[ER Lookup and Format]]&lt;&gt;"",CONCATENATE(tbl_TransDet_Exp[[#This Row],[https://financials.omni.fsu.edu/psp/sprdfi/EMPLOYEE/ERP/c/AUDIT_EXPENSE_FUNCTIONS.TE_EXP_SHEET_INQ.GBL?SHEET_ID=]],AE3124,tbl_TransDet_Exp[[#This Row],[&amp;PAGE=EX_SHEET_ENTRY]]))</f>
        <v>0</v>
      </c>
      <c r="AG3124" s="250" t="str">
        <f t="shared" si="149"/>
        <v>https://docmgmt.its.fsu.edu/NolijWeb/public/apiLoginCheck.jsp?redir=../documentviewer/%3FdocumentId%3D</v>
      </c>
      <c r="AH31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4" s="250" t="str">
        <f>tbl_TransDet_Exp[[#Headers],[&amp;TargetFrameName=None]]</f>
        <v>&amp;TargetFrameName=None</v>
      </c>
      <c r="AJ31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4" s="71"/>
      <c r="AN3124" s="22"/>
      <c r="AO3124" s="22"/>
      <c r="AP3124" s="208"/>
      <c r="AQ3124" s="42" t="e">
        <f>IF(tbl_TransDet_Exp[[#This Row],[Custom SR Type]]="",INDEX(SR_Lookup[Section Name],MATCH(tbl_TransDet_Exp[[#This Row],[Account]],SR_Lookup[Account],0)),tbl_TransDet_Exp[[#This Row],[Custom SR Type]])</f>
        <v>#N/A</v>
      </c>
      <c r="AR3124" s="42">
        <f>VALUE(CONCATENATE(C3124,TEXT(tbl_TransDet_Exp[[#This Row],[Pd]],"00")))</f>
        <v>0</v>
      </c>
      <c r="AS3124" s="42" t="str">
        <f>TEXT(tbl_TransDet_Exp[[#This Row],[Project Id]],"000000")</f>
        <v>000000</v>
      </c>
      <c r="AT3124" s="42" t="e">
        <f>INDEX(Table11[Description],MATCH(tbl_TransDet_Exp[[#This Row],[Account]],Table11[GL Account],0))</f>
        <v>#N/A</v>
      </c>
      <c r="AU31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5" spans="2:47">
      <c r="B3125" s="11"/>
      <c r="C3125" s="243"/>
      <c r="D3125" s="243"/>
      <c r="E3125" s="11"/>
      <c r="F3125" s="11"/>
      <c r="G3125" s="11"/>
      <c r="H3125" s="11"/>
      <c r="I3125" s="11"/>
      <c r="J3125" s="11"/>
      <c r="K3125" s="11"/>
      <c r="L3125" s="11"/>
      <c r="M3125" s="11"/>
      <c r="N3125" s="11"/>
      <c r="O3125" s="244"/>
      <c r="P3125" s="11"/>
      <c r="Q3125" s="245"/>
      <c r="R3125" s="11"/>
      <c r="S3125" s="11"/>
      <c r="T3125" s="11"/>
      <c r="U3125" s="11"/>
      <c r="V3125" s="11"/>
      <c r="W3125" s="11"/>
      <c r="X3125" s="11"/>
      <c r="Y3125" s="11"/>
      <c r="Z3125" s="246"/>
      <c r="AA31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5" s="250" t="e">
        <f>IF(tbl_TransDet_Exp[[#This Row],[+/-  (HR GL Detail)]]&lt;&gt;"",tbl_TransDet_Exp[[#This Row],[+/-  (HR GL Detail)]],IF(#REF!&lt;&gt;"",#REF!,""))</f>
        <v>#REF!</v>
      </c>
      <c r="AC3125" s="250" t="str">
        <f t="shared" si="147"/>
        <v>https://financials.omni.fsu.edu/psp/sprdfi/EMPLOYEE/ERP/c/AUDIT_EXPENSE_FUNCTIONS.TE_EXP_SHEET_INQ.GBL?SHEET_ID=</v>
      </c>
      <c r="AD3125" s="250" t="str">
        <f t="shared" si="148"/>
        <v>&amp;PAGE=EX_SHEET_ENTRY</v>
      </c>
      <c r="AE3125" s="250" t="str">
        <f>IF(LEFT(tbl_TransDet_Exp[[#This Row],[Journal Id]],2)="EX",TEXT(tbl_TransDet_Exp[[#This Row],[Vch /Ex /PayId]],"0000000000"),"")</f>
        <v/>
      </c>
      <c r="AF3125" s="250" t="b">
        <f>IF(tbl_TransDet_Exp[[#This Row],[ER Lookup and Format]]&lt;&gt;"",CONCATENATE(tbl_TransDet_Exp[[#This Row],[https://financials.omni.fsu.edu/psp/sprdfi/EMPLOYEE/ERP/c/AUDIT_EXPENSE_FUNCTIONS.TE_EXP_SHEET_INQ.GBL?SHEET_ID=]],AE3125,tbl_TransDet_Exp[[#This Row],[&amp;PAGE=EX_SHEET_ENTRY]]))</f>
        <v>0</v>
      </c>
      <c r="AG3125" s="250" t="str">
        <f t="shared" si="149"/>
        <v>https://docmgmt.its.fsu.edu/NolijWeb/public/apiLoginCheck.jsp?redir=../documentviewer/%3FdocumentId%3D</v>
      </c>
      <c r="AH31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5" s="250" t="str">
        <f>tbl_TransDet_Exp[[#Headers],[&amp;TargetFrameName=None]]</f>
        <v>&amp;TargetFrameName=None</v>
      </c>
      <c r="AJ31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5" s="71"/>
      <c r="AN3125" s="22"/>
      <c r="AO3125" s="22"/>
      <c r="AP3125" s="208"/>
      <c r="AQ3125" s="42" t="e">
        <f>IF(tbl_TransDet_Exp[[#This Row],[Custom SR Type]]="",INDEX(SR_Lookup[Section Name],MATCH(tbl_TransDet_Exp[[#This Row],[Account]],SR_Lookup[Account],0)),tbl_TransDet_Exp[[#This Row],[Custom SR Type]])</f>
        <v>#N/A</v>
      </c>
      <c r="AR3125" s="42">
        <f>VALUE(CONCATENATE(C3125,TEXT(tbl_TransDet_Exp[[#This Row],[Pd]],"00")))</f>
        <v>0</v>
      </c>
      <c r="AS3125" s="42" t="str">
        <f>TEXT(tbl_TransDet_Exp[[#This Row],[Project Id]],"000000")</f>
        <v>000000</v>
      </c>
      <c r="AT3125" s="42" t="e">
        <f>INDEX(Table11[Description],MATCH(tbl_TransDet_Exp[[#This Row],[Account]],Table11[GL Account],0))</f>
        <v>#N/A</v>
      </c>
      <c r="AU31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6" spans="2:47">
      <c r="B3126" s="11"/>
      <c r="C3126" s="243"/>
      <c r="D3126" s="243"/>
      <c r="E3126" s="11"/>
      <c r="F3126" s="11"/>
      <c r="G3126" s="11"/>
      <c r="H3126" s="11"/>
      <c r="I3126" s="11"/>
      <c r="J3126" s="11"/>
      <c r="K3126" s="11"/>
      <c r="L3126" s="11"/>
      <c r="M3126" s="11"/>
      <c r="N3126" s="11"/>
      <c r="O3126" s="244"/>
      <c r="P3126" s="11"/>
      <c r="Q3126" s="245"/>
      <c r="R3126" s="11"/>
      <c r="S3126" s="11"/>
      <c r="T3126" s="11"/>
      <c r="U3126" s="11"/>
      <c r="V3126" s="11"/>
      <c r="W3126" s="11"/>
      <c r="X3126" s="11"/>
      <c r="Y3126" s="11"/>
      <c r="Z3126" s="246"/>
      <c r="AA31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6" s="250" t="e">
        <f>IF(tbl_TransDet_Exp[[#This Row],[+/-  (HR GL Detail)]]&lt;&gt;"",tbl_TransDet_Exp[[#This Row],[+/-  (HR GL Detail)]],IF(#REF!&lt;&gt;"",#REF!,""))</f>
        <v>#REF!</v>
      </c>
      <c r="AC3126" s="250" t="str">
        <f t="shared" si="147"/>
        <v>https://financials.omni.fsu.edu/psp/sprdfi/EMPLOYEE/ERP/c/AUDIT_EXPENSE_FUNCTIONS.TE_EXP_SHEET_INQ.GBL?SHEET_ID=</v>
      </c>
      <c r="AD3126" s="250" t="str">
        <f t="shared" si="148"/>
        <v>&amp;PAGE=EX_SHEET_ENTRY</v>
      </c>
      <c r="AE3126" s="250" t="str">
        <f>IF(LEFT(tbl_TransDet_Exp[[#This Row],[Journal Id]],2)="EX",TEXT(tbl_TransDet_Exp[[#This Row],[Vch /Ex /PayId]],"0000000000"),"")</f>
        <v/>
      </c>
      <c r="AF3126" s="250" t="b">
        <f>IF(tbl_TransDet_Exp[[#This Row],[ER Lookup and Format]]&lt;&gt;"",CONCATENATE(tbl_TransDet_Exp[[#This Row],[https://financials.omni.fsu.edu/psp/sprdfi/EMPLOYEE/ERP/c/AUDIT_EXPENSE_FUNCTIONS.TE_EXP_SHEET_INQ.GBL?SHEET_ID=]],AE3126,tbl_TransDet_Exp[[#This Row],[&amp;PAGE=EX_SHEET_ENTRY]]))</f>
        <v>0</v>
      </c>
      <c r="AG3126" s="250" t="str">
        <f t="shared" si="149"/>
        <v>https://docmgmt.its.fsu.edu/NolijWeb/public/apiLoginCheck.jsp?redir=../documentviewer/%3FdocumentId%3D</v>
      </c>
      <c r="AH31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6" s="250" t="str">
        <f>tbl_TransDet_Exp[[#Headers],[&amp;TargetFrameName=None]]</f>
        <v>&amp;TargetFrameName=None</v>
      </c>
      <c r="AJ31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6" s="71"/>
      <c r="AN3126" s="22"/>
      <c r="AO3126" s="22"/>
      <c r="AP3126" s="208"/>
      <c r="AQ3126" s="42" t="e">
        <f>IF(tbl_TransDet_Exp[[#This Row],[Custom SR Type]]="",INDEX(SR_Lookup[Section Name],MATCH(tbl_TransDet_Exp[[#This Row],[Account]],SR_Lookup[Account],0)),tbl_TransDet_Exp[[#This Row],[Custom SR Type]])</f>
        <v>#N/A</v>
      </c>
      <c r="AR3126" s="42">
        <f>VALUE(CONCATENATE(C3126,TEXT(tbl_TransDet_Exp[[#This Row],[Pd]],"00")))</f>
        <v>0</v>
      </c>
      <c r="AS3126" s="42" t="str">
        <f>TEXT(tbl_TransDet_Exp[[#This Row],[Project Id]],"000000")</f>
        <v>000000</v>
      </c>
      <c r="AT3126" s="42" t="e">
        <f>INDEX(Table11[Description],MATCH(tbl_TransDet_Exp[[#This Row],[Account]],Table11[GL Account],0))</f>
        <v>#N/A</v>
      </c>
      <c r="AU31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7" spans="2:47">
      <c r="B3127" s="11"/>
      <c r="C3127" s="243"/>
      <c r="D3127" s="243"/>
      <c r="E3127" s="11"/>
      <c r="F3127" s="11"/>
      <c r="G3127" s="11"/>
      <c r="H3127" s="11"/>
      <c r="I3127" s="11"/>
      <c r="J3127" s="11"/>
      <c r="K3127" s="11"/>
      <c r="L3127" s="11"/>
      <c r="M3127" s="11"/>
      <c r="N3127" s="11"/>
      <c r="O3127" s="244"/>
      <c r="P3127" s="11"/>
      <c r="Q3127" s="245"/>
      <c r="R3127" s="11"/>
      <c r="S3127" s="11"/>
      <c r="T3127" s="11"/>
      <c r="U3127" s="11"/>
      <c r="V3127" s="11"/>
      <c r="W3127" s="11"/>
      <c r="X3127" s="11"/>
      <c r="Y3127" s="11"/>
      <c r="Z3127" s="246"/>
      <c r="AA31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7" s="250" t="e">
        <f>IF(tbl_TransDet_Exp[[#This Row],[+/-  (HR GL Detail)]]&lt;&gt;"",tbl_TransDet_Exp[[#This Row],[+/-  (HR GL Detail)]],IF(#REF!&lt;&gt;"",#REF!,""))</f>
        <v>#REF!</v>
      </c>
      <c r="AC3127" s="250" t="str">
        <f t="shared" si="147"/>
        <v>https://financials.omni.fsu.edu/psp/sprdfi/EMPLOYEE/ERP/c/AUDIT_EXPENSE_FUNCTIONS.TE_EXP_SHEET_INQ.GBL?SHEET_ID=</v>
      </c>
      <c r="AD3127" s="250" t="str">
        <f t="shared" si="148"/>
        <v>&amp;PAGE=EX_SHEET_ENTRY</v>
      </c>
      <c r="AE3127" s="250" t="str">
        <f>IF(LEFT(tbl_TransDet_Exp[[#This Row],[Journal Id]],2)="EX",TEXT(tbl_TransDet_Exp[[#This Row],[Vch /Ex /PayId]],"0000000000"),"")</f>
        <v/>
      </c>
      <c r="AF3127" s="250" t="b">
        <f>IF(tbl_TransDet_Exp[[#This Row],[ER Lookup and Format]]&lt;&gt;"",CONCATENATE(tbl_TransDet_Exp[[#This Row],[https://financials.omni.fsu.edu/psp/sprdfi/EMPLOYEE/ERP/c/AUDIT_EXPENSE_FUNCTIONS.TE_EXP_SHEET_INQ.GBL?SHEET_ID=]],AE3127,tbl_TransDet_Exp[[#This Row],[&amp;PAGE=EX_SHEET_ENTRY]]))</f>
        <v>0</v>
      </c>
      <c r="AG3127" s="250" t="str">
        <f t="shared" si="149"/>
        <v>https://docmgmt.its.fsu.edu/NolijWeb/public/apiLoginCheck.jsp?redir=../documentviewer/%3FdocumentId%3D</v>
      </c>
      <c r="AH31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7" s="250" t="str">
        <f>tbl_TransDet_Exp[[#Headers],[&amp;TargetFrameName=None]]</f>
        <v>&amp;TargetFrameName=None</v>
      </c>
      <c r="AJ31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7" s="71"/>
      <c r="AN3127" s="22"/>
      <c r="AO3127" s="22"/>
      <c r="AP3127" s="208"/>
      <c r="AQ3127" s="42" t="e">
        <f>IF(tbl_TransDet_Exp[[#This Row],[Custom SR Type]]="",INDEX(SR_Lookup[Section Name],MATCH(tbl_TransDet_Exp[[#This Row],[Account]],SR_Lookup[Account],0)),tbl_TransDet_Exp[[#This Row],[Custom SR Type]])</f>
        <v>#N/A</v>
      </c>
      <c r="AR3127" s="42">
        <f>VALUE(CONCATENATE(C3127,TEXT(tbl_TransDet_Exp[[#This Row],[Pd]],"00")))</f>
        <v>0</v>
      </c>
      <c r="AS3127" s="42" t="str">
        <f>TEXT(tbl_TransDet_Exp[[#This Row],[Project Id]],"000000")</f>
        <v>000000</v>
      </c>
      <c r="AT3127" s="42" t="e">
        <f>INDEX(Table11[Description],MATCH(tbl_TransDet_Exp[[#This Row],[Account]],Table11[GL Account],0))</f>
        <v>#N/A</v>
      </c>
      <c r="AU31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8" spans="2:47">
      <c r="B3128" s="11"/>
      <c r="C3128" s="243"/>
      <c r="D3128" s="243"/>
      <c r="E3128" s="11"/>
      <c r="F3128" s="11"/>
      <c r="G3128" s="11"/>
      <c r="H3128" s="11"/>
      <c r="I3128" s="11"/>
      <c r="J3128" s="11"/>
      <c r="K3128" s="11"/>
      <c r="L3128" s="11"/>
      <c r="M3128" s="11"/>
      <c r="N3128" s="11"/>
      <c r="O3128" s="244"/>
      <c r="P3128" s="11"/>
      <c r="Q3128" s="245"/>
      <c r="R3128" s="11"/>
      <c r="S3128" s="11"/>
      <c r="T3128" s="11"/>
      <c r="U3128" s="11"/>
      <c r="V3128" s="11"/>
      <c r="W3128" s="11"/>
      <c r="X3128" s="11"/>
      <c r="Y3128" s="11"/>
      <c r="Z3128" s="246"/>
      <c r="AA31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8" s="250" t="e">
        <f>IF(tbl_TransDet_Exp[[#This Row],[+/-  (HR GL Detail)]]&lt;&gt;"",tbl_TransDet_Exp[[#This Row],[+/-  (HR GL Detail)]],IF(#REF!&lt;&gt;"",#REF!,""))</f>
        <v>#REF!</v>
      </c>
      <c r="AC3128" s="250" t="str">
        <f t="shared" si="147"/>
        <v>https://financials.omni.fsu.edu/psp/sprdfi/EMPLOYEE/ERP/c/AUDIT_EXPENSE_FUNCTIONS.TE_EXP_SHEET_INQ.GBL?SHEET_ID=</v>
      </c>
      <c r="AD3128" s="250" t="str">
        <f t="shared" si="148"/>
        <v>&amp;PAGE=EX_SHEET_ENTRY</v>
      </c>
      <c r="AE3128" s="250" t="str">
        <f>IF(LEFT(tbl_TransDet_Exp[[#This Row],[Journal Id]],2)="EX",TEXT(tbl_TransDet_Exp[[#This Row],[Vch /Ex /PayId]],"0000000000"),"")</f>
        <v/>
      </c>
      <c r="AF3128" s="250" t="b">
        <f>IF(tbl_TransDet_Exp[[#This Row],[ER Lookup and Format]]&lt;&gt;"",CONCATENATE(tbl_TransDet_Exp[[#This Row],[https://financials.omni.fsu.edu/psp/sprdfi/EMPLOYEE/ERP/c/AUDIT_EXPENSE_FUNCTIONS.TE_EXP_SHEET_INQ.GBL?SHEET_ID=]],AE3128,tbl_TransDet_Exp[[#This Row],[&amp;PAGE=EX_SHEET_ENTRY]]))</f>
        <v>0</v>
      </c>
      <c r="AG3128" s="250" t="str">
        <f t="shared" si="149"/>
        <v>https://docmgmt.its.fsu.edu/NolijWeb/public/apiLoginCheck.jsp?redir=../documentviewer/%3FdocumentId%3D</v>
      </c>
      <c r="AH31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8" s="250" t="str">
        <f>tbl_TransDet_Exp[[#Headers],[&amp;TargetFrameName=None]]</f>
        <v>&amp;TargetFrameName=None</v>
      </c>
      <c r="AJ31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8" s="71"/>
      <c r="AN3128" s="22"/>
      <c r="AO3128" s="22"/>
      <c r="AP3128" s="208"/>
      <c r="AQ3128" s="42" t="e">
        <f>IF(tbl_TransDet_Exp[[#This Row],[Custom SR Type]]="",INDEX(SR_Lookup[Section Name],MATCH(tbl_TransDet_Exp[[#This Row],[Account]],SR_Lookup[Account],0)),tbl_TransDet_Exp[[#This Row],[Custom SR Type]])</f>
        <v>#N/A</v>
      </c>
      <c r="AR3128" s="42">
        <f>VALUE(CONCATENATE(C3128,TEXT(tbl_TransDet_Exp[[#This Row],[Pd]],"00")))</f>
        <v>0</v>
      </c>
      <c r="AS3128" s="42" t="str">
        <f>TEXT(tbl_TransDet_Exp[[#This Row],[Project Id]],"000000")</f>
        <v>000000</v>
      </c>
      <c r="AT3128" s="42" t="e">
        <f>INDEX(Table11[Description],MATCH(tbl_TransDet_Exp[[#This Row],[Account]],Table11[GL Account],0))</f>
        <v>#N/A</v>
      </c>
      <c r="AU31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29" spans="2:47">
      <c r="B3129" s="11"/>
      <c r="C3129" s="243"/>
      <c r="D3129" s="243"/>
      <c r="E3129" s="11"/>
      <c r="F3129" s="11"/>
      <c r="G3129" s="11"/>
      <c r="H3129" s="11"/>
      <c r="I3129" s="11"/>
      <c r="J3129" s="11"/>
      <c r="K3129" s="11"/>
      <c r="L3129" s="11"/>
      <c r="M3129" s="11"/>
      <c r="N3129" s="11"/>
      <c r="O3129" s="244"/>
      <c r="P3129" s="11"/>
      <c r="Q3129" s="245"/>
      <c r="R3129" s="11"/>
      <c r="S3129" s="11"/>
      <c r="T3129" s="11"/>
      <c r="U3129" s="11"/>
      <c r="V3129" s="11"/>
      <c r="W3129" s="11"/>
      <c r="X3129" s="11"/>
      <c r="Y3129" s="11"/>
      <c r="Z3129" s="246"/>
      <c r="AA31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29" s="250" t="e">
        <f>IF(tbl_TransDet_Exp[[#This Row],[+/-  (HR GL Detail)]]&lt;&gt;"",tbl_TransDet_Exp[[#This Row],[+/-  (HR GL Detail)]],IF(#REF!&lt;&gt;"",#REF!,""))</f>
        <v>#REF!</v>
      </c>
      <c r="AC3129" s="250" t="str">
        <f t="shared" si="147"/>
        <v>https://financials.omni.fsu.edu/psp/sprdfi/EMPLOYEE/ERP/c/AUDIT_EXPENSE_FUNCTIONS.TE_EXP_SHEET_INQ.GBL?SHEET_ID=</v>
      </c>
      <c r="AD3129" s="250" t="str">
        <f t="shared" si="148"/>
        <v>&amp;PAGE=EX_SHEET_ENTRY</v>
      </c>
      <c r="AE3129" s="250" t="str">
        <f>IF(LEFT(tbl_TransDet_Exp[[#This Row],[Journal Id]],2)="EX",TEXT(tbl_TransDet_Exp[[#This Row],[Vch /Ex /PayId]],"0000000000"),"")</f>
        <v/>
      </c>
      <c r="AF3129" s="250" t="b">
        <f>IF(tbl_TransDet_Exp[[#This Row],[ER Lookup and Format]]&lt;&gt;"",CONCATENATE(tbl_TransDet_Exp[[#This Row],[https://financials.omni.fsu.edu/psp/sprdfi/EMPLOYEE/ERP/c/AUDIT_EXPENSE_FUNCTIONS.TE_EXP_SHEET_INQ.GBL?SHEET_ID=]],AE3129,tbl_TransDet_Exp[[#This Row],[&amp;PAGE=EX_SHEET_ENTRY]]))</f>
        <v>0</v>
      </c>
      <c r="AG3129" s="250" t="str">
        <f t="shared" si="149"/>
        <v>https://docmgmt.its.fsu.edu/NolijWeb/public/apiLoginCheck.jsp?redir=../documentviewer/%3FdocumentId%3D</v>
      </c>
      <c r="AH31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29" s="250" t="str">
        <f>tbl_TransDet_Exp[[#Headers],[&amp;TargetFrameName=None]]</f>
        <v>&amp;TargetFrameName=None</v>
      </c>
      <c r="AJ31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29" s="71"/>
      <c r="AN3129" s="22"/>
      <c r="AO3129" s="22"/>
      <c r="AP3129" s="208"/>
      <c r="AQ3129" s="42" t="e">
        <f>IF(tbl_TransDet_Exp[[#This Row],[Custom SR Type]]="",INDEX(SR_Lookup[Section Name],MATCH(tbl_TransDet_Exp[[#This Row],[Account]],SR_Lookup[Account],0)),tbl_TransDet_Exp[[#This Row],[Custom SR Type]])</f>
        <v>#N/A</v>
      </c>
      <c r="AR3129" s="42">
        <f>VALUE(CONCATENATE(C3129,TEXT(tbl_TransDet_Exp[[#This Row],[Pd]],"00")))</f>
        <v>0</v>
      </c>
      <c r="AS3129" s="42" t="str">
        <f>TEXT(tbl_TransDet_Exp[[#This Row],[Project Id]],"000000")</f>
        <v>000000</v>
      </c>
      <c r="AT3129" s="42" t="e">
        <f>INDEX(Table11[Description],MATCH(tbl_TransDet_Exp[[#This Row],[Account]],Table11[GL Account],0))</f>
        <v>#N/A</v>
      </c>
      <c r="AU31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0" spans="2:47">
      <c r="B3130" s="11"/>
      <c r="C3130" s="243"/>
      <c r="D3130" s="243"/>
      <c r="E3130" s="11"/>
      <c r="F3130" s="11"/>
      <c r="G3130" s="11"/>
      <c r="H3130" s="11"/>
      <c r="I3130" s="11"/>
      <c r="J3130" s="11"/>
      <c r="K3130" s="11"/>
      <c r="L3130" s="11"/>
      <c r="M3130" s="11"/>
      <c r="N3130" s="11"/>
      <c r="O3130" s="244"/>
      <c r="P3130" s="11"/>
      <c r="Q3130" s="245"/>
      <c r="R3130" s="11"/>
      <c r="S3130" s="11"/>
      <c r="T3130" s="11"/>
      <c r="U3130" s="11"/>
      <c r="V3130" s="11"/>
      <c r="W3130" s="11"/>
      <c r="X3130" s="11"/>
      <c r="Y3130" s="11"/>
      <c r="Z3130" s="246"/>
      <c r="AA31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0" s="250" t="e">
        <f>IF(tbl_TransDet_Exp[[#This Row],[+/-  (HR GL Detail)]]&lt;&gt;"",tbl_TransDet_Exp[[#This Row],[+/-  (HR GL Detail)]],IF(#REF!&lt;&gt;"",#REF!,""))</f>
        <v>#REF!</v>
      </c>
      <c r="AC3130" s="250" t="str">
        <f t="shared" si="147"/>
        <v>https://financials.omni.fsu.edu/psp/sprdfi/EMPLOYEE/ERP/c/AUDIT_EXPENSE_FUNCTIONS.TE_EXP_SHEET_INQ.GBL?SHEET_ID=</v>
      </c>
      <c r="AD3130" s="250" t="str">
        <f t="shared" si="148"/>
        <v>&amp;PAGE=EX_SHEET_ENTRY</v>
      </c>
      <c r="AE3130" s="250" t="str">
        <f>IF(LEFT(tbl_TransDet_Exp[[#This Row],[Journal Id]],2)="EX",TEXT(tbl_TransDet_Exp[[#This Row],[Vch /Ex /PayId]],"0000000000"),"")</f>
        <v/>
      </c>
      <c r="AF3130" s="250" t="b">
        <f>IF(tbl_TransDet_Exp[[#This Row],[ER Lookup and Format]]&lt;&gt;"",CONCATENATE(tbl_TransDet_Exp[[#This Row],[https://financials.omni.fsu.edu/psp/sprdfi/EMPLOYEE/ERP/c/AUDIT_EXPENSE_FUNCTIONS.TE_EXP_SHEET_INQ.GBL?SHEET_ID=]],AE3130,tbl_TransDet_Exp[[#This Row],[&amp;PAGE=EX_SHEET_ENTRY]]))</f>
        <v>0</v>
      </c>
      <c r="AG3130" s="250" t="str">
        <f t="shared" si="149"/>
        <v>https://docmgmt.its.fsu.edu/NolijWeb/public/apiLoginCheck.jsp?redir=../documentviewer/%3FdocumentId%3D</v>
      </c>
      <c r="AH31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0" s="250" t="str">
        <f>tbl_TransDet_Exp[[#Headers],[&amp;TargetFrameName=None]]</f>
        <v>&amp;TargetFrameName=None</v>
      </c>
      <c r="AJ31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0" s="71"/>
      <c r="AN3130" s="22"/>
      <c r="AO3130" s="22"/>
      <c r="AP3130" s="208"/>
      <c r="AQ3130" s="42" t="e">
        <f>IF(tbl_TransDet_Exp[[#This Row],[Custom SR Type]]="",INDEX(SR_Lookup[Section Name],MATCH(tbl_TransDet_Exp[[#This Row],[Account]],SR_Lookup[Account],0)),tbl_TransDet_Exp[[#This Row],[Custom SR Type]])</f>
        <v>#N/A</v>
      </c>
      <c r="AR3130" s="42">
        <f>VALUE(CONCATENATE(C3130,TEXT(tbl_TransDet_Exp[[#This Row],[Pd]],"00")))</f>
        <v>0</v>
      </c>
      <c r="AS3130" s="42" t="str">
        <f>TEXT(tbl_TransDet_Exp[[#This Row],[Project Id]],"000000")</f>
        <v>000000</v>
      </c>
      <c r="AT3130" s="42" t="e">
        <f>INDEX(Table11[Description],MATCH(tbl_TransDet_Exp[[#This Row],[Account]],Table11[GL Account],0))</f>
        <v>#N/A</v>
      </c>
      <c r="AU31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1" spans="2:47">
      <c r="B3131" s="11"/>
      <c r="C3131" s="243"/>
      <c r="D3131" s="243"/>
      <c r="E3131" s="11"/>
      <c r="F3131" s="11"/>
      <c r="G3131" s="11"/>
      <c r="H3131" s="11"/>
      <c r="I3131" s="11"/>
      <c r="J3131" s="11"/>
      <c r="K3131" s="11"/>
      <c r="L3131" s="11"/>
      <c r="M3131" s="11"/>
      <c r="N3131" s="11"/>
      <c r="O3131" s="244"/>
      <c r="P3131" s="11"/>
      <c r="Q3131" s="245"/>
      <c r="R3131" s="11"/>
      <c r="S3131" s="11"/>
      <c r="T3131" s="11"/>
      <c r="U3131" s="11"/>
      <c r="V3131" s="11"/>
      <c r="W3131" s="11"/>
      <c r="X3131" s="11"/>
      <c r="Y3131" s="11"/>
      <c r="Z3131" s="246"/>
      <c r="AA31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1" s="250" t="e">
        <f>IF(tbl_TransDet_Exp[[#This Row],[+/-  (HR GL Detail)]]&lt;&gt;"",tbl_TransDet_Exp[[#This Row],[+/-  (HR GL Detail)]],IF(#REF!&lt;&gt;"",#REF!,""))</f>
        <v>#REF!</v>
      </c>
      <c r="AC3131" s="250" t="str">
        <f t="shared" si="147"/>
        <v>https://financials.omni.fsu.edu/psp/sprdfi/EMPLOYEE/ERP/c/AUDIT_EXPENSE_FUNCTIONS.TE_EXP_SHEET_INQ.GBL?SHEET_ID=</v>
      </c>
      <c r="AD3131" s="250" t="str">
        <f t="shared" si="148"/>
        <v>&amp;PAGE=EX_SHEET_ENTRY</v>
      </c>
      <c r="AE3131" s="250" t="str">
        <f>IF(LEFT(tbl_TransDet_Exp[[#This Row],[Journal Id]],2)="EX",TEXT(tbl_TransDet_Exp[[#This Row],[Vch /Ex /PayId]],"0000000000"),"")</f>
        <v/>
      </c>
      <c r="AF3131" s="250" t="b">
        <f>IF(tbl_TransDet_Exp[[#This Row],[ER Lookup and Format]]&lt;&gt;"",CONCATENATE(tbl_TransDet_Exp[[#This Row],[https://financials.omni.fsu.edu/psp/sprdfi/EMPLOYEE/ERP/c/AUDIT_EXPENSE_FUNCTIONS.TE_EXP_SHEET_INQ.GBL?SHEET_ID=]],AE3131,tbl_TransDet_Exp[[#This Row],[&amp;PAGE=EX_SHEET_ENTRY]]))</f>
        <v>0</v>
      </c>
      <c r="AG3131" s="250" t="str">
        <f t="shared" si="149"/>
        <v>https://docmgmt.its.fsu.edu/NolijWeb/public/apiLoginCheck.jsp?redir=../documentviewer/%3FdocumentId%3D</v>
      </c>
      <c r="AH31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1" s="250" t="str">
        <f>tbl_TransDet_Exp[[#Headers],[&amp;TargetFrameName=None]]</f>
        <v>&amp;TargetFrameName=None</v>
      </c>
      <c r="AJ31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1" s="71"/>
      <c r="AN3131" s="22"/>
      <c r="AO3131" s="22"/>
      <c r="AP3131" s="208"/>
      <c r="AQ3131" s="42" t="e">
        <f>IF(tbl_TransDet_Exp[[#This Row],[Custom SR Type]]="",INDEX(SR_Lookup[Section Name],MATCH(tbl_TransDet_Exp[[#This Row],[Account]],SR_Lookup[Account],0)),tbl_TransDet_Exp[[#This Row],[Custom SR Type]])</f>
        <v>#N/A</v>
      </c>
      <c r="AR3131" s="42">
        <f>VALUE(CONCATENATE(C3131,TEXT(tbl_TransDet_Exp[[#This Row],[Pd]],"00")))</f>
        <v>0</v>
      </c>
      <c r="AS3131" s="42" t="str">
        <f>TEXT(tbl_TransDet_Exp[[#This Row],[Project Id]],"000000")</f>
        <v>000000</v>
      </c>
      <c r="AT3131" s="42" t="e">
        <f>INDEX(Table11[Description],MATCH(tbl_TransDet_Exp[[#This Row],[Account]],Table11[GL Account],0))</f>
        <v>#N/A</v>
      </c>
      <c r="AU31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2" spans="2:47">
      <c r="B3132" s="11"/>
      <c r="C3132" s="243"/>
      <c r="D3132" s="243"/>
      <c r="E3132" s="11"/>
      <c r="F3132" s="11"/>
      <c r="G3132" s="11"/>
      <c r="H3132" s="11"/>
      <c r="I3132" s="11"/>
      <c r="J3132" s="11"/>
      <c r="K3132" s="11"/>
      <c r="L3132" s="11"/>
      <c r="M3132" s="11"/>
      <c r="N3132" s="11"/>
      <c r="O3132" s="244"/>
      <c r="P3132" s="11"/>
      <c r="Q3132" s="245"/>
      <c r="R3132" s="11"/>
      <c r="S3132" s="11"/>
      <c r="T3132" s="11"/>
      <c r="U3132" s="11"/>
      <c r="V3132" s="11"/>
      <c r="W3132" s="11"/>
      <c r="X3132" s="11"/>
      <c r="Y3132" s="11"/>
      <c r="Z3132" s="246"/>
      <c r="AA31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2" s="250" t="e">
        <f>IF(tbl_TransDet_Exp[[#This Row],[+/-  (HR GL Detail)]]&lt;&gt;"",tbl_TransDet_Exp[[#This Row],[+/-  (HR GL Detail)]],IF(#REF!&lt;&gt;"",#REF!,""))</f>
        <v>#REF!</v>
      </c>
      <c r="AC3132" s="250" t="str">
        <f t="shared" si="147"/>
        <v>https://financials.omni.fsu.edu/psp/sprdfi/EMPLOYEE/ERP/c/AUDIT_EXPENSE_FUNCTIONS.TE_EXP_SHEET_INQ.GBL?SHEET_ID=</v>
      </c>
      <c r="AD3132" s="250" t="str">
        <f t="shared" si="148"/>
        <v>&amp;PAGE=EX_SHEET_ENTRY</v>
      </c>
      <c r="AE3132" s="250" t="str">
        <f>IF(LEFT(tbl_TransDet_Exp[[#This Row],[Journal Id]],2)="EX",TEXT(tbl_TransDet_Exp[[#This Row],[Vch /Ex /PayId]],"0000000000"),"")</f>
        <v/>
      </c>
      <c r="AF3132" s="250" t="b">
        <f>IF(tbl_TransDet_Exp[[#This Row],[ER Lookup and Format]]&lt;&gt;"",CONCATENATE(tbl_TransDet_Exp[[#This Row],[https://financials.omni.fsu.edu/psp/sprdfi/EMPLOYEE/ERP/c/AUDIT_EXPENSE_FUNCTIONS.TE_EXP_SHEET_INQ.GBL?SHEET_ID=]],AE3132,tbl_TransDet_Exp[[#This Row],[&amp;PAGE=EX_SHEET_ENTRY]]))</f>
        <v>0</v>
      </c>
      <c r="AG3132" s="250" t="str">
        <f t="shared" si="149"/>
        <v>https://docmgmt.its.fsu.edu/NolijWeb/public/apiLoginCheck.jsp?redir=../documentviewer/%3FdocumentId%3D</v>
      </c>
      <c r="AH31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2" s="250" t="str">
        <f>tbl_TransDet_Exp[[#Headers],[&amp;TargetFrameName=None]]</f>
        <v>&amp;TargetFrameName=None</v>
      </c>
      <c r="AJ31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2" s="71"/>
      <c r="AN3132" s="22"/>
      <c r="AO3132" s="22"/>
      <c r="AP3132" s="208"/>
      <c r="AQ3132" s="42" t="e">
        <f>IF(tbl_TransDet_Exp[[#This Row],[Custom SR Type]]="",INDEX(SR_Lookup[Section Name],MATCH(tbl_TransDet_Exp[[#This Row],[Account]],SR_Lookup[Account],0)),tbl_TransDet_Exp[[#This Row],[Custom SR Type]])</f>
        <v>#N/A</v>
      </c>
      <c r="AR3132" s="42">
        <f>VALUE(CONCATENATE(C3132,TEXT(tbl_TransDet_Exp[[#This Row],[Pd]],"00")))</f>
        <v>0</v>
      </c>
      <c r="AS3132" s="42" t="str">
        <f>TEXT(tbl_TransDet_Exp[[#This Row],[Project Id]],"000000")</f>
        <v>000000</v>
      </c>
      <c r="AT3132" s="42" t="e">
        <f>INDEX(Table11[Description],MATCH(tbl_TransDet_Exp[[#This Row],[Account]],Table11[GL Account],0))</f>
        <v>#N/A</v>
      </c>
      <c r="AU31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3" spans="2:47">
      <c r="B3133" s="11"/>
      <c r="C3133" s="243"/>
      <c r="D3133" s="243"/>
      <c r="E3133" s="11"/>
      <c r="F3133" s="11"/>
      <c r="G3133" s="11"/>
      <c r="H3133" s="11"/>
      <c r="I3133" s="11"/>
      <c r="J3133" s="11"/>
      <c r="K3133" s="11"/>
      <c r="L3133" s="11"/>
      <c r="M3133" s="11"/>
      <c r="N3133" s="11"/>
      <c r="O3133" s="244"/>
      <c r="P3133" s="11"/>
      <c r="Q3133" s="245"/>
      <c r="R3133" s="11"/>
      <c r="S3133" s="11"/>
      <c r="T3133" s="11"/>
      <c r="U3133" s="11"/>
      <c r="V3133" s="11"/>
      <c r="W3133" s="11"/>
      <c r="X3133" s="11"/>
      <c r="Y3133" s="11"/>
      <c r="Z3133" s="246"/>
      <c r="AA31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3" s="250" t="e">
        <f>IF(tbl_TransDet_Exp[[#This Row],[+/-  (HR GL Detail)]]&lt;&gt;"",tbl_TransDet_Exp[[#This Row],[+/-  (HR GL Detail)]],IF(#REF!&lt;&gt;"",#REF!,""))</f>
        <v>#REF!</v>
      </c>
      <c r="AC3133" s="250" t="str">
        <f t="shared" si="147"/>
        <v>https://financials.omni.fsu.edu/psp/sprdfi/EMPLOYEE/ERP/c/AUDIT_EXPENSE_FUNCTIONS.TE_EXP_SHEET_INQ.GBL?SHEET_ID=</v>
      </c>
      <c r="AD3133" s="250" t="str">
        <f t="shared" si="148"/>
        <v>&amp;PAGE=EX_SHEET_ENTRY</v>
      </c>
      <c r="AE3133" s="250" t="str">
        <f>IF(LEFT(tbl_TransDet_Exp[[#This Row],[Journal Id]],2)="EX",TEXT(tbl_TransDet_Exp[[#This Row],[Vch /Ex /PayId]],"0000000000"),"")</f>
        <v/>
      </c>
      <c r="AF3133" s="250" t="b">
        <f>IF(tbl_TransDet_Exp[[#This Row],[ER Lookup and Format]]&lt;&gt;"",CONCATENATE(tbl_TransDet_Exp[[#This Row],[https://financials.omni.fsu.edu/psp/sprdfi/EMPLOYEE/ERP/c/AUDIT_EXPENSE_FUNCTIONS.TE_EXP_SHEET_INQ.GBL?SHEET_ID=]],AE3133,tbl_TransDet_Exp[[#This Row],[&amp;PAGE=EX_SHEET_ENTRY]]))</f>
        <v>0</v>
      </c>
      <c r="AG3133" s="250" t="str">
        <f t="shared" si="149"/>
        <v>https://docmgmt.its.fsu.edu/NolijWeb/public/apiLoginCheck.jsp?redir=../documentviewer/%3FdocumentId%3D</v>
      </c>
      <c r="AH31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3" s="250" t="str">
        <f>tbl_TransDet_Exp[[#Headers],[&amp;TargetFrameName=None]]</f>
        <v>&amp;TargetFrameName=None</v>
      </c>
      <c r="AJ31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3" s="71"/>
      <c r="AN3133" s="22"/>
      <c r="AO3133" s="22"/>
      <c r="AP3133" s="208"/>
      <c r="AQ3133" s="42" t="e">
        <f>IF(tbl_TransDet_Exp[[#This Row],[Custom SR Type]]="",INDEX(SR_Lookup[Section Name],MATCH(tbl_TransDet_Exp[[#This Row],[Account]],SR_Lookup[Account],0)),tbl_TransDet_Exp[[#This Row],[Custom SR Type]])</f>
        <v>#N/A</v>
      </c>
      <c r="AR3133" s="42">
        <f>VALUE(CONCATENATE(C3133,TEXT(tbl_TransDet_Exp[[#This Row],[Pd]],"00")))</f>
        <v>0</v>
      </c>
      <c r="AS3133" s="42" t="str">
        <f>TEXT(tbl_TransDet_Exp[[#This Row],[Project Id]],"000000")</f>
        <v>000000</v>
      </c>
      <c r="AT3133" s="42" t="e">
        <f>INDEX(Table11[Description],MATCH(tbl_TransDet_Exp[[#This Row],[Account]],Table11[GL Account],0))</f>
        <v>#N/A</v>
      </c>
      <c r="AU31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4" spans="2:47">
      <c r="B3134" s="11"/>
      <c r="C3134" s="243"/>
      <c r="D3134" s="243"/>
      <c r="E3134" s="11"/>
      <c r="F3134" s="11"/>
      <c r="G3134" s="11"/>
      <c r="H3134" s="11"/>
      <c r="I3134" s="11"/>
      <c r="J3134" s="11"/>
      <c r="K3134" s="11"/>
      <c r="L3134" s="11"/>
      <c r="M3134" s="11"/>
      <c r="N3134" s="11"/>
      <c r="O3134" s="244"/>
      <c r="P3134" s="11"/>
      <c r="Q3134" s="245"/>
      <c r="R3134" s="11"/>
      <c r="S3134" s="11"/>
      <c r="T3134" s="11"/>
      <c r="U3134" s="11"/>
      <c r="V3134" s="11"/>
      <c r="W3134" s="11"/>
      <c r="X3134" s="11"/>
      <c r="Y3134" s="11"/>
      <c r="Z3134" s="246"/>
      <c r="AA31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4" s="250" t="e">
        <f>IF(tbl_TransDet_Exp[[#This Row],[+/-  (HR GL Detail)]]&lt;&gt;"",tbl_TransDet_Exp[[#This Row],[+/-  (HR GL Detail)]],IF(#REF!&lt;&gt;"",#REF!,""))</f>
        <v>#REF!</v>
      </c>
      <c r="AC3134" s="250" t="str">
        <f t="shared" si="147"/>
        <v>https://financials.omni.fsu.edu/psp/sprdfi/EMPLOYEE/ERP/c/AUDIT_EXPENSE_FUNCTIONS.TE_EXP_SHEET_INQ.GBL?SHEET_ID=</v>
      </c>
      <c r="AD3134" s="250" t="str">
        <f t="shared" si="148"/>
        <v>&amp;PAGE=EX_SHEET_ENTRY</v>
      </c>
      <c r="AE3134" s="250" t="str">
        <f>IF(LEFT(tbl_TransDet_Exp[[#This Row],[Journal Id]],2)="EX",TEXT(tbl_TransDet_Exp[[#This Row],[Vch /Ex /PayId]],"0000000000"),"")</f>
        <v/>
      </c>
      <c r="AF3134" s="250" t="b">
        <f>IF(tbl_TransDet_Exp[[#This Row],[ER Lookup and Format]]&lt;&gt;"",CONCATENATE(tbl_TransDet_Exp[[#This Row],[https://financials.omni.fsu.edu/psp/sprdfi/EMPLOYEE/ERP/c/AUDIT_EXPENSE_FUNCTIONS.TE_EXP_SHEET_INQ.GBL?SHEET_ID=]],AE3134,tbl_TransDet_Exp[[#This Row],[&amp;PAGE=EX_SHEET_ENTRY]]))</f>
        <v>0</v>
      </c>
      <c r="AG3134" s="250" t="str">
        <f t="shared" si="149"/>
        <v>https://docmgmt.its.fsu.edu/NolijWeb/public/apiLoginCheck.jsp?redir=../documentviewer/%3FdocumentId%3D</v>
      </c>
      <c r="AH31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4" s="250" t="str">
        <f>tbl_TransDet_Exp[[#Headers],[&amp;TargetFrameName=None]]</f>
        <v>&amp;TargetFrameName=None</v>
      </c>
      <c r="AJ31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4" s="71"/>
      <c r="AN3134" s="22"/>
      <c r="AO3134" s="22"/>
      <c r="AP3134" s="208"/>
      <c r="AQ3134" s="42" t="e">
        <f>IF(tbl_TransDet_Exp[[#This Row],[Custom SR Type]]="",INDEX(SR_Lookup[Section Name],MATCH(tbl_TransDet_Exp[[#This Row],[Account]],SR_Lookup[Account],0)),tbl_TransDet_Exp[[#This Row],[Custom SR Type]])</f>
        <v>#N/A</v>
      </c>
      <c r="AR3134" s="42">
        <f>VALUE(CONCATENATE(C3134,TEXT(tbl_TransDet_Exp[[#This Row],[Pd]],"00")))</f>
        <v>0</v>
      </c>
      <c r="AS3134" s="42" t="str">
        <f>TEXT(tbl_TransDet_Exp[[#This Row],[Project Id]],"000000")</f>
        <v>000000</v>
      </c>
      <c r="AT3134" s="42" t="e">
        <f>INDEX(Table11[Description],MATCH(tbl_TransDet_Exp[[#This Row],[Account]],Table11[GL Account],0))</f>
        <v>#N/A</v>
      </c>
      <c r="AU31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5" spans="2:47">
      <c r="B3135" s="11"/>
      <c r="C3135" s="243"/>
      <c r="D3135" s="243"/>
      <c r="E3135" s="11"/>
      <c r="F3135" s="11"/>
      <c r="G3135" s="11"/>
      <c r="H3135" s="11"/>
      <c r="I3135" s="11"/>
      <c r="J3135" s="11"/>
      <c r="K3135" s="11"/>
      <c r="L3135" s="11"/>
      <c r="M3135" s="11"/>
      <c r="N3135" s="11"/>
      <c r="O3135" s="244"/>
      <c r="P3135" s="11"/>
      <c r="Q3135" s="245"/>
      <c r="R3135" s="11"/>
      <c r="S3135" s="11"/>
      <c r="T3135" s="11"/>
      <c r="U3135" s="11"/>
      <c r="V3135" s="11"/>
      <c r="W3135" s="11"/>
      <c r="X3135" s="11"/>
      <c r="Y3135" s="11"/>
      <c r="Z3135" s="246"/>
      <c r="AA31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5" s="250" t="e">
        <f>IF(tbl_TransDet_Exp[[#This Row],[+/-  (HR GL Detail)]]&lt;&gt;"",tbl_TransDet_Exp[[#This Row],[+/-  (HR GL Detail)]],IF(#REF!&lt;&gt;"",#REF!,""))</f>
        <v>#REF!</v>
      </c>
      <c r="AC3135" s="250" t="str">
        <f t="shared" si="147"/>
        <v>https://financials.omni.fsu.edu/psp/sprdfi/EMPLOYEE/ERP/c/AUDIT_EXPENSE_FUNCTIONS.TE_EXP_SHEET_INQ.GBL?SHEET_ID=</v>
      </c>
      <c r="AD3135" s="250" t="str">
        <f t="shared" si="148"/>
        <v>&amp;PAGE=EX_SHEET_ENTRY</v>
      </c>
      <c r="AE3135" s="250" t="str">
        <f>IF(LEFT(tbl_TransDet_Exp[[#This Row],[Journal Id]],2)="EX",TEXT(tbl_TransDet_Exp[[#This Row],[Vch /Ex /PayId]],"0000000000"),"")</f>
        <v/>
      </c>
      <c r="AF3135" s="250" t="b">
        <f>IF(tbl_TransDet_Exp[[#This Row],[ER Lookup and Format]]&lt;&gt;"",CONCATENATE(tbl_TransDet_Exp[[#This Row],[https://financials.omni.fsu.edu/psp/sprdfi/EMPLOYEE/ERP/c/AUDIT_EXPENSE_FUNCTIONS.TE_EXP_SHEET_INQ.GBL?SHEET_ID=]],AE3135,tbl_TransDet_Exp[[#This Row],[&amp;PAGE=EX_SHEET_ENTRY]]))</f>
        <v>0</v>
      </c>
      <c r="AG3135" s="250" t="str">
        <f t="shared" si="149"/>
        <v>https://docmgmt.its.fsu.edu/NolijWeb/public/apiLoginCheck.jsp?redir=../documentviewer/%3FdocumentId%3D</v>
      </c>
      <c r="AH31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5" s="250" t="str">
        <f>tbl_TransDet_Exp[[#Headers],[&amp;TargetFrameName=None]]</f>
        <v>&amp;TargetFrameName=None</v>
      </c>
      <c r="AJ31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5" s="71"/>
      <c r="AN3135" s="22"/>
      <c r="AO3135" s="22"/>
      <c r="AP3135" s="208"/>
      <c r="AQ3135" s="42" t="e">
        <f>IF(tbl_TransDet_Exp[[#This Row],[Custom SR Type]]="",INDEX(SR_Lookup[Section Name],MATCH(tbl_TransDet_Exp[[#This Row],[Account]],SR_Lookup[Account],0)),tbl_TransDet_Exp[[#This Row],[Custom SR Type]])</f>
        <v>#N/A</v>
      </c>
      <c r="AR3135" s="42">
        <f>VALUE(CONCATENATE(C3135,TEXT(tbl_TransDet_Exp[[#This Row],[Pd]],"00")))</f>
        <v>0</v>
      </c>
      <c r="AS3135" s="42" t="str">
        <f>TEXT(tbl_TransDet_Exp[[#This Row],[Project Id]],"000000")</f>
        <v>000000</v>
      </c>
      <c r="AT3135" s="42" t="e">
        <f>INDEX(Table11[Description],MATCH(tbl_TransDet_Exp[[#This Row],[Account]],Table11[GL Account],0))</f>
        <v>#N/A</v>
      </c>
      <c r="AU31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6" spans="2:47">
      <c r="B3136" s="11"/>
      <c r="C3136" s="243"/>
      <c r="D3136" s="243"/>
      <c r="E3136" s="11"/>
      <c r="F3136" s="11"/>
      <c r="G3136" s="11"/>
      <c r="H3136" s="11"/>
      <c r="I3136" s="11"/>
      <c r="J3136" s="11"/>
      <c r="K3136" s="11"/>
      <c r="L3136" s="11"/>
      <c r="M3136" s="11"/>
      <c r="N3136" s="11"/>
      <c r="O3136" s="244"/>
      <c r="P3136" s="11"/>
      <c r="Q3136" s="245"/>
      <c r="R3136" s="11"/>
      <c r="S3136" s="11"/>
      <c r="T3136" s="11"/>
      <c r="U3136" s="11"/>
      <c r="V3136" s="11"/>
      <c r="W3136" s="11"/>
      <c r="X3136" s="11"/>
      <c r="Y3136" s="11"/>
      <c r="Z3136" s="246"/>
      <c r="AA31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6" s="250" t="e">
        <f>IF(tbl_TransDet_Exp[[#This Row],[+/-  (HR GL Detail)]]&lt;&gt;"",tbl_TransDet_Exp[[#This Row],[+/-  (HR GL Detail)]],IF(#REF!&lt;&gt;"",#REF!,""))</f>
        <v>#REF!</v>
      </c>
      <c r="AC3136" s="250" t="str">
        <f t="shared" si="147"/>
        <v>https://financials.omni.fsu.edu/psp/sprdfi/EMPLOYEE/ERP/c/AUDIT_EXPENSE_FUNCTIONS.TE_EXP_SHEET_INQ.GBL?SHEET_ID=</v>
      </c>
      <c r="AD3136" s="250" t="str">
        <f t="shared" si="148"/>
        <v>&amp;PAGE=EX_SHEET_ENTRY</v>
      </c>
      <c r="AE3136" s="250" t="str">
        <f>IF(LEFT(tbl_TransDet_Exp[[#This Row],[Journal Id]],2)="EX",TEXT(tbl_TransDet_Exp[[#This Row],[Vch /Ex /PayId]],"0000000000"),"")</f>
        <v/>
      </c>
      <c r="AF3136" s="250" t="b">
        <f>IF(tbl_TransDet_Exp[[#This Row],[ER Lookup and Format]]&lt;&gt;"",CONCATENATE(tbl_TransDet_Exp[[#This Row],[https://financials.omni.fsu.edu/psp/sprdfi/EMPLOYEE/ERP/c/AUDIT_EXPENSE_FUNCTIONS.TE_EXP_SHEET_INQ.GBL?SHEET_ID=]],AE3136,tbl_TransDet_Exp[[#This Row],[&amp;PAGE=EX_SHEET_ENTRY]]))</f>
        <v>0</v>
      </c>
      <c r="AG3136" s="250" t="str">
        <f t="shared" si="149"/>
        <v>https://docmgmt.its.fsu.edu/NolijWeb/public/apiLoginCheck.jsp?redir=../documentviewer/%3FdocumentId%3D</v>
      </c>
      <c r="AH31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6" s="250" t="str">
        <f>tbl_TransDet_Exp[[#Headers],[&amp;TargetFrameName=None]]</f>
        <v>&amp;TargetFrameName=None</v>
      </c>
      <c r="AJ31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6" s="71"/>
      <c r="AN3136" s="22"/>
      <c r="AO3136" s="22"/>
      <c r="AP3136" s="208"/>
      <c r="AQ3136" s="42" t="e">
        <f>IF(tbl_TransDet_Exp[[#This Row],[Custom SR Type]]="",INDEX(SR_Lookup[Section Name],MATCH(tbl_TransDet_Exp[[#This Row],[Account]],SR_Lookup[Account],0)),tbl_TransDet_Exp[[#This Row],[Custom SR Type]])</f>
        <v>#N/A</v>
      </c>
      <c r="AR3136" s="42">
        <f>VALUE(CONCATENATE(C3136,TEXT(tbl_TransDet_Exp[[#This Row],[Pd]],"00")))</f>
        <v>0</v>
      </c>
      <c r="AS3136" s="42" t="str">
        <f>TEXT(tbl_TransDet_Exp[[#This Row],[Project Id]],"000000")</f>
        <v>000000</v>
      </c>
      <c r="AT3136" s="42" t="e">
        <f>INDEX(Table11[Description],MATCH(tbl_TransDet_Exp[[#This Row],[Account]],Table11[GL Account],0))</f>
        <v>#N/A</v>
      </c>
      <c r="AU31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7" spans="2:47">
      <c r="B3137" s="11"/>
      <c r="C3137" s="243"/>
      <c r="D3137" s="243"/>
      <c r="E3137" s="11"/>
      <c r="F3137" s="11"/>
      <c r="G3137" s="11"/>
      <c r="H3137" s="11"/>
      <c r="I3137" s="11"/>
      <c r="J3137" s="11"/>
      <c r="K3137" s="11"/>
      <c r="L3137" s="11"/>
      <c r="M3137" s="11"/>
      <c r="N3137" s="11"/>
      <c r="O3137" s="244"/>
      <c r="P3137" s="11"/>
      <c r="Q3137" s="245"/>
      <c r="R3137" s="11"/>
      <c r="S3137" s="11"/>
      <c r="T3137" s="11"/>
      <c r="U3137" s="11"/>
      <c r="V3137" s="11"/>
      <c r="W3137" s="11"/>
      <c r="X3137" s="11"/>
      <c r="Y3137" s="11"/>
      <c r="Z3137" s="246"/>
      <c r="AA31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7" s="250" t="e">
        <f>IF(tbl_TransDet_Exp[[#This Row],[+/-  (HR GL Detail)]]&lt;&gt;"",tbl_TransDet_Exp[[#This Row],[+/-  (HR GL Detail)]],IF(#REF!&lt;&gt;"",#REF!,""))</f>
        <v>#REF!</v>
      </c>
      <c r="AC3137" s="250" t="str">
        <f t="shared" si="147"/>
        <v>https://financials.omni.fsu.edu/psp/sprdfi/EMPLOYEE/ERP/c/AUDIT_EXPENSE_FUNCTIONS.TE_EXP_SHEET_INQ.GBL?SHEET_ID=</v>
      </c>
      <c r="AD3137" s="250" t="str">
        <f t="shared" si="148"/>
        <v>&amp;PAGE=EX_SHEET_ENTRY</v>
      </c>
      <c r="AE3137" s="250" t="str">
        <f>IF(LEFT(tbl_TransDet_Exp[[#This Row],[Journal Id]],2)="EX",TEXT(tbl_TransDet_Exp[[#This Row],[Vch /Ex /PayId]],"0000000000"),"")</f>
        <v/>
      </c>
      <c r="AF3137" s="250" t="b">
        <f>IF(tbl_TransDet_Exp[[#This Row],[ER Lookup and Format]]&lt;&gt;"",CONCATENATE(tbl_TransDet_Exp[[#This Row],[https://financials.omni.fsu.edu/psp/sprdfi/EMPLOYEE/ERP/c/AUDIT_EXPENSE_FUNCTIONS.TE_EXP_SHEET_INQ.GBL?SHEET_ID=]],AE3137,tbl_TransDet_Exp[[#This Row],[&amp;PAGE=EX_SHEET_ENTRY]]))</f>
        <v>0</v>
      </c>
      <c r="AG3137" s="250" t="str">
        <f t="shared" si="149"/>
        <v>https://docmgmt.its.fsu.edu/NolijWeb/public/apiLoginCheck.jsp?redir=../documentviewer/%3FdocumentId%3D</v>
      </c>
      <c r="AH31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7" s="250" t="str">
        <f>tbl_TransDet_Exp[[#Headers],[&amp;TargetFrameName=None]]</f>
        <v>&amp;TargetFrameName=None</v>
      </c>
      <c r="AJ31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7" s="71"/>
      <c r="AN3137" s="22"/>
      <c r="AO3137" s="22"/>
      <c r="AP3137" s="208"/>
      <c r="AQ3137" s="42" t="e">
        <f>IF(tbl_TransDet_Exp[[#This Row],[Custom SR Type]]="",INDEX(SR_Lookup[Section Name],MATCH(tbl_TransDet_Exp[[#This Row],[Account]],SR_Lookup[Account],0)),tbl_TransDet_Exp[[#This Row],[Custom SR Type]])</f>
        <v>#N/A</v>
      </c>
      <c r="AR3137" s="42">
        <f>VALUE(CONCATENATE(C3137,TEXT(tbl_TransDet_Exp[[#This Row],[Pd]],"00")))</f>
        <v>0</v>
      </c>
      <c r="AS3137" s="42" t="str">
        <f>TEXT(tbl_TransDet_Exp[[#This Row],[Project Id]],"000000")</f>
        <v>000000</v>
      </c>
      <c r="AT3137" s="42" t="e">
        <f>INDEX(Table11[Description],MATCH(tbl_TransDet_Exp[[#This Row],[Account]],Table11[GL Account],0))</f>
        <v>#N/A</v>
      </c>
      <c r="AU31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8" spans="2:47">
      <c r="B3138" s="11"/>
      <c r="C3138" s="243"/>
      <c r="D3138" s="243"/>
      <c r="E3138" s="11"/>
      <c r="F3138" s="11"/>
      <c r="G3138" s="11"/>
      <c r="H3138" s="11"/>
      <c r="I3138" s="11"/>
      <c r="J3138" s="11"/>
      <c r="K3138" s="11"/>
      <c r="L3138" s="11"/>
      <c r="M3138" s="11"/>
      <c r="N3138" s="11"/>
      <c r="O3138" s="244"/>
      <c r="P3138" s="11"/>
      <c r="Q3138" s="245"/>
      <c r="R3138" s="11"/>
      <c r="S3138" s="11"/>
      <c r="T3138" s="11"/>
      <c r="U3138" s="11"/>
      <c r="V3138" s="11"/>
      <c r="W3138" s="11"/>
      <c r="X3138" s="11"/>
      <c r="Y3138" s="11"/>
      <c r="Z3138" s="246"/>
      <c r="AA31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8" s="250" t="e">
        <f>IF(tbl_TransDet_Exp[[#This Row],[+/-  (HR GL Detail)]]&lt;&gt;"",tbl_TransDet_Exp[[#This Row],[+/-  (HR GL Detail)]],IF(#REF!&lt;&gt;"",#REF!,""))</f>
        <v>#REF!</v>
      </c>
      <c r="AC3138" s="250" t="str">
        <f t="shared" si="147"/>
        <v>https://financials.omni.fsu.edu/psp/sprdfi/EMPLOYEE/ERP/c/AUDIT_EXPENSE_FUNCTIONS.TE_EXP_SHEET_INQ.GBL?SHEET_ID=</v>
      </c>
      <c r="AD3138" s="250" t="str">
        <f t="shared" si="148"/>
        <v>&amp;PAGE=EX_SHEET_ENTRY</v>
      </c>
      <c r="AE3138" s="250" t="str">
        <f>IF(LEFT(tbl_TransDet_Exp[[#This Row],[Journal Id]],2)="EX",TEXT(tbl_TransDet_Exp[[#This Row],[Vch /Ex /PayId]],"0000000000"),"")</f>
        <v/>
      </c>
      <c r="AF3138" s="250" t="b">
        <f>IF(tbl_TransDet_Exp[[#This Row],[ER Lookup and Format]]&lt;&gt;"",CONCATENATE(tbl_TransDet_Exp[[#This Row],[https://financials.omni.fsu.edu/psp/sprdfi/EMPLOYEE/ERP/c/AUDIT_EXPENSE_FUNCTIONS.TE_EXP_SHEET_INQ.GBL?SHEET_ID=]],AE3138,tbl_TransDet_Exp[[#This Row],[&amp;PAGE=EX_SHEET_ENTRY]]))</f>
        <v>0</v>
      </c>
      <c r="AG3138" s="250" t="str">
        <f t="shared" si="149"/>
        <v>https://docmgmt.its.fsu.edu/NolijWeb/public/apiLoginCheck.jsp?redir=../documentviewer/%3FdocumentId%3D</v>
      </c>
      <c r="AH31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8" s="250" t="str">
        <f>tbl_TransDet_Exp[[#Headers],[&amp;TargetFrameName=None]]</f>
        <v>&amp;TargetFrameName=None</v>
      </c>
      <c r="AJ31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8" s="71"/>
      <c r="AN3138" s="22"/>
      <c r="AO3138" s="22"/>
      <c r="AP3138" s="208"/>
      <c r="AQ3138" s="42" t="e">
        <f>IF(tbl_TransDet_Exp[[#This Row],[Custom SR Type]]="",INDEX(SR_Lookup[Section Name],MATCH(tbl_TransDet_Exp[[#This Row],[Account]],SR_Lookup[Account],0)),tbl_TransDet_Exp[[#This Row],[Custom SR Type]])</f>
        <v>#N/A</v>
      </c>
      <c r="AR3138" s="42">
        <f>VALUE(CONCATENATE(C3138,TEXT(tbl_TransDet_Exp[[#This Row],[Pd]],"00")))</f>
        <v>0</v>
      </c>
      <c r="AS3138" s="42" t="str">
        <f>TEXT(tbl_TransDet_Exp[[#This Row],[Project Id]],"000000")</f>
        <v>000000</v>
      </c>
      <c r="AT3138" s="42" t="e">
        <f>INDEX(Table11[Description],MATCH(tbl_TransDet_Exp[[#This Row],[Account]],Table11[GL Account],0))</f>
        <v>#N/A</v>
      </c>
      <c r="AU31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39" spans="2:47">
      <c r="B3139" s="11"/>
      <c r="C3139" s="243"/>
      <c r="D3139" s="243"/>
      <c r="E3139" s="11"/>
      <c r="F3139" s="11"/>
      <c r="G3139" s="11"/>
      <c r="H3139" s="11"/>
      <c r="I3139" s="11"/>
      <c r="J3139" s="11"/>
      <c r="K3139" s="11"/>
      <c r="L3139" s="11"/>
      <c r="M3139" s="11"/>
      <c r="N3139" s="11"/>
      <c r="O3139" s="244"/>
      <c r="P3139" s="11"/>
      <c r="Q3139" s="245"/>
      <c r="R3139" s="11"/>
      <c r="S3139" s="11"/>
      <c r="T3139" s="11"/>
      <c r="U3139" s="11"/>
      <c r="V3139" s="11"/>
      <c r="W3139" s="11"/>
      <c r="X3139" s="11"/>
      <c r="Y3139" s="11"/>
      <c r="Z3139" s="246"/>
      <c r="AA31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39" s="250" t="e">
        <f>IF(tbl_TransDet_Exp[[#This Row],[+/-  (HR GL Detail)]]&lt;&gt;"",tbl_TransDet_Exp[[#This Row],[+/-  (HR GL Detail)]],IF(#REF!&lt;&gt;"",#REF!,""))</f>
        <v>#REF!</v>
      </c>
      <c r="AC3139" s="250" t="str">
        <f t="shared" si="147"/>
        <v>https://financials.omni.fsu.edu/psp/sprdfi/EMPLOYEE/ERP/c/AUDIT_EXPENSE_FUNCTIONS.TE_EXP_SHEET_INQ.GBL?SHEET_ID=</v>
      </c>
      <c r="AD3139" s="250" t="str">
        <f t="shared" si="148"/>
        <v>&amp;PAGE=EX_SHEET_ENTRY</v>
      </c>
      <c r="AE3139" s="250" t="str">
        <f>IF(LEFT(tbl_TransDet_Exp[[#This Row],[Journal Id]],2)="EX",TEXT(tbl_TransDet_Exp[[#This Row],[Vch /Ex /PayId]],"0000000000"),"")</f>
        <v/>
      </c>
      <c r="AF3139" s="250" t="b">
        <f>IF(tbl_TransDet_Exp[[#This Row],[ER Lookup and Format]]&lt;&gt;"",CONCATENATE(tbl_TransDet_Exp[[#This Row],[https://financials.omni.fsu.edu/psp/sprdfi/EMPLOYEE/ERP/c/AUDIT_EXPENSE_FUNCTIONS.TE_EXP_SHEET_INQ.GBL?SHEET_ID=]],AE3139,tbl_TransDet_Exp[[#This Row],[&amp;PAGE=EX_SHEET_ENTRY]]))</f>
        <v>0</v>
      </c>
      <c r="AG3139" s="250" t="str">
        <f t="shared" si="149"/>
        <v>https://docmgmt.its.fsu.edu/NolijWeb/public/apiLoginCheck.jsp?redir=../documentviewer/%3FdocumentId%3D</v>
      </c>
      <c r="AH31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39" s="250" t="str">
        <f>tbl_TransDet_Exp[[#Headers],[&amp;TargetFrameName=None]]</f>
        <v>&amp;TargetFrameName=None</v>
      </c>
      <c r="AJ31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39" s="71"/>
      <c r="AN3139" s="22"/>
      <c r="AO3139" s="22"/>
      <c r="AP3139" s="208"/>
      <c r="AQ3139" s="42" t="e">
        <f>IF(tbl_TransDet_Exp[[#This Row],[Custom SR Type]]="",INDEX(SR_Lookup[Section Name],MATCH(tbl_TransDet_Exp[[#This Row],[Account]],SR_Lookup[Account],0)),tbl_TransDet_Exp[[#This Row],[Custom SR Type]])</f>
        <v>#N/A</v>
      </c>
      <c r="AR3139" s="42">
        <f>VALUE(CONCATENATE(C3139,TEXT(tbl_TransDet_Exp[[#This Row],[Pd]],"00")))</f>
        <v>0</v>
      </c>
      <c r="AS3139" s="42" t="str">
        <f>TEXT(tbl_TransDet_Exp[[#This Row],[Project Id]],"000000")</f>
        <v>000000</v>
      </c>
      <c r="AT3139" s="42" t="e">
        <f>INDEX(Table11[Description],MATCH(tbl_TransDet_Exp[[#This Row],[Account]],Table11[GL Account],0))</f>
        <v>#N/A</v>
      </c>
      <c r="AU31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0" spans="2:47">
      <c r="B3140" s="11"/>
      <c r="C3140" s="243"/>
      <c r="D3140" s="243"/>
      <c r="E3140" s="11"/>
      <c r="F3140" s="11"/>
      <c r="G3140" s="11"/>
      <c r="H3140" s="11"/>
      <c r="I3140" s="11"/>
      <c r="J3140" s="11"/>
      <c r="K3140" s="11"/>
      <c r="L3140" s="11"/>
      <c r="M3140" s="11"/>
      <c r="N3140" s="11"/>
      <c r="O3140" s="244"/>
      <c r="P3140" s="11"/>
      <c r="Q3140" s="245"/>
      <c r="R3140" s="11"/>
      <c r="S3140" s="11"/>
      <c r="T3140" s="11"/>
      <c r="U3140" s="11"/>
      <c r="V3140" s="11"/>
      <c r="W3140" s="11"/>
      <c r="X3140" s="11"/>
      <c r="Y3140" s="11"/>
      <c r="Z3140" s="246"/>
      <c r="AA31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0" s="250" t="e">
        <f>IF(tbl_TransDet_Exp[[#This Row],[+/-  (HR GL Detail)]]&lt;&gt;"",tbl_TransDet_Exp[[#This Row],[+/-  (HR GL Detail)]],IF(#REF!&lt;&gt;"",#REF!,""))</f>
        <v>#REF!</v>
      </c>
      <c r="AC3140" s="250" t="str">
        <f t="shared" si="147"/>
        <v>https://financials.omni.fsu.edu/psp/sprdfi/EMPLOYEE/ERP/c/AUDIT_EXPENSE_FUNCTIONS.TE_EXP_SHEET_INQ.GBL?SHEET_ID=</v>
      </c>
      <c r="AD3140" s="250" t="str">
        <f t="shared" si="148"/>
        <v>&amp;PAGE=EX_SHEET_ENTRY</v>
      </c>
      <c r="AE3140" s="250" t="str">
        <f>IF(LEFT(tbl_TransDet_Exp[[#This Row],[Journal Id]],2)="EX",TEXT(tbl_TransDet_Exp[[#This Row],[Vch /Ex /PayId]],"0000000000"),"")</f>
        <v/>
      </c>
      <c r="AF3140" s="250" t="b">
        <f>IF(tbl_TransDet_Exp[[#This Row],[ER Lookup and Format]]&lt;&gt;"",CONCATENATE(tbl_TransDet_Exp[[#This Row],[https://financials.omni.fsu.edu/psp/sprdfi/EMPLOYEE/ERP/c/AUDIT_EXPENSE_FUNCTIONS.TE_EXP_SHEET_INQ.GBL?SHEET_ID=]],AE3140,tbl_TransDet_Exp[[#This Row],[&amp;PAGE=EX_SHEET_ENTRY]]))</f>
        <v>0</v>
      </c>
      <c r="AG3140" s="250" t="str">
        <f t="shared" si="149"/>
        <v>https://docmgmt.its.fsu.edu/NolijWeb/public/apiLoginCheck.jsp?redir=../documentviewer/%3FdocumentId%3D</v>
      </c>
      <c r="AH31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0" s="250" t="str">
        <f>tbl_TransDet_Exp[[#Headers],[&amp;TargetFrameName=None]]</f>
        <v>&amp;TargetFrameName=None</v>
      </c>
      <c r="AJ31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0" s="71"/>
      <c r="AN3140" s="22"/>
      <c r="AO3140" s="22"/>
      <c r="AP3140" s="208"/>
      <c r="AQ3140" s="42" t="e">
        <f>IF(tbl_TransDet_Exp[[#This Row],[Custom SR Type]]="",INDEX(SR_Lookup[Section Name],MATCH(tbl_TransDet_Exp[[#This Row],[Account]],SR_Lookup[Account],0)),tbl_TransDet_Exp[[#This Row],[Custom SR Type]])</f>
        <v>#N/A</v>
      </c>
      <c r="AR3140" s="42">
        <f>VALUE(CONCATENATE(C3140,TEXT(tbl_TransDet_Exp[[#This Row],[Pd]],"00")))</f>
        <v>0</v>
      </c>
      <c r="AS3140" s="42" t="str">
        <f>TEXT(tbl_TransDet_Exp[[#This Row],[Project Id]],"000000")</f>
        <v>000000</v>
      </c>
      <c r="AT3140" s="42" t="e">
        <f>INDEX(Table11[Description],MATCH(tbl_TransDet_Exp[[#This Row],[Account]],Table11[GL Account],0))</f>
        <v>#N/A</v>
      </c>
      <c r="AU31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1" spans="2:47">
      <c r="B3141" s="11"/>
      <c r="C3141" s="243"/>
      <c r="D3141" s="243"/>
      <c r="E3141" s="11"/>
      <c r="F3141" s="11"/>
      <c r="G3141" s="11"/>
      <c r="H3141" s="11"/>
      <c r="I3141" s="11"/>
      <c r="J3141" s="11"/>
      <c r="K3141" s="11"/>
      <c r="L3141" s="11"/>
      <c r="M3141" s="11"/>
      <c r="N3141" s="11"/>
      <c r="O3141" s="244"/>
      <c r="P3141" s="11"/>
      <c r="Q3141" s="245"/>
      <c r="R3141" s="11"/>
      <c r="S3141" s="11"/>
      <c r="T3141" s="11"/>
      <c r="U3141" s="11"/>
      <c r="V3141" s="11"/>
      <c r="W3141" s="11"/>
      <c r="X3141" s="11"/>
      <c r="Y3141" s="11"/>
      <c r="Z3141" s="246"/>
      <c r="AA31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1" s="250" t="e">
        <f>IF(tbl_TransDet_Exp[[#This Row],[+/-  (HR GL Detail)]]&lt;&gt;"",tbl_TransDet_Exp[[#This Row],[+/-  (HR GL Detail)]],IF(#REF!&lt;&gt;"",#REF!,""))</f>
        <v>#REF!</v>
      </c>
      <c r="AC3141" s="250" t="str">
        <f t="shared" si="147"/>
        <v>https://financials.omni.fsu.edu/psp/sprdfi/EMPLOYEE/ERP/c/AUDIT_EXPENSE_FUNCTIONS.TE_EXP_SHEET_INQ.GBL?SHEET_ID=</v>
      </c>
      <c r="AD3141" s="250" t="str">
        <f t="shared" si="148"/>
        <v>&amp;PAGE=EX_SHEET_ENTRY</v>
      </c>
      <c r="AE3141" s="250" t="str">
        <f>IF(LEFT(tbl_TransDet_Exp[[#This Row],[Journal Id]],2)="EX",TEXT(tbl_TransDet_Exp[[#This Row],[Vch /Ex /PayId]],"0000000000"),"")</f>
        <v/>
      </c>
      <c r="AF3141" s="250" t="b">
        <f>IF(tbl_TransDet_Exp[[#This Row],[ER Lookup and Format]]&lt;&gt;"",CONCATENATE(tbl_TransDet_Exp[[#This Row],[https://financials.omni.fsu.edu/psp/sprdfi/EMPLOYEE/ERP/c/AUDIT_EXPENSE_FUNCTIONS.TE_EXP_SHEET_INQ.GBL?SHEET_ID=]],AE3141,tbl_TransDet_Exp[[#This Row],[&amp;PAGE=EX_SHEET_ENTRY]]))</f>
        <v>0</v>
      </c>
      <c r="AG3141" s="250" t="str">
        <f t="shared" si="149"/>
        <v>https://docmgmt.its.fsu.edu/NolijWeb/public/apiLoginCheck.jsp?redir=../documentviewer/%3FdocumentId%3D</v>
      </c>
      <c r="AH31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1" s="250" t="str">
        <f>tbl_TransDet_Exp[[#Headers],[&amp;TargetFrameName=None]]</f>
        <v>&amp;TargetFrameName=None</v>
      </c>
      <c r="AJ31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1" s="71"/>
      <c r="AN3141" s="22"/>
      <c r="AO3141" s="22"/>
      <c r="AP3141" s="208"/>
      <c r="AQ3141" s="42" t="e">
        <f>IF(tbl_TransDet_Exp[[#This Row],[Custom SR Type]]="",INDEX(SR_Lookup[Section Name],MATCH(tbl_TransDet_Exp[[#This Row],[Account]],SR_Lookup[Account],0)),tbl_TransDet_Exp[[#This Row],[Custom SR Type]])</f>
        <v>#N/A</v>
      </c>
      <c r="AR3141" s="42">
        <f>VALUE(CONCATENATE(C3141,TEXT(tbl_TransDet_Exp[[#This Row],[Pd]],"00")))</f>
        <v>0</v>
      </c>
      <c r="AS3141" s="42" t="str">
        <f>TEXT(tbl_TransDet_Exp[[#This Row],[Project Id]],"000000")</f>
        <v>000000</v>
      </c>
      <c r="AT3141" s="42" t="e">
        <f>INDEX(Table11[Description],MATCH(tbl_TransDet_Exp[[#This Row],[Account]],Table11[GL Account],0))</f>
        <v>#N/A</v>
      </c>
      <c r="AU31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2" spans="2:47">
      <c r="B3142" s="11"/>
      <c r="C3142" s="243"/>
      <c r="D3142" s="243"/>
      <c r="E3142" s="11"/>
      <c r="F3142" s="11"/>
      <c r="G3142" s="11"/>
      <c r="H3142" s="11"/>
      <c r="I3142" s="11"/>
      <c r="J3142" s="11"/>
      <c r="K3142" s="11"/>
      <c r="L3142" s="11"/>
      <c r="M3142" s="11"/>
      <c r="N3142" s="11"/>
      <c r="O3142" s="244"/>
      <c r="P3142" s="11"/>
      <c r="Q3142" s="245"/>
      <c r="R3142" s="11"/>
      <c r="S3142" s="11"/>
      <c r="T3142" s="11"/>
      <c r="U3142" s="11"/>
      <c r="V3142" s="11"/>
      <c r="W3142" s="11"/>
      <c r="X3142" s="11"/>
      <c r="Y3142" s="11"/>
      <c r="Z3142" s="246"/>
      <c r="AA31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2" s="250" t="e">
        <f>IF(tbl_TransDet_Exp[[#This Row],[+/-  (HR GL Detail)]]&lt;&gt;"",tbl_TransDet_Exp[[#This Row],[+/-  (HR GL Detail)]],IF(#REF!&lt;&gt;"",#REF!,""))</f>
        <v>#REF!</v>
      </c>
      <c r="AC3142" s="250" t="str">
        <f t="shared" si="147"/>
        <v>https://financials.omni.fsu.edu/psp/sprdfi/EMPLOYEE/ERP/c/AUDIT_EXPENSE_FUNCTIONS.TE_EXP_SHEET_INQ.GBL?SHEET_ID=</v>
      </c>
      <c r="AD3142" s="250" t="str">
        <f t="shared" si="148"/>
        <v>&amp;PAGE=EX_SHEET_ENTRY</v>
      </c>
      <c r="AE3142" s="250" t="str">
        <f>IF(LEFT(tbl_TransDet_Exp[[#This Row],[Journal Id]],2)="EX",TEXT(tbl_TransDet_Exp[[#This Row],[Vch /Ex /PayId]],"0000000000"),"")</f>
        <v/>
      </c>
      <c r="AF3142" s="250" t="b">
        <f>IF(tbl_TransDet_Exp[[#This Row],[ER Lookup and Format]]&lt;&gt;"",CONCATENATE(tbl_TransDet_Exp[[#This Row],[https://financials.omni.fsu.edu/psp/sprdfi/EMPLOYEE/ERP/c/AUDIT_EXPENSE_FUNCTIONS.TE_EXP_SHEET_INQ.GBL?SHEET_ID=]],AE3142,tbl_TransDet_Exp[[#This Row],[&amp;PAGE=EX_SHEET_ENTRY]]))</f>
        <v>0</v>
      </c>
      <c r="AG3142" s="250" t="str">
        <f t="shared" si="149"/>
        <v>https://docmgmt.its.fsu.edu/NolijWeb/public/apiLoginCheck.jsp?redir=../documentviewer/%3FdocumentId%3D</v>
      </c>
      <c r="AH31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2" s="250" t="str">
        <f>tbl_TransDet_Exp[[#Headers],[&amp;TargetFrameName=None]]</f>
        <v>&amp;TargetFrameName=None</v>
      </c>
      <c r="AJ31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2" s="71"/>
      <c r="AN3142" s="22"/>
      <c r="AO3142" s="22"/>
      <c r="AP3142" s="208"/>
      <c r="AQ3142" s="42" t="e">
        <f>IF(tbl_TransDet_Exp[[#This Row],[Custom SR Type]]="",INDEX(SR_Lookup[Section Name],MATCH(tbl_TransDet_Exp[[#This Row],[Account]],SR_Lookup[Account],0)),tbl_TransDet_Exp[[#This Row],[Custom SR Type]])</f>
        <v>#N/A</v>
      </c>
      <c r="AR3142" s="42">
        <f>VALUE(CONCATENATE(C3142,TEXT(tbl_TransDet_Exp[[#This Row],[Pd]],"00")))</f>
        <v>0</v>
      </c>
      <c r="AS3142" s="42" t="str">
        <f>TEXT(tbl_TransDet_Exp[[#This Row],[Project Id]],"000000")</f>
        <v>000000</v>
      </c>
      <c r="AT3142" s="42" t="e">
        <f>INDEX(Table11[Description],MATCH(tbl_TransDet_Exp[[#This Row],[Account]],Table11[GL Account],0))</f>
        <v>#N/A</v>
      </c>
      <c r="AU31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3" spans="2:47">
      <c r="B3143" s="11"/>
      <c r="C3143" s="243"/>
      <c r="D3143" s="243"/>
      <c r="E3143" s="11"/>
      <c r="F3143" s="11"/>
      <c r="G3143" s="11"/>
      <c r="H3143" s="11"/>
      <c r="I3143" s="11"/>
      <c r="J3143" s="11"/>
      <c r="K3143" s="11"/>
      <c r="L3143" s="11"/>
      <c r="M3143" s="11"/>
      <c r="N3143" s="11"/>
      <c r="O3143" s="244"/>
      <c r="P3143" s="11"/>
      <c r="Q3143" s="245"/>
      <c r="R3143" s="11"/>
      <c r="S3143" s="11"/>
      <c r="T3143" s="11"/>
      <c r="U3143" s="11"/>
      <c r="V3143" s="11"/>
      <c r="W3143" s="11"/>
      <c r="X3143" s="11"/>
      <c r="Y3143" s="11"/>
      <c r="Z3143" s="246"/>
      <c r="AA31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3" s="250" t="e">
        <f>IF(tbl_TransDet_Exp[[#This Row],[+/-  (HR GL Detail)]]&lt;&gt;"",tbl_TransDet_Exp[[#This Row],[+/-  (HR GL Detail)]],IF(#REF!&lt;&gt;"",#REF!,""))</f>
        <v>#REF!</v>
      </c>
      <c r="AC3143" s="250" t="str">
        <f t="shared" si="147"/>
        <v>https://financials.omni.fsu.edu/psp/sprdfi/EMPLOYEE/ERP/c/AUDIT_EXPENSE_FUNCTIONS.TE_EXP_SHEET_INQ.GBL?SHEET_ID=</v>
      </c>
      <c r="AD3143" s="250" t="str">
        <f t="shared" si="148"/>
        <v>&amp;PAGE=EX_SHEET_ENTRY</v>
      </c>
      <c r="AE3143" s="250" t="str">
        <f>IF(LEFT(tbl_TransDet_Exp[[#This Row],[Journal Id]],2)="EX",TEXT(tbl_TransDet_Exp[[#This Row],[Vch /Ex /PayId]],"0000000000"),"")</f>
        <v/>
      </c>
      <c r="AF3143" s="250" t="b">
        <f>IF(tbl_TransDet_Exp[[#This Row],[ER Lookup and Format]]&lt;&gt;"",CONCATENATE(tbl_TransDet_Exp[[#This Row],[https://financials.omni.fsu.edu/psp/sprdfi/EMPLOYEE/ERP/c/AUDIT_EXPENSE_FUNCTIONS.TE_EXP_SHEET_INQ.GBL?SHEET_ID=]],AE3143,tbl_TransDet_Exp[[#This Row],[&amp;PAGE=EX_SHEET_ENTRY]]))</f>
        <v>0</v>
      </c>
      <c r="AG3143" s="250" t="str">
        <f t="shared" si="149"/>
        <v>https://docmgmt.its.fsu.edu/NolijWeb/public/apiLoginCheck.jsp?redir=../documentviewer/%3FdocumentId%3D</v>
      </c>
      <c r="AH31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3" s="250" t="str">
        <f>tbl_TransDet_Exp[[#Headers],[&amp;TargetFrameName=None]]</f>
        <v>&amp;TargetFrameName=None</v>
      </c>
      <c r="AJ31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3" s="71"/>
      <c r="AN3143" s="22"/>
      <c r="AO3143" s="22"/>
      <c r="AP3143" s="208"/>
      <c r="AQ3143" s="42" t="e">
        <f>IF(tbl_TransDet_Exp[[#This Row],[Custom SR Type]]="",INDEX(SR_Lookup[Section Name],MATCH(tbl_TransDet_Exp[[#This Row],[Account]],SR_Lookup[Account],0)),tbl_TransDet_Exp[[#This Row],[Custom SR Type]])</f>
        <v>#N/A</v>
      </c>
      <c r="AR3143" s="42">
        <f>VALUE(CONCATENATE(C3143,TEXT(tbl_TransDet_Exp[[#This Row],[Pd]],"00")))</f>
        <v>0</v>
      </c>
      <c r="AS3143" s="42" t="str">
        <f>TEXT(tbl_TransDet_Exp[[#This Row],[Project Id]],"000000")</f>
        <v>000000</v>
      </c>
      <c r="AT3143" s="42" t="e">
        <f>INDEX(Table11[Description],MATCH(tbl_TransDet_Exp[[#This Row],[Account]],Table11[GL Account],0))</f>
        <v>#N/A</v>
      </c>
      <c r="AU31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4" spans="2:47">
      <c r="B3144" s="11"/>
      <c r="C3144" s="243"/>
      <c r="D3144" s="243"/>
      <c r="E3144" s="11"/>
      <c r="F3144" s="11"/>
      <c r="G3144" s="11"/>
      <c r="H3144" s="11"/>
      <c r="I3144" s="11"/>
      <c r="J3144" s="11"/>
      <c r="K3144" s="11"/>
      <c r="L3144" s="11"/>
      <c r="M3144" s="11"/>
      <c r="N3144" s="11"/>
      <c r="O3144" s="244"/>
      <c r="P3144" s="11"/>
      <c r="Q3144" s="245"/>
      <c r="R3144" s="11"/>
      <c r="S3144" s="11"/>
      <c r="T3144" s="11"/>
      <c r="U3144" s="11"/>
      <c r="V3144" s="11"/>
      <c r="W3144" s="11"/>
      <c r="X3144" s="11"/>
      <c r="Y3144" s="11"/>
      <c r="Z3144" s="246"/>
      <c r="AA31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4" s="250" t="e">
        <f>IF(tbl_TransDet_Exp[[#This Row],[+/-  (HR GL Detail)]]&lt;&gt;"",tbl_TransDet_Exp[[#This Row],[+/-  (HR GL Detail)]],IF(#REF!&lt;&gt;"",#REF!,""))</f>
        <v>#REF!</v>
      </c>
      <c r="AC3144" s="250" t="str">
        <f t="shared" si="147"/>
        <v>https://financials.omni.fsu.edu/psp/sprdfi/EMPLOYEE/ERP/c/AUDIT_EXPENSE_FUNCTIONS.TE_EXP_SHEET_INQ.GBL?SHEET_ID=</v>
      </c>
      <c r="AD3144" s="250" t="str">
        <f t="shared" si="148"/>
        <v>&amp;PAGE=EX_SHEET_ENTRY</v>
      </c>
      <c r="AE3144" s="250" t="str">
        <f>IF(LEFT(tbl_TransDet_Exp[[#This Row],[Journal Id]],2)="EX",TEXT(tbl_TransDet_Exp[[#This Row],[Vch /Ex /PayId]],"0000000000"),"")</f>
        <v/>
      </c>
      <c r="AF3144" s="250" t="b">
        <f>IF(tbl_TransDet_Exp[[#This Row],[ER Lookup and Format]]&lt;&gt;"",CONCATENATE(tbl_TransDet_Exp[[#This Row],[https://financials.omni.fsu.edu/psp/sprdfi/EMPLOYEE/ERP/c/AUDIT_EXPENSE_FUNCTIONS.TE_EXP_SHEET_INQ.GBL?SHEET_ID=]],AE3144,tbl_TransDet_Exp[[#This Row],[&amp;PAGE=EX_SHEET_ENTRY]]))</f>
        <v>0</v>
      </c>
      <c r="AG3144" s="250" t="str">
        <f t="shared" si="149"/>
        <v>https://docmgmt.its.fsu.edu/NolijWeb/public/apiLoginCheck.jsp?redir=../documentviewer/%3FdocumentId%3D</v>
      </c>
      <c r="AH31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4" s="250" t="str">
        <f>tbl_TransDet_Exp[[#Headers],[&amp;TargetFrameName=None]]</f>
        <v>&amp;TargetFrameName=None</v>
      </c>
      <c r="AJ31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4" s="71"/>
      <c r="AN3144" s="22"/>
      <c r="AO3144" s="22"/>
      <c r="AP3144" s="208"/>
      <c r="AQ3144" s="42" t="e">
        <f>IF(tbl_TransDet_Exp[[#This Row],[Custom SR Type]]="",INDEX(SR_Lookup[Section Name],MATCH(tbl_TransDet_Exp[[#This Row],[Account]],SR_Lookup[Account],0)),tbl_TransDet_Exp[[#This Row],[Custom SR Type]])</f>
        <v>#N/A</v>
      </c>
      <c r="AR3144" s="42">
        <f>VALUE(CONCATENATE(C3144,TEXT(tbl_TransDet_Exp[[#This Row],[Pd]],"00")))</f>
        <v>0</v>
      </c>
      <c r="AS3144" s="42" t="str">
        <f>TEXT(tbl_TransDet_Exp[[#This Row],[Project Id]],"000000")</f>
        <v>000000</v>
      </c>
      <c r="AT3144" s="42" t="e">
        <f>INDEX(Table11[Description],MATCH(tbl_TransDet_Exp[[#This Row],[Account]],Table11[GL Account],0))</f>
        <v>#N/A</v>
      </c>
      <c r="AU31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5" spans="2:47">
      <c r="B3145" s="11"/>
      <c r="C3145" s="243"/>
      <c r="D3145" s="243"/>
      <c r="E3145" s="11"/>
      <c r="F3145" s="11"/>
      <c r="G3145" s="11"/>
      <c r="H3145" s="11"/>
      <c r="I3145" s="11"/>
      <c r="J3145" s="11"/>
      <c r="K3145" s="11"/>
      <c r="L3145" s="11"/>
      <c r="M3145" s="11"/>
      <c r="N3145" s="11"/>
      <c r="O3145" s="244"/>
      <c r="P3145" s="11"/>
      <c r="Q3145" s="245"/>
      <c r="R3145" s="11"/>
      <c r="S3145" s="11"/>
      <c r="T3145" s="11"/>
      <c r="U3145" s="11"/>
      <c r="V3145" s="11"/>
      <c r="W3145" s="11"/>
      <c r="X3145" s="11"/>
      <c r="Y3145" s="11"/>
      <c r="Z3145" s="246"/>
      <c r="AA31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5" s="250" t="e">
        <f>IF(tbl_TransDet_Exp[[#This Row],[+/-  (HR GL Detail)]]&lt;&gt;"",tbl_TransDet_Exp[[#This Row],[+/-  (HR GL Detail)]],IF(#REF!&lt;&gt;"",#REF!,""))</f>
        <v>#REF!</v>
      </c>
      <c r="AC3145" s="250" t="str">
        <f t="shared" si="147"/>
        <v>https://financials.omni.fsu.edu/psp/sprdfi/EMPLOYEE/ERP/c/AUDIT_EXPENSE_FUNCTIONS.TE_EXP_SHEET_INQ.GBL?SHEET_ID=</v>
      </c>
      <c r="AD3145" s="250" t="str">
        <f t="shared" si="148"/>
        <v>&amp;PAGE=EX_SHEET_ENTRY</v>
      </c>
      <c r="AE3145" s="250" t="str">
        <f>IF(LEFT(tbl_TransDet_Exp[[#This Row],[Journal Id]],2)="EX",TEXT(tbl_TransDet_Exp[[#This Row],[Vch /Ex /PayId]],"0000000000"),"")</f>
        <v/>
      </c>
      <c r="AF3145" s="250" t="b">
        <f>IF(tbl_TransDet_Exp[[#This Row],[ER Lookup and Format]]&lt;&gt;"",CONCATENATE(tbl_TransDet_Exp[[#This Row],[https://financials.omni.fsu.edu/psp/sprdfi/EMPLOYEE/ERP/c/AUDIT_EXPENSE_FUNCTIONS.TE_EXP_SHEET_INQ.GBL?SHEET_ID=]],AE3145,tbl_TransDet_Exp[[#This Row],[&amp;PAGE=EX_SHEET_ENTRY]]))</f>
        <v>0</v>
      </c>
      <c r="AG3145" s="250" t="str">
        <f t="shared" si="149"/>
        <v>https://docmgmt.its.fsu.edu/NolijWeb/public/apiLoginCheck.jsp?redir=../documentviewer/%3FdocumentId%3D</v>
      </c>
      <c r="AH31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5" s="250" t="str">
        <f>tbl_TransDet_Exp[[#Headers],[&amp;TargetFrameName=None]]</f>
        <v>&amp;TargetFrameName=None</v>
      </c>
      <c r="AJ31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5" s="71"/>
      <c r="AN3145" s="22"/>
      <c r="AO3145" s="22"/>
      <c r="AP3145" s="208"/>
      <c r="AQ3145" s="42" t="e">
        <f>IF(tbl_TransDet_Exp[[#This Row],[Custom SR Type]]="",INDEX(SR_Lookup[Section Name],MATCH(tbl_TransDet_Exp[[#This Row],[Account]],SR_Lookup[Account],0)),tbl_TransDet_Exp[[#This Row],[Custom SR Type]])</f>
        <v>#N/A</v>
      </c>
      <c r="AR3145" s="42">
        <f>VALUE(CONCATENATE(C3145,TEXT(tbl_TransDet_Exp[[#This Row],[Pd]],"00")))</f>
        <v>0</v>
      </c>
      <c r="AS3145" s="42" t="str">
        <f>TEXT(tbl_TransDet_Exp[[#This Row],[Project Id]],"000000")</f>
        <v>000000</v>
      </c>
      <c r="AT3145" s="42" t="e">
        <f>INDEX(Table11[Description],MATCH(tbl_TransDet_Exp[[#This Row],[Account]],Table11[GL Account],0))</f>
        <v>#N/A</v>
      </c>
      <c r="AU31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6" spans="2:47">
      <c r="B3146" s="11"/>
      <c r="C3146" s="243"/>
      <c r="D3146" s="243"/>
      <c r="E3146" s="11"/>
      <c r="F3146" s="11"/>
      <c r="G3146" s="11"/>
      <c r="H3146" s="11"/>
      <c r="I3146" s="11"/>
      <c r="J3146" s="11"/>
      <c r="K3146" s="11"/>
      <c r="L3146" s="11"/>
      <c r="M3146" s="11"/>
      <c r="N3146" s="11"/>
      <c r="O3146" s="244"/>
      <c r="P3146" s="11"/>
      <c r="Q3146" s="245"/>
      <c r="R3146" s="11"/>
      <c r="S3146" s="11"/>
      <c r="T3146" s="11"/>
      <c r="U3146" s="11"/>
      <c r="V3146" s="11"/>
      <c r="W3146" s="11"/>
      <c r="X3146" s="11"/>
      <c r="Y3146" s="11"/>
      <c r="Z3146" s="246"/>
      <c r="AA31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6" s="250" t="e">
        <f>IF(tbl_TransDet_Exp[[#This Row],[+/-  (HR GL Detail)]]&lt;&gt;"",tbl_TransDet_Exp[[#This Row],[+/-  (HR GL Detail)]],IF(#REF!&lt;&gt;"",#REF!,""))</f>
        <v>#REF!</v>
      </c>
      <c r="AC3146" s="250" t="str">
        <f t="shared" ref="AC3146:AC3209" si="150">$AC$2</f>
        <v>https://financials.omni.fsu.edu/psp/sprdfi/EMPLOYEE/ERP/c/AUDIT_EXPENSE_FUNCTIONS.TE_EXP_SHEET_INQ.GBL?SHEET_ID=</v>
      </c>
      <c r="AD3146" s="250" t="str">
        <f t="shared" ref="AD3146:AD3209" si="151">$AD$2</f>
        <v>&amp;PAGE=EX_SHEET_ENTRY</v>
      </c>
      <c r="AE3146" s="250" t="str">
        <f>IF(LEFT(tbl_TransDet_Exp[[#This Row],[Journal Id]],2)="EX",TEXT(tbl_TransDet_Exp[[#This Row],[Vch /Ex /PayId]],"0000000000"),"")</f>
        <v/>
      </c>
      <c r="AF3146" s="250" t="b">
        <f>IF(tbl_TransDet_Exp[[#This Row],[ER Lookup and Format]]&lt;&gt;"",CONCATENATE(tbl_TransDet_Exp[[#This Row],[https://financials.omni.fsu.edu/psp/sprdfi/EMPLOYEE/ERP/c/AUDIT_EXPENSE_FUNCTIONS.TE_EXP_SHEET_INQ.GBL?SHEET_ID=]],AE3146,tbl_TransDet_Exp[[#This Row],[&amp;PAGE=EX_SHEET_ENTRY]]))</f>
        <v>0</v>
      </c>
      <c r="AG3146" s="250" t="str">
        <f t="shared" ref="AG3146:AG3209" si="152">$AG$2</f>
        <v>https://docmgmt.its.fsu.edu/NolijWeb/public/apiLoginCheck.jsp?redir=../documentviewer/%3FdocumentId%3D</v>
      </c>
      <c r="AH31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6" s="250" t="str">
        <f>tbl_TransDet_Exp[[#Headers],[&amp;TargetFrameName=None]]</f>
        <v>&amp;TargetFrameName=None</v>
      </c>
      <c r="AJ31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6" s="71"/>
      <c r="AN3146" s="22"/>
      <c r="AO3146" s="22"/>
      <c r="AP3146" s="208"/>
      <c r="AQ3146" s="42" t="e">
        <f>IF(tbl_TransDet_Exp[[#This Row],[Custom SR Type]]="",INDEX(SR_Lookup[Section Name],MATCH(tbl_TransDet_Exp[[#This Row],[Account]],SR_Lookup[Account],0)),tbl_TransDet_Exp[[#This Row],[Custom SR Type]])</f>
        <v>#N/A</v>
      </c>
      <c r="AR3146" s="42">
        <f>VALUE(CONCATENATE(C3146,TEXT(tbl_TransDet_Exp[[#This Row],[Pd]],"00")))</f>
        <v>0</v>
      </c>
      <c r="AS3146" s="42" t="str">
        <f>TEXT(tbl_TransDet_Exp[[#This Row],[Project Id]],"000000")</f>
        <v>000000</v>
      </c>
      <c r="AT3146" s="42" t="e">
        <f>INDEX(Table11[Description],MATCH(tbl_TransDet_Exp[[#This Row],[Account]],Table11[GL Account],0))</f>
        <v>#N/A</v>
      </c>
      <c r="AU31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7" spans="2:47">
      <c r="B3147" s="11"/>
      <c r="C3147" s="243"/>
      <c r="D3147" s="243"/>
      <c r="E3147" s="11"/>
      <c r="F3147" s="11"/>
      <c r="G3147" s="11"/>
      <c r="H3147" s="11"/>
      <c r="I3147" s="11"/>
      <c r="J3147" s="11"/>
      <c r="K3147" s="11"/>
      <c r="L3147" s="11"/>
      <c r="M3147" s="11"/>
      <c r="N3147" s="11"/>
      <c r="O3147" s="244"/>
      <c r="P3147" s="11"/>
      <c r="Q3147" s="245"/>
      <c r="R3147" s="11"/>
      <c r="S3147" s="11"/>
      <c r="T3147" s="11"/>
      <c r="U3147" s="11"/>
      <c r="V3147" s="11"/>
      <c r="W3147" s="11"/>
      <c r="X3147" s="11"/>
      <c r="Y3147" s="11"/>
      <c r="Z3147" s="246"/>
      <c r="AA31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7" s="250" t="e">
        <f>IF(tbl_TransDet_Exp[[#This Row],[+/-  (HR GL Detail)]]&lt;&gt;"",tbl_TransDet_Exp[[#This Row],[+/-  (HR GL Detail)]],IF(#REF!&lt;&gt;"",#REF!,""))</f>
        <v>#REF!</v>
      </c>
      <c r="AC3147" s="250" t="str">
        <f t="shared" si="150"/>
        <v>https://financials.omni.fsu.edu/psp/sprdfi/EMPLOYEE/ERP/c/AUDIT_EXPENSE_FUNCTIONS.TE_EXP_SHEET_INQ.GBL?SHEET_ID=</v>
      </c>
      <c r="AD3147" s="250" t="str">
        <f t="shared" si="151"/>
        <v>&amp;PAGE=EX_SHEET_ENTRY</v>
      </c>
      <c r="AE3147" s="250" t="str">
        <f>IF(LEFT(tbl_TransDet_Exp[[#This Row],[Journal Id]],2)="EX",TEXT(tbl_TransDet_Exp[[#This Row],[Vch /Ex /PayId]],"0000000000"),"")</f>
        <v/>
      </c>
      <c r="AF3147" s="250" t="b">
        <f>IF(tbl_TransDet_Exp[[#This Row],[ER Lookup and Format]]&lt;&gt;"",CONCATENATE(tbl_TransDet_Exp[[#This Row],[https://financials.omni.fsu.edu/psp/sprdfi/EMPLOYEE/ERP/c/AUDIT_EXPENSE_FUNCTIONS.TE_EXP_SHEET_INQ.GBL?SHEET_ID=]],AE3147,tbl_TransDet_Exp[[#This Row],[&amp;PAGE=EX_SHEET_ENTRY]]))</f>
        <v>0</v>
      </c>
      <c r="AG3147" s="250" t="str">
        <f t="shared" si="152"/>
        <v>https://docmgmt.its.fsu.edu/NolijWeb/public/apiLoginCheck.jsp?redir=../documentviewer/%3FdocumentId%3D</v>
      </c>
      <c r="AH31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7" s="250" t="str">
        <f>tbl_TransDet_Exp[[#Headers],[&amp;TargetFrameName=None]]</f>
        <v>&amp;TargetFrameName=None</v>
      </c>
      <c r="AJ31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7" s="71"/>
      <c r="AN3147" s="22"/>
      <c r="AO3147" s="22"/>
      <c r="AP3147" s="208"/>
      <c r="AQ3147" s="42" t="e">
        <f>IF(tbl_TransDet_Exp[[#This Row],[Custom SR Type]]="",INDEX(SR_Lookup[Section Name],MATCH(tbl_TransDet_Exp[[#This Row],[Account]],SR_Lookup[Account],0)),tbl_TransDet_Exp[[#This Row],[Custom SR Type]])</f>
        <v>#N/A</v>
      </c>
      <c r="AR3147" s="42">
        <f>VALUE(CONCATENATE(C3147,TEXT(tbl_TransDet_Exp[[#This Row],[Pd]],"00")))</f>
        <v>0</v>
      </c>
      <c r="AS3147" s="42" t="str">
        <f>TEXT(tbl_TransDet_Exp[[#This Row],[Project Id]],"000000")</f>
        <v>000000</v>
      </c>
      <c r="AT3147" s="42" t="e">
        <f>INDEX(Table11[Description],MATCH(tbl_TransDet_Exp[[#This Row],[Account]],Table11[GL Account],0))</f>
        <v>#N/A</v>
      </c>
      <c r="AU31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8" spans="2:47">
      <c r="B3148" s="11"/>
      <c r="C3148" s="243"/>
      <c r="D3148" s="243"/>
      <c r="E3148" s="11"/>
      <c r="F3148" s="11"/>
      <c r="G3148" s="11"/>
      <c r="H3148" s="11"/>
      <c r="I3148" s="11"/>
      <c r="J3148" s="11"/>
      <c r="K3148" s="11"/>
      <c r="L3148" s="11"/>
      <c r="M3148" s="11"/>
      <c r="N3148" s="11"/>
      <c r="O3148" s="244"/>
      <c r="P3148" s="11"/>
      <c r="Q3148" s="245"/>
      <c r="R3148" s="11"/>
      <c r="S3148" s="11"/>
      <c r="T3148" s="11"/>
      <c r="U3148" s="11"/>
      <c r="V3148" s="11"/>
      <c r="W3148" s="11"/>
      <c r="X3148" s="11"/>
      <c r="Y3148" s="11"/>
      <c r="Z3148" s="246"/>
      <c r="AA31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8" s="250" t="e">
        <f>IF(tbl_TransDet_Exp[[#This Row],[+/-  (HR GL Detail)]]&lt;&gt;"",tbl_TransDet_Exp[[#This Row],[+/-  (HR GL Detail)]],IF(#REF!&lt;&gt;"",#REF!,""))</f>
        <v>#REF!</v>
      </c>
      <c r="AC3148" s="250" t="str">
        <f t="shared" si="150"/>
        <v>https://financials.omni.fsu.edu/psp/sprdfi/EMPLOYEE/ERP/c/AUDIT_EXPENSE_FUNCTIONS.TE_EXP_SHEET_INQ.GBL?SHEET_ID=</v>
      </c>
      <c r="AD3148" s="250" t="str">
        <f t="shared" si="151"/>
        <v>&amp;PAGE=EX_SHEET_ENTRY</v>
      </c>
      <c r="AE3148" s="250" t="str">
        <f>IF(LEFT(tbl_TransDet_Exp[[#This Row],[Journal Id]],2)="EX",TEXT(tbl_TransDet_Exp[[#This Row],[Vch /Ex /PayId]],"0000000000"),"")</f>
        <v/>
      </c>
      <c r="AF3148" s="250" t="b">
        <f>IF(tbl_TransDet_Exp[[#This Row],[ER Lookup and Format]]&lt;&gt;"",CONCATENATE(tbl_TransDet_Exp[[#This Row],[https://financials.omni.fsu.edu/psp/sprdfi/EMPLOYEE/ERP/c/AUDIT_EXPENSE_FUNCTIONS.TE_EXP_SHEET_INQ.GBL?SHEET_ID=]],AE3148,tbl_TransDet_Exp[[#This Row],[&amp;PAGE=EX_SHEET_ENTRY]]))</f>
        <v>0</v>
      </c>
      <c r="AG3148" s="250" t="str">
        <f t="shared" si="152"/>
        <v>https://docmgmt.its.fsu.edu/NolijWeb/public/apiLoginCheck.jsp?redir=../documentviewer/%3FdocumentId%3D</v>
      </c>
      <c r="AH31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8" s="250" t="str">
        <f>tbl_TransDet_Exp[[#Headers],[&amp;TargetFrameName=None]]</f>
        <v>&amp;TargetFrameName=None</v>
      </c>
      <c r="AJ31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8" s="71"/>
      <c r="AN3148" s="22"/>
      <c r="AO3148" s="22"/>
      <c r="AP3148" s="208"/>
      <c r="AQ3148" s="42" t="e">
        <f>IF(tbl_TransDet_Exp[[#This Row],[Custom SR Type]]="",INDEX(SR_Lookup[Section Name],MATCH(tbl_TransDet_Exp[[#This Row],[Account]],SR_Lookup[Account],0)),tbl_TransDet_Exp[[#This Row],[Custom SR Type]])</f>
        <v>#N/A</v>
      </c>
      <c r="AR3148" s="42">
        <f>VALUE(CONCATENATE(C3148,TEXT(tbl_TransDet_Exp[[#This Row],[Pd]],"00")))</f>
        <v>0</v>
      </c>
      <c r="AS3148" s="42" t="str">
        <f>TEXT(tbl_TransDet_Exp[[#This Row],[Project Id]],"000000")</f>
        <v>000000</v>
      </c>
      <c r="AT3148" s="42" t="e">
        <f>INDEX(Table11[Description],MATCH(tbl_TransDet_Exp[[#This Row],[Account]],Table11[GL Account],0))</f>
        <v>#N/A</v>
      </c>
      <c r="AU31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49" spans="2:47">
      <c r="B3149" s="11"/>
      <c r="C3149" s="243"/>
      <c r="D3149" s="243"/>
      <c r="E3149" s="11"/>
      <c r="F3149" s="11"/>
      <c r="G3149" s="11"/>
      <c r="H3149" s="11"/>
      <c r="I3149" s="11"/>
      <c r="J3149" s="11"/>
      <c r="K3149" s="11"/>
      <c r="L3149" s="11"/>
      <c r="M3149" s="11"/>
      <c r="N3149" s="11"/>
      <c r="O3149" s="244"/>
      <c r="P3149" s="11"/>
      <c r="Q3149" s="245"/>
      <c r="R3149" s="11"/>
      <c r="S3149" s="11"/>
      <c r="T3149" s="11"/>
      <c r="U3149" s="11"/>
      <c r="V3149" s="11"/>
      <c r="W3149" s="11"/>
      <c r="X3149" s="11"/>
      <c r="Y3149" s="11"/>
      <c r="Z3149" s="246"/>
      <c r="AA31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49" s="250" t="e">
        <f>IF(tbl_TransDet_Exp[[#This Row],[+/-  (HR GL Detail)]]&lt;&gt;"",tbl_TransDet_Exp[[#This Row],[+/-  (HR GL Detail)]],IF(#REF!&lt;&gt;"",#REF!,""))</f>
        <v>#REF!</v>
      </c>
      <c r="AC3149" s="250" t="str">
        <f t="shared" si="150"/>
        <v>https://financials.omni.fsu.edu/psp/sprdfi/EMPLOYEE/ERP/c/AUDIT_EXPENSE_FUNCTIONS.TE_EXP_SHEET_INQ.GBL?SHEET_ID=</v>
      </c>
      <c r="AD3149" s="250" t="str">
        <f t="shared" si="151"/>
        <v>&amp;PAGE=EX_SHEET_ENTRY</v>
      </c>
      <c r="AE3149" s="250" t="str">
        <f>IF(LEFT(tbl_TransDet_Exp[[#This Row],[Journal Id]],2)="EX",TEXT(tbl_TransDet_Exp[[#This Row],[Vch /Ex /PayId]],"0000000000"),"")</f>
        <v/>
      </c>
      <c r="AF3149" s="250" t="b">
        <f>IF(tbl_TransDet_Exp[[#This Row],[ER Lookup and Format]]&lt;&gt;"",CONCATENATE(tbl_TransDet_Exp[[#This Row],[https://financials.omni.fsu.edu/psp/sprdfi/EMPLOYEE/ERP/c/AUDIT_EXPENSE_FUNCTIONS.TE_EXP_SHEET_INQ.GBL?SHEET_ID=]],AE3149,tbl_TransDet_Exp[[#This Row],[&amp;PAGE=EX_SHEET_ENTRY]]))</f>
        <v>0</v>
      </c>
      <c r="AG3149" s="250" t="str">
        <f t="shared" si="152"/>
        <v>https://docmgmt.its.fsu.edu/NolijWeb/public/apiLoginCheck.jsp?redir=../documentviewer/%3FdocumentId%3D</v>
      </c>
      <c r="AH31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49" s="250" t="str">
        <f>tbl_TransDet_Exp[[#Headers],[&amp;TargetFrameName=None]]</f>
        <v>&amp;TargetFrameName=None</v>
      </c>
      <c r="AJ31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49" s="71"/>
      <c r="AN3149" s="22"/>
      <c r="AO3149" s="22"/>
      <c r="AP3149" s="208"/>
      <c r="AQ3149" s="42" t="e">
        <f>IF(tbl_TransDet_Exp[[#This Row],[Custom SR Type]]="",INDEX(SR_Lookup[Section Name],MATCH(tbl_TransDet_Exp[[#This Row],[Account]],SR_Lookup[Account],0)),tbl_TransDet_Exp[[#This Row],[Custom SR Type]])</f>
        <v>#N/A</v>
      </c>
      <c r="AR3149" s="42">
        <f>VALUE(CONCATENATE(C3149,TEXT(tbl_TransDet_Exp[[#This Row],[Pd]],"00")))</f>
        <v>0</v>
      </c>
      <c r="AS3149" s="42" t="str">
        <f>TEXT(tbl_TransDet_Exp[[#This Row],[Project Id]],"000000")</f>
        <v>000000</v>
      </c>
      <c r="AT3149" s="42" t="e">
        <f>INDEX(Table11[Description],MATCH(tbl_TransDet_Exp[[#This Row],[Account]],Table11[GL Account],0))</f>
        <v>#N/A</v>
      </c>
      <c r="AU31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0" spans="2:47">
      <c r="B3150" s="11"/>
      <c r="C3150" s="243"/>
      <c r="D3150" s="243"/>
      <c r="E3150" s="11"/>
      <c r="F3150" s="11"/>
      <c r="G3150" s="11"/>
      <c r="H3150" s="11"/>
      <c r="I3150" s="11"/>
      <c r="J3150" s="11"/>
      <c r="K3150" s="11"/>
      <c r="L3150" s="11"/>
      <c r="M3150" s="11"/>
      <c r="N3150" s="11"/>
      <c r="O3150" s="244"/>
      <c r="P3150" s="11"/>
      <c r="Q3150" s="245"/>
      <c r="R3150" s="11"/>
      <c r="S3150" s="11"/>
      <c r="T3150" s="11"/>
      <c r="U3150" s="11"/>
      <c r="V3150" s="11"/>
      <c r="W3150" s="11"/>
      <c r="X3150" s="11"/>
      <c r="Y3150" s="11"/>
      <c r="Z3150" s="246"/>
      <c r="AA31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0" s="250" t="e">
        <f>IF(tbl_TransDet_Exp[[#This Row],[+/-  (HR GL Detail)]]&lt;&gt;"",tbl_TransDet_Exp[[#This Row],[+/-  (HR GL Detail)]],IF(#REF!&lt;&gt;"",#REF!,""))</f>
        <v>#REF!</v>
      </c>
      <c r="AC3150" s="250" t="str">
        <f t="shared" si="150"/>
        <v>https://financials.omni.fsu.edu/psp/sprdfi/EMPLOYEE/ERP/c/AUDIT_EXPENSE_FUNCTIONS.TE_EXP_SHEET_INQ.GBL?SHEET_ID=</v>
      </c>
      <c r="AD3150" s="250" t="str">
        <f t="shared" si="151"/>
        <v>&amp;PAGE=EX_SHEET_ENTRY</v>
      </c>
      <c r="AE3150" s="250" t="str">
        <f>IF(LEFT(tbl_TransDet_Exp[[#This Row],[Journal Id]],2)="EX",TEXT(tbl_TransDet_Exp[[#This Row],[Vch /Ex /PayId]],"0000000000"),"")</f>
        <v/>
      </c>
      <c r="AF3150" s="250" t="b">
        <f>IF(tbl_TransDet_Exp[[#This Row],[ER Lookup and Format]]&lt;&gt;"",CONCATENATE(tbl_TransDet_Exp[[#This Row],[https://financials.omni.fsu.edu/psp/sprdfi/EMPLOYEE/ERP/c/AUDIT_EXPENSE_FUNCTIONS.TE_EXP_SHEET_INQ.GBL?SHEET_ID=]],AE3150,tbl_TransDet_Exp[[#This Row],[&amp;PAGE=EX_SHEET_ENTRY]]))</f>
        <v>0</v>
      </c>
      <c r="AG3150" s="250" t="str">
        <f t="shared" si="152"/>
        <v>https://docmgmt.its.fsu.edu/NolijWeb/public/apiLoginCheck.jsp?redir=../documentviewer/%3FdocumentId%3D</v>
      </c>
      <c r="AH31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0" s="250" t="str">
        <f>tbl_TransDet_Exp[[#Headers],[&amp;TargetFrameName=None]]</f>
        <v>&amp;TargetFrameName=None</v>
      </c>
      <c r="AJ31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0" s="71"/>
      <c r="AN3150" s="22"/>
      <c r="AO3150" s="22"/>
      <c r="AP3150" s="208"/>
      <c r="AQ3150" s="42" t="e">
        <f>IF(tbl_TransDet_Exp[[#This Row],[Custom SR Type]]="",INDEX(SR_Lookup[Section Name],MATCH(tbl_TransDet_Exp[[#This Row],[Account]],SR_Lookup[Account],0)),tbl_TransDet_Exp[[#This Row],[Custom SR Type]])</f>
        <v>#N/A</v>
      </c>
      <c r="AR3150" s="42">
        <f>VALUE(CONCATENATE(C3150,TEXT(tbl_TransDet_Exp[[#This Row],[Pd]],"00")))</f>
        <v>0</v>
      </c>
      <c r="AS3150" s="42" t="str">
        <f>TEXT(tbl_TransDet_Exp[[#This Row],[Project Id]],"000000")</f>
        <v>000000</v>
      </c>
      <c r="AT3150" s="42" t="e">
        <f>INDEX(Table11[Description],MATCH(tbl_TransDet_Exp[[#This Row],[Account]],Table11[GL Account],0))</f>
        <v>#N/A</v>
      </c>
      <c r="AU31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1" spans="2:47">
      <c r="B3151" s="11"/>
      <c r="C3151" s="243"/>
      <c r="D3151" s="243"/>
      <c r="E3151" s="11"/>
      <c r="F3151" s="11"/>
      <c r="G3151" s="11"/>
      <c r="H3151" s="11"/>
      <c r="I3151" s="11"/>
      <c r="J3151" s="11"/>
      <c r="K3151" s="11"/>
      <c r="L3151" s="11"/>
      <c r="M3151" s="11"/>
      <c r="N3151" s="11"/>
      <c r="O3151" s="244"/>
      <c r="P3151" s="11"/>
      <c r="Q3151" s="245"/>
      <c r="R3151" s="11"/>
      <c r="S3151" s="11"/>
      <c r="T3151" s="11"/>
      <c r="U3151" s="11"/>
      <c r="V3151" s="11"/>
      <c r="W3151" s="11"/>
      <c r="X3151" s="11"/>
      <c r="Y3151" s="11"/>
      <c r="Z3151" s="246"/>
      <c r="AA31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1" s="250" t="e">
        <f>IF(tbl_TransDet_Exp[[#This Row],[+/-  (HR GL Detail)]]&lt;&gt;"",tbl_TransDet_Exp[[#This Row],[+/-  (HR GL Detail)]],IF(#REF!&lt;&gt;"",#REF!,""))</f>
        <v>#REF!</v>
      </c>
      <c r="AC3151" s="250" t="str">
        <f t="shared" si="150"/>
        <v>https://financials.omni.fsu.edu/psp/sprdfi/EMPLOYEE/ERP/c/AUDIT_EXPENSE_FUNCTIONS.TE_EXP_SHEET_INQ.GBL?SHEET_ID=</v>
      </c>
      <c r="AD3151" s="250" t="str">
        <f t="shared" si="151"/>
        <v>&amp;PAGE=EX_SHEET_ENTRY</v>
      </c>
      <c r="AE3151" s="250" t="str">
        <f>IF(LEFT(tbl_TransDet_Exp[[#This Row],[Journal Id]],2)="EX",TEXT(tbl_TransDet_Exp[[#This Row],[Vch /Ex /PayId]],"0000000000"),"")</f>
        <v/>
      </c>
      <c r="AF3151" s="250" t="b">
        <f>IF(tbl_TransDet_Exp[[#This Row],[ER Lookup and Format]]&lt;&gt;"",CONCATENATE(tbl_TransDet_Exp[[#This Row],[https://financials.omni.fsu.edu/psp/sprdfi/EMPLOYEE/ERP/c/AUDIT_EXPENSE_FUNCTIONS.TE_EXP_SHEET_INQ.GBL?SHEET_ID=]],AE3151,tbl_TransDet_Exp[[#This Row],[&amp;PAGE=EX_SHEET_ENTRY]]))</f>
        <v>0</v>
      </c>
      <c r="AG3151" s="250" t="str">
        <f t="shared" si="152"/>
        <v>https://docmgmt.its.fsu.edu/NolijWeb/public/apiLoginCheck.jsp?redir=../documentviewer/%3FdocumentId%3D</v>
      </c>
      <c r="AH31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1" s="250" t="str">
        <f>tbl_TransDet_Exp[[#Headers],[&amp;TargetFrameName=None]]</f>
        <v>&amp;TargetFrameName=None</v>
      </c>
      <c r="AJ31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1" s="71"/>
      <c r="AN3151" s="22"/>
      <c r="AO3151" s="22"/>
      <c r="AP3151" s="208"/>
      <c r="AQ3151" s="42" t="e">
        <f>IF(tbl_TransDet_Exp[[#This Row],[Custom SR Type]]="",INDEX(SR_Lookup[Section Name],MATCH(tbl_TransDet_Exp[[#This Row],[Account]],SR_Lookup[Account],0)),tbl_TransDet_Exp[[#This Row],[Custom SR Type]])</f>
        <v>#N/A</v>
      </c>
      <c r="AR3151" s="42">
        <f>VALUE(CONCATENATE(C3151,TEXT(tbl_TransDet_Exp[[#This Row],[Pd]],"00")))</f>
        <v>0</v>
      </c>
      <c r="AS3151" s="42" t="str">
        <f>TEXT(tbl_TransDet_Exp[[#This Row],[Project Id]],"000000")</f>
        <v>000000</v>
      </c>
      <c r="AT3151" s="42" t="e">
        <f>INDEX(Table11[Description],MATCH(tbl_TransDet_Exp[[#This Row],[Account]],Table11[GL Account],0))</f>
        <v>#N/A</v>
      </c>
      <c r="AU31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2" spans="2:47">
      <c r="B3152" s="11"/>
      <c r="C3152" s="243"/>
      <c r="D3152" s="243"/>
      <c r="E3152" s="11"/>
      <c r="F3152" s="11"/>
      <c r="G3152" s="11"/>
      <c r="H3152" s="11"/>
      <c r="I3152" s="11"/>
      <c r="J3152" s="11"/>
      <c r="K3152" s="11"/>
      <c r="L3152" s="11"/>
      <c r="M3152" s="11"/>
      <c r="N3152" s="11"/>
      <c r="O3152" s="244"/>
      <c r="P3152" s="11"/>
      <c r="Q3152" s="245"/>
      <c r="R3152" s="11"/>
      <c r="S3152" s="11"/>
      <c r="T3152" s="11"/>
      <c r="U3152" s="11"/>
      <c r="V3152" s="11"/>
      <c r="W3152" s="11"/>
      <c r="X3152" s="11"/>
      <c r="Y3152" s="11"/>
      <c r="Z3152" s="246"/>
      <c r="AA31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2" s="250" t="e">
        <f>IF(tbl_TransDet_Exp[[#This Row],[+/-  (HR GL Detail)]]&lt;&gt;"",tbl_TransDet_Exp[[#This Row],[+/-  (HR GL Detail)]],IF(#REF!&lt;&gt;"",#REF!,""))</f>
        <v>#REF!</v>
      </c>
      <c r="AC3152" s="250" t="str">
        <f t="shared" si="150"/>
        <v>https://financials.omni.fsu.edu/psp/sprdfi/EMPLOYEE/ERP/c/AUDIT_EXPENSE_FUNCTIONS.TE_EXP_SHEET_INQ.GBL?SHEET_ID=</v>
      </c>
      <c r="AD3152" s="250" t="str">
        <f t="shared" si="151"/>
        <v>&amp;PAGE=EX_SHEET_ENTRY</v>
      </c>
      <c r="AE3152" s="250" t="str">
        <f>IF(LEFT(tbl_TransDet_Exp[[#This Row],[Journal Id]],2)="EX",TEXT(tbl_TransDet_Exp[[#This Row],[Vch /Ex /PayId]],"0000000000"),"")</f>
        <v/>
      </c>
      <c r="AF3152" s="250" t="b">
        <f>IF(tbl_TransDet_Exp[[#This Row],[ER Lookup and Format]]&lt;&gt;"",CONCATENATE(tbl_TransDet_Exp[[#This Row],[https://financials.omni.fsu.edu/psp/sprdfi/EMPLOYEE/ERP/c/AUDIT_EXPENSE_FUNCTIONS.TE_EXP_SHEET_INQ.GBL?SHEET_ID=]],AE3152,tbl_TransDet_Exp[[#This Row],[&amp;PAGE=EX_SHEET_ENTRY]]))</f>
        <v>0</v>
      </c>
      <c r="AG3152" s="250" t="str">
        <f t="shared" si="152"/>
        <v>https://docmgmt.its.fsu.edu/NolijWeb/public/apiLoginCheck.jsp?redir=../documentviewer/%3FdocumentId%3D</v>
      </c>
      <c r="AH31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2" s="250" t="str">
        <f>tbl_TransDet_Exp[[#Headers],[&amp;TargetFrameName=None]]</f>
        <v>&amp;TargetFrameName=None</v>
      </c>
      <c r="AJ31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2" s="71"/>
      <c r="AN3152" s="22"/>
      <c r="AO3152" s="22"/>
      <c r="AP3152" s="208"/>
      <c r="AQ3152" s="42" t="e">
        <f>IF(tbl_TransDet_Exp[[#This Row],[Custom SR Type]]="",INDEX(SR_Lookup[Section Name],MATCH(tbl_TransDet_Exp[[#This Row],[Account]],SR_Lookup[Account],0)),tbl_TransDet_Exp[[#This Row],[Custom SR Type]])</f>
        <v>#N/A</v>
      </c>
      <c r="AR3152" s="42">
        <f>VALUE(CONCATENATE(C3152,TEXT(tbl_TransDet_Exp[[#This Row],[Pd]],"00")))</f>
        <v>0</v>
      </c>
      <c r="AS3152" s="42" t="str">
        <f>TEXT(tbl_TransDet_Exp[[#This Row],[Project Id]],"000000")</f>
        <v>000000</v>
      </c>
      <c r="AT3152" s="42" t="e">
        <f>INDEX(Table11[Description],MATCH(tbl_TransDet_Exp[[#This Row],[Account]],Table11[GL Account],0))</f>
        <v>#N/A</v>
      </c>
      <c r="AU31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3" spans="2:47">
      <c r="B3153" s="11"/>
      <c r="C3153" s="243"/>
      <c r="D3153" s="243"/>
      <c r="E3153" s="11"/>
      <c r="F3153" s="11"/>
      <c r="G3153" s="11"/>
      <c r="H3153" s="11"/>
      <c r="I3153" s="11"/>
      <c r="J3153" s="11"/>
      <c r="K3153" s="11"/>
      <c r="L3153" s="11"/>
      <c r="M3153" s="11"/>
      <c r="N3153" s="11"/>
      <c r="O3153" s="244"/>
      <c r="P3153" s="11"/>
      <c r="Q3153" s="245"/>
      <c r="R3153" s="11"/>
      <c r="S3153" s="11"/>
      <c r="T3153" s="11"/>
      <c r="U3153" s="11"/>
      <c r="V3153" s="11"/>
      <c r="W3153" s="11"/>
      <c r="X3153" s="11"/>
      <c r="Y3153" s="11"/>
      <c r="Z3153" s="246"/>
      <c r="AA31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3" s="250" t="e">
        <f>IF(tbl_TransDet_Exp[[#This Row],[+/-  (HR GL Detail)]]&lt;&gt;"",tbl_TransDet_Exp[[#This Row],[+/-  (HR GL Detail)]],IF(#REF!&lt;&gt;"",#REF!,""))</f>
        <v>#REF!</v>
      </c>
      <c r="AC3153" s="250" t="str">
        <f t="shared" si="150"/>
        <v>https://financials.omni.fsu.edu/psp/sprdfi/EMPLOYEE/ERP/c/AUDIT_EXPENSE_FUNCTIONS.TE_EXP_SHEET_INQ.GBL?SHEET_ID=</v>
      </c>
      <c r="AD3153" s="250" t="str">
        <f t="shared" si="151"/>
        <v>&amp;PAGE=EX_SHEET_ENTRY</v>
      </c>
      <c r="AE3153" s="250" t="str">
        <f>IF(LEFT(tbl_TransDet_Exp[[#This Row],[Journal Id]],2)="EX",TEXT(tbl_TransDet_Exp[[#This Row],[Vch /Ex /PayId]],"0000000000"),"")</f>
        <v/>
      </c>
      <c r="AF3153" s="250" t="b">
        <f>IF(tbl_TransDet_Exp[[#This Row],[ER Lookup and Format]]&lt;&gt;"",CONCATENATE(tbl_TransDet_Exp[[#This Row],[https://financials.omni.fsu.edu/psp/sprdfi/EMPLOYEE/ERP/c/AUDIT_EXPENSE_FUNCTIONS.TE_EXP_SHEET_INQ.GBL?SHEET_ID=]],AE3153,tbl_TransDet_Exp[[#This Row],[&amp;PAGE=EX_SHEET_ENTRY]]))</f>
        <v>0</v>
      </c>
      <c r="AG3153" s="250" t="str">
        <f t="shared" si="152"/>
        <v>https://docmgmt.its.fsu.edu/NolijWeb/public/apiLoginCheck.jsp?redir=../documentviewer/%3FdocumentId%3D</v>
      </c>
      <c r="AH31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3" s="250" t="str">
        <f>tbl_TransDet_Exp[[#Headers],[&amp;TargetFrameName=None]]</f>
        <v>&amp;TargetFrameName=None</v>
      </c>
      <c r="AJ31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3" s="71"/>
      <c r="AN3153" s="22"/>
      <c r="AO3153" s="22"/>
      <c r="AP3153" s="208"/>
      <c r="AQ3153" s="42" t="e">
        <f>IF(tbl_TransDet_Exp[[#This Row],[Custom SR Type]]="",INDEX(SR_Lookup[Section Name],MATCH(tbl_TransDet_Exp[[#This Row],[Account]],SR_Lookup[Account],0)),tbl_TransDet_Exp[[#This Row],[Custom SR Type]])</f>
        <v>#N/A</v>
      </c>
      <c r="AR3153" s="42">
        <f>VALUE(CONCATENATE(C3153,TEXT(tbl_TransDet_Exp[[#This Row],[Pd]],"00")))</f>
        <v>0</v>
      </c>
      <c r="AS3153" s="42" t="str">
        <f>TEXT(tbl_TransDet_Exp[[#This Row],[Project Id]],"000000")</f>
        <v>000000</v>
      </c>
      <c r="AT3153" s="42" t="e">
        <f>INDEX(Table11[Description],MATCH(tbl_TransDet_Exp[[#This Row],[Account]],Table11[GL Account],0))</f>
        <v>#N/A</v>
      </c>
      <c r="AU31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4" spans="2:47">
      <c r="B3154" s="11"/>
      <c r="C3154" s="243"/>
      <c r="D3154" s="243"/>
      <c r="E3154" s="11"/>
      <c r="F3154" s="11"/>
      <c r="G3154" s="11"/>
      <c r="H3154" s="11"/>
      <c r="I3154" s="11"/>
      <c r="J3154" s="11"/>
      <c r="K3154" s="11"/>
      <c r="L3154" s="11"/>
      <c r="M3154" s="11"/>
      <c r="N3154" s="11"/>
      <c r="O3154" s="244"/>
      <c r="P3154" s="11"/>
      <c r="Q3154" s="245"/>
      <c r="R3154" s="11"/>
      <c r="S3154" s="11"/>
      <c r="T3154" s="11"/>
      <c r="U3154" s="11"/>
      <c r="V3154" s="11"/>
      <c r="W3154" s="11"/>
      <c r="X3154" s="11"/>
      <c r="Y3154" s="11"/>
      <c r="Z3154" s="246"/>
      <c r="AA31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4" s="250" t="e">
        <f>IF(tbl_TransDet_Exp[[#This Row],[+/-  (HR GL Detail)]]&lt;&gt;"",tbl_TransDet_Exp[[#This Row],[+/-  (HR GL Detail)]],IF(#REF!&lt;&gt;"",#REF!,""))</f>
        <v>#REF!</v>
      </c>
      <c r="AC3154" s="250" t="str">
        <f t="shared" si="150"/>
        <v>https://financials.omni.fsu.edu/psp/sprdfi/EMPLOYEE/ERP/c/AUDIT_EXPENSE_FUNCTIONS.TE_EXP_SHEET_INQ.GBL?SHEET_ID=</v>
      </c>
      <c r="AD3154" s="250" t="str">
        <f t="shared" si="151"/>
        <v>&amp;PAGE=EX_SHEET_ENTRY</v>
      </c>
      <c r="AE3154" s="250" t="str">
        <f>IF(LEFT(tbl_TransDet_Exp[[#This Row],[Journal Id]],2)="EX",TEXT(tbl_TransDet_Exp[[#This Row],[Vch /Ex /PayId]],"0000000000"),"")</f>
        <v/>
      </c>
      <c r="AF3154" s="250" t="b">
        <f>IF(tbl_TransDet_Exp[[#This Row],[ER Lookup and Format]]&lt;&gt;"",CONCATENATE(tbl_TransDet_Exp[[#This Row],[https://financials.omni.fsu.edu/psp/sprdfi/EMPLOYEE/ERP/c/AUDIT_EXPENSE_FUNCTIONS.TE_EXP_SHEET_INQ.GBL?SHEET_ID=]],AE3154,tbl_TransDet_Exp[[#This Row],[&amp;PAGE=EX_SHEET_ENTRY]]))</f>
        <v>0</v>
      </c>
      <c r="AG3154" s="250" t="str">
        <f t="shared" si="152"/>
        <v>https://docmgmt.its.fsu.edu/NolijWeb/public/apiLoginCheck.jsp?redir=../documentviewer/%3FdocumentId%3D</v>
      </c>
      <c r="AH31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4" s="250" t="str">
        <f>tbl_TransDet_Exp[[#Headers],[&amp;TargetFrameName=None]]</f>
        <v>&amp;TargetFrameName=None</v>
      </c>
      <c r="AJ31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4" s="71"/>
      <c r="AN3154" s="22"/>
      <c r="AO3154" s="22"/>
      <c r="AP3154" s="208"/>
      <c r="AQ3154" s="42" t="e">
        <f>IF(tbl_TransDet_Exp[[#This Row],[Custom SR Type]]="",INDEX(SR_Lookup[Section Name],MATCH(tbl_TransDet_Exp[[#This Row],[Account]],SR_Lookup[Account],0)),tbl_TransDet_Exp[[#This Row],[Custom SR Type]])</f>
        <v>#N/A</v>
      </c>
      <c r="AR3154" s="42">
        <f>VALUE(CONCATENATE(C3154,TEXT(tbl_TransDet_Exp[[#This Row],[Pd]],"00")))</f>
        <v>0</v>
      </c>
      <c r="AS3154" s="42" t="str">
        <f>TEXT(tbl_TransDet_Exp[[#This Row],[Project Id]],"000000")</f>
        <v>000000</v>
      </c>
      <c r="AT3154" s="42" t="e">
        <f>INDEX(Table11[Description],MATCH(tbl_TransDet_Exp[[#This Row],[Account]],Table11[GL Account],0))</f>
        <v>#N/A</v>
      </c>
      <c r="AU31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5" spans="2:47">
      <c r="B3155" s="11"/>
      <c r="C3155" s="243"/>
      <c r="D3155" s="243"/>
      <c r="E3155" s="11"/>
      <c r="F3155" s="11"/>
      <c r="G3155" s="11"/>
      <c r="H3155" s="11"/>
      <c r="I3155" s="11"/>
      <c r="J3155" s="11"/>
      <c r="K3155" s="11"/>
      <c r="L3155" s="11"/>
      <c r="M3155" s="11"/>
      <c r="N3155" s="11"/>
      <c r="O3155" s="244"/>
      <c r="P3155" s="11"/>
      <c r="Q3155" s="245"/>
      <c r="R3155" s="11"/>
      <c r="S3155" s="11"/>
      <c r="T3155" s="11"/>
      <c r="U3155" s="11"/>
      <c r="V3155" s="11"/>
      <c r="W3155" s="11"/>
      <c r="X3155" s="11"/>
      <c r="Y3155" s="11"/>
      <c r="Z3155" s="246"/>
      <c r="AA31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5" s="250" t="e">
        <f>IF(tbl_TransDet_Exp[[#This Row],[+/-  (HR GL Detail)]]&lt;&gt;"",tbl_TransDet_Exp[[#This Row],[+/-  (HR GL Detail)]],IF(#REF!&lt;&gt;"",#REF!,""))</f>
        <v>#REF!</v>
      </c>
      <c r="AC3155" s="250" t="str">
        <f t="shared" si="150"/>
        <v>https://financials.omni.fsu.edu/psp/sprdfi/EMPLOYEE/ERP/c/AUDIT_EXPENSE_FUNCTIONS.TE_EXP_SHEET_INQ.GBL?SHEET_ID=</v>
      </c>
      <c r="AD3155" s="250" t="str">
        <f t="shared" si="151"/>
        <v>&amp;PAGE=EX_SHEET_ENTRY</v>
      </c>
      <c r="AE3155" s="250" t="str">
        <f>IF(LEFT(tbl_TransDet_Exp[[#This Row],[Journal Id]],2)="EX",TEXT(tbl_TransDet_Exp[[#This Row],[Vch /Ex /PayId]],"0000000000"),"")</f>
        <v/>
      </c>
      <c r="AF3155" s="250" t="b">
        <f>IF(tbl_TransDet_Exp[[#This Row],[ER Lookup and Format]]&lt;&gt;"",CONCATENATE(tbl_TransDet_Exp[[#This Row],[https://financials.omni.fsu.edu/psp/sprdfi/EMPLOYEE/ERP/c/AUDIT_EXPENSE_FUNCTIONS.TE_EXP_SHEET_INQ.GBL?SHEET_ID=]],AE3155,tbl_TransDet_Exp[[#This Row],[&amp;PAGE=EX_SHEET_ENTRY]]))</f>
        <v>0</v>
      </c>
      <c r="AG3155" s="250" t="str">
        <f t="shared" si="152"/>
        <v>https://docmgmt.its.fsu.edu/NolijWeb/public/apiLoginCheck.jsp?redir=../documentviewer/%3FdocumentId%3D</v>
      </c>
      <c r="AH31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5" s="250" t="str">
        <f>tbl_TransDet_Exp[[#Headers],[&amp;TargetFrameName=None]]</f>
        <v>&amp;TargetFrameName=None</v>
      </c>
      <c r="AJ31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5" s="71"/>
      <c r="AN3155" s="22"/>
      <c r="AO3155" s="22"/>
      <c r="AP3155" s="208"/>
      <c r="AQ3155" s="42" t="e">
        <f>IF(tbl_TransDet_Exp[[#This Row],[Custom SR Type]]="",INDEX(SR_Lookup[Section Name],MATCH(tbl_TransDet_Exp[[#This Row],[Account]],SR_Lookup[Account],0)),tbl_TransDet_Exp[[#This Row],[Custom SR Type]])</f>
        <v>#N/A</v>
      </c>
      <c r="AR3155" s="42">
        <f>VALUE(CONCATENATE(C3155,TEXT(tbl_TransDet_Exp[[#This Row],[Pd]],"00")))</f>
        <v>0</v>
      </c>
      <c r="AS3155" s="42" t="str">
        <f>TEXT(tbl_TransDet_Exp[[#This Row],[Project Id]],"000000")</f>
        <v>000000</v>
      </c>
      <c r="AT3155" s="42" t="e">
        <f>INDEX(Table11[Description],MATCH(tbl_TransDet_Exp[[#This Row],[Account]],Table11[GL Account],0))</f>
        <v>#N/A</v>
      </c>
      <c r="AU31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6" spans="2:47">
      <c r="B3156" s="11"/>
      <c r="C3156" s="243"/>
      <c r="D3156" s="243"/>
      <c r="E3156" s="11"/>
      <c r="F3156" s="11"/>
      <c r="G3156" s="11"/>
      <c r="H3156" s="11"/>
      <c r="I3156" s="11"/>
      <c r="J3156" s="11"/>
      <c r="K3156" s="11"/>
      <c r="L3156" s="11"/>
      <c r="M3156" s="11"/>
      <c r="N3156" s="11"/>
      <c r="O3156" s="244"/>
      <c r="P3156" s="11"/>
      <c r="Q3156" s="245"/>
      <c r="R3156" s="11"/>
      <c r="S3156" s="11"/>
      <c r="T3156" s="11"/>
      <c r="U3156" s="11"/>
      <c r="V3156" s="11"/>
      <c r="W3156" s="11"/>
      <c r="X3156" s="11"/>
      <c r="Y3156" s="11"/>
      <c r="Z3156" s="246"/>
      <c r="AA31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6" s="250" t="e">
        <f>IF(tbl_TransDet_Exp[[#This Row],[+/-  (HR GL Detail)]]&lt;&gt;"",tbl_TransDet_Exp[[#This Row],[+/-  (HR GL Detail)]],IF(#REF!&lt;&gt;"",#REF!,""))</f>
        <v>#REF!</v>
      </c>
      <c r="AC3156" s="250" t="str">
        <f t="shared" si="150"/>
        <v>https://financials.omni.fsu.edu/psp/sprdfi/EMPLOYEE/ERP/c/AUDIT_EXPENSE_FUNCTIONS.TE_EXP_SHEET_INQ.GBL?SHEET_ID=</v>
      </c>
      <c r="AD3156" s="250" t="str">
        <f t="shared" si="151"/>
        <v>&amp;PAGE=EX_SHEET_ENTRY</v>
      </c>
      <c r="AE3156" s="250" t="str">
        <f>IF(LEFT(tbl_TransDet_Exp[[#This Row],[Journal Id]],2)="EX",TEXT(tbl_TransDet_Exp[[#This Row],[Vch /Ex /PayId]],"0000000000"),"")</f>
        <v/>
      </c>
      <c r="AF3156" s="250" t="b">
        <f>IF(tbl_TransDet_Exp[[#This Row],[ER Lookup and Format]]&lt;&gt;"",CONCATENATE(tbl_TransDet_Exp[[#This Row],[https://financials.omni.fsu.edu/psp/sprdfi/EMPLOYEE/ERP/c/AUDIT_EXPENSE_FUNCTIONS.TE_EXP_SHEET_INQ.GBL?SHEET_ID=]],AE3156,tbl_TransDet_Exp[[#This Row],[&amp;PAGE=EX_SHEET_ENTRY]]))</f>
        <v>0</v>
      </c>
      <c r="AG3156" s="250" t="str">
        <f t="shared" si="152"/>
        <v>https://docmgmt.its.fsu.edu/NolijWeb/public/apiLoginCheck.jsp?redir=../documentviewer/%3FdocumentId%3D</v>
      </c>
      <c r="AH31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6" s="250" t="str">
        <f>tbl_TransDet_Exp[[#Headers],[&amp;TargetFrameName=None]]</f>
        <v>&amp;TargetFrameName=None</v>
      </c>
      <c r="AJ31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6" s="71"/>
      <c r="AN3156" s="22"/>
      <c r="AO3156" s="22"/>
      <c r="AP3156" s="208"/>
      <c r="AQ3156" s="42" t="e">
        <f>IF(tbl_TransDet_Exp[[#This Row],[Custom SR Type]]="",INDEX(SR_Lookup[Section Name],MATCH(tbl_TransDet_Exp[[#This Row],[Account]],SR_Lookup[Account],0)),tbl_TransDet_Exp[[#This Row],[Custom SR Type]])</f>
        <v>#N/A</v>
      </c>
      <c r="AR3156" s="42">
        <f>VALUE(CONCATENATE(C3156,TEXT(tbl_TransDet_Exp[[#This Row],[Pd]],"00")))</f>
        <v>0</v>
      </c>
      <c r="AS3156" s="42" t="str">
        <f>TEXT(tbl_TransDet_Exp[[#This Row],[Project Id]],"000000")</f>
        <v>000000</v>
      </c>
      <c r="AT3156" s="42" t="e">
        <f>INDEX(Table11[Description],MATCH(tbl_TransDet_Exp[[#This Row],[Account]],Table11[GL Account],0))</f>
        <v>#N/A</v>
      </c>
      <c r="AU31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7" spans="2:47">
      <c r="B3157" s="11"/>
      <c r="C3157" s="243"/>
      <c r="D3157" s="243"/>
      <c r="E3157" s="11"/>
      <c r="F3157" s="11"/>
      <c r="G3157" s="11"/>
      <c r="H3157" s="11"/>
      <c r="I3157" s="11"/>
      <c r="J3157" s="11"/>
      <c r="K3157" s="11"/>
      <c r="L3157" s="11"/>
      <c r="M3157" s="11"/>
      <c r="N3157" s="11"/>
      <c r="O3157" s="244"/>
      <c r="P3157" s="11"/>
      <c r="Q3157" s="245"/>
      <c r="R3157" s="11"/>
      <c r="S3157" s="11"/>
      <c r="T3157" s="11"/>
      <c r="U3157" s="11"/>
      <c r="V3157" s="11"/>
      <c r="W3157" s="11"/>
      <c r="X3157" s="11"/>
      <c r="Y3157" s="11"/>
      <c r="Z3157" s="246"/>
      <c r="AA31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7" s="250" t="e">
        <f>IF(tbl_TransDet_Exp[[#This Row],[+/-  (HR GL Detail)]]&lt;&gt;"",tbl_TransDet_Exp[[#This Row],[+/-  (HR GL Detail)]],IF(#REF!&lt;&gt;"",#REF!,""))</f>
        <v>#REF!</v>
      </c>
      <c r="AC3157" s="250" t="str">
        <f t="shared" si="150"/>
        <v>https://financials.omni.fsu.edu/psp/sprdfi/EMPLOYEE/ERP/c/AUDIT_EXPENSE_FUNCTIONS.TE_EXP_SHEET_INQ.GBL?SHEET_ID=</v>
      </c>
      <c r="AD3157" s="250" t="str">
        <f t="shared" si="151"/>
        <v>&amp;PAGE=EX_SHEET_ENTRY</v>
      </c>
      <c r="AE3157" s="250" t="str">
        <f>IF(LEFT(tbl_TransDet_Exp[[#This Row],[Journal Id]],2)="EX",TEXT(tbl_TransDet_Exp[[#This Row],[Vch /Ex /PayId]],"0000000000"),"")</f>
        <v/>
      </c>
      <c r="AF3157" s="250" t="b">
        <f>IF(tbl_TransDet_Exp[[#This Row],[ER Lookup and Format]]&lt;&gt;"",CONCATENATE(tbl_TransDet_Exp[[#This Row],[https://financials.omni.fsu.edu/psp/sprdfi/EMPLOYEE/ERP/c/AUDIT_EXPENSE_FUNCTIONS.TE_EXP_SHEET_INQ.GBL?SHEET_ID=]],AE3157,tbl_TransDet_Exp[[#This Row],[&amp;PAGE=EX_SHEET_ENTRY]]))</f>
        <v>0</v>
      </c>
      <c r="AG3157" s="250" t="str">
        <f t="shared" si="152"/>
        <v>https://docmgmt.its.fsu.edu/NolijWeb/public/apiLoginCheck.jsp?redir=../documentviewer/%3FdocumentId%3D</v>
      </c>
      <c r="AH31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7" s="250" t="str">
        <f>tbl_TransDet_Exp[[#Headers],[&amp;TargetFrameName=None]]</f>
        <v>&amp;TargetFrameName=None</v>
      </c>
      <c r="AJ31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7" s="71"/>
      <c r="AN3157" s="22"/>
      <c r="AO3157" s="22"/>
      <c r="AP3157" s="208"/>
      <c r="AQ3157" s="42" t="e">
        <f>IF(tbl_TransDet_Exp[[#This Row],[Custom SR Type]]="",INDEX(SR_Lookup[Section Name],MATCH(tbl_TransDet_Exp[[#This Row],[Account]],SR_Lookup[Account],0)),tbl_TransDet_Exp[[#This Row],[Custom SR Type]])</f>
        <v>#N/A</v>
      </c>
      <c r="AR3157" s="42">
        <f>VALUE(CONCATENATE(C3157,TEXT(tbl_TransDet_Exp[[#This Row],[Pd]],"00")))</f>
        <v>0</v>
      </c>
      <c r="AS3157" s="42" t="str">
        <f>TEXT(tbl_TransDet_Exp[[#This Row],[Project Id]],"000000")</f>
        <v>000000</v>
      </c>
      <c r="AT3157" s="42" t="e">
        <f>INDEX(Table11[Description],MATCH(tbl_TransDet_Exp[[#This Row],[Account]],Table11[GL Account],0))</f>
        <v>#N/A</v>
      </c>
      <c r="AU31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8" spans="2:47">
      <c r="B3158" s="11"/>
      <c r="C3158" s="243"/>
      <c r="D3158" s="243"/>
      <c r="E3158" s="11"/>
      <c r="F3158" s="11"/>
      <c r="G3158" s="11"/>
      <c r="H3158" s="11"/>
      <c r="I3158" s="11"/>
      <c r="J3158" s="11"/>
      <c r="K3158" s="11"/>
      <c r="L3158" s="11"/>
      <c r="M3158" s="11"/>
      <c r="N3158" s="11"/>
      <c r="O3158" s="244"/>
      <c r="P3158" s="11"/>
      <c r="Q3158" s="245"/>
      <c r="R3158" s="11"/>
      <c r="S3158" s="11"/>
      <c r="T3158" s="11"/>
      <c r="U3158" s="11"/>
      <c r="V3158" s="11"/>
      <c r="W3158" s="11"/>
      <c r="X3158" s="11"/>
      <c r="Y3158" s="11"/>
      <c r="Z3158" s="246"/>
      <c r="AA31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8" s="250" t="e">
        <f>IF(tbl_TransDet_Exp[[#This Row],[+/-  (HR GL Detail)]]&lt;&gt;"",tbl_TransDet_Exp[[#This Row],[+/-  (HR GL Detail)]],IF(#REF!&lt;&gt;"",#REF!,""))</f>
        <v>#REF!</v>
      </c>
      <c r="AC3158" s="250" t="str">
        <f t="shared" si="150"/>
        <v>https://financials.omni.fsu.edu/psp/sprdfi/EMPLOYEE/ERP/c/AUDIT_EXPENSE_FUNCTIONS.TE_EXP_SHEET_INQ.GBL?SHEET_ID=</v>
      </c>
      <c r="AD3158" s="250" t="str">
        <f t="shared" si="151"/>
        <v>&amp;PAGE=EX_SHEET_ENTRY</v>
      </c>
      <c r="AE3158" s="250" t="str">
        <f>IF(LEFT(tbl_TransDet_Exp[[#This Row],[Journal Id]],2)="EX",TEXT(tbl_TransDet_Exp[[#This Row],[Vch /Ex /PayId]],"0000000000"),"")</f>
        <v/>
      </c>
      <c r="AF3158" s="250" t="b">
        <f>IF(tbl_TransDet_Exp[[#This Row],[ER Lookup and Format]]&lt;&gt;"",CONCATENATE(tbl_TransDet_Exp[[#This Row],[https://financials.omni.fsu.edu/psp/sprdfi/EMPLOYEE/ERP/c/AUDIT_EXPENSE_FUNCTIONS.TE_EXP_SHEET_INQ.GBL?SHEET_ID=]],AE3158,tbl_TransDet_Exp[[#This Row],[&amp;PAGE=EX_SHEET_ENTRY]]))</f>
        <v>0</v>
      </c>
      <c r="AG3158" s="250" t="str">
        <f t="shared" si="152"/>
        <v>https://docmgmt.its.fsu.edu/NolijWeb/public/apiLoginCheck.jsp?redir=../documentviewer/%3FdocumentId%3D</v>
      </c>
      <c r="AH31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8" s="250" t="str">
        <f>tbl_TransDet_Exp[[#Headers],[&amp;TargetFrameName=None]]</f>
        <v>&amp;TargetFrameName=None</v>
      </c>
      <c r="AJ31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8" s="71"/>
      <c r="AN3158" s="22"/>
      <c r="AO3158" s="22"/>
      <c r="AP3158" s="208"/>
      <c r="AQ3158" s="42" t="e">
        <f>IF(tbl_TransDet_Exp[[#This Row],[Custom SR Type]]="",INDEX(SR_Lookup[Section Name],MATCH(tbl_TransDet_Exp[[#This Row],[Account]],SR_Lookup[Account],0)),tbl_TransDet_Exp[[#This Row],[Custom SR Type]])</f>
        <v>#N/A</v>
      </c>
      <c r="AR3158" s="42">
        <f>VALUE(CONCATENATE(C3158,TEXT(tbl_TransDet_Exp[[#This Row],[Pd]],"00")))</f>
        <v>0</v>
      </c>
      <c r="AS3158" s="42" t="str">
        <f>TEXT(tbl_TransDet_Exp[[#This Row],[Project Id]],"000000")</f>
        <v>000000</v>
      </c>
      <c r="AT3158" s="42" t="e">
        <f>INDEX(Table11[Description],MATCH(tbl_TransDet_Exp[[#This Row],[Account]],Table11[GL Account],0))</f>
        <v>#N/A</v>
      </c>
      <c r="AU31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59" spans="2:47">
      <c r="B3159" s="11"/>
      <c r="C3159" s="243"/>
      <c r="D3159" s="243"/>
      <c r="E3159" s="11"/>
      <c r="F3159" s="11"/>
      <c r="G3159" s="11"/>
      <c r="H3159" s="11"/>
      <c r="I3159" s="11"/>
      <c r="J3159" s="11"/>
      <c r="K3159" s="11"/>
      <c r="L3159" s="11"/>
      <c r="M3159" s="11"/>
      <c r="N3159" s="11"/>
      <c r="O3159" s="244"/>
      <c r="P3159" s="11"/>
      <c r="Q3159" s="245"/>
      <c r="R3159" s="11"/>
      <c r="S3159" s="11"/>
      <c r="T3159" s="11"/>
      <c r="U3159" s="11"/>
      <c r="V3159" s="11"/>
      <c r="W3159" s="11"/>
      <c r="X3159" s="11"/>
      <c r="Y3159" s="11"/>
      <c r="Z3159" s="246"/>
      <c r="AA31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59" s="250" t="e">
        <f>IF(tbl_TransDet_Exp[[#This Row],[+/-  (HR GL Detail)]]&lt;&gt;"",tbl_TransDet_Exp[[#This Row],[+/-  (HR GL Detail)]],IF(#REF!&lt;&gt;"",#REF!,""))</f>
        <v>#REF!</v>
      </c>
      <c r="AC3159" s="250" t="str">
        <f t="shared" si="150"/>
        <v>https://financials.omni.fsu.edu/psp/sprdfi/EMPLOYEE/ERP/c/AUDIT_EXPENSE_FUNCTIONS.TE_EXP_SHEET_INQ.GBL?SHEET_ID=</v>
      </c>
      <c r="AD3159" s="250" t="str">
        <f t="shared" si="151"/>
        <v>&amp;PAGE=EX_SHEET_ENTRY</v>
      </c>
      <c r="AE3159" s="250" t="str">
        <f>IF(LEFT(tbl_TransDet_Exp[[#This Row],[Journal Id]],2)="EX",TEXT(tbl_TransDet_Exp[[#This Row],[Vch /Ex /PayId]],"0000000000"),"")</f>
        <v/>
      </c>
      <c r="AF3159" s="250" t="b">
        <f>IF(tbl_TransDet_Exp[[#This Row],[ER Lookup and Format]]&lt;&gt;"",CONCATENATE(tbl_TransDet_Exp[[#This Row],[https://financials.omni.fsu.edu/psp/sprdfi/EMPLOYEE/ERP/c/AUDIT_EXPENSE_FUNCTIONS.TE_EXP_SHEET_INQ.GBL?SHEET_ID=]],AE3159,tbl_TransDet_Exp[[#This Row],[&amp;PAGE=EX_SHEET_ENTRY]]))</f>
        <v>0</v>
      </c>
      <c r="AG3159" s="250" t="str">
        <f t="shared" si="152"/>
        <v>https://docmgmt.its.fsu.edu/NolijWeb/public/apiLoginCheck.jsp?redir=../documentviewer/%3FdocumentId%3D</v>
      </c>
      <c r="AH31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59" s="250" t="str">
        <f>tbl_TransDet_Exp[[#Headers],[&amp;TargetFrameName=None]]</f>
        <v>&amp;TargetFrameName=None</v>
      </c>
      <c r="AJ31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59" s="71"/>
      <c r="AN3159" s="22"/>
      <c r="AO3159" s="22"/>
      <c r="AP3159" s="208"/>
      <c r="AQ3159" s="42" t="e">
        <f>IF(tbl_TransDet_Exp[[#This Row],[Custom SR Type]]="",INDEX(SR_Lookup[Section Name],MATCH(tbl_TransDet_Exp[[#This Row],[Account]],SR_Lookup[Account],0)),tbl_TransDet_Exp[[#This Row],[Custom SR Type]])</f>
        <v>#N/A</v>
      </c>
      <c r="AR3159" s="42">
        <f>VALUE(CONCATENATE(C3159,TEXT(tbl_TransDet_Exp[[#This Row],[Pd]],"00")))</f>
        <v>0</v>
      </c>
      <c r="AS3159" s="42" t="str">
        <f>TEXT(tbl_TransDet_Exp[[#This Row],[Project Id]],"000000")</f>
        <v>000000</v>
      </c>
      <c r="AT3159" s="42" t="e">
        <f>INDEX(Table11[Description],MATCH(tbl_TransDet_Exp[[#This Row],[Account]],Table11[GL Account],0))</f>
        <v>#N/A</v>
      </c>
      <c r="AU31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0" spans="2:47">
      <c r="B3160" s="11"/>
      <c r="C3160" s="243"/>
      <c r="D3160" s="243"/>
      <c r="E3160" s="11"/>
      <c r="F3160" s="11"/>
      <c r="G3160" s="11"/>
      <c r="H3160" s="11"/>
      <c r="I3160" s="11"/>
      <c r="J3160" s="11"/>
      <c r="K3160" s="11"/>
      <c r="L3160" s="11"/>
      <c r="M3160" s="11"/>
      <c r="N3160" s="11"/>
      <c r="O3160" s="244"/>
      <c r="P3160" s="11"/>
      <c r="Q3160" s="245"/>
      <c r="R3160" s="11"/>
      <c r="S3160" s="11"/>
      <c r="T3160" s="11"/>
      <c r="U3160" s="11"/>
      <c r="V3160" s="11"/>
      <c r="W3160" s="11"/>
      <c r="X3160" s="11"/>
      <c r="Y3160" s="11"/>
      <c r="Z3160" s="246"/>
      <c r="AA31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0" s="250" t="e">
        <f>IF(tbl_TransDet_Exp[[#This Row],[+/-  (HR GL Detail)]]&lt;&gt;"",tbl_TransDet_Exp[[#This Row],[+/-  (HR GL Detail)]],IF(#REF!&lt;&gt;"",#REF!,""))</f>
        <v>#REF!</v>
      </c>
      <c r="AC3160" s="250" t="str">
        <f t="shared" si="150"/>
        <v>https://financials.omni.fsu.edu/psp/sprdfi/EMPLOYEE/ERP/c/AUDIT_EXPENSE_FUNCTIONS.TE_EXP_SHEET_INQ.GBL?SHEET_ID=</v>
      </c>
      <c r="AD3160" s="250" t="str">
        <f t="shared" si="151"/>
        <v>&amp;PAGE=EX_SHEET_ENTRY</v>
      </c>
      <c r="AE3160" s="250" t="str">
        <f>IF(LEFT(tbl_TransDet_Exp[[#This Row],[Journal Id]],2)="EX",TEXT(tbl_TransDet_Exp[[#This Row],[Vch /Ex /PayId]],"0000000000"),"")</f>
        <v/>
      </c>
      <c r="AF3160" s="250" t="b">
        <f>IF(tbl_TransDet_Exp[[#This Row],[ER Lookup and Format]]&lt;&gt;"",CONCATENATE(tbl_TransDet_Exp[[#This Row],[https://financials.omni.fsu.edu/psp/sprdfi/EMPLOYEE/ERP/c/AUDIT_EXPENSE_FUNCTIONS.TE_EXP_SHEET_INQ.GBL?SHEET_ID=]],AE3160,tbl_TransDet_Exp[[#This Row],[&amp;PAGE=EX_SHEET_ENTRY]]))</f>
        <v>0</v>
      </c>
      <c r="AG3160" s="250" t="str">
        <f t="shared" si="152"/>
        <v>https://docmgmt.its.fsu.edu/NolijWeb/public/apiLoginCheck.jsp?redir=../documentviewer/%3FdocumentId%3D</v>
      </c>
      <c r="AH31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0" s="250" t="str">
        <f>tbl_TransDet_Exp[[#Headers],[&amp;TargetFrameName=None]]</f>
        <v>&amp;TargetFrameName=None</v>
      </c>
      <c r="AJ31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0" s="71"/>
      <c r="AN3160" s="22"/>
      <c r="AO3160" s="22"/>
      <c r="AP3160" s="208"/>
      <c r="AQ3160" s="42" t="e">
        <f>IF(tbl_TransDet_Exp[[#This Row],[Custom SR Type]]="",INDEX(SR_Lookup[Section Name],MATCH(tbl_TransDet_Exp[[#This Row],[Account]],SR_Lookup[Account],0)),tbl_TransDet_Exp[[#This Row],[Custom SR Type]])</f>
        <v>#N/A</v>
      </c>
      <c r="AR3160" s="42">
        <f>VALUE(CONCATENATE(C3160,TEXT(tbl_TransDet_Exp[[#This Row],[Pd]],"00")))</f>
        <v>0</v>
      </c>
      <c r="AS3160" s="42" t="str">
        <f>TEXT(tbl_TransDet_Exp[[#This Row],[Project Id]],"000000")</f>
        <v>000000</v>
      </c>
      <c r="AT3160" s="42" t="e">
        <f>INDEX(Table11[Description],MATCH(tbl_TransDet_Exp[[#This Row],[Account]],Table11[GL Account],0))</f>
        <v>#N/A</v>
      </c>
      <c r="AU31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1" spans="2:47">
      <c r="B3161" s="11"/>
      <c r="C3161" s="243"/>
      <c r="D3161" s="243"/>
      <c r="E3161" s="11"/>
      <c r="F3161" s="11"/>
      <c r="G3161" s="11"/>
      <c r="H3161" s="11"/>
      <c r="I3161" s="11"/>
      <c r="J3161" s="11"/>
      <c r="K3161" s="11"/>
      <c r="L3161" s="11"/>
      <c r="M3161" s="11"/>
      <c r="N3161" s="11"/>
      <c r="O3161" s="244"/>
      <c r="P3161" s="11"/>
      <c r="Q3161" s="245"/>
      <c r="R3161" s="11"/>
      <c r="S3161" s="11"/>
      <c r="T3161" s="11"/>
      <c r="U3161" s="11"/>
      <c r="V3161" s="11"/>
      <c r="W3161" s="11"/>
      <c r="X3161" s="11"/>
      <c r="Y3161" s="11"/>
      <c r="Z3161" s="246"/>
      <c r="AA31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1" s="250" t="e">
        <f>IF(tbl_TransDet_Exp[[#This Row],[+/-  (HR GL Detail)]]&lt;&gt;"",tbl_TransDet_Exp[[#This Row],[+/-  (HR GL Detail)]],IF(#REF!&lt;&gt;"",#REF!,""))</f>
        <v>#REF!</v>
      </c>
      <c r="AC3161" s="250" t="str">
        <f t="shared" si="150"/>
        <v>https://financials.omni.fsu.edu/psp/sprdfi/EMPLOYEE/ERP/c/AUDIT_EXPENSE_FUNCTIONS.TE_EXP_SHEET_INQ.GBL?SHEET_ID=</v>
      </c>
      <c r="AD3161" s="250" t="str">
        <f t="shared" si="151"/>
        <v>&amp;PAGE=EX_SHEET_ENTRY</v>
      </c>
      <c r="AE3161" s="250" t="str">
        <f>IF(LEFT(tbl_TransDet_Exp[[#This Row],[Journal Id]],2)="EX",TEXT(tbl_TransDet_Exp[[#This Row],[Vch /Ex /PayId]],"0000000000"),"")</f>
        <v/>
      </c>
      <c r="AF3161" s="250" t="b">
        <f>IF(tbl_TransDet_Exp[[#This Row],[ER Lookup and Format]]&lt;&gt;"",CONCATENATE(tbl_TransDet_Exp[[#This Row],[https://financials.omni.fsu.edu/psp/sprdfi/EMPLOYEE/ERP/c/AUDIT_EXPENSE_FUNCTIONS.TE_EXP_SHEET_INQ.GBL?SHEET_ID=]],AE3161,tbl_TransDet_Exp[[#This Row],[&amp;PAGE=EX_SHEET_ENTRY]]))</f>
        <v>0</v>
      </c>
      <c r="AG3161" s="250" t="str">
        <f t="shared" si="152"/>
        <v>https://docmgmt.its.fsu.edu/NolijWeb/public/apiLoginCheck.jsp?redir=../documentviewer/%3FdocumentId%3D</v>
      </c>
      <c r="AH31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1" s="250" t="str">
        <f>tbl_TransDet_Exp[[#Headers],[&amp;TargetFrameName=None]]</f>
        <v>&amp;TargetFrameName=None</v>
      </c>
      <c r="AJ31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1" s="71"/>
      <c r="AN3161" s="22"/>
      <c r="AO3161" s="22"/>
      <c r="AP3161" s="208"/>
      <c r="AQ3161" s="42" t="e">
        <f>IF(tbl_TransDet_Exp[[#This Row],[Custom SR Type]]="",INDEX(SR_Lookup[Section Name],MATCH(tbl_TransDet_Exp[[#This Row],[Account]],SR_Lookup[Account],0)),tbl_TransDet_Exp[[#This Row],[Custom SR Type]])</f>
        <v>#N/A</v>
      </c>
      <c r="AR3161" s="42">
        <f>VALUE(CONCATENATE(C3161,TEXT(tbl_TransDet_Exp[[#This Row],[Pd]],"00")))</f>
        <v>0</v>
      </c>
      <c r="AS3161" s="42" t="str">
        <f>TEXT(tbl_TransDet_Exp[[#This Row],[Project Id]],"000000")</f>
        <v>000000</v>
      </c>
      <c r="AT3161" s="42" t="e">
        <f>INDEX(Table11[Description],MATCH(tbl_TransDet_Exp[[#This Row],[Account]],Table11[GL Account],0))</f>
        <v>#N/A</v>
      </c>
      <c r="AU31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2" spans="2:47">
      <c r="B3162" s="11"/>
      <c r="C3162" s="243"/>
      <c r="D3162" s="243"/>
      <c r="E3162" s="11"/>
      <c r="F3162" s="11"/>
      <c r="G3162" s="11"/>
      <c r="H3162" s="11"/>
      <c r="I3162" s="11"/>
      <c r="J3162" s="11"/>
      <c r="K3162" s="11"/>
      <c r="L3162" s="11"/>
      <c r="M3162" s="11"/>
      <c r="N3162" s="11"/>
      <c r="O3162" s="244"/>
      <c r="P3162" s="11"/>
      <c r="Q3162" s="245"/>
      <c r="R3162" s="11"/>
      <c r="S3162" s="11"/>
      <c r="T3162" s="11"/>
      <c r="U3162" s="11"/>
      <c r="V3162" s="11"/>
      <c r="W3162" s="11"/>
      <c r="X3162" s="11"/>
      <c r="Y3162" s="11"/>
      <c r="Z3162" s="246"/>
      <c r="AA31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2" s="250" t="e">
        <f>IF(tbl_TransDet_Exp[[#This Row],[+/-  (HR GL Detail)]]&lt;&gt;"",tbl_TransDet_Exp[[#This Row],[+/-  (HR GL Detail)]],IF(#REF!&lt;&gt;"",#REF!,""))</f>
        <v>#REF!</v>
      </c>
      <c r="AC3162" s="250" t="str">
        <f t="shared" si="150"/>
        <v>https://financials.omni.fsu.edu/psp/sprdfi/EMPLOYEE/ERP/c/AUDIT_EXPENSE_FUNCTIONS.TE_EXP_SHEET_INQ.GBL?SHEET_ID=</v>
      </c>
      <c r="AD3162" s="250" t="str">
        <f t="shared" si="151"/>
        <v>&amp;PAGE=EX_SHEET_ENTRY</v>
      </c>
      <c r="AE3162" s="250" t="str">
        <f>IF(LEFT(tbl_TransDet_Exp[[#This Row],[Journal Id]],2)="EX",TEXT(tbl_TransDet_Exp[[#This Row],[Vch /Ex /PayId]],"0000000000"),"")</f>
        <v/>
      </c>
      <c r="AF3162" s="250" t="b">
        <f>IF(tbl_TransDet_Exp[[#This Row],[ER Lookup and Format]]&lt;&gt;"",CONCATENATE(tbl_TransDet_Exp[[#This Row],[https://financials.omni.fsu.edu/psp/sprdfi/EMPLOYEE/ERP/c/AUDIT_EXPENSE_FUNCTIONS.TE_EXP_SHEET_INQ.GBL?SHEET_ID=]],AE3162,tbl_TransDet_Exp[[#This Row],[&amp;PAGE=EX_SHEET_ENTRY]]))</f>
        <v>0</v>
      </c>
      <c r="AG3162" s="250" t="str">
        <f t="shared" si="152"/>
        <v>https://docmgmt.its.fsu.edu/NolijWeb/public/apiLoginCheck.jsp?redir=../documentviewer/%3FdocumentId%3D</v>
      </c>
      <c r="AH31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2" s="250" t="str">
        <f>tbl_TransDet_Exp[[#Headers],[&amp;TargetFrameName=None]]</f>
        <v>&amp;TargetFrameName=None</v>
      </c>
      <c r="AJ31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2" s="71"/>
      <c r="AN3162" s="22"/>
      <c r="AO3162" s="22"/>
      <c r="AP3162" s="208"/>
      <c r="AQ3162" s="42" t="e">
        <f>IF(tbl_TransDet_Exp[[#This Row],[Custom SR Type]]="",INDEX(SR_Lookup[Section Name],MATCH(tbl_TransDet_Exp[[#This Row],[Account]],SR_Lookup[Account],0)),tbl_TransDet_Exp[[#This Row],[Custom SR Type]])</f>
        <v>#N/A</v>
      </c>
      <c r="AR3162" s="42">
        <f>VALUE(CONCATENATE(C3162,TEXT(tbl_TransDet_Exp[[#This Row],[Pd]],"00")))</f>
        <v>0</v>
      </c>
      <c r="AS3162" s="42" t="str">
        <f>TEXT(tbl_TransDet_Exp[[#This Row],[Project Id]],"000000")</f>
        <v>000000</v>
      </c>
      <c r="AT3162" s="42" t="e">
        <f>INDEX(Table11[Description],MATCH(tbl_TransDet_Exp[[#This Row],[Account]],Table11[GL Account],0))</f>
        <v>#N/A</v>
      </c>
      <c r="AU31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3" spans="2:47">
      <c r="B3163" s="11"/>
      <c r="C3163" s="243"/>
      <c r="D3163" s="243"/>
      <c r="E3163" s="11"/>
      <c r="F3163" s="11"/>
      <c r="G3163" s="11"/>
      <c r="H3163" s="11"/>
      <c r="I3163" s="11"/>
      <c r="J3163" s="11"/>
      <c r="K3163" s="11"/>
      <c r="L3163" s="11"/>
      <c r="M3163" s="11"/>
      <c r="N3163" s="11"/>
      <c r="O3163" s="244"/>
      <c r="P3163" s="11"/>
      <c r="Q3163" s="245"/>
      <c r="R3163" s="11"/>
      <c r="S3163" s="11"/>
      <c r="T3163" s="11"/>
      <c r="U3163" s="11"/>
      <c r="V3163" s="11"/>
      <c r="W3163" s="11"/>
      <c r="X3163" s="11"/>
      <c r="Y3163" s="11"/>
      <c r="Z3163" s="246"/>
      <c r="AA31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3" s="250" t="e">
        <f>IF(tbl_TransDet_Exp[[#This Row],[+/-  (HR GL Detail)]]&lt;&gt;"",tbl_TransDet_Exp[[#This Row],[+/-  (HR GL Detail)]],IF(#REF!&lt;&gt;"",#REF!,""))</f>
        <v>#REF!</v>
      </c>
      <c r="AC3163" s="250" t="str">
        <f t="shared" si="150"/>
        <v>https://financials.omni.fsu.edu/psp/sprdfi/EMPLOYEE/ERP/c/AUDIT_EXPENSE_FUNCTIONS.TE_EXP_SHEET_INQ.GBL?SHEET_ID=</v>
      </c>
      <c r="AD3163" s="250" t="str">
        <f t="shared" si="151"/>
        <v>&amp;PAGE=EX_SHEET_ENTRY</v>
      </c>
      <c r="AE3163" s="250" t="str">
        <f>IF(LEFT(tbl_TransDet_Exp[[#This Row],[Journal Id]],2)="EX",TEXT(tbl_TransDet_Exp[[#This Row],[Vch /Ex /PayId]],"0000000000"),"")</f>
        <v/>
      </c>
      <c r="AF3163" s="250" t="b">
        <f>IF(tbl_TransDet_Exp[[#This Row],[ER Lookup and Format]]&lt;&gt;"",CONCATENATE(tbl_TransDet_Exp[[#This Row],[https://financials.omni.fsu.edu/psp/sprdfi/EMPLOYEE/ERP/c/AUDIT_EXPENSE_FUNCTIONS.TE_EXP_SHEET_INQ.GBL?SHEET_ID=]],AE3163,tbl_TransDet_Exp[[#This Row],[&amp;PAGE=EX_SHEET_ENTRY]]))</f>
        <v>0</v>
      </c>
      <c r="AG3163" s="250" t="str">
        <f t="shared" si="152"/>
        <v>https://docmgmt.its.fsu.edu/NolijWeb/public/apiLoginCheck.jsp?redir=../documentviewer/%3FdocumentId%3D</v>
      </c>
      <c r="AH31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3" s="250" t="str">
        <f>tbl_TransDet_Exp[[#Headers],[&amp;TargetFrameName=None]]</f>
        <v>&amp;TargetFrameName=None</v>
      </c>
      <c r="AJ31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3" s="71"/>
      <c r="AN3163" s="22"/>
      <c r="AO3163" s="22"/>
      <c r="AP3163" s="208"/>
      <c r="AQ3163" s="42" t="e">
        <f>IF(tbl_TransDet_Exp[[#This Row],[Custom SR Type]]="",INDEX(SR_Lookup[Section Name],MATCH(tbl_TransDet_Exp[[#This Row],[Account]],SR_Lookup[Account],0)),tbl_TransDet_Exp[[#This Row],[Custom SR Type]])</f>
        <v>#N/A</v>
      </c>
      <c r="AR3163" s="42">
        <f>VALUE(CONCATENATE(C3163,TEXT(tbl_TransDet_Exp[[#This Row],[Pd]],"00")))</f>
        <v>0</v>
      </c>
      <c r="AS3163" s="42" t="str">
        <f>TEXT(tbl_TransDet_Exp[[#This Row],[Project Id]],"000000")</f>
        <v>000000</v>
      </c>
      <c r="AT3163" s="42" t="e">
        <f>INDEX(Table11[Description],MATCH(tbl_TransDet_Exp[[#This Row],[Account]],Table11[GL Account],0))</f>
        <v>#N/A</v>
      </c>
      <c r="AU31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4" spans="2:47">
      <c r="B3164" s="11"/>
      <c r="C3164" s="243"/>
      <c r="D3164" s="243"/>
      <c r="E3164" s="11"/>
      <c r="F3164" s="11"/>
      <c r="G3164" s="11"/>
      <c r="H3164" s="11"/>
      <c r="I3164" s="11"/>
      <c r="J3164" s="11"/>
      <c r="K3164" s="11"/>
      <c r="L3164" s="11"/>
      <c r="M3164" s="11"/>
      <c r="N3164" s="11"/>
      <c r="O3164" s="244"/>
      <c r="P3164" s="11"/>
      <c r="Q3164" s="245"/>
      <c r="R3164" s="11"/>
      <c r="S3164" s="11"/>
      <c r="T3164" s="11"/>
      <c r="U3164" s="11"/>
      <c r="V3164" s="11"/>
      <c r="W3164" s="11"/>
      <c r="X3164" s="11"/>
      <c r="Y3164" s="11"/>
      <c r="Z3164" s="246"/>
      <c r="AA31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4" s="250" t="e">
        <f>IF(tbl_TransDet_Exp[[#This Row],[+/-  (HR GL Detail)]]&lt;&gt;"",tbl_TransDet_Exp[[#This Row],[+/-  (HR GL Detail)]],IF(#REF!&lt;&gt;"",#REF!,""))</f>
        <v>#REF!</v>
      </c>
      <c r="AC3164" s="250" t="str">
        <f t="shared" si="150"/>
        <v>https://financials.omni.fsu.edu/psp/sprdfi/EMPLOYEE/ERP/c/AUDIT_EXPENSE_FUNCTIONS.TE_EXP_SHEET_INQ.GBL?SHEET_ID=</v>
      </c>
      <c r="AD3164" s="250" t="str">
        <f t="shared" si="151"/>
        <v>&amp;PAGE=EX_SHEET_ENTRY</v>
      </c>
      <c r="AE3164" s="250" t="str">
        <f>IF(LEFT(tbl_TransDet_Exp[[#This Row],[Journal Id]],2)="EX",TEXT(tbl_TransDet_Exp[[#This Row],[Vch /Ex /PayId]],"0000000000"),"")</f>
        <v/>
      </c>
      <c r="AF3164" s="250" t="b">
        <f>IF(tbl_TransDet_Exp[[#This Row],[ER Lookup and Format]]&lt;&gt;"",CONCATENATE(tbl_TransDet_Exp[[#This Row],[https://financials.omni.fsu.edu/psp/sprdfi/EMPLOYEE/ERP/c/AUDIT_EXPENSE_FUNCTIONS.TE_EXP_SHEET_INQ.GBL?SHEET_ID=]],AE3164,tbl_TransDet_Exp[[#This Row],[&amp;PAGE=EX_SHEET_ENTRY]]))</f>
        <v>0</v>
      </c>
      <c r="AG3164" s="250" t="str">
        <f t="shared" si="152"/>
        <v>https://docmgmt.its.fsu.edu/NolijWeb/public/apiLoginCheck.jsp?redir=../documentviewer/%3FdocumentId%3D</v>
      </c>
      <c r="AH31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4" s="250" t="str">
        <f>tbl_TransDet_Exp[[#Headers],[&amp;TargetFrameName=None]]</f>
        <v>&amp;TargetFrameName=None</v>
      </c>
      <c r="AJ31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4" s="71"/>
      <c r="AN3164" s="22"/>
      <c r="AO3164" s="22"/>
      <c r="AP3164" s="208"/>
      <c r="AQ3164" s="42" t="e">
        <f>IF(tbl_TransDet_Exp[[#This Row],[Custom SR Type]]="",INDEX(SR_Lookup[Section Name],MATCH(tbl_TransDet_Exp[[#This Row],[Account]],SR_Lookup[Account],0)),tbl_TransDet_Exp[[#This Row],[Custom SR Type]])</f>
        <v>#N/A</v>
      </c>
      <c r="AR3164" s="42">
        <f>VALUE(CONCATENATE(C3164,TEXT(tbl_TransDet_Exp[[#This Row],[Pd]],"00")))</f>
        <v>0</v>
      </c>
      <c r="AS3164" s="42" t="str">
        <f>TEXT(tbl_TransDet_Exp[[#This Row],[Project Id]],"000000")</f>
        <v>000000</v>
      </c>
      <c r="AT3164" s="42" t="e">
        <f>INDEX(Table11[Description],MATCH(tbl_TransDet_Exp[[#This Row],[Account]],Table11[GL Account],0))</f>
        <v>#N/A</v>
      </c>
      <c r="AU31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5" spans="2:47">
      <c r="B3165" s="11"/>
      <c r="C3165" s="243"/>
      <c r="D3165" s="243"/>
      <c r="E3165" s="11"/>
      <c r="F3165" s="11"/>
      <c r="G3165" s="11"/>
      <c r="H3165" s="11"/>
      <c r="I3165" s="11"/>
      <c r="J3165" s="11"/>
      <c r="K3165" s="11"/>
      <c r="L3165" s="11"/>
      <c r="M3165" s="11"/>
      <c r="N3165" s="11"/>
      <c r="O3165" s="244"/>
      <c r="P3165" s="11"/>
      <c r="Q3165" s="245"/>
      <c r="R3165" s="11"/>
      <c r="S3165" s="11"/>
      <c r="T3165" s="11"/>
      <c r="U3165" s="11"/>
      <c r="V3165" s="11"/>
      <c r="W3165" s="11"/>
      <c r="X3165" s="11"/>
      <c r="Y3165" s="11"/>
      <c r="Z3165" s="246"/>
      <c r="AA31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5" s="250" t="e">
        <f>IF(tbl_TransDet_Exp[[#This Row],[+/-  (HR GL Detail)]]&lt;&gt;"",tbl_TransDet_Exp[[#This Row],[+/-  (HR GL Detail)]],IF(#REF!&lt;&gt;"",#REF!,""))</f>
        <v>#REF!</v>
      </c>
      <c r="AC3165" s="250" t="str">
        <f t="shared" si="150"/>
        <v>https://financials.omni.fsu.edu/psp/sprdfi/EMPLOYEE/ERP/c/AUDIT_EXPENSE_FUNCTIONS.TE_EXP_SHEET_INQ.GBL?SHEET_ID=</v>
      </c>
      <c r="AD3165" s="250" t="str">
        <f t="shared" si="151"/>
        <v>&amp;PAGE=EX_SHEET_ENTRY</v>
      </c>
      <c r="AE3165" s="250" t="str">
        <f>IF(LEFT(tbl_TransDet_Exp[[#This Row],[Journal Id]],2)="EX",TEXT(tbl_TransDet_Exp[[#This Row],[Vch /Ex /PayId]],"0000000000"),"")</f>
        <v/>
      </c>
      <c r="AF3165" s="250" t="b">
        <f>IF(tbl_TransDet_Exp[[#This Row],[ER Lookup and Format]]&lt;&gt;"",CONCATENATE(tbl_TransDet_Exp[[#This Row],[https://financials.omni.fsu.edu/psp/sprdfi/EMPLOYEE/ERP/c/AUDIT_EXPENSE_FUNCTIONS.TE_EXP_SHEET_INQ.GBL?SHEET_ID=]],AE3165,tbl_TransDet_Exp[[#This Row],[&amp;PAGE=EX_SHEET_ENTRY]]))</f>
        <v>0</v>
      </c>
      <c r="AG3165" s="250" t="str">
        <f t="shared" si="152"/>
        <v>https://docmgmt.its.fsu.edu/NolijWeb/public/apiLoginCheck.jsp?redir=../documentviewer/%3FdocumentId%3D</v>
      </c>
      <c r="AH31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5" s="250" t="str">
        <f>tbl_TransDet_Exp[[#Headers],[&amp;TargetFrameName=None]]</f>
        <v>&amp;TargetFrameName=None</v>
      </c>
      <c r="AJ31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5" s="71"/>
      <c r="AN3165" s="22"/>
      <c r="AO3165" s="22"/>
      <c r="AP3165" s="208"/>
      <c r="AQ3165" s="42" t="e">
        <f>IF(tbl_TransDet_Exp[[#This Row],[Custom SR Type]]="",INDEX(SR_Lookup[Section Name],MATCH(tbl_TransDet_Exp[[#This Row],[Account]],SR_Lookup[Account],0)),tbl_TransDet_Exp[[#This Row],[Custom SR Type]])</f>
        <v>#N/A</v>
      </c>
      <c r="AR3165" s="42">
        <f>VALUE(CONCATENATE(C3165,TEXT(tbl_TransDet_Exp[[#This Row],[Pd]],"00")))</f>
        <v>0</v>
      </c>
      <c r="AS3165" s="42" t="str">
        <f>TEXT(tbl_TransDet_Exp[[#This Row],[Project Id]],"000000")</f>
        <v>000000</v>
      </c>
      <c r="AT3165" s="42" t="e">
        <f>INDEX(Table11[Description],MATCH(tbl_TransDet_Exp[[#This Row],[Account]],Table11[GL Account],0))</f>
        <v>#N/A</v>
      </c>
      <c r="AU31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6" spans="2:47">
      <c r="B3166" s="11"/>
      <c r="C3166" s="243"/>
      <c r="D3166" s="243"/>
      <c r="E3166" s="11"/>
      <c r="F3166" s="11"/>
      <c r="G3166" s="11"/>
      <c r="H3166" s="11"/>
      <c r="I3166" s="11"/>
      <c r="J3166" s="11"/>
      <c r="K3166" s="11"/>
      <c r="L3166" s="11"/>
      <c r="M3166" s="11"/>
      <c r="N3166" s="11"/>
      <c r="O3166" s="244"/>
      <c r="P3166" s="11"/>
      <c r="Q3166" s="245"/>
      <c r="R3166" s="11"/>
      <c r="S3166" s="11"/>
      <c r="T3166" s="11"/>
      <c r="U3166" s="11"/>
      <c r="V3166" s="11"/>
      <c r="W3166" s="11"/>
      <c r="X3166" s="11"/>
      <c r="Y3166" s="11"/>
      <c r="Z3166" s="246"/>
      <c r="AA31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6" s="250" t="e">
        <f>IF(tbl_TransDet_Exp[[#This Row],[+/-  (HR GL Detail)]]&lt;&gt;"",tbl_TransDet_Exp[[#This Row],[+/-  (HR GL Detail)]],IF(#REF!&lt;&gt;"",#REF!,""))</f>
        <v>#REF!</v>
      </c>
      <c r="AC3166" s="250" t="str">
        <f t="shared" si="150"/>
        <v>https://financials.omni.fsu.edu/psp/sprdfi/EMPLOYEE/ERP/c/AUDIT_EXPENSE_FUNCTIONS.TE_EXP_SHEET_INQ.GBL?SHEET_ID=</v>
      </c>
      <c r="AD3166" s="250" t="str">
        <f t="shared" si="151"/>
        <v>&amp;PAGE=EX_SHEET_ENTRY</v>
      </c>
      <c r="AE3166" s="250" t="str">
        <f>IF(LEFT(tbl_TransDet_Exp[[#This Row],[Journal Id]],2)="EX",TEXT(tbl_TransDet_Exp[[#This Row],[Vch /Ex /PayId]],"0000000000"),"")</f>
        <v/>
      </c>
      <c r="AF3166" s="250" t="b">
        <f>IF(tbl_TransDet_Exp[[#This Row],[ER Lookup and Format]]&lt;&gt;"",CONCATENATE(tbl_TransDet_Exp[[#This Row],[https://financials.omni.fsu.edu/psp/sprdfi/EMPLOYEE/ERP/c/AUDIT_EXPENSE_FUNCTIONS.TE_EXP_SHEET_INQ.GBL?SHEET_ID=]],AE3166,tbl_TransDet_Exp[[#This Row],[&amp;PAGE=EX_SHEET_ENTRY]]))</f>
        <v>0</v>
      </c>
      <c r="AG3166" s="250" t="str">
        <f t="shared" si="152"/>
        <v>https://docmgmt.its.fsu.edu/NolijWeb/public/apiLoginCheck.jsp?redir=../documentviewer/%3FdocumentId%3D</v>
      </c>
      <c r="AH31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6" s="250" t="str">
        <f>tbl_TransDet_Exp[[#Headers],[&amp;TargetFrameName=None]]</f>
        <v>&amp;TargetFrameName=None</v>
      </c>
      <c r="AJ31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6" s="71"/>
      <c r="AN3166" s="22"/>
      <c r="AO3166" s="22"/>
      <c r="AP3166" s="208"/>
      <c r="AQ3166" s="42" t="e">
        <f>IF(tbl_TransDet_Exp[[#This Row],[Custom SR Type]]="",INDEX(SR_Lookup[Section Name],MATCH(tbl_TransDet_Exp[[#This Row],[Account]],SR_Lookup[Account],0)),tbl_TransDet_Exp[[#This Row],[Custom SR Type]])</f>
        <v>#N/A</v>
      </c>
      <c r="AR3166" s="42">
        <f>VALUE(CONCATENATE(C3166,TEXT(tbl_TransDet_Exp[[#This Row],[Pd]],"00")))</f>
        <v>0</v>
      </c>
      <c r="AS3166" s="42" t="str">
        <f>TEXT(tbl_TransDet_Exp[[#This Row],[Project Id]],"000000")</f>
        <v>000000</v>
      </c>
      <c r="AT3166" s="42" t="e">
        <f>INDEX(Table11[Description],MATCH(tbl_TransDet_Exp[[#This Row],[Account]],Table11[GL Account],0))</f>
        <v>#N/A</v>
      </c>
      <c r="AU31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7" spans="2:47">
      <c r="B3167" s="11"/>
      <c r="C3167" s="243"/>
      <c r="D3167" s="243"/>
      <c r="E3167" s="11"/>
      <c r="F3167" s="11"/>
      <c r="G3167" s="11"/>
      <c r="H3167" s="11"/>
      <c r="I3167" s="11"/>
      <c r="J3167" s="11"/>
      <c r="K3167" s="11"/>
      <c r="L3167" s="11"/>
      <c r="M3167" s="11"/>
      <c r="N3167" s="11"/>
      <c r="O3167" s="244"/>
      <c r="P3167" s="11"/>
      <c r="Q3167" s="245"/>
      <c r="R3167" s="11"/>
      <c r="S3167" s="11"/>
      <c r="T3167" s="11"/>
      <c r="U3167" s="11"/>
      <c r="V3167" s="11"/>
      <c r="W3167" s="11"/>
      <c r="X3167" s="11"/>
      <c r="Y3167" s="11"/>
      <c r="Z3167" s="246"/>
      <c r="AA31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7" s="250" t="e">
        <f>IF(tbl_TransDet_Exp[[#This Row],[+/-  (HR GL Detail)]]&lt;&gt;"",tbl_TransDet_Exp[[#This Row],[+/-  (HR GL Detail)]],IF(#REF!&lt;&gt;"",#REF!,""))</f>
        <v>#REF!</v>
      </c>
      <c r="AC3167" s="250" t="str">
        <f t="shared" si="150"/>
        <v>https://financials.omni.fsu.edu/psp/sprdfi/EMPLOYEE/ERP/c/AUDIT_EXPENSE_FUNCTIONS.TE_EXP_SHEET_INQ.GBL?SHEET_ID=</v>
      </c>
      <c r="AD3167" s="250" t="str">
        <f t="shared" si="151"/>
        <v>&amp;PAGE=EX_SHEET_ENTRY</v>
      </c>
      <c r="AE3167" s="250" t="str">
        <f>IF(LEFT(tbl_TransDet_Exp[[#This Row],[Journal Id]],2)="EX",TEXT(tbl_TransDet_Exp[[#This Row],[Vch /Ex /PayId]],"0000000000"),"")</f>
        <v/>
      </c>
      <c r="AF3167" s="250" t="b">
        <f>IF(tbl_TransDet_Exp[[#This Row],[ER Lookup and Format]]&lt;&gt;"",CONCATENATE(tbl_TransDet_Exp[[#This Row],[https://financials.omni.fsu.edu/psp/sprdfi/EMPLOYEE/ERP/c/AUDIT_EXPENSE_FUNCTIONS.TE_EXP_SHEET_INQ.GBL?SHEET_ID=]],AE3167,tbl_TransDet_Exp[[#This Row],[&amp;PAGE=EX_SHEET_ENTRY]]))</f>
        <v>0</v>
      </c>
      <c r="AG3167" s="250" t="str">
        <f t="shared" si="152"/>
        <v>https://docmgmt.its.fsu.edu/NolijWeb/public/apiLoginCheck.jsp?redir=../documentviewer/%3FdocumentId%3D</v>
      </c>
      <c r="AH31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7" s="250" t="str">
        <f>tbl_TransDet_Exp[[#Headers],[&amp;TargetFrameName=None]]</f>
        <v>&amp;TargetFrameName=None</v>
      </c>
      <c r="AJ31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7" s="71"/>
      <c r="AN3167" s="22"/>
      <c r="AO3167" s="22"/>
      <c r="AP3167" s="208"/>
      <c r="AQ3167" s="42" t="e">
        <f>IF(tbl_TransDet_Exp[[#This Row],[Custom SR Type]]="",INDEX(SR_Lookup[Section Name],MATCH(tbl_TransDet_Exp[[#This Row],[Account]],SR_Lookup[Account],0)),tbl_TransDet_Exp[[#This Row],[Custom SR Type]])</f>
        <v>#N/A</v>
      </c>
      <c r="AR3167" s="42">
        <f>VALUE(CONCATENATE(C3167,TEXT(tbl_TransDet_Exp[[#This Row],[Pd]],"00")))</f>
        <v>0</v>
      </c>
      <c r="AS3167" s="42" t="str">
        <f>TEXT(tbl_TransDet_Exp[[#This Row],[Project Id]],"000000")</f>
        <v>000000</v>
      </c>
      <c r="AT3167" s="42" t="e">
        <f>INDEX(Table11[Description],MATCH(tbl_TransDet_Exp[[#This Row],[Account]],Table11[GL Account],0))</f>
        <v>#N/A</v>
      </c>
      <c r="AU31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8" spans="2:47">
      <c r="B3168" s="11"/>
      <c r="C3168" s="243"/>
      <c r="D3168" s="243"/>
      <c r="E3168" s="11"/>
      <c r="F3168" s="11"/>
      <c r="G3168" s="11"/>
      <c r="H3168" s="11"/>
      <c r="I3168" s="11"/>
      <c r="J3168" s="11"/>
      <c r="K3168" s="11"/>
      <c r="L3168" s="11"/>
      <c r="M3168" s="11"/>
      <c r="N3168" s="11"/>
      <c r="O3168" s="244"/>
      <c r="P3168" s="11"/>
      <c r="Q3168" s="245"/>
      <c r="R3168" s="11"/>
      <c r="S3168" s="11"/>
      <c r="T3168" s="11"/>
      <c r="U3168" s="11"/>
      <c r="V3168" s="11"/>
      <c r="W3168" s="11"/>
      <c r="X3168" s="11"/>
      <c r="Y3168" s="11"/>
      <c r="Z3168" s="246"/>
      <c r="AA31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8" s="250" t="e">
        <f>IF(tbl_TransDet_Exp[[#This Row],[+/-  (HR GL Detail)]]&lt;&gt;"",tbl_TransDet_Exp[[#This Row],[+/-  (HR GL Detail)]],IF(#REF!&lt;&gt;"",#REF!,""))</f>
        <v>#REF!</v>
      </c>
      <c r="AC3168" s="250" t="str">
        <f t="shared" si="150"/>
        <v>https://financials.omni.fsu.edu/psp/sprdfi/EMPLOYEE/ERP/c/AUDIT_EXPENSE_FUNCTIONS.TE_EXP_SHEET_INQ.GBL?SHEET_ID=</v>
      </c>
      <c r="AD3168" s="250" t="str">
        <f t="shared" si="151"/>
        <v>&amp;PAGE=EX_SHEET_ENTRY</v>
      </c>
      <c r="AE3168" s="250" t="str">
        <f>IF(LEFT(tbl_TransDet_Exp[[#This Row],[Journal Id]],2)="EX",TEXT(tbl_TransDet_Exp[[#This Row],[Vch /Ex /PayId]],"0000000000"),"")</f>
        <v/>
      </c>
      <c r="AF3168" s="250" t="b">
        <f>IF(tbl_TransDet_Exp[[#This Row],[ER Lookup and Format]]&lt;&gt;"",CONCATENATE(tbl_TransDet_Exp[[#This Row],[https://financials.omni.fsu.edu/psp/sprdfi/EMPLOYEE/ERP/c/AUDIT_EXPENSE_FUNCTIONS.TE_EXP_SHEET_INQ.GBL?SHEET_ID=]],AE3168,tbl_TransDet_Exp[[#This Row],[&amp;PAGE=EX_SHEET_ENTRY]]))</f>
        <v>0</v>
      </c>
      <c r="AG3168" s="250" t="str">
        <f t="shared" si="152"/>
        <v>https://docmgmt.its.fsu.edu/NolijWeb/public/apiLoginCheck.jsp?redir=../documentviewer/%3FdocumentId%3D</v>
      </c>
      <c r="AH31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8" s="250" t="str">
        <f>tbl_TransDet_Exp[[#Headers],[&amp;TargetFrameName=None]]</f>
        <v>&amp;TargetFrameName=None</v>
      </c>
      <c r="AJ31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8" s="71"/>
      <c r="AN3168" s="22"/>
      <c r="AO3168" s="22"/>
      <c r="AP3168" s="208"/>
      <c r="AQ3168" s="42" t="e">
        <f>IF(tbl_TransDet_Exp[[#This Row],[Custom SR Type]]="",INDEX(SR_Lookup[Section Name],MATCH(tbl_TransDet_Exp[[#This Row],[Account]],SR_Lookup[Account],0)),tbl_TransDet_Exp[[#This Row],[Custom SR Type]])</f>
        <v>#N/A</v>
      </c>
      <c r="AR3168" s="42">
        <f>VALUE(CONCATENATE(C3168,TEXT(tbl_TransDet_Exp[[#This Row],[Pd]],"00")))</f>
        <v>0</v>
      </c>
      <c r="AS3168" s="42" t="str">
        <f>TEXT(tbl_TransDet_Exp[[#This Row],[Project Id]],"000000")</f>
        <v>000000</v>
      </c>
      <c r="AT3168" s="42" t="e">
        <f>INDEX(Table11[Description],MATCH(tbl_TransDet_Exp[[#This Row],[Account]],Table11[GL Account],0))</f>
        <v>#N/A</v>
      </c>
      <c r="AU31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69" spans="2:47">
      <c r="B3169" s="11"/>
      <c r="C3169" s="243"/>
      <c r="D3169" s="243"/>
      <c r="E3169" s="11"/>
      <c r="F3169" s="11"/>
      <c r="G3169" s="11"/>
      <c r="H3169" s="11"/>
      <c r="I3169" s="11"/>
      <c r="J3169" s="11"/>
      <c r="K3169" s="11"/>
      <c r="L3169" s="11"/>
      <c r="M3169" s="11"/>
      <c r="N3169" s="11"/>
      <c r="O3169" s="244"/>
      <c r="P3169" s="11"/>
      <c r="Q3169" s="245"/>
      <c r="R3169" s="11"/>
      <c r="S3169" s="11"/>
      <c r="T3169" s="11"/>
      <c r="U3169" s="11"/>
      <c r="V3169" s="11"/>
      <c r="W3169" s="11"/>
      <c r="X3169" s="11"/>
      <c r="Y3169" s="11"/>
      <c r="Z3169" s="246"/>
      <c r="AA31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69" s="250" t="e">
        <f>IF(tbl_TransDet_Exp[[#This Row],[+/-  (HR GL Detail)]]&lt;&gt;"",tbl_TransDet_Exp[[#This Row],[+/-  (HR GL Detail)]],IF(#REF!&lt;&gt;"",#REF!,""))</f>
        <v>#REF!</v>
      </c>
      <c r="AC3169" s="250" t="str">
        <f t="shared" si="150"/>
        <v>https://financials.omni.fsu.edu/psp/sprdfi/EMPLOYEE/ERP/c/AUDIT_EXPENSE_FUNCTIONS.TE_EXP_SHEET_INQ.GBL?SHEET_ID=</v>
      </c>
      <c r="AD3169" s="250" t="str">
        <f t="shared" si="151"/>
        <v>&amp;PAGE=EX_SHEET_ENTRY</v>
      </c>
      <c r="AE3169" s="250" t="str">
        <f>IF(LEFT(tbl_TransDet_Exp[[#This Row],[Journal Id]],2)="EX",TEXT(tbl_TransDet_Exp[[#This Row],[Vch /Ex /PayId]],"0000000000"),"")</f>
        <v/>
      </c>
      <c r="AF3169" s="250" t="b">
        <f>IF(tbl_TransDet_Exp[[#This Row],[ER Lookup and Format]]&lt;&gt;"",CONCATENATE(tbl_TransDet_Exp[[#This Row],[https://financials.omni.fsu.edu/psp/sprdfi/EMPLOYEE/ERP/c/AUDIT_EXPENSE_FUNCTIONS.TE_EXP_SHEET_INQ.GBL?SHEET_ID=]],AE3169,tbl_TransDet_Exp[[#This Row],[&amp;PAGE=EX_SHEET_ENTRY]]))</f>
        <v>0</v>
      </c>
      <c r="AG3169" s="250" t="str">
        <f t="shared" si="152"/>
        <v>https://docmgmt.its.fsu.edu/NolijWeb/public/apiLoginCheck.jsp?redir=../documentviewer/%3FdocumentId%3D</v>
      </c>
      <c r="AH31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69" s="250" t="str">
        <f>tbl_TransDet_Exp[[#Headers],[&amp;TargetFrameName=None]]</f>
        <v>&amp;TargetFrameName=None</v>
      </c>
      <c r="AJ31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69" s="71"/>
      <c r="AN3169" s="22"/>
      <c r="AO3169" s="22"/>
      <c r="AP3169" s="208"/>
      <c r="AQ3169" s="42" t="e">
        <f>IF(tbl_TransDet_Exp[[#This Row],[Custom SR Type]]="",INDEX(SR_Lookup[Section Name],MATCH(tbl_TransDet_Exp[[#This Row],[Account]],SR_Lookup[Account],0)),tbl_TransDet_Exp[[#This Row],[Custom SR Type]])</f>
        <v>#N/A</v>
      </c>
      <c r="AR3169" s="42">
        <f>VALUE(CONCATENATE(C3169,TEXT(tbl_TransDet_Exp[[#This Row],[Pd]],"00")))</f>
        <v>0</v>
      </c>
      <c r="AS3169" s="42" t="str">
        <f>TEXT(tbl_TransDet_Exp[[#This Row],[Project Id]],"000000")</f>
        <v>000000</v>
      </c>
      <c r="AT3169" s="42" t="e">
        <f>INDEX(Table11[Description],MATCH(tbl_TransDet_Exp[[#This Row],[Account]],Table11[GL Account],0))</f>
        <v>#N/A</v>
      </c>
      <c r="AU31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0" spans="2:47">
      <c r="B3170" s="11"/>
      <c r="C3170" s="243"/>
      <c r="D3170" s="243"/>
      <c r="E3170" s="11"/>
      <c r="F3170" s="11"/>
      <c r="G3170" s="11"/>
      <c r="H3170" s="11"/>
      <c r="I3170" s="11"/>
      <c r="J3170" s="11"/>
      <c r="K3170" s="11"/>
      <c r="L3170" s="11"/>
      <c r="M3170" s="11"/>
      <c r="N3170" s="11"/>
      <c r="O3170" s="244"/>
      <c r="P3170" s="11"/>
      <c r="Q3170" s="245"/>
      <c r="R3170" s="11"/>
      <c r="S3170" s="11"/>
      <c r="T3170" s="11"/>
      <c r="U3170" s="11"/>
      <c r="V3170" s="11"/>
      <c r="W3170" s="11"/>
      <c r="X3170" s="11"/>
      <c r="Y3170" s="11"/>
      <c r="Z3170" s="246"/>
      <c r="AA31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0" s="250" t="e">
        <f>IF(tbl_TransDet_Exp[[#This Row],[+/-  (HR GL Detail)]]&lt;&gt;"",tbl_TransDet_Exp[[#This Row],[+/-  (HR GL Detail)]],IF(#REF!&lt;&gt;"",#REF!,""))</f>
        <v>#REF!</v>
      </c>
      <c r="AC3170" s="250" t="str">
        <f t="shared" si="150"/>
        <v>https://financials.omni.fsu.edu/psp/sprdfi/EMPLOYEE/ERP/c/AUDIT_EXPENSE_FUNCTIONS.TE_EXP_SHEET_INQ.GBL?SHEET_ID=</v>
      </c>
      <c r="AD3170" s="250" t="str">
        <f t="shared" si="151"/>
        <v>&amp;PAGE=EX_SHEET_ENTRY</v>
      </c>
      <c r="AE3170" s="250" t="str">
        <f>IF(LEFT(tbl_TransDet_Exp[[#This Row],[Journal Id]],2)="EX",TEXT(tbl_TransDet_Exp[[#This Row],[Vch /Ex /PayId]],"0000000000"),"")</f>
        <v/>
      </c>
      <c r="AF3170" s="250" t="b">
        <f>IF(tbl_TransDet_Exp[[#This Row],[ER Lookup and Format]]&lt;&gt;"",CONCATENATE(tbl_TransDet_Exp[[#This Row],[https://financials.omni.fsu.edu/psp/sprdfi/EMPLOYEE/ERP/c/AUDIT_EXPENSE_FUNCTIONS.TE_EXP_SHEET_INQ.GBL?SHEET_ID=]],AE3170,tbl_TransDet_Exp[[#This Row],[&amp;PAGE=EX_SHEET_ENTRY]]))</f>
        <v>0</v>
      </c>
      <c r="AG3170" s="250" t="str">
        <f t="shared" si="152"/>
        <v>https://docmgmt.its.fsu.edu/NolijWeb/public/apiLoginCheck.jsp?redir=../documentviewer/%3FdocumentId%3D</v>
      </c>
      <c r="AH31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0" s="250" t="str">
        <f>tbl_TransDet_Exp[[#Headers],[&amp;TargetFrameName=None]]</f>
        <v>&amp;TargetFrameName=None</v>
      </c>
      <c r="AJ31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0" s="71"/>
      <c r="AN3170" s="22"/>
      <c r="AO3170" s="22"/>
      <c r="AP3170" s="208"/>
      <c r="AQ3170" s="42" t="e">
        <f>IF(tbl_TransDet_Exp[[#This Row],[Custom SR Type]]="",INDEX(SR_Lookup[Section Name],MATCH(tbl_TransDet_Exp[[#This Row],[Account]],SR_Lookup[Account],0)),tbl_TransDet_Exp[[#This Row],[Custom SR Type]])</f>
        <v>#N/A</v>
      </c>
      <c r="AR3170" s="42">
        <f>VALUE(CONCATENATE(C3170,TEXT(tbl_TransDet_Exp[[#This Row],[Pd]],"00")))</f>
        <v>0</v>
      </c>
      <c r="AS3170" s="42" t="str">
        <f>TEXT(tbl_TransDet_Exp[[#This Row],[Project Id]],"000000")</f>
        <v>000000</v>
      </c>
      <c r="AT3170" s="42" t="e">
        <f>INDEX(Table11[Description],MATCH(tbl_TransDet_Exp[[#This Row],[Account]],Table11[GL Account],0))</f>
        <v>#N/A</v>
      </c>
      <c r="AU31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1" spans="2:47">
      <c r="B3171" s="11"/>
      <c r="C3171" s="243"/>
      <c r="D3171" s="243"/>
      <c r="E3171" s="11"/>
      <c r="F3171" s="11"/>
      <c r="G3171" s="11"/>
      <c r="H3171" s="11"/>
      <c r="I3171" s="11"/>
      <c r="J3171" s="11"/>
      <c r="K3171" s="11"/>
      <c r="L3171" s="11"/>
      <c r="M3171" s="11"/>
      <c r="N3171" s="11"/>
      <c r="O3171" s="244"/>
      <c r="P3171" s="11"/>
      <c r="Q3171" s="245"/>
      <c r="R3171" s="11"/>
      <c r="S3171" s="11"/>
      <c r="T3171" s="11"/>
      <c r="U3171" s="11"/>
      <c r="V3171" s="11"/>
      <c r="W3171" s="11"/>
      <c r="X3171" s="11"/>
      <c r="Y3171" s="11"/>
      <c r="Z3171" s="246"/>
      <c r="AA31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1" s="250" t="e">
        <f>IF(tbl_TransDet_Exp[[#This Row],[+/-  (HR GL Detail)]]&lt;&gt;"",tbl_TransDet_Exp[[#This Row],[+/-  (HR GL Detail)]],IF(#REF!&lt;&gt;"",#REF!,""))</f>
        <v>#REF!</v>
      </c>
      <c r="AC3171" s="250" t="str">
        <f t="shared" si="150"/>
        <v>https://financials.omni.fsu.edu/psp/sprdfi/EMPLOYEE/ERP/c/AUDIT_EXPENSE_FUNCTIONS.TE_EXP_SHEET_INQ.GBL?SHEET_ID=</v>
      </c>
      <c r="AD3171" s="250" t="str">
        <f t="shared" si="151"/>
        <v>&amp;PAGE=EX_SHEET_ENTRY</v>
      </c>
      <c r="AE3171" s="250" t="str">
        <f>IF(LEFT(tbl_TransDet_Exp[[#This Row],[Journal Id]],2)="EX",TEXT(tbl_TransDet_Exp[[#This Row],[Vch /Ex /PayId]],"0000000000"),"")</f>
        <v/>
      </c>
      <c r="AF3171" s="250" t="b">
        <f>IF(tbl_TransDet_Exp[[#This Row],[ER Lookup and Format]]&lt;&gt;"",CONCATENATE(tbl_TransDet_Exp[[#This Row],[https://financials.omni.fsu.edu/psp/sprdfi/EMPLOYEE/ERP/c/AUDIT_EXPENSE_FUNCTIONS.TE_EXP_SHEET_INQ.GBL?SHEET_ID=]],AE3171,tbl_TransDet_Exp[[#This Row],[&amp;PAGE=EX_SHEET_ENTRY]]))</f>
        <v>0</v>
      </c>
      <c r="AG3171" s="250" t="str">
        <f t="shared" si="152"/>
        <v>https://docmgmt.its.fsu.edu/NolijWeb/public/apiLoginCheck.jsp?redir=../documentviewer/%3FdocumentId%3D</v>
      </c>
      <c r="AH31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1" s="250" t="str">
        <f>tbl_TransDet_Exp[[#Headers],[&amp;TargetFrameName=None]]</f>
        <v>&amp;TargetFrameName=None</v>
      </c>
      <c r="AJ31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1" s="71"/>
      <c r="AN3171" s="22"/>
      <c r="AO3171" s="22"/>
      <c r="AP3171" s="208"/>
      <c r="AQ3171" s="42" t="e">
        <f>IF(tbl_TransDet_Exp[[#This Row],[Custom SR Type]]="",INDEX(SR_Lookup[Section Name],MATCH(tbl_TransDet_Exp[[#This Row],[Account]],SR_Lookup[Account],0)),tbl_TransDet_Exp[[#This Row],[Custom SR Type]])</f>
        <v>#N/A</v>
      </c>
      <c r="AR3171" s="42">
        <f>VALUE(CONCATENATE(C3171,TEXT(tbl_TransDet_Exp[[#This Row],[Pd]],"00")))</f>
        <v>0</v>
      </c>
      <c r="AS3171" s="42" t="str">
        <f>TEXT(tbl_TransDet_Exp[[#This Row],[Project Id]],"000000")</f>
        <v>000000</v>
      </c>
      <c r="AT3171" s="42" t="e">
        <f>INDEX(Table11[Description],MATCH(tbl_TransDet_Exp[[#This Row],[Account]],Table11[GL Account],0))</f>
        <v>#N/A</v>
      </c>
      <c r="AU31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2" spans="2:47">
      <c r="B3172" s="11"/>
      <c r="C3172" s="243"/>
      <c r="D3172" s="243"/>
      <c r="E3172" s="11"/>
      <c r="F3172" s="11"/>
      <c r="G3172" s="11"/>
      <c r="H3172" s="11"/>
      <c r="I3172" s="11"/>
      <c r="J3172" s="11"/>
      <c r="K3172" s="11"/>
      <c r="L3172" s="11"/>
      <c r="M3172" s="11"/>
      <c r="N3172" s="11"/>
      <c r="O3172" s="244"/>
      <c r="P3172" s="11"/>
      <c r="Q3172" s="245"/>
      <c r="R3172" s="11"/>
      <c r="S3172" s="11"/>
      <c r="T3172" s="11"/>
      <c r="U3172" s="11"/>
      <c r="V3172" s="11"/>
      <c r="W3172" s="11"/>
      <c r="X3172" s="11"/>
      <c r="Y3172" s="11"/>
      <c r="Z3172" s="246"/>
      <c r="AA31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2" s="250" t="e">
        <f>IF(tbl_TransDet_Exp[[#This Row],[+/-  (HR GL Detail)]]&lt;&gt;"",tbl_TransDet_Exp[[#This Row],[+/-  (HR GL Detail)]],IF(#REF!&lt;&gt;"",#REF!,""))</f>
        <v>#REF!</v>
      </c>
      <c r="AC3172" s="250" t="str">
        <f t="shared" si="150"/>
        <v>https://financials.omni.fsu.edu/psp/sprdfi/EMPLOYEE/ERP/c/AUDIT_EXPENSE_FUNCTIONS.TE_EXP_SHEET_INQ.GBL?SHEET_ID=</v>
      </c>
      <c r="AD3172" s="250" t="str">
        <f t="shared" si="151"/>
        <v>&amp;PAGE=EX_SHEET_ENTRY</v>
      </c>
      <c r="AE3172" s="250" t="str">
        <f>IF(LEFT(tbl_TransDet_Exp[[#This Row],[Journal Id]],2)="EX",TEXT(tbl_TransDet_Exp[[#This Row],[Vch /Ex /PayId]],"0000000000"),"")</f>
        <v/>
      </c>
      <c r="AF3172" s="250" t="b">
        <f>IF(tbl_TransDet_Exp[[#This Row],[ER Lookup and Format]]&lt;&gt;"",CONCATENATE(tbl_TransDet_Exp[[#This Row],[https://financials.omni.fsu.edu/psp/sprdfi/EMPLOYEE/ERP/c/AUDIT_EXPENSE_FUNCTIONS.TE_EXP_SHEET_INQ.GBL?SHEET_ID=]],AE3172,tbl_TransDet_Exp[[#This Row],[&amp;PAGE=EX_SHEET_ENTRY]]))</f>
        <v>0</v>
      </c>
      <c r="AG3172" s="250" t="str">
        <f t="shared" si="152"/>
        <v>https://docmgmt.its.fsu.edu/NolijWeb/public/apiLoginCheck.jsp?redir=../documentviewer/%3FdocumentId%3D</v>
      </c>
      <c r="AH31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2" s="250" t="str">
        <f>tbl_TransDet_Exp[[#Headers],[&amp;TargetFrameName=None]]</f>
        <v>&amp;TargetFrameName=None</v>
      </c>
      <c r="AJ31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2" s="71"/>
      <c r="AN3172" s="22"/>
      <c r="AO3172" s="22"/>
      <c r="AP3172" s="208"/>
      <c r="AQ3172" s="42" t="e">
        <f>IF(tbl_TransDet_Exp[[#This Row],[Custom SR Type]]="",INDEX(SR_Lookup[Section Name],MATCH(tbl_TransDet_Exp[[#This Row],[Account]],SR_Lookup[Account],0)),tbl_TransDet_Exp[[#This Row],[Custom SR Type]])</f>
        <v>#N/A</v>
      </c>
      <c r="AR3172" s="42">
        <f>VALUE(CONCATENATE(C3172,TEXT(tbl_TransDet_Exp[[#This Row],[Pd]],"00")))</f>
        <v>0</v>
      </c>
      <c r="AS3172" s="42" t="str">
        <f>TEXT(tbl_TransDet_Exp[[#This Row],[Project Id]],"000000")</f>
        <v>000000</v>
      </c>
      <c r="AT3172" s="42" t="e">
        <f>INDEX(Table11[Description],MATCH(tbl_TransDet_Exp[[#This Row],[Account]],Table11[GL Account],0))</f>
        <v>#N/A</v>
      </c>
      <c r="AU31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3" spans="2:47">
      <c r="B3173" s="11"/>
      <c r="C3173" s="243"/>
      <c r="D3173" s="243"/>
      <c r="E3173" s="11"/>
      <c r="F3173" s="11"/>
      <c r="G3173" s="11"/>
      <c r="H3173" s="11"/>
      <c r="I3173" s="11"/>
      <c r="J3173" s="11"/>
      <c r="K3173" s="11"/>
      <c r="L3173" s="11"/>
      <c r="M3173" s="11"/>
      <c r="N3173" s="11"/>
      <c r="O3173" s="244"/>
      <c r="P3173" s="11"/>
      <c r="Q3173" s="245"/>
      <c r="R3173" s="11"/>
      <c r="S3173" s="11"/>
      <c r="T3173" s="11"/>
      <c r="U3173" s="11"/>
      <c r="V3173" s="11"/>
      <c r="W3173" s="11"/>
      <c r="X3173" s="11"/>
      <c r="Y3173" s="11"/>
      <c r="Z3173" s="246"/>
      <c r="AA31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3" s="250" t="e">
        <f>IF(tbl_TransDet_Exp[[#This Row],[+/-  (HR GL Detail)]]&lt;&gt;"",tbl_TransDet_Exp[[#This Row],[+/-  (HR GL Detail)]],IF(#REF!&lt;&gt;"",#REF!,""))</f>
        <v>#REF!</v>
      </c>
      <c r="AC3173" s="250" t="str">
        <f t="shared" si="150"/>
        <v>https://financials.omni.fsu.edu/psp/sprdfi/EMPLOYEE/ERP/c/AUDIT_EXPENSE_FUNCTIONS.TE_EXP_SHEET_INQ.GBL?SHEET_ID=</v>
      </c>
      <c r="AD3173" s="250" t="str">
        <f t="shared" si="151"/>
        <v>&amp;PAGE=EX_SHEET_ENTRY</v>
      </c>
      <c r="AE3173" s="250" t="str">
        <f>IF(LEFT(tbl_TransDet_Exp[[#This Row],[Journal Id]],2)="EX",TEXT(tbl_TransDet_Exp[[#This Row],[Vch /Ex /PayId]],"0000000000"),"")</f>
        <v/>
      </c>
      <c r="AF3173" s="250" t="b">
        <f>IF(tbl_TransDet_Exp[[#This Row],[ER Lookup and Format]]&lt;&gt;"",CONCATENATE(tbl_TransDet_Exp[[#This Row],[https://financials.omni.fsu.edu/psp/sprdfi/EMPLOYEE/ERP/c/AUDIT_EXPENSE_FUNCTIONS.TE_EXP_SHEET_INQ.GBL?SHEET_ID=]],AE3173,tbl_TransDet_Exp[[#This Row],[&amp;PAGE=EX_SHEET_ENTRY]]))</f>
        <v>0</v>
      </c>
      <c r="AG3173" s="250" t="str">
        <f t="shared" si="152"/>
        <v>https://docmgmt.its.fsu.edu/NolijWeb/public/apiLoginCheck.jsp?redir=../documentviewer/%3FdocumentId%3D</v>
      </c>
      <c r="AH31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3" s="250" t="str">
        <f>tbl_TransDet_Exp[[#Headers],[&amp;TargetFrameName=None]]</f>
        <v>&amp;TargetFrameName=None</v>
      </c>
      <c r="AJ31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3" s="71"/>
      <c r="AN3173" s="22"/>
      <c r="AO3173" s="22"/>
      <c r="AP3173" s="208"/>
      <c r="AQ3173" s="42" t="e">
        <f>IF(tbl_TransDet_Exp[[#This Row],[Custom SR Type]]="",INDEX(SR_Lookup[Section Name],MATCH(tbl_TransDet_Exp[[#This Row],[Account]],SR_Lookup[Account],0)),tbl_TransDet_Exp[[#This Row],[Custom SR Type]])</f>
        <v>#N/A</v>
      </c>
      <c r="AR3173" s="42">
        <f>VALUE(CONCATENATE(C3173,TEXT(tbl_TransDet_Exp[[#This Row],[Pd]],"00")))</f>
        <v>0</v>
      </c>
      <c r="AS3173" s="42" t="str">
        <f>TEXT(tbl_TransDet_Exp[[#This Row],[Project Id]],"000000")</f>
        <v>000000</v>
      </c>
      <c r="AT3173" s="42" t="e">
        <f>INDEX(Table11[Description],MATCH(tbl_TransDet_Exp[[#This Row],[Account]],Table11[GL Account],0))</f>
        <v>#N/A</v>
      </c>
      <c r="AU31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4" spans="2:47">
      <c r="B3174" s="11"/>
      <c r="C3174" s="243"/>
      <c r="D3174" s="243"/>
      <c r="E3174" s="11"/>
      <c r="F3174" s="11"/>
      <c r="G3174" s="11"/>
      <c r="H3174" s="11"/>
      <c r="I3174" s="11"/>
      <c r="J3174" s="11"/>
      <c r="K3174" s="11"/>
      <c r="L3174" s="11"/>
      <c r="M3174" s="11"/>
      <c r="N3174" s="11"/>
      <c r="O3174" s="244"/>
      <c r="P3174" s="11"/>
      <c r="Q3174" s="245"/>
      <c r="R3174" s="11"/>
      <c r="S3174" s="11"/>
      <c r="T3174" s="11"/>
      <c r="U3174" s="11"/>
      <c r="V3174" s="11"/>
      <c r="W3174" s="11"/>
      <c r="X3174" s="11"/>
      <c r="Y3174" s="11"/>
      <c r="Z3174" s="246"/>
      <c r="AA31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4" s="250" t="e">
        <f>IF(tbl_TransDet_Exp[[#This Row],[+/-  (HR GL Detail)]]&lt;&gt;"",tbl_TransDet_Exp[[#This Row],[+/-  (HR GL Detail)]],IF(#REF!&lt;&gt;"",#REF!,""))</f>
        <v>#REF!</v>
      </c>
      <c r="AC3174" s="250" t="str">
        <f t="shared" si="150"/>
        <v>https://financials.omni.fsu.edu/psp/sprdfi/EMPLOYEE/ERP/c/AUDIT_EXPENSE_FUNCTIONS.TE_EXP_SHEET_INQ.GBL?SHEET_ID=</v>
      </c>
      <c r="AD3174" s="250" t="str">
        <f t="shared" si="151"/>
        <v>&amp;PAGE=EX_SHEET_ENTRY</v>
      </c>
      <c r="AE3174" s="250" t="str">
        <f>IF(LEFT(tbl_TransDet_Exp[[#This Row],[Journal Id]],2)="EX",TEXT(tbl_TransDet_Exp[[#This Row],[Vch /Ex /PayId]],"0000000000"),"")</f>
        <v/>
      </c>
      <c r="AF3174" s="250" t="b">
        <f>IF(tbl_TransDet_Exp[[#This Row],[ER Lookup and Format]]&lt;&gt;"",CONCATENATE(tbl_TransDet_Exp[[#This Row],[https://financials.omni.fsu.edu/psp/sprdfi/EMPLOYEE/ERP/c/AUDIT_EXPENSE_FUNCTIONS.TE_EXP_SHEET_INQ.GBL?SHEET_ID=]],AE3174,tbl_TransDet_Exp[[#This Row],[&amp;PAGE=EX_SHEET_ENTRY]]))</f>
        <v>0</v>
      </c>
      <c r="AG3174" s="250" t="str">
        <f t="shared" si="152"/>
        <v>https://docmgmt.its.fsu.edu/NolijWeb/public/apiLoginCheck.jsp?redir=../documentviewer/%3FdocumentId%3D</v>
      </c>
      <c r="AH31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4" s="250" t="str">
        <f>tbl_TransDet_Exp[[#Headers],[&amp;TargetFrameName=None]]</f>
        <v>&amp;TargetFrameName=None</v>
      </c>
      <c r="AJ31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4" s="71"/>
      <c r="AN3174" s="22"/>
      <c r="AO3174" s="22"/>
      <c r="AP3174" s="208"/>
      <c r="AQ3174" s="42" t="e">
        <f>IF(tbl_TransDet_Exp[[#This Row],[Custom SR Type]]="",INDEX(SR_Lookup[Section Name],MATCH(tbl_TransDet_Exp[[#This Row],[Account]],SR_Lookup[Account],0)),tbl_TransDet_Exp[[#This Row],[Custom SR Type]])</f>
        <v>#N/A</v>
      </c>
      <c r="AR3174" s="42">
        <f>VALUE(CONCATENATE(C3174,TEXT(tbl_TransDet_Exp[[#This Row],[Pd]],"00")))</f>
        <v>0</v>
      </c>
      <c r="AS3174" s="42" t="str">
        <f>TEXT(tbl_TransDet_Exp[[#This Row],[Project Id]],"000000")</f>
        <v>000000</v>
      </c>
      <c r="AT3174" s="42" t="e">
        <f>INDEX(Table11[Description],MATCH(tbl_TransDet_Exp[[#This Row],[Account]],Table11[GL Account],0))</f>
        <v>#N/A</v>
      </c>
      <c r="AU31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5" spans="2:47">
      <c r="B3175" s="11"/>
      <c r="C3175" s="243"/>
      <c r="D3175" s="243"/>
      <c r="E3175" s="11"/>
      <c r="F3175" s="11"/>
      <c r="G3175" s="11"/>
      <c r="H3175" s="11"/>
      <c r="I3175" s="11"/>
      <c r="J3175" s="11"/>
      <c r="K3175" s="11"/>
      <c r="L3175" s="11"/>
      <c r="M3175" s="11"/>
      <c r="N3175" s="11"/>
      <c r="O3175" s="244"/>
      <c r="P3175" s="11"/>
      <c r="Q3175" s="245"/>
      <c r="R3175" s="11"/>
      <c r="S3175" s="11"/>
      <c r="T3175" s="11"/>
      <c r="U3175" s="11"/>
      <c r="V3175" s="11"/>
      <c r="W3175" s="11"/>
      <c r="X3175" s="11"/>
      <c r="Y3175" s="11"/>
      <c r="Z3175" s="246"/>
      <c r="AA31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5" s="250" t="e">
        <f>IF(tbl_TransDet_Exp[[#This Row],[+/-  (HR GL Detail)]]&lt;&gt;"",tbl_TransDet_Exp[[#This Row],[+/-  (HR GL Detail)]],IF(#REF!&lt;&gt;"",#REF!,""))</f>
        <v>#REF!</v>
      </c>
      <c r="AC3175" s="250" t="str">
        <f t="shared" si="150"/>
        <v>https://financials.omni.fsu.edu/psp/sprdfi/EMPLOYEE/ERP/c/AUDIT_EXPENSE_FUNCTIONS.TE_EXP_SHEET_INQ.GBL?SHEET_ID=</v>
      </c>
      <c r="AD3175" s="250" t="str">
        <f t="shared" si="151"/>
        <v>&amp;PAGE=EX_SHEET_ENTRY</v>
      </c>
      <c r="AE3175" s="250" t="str">
        <f>IF(LEFT(tbl_TransDet_Exp[[#This Row],[Journal Id]],2)="EX",TEXT(tbl_TransDet_Exp[[#This Row],[Vch /Ex /PayId]],"0000000000"),"")</f>
        <v/>
      </c>
      <c r="AF3175" s="250" t="b">
        <f>IF(tbl_TransDet_Exp[[#This Row],[ER Lookup and Format]]&lt;&gt;"",CONCATENATE(tbl_TransDet_Exp[[#This Row],[https://financials.omni.fsu.edu/psp/sprdfi/EMPLOYEE/ERP/c/AUDIT_EXPENSE_FUNCTIONS.TE_EXP_SHEET_INQ.GBL?SHEET_ID=]],AE3175,tbl_TransDet_Exp[[#This Row],[&amp;PAGE=EX_SHEET_ENTRY]]))</f>
        <v>0</v>
      </c>
      <c r="AG3175" s="250" t="str">
        <f t="shared" si="152"/>
        <v>https://docmgmt.its.fsu.edu/NolijWeb/public/apiLoginCheck.jsp?redir=../documentviewer/%3FdocumentId%3D</v>
      </c>
      <c r="AH31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5" s="250" t="str">
        <f>tbl_TransDet_Exp[[#Headers],[&amp;TargetFrameName=None]]</f>
        <v>&amp;TargetFrameName=None</v>
      </c>
      <c r="AJ31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5" s="71"/>
      <c r="AN3175" s="22"/>
      <c r="AO3175" s="22"/>
      <c r="AP3175" s="208"/>
      <c r="AQ3175" s="42" t="e">
        <f>IF(tbl_TransDet_Exp[[#This Row],[Custom SR Type]]="",INDEX(SR_Lookup[Section Name],MATCH(tbl_TransDet_Exp[[#This Row],[Account]],SR_Lookup[Account],0)),tbl_TransDet_Exp[[#This Row],[Custom SR Type]])</f>
        <v>#N/A</v>
      </c>
      <c r="AR3175" s="42">
        <f>VALUE(CONCATENATE(C3175,TEXT(tbl_TransDet_Exp[[#This Row],[Pd]],"00")))</f>
        <v>0</v>
      </c>
      <c r="AS3175" s="42" t="str">
        <f>TEXT(tbl_TransDet_Exp[[#This Row],[Project Id]],"000000")</f>
        <v>000000</v>
      </c>
      <c r="AT3175" s="42" t="e">
        <f>INDEX(Table11[Description],MATCH(tbl_TransDet_Exp[[#This Row],[Account]],Table11[GL Account],0))</f>
        <v>#N/A</v>
      </c>
      <c r="AU31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6" spans="2:47">
      <c r="B3176" s="11"/>
      <c r="C3176" s="243"/>
      <c r="D3176" s="243"/>
      <c r="E3176" s="11"/>
      <c r="F3176" s="11"/>
      <c r="G3176" s="11"/>
      <c r="H3176" s="11"/>
      <c r="I3176" s="11"/>
      <c r="J3176" s="11"/>
      <c r="K3176" s="11"/>
      <c r="L3176" s="11"/>
      <c r="M3176" s="11"/>
      <c r="N3176" s="11"/>
      <c r="O3176" s="244"/>
      <c r="P3176" s="11"/>
      <c r="Q3176" s="245"/>
      <c r="R3176" s="11"/>
      <c r="S3176" s="11"/>
      <c r="T3176" s="11"/>
      <c r="U3176" s="11"/>
      <c r="V3176" s="11"/>
      <c r="W3176" s="11"/>
      <c r="X3176" s="11"/>
      <c r="Y3176" s="11"/>
      <c r="Z3176" s="246"/>
      <c r="AA31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6" s="250" t="e">
        <f>IF(tbl_TransDet_Exp[[#This Row],[+/-  (HR GL Detail)]]&lt;&gt;"",tbl_TransDet_Exp[[#This Row],[+/-  (HR GL Detail)]],IF(#REF!&lt;&gt;"",#REF!,""))</f>
        <v>#REF!</v>
      </c>
      <c r="AC3176" s="250" t="str">
        <f t="shared" si="150"/>
        <v>https://financials.omni.fsu.edu/psp/sprdfi/EMPLOYEE/ERP/c/AUDIT_EXPENSE_FUNCTIONS.TE_EXP_SHEET_INQ.GBL?SHEET_ID=</v>
      </c>
      <c r="AD3176" s="250" t="str">
        <f t="shared" si="151"/>
        <v>&amp;PAGE=EX_SHEET_ENTRY</v>
      </c>
      <c r="AE3176" s="250" t="str">
        <f>IF(LEFT(tbl_TransDet_Exp[[#This Row],[Journal Id]],2)="EX",TEXT(tbl_TransDet_Exp[[#This Row],[Vch /Ex /PayId]],"0000000000"),"")</f>
        <v/>
      </c>
      <c r="AF3176" s="250" t="b">
        <f>IF(tbl_TransDet_Exp[[#This Row],[ER Lookup and Format]]&lt;&gt;"",CONCATENATE(tbl_TransDet_Exp[[#This Row],[https://financials.omni.fsu.edu/psp/sprdfi/EMPLOYEE/ERP/c/AUDIT_EXPENSE_FUNCTIONS.TE_EXP_SHEET_INQ.GBL?SHEET_ID=]],AE3176,tbl_TransDet_Exp[[#This Row],[&amp;PAGE=EX_SHEET_ENTRY]]))</f>
        <v>0</v>
      </c>
      <c r="AG3176" s="250" t="str">
        <f t="shared" si="152"/>
        <v>https://docmgmt.its.fsu.edu/NolijWeb/public/apiLoginCheck.jsp?redir=../documentviewer/%3FdocumentId%3D</v>
      </c>
      <c r="AH31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6" s="250" t="str">
        <f>tbl_TransDet_Exp[[#Headers],[&amp;TargetFrameName=None]]</f>
        <v>&amp;TargetFrameName=None</v>
      </c>
      <c r="AJ31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6" s="71"/>
      <c r="AN3176" s="22"/>
      <c r="AO3176" s="22"/>
      <c r="AP3176" s="208"/>
      <c r="AQ3176" s="42" t="e">
        <f>IF(tbl_TransDet_Exp[[#This Row],[Custom SR Type]]="",INDEX(SR_Lookup[Section Name],MATCH(tbl_TransDet_Exp[[#This Row],[Account]],SR_Lookup[Account],0)),tbl_TransDet_Exp[[#This Row],[Custom SR Type]])</f>
        <v>#N/A</v>
      </c>
      <c r="AR3176" s="42">
        <f>VALUE(CONCATENATE(C3176,TEXT(tbl_TransDet_Exp[[#This Row],[Pd]],"00")))</f>
        <v>0</v>
      </c>
      <c r="AS3176" s="42" t="str">
        <f>TEXT(tbl_TransDet_Exp[[#This Row],[Project Id]],"000000")</f>
        <v>000000</v>
      </c>
      <c r="AT3176" s="42" t="e">
        <f>INDEX(Table11[Description],MATCH(tbl_TransDet_Exp[[#This Row],[Account]],Table11[GL Account],0))</f>
        <v>#N/A</v>
      </c>
      <c r="AU31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7" spans="2:47">
      <c r="B3177" s="11"/>
      <c r="C3177" s="243"/>
      <c r="D3177" s="243"/>
      <c r="E3177" s="11"/>
      <c r="F3177" s="11"/>
      <c r="G3177" s="11"/>
      <c r="H3177" s="11"/>
      <c r="I3177" s="11"/>
      <c r="J3177" s="11"/>
      <c r="K3177" s="11"/>
      <c r="L3177" s="11"/>
      <c r="M3177" s="11"/>
      <c r="N3177" s="11"/>
      <c r="O3177" s="244"/>
      <c r="P3177" s="11"/>
      <c r="Q3177" s="245"/>
      <c r="R3177" s="11"/>
      <c r="S3177" s="11"/>
      <c r="T3177" s="11"/>
      <c r="U3177" s="11"/>
      <c r="V3177" s="11"/>
      <c r="W3177" s="11"/>
      <c r="X3177" s="11"/>
      <c r="Y3177" s="11"/>
      <c r="Z3177" s="246"/>
      <c r="AA31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7" s="250" t="e">
        <f>IF(tbl_TransDet_Exp[[#This Row],[+/-  (HR GL Detail)]]&lt;&gt;"",tbl_TransDet_Exp[[#This Row],[+/-  (HR GL Detail)]],IF(#REF!&lt;&gt;"",#REF!,""))</f>
        <v>#REF!</v>
      </c>
      <c r="AC3177" s="250" t="str">
        <f t="shared" si="150"/>
        <v>https://financials.omni.fsu.edu/psp/sprdfi/EMPLOYEE/ERP/c/AUDIT_EXPENSE_FUNCTIONS.TE_EXP_SHEET_INQ.GBL?SHEET_ID=</v>
      </c>
      <c r="AD3177" s="250" t="str">
        <f t="shared" si="151"/>
        <v>&amp;PAGE=EX_SHEET_ENTRY</v>
      </c>
      <c r="AE3177" s="250" t="str">
        <f>IF(LEFT(tbl_TransDet_Exp[[#This Row],[Journal Id]],2)="EX",TEXT(tbl_TransDet_Exp[[#This Row],[Vch /Ex /PayId]],"0000000000"),"")</f>
        <v/>
      </c>
      <c r="AF3177" s="250" t="b">
        <f>IF(tbl_TransDet_Exp[[#This Row],[ER Lookup and Format]]&lt;&gt;"",CONCATENATE(tbl_TransDet_Exp[[#This Row],[https://financials.omni.fsu.edu/psp/sprdfi/EMPLOYEE/ERP/c/AUDIT_EXPENSE_FUNCTIONS.TE_EXP_SHEET_INQ.GBL?SHEET_ID=]],AE3177,tbl_TransDet_Exp[[#This Row],[&amp;PAGE=EX_SHEET_ENTRY]]))</f>
        <v>0</v>
      </c>
      <c r="AG3177" s="250" t="str">
        <f t="shared" si="152"/>
        <v>https://docmgmt.its.fsu.edu/NolijWeb/public/apiLoginCheck.jsp?redir=../documentviewer/%3FdocumentId%3D</v>
      </c>
      <c r="AH31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7" s="250" t="str">
        <f>tbl_TransDet_Exp[[#Headers],[&amp;TargetFrameName=None]]</f>
        <v>&amp;TargetFrameName=None</v>
      </c>
      <c r="AJ31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7" s="71"/>
      <c r="AN3177" s="22"/>
      <c r="AO3177" s="22"/>
      <c r="AP3177" s="208"/>
      <c r="AQ3177" s="42" t="e">
        <f>IF(tbl_TransDet_Exp[[#This Row],[Custom SR Type]]="",INDEX(SR_Lookup[Section Name],MATCH(tbl_TransDet_Exp[[#This Row],[Account]],SR_Lookup[Account],0)),tbl_TransDet_Exp[[#This Row],[Custom SR Type]])</f>
        <v>#N/A</v>
      </c>
      <c r="AR3177" s="42">
        <f>VALUE(CONCATENATE(C3177,TEXT(tbl_TransDet_Exp[[#This Row],[Pd]],"00")))</f>
        <v>0</v>
      </c>
      <c r="AS3177" s="42" t="str">
        <f>TEXT(tbl_TransDet_Exp[[#This Row],[Project Id]],"000000")</f>
        <v>000000</v>
      </c>
      <c r="AT3177" s="42" t="e">
        <f>INDEX(Table11[Description],MATCH(tbl_TransDet_Exp[[#This Row],[Account]],Table11[GL Account],0))</f>
        <v>#N/A</v>
      </c>
      <c r="AU31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8" spans="2:47">
      <c r="B3178" s="11"/>
      <c r="C3178" s="243"/>
      <c r="D3178" s="243"/>
      <c r="E3178" s="11"/>
      <c r="F3178" s="11"/>
      <c r="G3178" s="11"/>
      <c r="H3178" s="11"/>
      <c r="I3178" s="11"/>
      <c r="J3178" s="11"/>
      <c r="K3178" s="11"/>
      <c r="L3178" s="11"/>
      <c r="M3178" s="11"/>
      <c r="N3178" s="11"/>
      <c r="O3178" s="244"/>
      <c r="P3178" s="11"/>
      <c r="Q3178" s="245"/>
      <c r="R3178" s="11"/>
      <c r="S3178" s="11"/>
      <c r="T3178" s="11"/>
      <c r="U3178" s="11"/>
      <c r="V3178" s="11"/>
      <c r="W3178" s="11"/>
      <c r="X3178" s="11"/>
      <c r="Y3178" s="11"/>
      <c r="Z3178" s="246"/>
      <c r="AA31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8" s="250" t="e">
        <f>IF(tbl_TransDet_Exp[[#This Row],[+/-  (HR GL Detail)]]&lt;&gt;"",tbl_TransDet_Exp[[#This Row],[+/-  (HR GL Detail)]],IF(#REF!&lt;&gt;"",#REF!,""))</f>
        <v>#REF!</v>
      </c>
      <c r="AC3178" s="250" t="str">
        <f t="shared" si="150"/>
        <v>https://financials.omni.fsu.edu/psp/sprdfi/EMPLOYEE/ERP/c/AUDIT_EXPENSE_FUNCTIONS.TE_EXP_SHEET_INQ.GBL?SHEET_ID=</v>
      </c>
      <c r="AD3178" s="250" t="str">
        <f t="shared" si="151"/>
        <v>&amp;PAGE=EX_SHEET_ENTRY</v>
      </c>
      <c r="AE3178" s="250" t="str">
        <f>IF(LEFT(tbl_TransDet_Exp[[#This Row],[Journal Id]],2)="EX",TEXT(tbl_TransDet_Exp[[#This Row],[Vch /Ex /PayId]],"0000000000"),"")</f>
        <v/>
      </c>
      <c r="AF3178" s="250" t="b">
        <f>IF(tbl_TransDet_Exp[[#This Row],[ER Lookup and Format]]&lt;&gt;"",CONCATENATE(tbl_TransDet_Exp[[#This Row],[https://financials.omni.fsu.edu/psp/sprdfi/EMPLOYEE/ERP/c/AUDIT_EXPENSE_FUNCTIONS.TE_EXP_SHEET_INQ.GBL?SHEET_ID=]],AE3178,tbl_TransDet_Exp[[#This Row],[&amp;PAGE=EX_SHEET_ENTRY]]))</f>
        <v>0</v>
      </c>
      <c r="AG3178" s="250" t="str">
        <f t="shared" si="152"/>
        <v>https://docmgmt.its.fsu.edu/NolijWeb/public/apiLoginCheck.jsp?redir=../documentviewer/%3FdocumentId%3D</v>
      </c>
      <c r="AH31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8" s="250" t="str">
        <f>tbl_TransDet_Exp[[#Headers],[&amp;TargetFrameName=None]]</f>
        <v>&amp;TargetFrameName=None</v>
      </c>
      <c r="AJ31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8" s="71"/>
      <c r="AN3178" s="22"/>
      <c r="AO3178" s="22"/>
      <c r="AP3178" s="208"/>
      <c r="AQ3178" s="42" t="e">
        <f>IF(tbl_TransDet_Exp[[#This Row],[Custom SR Type]]="",INDEX(SR_Lookup[Section Name],MATCH(tbl_TransDet_Exp[[#This Row],[Account]],SR_Lookup[Account],0)),tbl_TransDet_Exp[[#This Row],[Custom SR Type]])</f>
        <v>#N/A</v>
      </c>
      <c r="AR3178" s="42">
        <f>VALUE(CONCATENATE(C3178,TEXT(tbl_TransDet_Exp[[#This Row],[Pd]],"00")))</f>
        <v>0</v>
      </c>
      <c r="AS3178" s="42" t="str">
        <f>TEXT(tbl_TransDet_Exp[[#This Row],[Project Id]],"000000")</f>
        <v>000000</v>
      </c>
      <c r="AT3178" s="42" t="e">
        <f>INDEX(Table11[Description],MATCH(tbl_TransDet_Exp[[#This Row],[Account]],Table11[GL Account],0))</f>
        <v>#N/A</v>
      </c>
      <c r="AU31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79" spans="2:47">
      <c r="B3179" s="11"/>
      <c r="C3179" s="243"/>
      <c r="D3179" s="243"/>
      <c r="E3179" s="11"/>
      <c r="F3179" s="11"/>
      <c r="G3179" s="11"/>
      <c r="H3179" s="11"/>
      <c r="I3179" s="11"/>
      <c r="J3179" s="11"/>
      <c r="K3179" s="11"/>
      <c r="L3179" s="11"/>
      <c r="M3179" s="11"/>
      <c r="N3179" s="11"/>
      <c r="O3179" s="244"/>
      <c r="P3179" s="11"/>
      <c r="Q3179" s="245"/>
      <c r="R3179" s="11"/>
      <c r="S3179" s="11"/>
      <c r="T3179" s="11"/>
      <c r="U3179" s="11"/>
      <c r="V3179" s="11"/>
      <c r="W3179" s="11"/>
      <c r="X3179" s="11"/>
      <c r="Y3179" s="11"/>
      <c r="Z3179" s="246"/>
      <c r="AA31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79" s="250" t="e">
        <f>IF(tbl_TransDet_Exp[[#This Row],[+/-  (HR GL Detail)]]&lt;&gt;"",tbl_TransDet_Exp[[#This Row],[+/-  (HR GL Detail)]],IF(#REF!&lt;&gt;"",#REF!,""))</f>
        <v>#REF!</v>
      </c>
      <c r="AC3179" s="250" t="str">
        <f t="shared" si="150"/>
        <v>https://financials.omni.fsu.edu/psp/sprdfi/EMPLOYEE/ERP/c/AUDIT_EXPENSE_FUNCTIONS.TE_EXP_SHEET_INQ.GBL?SHEET_ID=</v>
      </c>
      <c r="AD3179" s="250" t="str">
        <f t="shared" si="151"/>
        <v>&amp;PAGE=EX_SHEET_ENTRY</v>
      </c>
      <c r="AE3179" s="250" t="str">
        <f>IF(LEFT(tbl_TransDet_Exp[[#This Row],[Journal Id]],2)="EX",TEXT(tbl_TransDet_Exp[[#This Row],[Vch /Ex /PayId]],"0000000000"),"")</f>
        <v/>
      </c>
      <c r="AF3179" s="250" t="b">
        <f>IF(tbl_TransDet_Exp[[#This Row],[ER Lookup and Format]]&lt;&gt;"",CONCATENATE(tbl_TransDet_Exp[[#This Row],[https://financials.omni.fsu.edu/psp/sprdfi/EMPLOYEE/ERP/c/AUDIT_EXPENSE_FUNCTIONS.TE_EXP_SHEET_INQ.GBL?SHEET_ID=]],AE3179,tbl_TransDet_Exp[[#This Row],[&amp;PAGE=EX_SHEET_ENTRY]]))</f>
        <v>0</v>
      </c>
      <c r="AG3179" s="250" t="str">
        <f t="shared" si="152"/>
        <v>https://docmgmt.its.fsu.edu/NolijWeb/public/apiLoginCheck.jsp?redir=../documentviewer/%3FdocumentId%3D</v>
      </c>
      <c r="AH31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79" s="250" t="str">
        <f>tbl_TransDet_Exp[[#Headers],[&amp;TargetFrameName=None]]</f>
        <v>&amp;TargetFrameName=None</v>
      </c>
      <c r="AJ31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79" s="71"/>
      <c r="AN3179" s="22"/>
      <c r="AO3179" s="22"/>
      <c r="AP3179" s="208"/>
      <c r="AQ3179" s="42" t="e">
        <f>IF(tbl_TransDet_Exp[[#This Row],[Custom SR Type]]="",INDEX(SR_Lookup[Section Name],MATCH(tbl_TransDet_Exp[[#This Row],[Account]],SR_Lookup[Account],0)),tbl_TransDet_Exp[[#This Row],[Custom SR Type]])</f>
        <v>#N/A</v>
      </c>
      <c r="AR3179" s="42">
        <f>VALUE(CONCATENATE(C3179,TEXT(tbl_TransDet_Exp[[#This Row],[Pd]],"00")))</f>
        <v>0</v>
      </c>
      <c r="AS3179" s="42" t="str">
        <f>TEXT(tbl_TransDet_Exp[[#This Row],[Project Id]],"000000")</f>
        <v>000000</v>
      </c>
      <c r="AT3179" s="42" t="e">
        <f>INDEX(Table11[Description],MATCH(tbl_TransDet_Exp[[#This Row],[Account]],Table11[GL Account],0))</f>
        <v>#N/A</v>
      </c>
      <c r="AU31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0" spans="2:47">
      <c r="B3180" s="11"/>
      <c r="C3180" s="243"/>
      <c r="D3180" s="243"/>
      <c r="E3180" s="11"/>
      <c r="F3180" s="11"/>
      <c r="G3180" s="11"/>
      <c r="H3180" s="11"/>
      <c r="I3180" s="11"/>
      <c r="J3180" s="11"/>
      <c r="K3180" s="11"/>
      <c r="L3180" s="11"/>
      <c r="M3180" s="11"/>
      <c r="N3180" s="11"/>
      <c r="O3180" s="244"/>
      <c r="P3180" s="11"/>
      <c r="Q3180" s="245"/>
      <c r="R3180" s="11"/>
      <c r="S3180" s="11"/>
      <c r="T3180" s="11"/>
      <c r="U3180" s="11"/>
      <c r="V3180" s="11"/>
      <c r="W3180" s="11"/>
      <c r="X3180" s="11"/>
      <c r="Y3180" s="11"/>
      <c r="Z3180" s="246"/>
      <c r="AA31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0" s="250" t="e">
        <f>IF(tbl_TransDet_Exp[[#This Row],[+/-  (HR GL Detail)]]&lt;&gt;"",tbl_TransDet_Exp[[#This Row],[+/-  (HR GL Detail)]],IF(#REF!&lt;&gt;"",#REF!,""))</f>
        <v>#REF!</v>
      </c>
      <c r="AC3180" s="250" t="str">
        <f t="shared" si="150"/>
        <v>https://financials.omni.fsu.edu/psp/sprdfi/EMPLOYEE/ERP/c/AUDIT_EXPENSE_FUNCTIONS.TE_EXP_SHEET_INQ.GBL?SHEET_ID=</v>
      </c>
      <c r="AD3180" s="250" t="str">
        <f t="shared" si="151"/>
        <v>&amp;PAGE=EX_SHEET_ENTRY</v>
      </c>
      <c r="AE3180" s="250" t="str">
        <f>IF(LEFT(tbl_TransDet_Exp[[#This Row],[Journal Id]],2)="EX",TEXT(tbl_TransDet_Exp[[#This Row],[Vch /Ex /PayId]],"0000000000"),"")</f>
        <v/>
      </c>
      <c r="AF3180" s="250" t="b">
        <f>IF(tbl_TransDet_Exp[[#This Row],[ER Lookup and Format]]&lt;&gt;"",CONCATENATE(tbl_TransDet_Exp[[#This Row],[https://financials.omni.fsu.edu/psp/sprdfi/EMPLOYEE/ERP/c/AUDIT_EXPENSE_FUNCTIONS.TE_EXP_SHEET_INQ.GBL?SHEET_ID=]],AE3180,tbl_TransDet_Exp[[#This Row],[&amp;PAGE=EX_SHEET_ENTRY]]))</f>
        <v>0</v>
      </c>
      <c r="AG3180" s="250" t="str">
        <f t="shared" si="152"/>
        <v>https://docmgmt.its.fsu.edu/NolijWeb/public/apiLoginCheck.jsp?redir=../documentviewer/%3FdocumentId%3D</v>
      </c>
      <c r="AH31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0" s="250" t="str">
        <f>tbl_TransDet_Exp[[#Headers],[&amp;TargetFrameName=None]]</f>
        <v>&amp;TargetFrameName=None</v>
      </c>
      <c r="AJ31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0" s="71"/>
      <c r="AN3180" s="22"/>
      <c r="AO3180" s="22"/>
      <c r="AP3180" s="208"/>
      <c r="AQ3180" s="42" t="e">
        <f>IF(tbl_TransDet_Exp[[#This Row],[Custom SR Type]]="",INDEX(SR_Lookup[Section Name],MATCH(tbl_TransDet_Exp[[#This Row],[Account]],SR_Lookup[Account],0)),tbl_TransDet_Exp[[#This Row],[Custom SR Type]])</f>
        <v>#N/A</v>
      </c>
      <c r="AR3180" s="42">
        <f>VALUE(CONCATENATE(C3180,TEXT(tbl_TransDet_Exp[[#This Row],[Pd]],"00")))</f>
        <v>0</v>
      </c>
      <c r="AS3180" s="42" t="str">
        <f>TEXT(tbl_TransDet_Exp[[#This Row],[Project Id]],"000000")</f>
        <v>000000</v>
      </c>
      <c r="AT3180" s="42" t="e">
        <f>INDEX(Table11[Description],MATCH(tbl_TransDet_Exp[[#This Row],[Account]],Table11[GL Account],0))</f>
        <v>#N/A</v>
      </c>
      <c r="AU31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1" spans="2:47">
      <c r="B3181" s="11"/>
      <c r="C3181" s="243"/>
      <c r="D3181" s="243"/>
      <c r="E3181" s="11"/>
      <c r="F3181" s="11"/>
      <c r="G3181" s="11"/>
      <c r="H3181" s="11"/>
      <c r="I3181" s="11"/>
      <c r="J3181" s="11"/>
      <c r="K3181" s="11"/>
      <c r="L3181" s="11"/>
      <c r="M3181" s="11"/>
      <c r="N3181" s="11"/>
      <c r="O3181" s="244"/>
      <c r="P3181" s="11"/>
      <c r="Q3181" s="245"/>
      <c r="R3181" s="11"/>
      <c r="S3181" s="11"/>
      <c r="T3181" s="11"/>
      <c r="U3181" s="11"/>
      <c r="V3181" s="11"/>
      <c r="W3181" s="11"/>
      <c r="X3181" s="11"/>
      <c r="Y3181" s="11"/>
      <c r="Z3181" s="246"/>
      <c r="AA31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1" s="250" t="e">
        <f>IF(tbl_TransDet_Exp[[#This Row],[+/-  (HR GL Detail)]]&lt;&gt;"",tbl_TransDet_Exp[[#This Row],[+/-  (HR GL Detail)]],IF(#REF!&lt;&gt;"",#REF!,""))</f>
        <v>#REF!</v>
      </c>
      <c r="AC3181" s="250" t="str">
        <f t="shared" si="150"/>
        <v>https://financials.omni.fsu.edu/psp/sprdfi/EMPLOYEE/ERP/c/AUDIT_EXPENSE_FUNCTIONS.TE_EXP_SHEET_INQ.GBL?SHEET_ID=</v>
      </c>
      <c r="AD3181" s="250" t="str">
        <f t="shared" si="151"/>
        <v>&amp;PAGE=EX_SHEET_ENTRY</v>
      </c>
      <c r="AE3181" s="250" t="str">
        <f>IF(LEFT(tbl_TransDet_Exp[[#This Row],[Journal Id]],2)="EX",TEXT(tbl_TransDet_Exp[[#This Row],[Vch /Ex /PayId]],"0000000000"),"")</f>
        <v/>
      </c>
      <c r="AF3181" s="250" t="b">
        <f>IF(tbl_TransDet_Exp[[#This Row],[ER Lookup and Format]]&lt;&gt;"",CONCATENATE(tbl_TransDet_Exp[[#This Row],[https://financials.omni.fsu.edu/psp/sprdfi/EMPLOYEE/ERP/c/AUDIT_EXPENSE_FUNCTIONS.TE_EXP_SHEET_INQ.GBL?SHEET_ID=]],AE3181,tbl_TransDet_Exp[[#This Row],[&amp;PAGE=EX_SHEET_ENTRY]]))</f>
        <v>0</v>
      </c>
      <c r="AG3181" s="250" t="str">
        <f t="shared" si="152"/>
        <v>https://docmgmt.its.fsu.edu/NolijWeb/public/apiLoginCheck.jsp?redir=../documentviewer/%3FdocumentId%3D</v>
      </c>
      <c r="AH31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1" s="250" t="str">
        <f>tbl_TransDet_Exp[[#Headers],[&amp;TargetFrameName=None]]</f>
        <v>&amp;TargetFrameName=None</v>
      </c>
      <c r="AJ31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1" s="71"/>
      <c r="AN3181" s="22"/>
      <c r="AO3181" s="22"/>
      <c r="AP3181" s="208"/>
      <c r="AQ3181" s="42" t="e">
        <f>IF(tbl_TransDet_Exp[[#This Row],[Custom SR Type]]="",INDEX(SR_Lookup[Section Name],MATCH(tbl_TransDet_Exp[[#This Row],[Account]],SR_Lookup[Account],0)),tbl_TransDet_Exp[[#This Row],[Custom SR Type]])</f>
        <v>#N/A</v>
      </c>
      <c r="AR3181" s="42">
        <f>VALUE(CONCATENATE(C3181,TEXT(tbl_TransDet_Exp[[#This Row],[Pd]],"00")))</f>
        <v>0</v>
      </c>
      <c r="AS3181" s="42" t="str">
        <f>TEXT(tbl_TransDet_Exp[[#This Row],[Project Id]],"000000")</f>
        <v>000000</v>
      </c>
      <c r="AT3181" s="42" t="e">
        <f>INDEX(Table11[Description],MATCH(tbl_TransDet_Exp[[#This Row],[Account]],Table11[GL Account],0))</f>
        <v>#N/A</v>
      </c>
      <c r="AU31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2" spans="2:47">
      <c r="B3182" s="11"/>
      <c r="C3182" s="243"/>
      <c r="D3182" s="243"/>
      <c r="E3182" s="11"/>
      <c r="F3182" s="11"/>
      <c r="G3182" s="11"/>
      <c r="H3182" s="11"/>
      <c r="I3182" s="11"/>
      <c r="J3182" s="11"/>
      <c r="K3182" s="11"/>
      <c r="L3182" s="11"/>
      <c r="M3182" s="11"/>
      <c r="N3182" s="11"/>
      <c r="O3182" s="244"/>
      <c r="P3182" s="11"/>
      <c r="Q3182" s="245"/>
      <c r="R3182" s="11"/>
      <c r="S3182" s="11"/>
      <c r="T3182" s="11"/>
      <c r="U3182" s="11"/>
      <c r="V3182" s="11"/>
      <c r="W3182" s="11"/>
      <c r="X3182" s="11"/>
      <c r="Y3182" s="11"/>
      <c r="Z3182" s="246"/>
      <c r="AA31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2" s="250" t="e">
        <f>IF(tbl_TransDet_Exp[[#This Row],[+/-  (HR GL Detail)]]&lt;&gt;"",tbl_TransDet_Exp[[#This Row],[+/-  (HR GL Detail)]],IF(#REF!&lt;&gt;"",#REF!,""))</f>
        <v>#REF!</v>
      </c>
      <c r="AC3182" s="250" t="str">
        <f t="shared" si="150"/>
        <v>https://financials.omni.fsu.edu/psp/sprdfi/EMPLOYEE/ERP/c/AUDIT_EXPENSE_FUNCTIONS.TE_EXP_SHEET_INQ.GBL?SHEET_ID=</v>
      </c>
      <c r="AD3182" s="250" t="str">
        <f t="shared" si="151"/>
        <v>&amp;PAGE=EX_SHEET_ENTRY</v>
      </c>
      <c r="AE3182" s="250" t="str">
        <f>IF(LEFT(tbl_TransDet_Exp[[#This Row],[Journal Id]],2)="EX",TEXT(tbl_TransDet_Exp[[#This Row],[Vch /Ex /PayId]],"0000000000"),"")</f>
        <v/>
      </c>
      <c r="AF3182" s="250" t="b">
        <f>IF(tbl_TransDet_Exp[[#This Row],[ER Lookup and Format]]&lt;&gt;"",CONCATENATE(tbl_TransDet_Exp[[#This Row],[https://financials.omni.fsu.edu/psp/sprdfi/EMPLOYEE/ERP/c/AUDIT_EXPENSE_FUNCTIONS.TE_EXP_SHEET_INQ.GBL?SHEET_ID=]],AE3182,tbl_TransDet_Exp[[#This Row],[&amp;PAGE=EX_SHEET_ENTRY]]))</f>
        <v>0</v>
      </c>
      <c r="AG3182" s="250" t="str">
        <f t="shared" si="152"/>
        <v>https://docmgmt.its.fsu.edu/NolijWeb/public/apiLoginCheck.jsp?redir=../documentviewer/%3FdocumentId%3D</v>
      </c>
      <c r="AH31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2" s="250" t="str">
        <f>tbl_TransDet_Exp[[#Headers],[&amp;TargetFrameName=None]]</f>
        <v>&amp;TargetFrameName=None</v>
      </c>
      <c r="AJ31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2" s="71"/>
      <c r="AN3182" s="22"/>
      <c r="AO3182" s="22"/>
      <c r="AP3182" s="208"/>
      <c r="AQ3182" s="42" t="e">
        <f>IF(tbl_TransDet_Exp[[#This Row],[Custom SR Type]]="",INDEX(SR_Lookup[Section Name],MATCH(tbl_TransDet_Exp[[#This Row],[Account]],SR_Lookup[Account],0)),tbl_TransDet_Exp[[#This Row],[Custom SR Type]])</f>
        <v>#N/A</v>
      </c>
      <c r="AR3182" s="42">
        <f>VALUE(CONCATENATE(C3182,TEXT(tbl_TransDet_Exp[[#This Row],[Pd]],"00")))</f>
        <v>0</v>
      </c>
      <c r="AS3182" s="42" t="str">
        <f>TEXT(tbl_TransDet_Exp[[#This Row],[Project Id]],"000000")</f>
        <v>000000</v>
      </c>
      <c r="AT3182" s="42" t="e">
        <f>INDEX(Table11[Description],MATCH(tbl_TransDet_Exp[[#This Row],[Account]],Table11[GL Account],0))</f>
        <v>#N/A</v>
      </c>
      <c r="AU31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3" spans="2:47">
      <c r="B3183" s="11"/>
      <c r="C3183" s="243"/>
      <c r="D3183" s="243"/>
      <c r="E3183" s="11"/>
      <c r="F3183" s="11"/>
      <c r="G3183" s="11"/>
      <c r="H3183" s="11"/>
      <c r="I3183" s="11"/>
      <c r="J3183" s="11"/>
      <c r="K3183" s="11"/>
      <c r="L3183" s="11"/>
      <c r="M3183" s="11"/>
      <c r="N3183" s="11"/>
      <c r="O3183" s="244"/>
      <c r="P3183" s="11"/>
      <c r="Q3183" s="245"/>
      <c r="R3183" s="11"/>
      <c r="S3183" s="11"/>
      <c r="T3183" s="11"/>
      <c r="U3183" s="11"/>
      <c r="V3183" s="11"/>
      <c r="W3183" s="11"/>
      <c r="X3183" s="11"/>
      <c r="Y3183" s="11"/>
      <c r="Z3183" s="246"/>
      <c r="AA31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3" s="250" t="e">
        <f>IF(tbl_TransDet_Exp[[#This Row],[+/-  (HR GL Detail)]]&lt;&gt;"",tbl_TransDet_Exp[[#This Row],[+/-  (HR GL Detail)]],IF(#REF!&lt;&gt;"",#REF!,""))</f>
        <v>#REF!</v>
      </c>
      <c r="AC3183" s="250" t="str">
        <f t="shared" si="150"/>
        <v>https://financials.omni.fsu.edu/psp/sprdfi/EMPLOYEE/ERP/c/AUDIT_EXPENSE_FUNCTIONS.TE_EXP_SHEET_INQ.GBL?SHEET_ID=</v>
      </c>
      <c r="AD3183" s="250" t="str">
        <f t="shared" si="151"/>
        <v>&amp;PAGE=EX_SHEET_ENTRY</v>
      </c>
      <c r="AE3183" s="250" t="str">
        <f>IF(LEFT(tbl_TransDet_Exp[[#This Row],[Journal Id]],2)="EX",TEXT(tbl_TransDet_Exp[[#This Row],[Vch /Ex /PayId]],"0000000000"),"")</f>
        <v/>
      </c>
      <c r="AF3183" s="250" t="b">
        <f>IF(tbl_TransDet_Exp[[#This Row],[ER Lookup and Format]]&lt;&gt;"",CONCATENATE(tbl_TransDet_Exp[[#This Row],[https://financials.omni.fsu.edu/psp/sprdfi/EMPLOYEE/ERP/c/AUDIT_EXPENSE_FUNCTIONS.TE_EXP_SHEET_INQ.GBL?SHEET_ID=]],AE3183,tbl_TransDet_Exp[[#This Row],[&amp;PAGE=EX_SHEET_ENTRY]]))</f>
        <v>0</v>
      </c>
      <c r="AG3183" s="250" t="str">
        <f t="shared" si="152"/>
        <v>https://docmgmt.its.fsu.edu/NolijWeb/public/apiLoginCheck.jsp?redir=../documentviewer/%3FdocumentId%3D</v>
      </c>
      <c r="AH31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3" s="250" t="str">
        <f>tbl_TransDet_Exp[[#Headers],[&amp;TargetFrameName=None]]</f>
        <v>&amp;TargetFrameName=None</v>
      </c>
      <c r="AJ31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3" s="71"/>
      <c r="AN3183" s="22"/>
      <c r="AO3183" s="22"/>
      <c r="AP3183" s="208"/>
      <c r="AQ3183" s="42" t="e">
        <f>IF(tbl_TransDet_Exp[[#This Row],[Custom SR Type]]="",INDEX(SR_Lookup[Section Name],MATCH(tbl_TransDet_Exp[[#This Row],[Account]],SR_Lookup[Account],0)),tbl_TransDet_Exp[[#This Row],[Custom SR Type]])</f>
        <v>#N/A</v>
      </c>
      <c r="AR3183" s="42">
        <f>VALUE(CONCATENATE(C3183,TEXT(tbl_TransDet_Exp[[#This Row],[Pd]],"00")))</f>
        <v>0</v>
      </c>
      <c r="AS3183" s="42" t="str">
        <f>TEXT(tbl_TransDet_Exp[[#This Row],[Project Id]],"000000")</f>
        <v>000000</v>
      </c>
      <c r="AT3183" s="42" t="e">
        <f>INDEX(Table11[Description],MATCH(tbl_TransDet_Exp[[#This Row],[Account]],Table11[GL Account],0))</f>
        <v>#N/A</v>
      </c>
      <c r="AU31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4" spans="2:47">
      <c r="B3184" s="11"/>
      <c r="C3184" s="243"/>
      <c r="D3184" s="243"/>
      <c r="E3184" s="11"/>
      <c r="F3184" s="11"/>
      <c r="G3184" s="11"/>
      <c r="H3184" s="11"/>
      <c r="I3184" s="11"/>
      <c r="J3184" s="11"/>
      <c r="K3184" s="11"/>
      <c r="L3184" s="11"/>
      <c r="M3184" s="11"/>
      <c r="N3184" s="11"/>
      <c r="O3184" s="244"/>
      <c r="P3184" s="11"/>
      <c r="Q3184" s="245"/>
      <c r="R3184" s="11"/>
      <c r="S3184" s="11"/>
      <c r="T3184" s="11"/>
      <c r="U3184" s="11"/>
      <c r="V3184" s="11"/>
      <c r="W3184" s="11"/>
      <c r="X3184" s="11"/>
      <c r="Y3184" s="11"/>
      <c r="Z3184" s="246"/>
      <c r="AA31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4" s="250" t="e">
        <f>IF(tbl_TransDet_Exp[[#This Row],[+/-  (HR GL Detail)]]&lt;&gt;"",tbl_TransDet_Exp[[#This Row],[+/-  (HR GL Detail)]],IF(#REF!&lt;&gt;"",#REF!,""))</f>
        <v>#REF!</v>
      </c>
      <c r="AC3184" s="250" t="str">
        <f t="shared" si="150"/>
        <v>https://financials.omni.fsu.edu/psp/sprdfi/EMPLOYEE/ERP/c/AUDIT_EXPENSE_FUNCTIONS.TE_EXP_SHEET_INQ.GBL?SHEET_ID=</v>
      </c>
      <c r="AD3184" s="250" t="str">
        <f t="shared" si="151"/>
        <v>&amp;PAGE=EX_SHEET_ENTRY</v>
      </c>
      <c r="AE3184" s="250" t="str">
        <f>IF(LEFT(tbl_TransDet_Exp[[#This Row],[Journal Id]],2)="EX",TEXT(tbl_TransDet_Exp[[#This Row],[Vch /Ex /PayId]],"0000000000"),"")</f>
        <v/>
      </c>
      <c r="AF3184" s="250" t="b">
        <f>IF(tbl_TransDet_Exp[[#This Row],[ER Lookup and Format]]&lt;&gt;"",CONCATENATE(tbl_TransDet_Exp[[#This Row],[https://financials.omni.fsu.edu/psp/sprdfi/EMPLOYEE/ERP/c/AUDIT_EXPENSE_FUNCTIONS.TE_EXP_SHEET_INQ.GBL?SHEET_ID=]],AE3184,tbl_TransDet_Exp[[#This Row],[&amp;PAGE=EX_SHEET_ENTRY]]))</f>
        <v>0</v>
      </c>
      <c r="AG3184" s="250" t="str">
        <f t="shared" si="152"/>
        <v>https://docmgmt.its.fsu.edu/NolijWeb/public/apiLoginCheck.jsp?redir=../documentviewer/%3FdocumentId%3D</v>
      </c>
      <c r="AH31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4" s="250" t="str">
        <f>tbl_TransDet_Exp[[#Headers],[&amp;TargetFrameName=None]]</f>
        <v>&amp;TargetFrameName=None</v>
      </c>
      <c r="AJ31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4" s="71"/>
      <c r="AN3184" s="22"/>
      <c r="AO3184" s="22"/>
      <c r="AP3184" s="208"/>
      <c r="AQ3184" s="42" t="e">
        <f>IF(tbl_TransDet_Exp[[#This Row],[Custom SR Type]]="",INDEX(SR_Lookup[Section Name],MATCH(tbl_TransDet_Exp[[#This Row],[Account]],SR_Lookup[Account],0)),tbl_TransDet_Exp[[#This Row],[Custom SR Type]])</f>
        <v>#N/A</v>
      </c>
      <c r="AR3184" s="42">
        <f>VALUE(CONCATENATE(C3184,TEXT(tbl_TransDet_Exp[[#This Row],[Pd]],"00")))</f>
        <v>0</v>
      </c>
      <c r="AS3184" s="42" t="str">
        <f>TEXT(tbl_TransDet_Exp[[#This Row],[Project Id]],"000000")</f>
        <v>000000</v>
      </c>
      <c r="AT3184" s="42" t="e">
        <f>INDEX(Table11[Description],MATCH(tbl_TransDet_Exp[[#This Row],[Account]],Table11[GL Account],0))</f>
        <v>#N/A</v>
      </c>
      <c r="AU31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5" spans="2:47">
      <c r="B3185" s="11"/>
      <c r="C3185" s="243"/>
      <c r="D3185" s="243"/>
      <c r="E3185" s="11"/>
      <c r="F3185" s="11"/>
      <c r="G3185" s="11"/>
      <c r="H3185" s="11"/>
      <c r="I3185" s="11"/>
      <c r="J3185" s="11"/>
      <c r="K3185" s="11"/>
      <c r="L3185" s="11"/>
      <c r="M3185" s="11"/>
      <c r="N3185" s="11"/>
      <c r="O3185" s="244"/>
      <c r="P3185" s="11"/>
      <c r="Q3185" s="245"/>
      <c r="R3185" s="11"/>
      <c r="S3185" s="11"/>
      <c r="T3185" s="11"/>
      <c r="U3185" s="11"/>
      <c r="V3185" s="11"/>
      <c r="W3185" s="11"/>
      <c r="X3185" s="11"/>
      <c r="Y3185" s="11"/>
      <c r="Z3185" s="246"/>
      <c r="AA31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5" s="250" t="e">
        <f>IF(tbl_TransDet_Exp[[#This Row],[+/-  (HR GL Detail)]]&lt;&gt;"",tbl_TransDet_Exp[[#This Row],[+/-  (HR GL Detail)]],IF(#REF!&lt;&gt;"",#REF!,""))</f>
        <v>#REF!</v>
      </c>
      <c r="AC3185" s="250" t="str">
        <f t="shared" si="150"/>
        <v>https://financials.omni.fsu.edu/psp/sprdfi/EMPLOYEE/ERP/c/AUDIT_EXPENSE_FUNCTIONS.TE_EXP_SHEET_INQ.GBL?SHEET_ID=</v>
      </c>
      <c r="AD3185" s="250" t="str">
        <f t="shared" si="151"/>
        <v>&amp;PAGE=EX_SHEET_ENTRY</v>
      </c>
      <c r="AE3185" s="250" t="str">
        <f>IF(LEFT(tbl_TransDet_Exp[[#This Row],[Journal Id]],2)="EX",TEXT(tbl_TransDet_Exp[[#This Row],[Vch /Ex /PayId]],"0000000000"),"")</f>
        <v/>
      </c>
      <c r="AF3185" s="250" t="b">
        <f>IF(tbl_TransDet_Exp[[#This Row],[ER Lookup and Format]]&lt;&gt;"",CONCATENATE(tbl_TransDet_Exp[[#This Row],[https://financials.omni.fsu.edu/psp/sprdfi/EMPLOYEE/ERP/c/AUDIT_EXPENSE_FUNCTIONS.TE_EXP_SHEET_INQ.GBL?SHEET_ID=]],AE3185,tbl_TransDet_Exp[[#This Row],[&amp;PAGE=EX_SHEET_ENTRY]]))</f>
        <v>0</v>
      </c>
      <c r="AG3185" s="250" t="str">
        <f t="shared" si="152"/>
        <v>https://docmgmt.its.fsu.edu/NolijWeb/public/apiLoginCheck.jsp?redir=../documentviewer/%3FdocumentId%3D</v>
      </c>
      <c r="AH31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5" s="250" t="str">
        <f>tbl_TransDet_Exp[[#Headers],[&amp;TargetFrameName=None]]</f>
        <v>&amp;TargetFrameName=None</v>
      </c>
      <c r="AJ31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5" s="71"/>
      <c r="AN3185" s="22"/>
      <c r="AO3185" s="22"/>
      <c r="AP3185" s="208"/>
      <c r="AQ3185" s="42" t="e">
        <f>IF(tbl_TransDet_Exp[[#This Row],[Custom SR Type]]="",INDEX(SR_Lookup[Section Name],MATCH(tbl_TransDet_Exp[[#This Row],[Account]],SR_Lookup[Account],0)),tbl_TransDet_Exp[[#This Row],[Custom SR Type]])</f>
        <v>#N/A</v>
      </c>
      <c r="AR3185" s="42">
        <f>VALUE(CONCATENATE(C3185,TEXT(tbl_TransDet_Exp[[#This Row],[Pd]],"00")))</f>
        <v>0</v>
      </c>
      <c r="AS3185" s="42" t="str">
        <f>TEXT(tbl_TransDet_Exp[[#This Row],[Project Id]],"000000")</f>
        <v>000000</v>
      </c>
      <c r="AT3185" s="42" t="e">
        <f>INDEX(Table11[Description],MATCH(tbl_TransDet_Exp[[#This Row],[Account]],Table11[GL Account],0))</f>
        <v>#N/A</v>
      </c>
      <c r="AU31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6" spans="2:47">
      <c r="B3186" s="11"/>
      <c r="C3186" s="243"/>
      <c r="D3186" s="243"/>
      <c r="E3186" s="11"/>
      <c r="F3186" s="11"/>
      <c r="G3186" s="11"/>
      <c r="H3186" s="11"/>
      <c r="I3186" s="11"/>
      <c r="J3186" s="11"/>
      <c r="K3186" s="11"/>
      <c r="L3186" s="11"/>
      <c r="M3186" s="11"/>
      <c r="N3186" s="11"/>
      <c r="O3186" s="244"/>
      <c r="P3186" s="11"/>
      <c r="Q3186" s="245"/>
      <c r="R3186" s="11"/>
      <c r="S3186" s="11"/>
      <c r="T3186" s="11"/>
      <c r="U3186" s="11"/>
      <c r="V3186" s="11"/>
      <c r="W3186" s="11"/>
      <c r="X3186" s="11"/>
      <c r="Y3186" s="11"/>
      <c r="Z3186" s="246"/>
      <c r="AA31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6" s="250" t="e">
        <f>IF(tbl_TransDet_Exp[[#This Row],[+/-  (HR GL Detail)]]&lt;&gt;"",tbl_TransDet_Exp[[#This Row],[+/-  (HR GL Detail)]],IF(#REF!&lt;&gt;"",#REF!,""))</f>
        <v>#REF!</v>
      </c>
      <c r="AC3186" s="250" t="str">
        <f t="shared" si="150"/>
        <v>https://financials.omni.fsu.edu/psp/sprdfi/EMPLOYEE/ERP/c/AUDIT_EXPENSE_FUNCTIONS.TE_EXP_SHEET_INQ.GBL?SHEET_ID=</v>
      </c>
      <c r="AD3186" s="250" t="str">
        <f t="shared" si="151"/>
        <v>&amp;PAGE=EX_SHEET_ENTRY</v>
      </c>
      <c r="AE3186" s="250" t="str">
        <f>IF(LEFT(tbl_TransDet_Exp[[#This Row],[Journal Id]],2)="EX",TEXT(tbl_TransDet_Exp[[#This Row],[Vch /Ex /PayId]],"0000000000"),"")</f>
        <v/>
      </c>
      <c r="AF3186" s="250" t="b">
        <f>IF(tbl_TransDet_Exp[[#This Row],[ER Lookup and Format]]&lt;&gt;"",CONCATENATE(tbl_TransDet_Exp[[#This Row],[https://financials.omni.fsu.edu/psp/sprdfi/EMPLOYEE/ERP/c/AUDIT_EXPENSE_FUNCTIONS.TE_EXP_SHEET_INQ.GBL?SHEET_ID=]],AE3186,tbl_TransDet_Exp[[#This Row],[&amp;PAGE=EX_SHEET_ENTRY]]))</f>
        <v>0</v>
      </c>
      <c r="AG3186" s="250" t="str">
        <f t="shared" si="152"/>
        <v>https://docmgmt.its.fsu.edu/NolijWeb/public/apiLoginCheck.jsp?redir=../documentviewer/%3FdocumentId%3D</v>
      </c>
      <c r="AH31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6" s="250" t="str">
        <f>tbl_TransDet_Exp[[#Headers],[&amp;TargetFrameName=None]]</f>
        <v>&amp;TargetFrameName=None</v>
      </c>
      <c r="AJ31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6" s="71"/>
      <c r="AN3186" s="22"/>
      <c r="AO3186" s="22"/>
      <c r="AP3186" s="208"/>
      <c r="AQ3186" s="42" t="e">
        <f>IF(tbl_TransDet_Exp[[#This Row],[Custom SR Type]]="",INDEX(SR_Lookup[Section Name],MATCH(tbl_TransDet_Exp[[#This Row],[Account]],SR_Lookup[Account],0)),tbl_TransDet_Exp[[#This Row],[Custom SR Type]])</f>
        <v>#N/A</v>
      </c>
      <c r="AR3186" s="42">
        <f>VALUE(CONCATENATE(C3186,TEXT(tbl_TransDet_Exp[[#This Row],[Pd]],"00")))</f>
        <v>0</v>
      </c>
      <c r="AS3186" s="42" t="str">
        <f>TEXT(tbl_TransDet_Exp[[#This Row],[Project Id]],"000000")</f>
        <v>000000</v>
      </c>
      <c r="AT3186" s="42" t="e">
        <f>INDEX(Table11[Description],MATCH(tbl_TransDet_Exp[[#This Row],[Account]],Table11[GL Account],0))</f>
        <v>#N/A</v>
      </c>
      <c r="AU31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7" spans="2:47">
      <c r="B3187" s="11"/>
      <c r="C3187" s="243"/>
      <c r="D3187" s="243"/>
      <c r="E3187" s="11"/>
      <c r="F3187" s="11"/>
      <c r="G3187" s="11"/>
      <c r="H3187" s="11"/>
      <c r="I3187" s="11"/>
      <c r="J3187" s="11"/>
      <c r="K3187" s="11"/>
      <c r="L3187" s="11"/>
      <c r="M3187" s="11"/>
      <c r="N3187" s="11"/>
      <c r="O3187" s="244"/>
      <c r="P3187" s="11"/>
      <c r="Q3187" s="245"/>
      <c r="R3187" s="11"/>
      <c r="S3187" s="11"/>
      <c r="T3187" s="11"/>
      <c r="U3187" s="11"/>
      <c r="V3187" s="11"/>
      <c r="W3187" s="11"/>
      <c r="X3187" s="11"/>
      <c r="Y3187" s="11"/>
      <c r="Z3187" s="246"/>
      <c r="AA31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7" s="250" t="e">
        <f>IF(tbl_TransDet_Exp[[#This Row],[+/-  (HR GL Detail)]]&lt;&gt;"",tbl_TransDet_Exp[[#This Row],[+/-  (HR GL Detail)]],IF(#REF!&lt;&gt;"",#REF!,""))</f>
        <v>#REF!</v>
      </c>
      <c r="AC3187" s="250" t="str">
        <f t="shared" si="150"/>
        <v>https://financials.omni.fsu.edu/psp/sprdfi/EMPLOYEE/ERP/c/AUDIT_EXPENSE_FUNCTIONS.TE_EXP_SHEET_INQ.GBL?SHEET_ID=</v>
      </c>
      <c r="AD3187" s="250" t="str">
        <f t="shared" si="151"/>
        <v>&amp;PAGE=EX_SHEET_ENTRY</v>
      </c>
      <c r="AE3187" s="250" t="str">
        <f>IF(LEFT(tbl_TransDet_Exp[[#This Row],[Journal Id]],2)="EX",TEXT(tbl_TransDet_Exp[[#This Row],[Vch /Ex /PayId]],"0000000000"),"")</f>
        <v/>
      </c>
      <c r="AF3187" s="250" t="b">
        <f>IF(tbl_TransDet_Exp[[#This Row],[ER Lookup and Format]]&lt;&gt;"",CONCATENATE(tbl_TransDet_Exp[[#This Row],[https://financials.omni.fsu.edu/psp/sprdfi/EMPLOYEE/ERP/c/AUDIT_EXPENSE_FUNCTIONS.TE_EXP_SHEET_INQ.GBL?SHEET_ID=]],AE3187,tbl_TransDet_Exp[[#This Row],[&amp;PAGE=EX_SHEET_ENTRY]]))</f>
        <v>0</v>
      </c>
      <c r="AG3187" s="250" t="str">
        <f t="shared" si="152"/>
        <v>https://docmgmt.its.fsu.edu/NolijWeb/public/apiLoginCheck.jsp?redir=../documentviewer/%3FdocumentId%3D</v>
      </c>
      <c r="AH31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7" s="250" t="str">
        <f>tbl_TransDet_Exp[[#Headers],[&amp;TargetFrameName=None]]</f>
        <v>&amp;TargetFrameName=None</v>
      </c>
      <c r="AJ31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7" s="71"/>
      <c r="AN3187" s="22"/>
      <c r="AO3187" s="22"/>
      <c r="AP3187" s="208"/>
      <c r="AQ3187" s="42" t="e">
        <f>IF(tbl_TransDet_Exp[[#This Row],[Custom SR Type]]="",INDEX(SR_Lookup[Section Name],MATCH(tbl_TransDet_Exp[[#This Row],[Account]],SR_Lookup[Account],0)),tbl_TransDet_Exp[[#This Row],[Custom SR Type]])</f>
        <v>#N/A</v>
      </c>
      <c r="AR3187" s="42">
        <f>VALUE(CONCATENATE(C3187,TEXT(tbl_TransDet_Exp[[#This Row],[Pd]],"00")))</f>
        <v>0</v>
      </c>
      <c r="AS3187" s="42" t="str">
        <f>TEXT(tbl_TransDet_Exp[[#This Row],[Project Id]],"000000")</f>
        <v>000000</v>
      </c>
      <c r="AT3187" s="42" t="e">
        <f>INDEX(Table11[Description],MATCH(tbl_TransDet_Exp[[#This Row],[Account]],Table11[GL Account],0))</f>
        <v>#N/A</v>
      </c>
      <c r="AU31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8" spans="2:47">
      <c r="B3188" s="11"/>
      <c r="C3188" s="243"/>
      <c r="D3188" s="243"/>
      <c r="E3188" s="11"/>
      <c r="F3188" s="11"/>
      <c r="G3188" s="11"/>
      <c r="H3188" s="11"/>
      <c r="I3188" s="11"/>
      <c r="J3188" s="11"/>
      <c r="K3188" s="11"/>
      <c r="L3188" s="11"/>
      <c r="M3188" s="11"/>
      <c r="N3188" s="11"/>
      <c r="O3188" s="244"/>
      <c r="P3188" s="11"/>
      <c r="Q3188" s="245"/>
      <c r="R3188" s="11"/>
      <c r="S3188" s="11"/>
      <c r="T3188" s="11"/>
      <c r="U3188" s="11"/>
      <c r="V3188" s="11"/>
      <c r="W3188" s="11"/>
      <c r="X3188" s="11"/>
      <c r="Y3188" s="11"/>
      <c r="Z3188" s="246"/>
      <c r="AA31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8" s="250" t="e">
        <f>IF(tbl_TransDet_Exp[[#This Row],[+/-  (HR GL Detail)]]&lt;&gt;"",tbl_TransDet_Exp[[#This Row],[+/-  (HR GL Detail)]],IF(#REF!&lt;&gt;"",#REF!,""))</f>
        <v>#REF!</v>
      </c>
      <c r="AC3188" s="250" t="str">
        <f t="shared" si="150"/>
        <v>https://financials.omni.fsu.edu/psp/sprdfi/EMPLOYEE/ERP/c/AUDIT_EXPENSE_FUNCTIONS.TE_EXP_SHEET_INQ.GBL?SHEET_ID=</v>
      </c>
      <c r="AD3188" s="250" t="str">
        <f t="shared" si="151"/>
        <v>&amp;PAGE=EX_SHEET_ENTRY</v>
      </c>
      <c r="AE3188" s="250" t="str">
        <f>IF(LEFT(tbl_TransDet_Exp[[#This Row],[Journal Id]],2)="EX",TEXT(tbl_TransDet_Exp[[#This Row],[Vch /Ex /PayId]],"0000000000"),"")</f>
        <v/>
      </c>
      <c r="AF3188" s="250" t="b">
        <f>IF(tbl_TransDet_Exp[[#This Row],[ER Lookup and Format]]&lt;&gt;"",CONCATENATE(tbl_TransDet_Exp[[#This Row],[https://financials.omni.fsu.edu/psp/sprdfi/EMPLOYEE/ERP/c/AUDIT_EXPENSE_FUNCTIONS.TE_EXP_SHEET_INQ.GBL?SHEET_ID=]],AE3188,tbl_TransDet_Exp[[#This Row],[&amp;PAGE=EX_SHEET_ENTRY]]))</f>
        <v>0</v>
      </c>
      <c r="AG3188" s="250" t="str">
        <f t="shared" si="152"/>
        <v>https://docmgmt.its.fsu.edu/NolijWeb/public/apiLoginCheck.jsp?redir=../documentviewer/%3FdocumentId%3D</v>
      </c>
      <c r="AH31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8" s="250" t="str">
        <f>tbl_TransDet_Exp[[#Headers],[&amp;TargetFrameName=None]]</f>
        <v>&amp;TargetFrameName=None</v>
      </c>
      <c r="AJ31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8" s="71"/>
      <c r="AN3188" s="22"/>
      <c r="AO3188" s="22"/>
      <c r="AP3188" s="208"/>
      <c r="AQ3188" s="42" t="e">
        <f>IF(tbl_TransDet_Exp[[#This Row],[Custom SR Type]]="",INDEX(SR_Lookup[Section Name],MATCH(tbl_TransDet_Exp[[#This Row],[Account]],SR_Lookup[Account],0)),tbl_TransDet_Exp[[#This Row],[Custom SR Type]])</f>
        <v>#N/A</v>
      </c>
      <c r="AR3188" s="42">
        <f>VALUE(CONCATENATE(C3188,TEXT(tbl_TransDet_Exp[[#This Row],[Pd]],"00")))</f>
        <v>0</v>
      </c>
      <c r="AS3188" s="42" t="str">
        <f>TEXT(tbl_TransDet_Exp[[#This Row],[Project Id]],"000000")</f>
        <v>000000</v>
      </c>
      <c r="AT3188" s="42" t="e">
        <f>INDEX(Table11[Description],MATCH(tbl_TransDet_Exp[[#This Row],[Account]],Table11[GL Account],0))</f>
        <v>#N/A</v>
      </c>
      <c r="AU31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89" spans="2:47">
      <c r="B3189" s="11"/>
      <c r="C3189" s="243"/>
      <c r="D3189" s="243"/>
      <c r="E3189" s="11"/>
      <c r="F3189" s="11"/>
      <c r="G3189" s="11"/>
      <c r="H3189" s="11"/>
      <c r="I3189" s="11"/>
      <c r="J3189" s="11"/>
      <c r="K3189" s="11"/>
      <c r="L3189" s="11"/>
      <c r="M3189" s="11"/>
      <c r="N3189" s="11"/>
      <c r="O3189" s="244"/>
      <c r="P3189" s="11"/>
      <c r="Q3189" s="245"/>
      <c r="R3189" s="11"/>
      <c r="S3189" s="11"/>
      <c r="T3189" s="11"/>
      <c r="U3189" s="11"/>
      <c r="V3189" s="11"/>
      <c r="W3189" s="11"/>
      <c r="X3189" s="11"/>
      <c r="Y3189" s="11"/>
      <c r="Z3189" s="246"/>
      <c r="AA31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89" s="250" t="e">
        <f>IF(tbl_TransDet_Exp[[#This Row],[+/-  (HR GL Detail)]]&lt;&gt;"",tbl_TransDet_Exp[[#This Row],[+/-  (HR GL Detail)]],IF(#REF!&lt;&gt;"",#REF!,""))</f>
        <v>#REF!</v>
      </c>
      <c r="AC3189" s="250" t="str">
        <f t="shared" si="150"/>
        <v>https://financials.omni.fsu.edu/psp/sprdfi/EMPLOYEE/ERP/c/AUDIT_EXPENSE_FUNCTIONS.TE_EXP_SHEET_INQ.GBL?SHEET_ID=</v>
      </c>
      <c r="AD3189" s="250" t="str">
        <f t="shared" si="151"/>
        <v>&amp;PAGE=EX_SHEET_ENTRY</v>
      </c>
      <c r="AE3189" s="250" t="str">
        <f>IF(LEFT(tbl_TransDet_Exp[[#This Row],[Journal Id]],2)="EX",TEXT(tbl_TransDet_Exp[[#This Row],[Vch /Ex /PayId]],"0000000000"),"")</f>
        <v/>
      </c>
      <c r="AF3189" s="250" t="b">
        <f>IF(tbl_TransDet_Exp[[#This Row],[ER Lookup and Format]]&lt;&gt;"",CONCATENATE(tbl_TransDet_Exp[[#This Row],[https://financials.omni.fsu.edu/psp/sprdfi/EMPLOYEE/ERP/c/AUDIT_EXPENSE_FUNCTIONS.TE_EXP_SHEET_INQ.GBL?SHEET_ID=]],AE3189,tbl_TransDet_Exp[[#This Row],[&amp;PAGE=EX_SHEET_ENTRY]]))</f>
        <v>0</v>
      </c>
      <c r="AG3189" s="250" t="str">
        <f t="shared" si="152"/>
        <v>https://docmgmt.its.fsu.edu/NolijWeb/public/apiLoginCheck.jsp?redir=../documentviewer/%3FdocumentId%3D</v>
      </c>
      <c r="AH31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89" s="250" t="str">
        <f>tbl_TransDet_Exp[[#Headers],[&amp;TargetFrameName=None]]</f>
        <v>&amp;TargetFrameName=None</v>
      </c>
      <c r="AJ31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89" s="71"/>
      <c r="AN3189" s="22"/>
      <c r="AO3189" s="22"/>
      <c r="AP3189" s="208"/>
      <c r="AQ3189" s="42" t="e">
        <f>IF(tbl_TransDet_Exp[[#This Row],[Custom SR Type]]="",INDEX(SR_Lookup[Section Name],MATCH(tbl_TransDet_Exp[[#This Row],[Account]],SR_Lookup[Account],0)),tbl_TransDet_Exp[[#This Row],[Custom SR Type]])</f>
        <v>#N/A</v>
      </c>
      <c r="AR3189" s="42">
        <f>VALUE(CONCATENATE(C3189,TEXT(tbl_TransDet_Exp[[#This Row],[Pd]],"00")))</f>
        <v>0</v>
      </c>
      <c r="AS3189" s="42" t="str">
        <f>TEXT(tbl_TransDet_Exp[[#This Row],[Project Id]],"000000")</f>
        <v>000000</v>
      </c>
      <c r="AT3189" s="42" t="e">
        <f>INDEX(Table11[Description],MATCH(tbl_TransDet_Exp[[#This Row],[Account]],Table11[GL Account],0))</f>
        <v>#N/A</v>
      </c>
      <c r="AU31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0" spans="2:47">
      <c r="B3190" s="11"/>
      <c r="C3190" s="243"/>
      <c r="D3190" s="243"/>
      <c r="E3190" s="11"/>
      <c r="F3190" s="11"/>
      <c r="G3190" s="11"/>
      <c r="H3190" s="11"/>
      <c r="I3190" s="11"/>
      <c r="J3190" s="11"/>
      <c r="K3190" s="11"/>
      <c r="L3190" s="11"/>
      <c r="M3190" s="11"/>
      <c r="N3190" s="11"/>
      <c r="O3190" s="244"/>
      <c r="P3190" s="11"/>
      <c r="Q3190" s="245"/>
      <c r="R3190" s="11"/>
      <c r="S3190" s="11"/>
      <c r="T3190" s="11"/>
      <c r="U3190" s="11"/>
      <c r="V3190" s="11"/>
      <c r="W3190" s="11"/>
      <c r="X3190" s="11"/>
      <c r="Y3190" s="11"/>
      <c r="Z3190" s="246"/>
      <c r="AA31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0" s="250" t="e">
        <f>IF(tbl_TransDet_Exp[[#This Row],[+/-  (HR GL Detail)]]&lt;&gt;"",tbl_TransDet_Exp[[#This Row],[+/-  (HR GL Detail)]],IF(#REF!&lt;&gt;"",#REF!,""))</f>
        <v>#REF!</v>
      </c>
      <c r="AC3190" s="250" t="str">
        <f t="shared" si="150"/>
        <v>https://financials.omni.fsu.edu/psp/sprdfi/EMPLOYEE/ERP/c/AUDIT_EXPENSE_FUNCTIONS.TE_EXP_SHEET_INQ.GBL?SHEET_ID=</v>
      </c>
      <c r="AD3190" s="250" t="str">
        <f t="shared" si="151"/>
        <v>&amp;PAGE=EX_SHEET_ENTRY</v>
      </c>
      <c r="AE3190" s="250" t="str">
        <f>IF(LEFT(tbl_TransDet_Exp[[#This Row],[Journal Id]],2)="EX",TEXT(tbl_TransDet_Exp[[#This Row],[Vch /Ex /PayId]],"0000000000"),"")</f>
        <v/>
      </c>
      <c r="AF3190" s="250" t="b">
        <f>IF(tbl_TransDet_Exp[[#This Row],[ER Lookup and Format]]&lt;&gt;"",CONCATENATE(tbl_TransDet_Exp[[#This Row],[https://financials.omni.fsu.edu/psp/sprdfi/EMPLOYEE/ERP/c/AUDIT_EXPENSE_FUNCTIONS.TE_EXP_SHEET_INQ.GBL?SHEET_ID=]],AE3190,tbl_TransDet_Exp[[#This Row],[&amp;PAGE=EX_SHEET_ENTRY]]))</f>
        <v>0</v>
      </c>
      <c r="AG3190" s="250" t="str">
        <f t="shared" si="152"/>
        <v>https://docmgmt.its.fsu.edu/NolijWeb/public/apiLoginCheck.jsp?redir=../documentviewer/%3FdocumentId%3D</v>
      </c>
      <c r="AH31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0" s="250" t="str">
        <f>tbl_TransDet_Exp[[#Headers],[&amp;TargetFrameName=None]]</f>
        <v>&amp;TargetFrameName=None</v>
      </c>
      <c r="AJ31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0" s="71"/>
      <c r="AN3190" s="22"/>
      <c r="AO3190" s="22"/>
      <c r="AP3190" s="208"/>
      <c r="AQ3190" s="42" t="e">
        <f>IF(tbl_TransDet_Exp[[#This Row],[Custom SR Type]]="",INDEX(SR_Lookup[Section Name],MATCH(tbl_TransDet_Exp[[#This Row],[Account]],SR_Lookup[Account],0)),tbl_TransDet_Exp[[#This Row],[Custom SR Type]])</f>
        <v>#N/A</v>
      </c>
      <c r="AR3190" s="42">
        <f>VALUE(CONCATENATE(C3190,TEXT(tbl_TransDet_Exp[[#This Row],[Pd]],"00")))</f>
        <v>0</v>
      </c>
      <c r="AS3190" s="42" t="str">
        <f>TEXT(tbl_TransDet_Exp[[#This Row],[Project Id]],"000000")</f>
        <v>000000</v>
      </c>
      <c r="AT3190" s="42" t="e">
        <f>INDEX(Table11[Description],MATCH(tbl_TransDet_Exp[[#This Row],[Account]],Table11[GL Account],0))</f>
        <v>#N/A</v>
      </c>
      <c r="AU31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1" spans="2:47">
      <c r="B3191" s="11"/>
      <c r="C3191" s="243"/>
      <c r="D3191" s="243"/>
      <c r="E3191" s="11"/>
      <c r="F3191" s="11"/>
      <c r="G3191" s="11"/>
      <c r="H3191" s="11"/>
      <c r="I3191" s="11"/>
      <c r="J3191" s="11"/>
      <c r="K3191" s="11"/>
      <c r="L3191" s="11"/>
      <c r="M3191" s="11"/>
      <c r="N3191" s="11"/>
      <c r="O3191" s="244"/>
      <c r="P3191" s="11"/>
      <c r="Q3191" s="245"/>
      <c r="R3191" s="11"/>
      <c r="S3191" s="11"/>
      <c r="T3191" s="11"/>
      <c r="U3191" s="11"/>
      <c r="V3191" s="11"/>
      <c r="W3191" s="11"/>
      <c r="X3191" s="11"/>
      <c r="Y3191" s="11"/>
      <c r="Z3191" s="246"/>
      <c r="AA31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1" s="250" t="e">
        <f>IF(tbl_TransDet_Exp[[#This Row],[+/-  (HR GL Detail)]]&lt;&gt;"",tbl_TransDet_Exp[[#This Row],[+/-  (HR GL Detail)]],IF(#REF!&lt;&gt;"",#REF!,""))</f>
        <v>#REF!</v>
      </c>
      <c r="AC3191" s="250" t="str">
        <f t="shared" si="150"/>
        <v>https://financials.omni.fsu.edu/psp/sprdfi/EMPLOYEE/ERP/c/AUDIT_EXPENSE_FUNCTIONS.TE_EXP_SHEET_INQ.GBL?SHEET_ID=</v>
      </c>
      <c r="AD3191" s="250" t="str">
        <f t="shared" si="151"/>
        <v>&amp;PAGE=EX_SHEET_ENTRY</v>
      </c>
      <c r="AE3191" s="250" t="str">
        <f>IF(LEFT(tbl_TransDet_Exp[[#This Row],[Journal Id]],2)="EX",TEXT(tbl_TransDet_Exp[[#This Row],[Vch /Ex /PayId]],"0000000000"),"")</f>
        <v/>
      </c>
      <c r="AF3191" s="250" t="b">
        <f>IF(tbl_TransDet_Exp[[#This Row],[ER Lookup and Format]]&lt;&gt;"",CONCATENATE(tbl_TransDet_Exp[[#This Row],[https://financials.omni.fsu.edu/psp/sprdfi/EMPLOYEE/ERP/c/AUDIT_EXPENSE_FUNCTIONS.TE_EXP_SHEET_INQ.GBL?SHEET_ID=]],AE3191,tbl_TransDet_Exp[[#This Row],[&amp;PAGE=EX_SHEET_ENTRY]]))</f>
        <v>0</v>
      </c>
      <c r="AG3191" s="250" t="str">
        <f t="shared" si="152"/>
        <v>https://docmgmt.its.fsu.edu/NolijWeb/public/apiLoginCheck.jsp?redir=../documentviewer/%3FdocumentId%3D</v>
      </c>
      <c r="AH31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1" s="250" t="str">
        <f>tbl_TransDet_Exp[[#Headers],[&amp;TargetFrameName=None]]</f>
        <v>&amp;TargetFrameName=None</v>
      </c>
      <c r="AJ31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1" s="71"/>
      <c r="AN3191" s="22"/>
      <c r="AO3191" s="22"/>
      <c r="AP3191" s="208"/>
      <c r="AQ3191" s="42" t="e">
        <f>IF(tbl_TransDet_Exp[[#This Row],[Custom SR Type]]="",INDEX(SR_Lookup[Section Name],MATCH(tbl_TransDet_Exp[[#This Row],[Account]],SR_Lookup[Account],0)),tbl_TransDet_Exp[[#This Row],[Custom SR Type]])</f>
        <v>#N/A</v>
      </c>
      <c r="AR3191" s="42">
        <f>VALUE(CONCATENATE(C3191,TEXT(tbl_TransDet_Exp[[#This Row],[Pd]],"00")))</f>
        <v>0</v>
      </c>
      <c r="AS3191" s="42" t="str">
        <f>TEXT(tbl_TransDet_Exp[[#This Row],[Project Id]],"000000")</f>
        <v>000000</v>
      </c>
      <c r="AT3191" s="42" t="e">
        <f>INDEX(Table11[Description],MATCH(tbl_TransDet_Exp[[#This Row],[Account]],Table11[GL Account],0))</f>
        <v>#N/A</v>
      </c>
      <c r="AU31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2" spans="2:47">
      <c r="B3192" s="11"/>
      <c r="C3192" s="243"/>
      <c r="D3192" s="243"/>
      <c r="E3192" s="11"/>
      <c r="F3192" s="11"/>
      <c r="G3192" s="11"/>
      <c r="H3192" s="11"/>
      <c r="I3192" s="11"/>
      <c r="J3192" s="11"/>
      <c r="K3192" s="11"/>
      <c r="L3192" s="11"/>
      <c r="M3192" s="11"/>
      <c r="N3192" s="11"/>
      <c r="O3192" s="244"/>
      <c r="P3192" s="11"/>
      <c r="Q3192" s="245"/>
      <c r="R3192" s="11"/>
      <c r="S3192" s="11"/>
      <c r="T3192" s="11"/>
      <c r="U3192" s="11"/>
      <c r="V3192" s="11"/>
      <c r="W3192" s="11"/>
      <c r="X3192" s="11"/>
      <c r="Y3192" s="11"/>
      <c r="Z3192" s="246"/>
      <c r="AA31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2" s="250" t="e">
        <f>IF(tbl_TransDet_Exp[[#This Row],[+/-  (HR GL Detail)]]&lt;&gt;"",tbl_TransDet_Exp[[#This Row],[+/-  (HR GL Detail)]],IF(#REF!&lt;&gt;"",#REF!,""))</f>
        <v>#REF!</v>
      </c>
      <c r="AC3192" s="250" t="str">
        <f t="shared" si="150"/>
        <v>https://financials.omni.fsu.edu/psp/sprdfi/EMPLOYEE/ERP/c/AUDIT_EXPENSE_FUNCTIONS.TE_EXP_SHEET_INQ.GBL?SHEET_ID=</v>
      </c>
      <c r="AD3192" s="250" t="str">
        <f t="shared" si="151"/>
        <v>&amp;PAGE=EX_SHEET_ENTRY</v>
      </c>
      <c r="AE3192" s="250" t="str">
        <f>IF(LEFT(tbl_TransDet_Exp[[#This Row],[Journal Id]],2)="EX",TEXT(tbl_TransDet_Exp[[#This Row],[Vch /Ex /PayId]],"0000000000"),"")</f>
        <v/>
      </c>
      <c r="AF3192" s="250" t="b">
        <f>IF(tbl_TransDet_Exp[[#This Row],[ER Lookup and Format]]&lt;&gt;"",CONCATENATE(tbl_TransDet_Exp[[#This Row],[https://financials.omni.fsu.edu/psp/sprdfi/EMPLOYEE/ERP/c/AUDIT_EXPENSE_FUNCTIONS.TE_EXP_SHEET_INQ.GBL?SHEET_ID=]],AE3192,tbl_TransDet_Exp[[#This Row],[&amp;PAGE=EX_SHEET_ENTRY]]))</f>
        <v>0</v>
      </c>
      <c r="AG3192" s="250" t="str">
        <f t="shared" si="152"/>
        <v>https://docmgmt.its.fsu.edu/NolijWeb/public/apiLoginCheck.jsp?redir=../documentviewer/%3FdocumentId%3D</v>
      </c>
      <c r="AH31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2" s="250" t="str">
        <f>tbl_TransDet_Exp[[#Headers],[&amp;TargetFrameName=None]]</f>
        <v>&amp;TargetFrameName=None</v>
      </c>
      <c r="AJ31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2" s="71"/>
      <c r="AN3192" s="22"/>
      <c r="AO3192" s="22"/>
      <c r="AP3192" s="208"/>
      <c r="AQ3192" s="42" t="e">
        <f>IF(tbl_TransDet_Exp[[#This Row],[Custom SR Type]]="",INDEX(SR_Lookup[Section Name],MATCH(tbl_TransDet_Exp[[#This Row],[Account]],SR_Lookup[Account],0)),tbl_TransDet_Exp[[#This Row],[Custom SR Type]])</f>
        <v>#N/A</v>
      </c>
      <c r="AR3192" s="42">
        <f>VALUE(CONCATENATE(C3192,TEXT(tbl_TransDet_Exp[[#This Row],[Pd]],"00")))</f>
        <v>0</v>
      </c>
      <c r="AS3192" s="42" t="str">
        <f>TEXT(tbl_TransDet_Exp[[#This Row],[Project Id]],"000000")</f>
        <v>000000</v>
      </c>
      <c r="AT3192" s="42" t="e">
        <f>INDEX(Table11[Description],MATCH(tbl_TransDet_Exp[[#This Row],[Account]],Table11[GL Account],0))</f>
        <v>#N/A</v>
      </c>
      <c r="AU31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3" spans="2:47">
      <c r="B3193" s="11"/>
      <c r="C3193" s="243"/>
      <c r="D3193" s="243"/>
      <c r="E3193" s="11"/>
      <c r="F3193" s="11"/>
      <c r="G3193" s="11"/>
      <c r="H3193" s="11"/>
      <c r="I3193" s="11"/>
      <c r="J3193" s="11"/>
      <c r="K3193" s="11"/>
      <c r="L3193" s="11"/>
      <c r="M3193" s="11"/>
      <c r="N3193" s="11"/>
      <c r="O3193" s="244"/>
      <c r="P3193" s="11"/>
      <c r="Q3193" s="245"/>
      <c r="R3193" s="11"/>
      <c r="S3193" s="11"/>
      <c r="T3193" s="11"/>
      <c r="U3193" s="11"/>
      <c r="V3193" s="11"/>
      <c r="W3193" s="11"/>
      <c r="X3193" s="11"/>
      <c r="Y3193" s="11"/>
      <c r="Z3193" s="246"/>
      <c r="AA31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3" s="250" t="e">
        <f>IF(tbl_TransDet_Exp[[#This Row],[+/-  (HR GL Detail)]]&lt;&gt;"",tbl_TransDet_Exp[[#This Row],[+/-  (HR GL Detail)]],IF(#REF!&lt;&gt;"",#REF!,""))</f>
        <v>#REF!</v>
      </c>
      <c r="AC3193" s="250" t="str">
        <f t="shared" si="150"/>
        <v>https://financials.omni.fsu.edu/psp/sprdfi/EMPLOYEE/ERP/c/AUDIT_EXPENSE_FUNCTIONS.TE_EXP_SHEET_INQ.GBL?SHEET_ID=</v>
      </c>
      <c r="AD3193" s="250" t="str">
        <f t="shared" si="151"/>
        <v>&amp;PAGE=EX_SHEET_ENTRY</v>
      </c>
      <c r="AE3193" s="250" t="str">
        <f>IF(LEFT(tbl_TransDet_Exp[[#This Row],[Journal Id]],2)="EX",TEXT(tbl_TransDet_Exp[[#This Row],[Vch /Ex /PayId]],"0000000000"),"")</f>
        <v/>
      </c>
      <c r="AF3193" s="250" t="b">
        <f>IF(tbl_TransDet_Exp[[#This Row],[ER Lookup and Format]]&lt;&gt;"",CONCATENATE(tbl_TransDet_Exp[[#This Row],[https://financials.omni.fsu.edu/psp/sprdfi/EMPLOYEE/ERP/c/AUDIT_EXPENSE_FUNCTIONS.TE_EXP_SHEET_INQ.GBL?SHEET_ID=]],AE3193,tbl_TransDet_Exp[[#This Row],[&amp;PAGE=EX_SHEET_ENTRY]]))</f>
        <v>0</v>
      </c>
      <c r="AG3193" s="250" t="str">
        <f t="shared" si="152"/>
        <v>https://docmgmt.its.fsu.edu/NolijWeb/public/apiLoginCheck.jsp?redir=../documentviewer/%3FdocumentId%3D</v>
      </c>
      <c r="AH31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3" s="250" t="str">
        <f>tbl_TransDet_Exp[[#Headers],[&amp;TargetFrameName=None]]</f>
        <v>&amp;TargetFrameName=None</v>
      </c>
      <c r="AJ31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3" s="71"/>
      <c r="AN3193" s="22"/>
      <c r="AO3193" s="22"/>
      <c r="AP3193" s="208"/>
      <c r="AQ3193" s="42" t="e">
        <f>IF(tbl_TransDet_Exp[[#This Row],[Custom SR Type]]="",INDEX(SR_Lookup[Section Name],MATCH(tbl_TransDet_Exp[[#This Row],[Account]],SR_Lookup[Account],0)),tbl_TransDet_Exp[[#This Row],[Custom SR Type]])</f>
        <v>#N/A</v>
      </c>
      <c r="AR3193" s="42">
        <f>VALUE(CONCATENATE(C3193,TEXT(tbl_TransDet_Exp[[#This Row],[Pd]],"00")))</f>
        <v>0</v>
      </c>
      <c r="AS3193" s="42" t="str">
        <f>TEXT(tbl_TransDet_Exp[[#This Row],[Project Id]],"000000")</f>
        <v>000000</v>
      </c>
      <c r="AT3193" s="42" t="e">
        <f>INDEX(Table11[Description],MATCH(tbl_TransDet_Exp[[#This Row],[Account]],Table11[GL Account],0))</f>
        <v>#N/A</v>
      </c>
      <c r="AU31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4" spans="2:47">
      <c r="B3194" s="11"/>
      <c r="C3194" s="243"/>
      <c r="D3194" s="243"/>
      <c r="E3194" s="11"/>
      <c r="F3194" s="11"/>
      <c r="G3194" s="11"/>
      <c r="H3194" s="11"/>
      <c r="I3194" s="11"/>
      <c r="J3194" s="11"/>
      <c r="K3194" s="11"/>
      <c r="L3194" s="11"/>
      <c r="M3194" s="11"/>
      <c r="N3194" s="11"/>
      <c r="O3194" s="244"/>
      <c r="P3194" s="11"/>
      <c r="Q3194" s="245"/>
      <c r="R3194" s="11"/>
      <c r="S3194" s="11"/>
      <c r="T3194" s="11"/>
      <c r="U3194" s="11"/>
      <c r="V3194" s="11"/>
      <c r="W3194" s="11"/>
      <c r="X3194" s="11"/>
      <c r="Y3194" s="11"/>
      <c r="Z3194" s="246"/>
      <c r="AA31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4" s="250" t="e">
        <f>IF(tbl_TransDet_Exp[[#This Row],[+/-  (HR GL Detail)]]&lt;&gt;"",tbl_TransDet_Exp[[#This Row],[+/-  (HR GL Detail)]],IF(#REF!&lt;&gt;"",#REF!,""))</f>
        <v>#REF!</v>
      </c>
      <c r="AC3194" s="250" t="str">
        <f t="shared" si="150"/>
        <v>https://financials.omni.fsu.edu/psp/sprdfi/EMPLOYEE/ERP/c/AUDIT_EXPENSE_FUNCTIONS.TE_EXP_SHEET_INQ.GBL?SHEET_ID=</v>
      </c>
      <c r="AD3194" s="250" t="str">
        <f t="shared" si="151"/>
        <v>&amp;PAGE=EX_SHEET_ENTRY</v>
      </c>
      <c r="AE3194" s="250" t="str">
        <f>IF(LEFT(tbl_TransDet_Exp[[#This Row],[Journal Id]],2)="EX",TEXT(tbl_TransDet_Exp[[#This Row],[Vch /Ex /PayId]],"0000000000"),"")</f>
        <v/>
      </c>
      <c r="AF3194" s="250" t="b">
        <f>IF(tbl_TransDet_Exp[[#This Row],[ER Lookup and Format]]&lt;&gt;"",CONCATENATE(tbl_TransDet_Exp[[#This Row],[https://financials.omni.fsu.edu/psp/sprdfi/EMPLOYEE/ERP/c/AUDIT_EXPENSE_FUNCTIONS.TE_EXP_SHEET_INQ.GBL?SHEET_ID=]],AE3194,tbl_TransDet_Exp[[#This Row],[&amp;PAGE=EX_SHEET_ENTRY]]))</f>
        <v>0</v>
      </c>
      <c r="AG3194" s="250" t="str">
        <f t="shared" si="152"/>
        <v>https://docmgmt.its.fsu.edu/NolijWeb/public/apiLoginCheck.jsp?redir=../documentviewer/%3FdocumentId%3D</v>
      </c>
      <c r="AH31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4" s="250" t="str">
        <f>tbl_TransDet_Exp[[#Headers],[&amp;TargetFrameName=None]]</f>
        <v>&amp;TargetFrameName=None</v>
      </c>
      <c r="AJ31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4" s="71"/>
      <c r="AN3194" s="22"/>
      <c r="AO3194" s="22"/>
      <c r="AP3194" s="208"/>
      <c r="AQ3194" s="42" t="e">
        <f>IF(tbl_TransDet_Exp[[#This Row],[Custom SR Type]]="",INDEX(SR_Lookup[Section Name],MATCH(tbl_TransDet_Exp[[#This Row],[Account]],SR_Lookup[Account],0)),tbl_TransDet_Exp[[#This Row],[Custom SR Type]])</f>
        <v>#N/A</v>
      </c>
      <c r="AR3194" s="42">
        <f>VALUE(CONCATENATE(C3194,TEXT(tbl_TransDet_Exp[[#This Row],[Pd]],"00")))</f>
        <v>0</v>
      </c>
      <c r="AS3194" s="42" t="str">
        <f>TEXT(tbl_TransDet_Exp[[#This Row],[Project Id]],"000000")</f>
        <v>000000</v>
      </c>
      <c r="AT3194" s="42" t="e">
        <f>INDEX(Table11[Description],MATCH(tbl_TransDet_Exp[[#This Row],[Account]],Table11[GL Account],0))</f>
        <v>#N/A</v>
      </c>
      <c r="AU31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5" spans="2:47">
      <c r="B3195" s="11"/>
      <c r="C3195" s="243"/>
      <c r="D3195" s="243"/>
      <c r="E3195" s="11"/>
      <c r="F3195" s="11"/>
      <c r="G3195" s="11"/>
      <c r="H3195" s="11"/>
      <c r="I3195" s="11"/>
      <c r="J3195" s="11"/>
      <c r="K3195" s="11"/>
      <c r="L3195" s="11"/>
      <c r="M3195" s="11"/>
      <c r="N3195" s="11"/>
      <c r="O3195" s="244"/>
      <c r="P3195" s="11"/>
      <c r="Q3195" s="245"/>
      <c r="R3195" s="11"/>
      <c r="S3195" s="11"/>
      <c r="T3195" s="11"/>
      <c r="U3195" s="11"/>
      <c r="V3195" s="11"/>
      <c r="W3195" s="11"/>
      <c r="X3195" s="11"/>
      <c r="Y3195" s="11"/>
      <c r="Z3195" s="246"/>
      <c r="AA31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5" s="250" t="e">
        <f>IF(tbl_TransDet_Exp[[#This Row],[+/-  (HR GL Detail)]]&lt;&gt;"",tbl_TransDet_Exp[[#This Row],[+/-  (HR GL Detail)]],IF(#REF!&lt;&gt;"",#REF!,""))</f>
        <v>#REF!</v>
      </c>
      <c r="AC3195" s="250" t="str">
        <f t="shared" si="150"/>
        <v>https://financials.omni.fsu.edu/psp/sprdfi/EMPLOYEE/ERP/c/AUDIT_EXPENSE_FUNCTIONS.TE_EXP_SHEET_INQ.GBL?SHEET_ID=</v>
      </c>
      <c r="AD3195" s="250" t="str">
        <f t="shared" si="151"/>
        <v>&amp;PAGE=EX_SHEET_ENTRY</v>
      </c>
      <c r="AE3195" s="250" t="str">
        <f>IF(LEFT(tbl_TransDet_Exp[[#This Row],[Journal Id]],2)="EX",TEXT(tbl_TransDet_Exp[[#This Row],[Vch /Ex /PayId]],"0000000000"),"")</f>
        <v/>
      </c>
      <c r="AF3195" s="250" t="b">
        <f>IF(tbl_TransDet_Exp[[#This Row],[ER Lookup and Format]]&lt;&gt;"",CONCATENATE(tbl_TransDet_Exp[[#This Row],[https://financials.omni.fsu.edu/psp/sprdfi/EMPLOYEE/ERP/c/AUDIT_EXPENSE_FUNCTIONS.TE_EXP_SHEET_INQ.GBL?SHEET_ID=]],AE3195,tbl_TransDet_Exp[[#This Row],[&amp;PAGE=EX_SHEET_ENTRY]]))</f>
        <v>0</v>
      </c>
      <c r="AG3195" s="250" t="str">
        <f t="shared" si="152"/>
        <v>https://docmgmt.its.fsu.edu/NolijWeb/public/apiLoginCheck.jsp?redir=../documentviewer/%3FdocumentId%3D</v>
      </c>
      <c r="AH31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5" s="250" t="str">
        <f>tbl_TransDet_Exp[[#Headers],[&amp;TargetFrameName=None]]</f>
        <v>&amp;TargetFrameName=None</v>
      </c>
      <c r="AJ31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5" s="71"/>
      <c r="AN3195" s="22"/>
      <c r="AO3195" s="22"/>
      <c r="AP3195" s="208"/>
      <c r="AQ3195" s="42" t="e">
        <f>IF(tbl_TransDet_Exp[[#This Row],[Custom SR Type]]="",INDEX(SR_Lookup[Section Name],MATCH(tbl_TransDet_Exp[[#This Row],[Account]],SR_Lookup[Account],0)),tbl_TransDet_Exp[[#This Row],[Custom SR Type]])</f>
        <v>#N/A</v>
      </c>
      <c r="AR3195" s="42">
        <f>VALUE(CONCATENATE(C3195,TEXT(tbl_TransDet_Exp[[#This Row],[Pd]],"00")))</f>
        <v>0</v>
      </c>
      <c r="AS3195" s="42" t="str">
        <f>TEXT(tbl_TransDet_Exp[[#This Row],[Project Id]],"000000")</f>
        <v>000000</v>
      </c>
      <c r="AT3195" s="42" t="e">
        <f>INDEX(Table11[Description],MATCH(tbl_TransDet_Exp[[#This Row],[Account]],Table11[GL Account],0))</f>
        <v>#N/A</v>
      </c>
      <c r="AU31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6" spans="2:47">
      <c r="B3196" s="11"/>
      <c r="C3196" s="243"/>
      <c r="D3196" s="243"/>
      <c r="E3196" s="11"/>
      <c r="F3196" s="11"/>
      <c r="G3196" s="11"/>
      <c r="H3196" s="11"/>
      <c r="I3196" s="11"/>
      <c r="J3196" s="11"/>
      <c r="K3196" s="11"/>
      <c r="L3196" s="11"/>
      <c r="M3196" s="11"/>
      <c r="N3196" s="11"/>
      <c r="O3196" s="244"/>
      <c r="P3196" s="11"/>
      <c r="Q3196" s="245"/>
      <c r="R3196" s="11"/>
      <c r="S3196" s="11"/>
      <c r="T3196" s="11"/>
      <c r="U3196" s="11"/>
      <c r="V3196" s="11"/>
      <c r="W3196" s="11"/>
      <c r="X3196" s="11"/>
      <c r="Y3196" s="11"/>
      <c r="Z3196" s="246"/>
      <c r="AA31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6" s="250" t="e">
        <f>IF(tbl_TransDet_Exp[[#This Row],[+/-  (HR GL Detail)]]&lt;&gt;"",tbl_TransDet_Exp[[#This Row],[+/-  (HR GL Detail)]],IF(#REF!&lt;&gt;"",#REF!,""))</f>
        <v>#REF!</v>
      </c>
      <c r="AC3196" s="250" t="str">
        <f t="shared" si="150"/>
        <v>https://financials.omni.fsu.edu/psp/sprdfi/EMPLOYEE/ERP/c/AUDIT_EXPENSE_FUNCTIONS.TE_EXP_SHEET_INQ.GBL?SHEET_ID=</v>
      </c>
      <c r="AD3196" s="250" t="str">
        <f t="shared" si="151"/>
        <v>&amp;PAGE=EX_SHEET_ENTRY</v>
      </c>
      <c r="AE3196" s="250" t="str">
        <f>IF(LEFT(tbl_TransDet_Exp[[#This Row],[Journal Id]],2)="EX",TEXT(tbl_TransDet_Exp[[#This Row],[Vch /Ex /PayId]],"0000000000"),"")</f>
        <v/>
      </c>
      <c r="AF3196" s="250" t="b">
        <f>IF(tbl_TransDet_Exp[[#This Row],[ER Lookup and Format]]&lt;&gt;"",CONCATENATE(tbl_TransDet_Exp[[#This Row],[https://financials.omni.fsu.edu/psp/sprdfi/EMPLOYEE/ERP/c/AUDIT_EXPENSE_FUNCTIONS.TE_EXP_SHEET_INQ.GBL?SHEET_ID=]],AE3196,tbl_TransDet_Exp[[#This Row],[&amp;PAGE=EX_SHEET_ENTRY]]))</f>
        <v>0</v>
      </c>
      <c r="AG3196" s="250" t="str">
        <f t="shared" si="152"/>
        <v>https://docmgmt.its.fsu.edu/NolijWeb/public/apiLoginCheck.jsp?redir=../documentviewer/%3FdocumentId%3D</v>
      </c>
      <c r="AH31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6" s="250" t="str">
        <f>tbl_TransDet_Exp[[#Headers],[&amp;TargetFrameName=None]]</f>
        <v>&amp;TargetFrameName=None</v>
      </c>
      <c r="AJ31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6" s="71"/>
      <c r="AN3196" s="22"/>
      <c r="AO3196" s="22"/>
      <c r="AP3196" s="208"/>
      <c r="AQ3196" s="42" t="e">
        <f>IF(tbl_TransDet_Exp[[#This Row],[Custom SR Type]]="",INDEX(SR_Lookup[Section Name],MATCH(tbl_TransDet_Exp[[#This Row],[Account]],SR_Lookup[Account],0)),tbl_TransDet_Exp[[#This Row],[Custom SR Type]])</f>
        <v>#N/A</v>
      </c>
      <c r="AR3196" s="42">
        <f>VALUE(CONCATENATE(C3196,TEXT(tbl_TransDet_Exp[[#This Row],[Pd]],"00")))</f>
        <v>0</v>
      </c>
      <c r="AS3196" s="42" t="str">
        <f>TEXT(tbl_TransDet_Exp[[#This Row],[Project Id]],"000000")</f>
        <v>000000</v>
      </c>
      <c r="AT3196" s="42" t="e">
        <f>INDEX(Table11[Description],MATCH(tbl_TransDet_Exp[[#This Row],[Account]],Table11[GL Account],0))</f>
        <v>#N/A</v>
      </c>
      <c r="AU31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7" spans="2:47">
      <c r="B3197" s="11"/>
      <c r="C3197" s="243"/>
      <c r="D3197" s="243"/>
      <c r="E3197" s="11"/>
      <c r="F3197" s="11"/>
      <c r="G3197" s="11"/>
      <c r="H3197" s="11"/>
      <c r="I3197" s="11"/>
      <c r="J3197" s="11"/>
      <c r="K3197" s="11"/>
      <c r="L3197" s="11"/>
      <c r="M3197" s="11"/>
      <c r="N3197" s="11"/>
      <c r="O3197" s="244"/>
      <c r="P3197" s="11"/>
      <c r="Q3197" s="245"/>
      <c r="R3197" s="11"/>
      <c r="S3197" s="11"/>
      <c r="T3197" s="11"/>
      <c r="U3197" s="11"/>
      <c r="V3197" s="11"/>
      <c r="W3197" s="11"/>
      <c r="X3197" s="11"/>
      <c r="Y3197" s="11"/>
      <c r="Z3197" s="246"/>
      <c r="AA31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7" s="250" t="e">
        <f>IF(tbl_TransDet_Exp[[#This Row],[+/-  (HR GL Detail)]]&lt;&gt;"",tbl_TransDet_Exp[[#This Row],[+/-  (HR GL Detail)]],IF(#REF!&lt;&gt;"",#REF!,""))</f>
        <v>#REF!</v>
      </c>
      <c r="AC3197" s="250" t="str">
        <f t="shared" si="150"/>
        <v>https://financials.omni.fsu.edu/psp/sprdfi/EMPLOYEE/ERP/c/AUDIT_EXPENSE_FUNCTIONS.TE_EXP_SHEET_INQ.GBL?SHEET_ID=</v>
      </c>
      <c r="AD3197" s="250" t="str">
        <f t="shared" si="151"/>
        <v>&amp;PAGE=EX_SHEET_ENTRY</v>
      </c>
      <c r="AE3197" s="250" t="str">
        <f>IF(LEFT(tbl_TransDet_Exp[[#This Row],[Journal Id]],2)="EX",TEXT(tbl_TransDet_Exp[[#This Row],[Vch /Ex /PayId]],"0000000000"),"")</f>
        <v/>
      </c>
      <c r="AF3197" s="250" t="b">
        <f>IF(tbl_TransDet_Exp[[#This Row],[ER Lookup and Format]]&lt;&gt;"",CONCATENATE(tbl_TransDet_Exp[[#This Row],[https://financials.omni.fsu.edu/psp/sprdfi/EMPLOYEE/ERP/c/AUDIT_EXPENSE_FUNCTIONS.TE_EXP_SHEET_INQ.GBL?SHEET_ID=]],AE3197,tbl_TransDet_Exp[[#This Row],[&amp;PAGE=EX_SHEET_ENTRY]]))</f>
        <v>0</v>
      </c>
      <c r="AG3197" s="250" t="str">
        <f t="shared" si="152"/>
        <v>https://docmgmt.its.fsu.edu/NolijWeb/public/apiLoginCheck.jsp?redir=../documentviewer/%3FdocumentId%3D</v>
      </c>
      <c r="AH31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7" s="250" t="str">
        <f>tbl_TransDet_Exp[[#Headers],[&amp;TargetFrameName=None]]</f>
        <v>&amp;TargetFrameName=None</v>
      </c>
      <c r="AJ31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7" s="71"/>
      <c r="AN3197" s="22"/>
      <c r="AO3197" s="22"/>
      <c r="AP3197" s="208"/>
      <c r="AQ3197" s="42" t="e">
        <f>IF(tbl_TransDet_Exp[[#This Row],[Custom SR Type]]="",INDEX(SR_Lookup[Section Name],MATCH(tbl_TransDet_Exp[[#This Row],[Account]],SR_Lookup[Account],0)),tbl_TransDet_Exp[[#This Row],[Custom SR Type]])</f>
        <v>#N/A</v>
      </c>
      <c r="AR3197" s="42">
        <f>VALUE(CONCATENATE(C3197,TEXT(tbl_TransDet_Exp[[#This Row],[Pd]],"00")))</f>
        <v>0</v>
      </c>
      <c r="AS3197" s="42" t="str">
        <f>TEXT(tbl_TransDet_Exp[[#This Row],[Project Id]],"000000")</f>
        <v>000000</v>
      </c>
      <c r="AT3197" s="42" t="e">
        <f>INDEX(Table11[Description],MATCH(tbl_TransDet_Exp[[#This Row],[Account]],Table11[GL Account],0))</f>
        <v>#N/A</v>
      </c>
      <c r="AU31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8" spans="2:47">
      <c r="B3198" s="11"/>
      <c r="C3198" s="243"/>
      <c r="D3198" s="243"/>
      <c r="E3198" s="11"/>
      <c r="F3198" s="11"/>
      <c r="G3198" s="11"/>
      <c r="H3198" s="11"/>
      <c r="I3198" s="11"/>
      <c r="J3198" s="11"/>
      <c r="K3198" s="11"/>
      <c r="L3198" s="11"/>
      <c r="M3198" s="11"/>
      <c r="N3198" s="11"/>
      <c r="O3198" s="244"/>
      <c r="P3198" s="11"/>
      <c r="Q3198" s="245"/>
      <c r="R3198" s="11"/>
      <c r="S3198" s="11"/>
      <c r="T3198" s="11"/>
      <c r="U3198" s="11"/>
      <c r="V3198" s="11"/>
      <c r="W3198" s="11"/>
      <c r="X3198" s="11"/>
      <c r="Y3198" s="11"/>
      <c r="Z3198" s="246"/>
      <c r="AA31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8" s="250" t="e">
        <f>IF(tbl_TransDet_Exp[[#This Row],[+/-  (HR GL Detail)]]&lt;&gt;"",tbl_TransDet_Exp[[#This Row],[+/-  (HR GL Detail)]],IF(#REF!&lt;&gt;"",#REF!,""))</f>
        <v>#REF!</v>
      </c>
      <c r="AC3198" s="250" t="str">
        <f t="shared" si="150"/>
        <v>https://financials.omni.fsu.edu/psp/sprdfi/EMPLOYEE/ERP/c/AUDIT_EXPENSE_FUNCTIONS.TE_EXP_SHEET_INQ.GBL?SHEET_ID=</v>
      </c>
      <c r="AD3198" s="250" t="str">
        <f t="shared" si="151"/>
        <v>&amp;PAGE=EX_SHEET_ENTRY</v>
      </c>
      <c r="AE3198" s="250" t="str">
        <f>IF(LEFT(tbl_TransDet_Exp[[#This Row],[Journal Id]],2)="EX",TEXT(tbl_TransDet_Exp[[#This Row],[Vch /Ex /PayId]],"0000000000"),"")</f>
        <v/>
      </c>
      <c r="AF3198" s="250" t="b">
        <f>IF(tbl_TransDet_Exp[[#This Row],[ER Lookup and Format]]&lt;&gt;"",CONCATENATE(tbl_TransDet_Exp[[#This Row],[https://financials.omni.fsu.edu/psp/sprdfi/EMPLOYEE/ERP/c/AUDIT_EXPENSE_FUNCTIONS.TE_EXP_SHEET_INQ.GBL?SHEET_ID=]],AE3198,tbl_TransDet_Exp[[#This Row],[&amp;PAGE=EX_SHEET_ENTRY]]))</f>
        <v>0</v>
      </c>
      <c r="AG3198" s="250" t="str">
        <f t="shared" si="152"/>
        <v>https://docmgmt.its.fsu.edu/NolijWeb/public/apiLoginCheck.jsp?redir=../documentviewer/%3FdocumentId%3D</v>
      </c>
      <c r="AH31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8" s="250" t="str">
        <f>tbl_TransDet_Exp[[#Headers],[&amp;TargetFrameName=None]]</f>
        <v>&amp;TargetFrameName=None</v>
      </c>
      <c r="AJ31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8" s="71"/>
      <c r="AN3198" s="22"/>
      <c r="AO3198" s="22"/>
      <c r="AP3198" s="208"/>
      <c r="AQ3198" s="42" t="e">
        <f>IF(tbl_TransDet_Exp[[#This Row],[Custom SR Type]]="",INDEX(SR_Lookup[Section Name],MATCH(tbl_TransDet_Exp[[#This Row],[Account]],SR_Lookup[Account],0)),tbl_TransDet_Exp[[#This Row],[Custom SR Type]])</f>
        <v>#N/A</v>
      </c>
      <c r="AR3198" s="42">
        <f>VALUE(CONCATENATE(C3198,TEXT(tbl_TransDet_Exp[[#This Row],[Pd]],"00")))</f>
        <v>0</v>
      </c>
      <c r="AS3198" s="42" t="str">
        <f>TEXT(tbl_TransDet_Exp[[#This Row],[Project Id]],"000000")</f>
        <v>000000</v>
      </c>
      <c r="AT3198" s="42" t="e">
        <f>INDEX(Table11[Description],MATCH(tbl_TransDet_Exp[[#This Row],[Account]],Table11[GL Account],0))</f>
        <v>#N/A</v>
      </c>
      <c r="AU31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199" spans="2:47">
      <c r="B3199" s="11"/>
      <c r="C3199" s="243"/>
      <c r="D3199" s="243"/>
      <c r="E3199" s="11"/>
      <c r="F3199" s="11"/>
      <c r="G3199" s="11"/>
      <c r="H3199" s="11"/>
      <c r="I3199" s="11"/>
      <c r="J3199" s="11"/>
      <c r="K3199" s="11"/>
      <c r="L3199" s="11"/>
      <c r="M3199" s="11"/>
      <c r="N3199" s="11"/>
      <c r="O3199" s="244"/>
      <c r="P3199" s="11"/>
      <c r="Q3199" s="245"/>
      <c r="R3199" s="11"/>
      <c r="S3199" s="11"/>
      <c r="T3199" s="11"/>
      <c r="U3199" s="11"/>
      <c r="V3199" s="11"/>
      <c r="W3199" s="11"/>
      <c r="X3199" s="11"/>
      <c r="Y3199" s="11"/>
      <c r="Z3199" s="246"/>
      <c r="AA31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199" s="250" t="e">
        <f>IF(tbl_TransDet_Exp[[#This Row],[+/-  (HR GL Detail)]]&lt;&gt;"",tbl_TransDet_Exp[[#This Row],[+/-  (HR GL Detail)]],IF(#REF!&lt;&gt;"",#REF!,""))</f>
        <v>#REF!</v>
      </c>
      <c r="AC3199" s="250" t="str">
        <f t="shared" si="150"/>
        <v>https://financials.omni.fsu.edu/psp/sprdfi/EMPLOYEE/ERP/c/AUDIT_EXPENSE_FUNCTIONS.TE_EXP_SHEET_INQ.GBL?SHEET_ID=</v>
      </c>
      <c r="AD3199" s="250" t="str">
        <f t="shared" si="151"/>
        <v>&amp;PAGE=EX_SHEET_ENTRY</v>
      </c>
      <c r="AE3199" s="250" t="str">
        <f>IF(LEFT(tbl_TransDet_Exp[[#This Row],[Journal Id]],2)="EX",TEXT(tbl_TransDet_Exp[[#This Row],[Vch /Ex /PayId]],"0000000000"),"")</f>
        <v/>
      </c>
      <c r="AF3199" s="250" t="b">
        <f>IF(tbl_TransDet_Exp[[#This Row],[ER Lookup and Format]]&lt;&gt;"",CONCATENATE(tbl_TransDet_Exp[[#This Row],[https://financials.omni.fsu.edu/psp/sprdfi/EMPLOYEE/ERP/c/AUDIT_EXPENSE_FUNCTIONS.TE_EXP_SHEET_INQ.GBL?SHEET_ID=]],AE3199,tbl_TransDet_Exp[[#This Row],[&amp;PAGE=EX_SHEET_ENTRY]]))</f>
        <v>0</v>
      </c>
      <c r="AG3199" s="250" t="str">
        <f t="shared" si="152"/>
        <v>https://docmgmt.its.fsu.edu/NolijWeb/public/apiLoginCheck.jsp?redir=../documentviewer/%3FdocumentId%3D</v>
      </c>
      <c r="AH31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199" s="250" t="str">
        <f>tbl_TransDet_Exp[[#Headers],[&amp;TargetFrameName=None]]</f>
        <v>&amp;TargetFrameName=None</v>
      </c>
      <c r="AJ31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1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1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199" s="71"/>
      <c r="AN3199" s="22"/>
      <c r="AO3199" s="22"/>
      <c r="AP3199" s="208"/>
      <c r="AQ3199" s="42" t="e">
        <f>IF(tbl_TransDet_Exp[[#This Row],[Custom SR Type]]="",INDEX(SR_Lookup[Section Name],MATCH(tbl_TransDet_Exp[[#This Row],[Account]],SR_Lookup[Account],0)),tbl_TransDet_Exp[[#This Row],[Custom SR Type]])</f>
        <v>#N/A</v>
      </c>
      <c r="AR3199" s="42">
        <f>VALUE(CONCATENATE(C3199,TEXT(tbl_TransDet_Exp[[#This Row],[Pd]],"00")))</f>
        <v>0</v>
      </c>
      <c r="AS3199" s="42" t="str">
        <f>TEXT(tbl_TransDet_Exp[[#This Row],[Project Id]],"000000")</f>
        <v>000000</v>
      </c>
      <c r="AT3199" s="42" t="e">
        <f>INDEX(Table11[Description],MATCH(tbl_TransDet_Exp[[#This Row],[Account]],Table11[GL Account],0))</f>
        <v>#N/A</v>
      </c>
      <c r="AU31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0" spans="2:47">
      <c r="B3200" s="11"/>
      <c r="C3200" s="243"/>
      <c r="D3200" s="243"/>
      <c r="E3200" s="11"/>
      <c r="F3200" s="11"/>
      <c r="G3200" s="11"/>
      <c r="H3200" s="11"/>
      <c r="I3200" s="11"/>
      <c r="J3200" s="11"/>
      <c r="K3200" s="11"/>
      <c r="L3200" s="11"/>
      <c r="M3200" s="11"/>
      <c r="N3200" s="11"/>
      <c r="O3200" s="244"/>
      <c r="P3200" s="11"/>
      <c r="Q3200" s="245"/>
      <c r="R3200" s="11"/>
      <c r="S3200" s="11"/>
      <c r="T3200" s="11"/>
      <c r="U3200" s="11"/>
      <c r="V3200" s="11"/>
      <c r="W3200" s="11"/>
      <c r="X3200" s="11"/>
      <c r="Y3200" s="11"/>
      <c r="Z3200" s="246"/>
      <c r="AA32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0" s="250" t="e">
        <f>IF(tbl_TransDet_Exp[[#This Row],[+/-  (HR GL Detail)]]&lt;&gt;"",tbl_TransDet_Exp[[#This Row],[+/-  (HR GL Detail)]],IF(#REF!&lt;&gt;"",#REF!,""))</f>
        <v>#REF!</v>
      </c>
      <c r="AC3200" s="250" t="str">
        <f t="shared" si="150"/>
        <v>https://financials.omni.fsu.edu/psp/sprdfi/EMPLOYEE/ERP/c/AUDIT_EXPENSE_FUNCTIONS.TE_EXP_SHEET_INQ.GBL?SHEET_ID=</v>
      </c>
      <c r="AD3200" s="250" t="str">
        <f t="shared" si="151"/>
        <v>&amp;PAGE=EX_SHEET_ENTRY</v>
      </c>
      <c r="AE3200" s="250" t="str">
        <f>IF(LEFT(tbl_TransDet_Exp[[#This Row],[Journal Id]],2)="EX",TEXT(tbl_TransDet_Exp[[#This Row],[Vch /Ex /PayId]],"0000000000"),"")</f>
        <v/>
      </c>
      <c r="AF3200" s="250" t="b">
        <f>IF(tbl_TransDet_Exp[[#This Row],[ER Lookup and Format]]&lt;&gt;"",CONCATENATE(tbl_TransDet_Exp[[#This Row],[https://financials.omni.fsu.edu/psp/sprdfi/EMPLOYEE/ERP/c/AUDIT_EXPENSE_FUNCTIONS.TE_EXP_SHEET_INQ.GBL?SHEET_ID=]],AE3200,tbl_TransDet_Exp[[#This Row],[&amp;PAGE=EX_SHEET_ENTRY]]))</f>
        <v>0</v>
      </c>
      <c r="AG3200" s="250" t="str">
        <f t="shared" si="152"/>
        <v>https://docmgmt.its.fsu.edu/NolijWeb/public/apiLoginCheck.jsp?redir=../documentviewer/%3FdocumentId%3D</v>
      </c>
      <c r="AH32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0" s="250" t="str">
        <f>tbl_TransDet_Exp[[#Headers],[&amp;TargetFrameName=None]]</f>
        <v>&amp;TargetFrameName=None</v>
      </c>
      <c r="AJ32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0" s="71"/>
      <c r="AN3200" s="22"/>
      <c r="AO3200" s="22"/>
      <c r="AP3200" s="208"/>
      <c r="AQ3200" s="42" t="e">
        <f>IF(tbl_TransDet_Exp[[#This Row],[Custom SR Type]]="",INDEX(SR_Lookup[Section Name],MATCH(tbl_TransDet_Exp[[#This Row],[Account]],SR_Lookup[Account],0)),tbl_TransDet_Exp[[#This Row],[Custom SR Type]])</f>
        <v>#N/A</v>
      </c>
      <c r="AR3200" s="42">
        <f>VALUE(CONCATENATE(C3200,TEXT(tbl_TransDet_Exp[[#This Row],[Pd]],"00")))</f>
        <v>0</v>
      </c>
      <c r="AS3200" s="42" t="str">
        <f>TEXT(tbl_TransDet_Exp[[#This Row],[Project Id]],"000000")</f>
        <v>000000</v>
      </c>
      <c r="AT3200" s="42" t="e">
        <f>INDEX(Table11[Description],MATCH(tbl_TransDet_Exp[[#This Row],[Account]],Table11[GL Account],0))</f>
        <v>#N/A</v>
      </c>
      <c r="AU32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1" spans="2:47">
      <c r="B3201" s="11"/>
      <c r="C3201" s="243"/>
      <c r="D3201" s="243"/>
      <c r="E3201" s="11"/>
      <c r="F3201" s="11"/>
      <c r="G3201" s="11"/>
      <c r="H3201" s="11"/>
      <c r="I3201" s="11"/>
      <c r="J3201" s="11"/>
      <c r="K3201" s="11"/>
      <c r="L3201" s="11"/>
      <c r="M3201" s="11"/>
      <c r="N3201" s="11"/>
      <c r="O3201" s="244"/>
      <c r="P3201" s="11"/>
      <c r="Q3201" s="245"/>
      <c r="R3201" s="11"/>
      <c r="S3201" s="11"/>
      <c r="T3201" s="11"/>
      <c r="U3201" s="11"/>
      <c r="V3201" s="11"/>
      <c r="W3201" s="11"/>
      <c r="X3201" s="11"/>
      <c r="Y3201" s="11"/>
      <c r="Z3201" s="246"/>
      <c r="AA320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1" s="250" t="e">
        <f>IF(tbl_TransDet_Exp[[#This Row],[+/-  (HR GL Detail)]]&lt;&gt;"",tbl_TransDet_Exp[[#This Row],[+/-  (HR GL Detail)]],IF(#REF!&lt;&gt;"",#REF!,""))</f>
        <v>#REF!</v>
      </c>
      <c r="AC3201" s="250" t="str">
        <f t="shared" si="150"/>
        <v>https://financials.omni.fsu.edu/psp/sprdfi/EMPLOYEE/ERP/c/AUDIT_EXPENSE_FUNCTIONS.TE_EXP_SHEET_INQ.GBL?SHEET_ID=</v>
      </c>
      <c r="AD3201" s="250" t="str">
        <f t="shared" si="151"/>
        <v>&amp;PAGE=EX_SHEET_ENTRY</v>
      </c>
      <c r="AE3201" s="250" t="str">
        <f>IF(LEFT(tbl_TransDet_Exp[[#This Row],[Journal Id]],2)="EX",TEXT(tbl_TransDet_Exp[[#This Row],[Vch /Ex /PayId]],"0000000000"),"")</f>
        <v/>
      </c>
      <c r="AF3201" s="250" t="b">
        <f>IF(tbl_TransDet_Exp[[#This Row],[ER Lookup and Format]]&lt;&gt;"",CONCATENATE(tbl_TransDet_Exp[[#This Row],[https://financials.omni.fsu.edu/psp/sprdfi/EMPLOYEE/ERP/c/AUDIT_EXPENSE_FUNCTIONS.TE_EXP_SHEET_INQ.GBL?SHEET_ID=]],AE3201,tbl_TransDet_Exp[[#This Row],[&amp;PAGE=EX_SHEET_ENTRY]]))</f>
        <v>0</v>
      </c>
      <c r="AG3201" s="250" t="str">
        <f t="shared" si="152"/>
        <v>https://docmgmt.its.fsu.edu/NolijWeb/public/apiLoginCheck.jsp?redir=../documentviewer/%3FdocumentId%3D</v>
      </c>
      <c r="AH320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1" s="250" t="str">
        <f>tbl_TransDet_Exp[[#Headers],[&amp;TargetFrameName=None]]</f>
        <v>&amp;TargetFrameName=None</v>
      </c>
      <c r="AJ320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1" s="71"/>
      <c r="AN3201" s="22"/>
      <c r="AO3201" s="22"/>
      <c r="AP3201" s="208"/>
      <c r="AQ3201" s="42" t="e">
        <f>IF(tbl_TransDet_Exp[[#This Row],[Custom SR Type]]="",INDEX(SR_Lookup[Section Name],MATCH(tbl_TransDet_Exp[[#This Row],[Account]],SR_Lookup[Account],0)),tbl_TransDet_Exp[[#This Row],[Custom SR Type]])</f>
        <v>#N/A</v>
      </c>
      <c r="AR3201" s="42">
        <f>VALUE(CONCATENATE(C3201,TEXT(tbl_TransDet_Exp[[#This Row],[Pd]],"00")))</f>
        <v>0</v>
      </c>
      <c r="AS3201" s="42" t="str">
        <f>TEXT(tbl_TransDet_Exp[[#This Row],[Project Id]],"000000")</f>
        <v>000000</v>
      </c>
      <c r="AT3201" s="42" t="e">
        <f>INDEX(Table11[Description],MATCH(tbl_TransDet_Exp[[#This Row],[Account]],Table11[GL Account],0))</f>
        <v>#N/A</v>
      </c>
      <c r="AU320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2" spans="2:47">
      <c r="B3202" s="11"/>
      <c r="C3202" s="243"/>
      <c r="D3202" s="243"/>
      <c r="E3202" s="11"/>
      <c r="F3202" s="11"/>
      <c r="G3202" s="11"/>
      <c r="H3202" s="11"/>
      <c r="I3202" s="11"/>
      <c r="J3202" s="11"/>
      <c r="K3202" s="11"/>
      <c r="L3202" s="11"/>
      <c r="M3202" s="11"/>
      <c r="N3202" s="11"/>
      <c r="O3202" s="244"/>
      <c r="P3202" s="11"/>
      <c r="Q3202" s="245"/>
      <c r="R3202" s="11"/>
      <c r="S3202" s="11"/>
      <c r="T3202" s="11"/>
      <c r="U3202" s="11"/>
      <c r="V3202" s="11"/>
      <c r="W3202" s="11"/>
      <c r="X3202" s="11"/>
      <c r="Y3202" s="11"/>
      <c r="Z3202" s="246"/>
      <c r="AA320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2" s="250" t="e">
        <f>IF(tbl_TransDet_Exp[[#This Row],[+/-  (HR GL Detail)]]&lt;&gt;"",tbl_TransDet_Exp[[#This Row],[+/-  (HR GL Detail)]],IF(#REF!&lt;&gt;"",#REF!,""))</f>
        <v>#REF!</v>
      </c>
      <c r="AC3202" s="250" t="str">
        <f t="shared" si="150"/>
        <v>https://financials.omni.fsu.edu/psp/sprdfi/EMPLOYEE/ERP/c/AUDIT_EXPENSE_FUNCTIONS.TE_EXP_SHEET_INQ.GBL?SHEET_ID=</v>
      </c>
      <c r="AD3202" s="250" t="str">
        <f t="shared" si="151"/>
        <v>&amp;PAGE=EX_SHEET_ENTRY</v>
      </c>
      <c r="AE3202" s="250" t="str">
        <f>IF(LEFT(tbl_TransDet_Exp[[#This Row],[Journal Id]],2)="EX",TEXT(tbl_TransDet_Exp[[#This Row],[Vch /Ex /PayId]],"0000000000"),"")</f>
        <v/>
      </c>
      <c r="AF3202" s="250" t="b">
        <f>IF(tbl_TransDet_Exp[[#This Row],[ER Lookup and Format]]&lt;&gt;"",CONCATENATE(tbl_TransDet_Exp[[#This Row],[https://financials.omni.fsu.edu/psp/sprdfi/EMPLOYEE/ERP/c/AUDIT_EXPENSE_FUNCTIONS.TE_EXP_SHEET_INQ.GBL?SHEET_ID=]],AE3202,tbl_TransDet_Exp[[#This Row],[&amp;PAGE=EX_SHEET_ENTRY]]))</f>
        <v>0</v>
      </c>
      <c r="AG3202" s="250" t="str">
        <f t="shared" si="152"/>
        <v>https://docmgmt.its.fsu.edu/NolijWeb/public/apiLoginCheck.jsp?redir=../documentviewer/%3FdocumentId%3D</v>
      </c>
      <c r="AH320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2" s="250" t="str">
        <f>tbl_TransDet_Exp[[#Headers],[&amp;TargetFrameName=None]]</f>
        <v>&amp;TargetFrameName=None</v>
      </c>
      <c r="AJ320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2" s="71"/>
      <c r="AN3202" s="22"/>
      <c r="AO3202" s="22"/>
      <c r="AP3202" s="208"/>
      <c r="AQ3202" s="42" t="e">
        <f>IF(tbl_TransDet_Exp[[#This Row],[Custom SR Type]]="",INDEX(SR_Lookup[Section Name],MATCH(tbl_TransDet_Exp[[#This Row],[Account]],SR_Lookup[Account],0)),tbl_TransDet_Exp[[#This Row],[Custom SR Type]])</f>
        <v>#N/A</v>
      </c>
      <c r="AR3202" s="42">
        <f>VALUE(CONCATENATE(C3202,TEXT(tbl_TransDet_Exp[[#This Row],[Pd]],"00")))</f>
        <v>0</v>
      </c>
      <c r="AS3202" s="42" t="str">
        <f>TEXT(tbl_TransDet_Exp[[#This Row],[Project Id]],"000000")</f>
        <v>000000</v>
      </c>
      <c r="AT3202" s="42" t="e">
        <f>INDEX(Table11[Description],MATCH(tbl_TransDet_Exp[[#This Row],[Account]],Table11[GL Account],0))</f>
        <v>#N/A</v>
      </c>
      <c r="AU320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3" spans="2:47">
      <c r="B3203" s="11"/>
      <c r="C3203" s="243"/>
      <c r="D3203" s="243"/>
      <c r="E3203" s="11"/>
      <c r="F3203" s="11"/>
      <c r="G3203" s="11"/>
      <c r="H3203" s="11"/>
      <c r="I3203" s="11"/>
      <c r="J3203" s="11"/>
      <c r="K3203" s="11"/>
      <c r="L3203" s="11"/>
      <c r="M3203" s="11"/>
      <c r="N3203" s="11"/>
      <c r="O3203" s="244"/>
      <c r="P3203" s="11"/>
      <c r="Q3203" s="245"/>
      <c r="R3203" s="11"/>
      <c r="S3203" s="11"/>
      <c r="T3203" s="11"/>
      <c r="U3203" s="11"/>
      <c r="V3203" s="11"/>
      <c r="W3203" s="11"/>
      <c r="X3203" s="11"/>
      <c r="Y3203" s="11"/>
      <c r="Z3203" s="246"/>
      <c r="AA320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3" s="250" t="e">
        <f>IF(tbl_TransDet_Exp[[#This Row],[+/-  (HR GL Detail)]]&lt;&gt;"",tbl_TransDet_Exp[[#This Row],[+/-  (HR GL Detail)]],IF(#REF!&lt;&gt;"",#REF!,""))</f>
        <v>#REF!</v>
      </c>
      <c r="AC3203" s="250" t="str">
        <f t="shared" si="150"/>
        <v>https://financials.omni.fsu.edu/psp/sprdfi/EMPLOYEE/ERP/c/AUDIT_EXPENSE_FUNCTIONS.TE_EXP_SHEET_INQ.GBL?SHEET_ID=</v>
      </c>
      <c r="AD3203" s="250" t="str">
        <f t="shared" si="151"/>
        <v>&amp;PAGE=EX_SHEET_ENTRY</v>
      </c>
      <c r="AE3203" s="250" t="str">
        <f>IF(LEFT(tbl_TransDet_Exp[[#This Row],[Journal Id]],2)="EX",TEXT(tbl_TransDet_Exp[[#This Row],[Vch /Ex /PayId]],"0000000000"),"")</f>
        <v/>
      </c>
      <c r="AF3203" s="250" t="b">
        <f>IF(tbl_TransDet_Exp[[#This Row],[ER Lookup and Format]]&lt;&gt;"",CONCATENATE(tbl_TransDet_Exp[[#This Row],[https://financials.omni.fsu.edu/psp/sprdfi/EMPLOYEE/ERP/c/AUDIT_EXPENSE_FUNCTIONS.TE_EXP_SHEET_INQ.GBL?SHEET_ID=]],AE3203,tbl_TransDet_Exp[[#This Row],[&amp;PAGE=EX_SHEET_ENTRY]]))</f>
        <v>0</v>
      </c>
      <c r="AG3203" s="250" t="str">
        <f t="shared" si="152"/>
        <v>https://docmgmt.its.fsu.edu/NolijWeb/public/apiLoginCheck.jsp?redir=../documentviewer/%3FdocumentId%3D</v>
      </c>
      <c r="AH320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3" s="250" t="str">
        <f>tbl_TransDet_Exp[[#Headers],[&amp;TargetFrameName=None]]</f>
        <v>&amp;TargetFrameName=None</v>
      </c>
      <c r="AJ320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3" s="71"/>
      <c r="AN3203" s="22"/>
      <c r="AO3203" s="22"/>
      <c r="AP3203" s="208"/>
      <c r="AQ3203" s="42" t="e">
        <f>IF(tbl_TransDet_Exp[[#This Row],[Custom SR Type]]="",INDEX(SR_Lookup[Section Name],MATCH(tbl_TransDet_Exp[[#This Row],[Account]],SR_Lookup[Account],0)),tbl_TransDet_Exp[[#This Row],[Custom SR Type]])</f>
        <v>#N/A</v>
      </c>
      <c r="AR3203" s="42">
        <f>VALUE(CONCATENATE(C3203,TEXT(tbl_TransDet_Exp[[#This Row],[Pd]],"00")))</f>
        <v>0</v>
      </c>
      <c r="AS3203" s="42" t="str">
        <f>TEXT(tbl_TransDet_Exp[[#This Row],[Project Id]],"000000")</f>
        <v>000000</v>
      </c>
      <c r="AT3203" s="42" t="e">
        <f>INDEX(Table11[Description],MATCH(tbl_TransDet_Exp[[#This Row],[Account]],Table11[GL Account],0))</f>
        <v>#N/A</v>
      </c>
      <c r="AU320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4" spans="2:47">
      <c r="B3204" s="11"/>
      <c r="C3204" s="243"/>
      <c r="D3204" s="243"/>
      <c r="E3204" s="11"/>
      <c r="F3204" s="11"/>
      <c r="G3204" s="11"/>
      <c r="H3204" s="11"/>
      <c r="I3204" s="11"/>
      <c r="J3204" s="11"/>
      <c r="K3204" s="11"/>
      <c r="L3204" s="11"/>
      <c r="M3204" s="11"/>
      <c r="N3204" s="11"/>
      <c r="O3204" s="244"/>
      <c r="P3204" s="11"/>
      <c r="Q3204" s="245"/>
      <c r="R3204" s="11"/>
      <c r="S3204" s="11"/>
      <c r="T3204" s="11"/>
      <c r="U3204" s="11"/>
      <c r="V3204" s="11"/>
      <c r="W3204" s="11"/>
      <c r="X3204" s="11"/>
      <c r="Y3204" s="11"/>
      <c r="Z3204" s="246"/>
      <c r="AA320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4" s="250" t="e">
        <f>IF(tbl_TransDet_Exp[[#This Row],[+/-  (HR GL Detail)]]&lt;&gt;"",tbl_TransDet_Exp[[#This Row],[+/-  (HR GL Detail)]],IF(#REF!&lt;&gt;"",#REF!,""))</f>
        <v>#REF!</v>
      </c>
      <c r="AC3204" s="250" t="str">
        <f t="shared" si="150"/>
        <v>https://financials.omni.fsu.edu/psp/sprdfi/EMPLOYEE/ERP/c/AUDIT_EXPENSE_FUNCTIONS.TE_EXP_SHEET_INQ.GBL?SHEET_ID=</v>
      </c>
      <c r="AD3204" s="250" t="str">
        <f t="shared" si="151"/>
        <v>&amp;PAGE=EX_SHEET_ENTRY</v>
      </c>
      <c r="AE3204" s="250" t="str">
        <f>IF(LEFT(tbl_TransDet_Exp[[#This Row],[Journal Id]],2)="EX",TEXT(tbl_TransDet_Exp[[#This Row],[Vch /Ex /PayId]],"0000000000"),"")</f>
        <v/>
      </c>
      <c r="AF3204" s="250" t="b">
        <f>IF(tbl_TransDet_Exp[[#This Row],[ER Lookup and Format]]&lt;&gt;"",CONCATENATE(tbl_TransDet_Exp[[#This Row],[https://financials.omni.fsu.edu/psp/sprdfi/EMPLOYEE/ERP/c/AUDIT_EXPENSE_FUNCTIONS.TE_EXP_SHEET_INQ.GBL?SHEET_ID=]],AE3204,tbl_TransDet_Exp[[#This Row],[&amp;PAGE=EX_SHEET_ENTRY]]))</f>
        <v>0</v>
      </c>
      <c r="AG3204" s="250" t="str">
        <f t="shared" si="152"/>
        <v>https://docmgmt.its.fsu.edu/NolijWeb/public/apiLoginCheck.jsp?redir=../documentviewer/%3FdocumentId%3D</v>
      </c>
      <c r="AH320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4" s="250" t="str">
        <f>tbl_TransDet_Exp[[#Headers],[&amp;TargetFrameName=None]]</f>
        <v>&amp;TargetFrameName=None</v>
      </c>
      <c r="AJ320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4" s="71"/>
      <c r="AN3204" s="22"/>
      <c r="AO3204" s="22"/>
      <c r="AP3204" s="208"/>
      <c r="AQ3204" s="42" t="e">
        <f>IF(tbl_TransDet_Exp[[#This Row],[Custom SR Type]]="",INDEX(SR_Lookup[Section Name],MATCH(tbl_TransDet_Exp[[#This Row],[Account]],SR_Lookup[Account],0)),tbl_TransDet_Exp[[#This Row],[Custom SR Type]])</f>
        <v>#N/A</v>
      </c>
      <c r="AR3204" s="42">
        <f>VALUE(CONCATENATE(C3204,TEXT(tbl_TransDet_Exp[[#This Row],[Pd]],"00")))</f>
        <v>0</v>
      </c>
      <c r="AS3204" s="42" t="str">
        <f>TEXT(tbl_TransDet_Exp[[#This Row],[Project Id]],"000000")</f>
        <v>000000</v>
      </c>
      <c r="AT3204" s="42" t="e">
        <f>INDEX(Table11[Description],MATCH(tbl_TransDet_Exp[[#This Row],[Account]],Table11[GL Account],0))</f>
        <v>#N/A</v>
      </c>
      <c r="AU320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5" spans="2:47">
      <c r="B3205" s="11"/>
      <c r="C3205" s="243"/>
      <c r="D3205" s="243"/>
      <c r="E3205" s="11"/>
      <c r="F3205" s="11"/>
      <c r="G3205" s="11"/>
      <c r="H3205" s="11"/>
      <c r="I3205" s="11"/>
      <c r="J3205" s="11"/>
      <c r="K3205" s="11"/>
      <c r="L3205" s="11"/>
      <c r="M3205" s="11"/>
      <c r="N3205" s="11"/>
      <c r="O3205" s="244"/>
      <c r="P3205" s="11"/>
      <c r="Q3205" s="245"/>
      <c r="R3205" s="11"/>
      <c r="S3205" s="11"/>
      <c r="T3205" s="11"/>
      <c r="U3205" s="11"/>
      <c r="V3205" s="11"/>
      <c r="W3205" s="11"/>
      <c r="X3205" s="11"/>
      <c r="Y3205" s="11"/>
      <c r="Z3205" s="246"/>
      <c r="AA320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5" s="250" t="e">
        <f>IF(tbl_TransDet_Exp[[#This Row],[+/-  (HR GL Detail)]]&lt;&gt;"",tbl_TransDet_Exp[[#This Row],[+/-  (HR GL Detail)]],IF(#REF!&lt;&gt;"",#REF!,""))</f>
        <v>#REF!</v>
      </c>
      <c r="AC3205" s="250" t="str">
        <f t="shared" si="150"/>
        <v>https://financials.omni.fsu.edu/psp/sprdfi/EMPLOYEE/ERP/c/AUDIT_EXPENSE_FUNCTIONS.TE_EXP_SHEET_INQ.GBL?SHEET_ID=</v>
      </c>
      <c r="AD3205" s="250" t="str">
        <f t="shared" si="151"/>
        <v>&amp;PAGE=EX_SHEET_ENTRY</v>
      </c>
      <c r="AE3205" s="250" t="str">
        <f>IF(LEFT(tbl_TransDet_Exp[[#This Row],[Journal Id]],2)="EX",TEXT(tbl_TransDet_Exp[[#This Row],[Vch /Ex /PayId]],"0000000000"),"")</f>
        <v/>
      </c>
      <c r="AF3205" s="250" t="b">
        <f>IF(tbl_TransDet_Exp[[#This Row],[ER Lookup and Format]]&lt;&gt;"",CONCATENATE(tbl_TransDet_Exp[[#This Row],[https://financials.omni.fsu.edu/psp/sprdfi/EMPLOYEE/ERP/c/AUDIT_EXPENSE_FUNCTIONS.TE_EXP_SHEET_INQ.GBL?SHEET_ID=]],AE3205,tbl_TransDet_Exp[[#This Row],[&amp;PAGE=EX_SHEET_ENTRY]]))</f>
        <v>0</v>
      </c>
      <c r="AG3205" s="250" t="str">
        <f t="shared" si="152"/>
        <v>https://docmgmt.its.fsu.edu/NolijWeb/public/apiLoginCheck.jsp?redir=../documentviewer/%3FdocumentId%3D</v>
      </c>
      <c r="AH320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5" s="250" t="str">
        <f>tbl_TransDet_Exp[[#Headers],[&amp;TargetFrameName=None]]</f>
        <v>&amp;TargetFrameName=None</v>
      </c>
      <c r="AJ320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5" s="71"/>
      <c r="AN3205" s="22"/>
      <c r="AO3205" s="22"/>
      <c r="AP3205" s="208"/>
      <c r="AQ3205" s="42" t="e">
        <f>IF(tbl_TransDet_Exp[[#This Row],[Custom SR Type]]="",INDEX(SR_Lookup[Section Name],MATCH(tbl_TransDet_Exp[[#This Row],[Account]],SR_Lookup[Account],0)),tbl_TransDet_Exp[[#This Row],[Custom SR Type]])</f>
        <v>#N/A</v>
      </c>
      <c r="AR3205" s="42">
        <f>VALUE(CONCATENATE(C3205,TEXT(tbl_TransDet_Exp[[#This Row],[Pd]],"00")))</f>
        <v>0</v>
      </c>
      <c r="AS3205" s="42" t="str">
        <f>TEXT(tbl_TransDet_Exp[[#This Row],[Project Id]],"000000")</f>
        <v>000000</v>
      </c>
      <c r="AT3205" s="42" t="e">
        <f>INDEX(Table11[Description],MATCH(tbl_TransDet_Exp[[#This Row],[Account]],Table11[GL Account],0))</f>
        <v>#N/A</v>
      </c>
      <c r="AU320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6" spans="2:47">
      <c r="B3206" s="11"/>
      <c r="C3206" s="243"/>
      <c r="D3206" s="243"/>
      <c r="E3206" s="11"/>
      <c r="F3206" s="11"/>
      <c r="G3206" s="11"/>
      <c r="H3206" s="11"/>
      <c r="I3206" s="11"/>
      <c r="J3206" s="11"/>
      <c r="K3206" s="11"/>
      <c r="L3206" s="11"/>
      <c r="M3206" s="11"/>
      <c r="N3206" s="11"/>
      <c r="O3206" s="244"/>
      <c r="P3206" s="11"/>
      <c r="Q3206" s="245"/>
      <c r="R3206" s="11"/>
      <c r="S3206" s="11"/>
      <c r="T3206" s="11"/>
      <c r="U3206" s="11"/>
      <c r="V3206" s="11"/>
      <c r="W3206" s="11"/>
      <c r="X3206" s="11"/>
      <c r="Y3206" s="11"/>
      <c r="Z3206" s="246"/>
      <c r="AA320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6" s="250" t="e">
        <f>IF(tbl_TransDet_Exp[[#This Row],[+/-  (HR GL Detail)]]&lt;&gt;"",tbl_TransDet_Exp[[#This Row],[+/-  (HR GL Detail)]],IF(#REF!&lt;&gt;"",#REF!,""))</f>
        <v>#REF!</v>
      </c>
      <c r="AC3206" s="250" t="str">
        <f t="shared" si="150"/>
        <v>https://financials.omni.fsu.edu/psp/sprdfi/EMPLOYEE/ERP/c/AUDIT_EXPENSE_FUNCTIONS.TE_EXP_SHEET_INQ.GBL?SHEET_ID=</v>
      </c>
      <c r="AD3206" s="250" t="str">
        <f t="shared" si="151"/>
        <v>&amp;PAGE=EX_SHEET_ENTRY</v>
      </c>
      <c r="AE3206" s="250" t="str">
        <f>IF(LEFT(tbl_TransDet_Exp[[#This Row],[Journal Id]],2)="EX",TEXT(tbl_TransDet_Exp[[#This Row],[Vch /Ex /PayId]],"0000000000"),"")</f>
        <v/>
      </c>
      <c r="AF3206" s="250" t="b">
        <f>IF(tbl_TransDet_Exp[[#This Row],[ER Lookup and Format]]&lt;&gt;"",CONCATENATE(tbl_TransDet_Exp[[#This Row],[https://financials.omni.fsu.edu/psp/sprdfi/EMPLOYEE/ERP/c/AUDIT_EXPENSE_FUNCTIONS.TE_EXP_SHEET_INQ.GBL?SHEET_ID=]],AE3206,tbl_TransDet_Exp[[#This Row],[&amp;PAGE=EX_SHEET_ENTRY]]))</f>
        <v>0</v>
      </c>
      <c r="AG3206" s="250" t="str">
        <f t="shared" si="152"/>
        <v>https://docmgmt.its.fsu.edu/NolijWeb/public/apiLoginCheck.jsp?redir=../documentviewer/%3FdocumentId%3D</v>
      </c>
      <c r="AH320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6" s="250" t="str">
        <f>tbl_TransDet_Exp[[#Headers],[&amp;TargetFrameName=None]]</f>
        <v>&amp;TargetFrameName=None</v>
      </c>
      <c r="AJ320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6" s="71"/>
      <c r="AN3206" s="22"/>
      <c r="AO3206" s="22"/>
      <c r="AP3206" s="208"/>
      <c r="AQ3206" s="42" t="e">
        <f>IF(tbl_TransDet_Exp[[#This Row],[Custom SR Type]]="",INDEX(SR_Lookup[Section Name],MATCH(tbl_TransDet_Exp[[#This Row],[Account]],SR_Lookup[Account],0)),tbl_TransDet_Exp[[#This Row],[Custom SR Type]])</f>
        <v>#N/A</v>
      </c>
      <c r="AR3206" s="42">
        <f>VALUE(CONCATENATE(C3206,TEXT(tbl_TransDet_Exp[[#This Row],[Pd]],"00")))</f>
        <v>0</v>
      </c>
      <c r="AS3206" s="42" t="str">
        <f>TEXT(tbl_TransDet_Exp[[#This Row],[Project Id]],"000000")</f>
        <v>000000</v>
      </c>
      <c r="AT3206" s="42" t="e">
        <f>INDEX(Table11[Description],MATCH(tbl_TransDet_Exp[[#This Row],[Account]],Table11[GL Account],0))</f>
        <v>#N/A</v>
      </c>
      <c r="AU320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7" spans="2:47">
      <c r="B3207" s="11"/>
      <c r="C3207" s="243"/>
      <c r="D3207" s="243"/>
      <c r="E3207" s="11"/>
      <c r="F3207" s="11"/>
      <c r="G3207" s="11"/>
      <c r="H3207" s="11"/>
      <c r="I3207" s="11"/>
      <c r="J3207" s="11"/>
      <c r="K3207" s="11"/>
      <c r="L3207" s="11"/>
      <c r="M3207" s="11"/>
      <c r="N3207" s="11"/>
      <c r="O3207" s="244"/>
      <c r="P3207" s="11"/>
      <c r="Q3207" s="245"/>
      <c r="R3207" s="11"/>
      <c r="S3207" s="11"/>
      <c r="T3207" s="11"/>
      <c r="U3207" s="11"/>
      <c r="V3207" s="11"/>
      <c r="W3207" s="11"/>
      <c r="X3207" s="11"/>
      <c r="Y3207" s="11"/>
      <c r="Z3207" s="246"/>
      <c r="AA320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7" s="250" t="e">
        <f>IF(tbl_TransDet_Exp[[#This Row],[+/-  (HR GL Detail)]]&lt;&gt;"",tbl_TransDet_Exp[[#This Row],[+/-  (HR GL Detail)]],IF(#REF!&lt;&gt;"",#REF!,""))</f>
        <v>#REF!</v>
      </c>
      <c r="AC3207" s="250" t="str">
        <f t="shared" si="150"/>
        <v>https://financials.omni.fsu.edu/psp/sprdfi/EMPLOYEE/ERP/c/AUDIT_EXPENSE_FUNCTIONS.TE_EXP_SHEET_INQ.GBL?SHEET_ID=</v>
      </c>
      <c r="AD3207" s="250" t="str">
        <f t="shared" si="151"/>
        <v>&amp;PAGE=EX_SHEET_ENTRY</v>
      </c>
      <c r="AE3207" s="250" t="str">
        <f>IF(LEFT(tbl_TransDet_Exp[[#This Row],[Journal Id]],2)="EX",TEXT(tbl_TransDet_Exp[[#This Row],[Vch /Ex /PayId]],"0000000000"),"")</f>
        <v/>
      </c>
      <c r="AF3207" s="250" t="b">
        <f>IF(tbl_TransDet_Exp[[#This Row],[ER Lookup and Format]]&lt;&gt;"",CONCATENATE(tbl_TransDet_Exp[[#This Row],[https://financials.omni.fsu.edu/psp/sprdfi/EMPLOYEE/ERP/c/AUDIT_EXPENSE_FUNCTIONS.TE_EXP_SHEET_INQ.GBL?SHEET_ID=]],AE3207,tbl_TransDet_Exp[[#This Row],[&amp;PAGE=EX_SHEET_ENTRY]]))</f>
        <v>0</v>
      </c>
      <c r="AG3207" s="250" t="str">
        <f t="shared" si="152"/>
        <v>https://docmgmt.its.fsu.edu/NolijWeb/public/apiLoginCheck.jsp?redir=../documentviewer/%3FdocumentId%3D</v>
      </c>
      <c r="AH320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7" s="250" t="str">
        <f>tbl_TransDet_Exp[[#Headers],[&amp;TargetFrameName=None]]</f>
        <v>&amp;TargetFrameName=None</v>
      </c>
      <c r="AJ320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7" s="71"/>
      <c r="AN3207" s="22"/>
      <c r="AO3207" s="22"/>
      <c r="AP3207" s="208"/>
      <c r="AQ3207" s="42" t="e">
        <f>IF(tbl_TransDet_Exp[[#This Row],[Custom SR Type]]="",INDEX(SR_Lookup[Section Name],MATCH(tbl_TransDet_Exp[[#This Row],[Account]],SR_Lookup[Account],0)),tbl_TransDet_Exp[[#This Row],[Custom SR Type]])</f>
        <v>#N/A</v>
      </c>
      <c r="AR3207" s="42">
        <f>VALUE(CONCATENATE(C3207,TEXT(tbl_TransDet_Exp[[#This Row],[Pd]],"00")))</f>
        <v>0</v>
      </c>
      <c r="AS3207" s="42" t="str">
        <f>TEXT(tbl_TransDet_Exp[[#This Row],[Project Id]],"000000")</f>
        <v>000000</v>
      </c>
      <c r="AT3207" s="42" t="e">
        <f>INDEX(Table11[Description],MATCH(tbl_TransDet_Exp[[#This Row],[Account]],Table11[GL Account],0))</f>
        <v>#N/A</v>
      </c>
      <c r="AU320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8" spans="2:47">
      <c r="B3208" s="11"/>
      <c r="C3208" s="243"/>
      <c r="D3208" s="243"/>
      <c r="E3208" s="11"/>
      <c r="F3208" s="11"/>
      <c r="G3208" s="11"/>
      <c r="H3208" s="11"/>
      <c r="I3208" s="11"/>
      <c r="J3208" s="11"/>
      <c r="K3208" s="11"/>
      <c r="L3208" s="11"/>
      <c r="M3208" s="11"/>
      <c r="N3208" s="11"/>
      <c r="O3208" s="244"/>
      <c r="P3208" s="11"/>
      <c r="Q3208" s="245"/>
      <c r="R3208" s="11"/>
      <c r="S3208" s="11"/>
      <c r="T3208" s="11"/>
      <c r="U3208" s="11"/>
      <c r="V3208" s="11"/>
      <c r="W3208" s="11"/>
      <c r="X3208" s="11"/>
      <c r="Y3208" s="11"/>
      <c r="Z3208" s="246"/>
      <c r="AA320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8" s="250" t="e">
        <f>IF(tbl_TransDet_Exp[[#This Row],[+/-  (HR GL Detail)]]&lt;&gt;"",tbl_TransDet_Exp[[#This Row],[+/-  (HR GL Detail)]],IF(#REF!&lt;&gt;"",#REF!,""))</f>
        <v>#REF!</v>
      </c>
      <c r="AC3208" s="250" t="str">
        <f t="shared" si="150"/>
        <v>https://financials.omni.fsu.edu/psp/sprdfi/EMPLOYEE/ERP/c/AUDIT_EXPENSE_FUNCTIONS.TE_EXP_SHEET_INQ.GBL?SHEET_ID=</v>
      </c>
      <c r="AD3208" s="250" t="str">
        <f t="shared" si="151"/>
        <v>&amp;PAGE=EX_SHEET_ENTRY</v>
      </c>
      <c r="AE3208" s="250" t="str">
        <f>IF(LEFT(tbl_TransDet_Exp[[#This Row],[Journal Id]],2)="EX",TEXT(tbl_TransDet_Exp[[#This Row],[Vch /Ex /PayId]],"0000000000"),"")</f>
        <v/>
      </c>
      <c r="AF3208" s="250" t="b">
        <f>IF(tbl_TransDet_Exp[[#This Row],[ER Lookup and Format]]&lt;&gt;"",CONCATENATE(tbl_TransDet_Exp[[#This Row],[https://financials.omni.fsu.edu/psp/sprdfi/EMPLOYEE/ERP/c/AUDIT_EXPENSE_FUNCTIONS.TE_EXP_SHEET_INQ.GBL?SHEET_ID=]],AE3208,tbl_TransDet_Exp[[#This Row],[&amp;PAGE=EX_SHEET_ENTRY]]))</f>
        <v>0</v>
      </c>
      <c r="AG3208" s="250" t="str">
        <f t="shared" si="152"/>
        <v>https://docmgmt.its.fsu.edu/NolijWeb/public/apiLoginCheck.jsp?redir=../documentviewer/%3FdocumentId%3D</v>
      </c>
      <c r="AH320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8" s="250" t="str">
        <f>tbl_TransDet_Exp[[#Headers],[&amp;TargetFrameName=None]]</f>
        <v>&amp;TargetFrameName=None</v>
      </c>
      <c r="AJ320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8" s="71"/>
      <c r="AN3208" s="22"/>
      <c r="AO3208" s="22"/>
      <c r="AP3208" s="208"/>
      <c r="AQ3208" s="42" t="e">
        <f>IF(tbl_TransDet_Exp[[#This Row],[Custom SR Type]]="",INDEX(SR_Lookup[Section Name],MATCH(tbl_TransDet_Exp[[#This Row],[Account]],SR_Lookup[Account],0)),tbl_TransDet_Exp[[#This Row],[Custom SR Type]])</f>
        <v>#N/A</v>
      </c>
      <c r="AR3208" s="42">
        <f>VALUE(CONCATENATE(C3208,TEXT(tbl_TransDet_Exp[[#This Row],[Pd]],"00")))</f>
        <v>0</v>
      </c>
      <c r="AS3208" s="42" t="str">
        <f>TEXT(tbl_TransDet_Exp[[#This Row],[Project Id]],"000000")</f>
        <v>000000</v>
      </c>
      <c r="AT3208" s="42" t="e">
        <f>INDEX(Table11[Description],MATCH(tbl_TransDet_Exp[[#This Row],[Account]],Table11[GL Account],0))</f>
        <v>#N/A</v>
      </c>
      <c r="AU320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09" spans="2:47">
      <c r="B3209" s="11"/>
      <c r="C3209" s="243"/>
      <c r="D3209" s="243"/>
      <c r="E3209" s="11"/>
      <c r="F3209" s="11"/>
      <c r="G3209" s="11"/>
      <c r="H3209" s="11"/>
      <c r="I3209" s="11"/>
      <c r="J3209" s="11"/>
      <c r="K3209" s="11"/>
      <c r="L3209" s="11"/>
      <c r="M3209" s="11"/>
      <c r="N3209" s="11"/>
      <c r="O3209" s="244"/>
      <c r="P3209" s="11"/>
      <c r="Q3209" s="245"/>
      <c r="R3209" s="11"/>
      <c r="S3209" s="11"/>
      <c r="T3209" s="11"/>
      <c r="U3209" s="11"/>
      <c r="V3209" s="11"/>
      <c r="W3209" s="11"/>
      <c r="X3209" s="11"/>
      <c r="Y3209" s="11"/>
      <c r="Z3209" s="246"/>
      <c r="AA320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09" s="250" t="e">
        <f>IF(tbl_TransDet_Exp[[#This Row],[+/-  (HR GL Detail)]]&lt;&gt;"",tbl_TransDet_Exp[[#This Row],[+/-  (HR GL Detail)]],IF(#REF!&lt;&gt;"",#REF!,""))</f>
        <v>#REF!</v>
      </c>
      <c r="AC3209" s="250" t="str">
        <f t="shared" si="150"/>
        <v>https://financials.omni.fsu.edu/psp/sprdfi/EMPLOYEE/ERP/c/AUDIT_EXPENSE_FUNCTIONS.TE_EXP_SHEET_INQ.GBL?SHEET_ID=</v>
      </c>
      <c r="AD3209" s="250" t="str">
        <f t="shared" si="151"/>
        <v>&amp;PAGE=EX_SHEET_ENTRY</v>
      </c>
      <c r="AE3209" s="250" t="str">
        <f>IF(LEFT(tbl_TransDet_Exp[[#This Row],[Journal Id]],2)="EX",TEXT(tbl_TransDet_Exp[[#This Row],[Vch /Ex /PayId]],"0000000000"),"")</f>
        <v/>
      </c>
      <c r="AF3209" s="250" t="b">
        <f>IF(tbl_TransDet_Exp[[#This Row],[ER Lookup and Format]]&lt;&gt;"",CONCATENATE(tbl_TransDet_Exp[[#This Row],[https://financials.omni.fsu.edu/psp/sprdfi/EMPLOYEE/ERP/c/AUDIT_EXPENSE_FUNCTIONS.TE_EXP_SHEET_INQ.GBL?SHEET_ID=]],AE3209,tbl_TransDet_Exp[[#This Row],[&amp;PAGE=EX_SHEET_ENTRY]]))</f>
        <v>0</v>
      </c>
      <c r="AG3209" s="250" t="str">
        <f t="shared" si="152"/>
        <v>https://docmgmt.its.fsu.edu/NolijWeb/public/apiLoginCheck.jsp?redir=../documentviewer/%3FdocumentId%3D</v>
      </c>
      <c r="AH320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09" s="250" t="str">
        <f>tbl_TransDet_Exp[[#Headers],[&amp;TargetFrameName=None]]</f>
        <v>&amp;TargetFrameName=None</v>
      </c>
      <c r="AJ320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0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0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09" s="71"/>
      <c r="AN3209" s="22"/>
      <c r="AO3209" s="22"/>
      <c r="AP3209" s="208"/>
      <c r="AQ3209" s="42" t="e">
        <f>IF(tbl_TransDet_Exp[[#This Row],[Custom SR Type]]="",INDEX(SR_Lookup[Section Name],MATCH(tbl_TransDet_Exp[[#This Row],[Account]],SR_Lookup[Account],0)),tbl_TransDet_Exp[[#This Row],[Custom SR Type]])</f>
        <v>#N/A</v>
      </c>
      <c r="AR3209" s="42">
        <f>VALUE(CONCATENATE(C3209,TEXT(tbl_TransDet_Exp[[#This Row],[Pd]],"00")))</f>
        <v>0</v>
      </c>
      <c r="AS3209" s="42" t="str">
        <f>TEXT(tbl_TransDet_Exp[[#This Row],[Project Id]],"000000")</f>
        <v>000000</v>
      </c>
      <c r="AT3209" s="42" t="e">
        <f>INDEX(Table11[Description],MATCH(tbl_TransDet_Exp[[#This Row],[Account]],Table11[GL Account],0))</f>
        <v>#N/A</v>
      </c>
      <c r="AU320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0" spans="2:47">
      <c r="B3210" s="11"/>
      <c r="C3210" s="243"/>
      <c r="D3210" s="243"/>
      <c r="E3210" s="11"/>
      <c r="F3210" s="11"/>
      <c r="G3210" s="11"/>
      <c r="H3210" s="11"/>
      <c r="I3210" s="11"/>
      <c r="J3210" s="11"/>
      <c r="K3210" s="11"/>
      <c r="L3210" s="11"/>
      <c r="M3210" s="11"/>
      <c r="N3210" s="11"/>
      <c r="O3210" s="244"/>
      <c r="P3210" s="11"/>
      <c r="Q3210" s="245"/>
      <c r="R3210" s="11"/>
      <c r="S3210" s="11"/>
      <c r="T3210" s="11"/>
      <c r="U3210" s="11"/>
      <c r="V3210" s="11"/>
      <c r="W3210" s="11"/>
      <c r="X3210" s="11"/>
      <c r="Y3210" s="11"/>
      <c r="Z3210" s="246"/>
      <c r="AA321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0" s="250" t="e">
        <f>IF(tbl_TransDet_Exp[[#This Row],[+/-  (HR GL Detail)]]&lt;&gt;"",tbl_TransDet_Exp[[#This Row],[+/-  (HR GL Detail)]],IF(#REF!&lt;&gt;"",#REF!,""))</f>
        <v>#REF!</v>
      </c>
      <c r="AC3210" s="250" t="str">
        <f t="shared" ref="AC3210:AC3273" si="153">$AC$2</f>
        <v>https://financials.omni.fsu.edu/psp/sprdfi/EMPLOYEE/ERP/c/AUDIT_EXPENSE_FUNCTIONS.TE_EXP_SHEET_INQ.GBL?SHEET_ID=</v>
      </c>
      <c r="AD3210" s="250" t="str">
        <f t="shared" ref="AD3210:AD3273" si="154">$AD$2</f>
        <v>&amp;PAGE=EX_SHEET_ENTRY</v>
      </c>
      <c r="AE3210" s="250" t="str">
        <f>IF(LEFT(tbl_TransDet_Exp[[#This Row],[Journal Id]],2)="EX",TEXT(tbl_TransDet_Exp[[#This Row],[Vch /Ex /PayId]],"0000000000"),"")</f>
        <v/>
      </c>
      <c r="AF3210" s="250" t="b">
        <f>IF(tbl_TransDet_Exp[[#This Row],[ER Lookup and Format]]&lt;&gt;"",CONCATENATE(tbl_TransDet_Exp[[#This Row],[https://financials.omni.fsu.edu/psp/sprdfi/EMPLOYEE/ERP/c/AUDIT_EXPENSE_FUNCTIONS.TE_EXP_SHEET_INQ.GBL?SHEET_ID=]],AE3210,tbl_TransDet_Exp[[#This Row],[&amp;PAGE=EX_SHEET_ENTRY]]))</f>
        <v>0</v>
      </c>
      <c r="AG3210" s="250" t="str">
        <f t="shared" ref="AG3210:AG3273" si="155">$AG$2</f>
        <v>https://docmgmt.its.fsu.edu/NolijWeb/public/apiLoginCheck.jsp?redir=../documentviewer/%3FdocumentId%3D</v>
      </c>
      <c r="AH321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0" s="250" t="str">
        <f>tbl_TransDet_Exp[[#Headers],[&amp;TargetFrameName=None]]</f>
        <v>&amp;TargetFrameName=None</v>
      </c>
      <c r="AJ321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0" s="71"/>
      <c r="AN3210" s="22"/>
      <c r="AO3210" s="22"/>
      <c r="AP3210" s="208"/>
      <c r="AQ3210" s="42" t="e">
        <f>IF(tbl_TransDet_Exp[[#This Row],[Custom SR Type]]="",INDEX(SR_Lookup[Section Name],MATCH(tbl_TransDet_Exp[[#This Row],[Account]],SR_Lookup[Account],0)),tbl_TransDet_Exp[[#This Row],[Custom SR Type]])</f>
        <v>#N/A</v>
      </c>
      <c r="AR3210" s="42">
        <f>VALUE(CONCATENATE(C3210,TEXT(tbl_TransDet_Exp[[#This Row],[Pd]],"00")))</f>
        <v>0</v>
      </c>
      <c r="AS3210" s="42" t="str">
        <f>TEXT(tbl_TransDet_Exp[[#This Row],[Project Id]],"000000")</f>
        <v>000000</v>
      </c>
      <c r="AT3210" s="42" t="e">
        <f>INDEX(Table11[Description],MATCH(tbl_TransDet_Exp[[#This Row],[Account]],Table11[GL Account],0))</f>
        <v>#N/A</v>
      </c>
      <c r="AU321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1" spans="2:47">
      <c r="B3211" s="11"/>
      <c r="C3211" s="243"/>
      <c r="D3211" s="243"/>
      <c r="E3211" s="11"/>
      <c r="F3211" s="11"/>
      <c r="G3211" s="11"/>
      <c r="H3211" s="11"/>
      <c r="I3211" s="11"/>
      <c r="J3211" s="11"/>
      <c r="K3211" s="11"/>
      <c r="L3211" s="11"/>
      <c r="M3211" s="11"/>
      <c r="N3211" s="11"/>
      <c r="O3211" s="244"/>
      <c r="P3211" s="11"/>
      <c r="Q3211" s="245"/>
      <c r="R3211" s="11"/>
      <c r="S3211" s="11"/>
      <c r="T3211" s="11"/>
      <c r="U3211" s="11"/>
      <c r="V3211" s="11"/>
      <c r="W3211" s="11"/>
      <c r="X3211" s="11"/>
      <c r="Y3211" s="11"/>
      <c r="Z3211" s="246"/>
      <c r="AA321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1" s="250" t="e">
        <f>IF(tbl_TransDet_Exp[[#This Row],[+/-  (HR GL Detail)]]&lt;&gt;"",tbl_TransDet_Exp[[#This Row],[+/-  (HR GL Detail)]],IF(#REF!&lt;&gt;"",#REF!,""))</f>
        <v>#REF!</v>
      </c>
      <c r="AC3211" s="250" t="str">
        <f t="shared" si="153"/>
        <v>https://financials.omni.fsu.edu/psp/sprdfi/EMPLOYEE/ERP/c/AUDIT_EXPENSE_FUNCTIONS.TE_EXP_SHEET_INQ.GBL?SHEET_ID=</v>
      </c>
      <c r="AD3211" s="250" t="str">
        <f t="shared" si="154"/>
        <v>&amp;PAGE=EX_SHEET_ENTRY</v>
      </c>
      <c r="AE3211" s="250" t="str">
        <f>IF(LEFT(tbl_TransDet_Exp[[#This Row],[Journal Id]],2)="EX",TEXT(tbl_TransDet_Exp[[#This Row],[Vch /Ex /PayId]],"0000000000"),"")</f>
        <v/>
      </c>
      <c r="AF3211" s="250" t="b">
        <f>IF(tbl_TransDet_Exp[[#This Row],[ER Lookup and Format]]&lt;&gt;"",CONCATENATE(tbl_TransDet_Exp[[#This Row],[https://financials.omni.fsu.edu/psp/sprdfi/EMPLOYEE/ERP/c/AUDIT_EXPENSE_FUNCTIONS.TE_EXP_SHEET_INQ.GBL?SHEET_ID=]],AE3211,tbl_TransDet_Exp[[#This Row],[&amp;PAGE=EX_SHEET_ENTRY]]))</f>
        <v>0</v>
      </c>
      <c r="AG3211" s="250" t="str">
        <f t="shared" si="155"/>
        <v>https://docmgmt.its.fsu.edu/NolijWeb/public/apiLoginCheck.jsp?redir=../documentviewer/%3FdocumentId%3D</v>
      </c>
      <c r="AH321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1" s="250" t="str">
        <f>tbl_TransDet_Exp[[#Headers],[&amp;TargetFrameName=None]]</f>
        <v>&amp;TargetFrameName=None</v>
      </c>
      <c r="AJ321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1" s="71"/>
      <c r="AN3211" s="22"/>
      <c r="AO3211" s="22"/>
      <c r="AP3211" s="208"/>
      <c r="AQ3211" s="42" t="e">
        <f>IF(tbl_TransDet_Exp[[#This Row],[Custom SR Type]]="",INDEX(SR_Lookup[Section Name],MATCH(tbl_TransDet_Exp[[#This Row],[Account]],SR_Lookup[Account],0)),tbl_TransDet_Exp[[#This Row],[Custom SR Type]])</f>
        <v>#N/A</v>
      </c>
      <c r="AR3211" s="42">
        <f>VALUE(CONCATENATE(C3211,TEXT(tbl_TransDet_Exp[[#This Row],[Pd]],"00")))</f>
        <v>0</v>
      </c>
      <c r="AS3211" s="42" t="str">
        <f>TEXT(tbl_TransDet_Exp[[#This Row],[Project Id]],"000000")</f>
        <v>000000</v>
      </c>
      <c r="AT3211" s="42" t="e">
        <f>INDEX(Table11[Description],MATCH(tbl_TransDet_Exp[[#This Row],[Account]],Table11[GL Account],0))</f>
        <v>#N/A</v>
      </c>
      <c r="AU321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2" spans="2:47">
      <c r="B3212" s="11"/>
      <c r="C3212" s="243"/>
      <c r="D3212" s="243"/>
      <c r="E3212" s="11"/>
      <c r="F3212" s="11"/>
      <c r="G3212" s="11"/>
      <c r="H3212" s="11"/>
      <c r="I3212" s="11"/>
      <c r="J3212" s="11"/>
      <c r="K3212" s="11"/>
      <c r="L3212" s="11"/>
      <c r="M3212" s="11"/>
      <c r="N3212" s="11"/>
      <c r="O3212" s="244"/>
      <c r="P3212" s="11"/>
      <c r="Q3212" s="245"/>
      <c r="R3212" s="11"/>
      <c r="S3212" s="11"/>
      <c r="T3212" s="11"/>
      <c r="U3212" s="11"/>
      <c r="V3212" s="11"/>
      <c r="W3212" s="11"/>
      <c r="X3212" s="11"/>
      <c r="Y3212" s="11"/>
      <c r="Z3212" s="246"/>
      <c r="AA321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2" s="250" t="e">
        <f>IF(tbl_TransDet_Exp[[#This Row],[+/-  (HR GL Detail)]]&lt;&gt;"",tbl_TransDet_Exp[[#This Row],[+/-  (HR GL Detail)]],IF(#REF!&lt;&gt;"",#REF!,""))</f>
        <v>#REF!</v>
      </c>
      <c r="AC3212" s="250" t="str">
        <f t="shared" si="153"/>
        <v>https://financials.omni.fsu.edu/psp/sprdfi/EMPLOYEE/ERP/c/AUDIT_EXPENSE_FUNCTIONS.TE_EXP_SHEET_INQ.GBL?SHEET_ID=</v>
      </c>
      <c r="AD3212" s="250" t="str">
        <f t="shared" si="154"/>
        <v>&amp;PAGE=EX_SHEET_ENTRY</v>
      </c>
      <c r="AE3212" s="250" t="str">
        <f>IF(LEFT(tbl_TransDet_Exp[[#This Row],[Journal Id]],2)="EX",TEXT(tbl_TransDet_Exp[[#This Row],[Vch /Ex /PayId]],"0000000000"),"")</f>
        <v/>
      </c>
      <c r="AF3212" s="250" t="b">
        <f>IF(tbl_TransDet_Exp[[#This Row],[ER Lookup and Format]]&lt;&gt;"",CONCATENATE(tbl_TransDet_Exp[[#This Row],[https://financials.omni.fsu.edu/psp/sprdfi/EMPLOYEE/ERP/c/AUDIT_EXPENSE_FUNCTIONS.TE_EXP_SHEET_INQ.GBL?SHEET_ID=]],AE3212,tbl_TransDet_Exp[[#This Row],[&amp;PAGE=EX_SHEET_ENTRY]]))</f>
        <v>0</v>
      </c>
      <c r="AG3212" s="250" t="str">
        <f t="shared" si="155"/>
        <v>https://docmgmt.its.fsu.edu/NolijWeb/public/apiLoginCheck.jsp?redir=../documentviewer/%3FdocumentId%3D</v>
      </c>
      <c r="AH321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2" s="250" t="str">
        <f>tbl_TransDet_Exp[[#Headers],[&amp;TargetFrameName=None]]</f>
        <v>&amp;TargetFrameName=None</v>
      </c>
      <c r="AJ321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2" s="71"/>
      <c r="AN3212" s="22"/>
      <c r="AO3212" s="22"/>
      <c r="AP3212" s="208"/>
      <c r="AQ3212" s="42" t="e">
        <f>IF(tbl_TransDet_Exp[[#This Row],[Custom SR Type]]="",INDEX(SR_Lookup[Section Name],MATCH(tbl_TransDet_Exp[[#This Row],[Account]],SR_Lookup[Account],0)),tbl_TransDet_Exp[[#This Row],[Custom SR Type]])</f>
        <v>#N/A</v>
      </c>
      <c r="AR3212" s="42">
        <f>VALUE(CONCATENATE(C3212,TEXT(tbl_TransDet_Exp[[#This Row],[Pd]],"00")))</f>
        <v>0</v>
      </c>
      <c r="AS3212" s="42" t="str">
        <f>TEXT(tbl_TransDet_Exp[[#This Row],[Project Id]],"000000")</f>
        <v>000000</v>
      </c>
      <c r="AT3212" s="42" t="e">
        <f>INDEX(Table11[Description],MATCH(tbl_TransDet_Exp[[#This Row],[Account]],Table11[GL Account],0))</f>
        <v>#N/A</v>
      </c>
      <c r="AU321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3" spans="2:47">
      <c r="B3213" s="11"/>
      <c r="C3213" s="243"/>
      <c r="D3213" s="243"/>
      <c r="E3213" s="11"/>
      <c r="F3213" s="11"/>
      <c r="G3213" s="11"/>
      <c r="H3213" s="11"/>
      <c r="I3213" s="11"/>
      <c r="J3213" s="11"/>
      <c r="K3213" s="11"/>
      <c r="L3213" s="11"/>
      <c r="M3213" s="11"/>
      <c r="N3213" s="11"/>
      <c r="O3213" s="244"/>
      <c r="P3213" s="11"/>
      <c r="Q3213" s="245"/>
      <c r="R3213" s="11"/>
      <c r="S3213" s="11"/>
      <c r="T3213" s="11"/>
      <c r="U3213" s="11"/>
      <c r="V3213" s="11"/>
      <c r="W3213" s="11"/>
      <c r="X3213" s="11"/>
      <c r="Y3213" s="11"/>
      <c r="Z3213" s="246"/>
      <c r="AA321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3" s="250" t="e">
        <f>IF(tbl_TransDet_Exp[[#This Row],[+/-  (HR GL Detail)]]&lt;&gt;"",tbl_TransDet_Exp[[#This Row],[+/-  (HR GL Detail)]],IF(#REF!&lt;&gt;"",#REF!,""))</f>
        <v>#REF!</v>
      </c>
      <c r="AC3213" s="250" t="str">
        <f t="shared" si="153"/>
        <v>https://financials.omni.fsu.edu/psp/sprdfi/EMPLOYEE/ERP/c/AUDIT_EXPENSE_FUNCTIONS.TE_EXP_SHEET_INQ.GBL?SHEET_ID=</v>
      </c>
      <c r="AD3213" s="250" t="str">
        <f t="shared" si="154"/>
        <v>&amp;PAGE=EX_SHEET_ENTRY</v>
      </c>
      <c r="AE3213" s="250" t="str">
        <f>IF(LEFT(tbl_TransDet_Exp[[#This Row],[Journal Id]],2)="EX",TEXT(tbl_TransDet_Exp[[#This Row],[Vch /Ex /PayId]],"0000000000"),"")</f>
        <v/>
      </c>
      <c r="AF3213" s="250" t="b">
        <f>IF(tbl_TransDet_Exp[[#This Row],[ER Lookup and Format]]&lt;&gt;"",CONCATENATE(tbl_TransDet_Exp[[#This Row],[https://financials.omni.fsu.edu/psp/sprdfi/EMPLOYEE/ERP/c/AUDIT_EXPENSE_FUNCTIONS.TE_EXP_SHEET_INQ.GBL?SHEET_ID=]],AE3213,tbl_TransDet_Exp[[#This Row],[&amp;PAGE=EX_SHEET_ENTRY]]))</f>
        <v>0</v>
      </c>
      <c r="AG3213" s="250" t="str">
        <f t="shared" si="155"/>
        <v>https://docmgmt.its.fsu.edu/NolijWeb/public/apiLoginCheck.jsp?redir=../documentviewer/%3FdocumentId%3D</v>
      </c>
      <c r="AH321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3" s="250" t="str">
        <f>tbl_TransDet_Exp[[#Headers],[&amp;TargetFrameName=None]]</f>
        <v>&amp;TargetFrameName=None</v>
      </c>
      <c r="AJ321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3" s="71"/>
      <c r="AN3213" s="22"/>
      <c r="AO3213" s="22"/>
      <c r="AP3213" s="208"/>
      <c r="AQ3213" s="42" t="e">
        <f>IF(tbl_TransDet_Exp[[#This Row],[Custom SR Type]]="",INDEX(SR_Lookup[Section Name],MATCH(tbl_TransDet_Exp[[#This Row],[Account]],SR_Lookup[Account],0)),tbl_TransDet_Exp[[#This Row],[Custom SR Type]])</f>
        <v>#N/A</v>
      </c>
      <c r="AR3213" s="42">
        <f>VALUE(CONCATENATE(C3213,TEXT(tbl_TransDet_Exp[[#This Row],[Pd]],"00")))</f>
        <v>0</v>
      </c>
      <c r="AS3213" s="42" t="str">
        <f>TEXT(tbl_TransDet_Exp[[#This Row],[Project Id]],"000000")</f>
        <v>000000</v>
      </c>
      <c r="AT3213" s="42" t="e">
        <f>INDEX(Table11[Description],MATCH(tbl_TransDet_Exp[[#This Row],[Account]],Table11[GL Account],0))</f>
        <v>#N/A</v>
      </c>
      <c r="AU321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4" spans="2:47">
      <c r="B3214" s="11"/>
      <c r="C3214" s="243"/>
      <c r="D3214" s="243"/>
      <c r="E3214" s="11"/>
      <c r="F3214" s="11"/>
      <c r="G3214" s="11"/>
      <c r="H3214" s="11"/>
      <c r="I3214" s="11"/>
      <c r="J3214" s="11"/>
      <c r="K3214" s="11"/>
      <c r="L3214" s="11"/>
      <c r="M3214" s="11"/>
      <c r="N3214" s="11"/>
      <c r="O3214" s="244"/>
      <c r="P3214" s="11"/>
      <c r="Q3214" s="245"/>
      <c r="R3214" s="11"/>
      <c r="S3214" s="11"/>
      <c r="T3214" s="11"/>
      <c r="U3214" s="11"/>
      <c r="V3214" s="11"/>
      <c r="W3214" s="11"/>
      <c r="X3214" s="11"/>
      <c r="Y3214" s="11"/>
      <c r="Z3214" s="246"/>
      <c r="AA321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4" s="250" t="e">
        <f>IF(tbl_TransDet_Exp[[#This Row],[+/-  (HR GL Detail)]]&lt;&gt;"",tbl_TransDet_Exp[[#This Row],[+/-  (HR GL Detail)]],IF(#REF!&lt;&gt;"",#REF!,""))</f>
        <v>#REF!</v>
      </c>
      <c r="AC3214" s="250" t="str">
        <f t="shared" si="153"/>
        <v>https://financials.omni.fsu.edu/psp/sprdfi/EMPLOYEE/ERP/c/AUDIT_EXPENSE_FUNCTIONS.TE_EXP_SHEET_INQ.GBL?SHEET_ID=</v>
      </c>
      <c r="AD3214" s="250" t="str">
        <f t="shared" si="154"/>
        <v>&amp;PAGE=EX_SHEET_ENTRY</v>
      </c>
      <c r="AE3214" s="250" t="str">
        <f>IF(LEFT(tbl_TransDet_Exp[[#This Row],[Journal Id]],2)="EX",TEXT(tbl_TransDet_Exp[[#This Row],[Vch /Ex /PayId]],"0000000000"),"")</f>
        <v/>
      </c>
      <c r="AF3214" s="250" t="b">
        <f>IF(tbl_TransDet_Exp[[#This Row],[ER Lookup and Format]]&lt;&gt;"",CONCATENATE(tbl_TransDet_Exp[[#This Row],[https://financials.omni.fsu.edu/psp/sprdfi/EMPLOYEE/ERP/c/AUDIT_EXPENSE_FUNCTIONS.TE_EXP_SHEET_INQ.GBL?SHEET_ID=]],AE3214,tbl_TransDet_Exp[[#This Row],[&amp;PAGE=EX_SHEET_ENTRY]]))</f>
        <v>0</v>
      </c>
      <c r="AG3214" s="250" t="str">
        <f t="shared" si="155"/>
        <v>https://docmgmt.its.fsu.edu/NolijWeb/public/apiLoginCheck.jsp?redir=../documentviewer/%3FdocumentId%3D</v>
      </c>
      <c r="AH321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4" s="250" t="str">
        <f>tbl_TransDet_Exp[[#Headers],[&amp;TargetFrameName=None]]</f>
        <v>&amp;TargetFrameName=None</v>
      </c>
      <c r="AJ321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4" s="71"/>
      <c r="AN3214" s="22"/>
      <c r="AO3214" s="22"/>
      <c r="AP3214" s="208"/>
      <c r="AQ3214" s="42" t="e">
        <f>IF(tbl_TransDet_Exp[[#This Row],[Custom SR Type]]="",INDEX(SR_Lookup[Section Name],MATCH(tbl_TransDet_Exp[[#This Row],[Account]],SR_Lookup[Account],0)),tbl_TransDet_Exp[[#This Row],[Custom SR Type]])</f>
        <v>#N/A</v>
      </c>
      <c r="AR3214" s="42">
        <f>VALUE(CONCATENATE(C3214,TEXT(tbl_TransDet_Exp[[#This Row],[Pd]],"00")))</f>
        <v>0</v>
      </c>
      <c r="AS3214" s="42" t="str">
        <f>TEXT(tbl_TransDet_Exp[[#This Row],[Project Id]],"000000")</f>
        <v>000000</v>
      </c>
      <c r="AT3214" s="42" t="e">
        <f>INDEX(Table11[Description],MATCH(tbl_TransDet_Exp[[#This Row],[Account]],Table11[GL Account],0))</f>
        <v>#N/A</v>
      </c>
      <c r="AU321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5" spans="2:47">
      <c r="B3215" s="11"/>
      <c r="C3215" s="243"/>
      <c r="D3215" s="243"/>
      <c r="E3215" s="11"/>
      <c r="F3215" s="11"/>
      <c r="G3215" s="11"/>
      <c r="H3215" s="11"/>
      <c r="I3215" s="11"/>
      <c r="J3215" s="11"/>
      <c r="K3215" s="11"/>
      <c r="L3215" s="11"/>
      <c r="M3215" s="11"/>
      <c r="N3215" s="11"/>
      <c r="O3215" s="244"/>
      <c r="P3215" s="11"/>
      <c r="Q3215" s="245"/>
      <c r="R3215" s="11"/>
      <c r="S3215" s="11"/>
      <c r="T3215" s="11"/>
      <c r="U3215" s="11"/>
      <c r="V3215" s="11"/>
      <c r="W3215" s="11"/>
      <c r="X3215" s="11"/>
      <c r="Y3215" s="11"/>
      <c r="Z3215" s="246"/>
      <c r="AA321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5" s="250" t="e">
        <f>IF(tbl_TransDet_Exp[[#This Row],[+/-  (HR GL Detail)]]&lt;&gt;"",tbl_TransDet_Exp[[#This Row],[+/-  (HR GL Detail)]],IF(#REF!&lt;&gt;"",#REF!,""))</f>
        <v>#REF!</v>
      </c>
      <c r="AC3215" s="250" t="str">
        <f t="shared" si="153"/>
        <v>https://financials.omni.fsu.edu/psp/sprdfi/EMPLOYEE/ERP/c/AUDIT_EXPENSE_FUNCTIONS.TE_EXP_SHEET_INQ.GBL?SHEET_ID=</v>
      </c>
      <c r="AD3215" s="250" t="str">
        <f t="shared" si="154"/>
        <v>&amp;PAGE=EX_SHEET_ENTRY</v>
      </c>
      <c r="AE3215" s="250" t="str">
        <f>IF(LEFT(tbl_TransDet_Exp[[#This Row],[Journal Id]],2)="EX",TEXT(tbl_TransDet_Exp[[#This Row],[Vch /Ex /PayId]],"0000000000"),"")</f>
        <v/>
      </c>
      <c r="AF3215" s="250" t="b">
        <f>IF(tbl_TransDet_Exp[[#This Row],[ER Lookup and Format]]&lt;&gt;"",CONCATENATE(tbl_TransDet_Exp[[#This Row],[https://financials.omni.fsu.edu/psp/sprdfi/EMPLOYEE/ERP/c/AUDIT_EXPENSE_FUNCTIONS.TE_EXP_SHEET_INQ.GBL?SHEET_ID=]],AE3215,tbl_TransDet_Exp[[#This Row],[&amp;PAGE=EX_SHEET_ENTRY]]))</f>
        <v>0</v>
      </c>
      <c r="AG3215" s="250" t="str">
        <f t="shared" si="155"/>
        <v>https://docmgmt.its.fsu.edu/NolijWeb/public/apiLoginCheck.jsp?redir=../documentviewer/%3FdocumentId%3D</v>
      </c>
      <c r="AH321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5" s="250" t="str">
        <f>tbl_TransDet_Exp[[#Headers],[&amp;TargetFrameName=None]]</f>
        <v>&amp;TargetFrameName=None</v>
      </c>
      <c r="AJ321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5" s="71"/>
      <c r="AN3215" s="22"/>
      <c r="AO3215" s="22"/>
      <c r="AP3215" s="208"/>
      <c r="AQ3215" s="42" t="e">
        <f>IF(tbl_TransDet_Exp[[#This Row],[Custom SR Type]]="",INDEX(SR_Lookup[Section Name],MATCH(tbl_TransDet_Exp[[#This Row],[Account]],SR_Lookup[Account],0)),tbl_TransDet_Exp[[#This Row],[Custom SR Type]])</f>
        <v>#N/A</v>
      </c>
      <c r="AR3215" s="42">
        <f>VALUE(CONCATENATE(C3215,TEXT(tbl_TransDet_Exp[[#This Row],[Pd]],"00")))</f>
        <v>0</v>
      </c>
      <c r="AS3215" s="42" t="str">
        <f>TEXT(tbl_TransDet_Exp[[#This Row],[Project Id]],"000000")</f>
        <v>000000</v>
      </c>
      <c r="AT3215" s="42" t="e">
        <f>INDEX(Table11[Description],MATCH(tbl_TransDet_Exp[[#This Row],[Account]],Table11[GL Account],0))</f>
        <v>#N/A</v>
      </c>
      <c r="AU321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6" spans="2:47">
      <c r="B3216" s="11"/>
      <c r="C3216" s="243"/>
      <c r="D3216" s="243"/>
      <c r="E3216" s="11"/>
      <c r="F3216" s="11"/>
      <c r="G3216" s="11"/>
      <c r="H3216" s="11"/>
      <c r="I3216" s="11"/>
      <c r="J3216" s="11"/>
      <c r="K3216" s="11"/>
      <c r="L3216" s="11"/>
      <c r="M3216" s="11"/>
      <c r="N3216" s="11"/>
      <c r="O3216" s="244"/>
      <c r="P3216" s="11"/>
      <c r="Q3216" s="245"/>
      <c r="R3216" s="11"/>
      <c r="S3216" s="11"/>
      <c r="T3216" s="11"/>
      <c r="U3216" s="11"/>
      <c r="V3216" s="11"/>
      <c r="W3216" s="11"/>
      <c r="X3216" s="11"/>
      <c r="Y3216" s="11"/>
      <c r="Z3216" s="246"/>
      <c r="AA321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6" s="250" t="e">
        <f>IF(tbl_TransDet_Exp[[#This Row],[+/-  (HR GL Detail)]]&lt;&gt;"",tbl_TransDet_Exp[[#This Row],[+/-  (HR GL Detail)]],IF(#REF!&lt;&gt;"",#REF!,""))</f>
        <v>#REF!</v>
      </c>
      <c r="AC3216" s="250" t="str">
        <f t="shared" si="153"/>
        <v>https://financials.omni.fsu.edu/psp/sprdfi/EMPLOYEE/ERP/c/AUDIT_EXPENSE_FUNCTIONS.TE_EXP_SHEET_INQ.GBL?SHEET_ID=</v>
      </c>
      <c r="AD3216" s="250" t="str">
        <f t="shared" si="154"/>
        <v>&amp;PAGE=EX_SHEET_ENTRY</v>
      </c>
      <c r="AE3216" s="250" t="str">
        <f>IF(LEFT(tbl_TransDet_Exp[[#This Row],[Journal Id]],2)="EX",TEXT(tbl_TransDet_Exp[[#This Row],[Vch /Ex /PayId]],"0000000000"),"")</f>
        <v/>
      </c>
      <c r="AF3216" s="250" t="b">
        <f>IF(tbl_TransDet_Exp[[#This Row],[ER Lookup and Format]]&lt;&gt;"",CONCATENATE(tbl_TransDet_Exp[[#This Row],[https://financials.omni.fsu.edu/psp/sprdfi/EMPLOYEE/ERP/c/AUDIT_EXPENSE_FUNCTIONS.TE_EXP_SHEET_INQ.GBL?SHEET_ID=]],AE3216,tbl_TransDet_Exp[[#This Row],[&amp;PAGE=EX_SHEET_ENTRY]]))</f>
        <v>0</v>
      </c>
      <c r="AG3216" s="250" t="str">
        <f t="shared" si="155"/>
        <v>https://docmgmt.its.fsu.edu/NolijWeb/public/apiLoginCheck.jsp?redir=../documentviewer/%3FdocumentId%3D</v>
      </c>
      <c r="AH321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6" s="250" t="str">
        <f>tbl_TransDet_Exp[[#Headers],[&amp;TargetFrameName=None]]</f>
        <v>&amp;TargetFrameName=None</v>
      </c>
      <c r="AJ321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6" s="71"/>
      <c r="AN3216" s="22"/>
      <c r="AO3216" s="22"/>
      <c r="AP3216" s="208"/>
      <c r="AQ3216" s="42" t="e">
        <f>IF(tbl_TransDet_Exp[[#This Row],[Custom SR Type]]="",INDEX(SR_Lookup[Section Name],MATCH(tbl_TransDet_Exp[[#This Row],[Account]],SR_Lookup[Account],0)),tbl_TransDet_Exp[[#This Row],[Custom SR Type]])</f>
        <v>#N/A</v>
      </c>
      <c r="AR3216" s="42">
        <f>VALUE(CONCATENATE(C3216,TEXT(tbl_TransDet_Exp[[#This Row],[Pd]],"00")))</f>
        <v>0</v>
      </c>
      <c r="AS3216" s="42" t="str">
        <f>TEXT(tbl_TransDet_Exp[[#This Row],[Project Id]],"000000")</f>
        <v>000000</v>
      </c>
      <c r="AT3216" s="42" t="e">
        <f>INDEX(Table11[Description],MATCH(tbl_TransDet_Exp[[#This Row],[Account]],Table11[GL Account],0))</f>
        <v>#N/A</v>
      </c>
      <c r="AU321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7" spans="2:47">
      <c r="B3217" s="11"/>
      <c r="C3217" s="243"/>
      <c r="D3217" s="243"/>
      <c r="E3217" s="11"/>
      <c r="F3217" s="11"/>
      <c r="G3217" s="11"/>
      <c r="H3217" s="11"/>
      <c r="I3217" s="11"/>
      <c r="J3217" s="11"/>
      <c r="K3217" s="11"/>
      <c r="L3217" s="11"/>
      <c r="M3217" s="11"/>
      <c r="N3217" s="11"/>
      <c r="O3217" s="244"/>
      <c r="P3217" s="11"/>
      <c r="Q3217" s="245"/>
      <c r="R3217" s="11"/>
      <c r="S3217" s="11"/>
      <c r="T3217" s="11"/>
      <c r="U3217" s="11"/>
      <c r="V3217" s="11"/>
      <c r="W3217" s="11"/>
      <c r="X3217" s="11"/>
      <c r="Y3217" s="11"/>
      <c r="Z3217" s="246"/>
      <c r="AA321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7" s="250" t="e">
        <f>IF(tbl_TransDet_Exp[[#This Row],[+/-  (HR GL Detail)]]&lt;&gt;"",tbl_TransDet_Exp[[#This Row],[+/-  (HR GL Detail)]],IF(#REF!&lt;&gt;"",#REF!,""))</f>
        <v>#REF!</v>
      </c>
      <c r="AC3217" s="250" t="str">
        <f t="shared" si="153"/>
        <v>https://financials.omni.fsu.edu/psp/sprdfi/EMPLOYEE/ERP/c/AUDIT_EXPENSE_FUNCTIONS.TE_EXP_SHEET_INQ.GBL?SHEET_ID=</v>
      </c>
      <c r="AD3217" s="250" t="str">
        <f t="shared" si="154"/>
        <v>&amp;PAGE=EX_SHEET_ENTRY</v>
      </c>
      <c r="AE3217" s="250" t="str">
        <f>IF(LEFT(tbl_TransDet_Exp[[#This Row],[Journal Id]],2)="EX",TEXT(tbl_TransDet_Exp[[#This Row],[Vch /Ex /PayId]],"0000000000"),"")</f>
        <v/>
      </c>
      <c r="AF3217" s="250" t="b">
        <f>IF(tbl_TransDet_Exp[[#This Row],[ER Lookup and Format]]&lt;&gt;"",CONCATENATE(tbl_TransDet_Exp[[#This Row],[https://financials.omni.fsu.edu/psp/sprdfi/EMPLOYEE/ERP/c/AUDIT_EXPENSE_FUNCTIONS.TE_EXP_SHEET_INQ.GBL?SHEET_ID=]],AE3217,tbl_TransDet_Exp[[#This Row],[&amp;PAGE=EX_SHEET_ENTRY]]))</f>
        <v>0</v>
      </c>
      <c r="AG3217" s="250" t="str">
        <f t="shared" si="155"/>
        <v>https://docmgmt.its.fsu.edu/NolijWeb/public/apiLoginCheck.jsp?redir=../documentviewer/%3FdocumentId%3D</v>
      </c>
      <c r="AH321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7" s="250" t="str">
        <f>tbl_TransDet_Exp[[#Headers],[&amp;TargetFrameName=None]]</f>
        <v>&amp;TargetFrameName=None</v>
      </c>
      <c r="AJ321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7" s="71"/>
      <c r="AN3217" s="22"/>
      <c r="AO3217" s="22"/>
      <c r="AP3217" s="208"/>
      <c r="AQ3217" s="42" t="e">
        <f>IF(tbl_TransDet_Exp[[#This Row],[Custom SR Type]]="",INDEX(SR_Lookup[Section Name],MATCH(tbl_TransDet_Exp[[#This Row],[Account]],SR_Lookup[Account],0)),tbl_TransDet_Exp[[#This Row],[Custom SR Type]])</f>
        <v>#N/A</v>
      </c>
      <c r="AR3217" s="42">
        <f>VALUE(CONCATENATE(C3217,TEXT(tbl_TransDet_Exp[[#This Row],[Pd]],"00")))</f>
        <v>0</v>
      </c>
      <c r="AS3217" s="42" t="str">
        <f>TEXT(tbl_TransDet_Exp[[#This Row],[Project Id]],"000000")</f>
        <v>000000</v>
      </c>
      <c r="AT3217" s="42" t="e">
        <f>INDEX(Table11[Description],MATCH(tbl_TransDet_Exp[[#This Row],[Account]],Table11[GL Account],0))</f>
        <v>#N/A</v>
      </c>
      <c r="AU321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8" spans="2:47">
      <c r="B3218" s="11"/>
      <c r="C3218" s="243"/>
      <c r="D3218" s="243"/>
      <c r="E3218" s="11"/>
      <c r="F3218" s="11"/>
      <c r="G3218" s="11"/>
      <c r="H3218" s="11"/>
      <c r="I3218" s="11"/>
      <c r="J3218" s="11"/>
      <c r="K3218" s="11"/>
      <c r="L3218" s="11"/>
      <c r="M3218" s="11"/>
      <c r="N3218" s="11"/>
      <c r="O3218" s="244"/>
      <c r="P3218" s="11"/>
      <c r="Q3218" s="245"/>
      <c r="R3218" s="11"/>
      <c r="S3218" s="11"/>
      <c r="T3218" s="11"/>
      <c r="U3218" s="11"/>
      <c r="V3218" s="11"/>
      <c r="W3218" s="11"/>
      <c r="X3218" s="11"/>
      <c r="Y3218" s="11"/>
      <c r="Z3218" s="246"/>
      <c r="AA321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8" s="250" t="e">
        <f>IF(tbl_TransDet_Exp[[#This Row],[+/-  (HR GL Detail)]]&lt;&gt;"",tbl_TransDet_Exp[[#This Row],[+/-  (HR GL Detail)]],IF(#REF!&lt;&gt;"",#REF!,""))</f>
        <v>#REF!</v>
      </c>
      <c r="AC3218" s="250" t="str">
        <f t="shared" si="153"/>
        <v>https://financials.omni.fsu.edu/psp/sprdfi/EMPLOYEE/ERP/c/AUDIT_EXPENSE_FUNCTIONS.TE_EXP_SHEET_INQ.GBL?SHEET_ID=</v>
      </c>
      <c r="AD3218" s="250" t="str">
        <f t="shared" si="154"/>
        <v>&amp;PAGE=EX_SHEET_ENTRY</v>
      </c>
      <c r="AE3218" s="250" t="str">
        <f>IF(LEFT(tbl_TransDet_Exp[[#This Row],[Journal Id]],2)="EX",TEXT(tbl_TransDet_Exp[[#This Row],[Vch /Ex /PayId]],"0000000000"),"")</f>
        <v/>
      </c>
      <c r="AF3218" s="250" t="b">
        <f>IF(tbl_TransDet_Exp[[#This Row],[ER Lookup and Format]]&lt;&gt;"",CONCATENATE(tbl_TransDet_Exp[[#This Row],[https://financials.omni.fsu.edu/psp/sprdfi/EMPLOYEE/ERP/c/AUDIT_EXPENSE_FUNCTIONS.TE_EXP_SHEET_INQ.GBL?SHEET_ID=]],AE3218,tbl_TransDet_Exp[[#This Row],[&amp;PAGE=EX_SHEET_ENTRY]]))</f>
        <v>0</v>
      </c>
      <c r="AG3218" s="250" t="str">
        <f t="shared" si="155"/>
        <v>https://docmgmt.its.fsu.edu/NolijWeb/public/apiLoginCheck.jsp?redir=../documentviewer/%3FdocumentId%3D</v>
      </c>
      <c r="AH321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8" s="250" t="str">
        <f>tbl_TransDet_Exp[[#Headers],[&amp;TargetFrameName=None]]</f>
        <v>&amp;TargetFrameName=None</v>
      </c>
      <c r="AJ321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8" s="71"/>
      <c r="AN3218" s="22"/>
      <c r="AO3218" s="22"/>
      <c r="AP3218" s="208"/>
      <c r="AQ3218" s="42" t="e">
        <f>IF(tbl_TransDet_Exp[[#This Row],[Custom SR Type]]="",INDEX(SR_Lookup[Section Name],MATCH(tbl_TransDet_Exp[[#This Row],[Account]],SR_Lookup[Account],0)),tbl_TransDet_Exp[[#This Row],[Custom SR Type]])</f>
        <v>#N/A</v>
      </c>
      <c r="AR3218" s="42">
        <f>VALUE(CONCATENATE(C3218,TEXT(tbl_TransDet_Exp[[#This Row],[Pd]],"00")))</f>
        <v>0</v>
      </c>
      <c r="AS3218" s="42" t="str">
        <f>TEXT(tbl_TransDet_Exp[[#This Row],[Project Id]],"000000")</f>
        <v>000000</v>
      </c>
      <c r="AT3218" s="42" t="e">
        <f>INDEX(Table11[Description],MATCH(tbl_TransDet_Exp[[#This Row],[Account]],Table11[GL Account],0))</f>
        <v>#N/A</v>
      </c>
      <c r="AU321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19" spans="2:47">
      <c r="B3219" s="11"/>
      <c r="C3219" s="243"/>
      <c r="D3219" s="243"/>
      <c r="E3219" s="11"/>
      <c r="F3219" s="11"/>
      <c r="G3219" s="11"/>
      <c r="H3219" s="11"/>
      <c r="I3219" s="11"/>
      <c r="J3219" s="11"/>
      <c r="K3219" s="11"/>
      <c r="L3219" s="11"/>
      <c r="M3219" s="11"/>
      <c r="N3219" s="11"/>
      <c r="O3219" s="244"/>
      <c r="P3219" s="11"/>
      <c r="Q3219" s="245"/>
      <c r="R3219" s="11"/>
      <c r="S3219" s="11"/>
      <c r="T3219" s="11"/>
      <c r="U3219" s="11"/>
      <c r="V3219" s="11"/>
      <c r="W3219" s="11"/>
      <c r="X3219" s="11"/>
      <c r="Y3219" s="11"/>
      <c r="Z3219" s="246"/>
      <c r="AA321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19" s="250" t="e">
        <f>IF(tbl_TransDet_Exp[[#This Row],[+/-  (HR GL Detail)]]&lt;&gt;"",tbl_TransDet_Exp[[#This Row],[+/-  (HR GL Detail)]],IF(#REF!&lt;&gt;"",#REF!,""))</f>
        <v>#REF!</v>
      </c>
      <c r="AC3219" s="250" t="str">
        <f t="shared" si="153"/>
        <v>https://financials.omni.fsu.edu/psp/sprdfi/EMPLOYEE/ERP/c/AUDIT_EXPENSE_FUNCTIONS.TE_EXP_SHEET_INQ.GBL?SHEET_ID=</v>
      </c>
      <c r="AD3219" s="250" t="str">
        <f t="shared" si="154"/>
        <v>&amp;PAGE=EX_SHEET_ENTRY</v>
      </c>
      <c r="AE3219" s="250" t="str">
        <f>IF(LEFT(tbl_TransDet_Exp[[#This Row],[Journal Id]],2)="EX",TEXT(tbl_TransDet_Exp[[#This Row],[Vch /Ex /PayId]],"0000000000"),"")</f>
        <v/>
      </c>
      <c r="AF3219" s="250" t="b">
        <f>IF(tbl_TransDet_Exp[[#This Row],[ER Lookup and Format]]&lt;&gt;"",CONCATENATE(tbl_TransDet_Exp[[#This Row],[https://financials.omni.fsu.edu/psp/sprdfi/EMPLOYEE/ERP/c/AUDIT_EXPENSE_FUNCTIONS.TE_EXP_SHEET_INQ.GBL?SHEET_ID=]],AE3219,tbl_TransDet_Exp[[#This Row],[&amp;PAGE=EX_SHEET_ENTRY]]))</f>
        <v>0</v>
      </c>
      <c r="AG3219" s="250" t="str">
        <f t="shared" si="155"/>
        <v>https://docmgmt.its.fsu.edu/NolijWeb/public/apiLoginCheck.jsp?redir=../documentviewer/%3FdocumentId%3D</v>
      </c>
      <c r="AH321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19" s="250" t="str">
        <f>tbl_TransDet_Exp[[#Headers],[&amp;TargetFrameName=None]]</f>
        <v>&amp;TargetFrameName=None</v>
      </c>
      <c r="AJ321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1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1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19" s="71"/>
      <c r="AN3219" s="22"/>
      <c r="AO3219" s="22"/>
      <c r="AP3219" s="208"/>
      <c r="AQ3219" s="42" t="e">
        <f>IF(tbl_TransDet_Exp[[#This Row],[Custom SR Type]]="",INDEX(SR_Lookup[Section Name],MATCH(tbl_TransDet_Exp[[#This Row],[Account]],SR_Lookup[Account],0)),tbl_TransDet_Exp[[#This Row],[Custom SR Type]])</f>
        <v>#N/A</v>
      </c>
      <c r="AR3219" s="42">
        <f>VALUE(CONCATENATE(C3219,TEXT(tbl_TransDet_Exp[[#This Row],[Pd]],"00")))</f>
        <v>0</v>
      </c>
      <c r="AS3219" s="42" t="str">
        <f>TEXT(tbl_TransDet_Exp[[#This Row],[Project Id]],"000000")</f>
        <v>000000</v>
      </c>
      <c r="AT3219" s="42" t="e">
        <f>INDEX(Table11[Description],MATCH(tbl_TransDet_Exp[[#This Row],[Account]],Table11[GL Account],0))</f>
        <v>#N/A</v>
      </c>
      <c r="AU321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0" spans="2:47">
      <c r="B3220" s="11"/>
      <c r="C3220" s="243"/>
      <c r="D3220" s="243"/>
      <c r="E3220" s="11"/>
      <c r="F3220" s="11"/>
      <c r="G3220" s="11"/>
      <c r="H3220" s="11"/>
      <c r="I3220" s="11"/>
      <c r="J3220" s="11"/>
      <c r="K3220" s="11"/>
      <c r="L3220" s="11"/>
      <c r="M3220" s="11"/>
      <c r="N3220" s="11"/>
      <c r="O3220" s="244"/>
      <c r="P3220" s="11"/>
      <c r="Q3220" s="245"/>
      <c r="R3220" s="11"/>
      <c r="S3220" s="11"/>
      <c r="T3220" s="11"/>
      <c r="U3220" s="11"/>
      <c r="V3220" s="11"/>
      <c r="W3220" s="11"/>
      <c r="X3220" s="11"/>
      <c r="Y3220" s="11"/>
      <c r="Z3220" s="246"/>
      <c r="AA322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0" s="250" t="e">
        <f>IF(tbl_TransDet_Exp[[#This Row],[+/-  (HR GL Detail)]]&lt;&gt;"",tbl_TransDet_Exp[[#This Row],[+/-  (HR GL Detail)]],IF(#REF!&lt;&gt;"",#REF!,""))</f>
        <v>#REF!</v>
      </c>
      <c r="AC3220" s="250" t="str">
        <f t="shared" si="153"/>
        <v>https://financials.omni.fsu.edu/psp/sprdfi/EMPLOYEE/ERP/c/AUDIT_EXPENSE_FUNCTIONS.TE_EXP_SHEET_INQ.GBL?SHEET_ID=</v>
      </c>
      <c r="AD3220" s="250" t="str">
        <f t="shared" si="154"/>
        <v>&amp;PAGE=EX_SHEET_ENTRY</v>
      </c>
      <c r="AE3220" s="250" t="str">
        <f>IF(LEFT(tbl_TransDet_Exp[[#This Row],[Journal Id]],2)="EX",TEXT(tbl_TransDet_Exp[[#This Row],[Vch /Ex /PayId]],"0000000000"),"")</f>
        <v/>
      </c>
      <c r="AF3220" s="250" t="b">
        <f>IF(tbl_TransDet_Exp[[#This Row],[ER Lookup and Format]]&lt;&gt;"",CONCATENATE(tbl_TransDet_Exp[[#This Row],[https://financials.omni.fsu.edu/psp/sprdfi/EMPLOYEE/ERP/c/AUDIT_EXPENSE_FUNCTIONS.TE_EXP_SHEET_INQ.GBL?SHEET_ID=]],AE3220,tbl_TransDet_Exp[[#This Row],[&amp;PAGE=EX_SHEET_ENTRY]]))</f>
        <v>0</v>
      </c>
      <c r="AG3220" s="250" t="str">
        <f t="shared" si="155"/>
        <v>https://docmgmt.its.fsu.edu/NolijWeb/public/apiLoginCheck.jsp?redir=../documentviewer/%3FdocumentId%3D</v>
      </c>
      <c r="AH322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0" s="250" t="str">
        <f>tbl_TransDet_Exp[[#Headers],[&amp;TargetFrameName=None]]</f>
        <v>&amp;TargetFrameName=None</v>
      </c>
      <c r="AJ322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0" s="71"/>
      <c r="AN3220" s="22"/>
      <c r="AO3220" s="22"/>
      <c r="AP3220" s="208"/>
      <c r="AQ3220" s="42" t="e">
        <f>IF(tbl_TransDet_Exp[[#This Row],[Custom SR Type]]="",INDEX(SR_Lookup[Section Name],MATCH(tbl_TransDet_Exp[[#This Row],[Account]],SR_Lookup[Account],0)),tbl_TransDet_Exp[[#This Row],[Custom SR Type]])</f>
        <v>#N/A</v>
      </c>
      <c r="AR3220" s="42">
        <f>VALUE(CONCATENATE(C3220,TEXT(tbl_TransDet_Exp[[#This Row],[Pd]],"00")))</f>
        <v>0</v>
      </c>
      <c r="AS3220" s="42" t="str">
        <f>TEXT(tbl_TransDet_Exp[[#This Row],[Project Id]],"000000")</f>
        <v>000000</v>
      </c>
      <c r="AT3220" s="42" t="e">
        <f>INDEX(Table11[Description],MATCH(tbl_TransDet_Exp[[#This Row],[Account]],Table11[GL Account],0))</f>
        <v>#N/A</v>
      </c>
      <c r="AU322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1" spans="2:47">
      <c r="B3221" s="11"/>
      <c r="C3221" s="243"/>
      <c r="D3221" s="243"/>
      <c r="E3221" s="11"/>
      <c r="F3221" s="11"/>
      <c r="G3221" s="11"/>
      <c r="H3221" s="11"/>
      <c r="I3221" s="11"/>
      <c r="J3221" s="11"/>
      <c r="K3221" s="11"/>
      <c r="L3221" s="11"/>
      <c r="M3221" s="11"/>
      <c r="N3221" s="11"/>
      <c r="O3221" s="244"/>
      <c r="P3221" s="11"/>
      <c r="Q3221" s="245"/>
      <c r="R3221" s="11"/>
      <c r="S3221" s="11"/>
      <c r="T3221" s="11"/>
      <c r="U3221" s="11"/>
      <c r="V3221" s="11"/>
      <c r="W3221" s="11"/>
      <c r="X3221" s="11"/>
      <c r="Y3221" s="11"/>
      <c r="Z3221" s="246"/>
      <c r="AA322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1" s="250" t="e">
        <f>IF(tbl_TransDet_Exp[[#This Row],[+/-  (HR GL Detail)]]&lt;&gt;"",tbl_TransDet_Exp[[#This Row],[+/-  (HR GL Detail)]],IF(#REF!&lt;&gt;"",#REF!,""))</f>
        <v>#REF!</v>
      </c>
      <c r="AC3221" s="250" t="str">
        <f t="shared" si="153"/>
        <v>https://financials.omni.fsu.edu/psp/sprdfi/EMPLOYEE/ERP/c/AUDIT_EXPENSE_FUNCTIONS.TE_EXP_SHEET_INQ.GBL?SHEET_ID=</v>
      </c>
      <c r="AD3221" s="250" t="str">
        <f t="shared" si="154"/>
        <v>&amp;PAGE=EX_SHEET_ENTRY</v>
      </c>
      <c r="AE3221" s="250" t="str">
        <f>IF(LEFT(tbl_TransDet_Exp[[#This Row],[Journal Id]],2)="EX",TEXT(tbl_TransDet_Exp[[#This Row],[Vch /Ex /PayId]],"0000000000"),"")</f>
        <v/>
      </c>
      <c r="AF3221" s="250" t="b">
        <f>IF(tbl_TransDet_Exp[[#This Row],[ER Lookup and Format]]&lt;&gt;"",CONCATENATE(tbl_TransDet_Exp[[#This Row],[https://financials.omni.fsu.edu/psp/sprdfi/EMPLOYEE/ERP/c/AUDIT_EXPENSE_FUNCTIONS.TE_EXP_SHEET_INQ.GBL?SHEET_ID=]],AE3221,tbl_TransDet_Exp[[#This Row],[&amp;PAGE=EX_SHEET_ENTRY]]))</f>
        <v>0</v>
      </c>
      <c r="AG3221" s="250" t="str">
        <f t="shared" si="155"/>
        <v>https://docmgmt.its.fsu.edu/NolijWeb/public/apiLoginCheck.jsp?redir=../documentviewer/%3FdocumentId%3D</v>
      </c>
      <c r="AH322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1" s="250" t="str">
        <f>tbl_TransDet_Exp[[#Headers],[&amp;TargetFrameName=None]]</f>
        <v>&amp;TargetFrameName=None</v>
      </c>
      <c r="AJ322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1" s="71"/>
      <c r="AN3221" s="22"/>
      <c r="AO3221" s="22"/>
      <c r="AP3221" s="208"/>
      <c r="AQ3221" s="42" t="e">
        <f>IF(tbl_TransDet_Exp[[#This Row],[Custom SR Type]]="",INDEX(SR_Lookup[Section Name],MATCH(tbl_TransDet_Exp[[#This Row],[Account]],SR_Lookup[Account],0)),tbl_TransDet_Exp[[#This Row],[Custom SR Type]])</f>
        <v>#N/A</v>
      </c>
      <c r="AR3221" s="42">
        <f>VALUE(CONCATENATE(C3221,TEXT(tbl_TransDet_Exp[[#This Row],[Pd]],"00")))</f>
        <v>0</v>
      </c>
      <c r="AS3221" s="42" t="str">
        <f>TEXT(tbl_TransDet_Exp[[#This Row],[Project Id]],"000000")</f>
        <v>000000</v>
      </c>
      <c r="AT3221" s="42" t="e">
        <f>INDEX(Table11[Description],MATCH(tbl_TransDet_Exp[[#This Row],[Account]],Table11[GL Account],0))</f>
        <v>#N/A</v>
      </c>
      <c r="AU322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2" spans="2:47">
      <c r="B3222" s="11"/>
      <c r="C3222" s="243"/>
      <c r="D3222" s="243"/>
      <c r="E3222" s="11"/>
      <c r="F3222" s="11"/>
      <c r="G3222" s="11"/>
      <c r="H3222" s="11"/>
      <c r="I3222" s="11"/>
      <c r="J3222" s="11"/>
      <c r="K3222" s="11"/>
      <c r="L3222" s="11"/>
      <c r="M3222" s="11"/>
      <c r="N3222" s="11"/>
      <c r="O3222" s="244"/>
      <c r="P3222" s="11"/>
      <c r="Q3222" s="245"/>
      <c r="R3222" s="11"/>
      <c r="S3222" s="11"/>
      <c r="T3222" s="11"/>
      <c r="U3222" s="11"/>
      <c r="V3222" s="11"/>
      <c r="W3222" s="11"/>
      <c r="X3222" s="11"/>
      <c r="Y3222" s="11"/>
      <c r="Z3222" s="246"/>
      <c r="AA322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2" s="250" t="e">
        <f>IF(tbl_TransDet_Exp[[#This Row],[+/-  (HR GL Detail)]]&lt;&gt;"",tbl_TransDet_Exp[[#This Row],[+/-  (HR GL Detail)]],IF(#REF!&lt;&gt;"",#REF!,""))</f>
        <v>#REF!</v>
      </c>
      <c r="AC3222" s="250" t="str">
        <f t="shared" si="153"/>
        <v>https://financials.omni.fsu.edu/psp/sprdfi/EMPLOYEE/ERP/c/AUDIT_EXPENSE_FUNCTIONS.TE_EXP_SHEET_INQ.GBL?SHEET_ID=</v>
      </c>
      <c r="AD3222" s="250" t="str">
        <f t="shared" si="154"/>
        <v>&amp;PAGE=EX_SHEET_ENTRY</v>
      </c>
      <c r="AE3222" s="250" t="str">
        <f>IF(LEFT(tbl_TransDet_Exp[[#This Row],[Journal Id]],2)="EX",TEXT(tbl_TransDet_Exp[[#This Row],[Vch /Ex /PayId]],"0000000000"),"")</f>
        <v/>
      </c>
      <c r="AF3222" s="250" t="b">
        <f>IF(tbl_TransDet_Exp[[#This Row],[ER Lookup and Format]]&lt;&gt;"",CONCATENATE(tbl_TransDet_Exp[[#This Row],[https://financials.omni.fsu.edu/psp/sprdfi/EMPLOYEE/ERP/c/AUDIT_EXPENSE_FUNCTIONS.TE_EXP_SHEET_INQ.GBL?SHEET_ID=]],AE3222,tbl_TransDet_Exp[[#This Row],[&amp;PAGE=EX_SHEET_ENTRY]]))</f>
        <v>0</v>
      </c>
      <c r="AG3222" s="250" t="str">
        <f t="shared" si="155"/>
        <v>https://docmgmt.its.fsu.edu/NolijWeb/public/apiLoginCheck.jsp?redir=../documentviewer/%3FdocumentId%3D</v>
      </c>
      <c r="AH322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2" s="250" t="str">
        <f>tbl_TransDet_Exp[[#Headers],[&amp;TargetFrameName=None]]</f>
        <v>&amp;TargetFrameName=None</v>
      </c>
      <c r="AJ322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2" s="71"/>
      <c r="AN3222" s="22"/>
      <c r="AO3222" s="22"/>
      <c r="AP3222" s="208"/>
      <c r="AQ3222" s="42" t="e">
        <f>IF(tbl_TransDet_Exp[[#This Row],[Custom SR Type]]="",INDEX(SR_Lookup[Section Name],MATCH(tbl_TransDet_Exp[[#This Row],[Account]],SR_Lookup[Account],0)),tbl_TransDet_Exp[[#This Row],[Custom SR Type]])</f>
        <v>#N/A</v>
      </c>
      <c r="AR3222" s="42">
        <f>VALUE(CONCATENATE(C3222,TEXT(tbl_TransDet_Exp[[#This Row],[Pd]],"00")))</f>
        <v>0</v>
      </c>
      <c r="AS3222" s="42" t="str">
        <f>TEXT(tbl_TransDet_Exp[[#This Row],[Project Id]],"000000")</f>
        <v>000000</v>
      </c>
      <c r="AT3222" s="42" t="e">
        <f>INDEX(Table11[Description],MATCH(tbl_TransDet_Exp[[#This Row],[Account]],Table11[GL Account],0))</f>
        <v>#N/A</v>
      </c>
      <c r="AU322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3" spans="2:47">
      <c r="B3223" s="11"/>
      <c r="C3223" s="243"/>
      <c r="D3223" s="243"/>
      <c r="E3223" s="11"/>
      <c r="F3223" s="11"/>
      <c r="G3223" s="11"/>
      <c r="H3223" s="11"/>
      <c r="I3223" s="11"/>
      <c r="J3223" s="11"/>
      <c r="K3223" s="11"/>
      <c r="L3223" s="11"/>
      <c r="M3223" s="11"/>
      <c r="N3223" s="11"/>
      <c r="O3223" s="244"/>
      <c r="P3223" s="11"/>
      <c r="Q3223" s="245"/>
      <c r="R3223" s="11"/>
      <c r="S3223" s="11"/>
      <c r="T3223" s="11"/>
      <c r="U3223" s="11"/>
      <c r="V3223" s="11"/>
      <c r="W3223" s="11"/>
      <c r="X3223" s="11"/>
      <c r="Y3223" s="11"/>
      <c r="Z3223" s="246"/>
      <c r="AA322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3" s="250" t="e">
        <f>IF(tbl_TransDet_Exp[[#This Row],[+/-  (HR GL Detail)]]&lt;&gt;"",tbl_TransDet_Exp[[#This Row],[+/-  (HR GL Detail)]],IF(#REF!&lt;&gt;"",#REF!,""))</f>
        <v>#REF!</v>
      </c>
      <c r="AC3223" s="250" t="str">
        <f t="shared" si="153"/>
        <v>https://financials.omni.fsu.edu/psp/sprdfi/EMPLOYEE/ERP/c/AUDIT_EXPENSE_FUNCTIONS.TE_EXP_SHEET_INQ.GBL?SHEET_ID=</v>
      </c>
      <c r="AD3223" s="250" t="str">
        <f t="shared" si="154"/>
        <v>&amp;PAGE=EX_SHEET_ENTRY</v>
      </c>
      <c r="AE3223" s="250" t="str">
        <f>IF(LEFT(tbl_TransDet_Exp[[#This Row],[Journal Id]],2)="EX",TEXT(tbl_TransDet_Exp[[#This Row],[Vch /Ex /PayId]],"0000000000"),"")</f>
        <v/>
      </c>
      <c r="AF3223" s="250" t="b">
        <f>IF(tbl_TransDet_Exp[[#This Row],[ER Lookup and Format]]&lt;&gt;"",CONCATENATE(tbl_TransDet_Exp[[#This Row],[https://financials.omni.fsu.edu/psp/sprdfi/EMPLOYEE/ERP/c/AUDIT_EXPENSE_FUNCTIONS.TE_EXP_SHEET_INQ.GBL?SHEET_ID=]],AE3223,tbl_TransDet_Exp[[#This Row],[&amp;PAGE=EX_SHEET_ENTRY]]))</f>
        <v>0</v>
      </c>
      <c r="AG3223" s="250" t="str">
        <f t="shared" si="155"/>
        <v>https://docmgmt.its.fsu.edu/NolijWeb/public/apiLoginCheck.jsp?redir=../documentviewer/%3FdocumentId%3D</v>
      </c>
      <c r="AH322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3" s="250" t="str">
        <f>tbl_TransDet_Exp[[#Headers],[&amp;TargetFrameName=None]]</f>
        <v>&amp;TargetFrameName=None</v>
      </c>
      <c r="AJ322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3" s="71"/>
      <c r="AN3223" s="22"/>
      <c r="AO3223" s="22"/>
      <c r="AP3223" s="208"/>
      <c r="AQ3223" s="42" t="e">
        <f>IF(tbl_TransDet_Exp[[#This Row],[Custom SR Type]]="",INDEX(SR_Lookup[Section Name],MATCH(tbl_TransDet_Exp[[#This Row],[Account]],SR_Lookup[Account],0)),tbl_TransDet_Exp[[#This Row],[Custom SR Type]])</f>
        <v>#N/A</v>
      </c>
      <c r="AR3223" s="42">
        <f>VALUE(CONCATENATE(C3223,TEXT(tbl_TransDet_Exp[[#This Row],[Pd]],"00")))</f>
        <v>0</v>
      </c>
      <c r="AS3223" s="42" t="str">
        <f>TEXT(tbl_TransDet_Exp[[#This Row],[Project Id]],"000000")</f>
        <v>000000</v>
      </c>
      <c r="AT3223" s="42" t="e">
        <f>INDEX(Table11[Description],MATCH(tbl_TransDet_Exp[[#This Row],[Account]],Table11[GL Account],0))</f>
        <v>#N/A</v>
      </c>
      <c r="AU322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4" spans="2:47">
      <c r="B3224" s="11"/>
      <c r="C3224" s="243"/>
      <c r="D3224" s="243"/>
      <c r="E3224" s="11"/>
      <c r="F3224" s="11"/>
      <c r="G3224" s="11"/>
      <c r="H3224" s="11"/>
      <c r="I3224" s="11"/>
      <c r="J3224" s="11"/>
      <c r="K3224" s="11"/>
      <c r="L3224" s="11"/>
      <c r="M3224" s="11"/>
      <c r="N3224" s="11"/>
      <c r="O3224" s="244"/>
      <c r="P3224" s="11"/>
      <c r="Q3224" s="245"/>
      <c r="R3224" s="11"/>
      <c r="S3224" s="11"/>
      <c r="T3224" s="11"/>
      <c r="U3224" s="11"/>
      <c r="V3224" s="11"/>
      <c r="W3224" s="11"/>
      <c r="X3224" s="11"/>
      <c r="Y3224" s="11"/>
      <c r="Z3224" s="246"/>
      <c r="AA322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4" s="250" t="e">
        <f>IF(tbl_TransDet_Exp[[#This Row],[+/-  (HR GL Detail)]]&lt;&gt;"",tbl_TransDet_Exp[[#This Row],[+/-  (HR GL Detail)]],IF(#REF!&lt;&gt;"",#REF!,""))</f>
        <v>#REF!</v>
      </c>
      <c r="AC3224" s="250" t="str">
        <f t="shared" si="153"/>
        <v>https://financials.omni.fsu.edu/psp/sprdfi/EMPLOYEE/ERP/c/AUDIT_EXPENSE_FUNCTIONS.TE_EXP_SHEET_INQ.GBL?SHEET_ID=</v>
      </c>
      <c r="AD3224" s="250" t="str">
        <f t="shared" si="154"/>
        <v>&amp;PAGE=EX_SHEET_ENTRY</v>
      </c>
      <c r="AE3224" s="250" t="str">
        <f>IF(LEFT(tbl_TransDet_Exp[[#This Row],[Journal Id]],2)="EX",TEXT(tbl_TransDet_Exp[[#This Row],[Vch /Ex /PayId]],"0000000000"),"")</f>
        <v/>
      </c>
      <c r="AF3224" s="250" t="b">
        <f>IF(tbl_TransDet_Exp[[#This Row],[ER Lookup and Format]]&lt;&gt;"",CONCATENATE(tbl_TransDet_Exp[[#This Row],[https://financials.omni.fsu.edu/psp/sprdfi/EMPLOYEE/ERP/c/AUDIT_EXPENSE_FUNCTIONS.TE_EXP_SHEET_INQ.GBL?SHEET_ID=]],AE3224,tbl_TransDet_Exp[[#This Row],[&amp;PAGE=EX_SHEET_ENTRY]]))</f>
        <v>0</v>
      </c>
      <c r="AG3224" s="250" t="str">
        <f t="shared" si="155"/>
        <v>https://docmgmt.its.fsu.edu/NolijWeb/public/apiLoginCheck.jsp?redir=../documentviewer/%3FdocumentId%3D</v>
      </c>
      <c r="AH322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4" s="250" t="str">
        <f>tbl_TransDet_Exp[[#Headers],[&amp;TargetFrameName=None]]</f>
        <v>&amp;TargetFrameName=None</v>
      </c>
      <c r="AJ322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4" s="71"/>
      <c r="AN3224" s="22"/>
      <c r="AO3224" s="22"/>
      <c r="AP3224" s="208"/>
      <c r="AQ3224" s="42" t="e">
        <f>IF(tbl_TransDet_Exp[[#This Row],[Custom SR Type]]="",INDEX(SR_Lookup[Section Name],MATCH(tbl_TransDet_Exp[[#This Row],[Account]],SR_Lookup[Account],0)),tbl_TransDet_Exp[[#This Row],[Custom SR Type]])</f>
        <v>#N/A</v>
      </c>
      <c r="AR3224" s="42">
        <f>VALUE(CONCATENATE(C3224,TEXT(tbl_TransDet_Exp[[#This Row],[Pd]],"00")))</f>
        <v>0</v>
      </c>
      <c r="AS3224" s="42" t="str">
        <f>TEXT(tbl_TransDet_Exp[[#This Row],[Project Id]],"000000")</f>
        <v>000000</v>
      </c>
      <c r="AT3224" s="42" t="e">
        <f>INDEX(Table11[Description],MATCH(tbl_TransDet_Exp[[#This Row],[Account]],Table11[GL Account],0))</f>
        <v>#N/A</v>
      </c>
      <c r="AU322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5" spans="2:47">
      <c r="B3225" s="11"/>
      <c r="C3225" s="243"/>
      <c r="D3225" s="243"/>
      <c r="E3225" s="11"/>
      <c r="F3225" s="11"/>
      <c r="G3225" s="11"/>
      <c r="H3225" s="11"/>
      <c r="I3225" s="11"/>
      <c r="J3225" s="11"/>
      <c r="K3225" s="11"/>
      <c r="L3225" s="11"/>
      <c r="M3225" s="11"/>
      <c r="N3225" s="11"/>
      <c r="O3225" s="244"/>
      <c r="P3225" s="11"/>
      <c r="Q3225" s="245"/>
      <c r="R3225" s="11"/>
      <c r="S3225" s="11"/>
      <c r="T3225" s="11"/>
      <c r="U3225" s="11"/>
      <c r="V3225" s="11"/>
      <c r="W3225" s="11"/>
      <c r="X3225" s="11"/>
      <c r="Y3225" s="11"/>
      <c r="Z3225" s="246"/>
      <c r="AA322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5" s="250" t="e">
        <f>IF(tbl_TransDet_Exp[[#This Row],[+/-  (HR GL Detail)]]&lt;&gt;"",tbl_TransDet_Exp[[#This Row],[+/-  (HR GL Detail)]],IF(#REF!&lt;&gt;"",#REF!,""))</f>
        <v>#REF!</v>
      </c>
      <c r="AC3225" s="250" t="str">
        <f t="shared" si="153"/>
        <v>https://financials.omni.fsu.edu/psp/sprdfi/EMPLOYEE/ERP/c/AUDIT_EXPENSE_FUNCTIONS.TE_EXP_SHEET_INQ.GBL?SHEET_ID=</v>
      </c>
      <c r="AD3225" s="250" t="str">
        <f t="shared" si="154"/>
        <v>&amp;PAGE=EX_SHEET_ENTRY</v>
      </c>
      <c r="AE3225" s="250" t="str">
        <f>IF(LEFT(tbl_TransDet_Exp[[#This Row],[Journal Id]],2)="EX",TEXT(tbl_TransDet_Exp[[#This Row],[Vch /Ex /PayId]],"0000000000"),"")</f>
        <v/>
      </c>
      <c r="AF3225" s="250" t="b">
        <f>IF(tbl_TransDet_Exp[[#This Row],[ER Lookup and Format]]&lt;&gt;"",CONCATENATE(tbl_TransDet_Exp[[#This Row],[https://financials.omni.fsu.edu/psp/sprdfi/EMPLOYEE/ERP/c/AUDIT_EXPENSE_FUNCTIONS.TE_EXP_SHEET_INQ.GBL?SHEET_ID=]],AE3225,tbl_TransDet_Exp[[#This Row],[&amp;PAGE=EX_SHEET_ENTRY]]))</f>
        <v>0</v>
      </c>
      <c r="AG3225" s="250" t="str">
        <f t="shared" si="155"/>
        <v>https://docmgmt.its.fsu.edu/NolijWeb/public/apiLoginCheck.jsp?redir=../documentviewer/%3FdocumentId%3D</v>
      </c>
      <c r="AH322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5" s="250" t="str">
        <f>tbl_TransDet_Exp[[#Headers],[&amp;TargetFrameName=None]]</f>
        <v>&amp;TargetFrameName=None</v>
      </c>
      <c r="AJ322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5" s="71"/>
      <c r="AN3225" s="22"/>
      <c r="AO3225" s="22"/>
      <c r="AP3225" s="208"/>
      <c r="AQ3225" s="42" t="e">
        <f>IF(tbl_TransDet_Exp[[#This Row],[Custom SR Type]]="",INDEX(SR_Lookup[Section Name],MATCH(tbl_TransDet_Exp[[#This Row],[Account]],SR_Lookup[Account],0)),tbl_TransDet_Exp[[#This Row],[Custom SR Type]])</f>
        <v>#N/A</v>
      </c>
      <c r="AR3225" s="42">
        <f>VALUE(CONCATENATE(C3225,TEXT(tbl_TransDet_Exp[[#This Row],[Pd]],"00")))</f>
        <v>0</v>
      </c>
      <c r="AS3225" s="42" t="str">
        <f>TEXT(tbl_TransDet_Exp[[#This Row],[Project Id]],"000000")</f>
        <v>000000</v>
      </c>
      <c r="AT3225" s="42" t="e">
        <f>INDEX(Table11[Description],MATCH(tbl_TransDet_Exp[[#This Row],[Account]],Table11[GL Account],0))</f>
        <v>#N/A</v>
      </c>
      <c r="AU322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6" spans="2:47">
      <c r="B3226" s="11"/>
      <c r="C3226" s="243"/>
      <c r="D3226" s="243"/>
      <c r="E3226" s="11"/>
      <c r="F3226" s="11"/>
      <c r="G3226" s="11"/>
      <c r="H3226" s="11"/>
      <c r="I3226" s="11"/>
      <c r="J3226" s="11"/>
      <c r="K3226" s="11"/>
      <c r="L3226" s="11"/>
      <c r="M3226" s="11"/>
      <c r="N3226" s="11"/>
      <c r="O3226" s="244"/>
      <c r="P3226" s="11"/>
      <c r="Q3226" s="245"/>
      <c r="R3226" s="11"/>
      <c r="S3226" s="11"/>
      <c r="T3226" s="11"/>
      <c r="U3226" s="11"/>
      <c r="V3226" s="11"/>
      <c r="W3226" s="11"/>
      <c r="X3226" s="11"/>
      <c r="Y3226" s="11"/>
      <c r="Z3226" s="246"/>
      <c r="AA322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6" s="250" t="e">
        <f>IF(tbl_TransDet_Exp[[#This Row],[+/-  (HR GL Detail)]]&lt;&gt;"",tbl_TransDet_Exp[[#This Row],[+/-  (HR GL Detail)]],IF(#REF!&lt;&gt;"",#REF!,""))</f>
        <v>#REF!</v>
      </c>
      <c r="AC3226" s="250" t="str">
        <f t="shared" si="153"/>
        <v>https://financials.omni.fsu.edu/psp/sprdfi/EMPLOYEE/ERP/c/AUDIT_EXPENSE_FUNCTIONS.TE_EXP_SHEET_INQ.GBL?SHEET_ID=</v>
      </c>
      <c r="AD3226" s="250" t="str">
        <f t="shared" si="154"/>
        <v>&amp;PAGE=EX_SHEET_ENTRY</v>
      </c>
      <c r="AE3226" s="250" t="str">
        <f>IF(LEFT(tbl_TransDet_Exp[[#This Row],[Journal Id]],2)="EX",TEXT(tbl_TransDet_Exp[[#This Row],[Vch /Ex /PayId]],"0000000000"),"")</f>
        <v/>
      </c>
      <c r="AF3226" s="250" t="b">
        <f>IF(tbl_TransDet_Exp[[#This Row],[ER Lookup and Format]]&lt;&gt;"",CONCATENATE(tbl_TransDet_Exp[[#This Row],[https://financials.omni.fsu.edu/psp/sprdfi/EMPLOYEE/ERP/c/AUDIT_EXPENSE_FUNCTIONS.TE_EXP_SHEET_INQ.GBL?SHEET_ID=]],AE3226,tbl_TransDet_Exp[[#This Row],[&amp;PAGE=EX_SHEET_ENTRY]]))</f>
        <v>0</v>
      </c>
      <c r="AG3226" s="250" t="str">
        <f t="shared" si="155"/>
        <v>https://docmgmt.its.fsu.edu/NolijWeb/public/apiLoginCheck.jsp?redir=../documentviewer/%3FdocumentId%3D</v>
      </c>
      <c r="AH322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6" s="250" t="str">
        <f>tbl_TransDet_Exp[[#Headers],[&amp;TargetFrameName=None]]</f>
        <v>&amp;TargetFrameName=None</v>
      </c>
      <c r="AJ322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6" s="71"/>
      <c r="AN3226" s="22"/>
      <c r="AO3226" s="22"/>
      <c r="AP3226" s="208"/>
      <c r="AQ3226" s="42" t="e">
        <f>IF(tbl_TransDet_Exp[[#This Row],[Custom SR Type]]="",INDEX(SR_Lookup[Section Name],MATCH(tbl_TransDet_Exp[[#This Row],[Account]],SR_Lookup[Account],0)),tbl_TransDet_Exp[[#This Row],[Custom SR Type]])</f>
        <v>#N/A</v>
      </c>
      <c r="AR3226" s="42">
        <f>VALUE(CONCATENATE(C3226,TEXT(tbl_TransDet_Exp[[#This Row],[Pd]],"00")))</f>
        <v>0</v>
      </c>
      <c r="AS3226" s="42" t="str">
        <f>TEXT(tbl_TransDet_Exp[[#This Row],[Project Id]],"000000")</f>
        <v>000000</v>
      </c>
      <c r="AT3226" s="42" t="e">
        <f>INDEX(Table11[Description],MATCH(tbl_TransDet_Exp[[#This Row],[Account]],Table11[GL Account],0))</f>
        <v>#N/A</v>
      </c>
      <c r="AU322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7" spans="2:47">
      <c r="B3227" s="11"/>
      <c r="C3227" s="243"/>
      <c r="D3227" s="243"/>
      <c r="E3227" s="11"/>
      <c r="F3227" s="11"/>
      <c r="G3227" s="11"/>
      <c r="H3227" s="11"/>
      <c r="I3227" s="11"/>
      <c r="J3227" s="11"/>
      <c r="K3227" s="11"/>
      <c r="L3227" s="11"/>
      <c r="M3227" s="11"/>
      <c r="N3227" s="11"/>
      <c r="O3227" s="244"/>
      <c r="P3227" s="11"/>
      <c r="Q3227" s="245"/>
      <c r="R3227" s="11"/>
      <c r="S3227" s="11"/>
      <c r="T3227" s="11"/>
      <c r="U3227" s="11"/>
      <c r="V3227" s="11"/>
      <c r="W3227" s="11"/>
      <c r="X3227" s="11"/>
      <c r="Y3227" s="11"/>
      <c r="Z3227" s="246"/>
      <c r="AA322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7" s="250" t="e">
        <f>IF(tbl_TransDet_Exp[[#This Row],[+/-  (HR GL Detail)]]&lt;&gt;"",tbl_TransDet_Exp[[#This Row],[+/-  (HR GL Detail)]],IF(#REF!&lt;&gt;"",#REF!,""))</f>
        <v>#REF!</v>
      </c>
      <c r="AC3227" s="250" t="str">
        <f t="shared" si="153"/>
        <v>https://financials.omni.fsu.edu/psp/sprdfi/EMPLOYEE/ERP/c/AUDIT_EXPENSE_FUNCTIONS.TE_EXP_SHEET_INQ.GBL?SHEET_ID=</v>
      </c>
      <c r="AD3227" s="250" t="str">
        <f t="shared" si="154"/>
        <v>&amp;PAGE=EX_SHEET_ENTRY</v>
      </c>
      <c r="AE3227" s="250" t="str">
        <f>IF(LEFT(tbl_TransDet_Exp[[#This Row],[Journal Id]],2)="EX",TEXT(tbl_TransDet_Exp[[#This Row],[Vch /Ex /PayId]],"0000000000"),"")</f>
        <v/>
      </c>
      <c r="AF3227" s="250" t="b">
        <f>IF(tbl_TransDet_Exp[[#This Row],[ER Lookup and Format]]&lt;&gt;"",CONCATENATE(tbl_TransDet_Exp[[#This Row],[https://financials.omni.fsu.edu/psp/sprdfi/EMPLOYEE/ERP/c/AUDIT_EXPENSE_FUNCTIONS.TE_EXP_SHEET_INQ.GBL?SHEET_ID=]],AE3227,tbl_TransDet_Exp[[#This Row],[&amp;PAGE=EX_SHEET_ENTRY]]))</f>
        <v>0</v>
      </c>
      <c r="AG3227" s="250" t="str">
        <f t="shared" si="155"/>
        <v>https://docmgmt.its.fsu.edu/NolijWeb/public/apiLoginCheck.jsp?redir=../documentviewer/%3FdocumentId%3D</v>
      </c>
      <c r="AH322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7" s="250" t="str">
        <f>tbl_TransDet_Exp[[#Headers],[&amp;TargetFrameName=None]]</f>
        <v>&amp;TargetFrameName=None</v>
      </c>
      <c r="AJ322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7" s="71"/>
      <c r="AN3227" s="22"/>
      <c r="AO3227" s="22"/>
      <c r="AP3227" s="208"/>
      <c r="AQ3227" s="42" t="e">
        <f>IF(tbl_TransDet_Exp[[#This Row],[Custom SR Type]]="",INDEX(SR_Lookup[Section Name],MATCH(tbl_TransDet_Exp[[#This Row],[Account]],SR_Lookup[Account],0)),tbl_TransDet_Exp[[#This Row],[Custom SR Type]])</f>
        <v>#N/A</v>
      </c>
      <c r="AR3227" s="42">
        <f>VALUE(CONCATENATE(C3227,TEXT(tbl_TransDet_Exp[[#This Row],[Pd]],"00")))</f>
        <v>0</v>
      </c>
      <c r="AS3227" s="42" t="str">
        <f>TEXT(tbl_TransDet_Exp[[#This Row],[Project Id]],"000000")</f>
        <v>000000</v>
      </c>
      <c r="AT3227" s="42" t="e">
        <f>INDEX(Table11[Description],MATCH(tbl_TransDet_Exp[[#This Row],[Account]],Table11[GL Account],0))</f>
        <v>#N/A</v>
      </c>
      <c r="AU322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8" spans="2:47">
      <c r="B3228" s="11"/>
      <c r="C3228" s="243"/>
      <c r="D3228" s="243"/>
      <c r="E3228" s="11"/>
      <c r="F3228" s="11"/>
      <c r="G3228" s="11"/>
      <c r="H3228" s="11"/>
      <c r="I3228" s="11"/>
      <c r="J3228" s="11"/>
      <c r="K3228" s="11"/>
      <c r="L3228" s="11"/>
      <c r="M3228" s="11"/>
      <c r="N3228" s="11"/>
      <c r="O3228" s="244"/>
      <c r="P3228" s="11"/>
      <c r="Q3228" s="245"/>
      <c r="R3228" s="11"/>
      <c r="S3228" s="11"/>
      <c r="T3228" s="11"/>
      <c r="U3228" s="11"/>
      <c r="V3228" s="11"/>
      <c r="W3228" s="11"/>
      <c r="X3228" s="11"/>
      <c r="Y3228" s="11"/>
      <c r="Z3228" s="246"/>
      <c r="AA322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8" s="250" t="e">
        <f>IF(tbl_TransDet_Exp[[#This Row],[+/-  (HR GL Detail)]]&lt;&gt;"",tbl_TransDet_Exp[[#This Row],[+/-  (HR GL Detail)]],IF(#REF!&lt;&gt;"",#REF!,""))</f>
        <v>#REF!</v>
      </c>
      <c r="AC3228" s="250" t="str">
        <f t="shared" si="153"/>
        <v>https://financials.omni.fsu.edu/psp/sprdfi/EMPLOYEE/ERP/c/AUDIT_EXPENSE_FUNCTIONS.TE_EXP_SHEET_INQ.GBL?SHEET_ID=</v>
      </c>
      <c r="AD3228" s="250" t="str">
        <f t="shared" si="154"/>
        <v>&amp;PAGE=EX_SHEET_ENTRY</v>
      </c>
      <c r="AE3228" s="250" t="str">
        <f>IF(LEFT(tbl_TransDet_Exp[[#This Row],[Journal Id]],2)="EX",TEXT(tbl_TransDet_Exp[[#This Row],[Vch /Ex /PayId]],"0000000000"),"")</f>
        <v/>
      </c>
      <c r="AF3228" s="250" t="b">
        <f>IF(tbl_TransDet_Exp[[#This Row],[ER Lookup and Format]]&lt;&gt;"",CONCATENATE(tbl_TransDet_Exp[[#This Row],[https://financials.omni.fsu.edu/psp/sprdfi/EMPLOYEE/ERP/c/AUDIT_EXPENSE_FUNCTIONS.TE_EXP_SHEET_INQ.GBL?SHEET_ID=]],AE3228,tbl_TransDet_Exp[[#This Row],[&amp;PAGE=EX_SHEET_ENTRY]]))</f>
        <v>0</v>
      </c>
      <c r="AG3228" s="250" t="str">
        <f t="shared" si="155"/>
        <v>https://docmgmt.its.fsu.edu/NolijWeb/public/apiLoginCheck.jsp?redir=../documentviewer/%3FdocumentId%3D</v>
      </c>
      <c r="AH322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8" s="250" t="str">
        <f>tbl_TransDet_Exp[[#Headers],[&amp;TargetFrameName=None]]</f>
        <v>&amp;TargetFrameName=None</v>
      </c>
      <c r="AJ322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8" s="71"/>
      <c r="AN3228" s="22"/>
      <c r="AO3228" s="22"/>
      <c r="AP3228" s="208"/>
      <c r="AQ3228" s="42" t="e">
        <f>IF(tbl_TransDet_Exp[[#This Row],[Custom SR Type]]="",INDEX(SR_Lookup[Section Name],MATCH(tbl_TransDet_Exp[[#This Row],[Account]],SR_Lookup[Account],0)),tbl_TransDet_Exp[[#This Row],[Custom SR Type]])</f>
        <v>#N/A</v>
      </c>
      <c r="AR3228" s="42">
        <f>VALUE(CONCATENATE(C3228,TEXT(tbl_TransDet_Exp[[#This Row],[Pd]],"00")))</f>
        <v>0</v>
      </c>
      <c r="AS3228" s="42" t="str">
        <f>TEXT(tbl_TransDet_Exp[[#This Row],[Project Id]],"000000")</f>
        <v>000000</v>
      </c>
      <c r="AT3228" s="42" t="e">
        <f>INDEX(Table11[Description],MATCH(tbl_TransDet_Exp[[#This Row],[Account]],Table11[GL Account],0))</f>
        <v>#N/A</v>
      </c>
      <c r="AU322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29" spans="2:47">
      <c r="B3229" s="11"/>
      <c r="C3229" s="243"/>
      <c r="D3229" s="243"/>
      <c r="E3229" s="11"/>
      <c r="F3229" s="11"/>
      <c r="G3229" s="11"/>
      <c r="H3229" s="11"/>
      <c r="I3229" s="11"/>
      <c r="J3229" s="11"/>
      <c r="K3229" s="11"/>
      <c r="L3229" s="11"/>
      <c r="M3229" s="11"/>
      <c r="N3229" s="11"/>
      <c r="O3229" s="244"/>
      <c r="P3229" s="11"/>
      <c r="Q3229" s="245"/>
      <c r="R3229" s="11"/>
      <c r="S3229" s="11"/>
      <c r="T3229" s="11"/>
      <c r="U3229" s="11"/>
      <c r="V3229" s="11"/>
      <c r="W3229" s="11"/>
      <c r="X3229" s="11"/>
      <c r="Y3229" s="11"/>
      <c r="Z3229" s="246"/>
      <c r="AA322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29" s="250" t="e">
        <f>IF(tbl_TransDet_Exp[[#This Row],[+/-  (HR GL Detail)]]&lt;&gt;"",tbl_TransDet_Exp[[#This Row],[+/-  (HR GL Detail)]],IF(#REF!&lt;&gt;"",#REF!,""))</f>
        <v>#REF!</v>
      </c>
      <c r="AC3229" s="250" t="str">
        <f t="shared" si="153"/>
        <v>https://financials.omni.fsu.edu/psp/sprdfi/EMPLOYEE/ERP/c/AUDIT_EXPENSE_FUNCTIONS.TE_EXP_SHEET_INQ.GBL?SHEET_ID=</v>
      </c>
      <c r="AD3229" s="250" t="str">
        <f t="shared" si="154"/>
        <v>&amp;PAGE=EX_SHEET_ENTRY</v>
      </c>
      <c r="AE3229" s="250" t="str">
        <f>IF(LEFT(tbl_TransDet_Exp[[#This Row],[Journal Id]],2)="EX",TEXT(tbl_TransDet_Exp[[#This Row],[Vch /Ex /PayId]],"0000000000"),"")</f>
        <v/>
      </c>
      <c r="AF3229" s="250" t="b">
        <f>IF(tbl_TransDet_Exp[[#This Row],[ER Lookup and Format]]&lt;&gt;"",CONCATENATE(tbl_TransDet_Exp[[#This Row],[https://financials.omni.fsu.edu/psp/sprdfi/EMPLOYEE/ERP/c/AUDIT_EXPENSE_FUNCTIONS.TE_EXP_SHEET_INQ.GBL?SHEET_ID=]],AE3229,tbl_TransDet_Exp[[#This Row],[&amp;PAGE=EX_SHEET_ENTRY]]))</f>
        <v>0</v>
      </c>
      <c r="AG3229" s="250" t="str">
        <f t="shared" si="155"/>
        <v>https://docmgmt.its.fsu.edu/NolijWeb/public/apiLoginCheck.jsp?redir=../documentviewer/%3FdocumentId%3D</v>
      </c>
      <c r="AH322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29" s="250" t="str">
        <f>tbl_TransDet_Exp[[#Headers],[&amp;TargetFrameName=None]]</f>
        <v>&amp;TargetFrameName=None</v>
      </c>
      <c r="AJ322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2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2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29" s="71"/>
      <c r="AN3229" s="22"/>
      <c r="AO3229" s="22"/>
      <c r="AP3229" s="208"/>
      <c r="AQ3229" s="42" t="e">
        <f>IF(tbl_TransDet_Exp[[#This Row],[Custom SR Type]]="",INDEX(SR_Lookup[Section Name],MATCH(tbl_TransDet_Exp[[#This Row],[Account]],SR_Lookup[Account],0)),tbl_TransDet_Exp[[#This Row],[Custom SR Type]])</f>
        <v>#N/A</v>
      </c>
      <c r="AR3229" s="42">
        <f>VALUE(CONCATENATE(C3229,TEXT(tbl_TransDet_Exp[[#This Row],[Pd]],"00")))</f>
        <v>0</v>
      </c>
      <c r="AS3229" s="42" t="str">
        <f>TEXT(tbl_TransDet_Exp[[#This Row],[Project Id]],"000000")</f>
        <v>000000</v>
      </c>
      <c r="AT3229" s="42" t="e">
        <f>INDEX(Table11[Description],MATCH(tbl_TransDet_Exp[[#This Row],[Account]],Table11[GL Account],0))</f>
        <v>#N/A</v>
      </c>
      <c r="AU322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0" spans="2:47">
      <c r="B3230" s="11"/>
      <c r="C3230" s="243"/>
      <c r="D3230" s="243"/>
      <c r="E3230" s="11"/>
      <c r="F3230" s="11"/>
      <c r="G3230" s="11"/>
      <c r="H3230" s="11"/>
      <c r="I3230" s="11"/>
      <c r="J3230" s="11"/>
      <c r="K3230" s="11"/>
      <c r="L3230" s="11"/>
      <c r="M3230" s="11"/>
      <c r="N3230" s="11"/>
      <c r="O3230" s="244"/>
      <c r="P3230" s="11"/>
      <c r="Q3230" s="245"/>
      <c r="R3230" s="11"/>
      <c r="S3230" s="11"/>
      <c r="T3230" s="11"/>
      <c r="U3230" s="11"/>
      <c r="V3230" s="11"/>
      <c r="W3230" s="11"/>
      <c r="X3230" s="11"/>
      <c r="Y3230" s="11"/>
      <c r="Z3230" s="246"/>
      <c r="AA323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0" s="250" t="e">
        <f>IF(tbl_TransDet_Exp[[#This Row],[+/-  (HR GL Detail)]]&lt;&gt;"",tbl_TransDet_Exp[[#This Row],[+/-  (HR GL Detail)]],IF(#REF!&lt;&gt;"",#REF!,""))</f>
        <v>#REF!</v>
      </c>
      <c r="AC3230" s="250" t="str">
        <f t="shared" si="153"/>
        <v>https://financials.omni.fsu.edu/psp/sprdfi/EMPLOYEE/ERP/c/AUDIT_EXPENSE_FUNCTIONS.TE_EXP_SHEET_INQ.GBL?SHEET_ID=</v>
      </c>
      <c r="AD3230" s="250" t="str">
        <f t="shared" si="154"/>
        <v>&amp;PAGE=EX_SHEET_ENTRY</v>
      </c>
      <c r="AE3230" s="250" t="str">
        <f>IF(LEFT(tbl_TransDet_Exp[[#This Row],[Journal Id]],2)="EX",TEXT(tbl_TransDet_Exp[[#This Row],[Vch /Ex /PayId]],"0000000000"),"")</f>
        <v/>
      </c>
      <c r="AF3230" s="250" t="b">
        <f>IF(tbl_TransDet_Exp[[#This Row],[ER Lookup and Format]]&lt;&gt;"",CONCATENATE(tbl_TransDet_Exp[[#This Row],[https://financials.omni.fsu.edu/psp/sprdfi/EMPLOYEE/ERP/c/AUDIT_EXPENSE_FUNCTIONS.TE_EXP_SHEET_INQ.GBL?SHEET_ID=]],AE3230,tbl_TransDet_Exp[[#This Row],[&amp;PAGE=EX_SHEET_ENTRY]]))</f>
        <v>0</v>
      </c>
      <c r="AG3230" s="250" t="str">
        <f t="shared" si="155"/>
        <v>https://docmgmt.its.fsu.edu/NolijWeb/public/apiLoginCheck.jsp?redir=../documentviewer/%3FdocumentId%3D</v>
      </c>
      <c r="AH323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0" s="250" t="str">
        <f>tbl_TransDet_Exp[[#Headers],[&amp;TargetFrameName=None]]</f>
        <v>&amp;TargetFrameName=None</v>
      </c>
      <c r="AJ323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0" s="71"/>
      <c r="AN3230" s="22"/>
      <c r="AO3230" s="22"/>
      <c r="AP3230" s="208"/>
      <c r="AQ3230" s="42" t="e">
        <f>IF(tbl_TransDet_Exp[[#This Row],[Custom SR Type]]="",INDEX(SR_Lookup[Section Name],MATCH(tbl_TransDet_Exp[[#This Row],[Account]],SR_Lookup[Account],0)),tbl_TransDet_Exp[[#This Row],[Custom SR Type]])</f>
        <v>#N/A</v>
      </c>
      <c r="AR3230" s="42">
        <f>VALUE(CONCATENATE(C3230,TEXT(tbl_TransDet_Exp[[#This Row],[Pd]],"00")))</f>
        <v>0</v>
      </c>
      <c r="AS3230" s="42" t="str">
        <f>TEXT(tbl_TransDet_Exp[[#This Row],[Project Id]],"000000")</f>
        <v>000000</v>
      </c>
      <c r="AT3230" s="42" t="e">
        <f>INDEX(Table11[Description],MATCH(tbl_TransDet_Exp[[#This Row],[Account]],Table11[GL Account],0))</f>
        <v>#N/A</v>
      </c>
      <c r="AU323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1" spans="2:47">
      <c r="B3231" s="11"/>
      <c r="C3231" s="243"/>
      <c r="D3231" s="243"/>
      <c r="E3231" s="11"/>
      <c r="F3231" s="11"/>
      <c r="G3231" s="11"/>
      <c r="H3231" s="11"/>
      <c r="I3231" s="11"/>
      <c r="J3231" s="11"/>
      <c r="K3231" s="11"/>
      <c r="L3231" s="11"/>
      <c r="M3231" s="11"/>
      <c r="N3231" s="11"/>
      <c r="O3231" s="244"/>
      <c r="P3231" s="11"/>
      <c r="Q3231" s="245"/>
      <c r="R3231" s="11"/>
      <c r="S3231" s="11"/>
      <c r="T3231" s="11"/>
      <c r="U3231" s="11"/>
      <c r="V3231" s="11"/>
      <c r="W3231" s="11"/>
      <c r="X3231" s="11"/>
      <c r="Y3231" s="11"/>
      <c r="Z3231" s="246"/>
      <c r="AA323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1" s="250" t="e">
        <f>IF(tbl_TransDet_Exp[[#This Row],[+/-  (HR GL Detail)]]&lt;&gt;"",tbl_TransDet_Exp[[#This Row],[+/-  (HR GL Detail)]],IF(#REF!&lt;&gt;"",#REF!,""))</f>
        <v>#REF!</v>
      </c>
      <c r="AC3231" s="250" t="str">
        <f t="shared" si="153"/>
        <v>https://financials.omni.fsu.edu/psp/sprdfi/EMPLOYEE/ERP/c/AUDIT_EXPENSE_FUNCTIONS.TE_EXP_SHEET_INQ.GBL?SHEET_ID=</v>
      </c>
      <c r="AD3231" s="250" t="str">
        <f t="shared" si="154"/>
        <v>&amp;PAGE=EX_SHEET_ENTRY</v>
      </c>
      <c r="AE3231" s="250" t="str">
        <f>IF(LEFT(tbl_TransDet_Exp[[#This Row],[Journal Id]],2)="EX",TEXT(tbl_TransDet_Exp[[#This Row],[Vch /Ex /PayId]],"0000000000"),"")</f>
        <v/>
      </c>
      <c r="AF3231" s="250" t="b">
        <f>IF(tbl_TransDet_Exp[[#This Row],[ER Lookup and Format]]&lt;&gt;"",CONCATENATE(tbl_TransDet_Exp[[#This Row],[https://financials.omni.fsu.edu/psp/sprdfi/EMPLOYEE/ERP/c/AUDIT_EXPENSE_FUNCTIONS.TE_EXP_SHEET_INQ.GBL?SHEET_ID=]],AE3231,tbl_TransDet_Exp[[#This Row],[&amp;PAGE=EX_SHEET_ENTRY]]))</f>
        <v>0</v>
      </c>
      <c r="AG3231" s="250" t="str">
        <f t="shared" si="155"/>
        <v>https://docmgmt.its.fsu.edu/NolijWeb/public/apiLoginCheck.jsp?redir=../documentviewer/%3FdocumentId%3D</v>
      </c>
      <c r="AH323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1" s="250" t="str">
        <f>tbl_TransDet_Exp[[#Headers],[&amp;TargetFrameName=None]]</f>
        <v>&amp;TargetFrameName=None</v>
      </c>
      <c r="AJ323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1" s="71"/>
      <c r="AN3231" s="22"/>
      <c r="AO3231" s="22"/>
      <c r="AP3231" s="208"/>
      <c r="AQ3231" s="42" t="e">
        <f>IF(tbl_TransDet_Exp[[#This Row],[Custom SR Type]]="",INDEX(SR_Lookup[Section Name],MATCH(tbl_TransDet_Exp[[#This Row],[Account]],SR_Lookup[Account],0)),tbl_TransDet_Exp[[#This Row],[Custom SR Type]])</f>
        <v>#N/A</v>
      </c>
      <c r="AR3231" s="42">
        <f>VALUE(CONCATENATE(C3231,TEXT(tbl_TransDet_Exp[[#This Row],[Pd]],"00")))</f>
        <v>0</v>
      </c>
      <c r="AS3231" s="42" t="str">
        <f>TEXT(tbl_TransDet_Exp[[#This Row],[Project Id]],"000000")</f>
        <v>000000</v>
      </c>
      <c r="AT3231" s="42" t="e">
        <f>INDEX(Table11[Description],MATCH(tbl_TransDet_Exp[[#This Row],[Account]],Table11[GL Account],0))</f>
        <v>#N/A</v>
      </c>
      <c r="AU323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2" spans="2:47">
      <c r="B3232" s="11"/>
      <c r="C3232" s="243"/>
      <c r="D3232" s="243"/>
      <c r="E3232" s="11"/>
      <c r="F3232" s="11"/>
      <c r="G3232" s="11"/>
      <c r="H3232" s="11"/>
      <c r="I3232" s="11"/>
      <c r="J3232" s="11"/>
      <c r="K3232" s="11"/>
      <c r="L3232" s="11"/>
      <c r="M3232" s="11"/>
      <c r="N3232" s="11"/>
      <c r="O3232" s="244"/>
      <c r="P3232" s="11"/>
      <c r="Q3232" s="245"/>
      <c r="R3232" s="11"/>
      <c r="S3232" s="11"/>
      <c r="T3232" s="11"/>
      <c r="U3232" s="11"/>
      <c r="V3232" s="11"/>
      <c r="W3232" s="11"/>
      <c r="X3232" s="11"/>
      <c r="Y3232" s="11"/>
      <c r="Z3232" s="246"/>
      <c r="AA323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2" s="250" t="e">
        <f>IF(tbl_TransDet_Exp[[#This Row],[+/-  (HR GL Detail)]]&lt;&gt;"",tbl_TransDet_Exp[[#This Row],[+/-  (HR GL Detail)]],IF(#REF!&lt;&gt;"",#REF!,""))</f>
        <v>#REF!</v>
      </c>
      <c r="AC3232" s="250" t="str">
        <f t="shared" si="153"/>
        <v>https://financials.omni.fsu.edu/psp/sprdfi/EMPLOYEE/ERP/c/AUDIT_EXPENSE_FUNCTIONS.TE_EXP_SHEET_INQ.GBL?SHEET_ID=</v>
      </c>
      <c r="AD3232" s="250" t="str">
        <f t="shared" si="154"/>
        <v>&amp;PAGE=EX_SHEET_ENTRY</v>
      </c>
      <c r="AE3232" s="250" t="str">
        <f>IF(LEFT(tbl_TransDet_Exp[[#This Row],[Journal Id]],2)="EX",TEXT(tbl_TransDet_Exp[[#This Row],[Vch /Ex /PayId]],"0000000000"),"")</f>
        <v/>
      </c>
      <c r="AF3232" s="250" t="b">
        <f>IF(tbl_TransDet_Exp[[#This Row],[ER Lookup and Format]]&lt;&gt;"",CONCATENATE(tbl_TransDet_Exp[[#This Row],[https://financials.omni.fsu.edu/psp/sprdfi/EMPLOYEE/ERP/c/AUDIT_EXPENSE_FUNCTIONS.TE_EXP_SHEET_INQ.GBL?SHEET_ID=]],AE3232,tbl_TransDet_Exp[[#This Row],[&amp;PAGE=EX_SHEET_ENTRY]]))</f>
        <v>0</v>
      </c>
      <c r="AG3232" s="250" t="str">
        <f t="shared" si="155"/>
        <v>https://docmgmt.its.fsu.edu/NolijWeb/public/apiLoginCheck.jsp?redir=../documentviewer/%3FdocumentId%3D</v>
      </c>
      <c r="AH323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2" s="250" t="str">
        <f>tbl_TransDet_Exp[[#Headers],[&amp;TargetFrameName=None]]</f>
        <v>&amp;TargetFrameName=None</v>
      </c>
      <c r="AJ323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2" s="71"/>
      <c r="AN3232" s="22"/>
      <c r="AO3232" s="22"/>
      <c r="AP3232" s="208"/>
      <c r="AQ3232" s="42" t="e">
        <f>IF(tbl_TransDet_Exp[[#This Row],[Custom SR Type]]="",INDEX(SR_Lookup[Section Name],MATCH(tbl_TransDet_Exp[[#This Row],[Account]],SR_Lookup[Account],0)),tbl_TransDet_Exp[[#This Row],[Custom SR Type]])</f>
        <v>#N/A</v>
      </c>
      <c r="AR3232" s="42">
        <f>VALUE(CONCATENATE(C3232,TEXT(tbl_TransDet_Exp[[#This Row],[Pd]],"00")))</f>
        <v>0</v>
      </c>
      <c r="AS3232" s="42" t="str">
        <f>TEXT(tbl_TransDet_Exp[[#This Row],[Project Id]],"000000")</f>
        <v>000000</v>
      </c>
      <c r="AT3232" s="42" t="e">
        <f>INDEX(Table11[Description],MATCH(tbl_TransDet_Exp[[#This Row],[Account]],Table11[GL Account],0))</f>
        <v>#N/A</v>
      </c>
      <c r="AU323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3" spans="2:47">
      <c r="B3233" s="11"/>
      <c r="C3233" s="243"/>
      <c r="D3233" s="243"/>
      <c r="E3233" s="11"/>
      <c r="F3233" s="11"/>
      <c r="G3233" s="11"/>
      <c r="H3233" s="11"/>
      <c r="I3233" s="11"/>
      <c r="J3233" s="11"/>
      <c r="K3233" s="11"/>
      <c r="L3233" s="11"/>
      <c r="M3233" s="11"/>
      <c r="N3233" s="11"/>
      <c r="O3233" s="244"/>
      <c r="P3233" s="11"/>
      <c r="Q3233" s="245"/>
      <c r="R3233" s="11"/>
      <c r="S3233" s="11"/>
      <c r="T3233" s="11"/>
      <c r="U3233" s="11"/>
      <c r="V3233" s="11"/>
      <c r="W3233" s="11"/>
      <c r="X3233" s="11"/>
      <c r="Y3233" s="11"/>
      <c r="Z3233" s="246"/>
      <c r="AA323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3" s="250" t="e">
        <f>IF(tbl_TransDet_Exp[[#This Row],[+/-  (HR GL Detail)]]&lt;&gt;"",tbl_TransDet_Exp[[#This Row],[+/-  (HR GL Detail)]],IF(#REF!&lt;&gt;"",#REF!,""))</f>
        <v>#REF!</v>
      </c>
      <c r="AC3233" s="250" t="str">
        <f t="shared" si="153"/>
        <v>https://financials.omni.fsu.edu/psp/sprdfi/EMPLOYEE/ERP/c/AUDIT_EXPENSE_FUNCTIONS.TE_EXP_SHEET_INQ.GBL?SHEET_ID=</v>
      </c>
      <c r="AD3233" s="250" t="str">
        <f t="shared" si="154"/>
        <v>&amp;PAGE=EX_SHEET_ENTRY</v>
      </c>
      <c r="AE3233" s="250" t="str">
        <f>IF(LEFT(tbl_TransDet_Exp[[#This Row],[Journal Id]],2)="EX",TEXT(tbl_TransDet_Exp[[#This Row],[Vch /Ex /PayId]],"0000000000"),"")</f>
        <v/>
      </c>
      <c r="AF3233" s="250" t="b">
        <f>IF(tbl_TransDet_Exp[[#This Row],[ER Lookup and Format]]&lt;&gt;"",CONCATENATE(tbl_TransDet_Exp[[#This Row],[https://financials.omni.fsu.edu/psp/sprdfi/EMPLOYEE/ERP/c/AUDIT_EXPENSE_FUNCTIONS.TE_EXP_SHEET_INQ.GBL?SHEET_ID=]],AE3233,tbl_TransDet_Exp[[#This Row],[&amp;PAGE=EX_SHEET_ENTRY]]))</f>
        <v>0</v>
      </c>
      <c r="AG3233" s="250" t="str">
        <f t="shared" si="155"/>
        <v>https://docmgmt.its.fsu.edu/NolijWeb/public/apiLoginCheck.jsp?redir=../documentviewer/%3FdocumentId%3D</v>
      </c>
      <c r="AH323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3" s="250" t="str">
        <f>tbl_TransDet_Exp[[#Headers],[&amp;TargetFrameName=None]]</f>
        <v>&amp;TargetFrameName=None</v>
      </c>
      <c r="AJ323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3" s="71"/>
      <c r="AN3233" s="22"/>
      <c r="AO3233" s="22"/>
      <c r="AP3233" s="208"/>
      <c r="AQ3233" s="42" t="e">
        <f>IF(tbl_TransDet_Exp[[#This Row],[Custom SR Type]]="",INDEX(SR_Lookup[Section Name],MATCH(tbl_TransDet_Exp[[#This Row],[Account]],SR_Lookup[Account],0)),tbl_TransDet_Exp[[#This Row],[Custom SR Type]])</f>
        <v>#N/A</v>
      </c>
      <c r="AR3233" s="42">
        <f>VALUE(CONCATENATE(C3233,TEXT(tbl_TransDet_Exp[[#This Row],[Pd]],"00")))</f>
        <v>0</v>
      </c>
      <c r="AS3233" s="42" t="str">
        <f>TEXT(tbl_TransDet_Exp[[#This Row],[Project Id]],"000000")</f>
        <v>000000</v>
      </c>
      <c r="AT3233" s="42" t="e">
        <f>INDEX(Table11[Description],MATCH(tbl_TransDet_Exp[[#This Row],[Account]],Table11[GL Account],0))</f>
        <v>#N/A</v>
      </c>
      <c r="AU323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4" spans="2:47">
      <c r="B3234" s="11"/>
      <c r="C3234" s="243"/>
      <c r="D3234" s="243"/>
      <c r="E3234" s="11"/>
      <c r="F3234" s="11"/>
      <c r="G3234" s="11"/>
      <c r="H3234" s="11"/>
      <c r="I3234" s="11"/>
      <c r="J3234" s="11"/>
      <c r="K3234" s="11"/>
      <c r="L3234" s="11"/>
      <c r="M3234" s="11"/>
      <c r="N3234" s="11"/>
      <c r="O3234" s="244"/>
      <c r="P3234" s="11"/>
      <c r="Q3234" s="245"/>
      <c r="R3234" s="11"/>
      <c r="S3234" s="11"/>
      <c r="T3234" s="11"/>
      <c r="U3234" s="11"/>
      <c r="V3234" s="11"/>
      <c r="W3234" s="11"/>
      <c r="X3234" s="11"/>
      <c r="Y3234" s="11"/>
      <c r="Z3234" s="246"/>
      <c r="AA323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4" s="250" t="e">
        <f>IF(tbl_TransDet_Exp[[#This Row],[+/-  (HR GL Detail)]]&lt;&gt;"",tbl_TransDet_Exp[[#This Row],[+/-  (HR GL Detail)]],IF(#REF!&lt;&gt;"",#REF!,""))</f>
        <v>#REF!</v>
      </c>
      <c r="AC3234" s="250" t="str">
        <f t="shared" si="153"/>
        <v>https://financials.omni.fsu.edu/psp/sprdfi/EMPLOYEE/ERP/c/AUDIT_EXPENSE_FUNCTIONS.TE_EXP_SHEET_INQ.GBL?SHEET_ID=</v>
      </c>
      <c r="AD3234" s="250" t="str">
        <f t="shared" si="154"/>
        <v>&amp;PAGE=EX_SHEET_ENTRY</v>
      </c>
      <c r="AE3234" s="250" t="str">
        <f>IF(LEFT(tbl_TransDet_Exp[[#This Row],[Journal Id]],2)="EX",TEXT(tbl_TransDet_Exp[[#This Row],[Vch /Ex /PayId]],"0000000000"),"")</f>
        <v/>
      </c>
      <c r="AF3234" s="250" t="b">
        <f>IF(tbl_TransDet_Exp[[#This Row],[ER Lookup and Format]]&lt;&gt;"",CONCATENATE(tbl_TransDet_Exp[[#This Row],[https://financials.omni.fsu.edu/psp/sprdfi/EMPLOYEE/ERP/c/AUDIT_EXPENSE_FUNCTIONS.TE_EXP_SHEET_INQ.GBL?SHEET_ID=]],AE3234,tbl_TransDet_Exp[[#This Row],[&amp;PAGE=EX_SHEET_ENTRY]]))</f>
        <v>0</v>
      </c>
      <c r="AG3234" s="250" t="str">
        <f t="shared" si="155"/>
        <v>https://docmgmt.its.fsu.edu/NolijWeb/public/apiLoginCheck.jsp?redir=../documentviewer/%3FdocumentId%3D</v>
      </c>
      <c r="AH323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4" s="250" t="str">
        <f>tbl_TransDet_Exp[[#Headers],[&amp;TargetFrameName=None]]</f>
        <v>&amp;TargetFrameName=None</v>
      </c>
      <c r="AJ323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4" s="71"/>
      <c r="AN3234" s="22"/>
      <c r="AO3234" s="22"/>
      <c r="AP3234" s="208"/>
      <c r="AQ3234" s="42" t="e">
        <f>IF(tbl_TransDet_Exp[[#This Row],[Custom SR Type]]="",INDEX(SR_Lookup[Section Name],MATCH(tbl_TransDet_Exp[[#This Row],[Account]],SR_Lookup[Account],0)),tbl_TransDet_Exp[[#This Row],[Custom SR Type]])</f>
        <v>#N/A</v>
      </c>
      <c r="AR3234" s="42">
        <f>VALUE(CONCATENATE(C3234,TEXT(tbl_TransDet_Exp[[#This Row],[Pd]],"00")))</f>
        <v>0</v>
      </c>
      <c r="AS3234" s="42" t="str">
        <f>TEXT(tbl_TransDet_Exp[[#This Row],[Project Id]],"000000")</f>
        <v>000000</v>
      </c>
      <c r="AT3234" s="42" t="e">
        <f>INDEX(Table11[Description],MATCH(tbl_TransDet_Exp[[#This Row],[Account]],Table11[GL Account],0))</f>
        <v>#N/A</v>
      </c>
      <c r="AU323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5" spans="2:47">
      <c r="B3235" s="11"/>
      <c r="C3235" s="243"/>
      <c r="D3235" s="243"/>
      <c r="E3235" s="11"/>
      <c r="F3235" s="11"/>
      <c r="G3235" s="11"/>
      <c r="H3235" s="11"/>
      <c r="I3235" s="11"/>
      <c r="J3235" s="11"/>
      <c r="K3235" s="11"/>
      <c r="L3235" s="11"/>
      <c r="M3235" s="11"/>
      <c r="N3235" s="11"/>
      <c r="O3235" s="244"/>
      <c r="P3235" s="11"/>
      <c r="Q3235" s="245"/>
      <c r="R3235" s="11"/>
      <c r="S3235" s="11"/>
      <c r="T3235" s="11"/>
      <c r="U3235" s="11"/>
      <c r="V3235" s="11"/>
      <c r="W3235" s="11"/>
      <c r="X3235" s="11"/>
      <c r="Y3235" s="11"/>
      <c r="Z3235" s="246"/>
      <c r="AA323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5" s="250" t="e">
        <f>IF(tbl_TransDet_Exp[[#This Row],[+/-  (HR GL Detail)]]&lt;&gt;"",tbl_TransDet_Exp[[#This Row],[+/-  (HR GL Detail)]],IF(#REF!&lt;&gt;"",#REF!,""))</f>
        <v>#REF!</v>
      </c>
      <c r="AC3235" s="250" t="str">
        <f t="shared" si="153"/>
        <v>https://financials.omni.fsu.edu/psp/sprdfi/EMPLOYEE/ERP/c/AUDIT_EXPENSE_FUNCTIONS.TE_EXP_SHEET_INQ.GBL?SHEET_ID=</v>
      </c>
      <c r="AD3235" s="250" t="str">
        <f t="shared" si="154"/>
        <v>&amp;PAGE=EX_SHEET_ENTRY</v>
      </c>
      <c r="AE3235" s="250" t="str">
        <f>IF(LEFT(tbl_TransDet_Exp[[#This Row],[Journal Id]],2)="EX",TEXT(tbl_TransDet_Exp[[#This Row],[Vch /Ex /PayId]],"0000000000"),"")</f>
        <v/>
      </c>
      <c r="AF3235" s="250" t="b">
        <f>IF(tbl_TransDet_Exp[[#This Row],[ER Lookup and Format]]&lt;&gt;"",CONCATENATE(tbl_TransDet_Exp[[#This Row],[https://financials.omni.fsu.edu/psp/sprdfi/EMPLOYEE/ERP/c/AUDIT_EXPENSE_FUNCTIONS.TE_EXP_SHEET_INQ.GBL?SHEET_ID=]],AE3235,tbl_TransDet_Exp[[#This Row],[&amp;PAGE=EX_SHEET_ENTRY]]))</f>
        <v>0</v>
      </c>
      <c r="AG3235" s="250" t="str">
        <f t="shared" si="155"/>
        <v>https://docmgmt.its.fsu.edu/NolijWeb/public/apiLoginCheck.jsp?redir=../documentviewer/%3FdocumentId%3D</v>
      </c>
      <c r="AH323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5" s="250" t="str">
        <f>tbl_TransDet_Exp[[#Headers],[&amp;TargetFrameName=None]]</f>
        <v>&amp;TargetFrameName=None</v>
      </c>
      <c r="AJ323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5" s="71"/>
      <c r="AN3235" s="22"/>
      <c r="AO3235" s="22"/>
      <c r="AP3235" s="208"/>
      <c r="AQ3235" s="42" t="e">
        <f>IF(tbl_TransDet_Exp[[#This Row],[Custom SR Type]]="",INDEX(SR_Lookup[Section Name],MATCH(tbl_TransDet_Exp[[#This Row],[Account]],SR_Lookup[Account],0)),tbl_TransDet_Exp[[#This Row],[Custom SR Type]])</f>
        <v>#N/A</v>
      </c>
      <c r="AR3235" s="42">
        <f>VALUE(CONCATENATE(C3235,TEXT(tbl_TransDet_Exp[[#This Row],[Pd]],"00")))</f>
        <v>0</v>
      </c>
      <c r="AS3235" s="42" t="str">
        <f>TEXT(tbl_TransDet_Exp[[#This Row],[Project Id]],"000000")</f>
        <v>000000</v>
      </c>
      <c r="AT3235" s="42" t="e">
        <f>INDEX(Table11[Description],MATCH(tbl_TransDet_Exp[[#This Row],[Account]],Table11[GL Account],0))</f>
        <v>#N/A</v>
      </c>
      <c r="AU323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6" spans="2:47">
      <c r="B3236" s="11"/>
      <c r="C3236" s="243"/>
      <c r="D3236" s="243"/>
      <c r="E3236" s="11"/>
      <c r="F3236" s="11"/>
      <c r="G3236" s="11"/>
      <c r="H3236" s="11"/>
      <c r="I3236" s="11"/>
      <c r="J3236" s="11"/>
      <c r="K3236" s="11"/>
      <c r="L3236" s="11"/>
      <c r="M3236" s="11"/>
      <c r="N3236" s="11"/>
      <c r="O3236" s="244"/>
      <c r="P3236" s="11"/>
      <c r="Q3236" s="245"/>
      <c r="R3236" s="11"/>
      <c r="S3236" s="11"/>
      <c r="T3236" s="11"/>
      <c r="U3236" s="11"/>
      <c r="V3236" s="11"/>
      <c r="W3236" s="11"/>
      <c r="X3236" s="11"/>
      <c r="Y3236" s="11"/>
      <c r="Z3236" s="246"/>
      <c r="AA323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6" s="250" t="e">
        <f>IF(tbl_TransDet_Exp[[#This Row],[+/-  (HR GL Detail)]]&lt;&gt;"",tbl_TransDet_Exp[[#This Row],[+/-  (HR GL Detail)]],IF(#REF!&lt;&gt;"",#REF!,""))</f>
        <v>#REF!</v>
      </c>
      <c r="AC3236" s="250" t="str">
        <f t="shared" si="153"/>
        <v>https://financials.omni.fsu.edu/psp/sprdfi/EMPLOYEE/ERP/c/AUDIT_EXPENSE_FUNCTIONS.TE_EXP_SHEET_INQ.GBL?SHEET_ID=</v>
      </c>
      <c r="AD3236" s="250" t="str">
        <f t="shared" si="154"/>
        <v>&amp;PAGE=EX_SHEET_ENTRY</v>
      </c>
      <c r="AE3236" s="250" t="str">
        <f>IF(LEFT(tbl_TransDet_Exp[[#This Row],[Journal Id]],2)="EX",TEXT(tbl_TransDet_Exp[[#This Row],[Vch /Ex /PayId]],"0000000000"),"")</f>
        <v/>
      </c>
      <c r="AF3236" s="250" t="b">
        <f>IF(tbl_TransDet_Exp[[#This Row],[ER Lookup and Format]]&lt;&gt;"",CONCATENATE(tbl_TransDet_Exp[[#This Row],[https://financials.omni.fsu.edu/psp/sprdfi/EMPLOYEE/ERP/c/AUDIT_EXPENSE_FUNCTIONS.TE_EXP_SHEET_INQ.GBL?SHEET_ID=]],AE3236,tbl_TransDet_Exp[[#This Row],[&amp;PAGE=EX_SHEET_ENTRY]]))</f>
        <v>0</v>
      </c>
      <c r="AG3236" s="250" t="str">
        <f t="shared" si="155"/>
        <v>https://docmgmt.its.fsu.edu/NolijWeb/public/apiLoginCheck.jsp?redir=../documentviewer/%3FdocumentId%3D</v>
      </c>
      <c r="AH323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6" s="250" t="str">
        <f>tbl_TransDet_Exp[[#Headers],[&amp;TargetFrameName=None]]</f>
        <v>&amp;TargetFrameName=None</v>
      </c>
      <c r="AJ323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6" s="71"/>
      <c r="AN3236" s="22"/>
      <c r="AO3236" s="22"/>
      <c r="AP3236" s="208"/>
      <c r="AQ3236" s="42" t="e">
        <f>IF(tbl_TransDet_Exp[[#This Row],[Custom SR Type]]="",INDEX(SR_Lookup[Section Name],MATCH(tbl_TransDet_Exp[[#This Row],[Account]],SR_Lookup[Account],0)),tbl_TransDet_Exp[[#This Row],[Custom SR Type]])</f>
        <v>#N/A</v>
      </c>
      <c r="AR3236" s="42">
        <f>VALUE(CONCATENATE(C3236,TEXT(tbl_TransDet_Exp[[#This Row],[Pd]],"00")))</f>
        <v>0</v>
      </c>
      <c r="AS3236" s="42" t="str">
        <f>TEXT(tbl_TransDet_Exp[[#This Row],[Project Id]],"000000")</f>
        <v>000000</v>
      </c>
      <c r="AT3236" s="42" t="e">
        <f>INDEX(Table11[Description],MATCH(tbl_TransDet_Exp[[#This Row],[Account]],Table11[GL Account],0))</f>
        <v>#N/A</v>
      </c>
      <c r="AU323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7" spans="2:47">
      <c r="B3237" s="11"/>
      <c r="C3237" s="243"/>
      <c r="D3237" s="243"/>
      <c r="E3237" s="11"/>
      <c r="F3237" s="11"/>
      <c r="G3237" s="11"/>
      <c r="H3237" s="11"/>
      <c r="I3237" s="11"/>
      <c r="J3237" s="11"/>
      <c r="K3237" s="11"/>
      <c r="L3237" s="11"/>
      <c r="M3237" s="11"/>
      <c r="N3237" s="11"/>
      <c r="O3237" s="244"/>
      <c r="P3237" s="11"/>
      <c r="Q3237" s="245"/>
      <c r="R3237" s="11"/>
      <c r="S3237" s="11"/>
      <c r="T3237" s="11"/>
      <c r="U3237" s="11"/>
      <c r="V3237" s="11"/>
      <c r="W3237" s="11"/>
      <c r="X3237" s="11"/>
      <c r="Y3237" s="11"/>
      <c r="Z3237" s="246"/>
      <c r="AA323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7" s="250" t="e">
        <f>IF(tbl_TransDet_Exp[[#This Row],[+/-  (HR GL Detail)]]&lt;&gt;"",tbl_TransDet_Exp[[#This Row],[+/-  (HR GL Detail)]],IF(#REF!&lt;&gt;"",#REF!,""))</f>
        <v>#REF!</v>
      </c>
      <c r="AC3237" s="250" t="str">
        <f t="shared" si="153"/>
        <v>https://financials.omni.fsu.edu/psp/sprdfi/EMPLOYEE/ERP/c/AUDIT_EXPENSE_FUNCTIONS.TE_EXP_SHEET_INQ.GBL?SHEET_ID=</v>
      </c>
      <c r="AD3237" s="250" t="str">
        <f t="shared" si="154"/>
        <v>&amp;PAGE=EX_SHEET_ENTRY</v>
      </c>
      <c r="AE3237" s="250" t="str">
        <f>IF(LEFT(tbl_TransDet_Exp[[#This Row],[Journal Id]],2)="EX",TEXT(tbl_TransDet_Exp[[#This Row],[Vch /Ex /PayId]],"0000000000"),"")</f>
        <v/>
      </c>
      <c r="AF3237" s="250" t="b">
        <f>IF(tbl_TransDet_Exp[[#This Row],[ER Lookup and Format]]&lt;&gt;"",CONCATENATE(tbl_TransDet_Exp[[#This Row],[https://financials.omni.fsu.edu/psp/sprdfi/EMPLOYEE/ERP/c/AUDIT_EXPENSE_FUNCTIONS.TE_EXP_SHEET_INQ.GBL?SHEET_ID=]],AE3237,tbl_TransDet_Exp[[#This Row],[&amp;PAGE=EX_SHEET_ENTRY]]))</f>
        <v>0</v>
      </c>
      <c r="AG3237" s="250" t="str">
        <f t="shared" si="155"/>
        <v>https://docmgmt.its.fsu.edu/NolijWeb/public/apiLoginCheck.jsp?redir=../documentviewer/%3FdocumentId%3D</v>
      </c>
      <c r="AH323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7" s="250" t="str">
        <f>tbl_TransDet_Exp[[#Headers],[&amp;TargetFrameName=None]]</f>
        <v>&amp;TargetFrameName=None</v>
      </c>
      <c r="AJ323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7" s="71"/>
      <c r="AN3237" s="22"/>
      <c r="AO3237" s="22"/>
      <c r="AP3237" s="208"/>
      <c r="AQ3237" s="42" t="e">
        <f>IF(tbl_TransDet_Exp[[#This Row],[Custom SR Type]]="",INDEX(SR_Lookup[Section Name],MATCH(tbl_TransDet_Exp[[#This Row],[Account]],SR_Lookup[Account],0)),tbl_TransDet_Exp[[#This Row],[Custom SR Type]])</f>
        <v>#N/A</v>
      </c>
      <c r="AR3237" s="42">
        <f>VALUE(CONCATENATE(C3237,TEXT(tbl_TransDet_Exp[[#This Row],[Pd]],"00")))</f>
        <v>0</v>
      </c>
      <c r="AS3237" s="42" t="str">
        <f>TEXT(tbl_TransDet_Exp[[#This Row],[Project Id]],"000000")</f>
        <v>000000</v>
      </c>
      <c r="AT3237" s="42" t="e">
        <f>INDEX(Table11[Description],MATCH(tbl_TransDet_Exp[[#This Row],[Account]],Table11[GL Account],0))</f>
        <v>#N/A</v>
      </c>
      <c r="AU323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8" spans="2:47">
      <c r="B3238" s="11"/>
      <c r="C3238" s="243"/>
      <c r="D3238" s="243"/>
      <c r="E3238" s="11"/>
      <c r="F3238" s="11"/>
      <c r="G3238" s="11"/>
      <c r="H3238" s="11"/>
      <c r="I3238" s="11"/>
      <c r="J3238" s="11"/>
      <c r="K3238" s="11"/>
      <c r="L3238" s="11"/>
      <c r="M3238" s="11"/>
      <c r="N3238" s="11"/>
      <c r="O3238" s="244"/>
      <c r="P3238" s="11"/>
      <c r="Q3238" s="245"/>
      <c r="R3238" s="11"/>
      <c r="S3238" s="11"/>
      <c r="T3238" s="11"/>
      <c r="U3238" s="11"/>
      <c r="V3238" s="11"/>
      <c r="W3238" s="11"/>
      <c r="X3238" s="11"/>
      <c r="Y3238" s="11"/>
      <c r="Z3238" s="246"/>
      <c r="AA323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8" s="250" t="e">
        <f>IF(tbl_TransDet_Exp[[#This Row],[+/-  (HR GL Detail)]]&lt;&gt;"",tbl_TransDet_Exp[[#This Row],[+/-  (HR GL Detail)]],IF(#REF!&lt;&gt;"",#REF!,""))</f>
        <v>#REF!</v>
      </c>
      <c r="AC3238" s="250" t="str">
        <f t="shared" si="153"/>
        <v>https://financials.omni.fsu.edu/psp/sprdfi/EMPLOYEE/ERP/c/AUDIT_EXPENSE_FUNCTIONS.TE_EXP_SHEET_INQ.GBL?SHEET_ID=</v>
      </c>
      <c r="AD3238" s="250" t="str">
        <f t="shared" si="154"/>
        <v>&amp;PAGE=EX_SHEET_ENTRY</v>
      </c>
      <c r="AE3238" s="250" t="str">
        <f>IF(LEFT(tbl_TransDet_Exp[[#This Row],[Journal Id]],2)="EX",TEXT(tbl_TransDet_Exp[[#This Row],[Vch /Ex /PayId]],"0000000000"),"")</f>
        <v/>
      </c>
      <c r="AF3238" s="250" t="b">
        <f>IF(tbl_TransDet_Exp[[#This Row],[ER Lookup and Format]]&lt;&gt;"",CONCATENATE(tbl_TransDet_Exp[[#This Row],[https://financials.omni.fsu.edu/psp/sprdfi/EMPLOYEE/ERP/c/AUDIT_EXPENSE_FUNCTIONS.TE_EXP_SHEET_INQ.GBL?SHEET_ID=]],AE3238,tbl_TransDet_Exp[[#This Row],[&amp;PAGE=EX_SHEET_ENTRY]]))</f>
        <v>0</v>
      </c>
      <c r="AG3238" s="250" t="str">
        <f t="shared" si="155"/>
        <v>https://docmgmt.its.fsu.edu/NolijWeb/public/apiLoginCheck.jsp?redir=../documentviewer/%3FdocumentId%3D</v>
      </c>
      <c r="AH323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8" s="250" t="str">
        <f>tbl_TransDet_Exp[[#Headers],[&amp;TargetFrameName=None]]</f>
        <v>&amp;TargetFrameName=None</v>
      </c>
      <c r="AJ323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8" s="71"/>
      <c r="AN3238" s="22"/>
      <c r="AO3238" s="22"/>
      <c r="AP3238" s="208"/>
      <c r="AQ3238" s="42" t="e">
        <f>IF(tbl_TransDet_Exp[[#This Row],[Custom SR Type]]="",INDEX(SR_Lookup[Section Name],MATCH(tbl_TransDet_Exp[[#This Row],[Account]],SR_Lookup[Account],0)),tbl_TransDet_Exp[[#This Row],[Custom SR Type]])</f>
        <v>#N/A</v>
      </c>
      <c r="AR3238" s="42">
        <f>VALUE(CONCATENATE(C3238,TEXT(tbl_TransDet_Exp[[#This Row],[Pd]],"00")))</f>
        <v>0</v>
      </c>
      <c r="AS3238" s="42" t="str">
        <f>TEXT(tbl_TransDet_Exp[[#This Row],[Project Id]],"000000")</f>
        <v>000000</v>
      </c>
      <c r="AT3238" s="42" t="e">
        <f>INDEX(Table11[Description],MATCH(tbl_TransDet_Exp[[#This Row],[Account]],Table11[GL Account],0))</f>
        <v>#N/A</v>
      </c>
      <c r="AU323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39" spans="2:47">
      <c r="B3239" s="11"/>
      <c r="C3239" s="243"/>
      <c r="D3239" s="243"/>
      <c r="E3239" s="11"/>
      <c r="F3239" s="11"/>
      <c r="G3239" s="11"/>
      <c r="H3239" s="11"/>
      <c r="I3239" s="11"/>
      <c r="J3239" s="11"/>
      <c r="K3239" s="11"/>
      <c r="L3239" s="11"/>
      <c r="M3239" s="11"/>
      <c r="N3239" s="11"/>
      <c r="O3239" s="244"/>
      <c r="P3239" s="11"/>
      <c r="Q3239" s="245"/>
      <c r="R3239" s="11"/>
      <c r="S3239" s="11"/>
      <c r="T3239" s="11"/>
      <c r="U3239" s="11"/>
      <c r="V3239" s="11"/>
      <c r="W3239" s="11"/>
      <c r="X3239" s="11"/>
      <c r="Y3239" s="11"/>
      <c r="Z3239" s="246"/>
      <c r="AA323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39" s="250" t="e">
        <f>IF(tbl_TransDet_Exp[[#This Row],[+/-  (HR GL Detail)]]&lt;&gt;"",tbl_TransDet_Exp[[#This Row],[+/-  (HR GL Detail)]],IF(#REF!&lt;&gt;"",#REF!,""))</f>
        <v>#REF!</v>
      </c>
      <c r="AC3239" s="250" t="str">
        <f t="shared" si="153"/>
        <v>https://financials.omni.fsu.edu/psp/sprdfi/EMPLOYEE/ERP/c/AUDIT_EXPENSE_FUNCTIONS.TE_EXP_SHEET_INQ.GBL?SHEET_ID=</v>
      </c>
      <c r="AD3239" s="250" t="str">
        <f t="shared" si="154"/>
        <v>&amp;PAGE=EX_SHEET_ENTRY</v>
      </c>
      <c r="AE3239" s="250" t="str">
        <f>IF(LEFT(tbl_TransDet_Exp[[#This Row],[Journal Id]],2)="EX",TEXT(tbl_TransDet_Exp[[#This Row],[Vch /Ex /PayId]],"0000000000"),"")</f>
        <v/>
      </c>
      <c r="AF3239" s="250" t="b">
        <f>IF(tbl_TransDet_Exp[[#This Row],[ER Lookup and Format]]&lt;&gt;"",CONCATENATE(tbl_TransDet_Exp[[#This Row],[https://financials.omni.fsu.edu/psp/sprdfi/EMPLOYEE/ERP/c/AUDIT_EXPENSE_FUNCTIONS.TE_EXP_SHEET_INQ.GBL?SHEET_ID=]],AE3239,tbl_TransDet_Exp[[#This Row],[&amp;PAGE=EX_SHEET_ENTRY]]))</f>
        <v>0</v>
      </c>
      <c r="AG3239" s="250" t="str">
        <f t="shared" si="155"/>
        <v>https://docmgmt.its.fsu.edu/NolijWeb/public/apiLoginCheck.jsp?redir=../documentviewer/%3FdocumentId%3D</v>
      </c>
      <c r="AH323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39" s="250" t="str">
        <f>tbl_TransDet_Exp[[#Headers],[&amp;TargetFrameName=None]]</f>
        <v>&amp;TargetFrameName=None</v>
      </c>
      <c r="AJ323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3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3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39" s="71"/>
      <c r="AN3239" s="22"/>
      <c r="AO3239" s="22"/>
      <c r="AP3239" s="208"/>
      <c r="AQ3239" s="42" t="e">
        <f>IF(tbl_TransDet_Exp[[#This Row],[Custom SR Type]]="",INDEX(SR_Lookup[Section Name],MATCH(tbl_TransDet_Exp[[#This Row],[Account]],SR_Lookup[Account],0)),tbl_TransDet_Exp[[#This Row],[Custom SR Type]])</f>
        <v>#N/A</v>
      </c>
      <c r="AR3239" s="42">
        <f>VALUE(CONCATENATE(C3239,TEXT(tbl_TransDet_Exp[[#This Row],[Pd]],"00")))</f>
        <v>0</v>
      </c>
      <c r="AS3239" s="42" t="str">
        <f>TEXT(tbl_TransDet_Exp[[#This Row],[Project Id]],"000000")</f>
        <v>000000</v>
      </c>
      <c r="AT3239" s="42" t="e">
        <f>INDEX(Table11[Description],MATCH(tbl_TransDet_Exp[[#This Row],[Account]],Table11[GL Account],0))</f>
        <v>#N/A</v>
      </c>
      <c r="AU323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0" spans="2:47">
      <c r="B3240" s="11"/>
      <c r="C3240" s="243"/>
      <c r="D3240" s="243"/>
      <c r="E3240" s="11"/>
      <c r="F3240" s="11"/>
      <c r="G3240" s="11"/>
      <c r="H3240" s="11"/>
      <c r="I3240" s="11"/>
      <c r="J3240" s="11"/>
      <c r="K3240" s="11"/>
      <c r="L3240" s="11"/>
      <c r="M3240" s="11"/>
      <c r="N3240" s="11"/>
      <c r="O3240" s="244"/>
      <c r="P3240" s="11"/>
      <c r="Q3240" s="245"/>
      <c r="R3240" s="11"/>
      <c r="S3240" s="11"/>
      <c r="T3240" s="11"/>
      <c r="U3240" s="11"/>
      <c r="V3240" s="11"/>
      <c r="W3240" s="11"/>
      <c r="X3240" s="11"/>
      <c r="Y3240" s="11"/>
      <c r="Z3240" s="246"/>
      <c r="AA324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0" s="250" t="e">
        <f>IF(tbl_TransDet_Exp[[#This Row],[+/-  (HR GL Detail)]]&lt;&gt;"",tbl_TransDet_Exp[[#This Row],[+/-  (HR GL Detail)]],IF(#REF!&lt;&gt;"",#REF!,""))</f>
        <v>#REF!</v>
      </c>
      <c r="AC3240" s="250" t="str">
        <f t="shared" si="153"/>
        <v>https://financials.omni.fsu.edu/psp/sprdfi/EMPLOYEE/ERP/c/AUDIT_EXPENSE_FUNCTIONS.TE_EXP_SHEET_INQ.GBL?SHEET_ID=</v>
      </c>
      <c r="AD3240" s="250" t="str">
        <f t="shared" si="154"/>
        <v>&amp;PAGE=EX_SHEET_ENTRY</v>
      </c>
      <c r="AE3240" s="250" t="str">
        <f>IF(LEFT(tbl_TransDet_Exp[[#This Row],[Journal Id]],2)="EX",TEXT(tbl_TransDet_Exp[[#This Row],[Vch /Ex /PayId]],"0000000000"),"")</f>
        <v/>
      </c>
      <c r="AF3240" s="250" t="b">
        <f>IF(tbl_TransDet_Exp[[#This Row],[ER Lookup and Format]]&lt;&gt;"",CONCATENATE(tbl_TransDet_Exp[[#This Row],[https://financials.omni.fsu.edu/psp/sprdfi/EMPLOYEE/ERP/c/AUDIT_EXPENSE_FUNCTIONS.TE_EXP_SHEET_INQ.GBL?SHEET_ID=]],AE3240,tbl_TransDet_Exp[[#This Row],[&amp;PAGE=EX_SHEET_ENTRY]]))</f>
        <v>0</v>
      </c>
      <c r="AG3240" s="250" t="str">
        <f t="shared" si="155"/>
        <v>https://docmgmt.its.fsu.edu/NolijWeb/public/apiLoginCheck.jsp?redir=../documentviewer/%3FdocumentId%3D</v>
      </c>
      <c r="AH324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0" s="250" t="str">
        <f>tbl_TransDet_Exp[[#Headers],[&amp;TargetFrameName=None]]</f>
        <v>&amp;TargetFrameName=None</v>
      </c>
      <c r="AJ324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0" s="71"/>
      <c r="AN3240" s="22"/>
      <c r="AO3240" s="22"/>
      <c r="AP3240" s="208"/>
      <c r="AQ3240" s="42" t="e">
        <f>IF(tbl_TransDet_Exp[[#This Row],[Custom SR Type]]="",INDEX(SR_Lookup[Section Name],MATCH(tbl_TransDet_Exp[[#This Row],[Account]],SR_Lookup[Account],0)),tbl_TransDet_Exp[[#This Row],[Custom SR Type]])</f>
        <v>#N/A</v>
      </c>
      <c r="AR3240" s="42">
        <f>VALUE(CONCATENATE(C3240,TEXT(tbl_TransDet_Exp[[#This Row],[Pd]],"00")))</f>
        <v>0</v>
      </c>
      <c r="AS3240" s="42" t="str">
        <f>TEXT(tbl_TransDet_Exp[[#This Row],[Project Id]],"000000")</f>
        <v>000000</v>
      </c>
      <c r="AT3240" s="42" t="e">
        <f>INDEX(Table11[Description],MATCH(tbl_TransDet_Exp[[#This Row],[Account]],Table11[GL Account],0))</f>
        <v>#N/A</v>
      </c>
      <c r="AU324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1" spans="2:47">
      <c r="B3241" s="11"/>
      <c r="C3241" s="243"/>
      <c r="D3241" s="243"/>
      <c r="E3241" s="11"/>
      <c r="F3241" s="11"/>
      <c r="G3241" s="11"/>
      <c r="H3241" s="11"/>
      <c r="I3241" s="11"/>
      <c r="J3241" s="11"/>
      <c r="K3241" s="11"/>
      <c r="L3241" s="11"/>
      <c r="M3241" s="11"/>
      <c r="N3241" s="11"/>
      <c r="O3241" s="244"/>
      <c r="P3241" s="11"/>
      <c r="Q3241" s="245"/>
      <c r="R3241" s="11"/>
      <c r="S3241" s="11"/>
      <c r="T3241" s="11"/>
      <c r="U3241" s="11"/>
      <c r="V3241" s="11"/>
      <c r="W3241" s="11"/>
      <c r="X3241" s="11"/>
      <c r="Y3241" s="11"/>
      <c r="Z3241" s="246"/>
      <c r="AA324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1" s="250" t="e">
        <f>IF(tbl_TransDet_Exp[[#This Row],[+/-  (HR GL Detail)]]&lt;&gt;"",tbl_TransDet_Exp[[#This Row],[+/-  (HR GL Detail)]],IF(#REF!&lt;&gt;"",#REF!,""))</f>
        <v>#REF!</v>
      </c>
      <c r="AC3241" s="250" t="str">
        <f t="shared" si="153"/>
        <v>https://financials.omni.fsu.edu/psp/sprdfi/EMPLOYEE/ERP/c/AUDIT_EXPENSE_FUNCTIONS.TE_EXP_SHEET_INQ.GBL?SHEET_ID=</v>
      </c>
      <c r="AD3241" s="250" t="str">
        <f t="shared" si="154"/>
        <v>&amp;PAGE=EX_SHEET_ENTRY</v>
      </c>
      <c r="AE3241" s="250" t="str">
        <f>IF(LEFT(tbl_TransDet_Exp[[#This Row],[Journal Id]],2)="EX",TEXT(tbl_TransDet_Exp[[#This Row],[Vch /Ex /PayId]],"0000000000"),"")</f>
        <v/>
      </c>
      <c r="AF3241" s="250" t="b">
        <f>IF(tbl_TransDet_Exp[[#This Row],[ER Lookup and Format]]&lt;&gt;"",CONCATENATE(tbl_TransDet_Exp[[#This Row],[https://financials.omni.fsu.edu/psp/sprdfi/EMPLOYEE/ERP/c/AUDIT_EXPENSE_FUNCTIONS.TE_EXP_SHEET_INQ.GBL?SHEET_ID=]],AE3241,tbl_TransDet_Exp[[#This Row],[&amp;PAGE=EX_SHEET_ENTRY]]))</f>
        <v>0</v>
      </c>
      <c r="AG3241" s="250" t="str">
        <f t="shared" si="155"/>
        <v>https://docmgmt.its.fsu.edu/NolijWeb/public/apiLoginCheck.jsp?redir=../documentviewer/%3FdocumentId%3D</v>
      </c>
      <c r="AH324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1" s="250" t="str">
        <f>tbl_TransDet_Exp[[#Headers],[&amp;TargetFrameName=None]]</f>
        <v>&amp;TargetFrameName=None</v>
      </c>
      <c r="AJ324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1" s="71"/>
      <c r="AN3241" s="22"/>
      <c r="AO3241" s="22"/>
      <c r="AP3241" s="208"/>
      <c r="AQ3241" s="42" t="e">
        <f>IF(tbl_TransDet_Exp[[#This Row],[Custom SR Type]]="",INDEX(SR_Lookup[Section Name],MATCH(tbl_TransDet_Exp[[#This Row],[Account]],SR_Lookup[Account],0)),tbl_TransDet_Exp[[#This Row],[Custom SR Type]])</f>
        <v>#N/A</v>
      </c>
      <c r="AR3241" s="42">
        <f>VALUE(CONCATENATE(C3241,TEXT(tbl_TransDet_Exp[[#This Row],[Pd]],"00")))</f>
        <v>0</v>
      </c>
      <c r="AS3241" s="42" t="str">
        <f>TEXT(tbl_TransDet_Exp[[#This Row],[Project Id]],"000000")</f>
        <v>000000</v>
      </c>
      <c r="AT3241" s="42" t="e">
        <f>INDEX(Table11[Description],MATCH(tbl_TransDet_Exp[[#This Row],[Account]],Table11[GL Account],0))</f>
        <v>#N/A</v>
      </c>
      <c r="AU324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2" spans="2:47">
      <c r="B3242" s="11"/>
      <c r="C3242" s="243"/>
      <c r="D3242" s="243"/>
      <c r="E3242" s="11"/>
      <c r="F3242" s="11"/>
      <c r="G3242" s="11"/>
      <c r="H3242" s="11"/>
      <c r="I3242" s="11"/>
      <c r="J3242" s="11"/>
      <c r="K3242" s="11"/>
      <c r="L3242" s="11"/>
      <c r="M3242" s="11"/>
      <c r="N3242" s="11"/>
      <c r="O3242" s="244"/>
      <c r="P3242" s="11"/>
      <c r="Q3242" s="245"/>
      <c r="R3242" s="11"/>
      <c r="S3242" s="11"/>
      <c r="T3242" s="11"/>
      <c r="U3242" s="11"/>
      <c r="V3242" s="11"/>
      <c r="W3242" s="11"/>
      <c r="X3242" s="11"/>
      <c r="Y3242" s="11"/>
      <c r="Z3242" s="246"/>
      <c r="AA324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2" s="250" t="e">
        <f>IF(tbl_TransDet_Exp[[#This Row],[+/-  (HR GL Detail)]]&lt;&gt;"",tbl_TransDet_Exp[[#This Row],[+/-  (HR GL Detail)]],IF(#REF!&lt;&gt;"",#REF!,""))</f>
        <v>#REF!</v>
      </c>
      <c r="AC3242" s="250" t="str">
        <f t="shared" si="153"/>
        <v>https://financials.omni.fsu.edu/psp/sprdfi/EMPLOYEE/ERP/c/AUDIT_EXPENSE_FUNCTIONS.TE_EXP_SHEET_INQ.GBL?SHEET_ID=</v>
      </c>
      <c r="AD3242" s="250" t="str">
        <f t="shared" si="154"/>
        <v>&amp;PAGE=EX_SHEET_ENTRY</v>
      </c>
      <c r="AE3242" s="250" t="str">
        <f>IF(LEFT(tbl_TransDet_Exp[[#This Row],[Journal Id]],2)="EX",TEXT(tbl_TransDet_Exp[[#This Row],[Vch /Ex /PayId]],"0000000000"),"")</f>
        <v/>
      </c>
      <c r="AF3242" s="250" t="b">
        <f>IF(tbl_TransDet_Exp[[#This Row],[ER Lookup and Format]]&lt;&gt;"",CONCATENATE(tbl_TransDet_Exp[[#This Row],[https://financials.omni.fsu.edu/psp/sprdfi/EMPLOYEE/ERP/c/AUDIT_EXPENSE_FUNCTIONS.TE_EXP_SHEET_INQ.GBL?SHEET_ID=]],AE3242,tbl_TransDet_Exp[[#This Row],[&amp;PAGE=EX_SHEET_ENTRY]]))</f>
        <v>0</v>
      </c>
      <c r="AG3242" s="250" t="str">
        <f t="shared" si="155"/>
        <v>https://docmgmt.its.fsu.edu/NolijWeb/public/apiLoginCheck.jsp?redir=../documentviewer/%3FdocumentId%3D</v>
      </c>
      <c r="AH324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2" s="250" t="str">
        <f>tbl_TransDet_Exp[[#Headers],[&amp;TargetFrameName=None]]</f>
        <v>&amp;TargetFrameName=None</v>
      </c>
      <c r="AJ324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2" s="71"/>
      <c r="AN3242" s="22"/>
      <c r="AO3242" s="22"/>
      <c r="AP3242" s="208"/>
      <c r="AQ3242" s="42" t="e">
        <f>IF(tbl_TransDet_Exp[[#This Row],[Custom SR Type]]="",INDEX(SR_Lookup[Section Name],MATCH(tbl_TransDet_Exp[[#This Row],[Account]],SR_Lookup[Account],0)),tbl_TransDet_Exp[[#This Row],[Custom SR Type]])</f>
        <v>#N/A</v>
      </c>
      <c r="AR3242" s="42">
        <f>VALUE(CONCATENATE(C3242,TEXT(tbl_TransDet_Exp[[#This Row],[Pd]],"00")))</f>
        <v>0</v>
      </c>
      <c r="AS3242" s="42" t="str">
        <f>TEXT(tbl_TransDet_Exp[[#This Row],[Project Id]],"000000")</f>
        <v>000000</v>
      </c>
      <c r="AT3242" s="42" t="e">
        <f>INDEX(Table11[Description],MATCH(tbl_TransDet_Exp[[#This Row],[Account]],Table11[GL Account],0))</f>
        <v>#N/A</v>
      </c>
      <c r="AU324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3" spans="2:47">
      <c r="B3243" s="11"/>
      <c r="C3243" s="243"/>
      <c r="D3243" s="243"/>
      <c r="E3243" s="11"/>
      <c r="F3243" s="11"/>
      <c r="G3243" s="11"/>
      <c r="H3243" s="11"/>
      <c r="I3243" s="11"/>
      <c r="J3243" s="11"/>
      <c r="K3243" s="11"/>
      <c r="L3243" s="11"/>
      <c r="M3243" s="11"/>
      <c r="N3243" s="11"/>
      <c r="O3243" s="244"/>
      <c r="P3243" s="11"/>
      <c r="Q3243" s="245"/>
      <c r="R3243" s="11"/>
      <c r="S3243" s="11"/>
      <c r="T3243" s="11"/>
      <c r="U3243" s="11"/>
      <c r="V3243" s="11"/>
      <c r="W3243" s="11"/>
      <c r="X3243" s="11"/>
      <c r="Y3243" s="11"/>
      <c r="Z3243" s="246"/>
      <c r="AA324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3" s="250" t="e">
        <f>IF(tbl_TransDet_Exp[[#This Row],[+/-  (HR GL Detail)]]&lt;&gt;"",tbl_TransDet_Exp[[#This Row],[+/-  (HR GL Detail)]],IF(#REF!&lt;&gt;"",#REF!,""))</f>
        <v>#REF!</v>
      </c>
      <c r="AC3243" s="250" t="str">
        <f t="shared" si="153"/>
        <v>https://financials.omni.fsu.edu/psp/sprdfi/EMPLOYEE/ERP/c/AUDIT_EXPENSE_FUNCTIONS.TE_EXP_SHEET_INQ.GBL?SHEET_ID=</v>
      </c>
      <c r="AD3243" s="250" t="str">
        <f t="shared" si="154"/>
        <v>&amp;PAGE=EX_SHEET_ENTRY</v>
      </c>
      <c r="AE3243" s="250" t="str">
        <f>IF(LEFT(tbl_TransDet_Exp[[#This Row],[Journal Id]],2)="EX",TEXT(tbl_TransDet_Exp[[#This Row],[Vch /Ex /PayId]],"0000000000"),"")</f>
        <v/>
      </c>
      <c r="AF3243" s="250" t="b">
        <f>IF(tbl_TransDet_Exp[[#This Row],[ER Lookup and Format]]&lt;&gt;"",CONCATENATE(tbl_TransDet_Exp[[#This Row],[https://financials.omni.fsu.edu/psp/sprdfi/EMPLOYEE/ERP/c/AUDIT_EXPENSE_FUNCTIONS.TE_EXP_SHEET_INQ.GBL?SHEET_ID=]],AE3243,tbl_TransDet_Exp[[#This Row],[&amp;PAGE=EX_SHEET_ENTRY]]))</f>
        <v>0</v>
      </c>
      <c r="AG3243" s="250" t="str">
        <f t="shared" si="155"/>
        <v>https://docmgmt.its.fsu.edu/NolijWeb/public/apiLoginCheck.jsp?redir=../documentviewer/%3FdocumentId%3D</v>
      </c>
      <c r="AH324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3" s="250" t="str">
        <f>tbl_TransDet_Exp[[#Headers],[&amp;TargetFrameName=None]]</f>
        <v>&amp;TargetFrameName=None</v>
      </c>
      <c r="AJ324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3" s="71"/>
      <c r="AN3243" s="22"/>
      <c r="AO3243" s="22"/>
      <c r="AP3243" s="208"/>
      <c r="AQ3243" s="42" t="e">
        <f>IF(tbl_TransDet_Exp[[#This Row],[Custom SR Type]]="",INDEX(SR_Lookup[Section Name],MATCH(tbl_TransDet_Exp[[#This Row],[Account]],SR_Lookup[Account],0)),tbl_TransDet_Exp[[#This Row],[Custom SR Type]])</f>
        <v>#N/A</v>
      </c>
      <c r="AR3243" s="42">
        <f>VALUE(CONCATENATE(C3243,TEXT(tbl_TransDet_Exp[[#This Row],[Pd]],"00")))</f>
        <v>0</v>
      </c>
      <c r="AS3243" s="42" t="str">
        <f>TEXT(tbl_TransDet_Exp[[#This Row],[Project Id]],"000000")</f>
        <v>000000</v>
      </c>
      <c r="AT3243" s="42" t="e">
        <f>INDEX(Table11[Description],MATCH(tbl_TransDet_Exp[[#This Row],[Account]],Table11[GL Account],0))</f>
        <v>#N/A</v>
      </c>
      <c r="AU324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4" spans="2:47">
      <c r="B3244" s="11"/>
      <c r="C3244" s="243"/>
      <c r="D3244" s="243"/>
      <c r="E3244" s="11"/>
      <c r="F3244" s="11"/>
      <c r="G3244" s="11"/>
      <c r="H3244" s="11"/>
      <c r="I3244" s="11"/>
      <c r="J3244" s="11"/>
      <c r="K3244" s="11"/>
      <c r="L3244" s="11"/>
      <c r="M3244" s="11"/>
      <c r="N3244" s="11"/>
      <c r="O3244" s="244"/>
      <c r="P3244" s="11"/>
      <c r="Q3244" s="245"/>
      <c r="R3244" s="11"/>
      <c r="S3244" s="11"/>
      <c r="T3244" s="11"/>
      <c r="U3244" s="11"/>
      <c r="V3244" s="11"/>
      <c r="W3244" s="11"/>
      <c r="X3244" s="11"/>
      <c r="Y3244" s="11"/>
      <c r="Z3244" s="246"/>
      <c r="AA324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4" s="250" t="e">
        <f>IF(tbl_TransDet_Exp[[#This Row],[+/-  (HR GL Detail)]]&lt;&gt;"",tbl_TransDet_Exp[[#This Row],[+/-  (HR GL Detail)]],IF(#REF!&lt;&gt;"",#REF!,""))</f>
        <v>#REF!</v>
      </c>
      <c r="AC3244" s="250" t="str">
        <f t="shared" si="153"/>
        <v>https://financials.omni.fsu.edu/psp/sprdfi/EMPLOYEE/ERP/c/AUDIT_EXPENSE_FUNCTIONS.TE_EXP_SHEET_INQ.GBL?SHEET_ID=</v>
      </c>
      <c r="AD3244" s="250" t="str">
        <f t="shared" si="154"/>
        <v>&amp;PAGE=EX_SHEET_ENTRY</v>
      </c>
      <c r="AE3244" s="250" t="str">
        <f>IF(LEFT(tbl_TransDet_Exp[[#This Row],[Journal Id]],2)="EX",TEXT(tbl_TransDet_Exp[[#This Row],[Vch /Ex /PayId]],"0000000000"),"")</f>
        <v/>
      </c>
      <c r="AF3244" s="250" t="b">
        <f>IF(tbl_TransDet_Exp[[#This Row],[ER Lookup and Format]]&lt;&gt;"",CONCATENATE(tbl_TransDet_Exp[[#This Row],[https://financials.omni.fsu.edu/psp/sprdfi/EMPLOYEE/ERP/c/AUDIT_EXPENSE_FUNCTIONS.TE_EXP_SHEET_INQ.GBL?SHEET_ID=]],AE3244,tbl_TransDet_Exp[[#This Row],[&amp;PAGE=EX_SHEET_ENTRY]]))</f>
        <v>0</v>
      </c>
      <c r="AG3244" s="250" t="str">
        <f t="shared" si="155"/>
        <v>https://docmgmt.its.fsu.edu/NolijWeb/public/apiLoginCheck.jsp?redir=../documentviewer/%3FdocumentId%3D</v>
      </c>
      <c r="AH324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4" s="250" t="str">
        <f>tbl_TransDet_Exp[[#Headers],[&amp;TargetFrameName=None]]</f>
        <v>&amp;TargetFrameName=None</v>
      </c>
      <c r="AJ324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4" s="71"/>
      <c r="AN3244" s="22"/>
      <c r="AO3244" s="22"/>
      <c r="AP3244" s="208"/>
      <c r="AQ3244" s="42" t="e">
        <f>IF(tbl_TransDet_Exp[[#This Row],[Custom SR Type]]="",INDEX(SR_Lookup[Section Name],MATCH(tbl_TransDet_Exp[[#This Row],[Account]],SR_Lookup[Account],0)),tbl_TransDet_Exp[[#This Row],[Custom SR Type]])</f>
        <v>#N/A</v>
      </c>
      <c r="AR3244" s="42">
        <f>VALUE(CONCATENATE(C3244,TEXT(tbl_TransDet_Exp[[#This Row],[Pd]],"00")))</f>
        <v>0</v>
      </c>
      <c r="AS3244" s="42" t="str">
        <f>TEXT(tbl_TransDet_Exp[[#This Row],[Project Id]],"000000")</f>
        <v>000000</v>
      </c>
      <c r="AT3244" s="42" t="e">
        <f>INDEX(Table11[Description],MATCH(tbl_TransDet_Exp[[#This Row],[Account]],Table11[GL Account],0))</f>
        <v>#N/A</v>
      </c>
      <c r="AU324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5" spans="2:47">
      <c r="B3245" s="11"/>
      <c r="C3245" s="243"/>
      <c r="D3245" s="243"/>
      <c r="E3245" s="11"/>
      <c r="F3245" s="11"/>
      <c r="G3245" s="11"/>
      <c r="H3245" s="11"/>
      <c r="I3245" s="11"/>
      <c r="J3245" s="11"/>
      <c r="K3245" s="11"/>
      <c r="L3245" s="11"/>
      <c r="M3245" s="11"/>
      <c r="N3245" s="11"/>
      <c r="O3245" s="244"/>
      <c r="P3245" s="11"/>
      <c r="Q3245" s="245"/>
      <c r="R3245" s="11"/>
      <c r="S3245" s="11"/>
      <c r="T3245" s="11"/>
      <c r="U3245" s="11"/>
      <c r="V3245" s="11"/>
      <c r="W3245" s="11"/>
      <c r="X3245" s="11"/>
      <c r="Y3245" s="11"/>
      <c r="Z3245" s="246"/>
      <c r="AA324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5" s="250" t="e">
        <f>IF(tbl_TransDet_Exp[[#This Row],[+/-  (HR GL Detail)]]&lt;&gt;"",tbl_TransDet_Exp[[#This Row],[+/-  (HR GL Detail)]],IF(#REF!&lt;&gt;"",#REF!,""))</f>
        <v>#REF!</v>
      </c>
      <c r="AC3245" s="250" t="str">
        <f t="shared" si="153"/>
        <v>https://financials.omni.fsu.edu/psp/sprdfi/EMPLOYEE/ERP/c/AUDIT_EXPENSE_FUNCTIONS.TE_EXP_SHEET_INQ.GBL?SHEET_ID=</v>
      </c>
      <c r="AD3245" s="250" t="str">
        <f t="shared" si="154"/>
        <v>&amp;PAGE=EX_SHEET_ENTRY</v>
      </c>
      <c r="AE3245" s="250" t="str">
        <f>IF(LEFT(tbl_TransDet_Exp[[#This Row],[Journal Id]],2)="EX",TEXT(tbl_TransDet_Exp[[#This Row],[Vch /Ex /PayId]],"0000000000"),"")</f>
        <v/>
      </c>
      <c r="AF3245" s="250" t="b">
        <f>IF(tbl_TransDet_Exp[[#This Row],[ER Lookup and Format]]&lt;&gt;"",CONCATENATE(tbl_TransDet_Exp[[#This Row],[https://financials.omni.fsu.edu/psp/sprdfi/EMPLOYEE/ERP/c/AUDIT_EXPENSE_FUNCTIONS.TE_EXP_SHEET_INQ.GBL?SHEET_ID=]],AE3245,tbl_TransDet_Exp[[#This Row],[&amp;PAGE=EX_SHEET_ENTRY]]))</f>
        <v>0</v>
      </c>
      <c r="AG3245" s="250" t="str">
        <f t="shared" si="155"/>
        <v>https://docmgmt.its.fsu.edu/NolijWeb/public/apiLoginCheck.jsp?redir=../documentviewer/%3FdocumentId%3D</v>
      </c>
      <c r="AH324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5" s="250" t="str">
        <f>tbl_TransDet_Exp[[#Headers],[&amp;TargetFrameName=None]]</f>
        <v>&amp;TargetFrameName=None</v>
      </c>
      <c r="AJ324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5" s="71"/>
      <c r="AN3245" s="22"/>
      <c r="AO3245" s="22"/>
      <c r="AP3245" s="208"/>
      <c r="AQ3245" s="42" t="e">
        <f>IF(tbl_TransDet_Exp[[#This Row],[Custom SR Type]]="",INDEX(SR_Lookup[Section Name],MATCH(tbl_TransDet_Exp[[#This Row],[Account]],SR_Lookup[Account],0)),tbl_TransDet_Exp[[#This Row],[Custom SR Type]])</f>
        <v>#N/A</v>
      </c>
      <c r="AR3245" s="42">
        <f>VALUE(CONCATENATE(C3245,TEXT(tbl_TransDet_Exp[[#This Row],[Pd]],"00")))</f>
        <v>0</v>
      </c>
      <c r="AS3245" s="42" t="str">
        <f>TEXT(tbl_TransDet_Exp[[#This Row],[Project Id]],"000000")</f>
        <v>000000</v>
      </c>
      <c r="AT3245" s="42" t="e">
        <f>INDEX(Table11[Description],MATCH(tbl_TransDet_Exp[[#This Row],[Account]],Table11[GL Account],0))</f>
        <v>#N/A</v>
      </c>
      <c r="AU324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6" spans="2:47">
      <c r="B3246" s="11"/>
      <c r="C3246" s="243"/>
      <c r="D3246" s="243"/>
      <c r="E3246" s="11"/>
      <c r="F3246" s="11"/>
      <c r="G3246" s="11"/>
      <c r="H3246" s="11"/>
      <c r="I3246" s="11"/>
      <c r="J3246" s="11"/>
      <c r="K3246" s="11"/>
      <c r="L3246" s="11"/>
      <c r="M3246" s="11"/>
      <c r="N3246" s="11"/>
      <c r="O3246" s="244"/>
      <c r="P3246" s="11"/>
      <c r="Q3246" s="245"/>
      <c r="R3246" s="11"/>
      <c r="S3246" s="11"/>
      <c r="T3246" s="11"/>
      <c r="U3246" s="11"/>
      <c r="V3246" s="11"/>
      <c r="W3246" s="11"/>
      <c r="X3246" s="11"/>
      <c r="Y3246" s="11"/>
      <c r="Z3246" s="246"/>
      <c r="AA324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6" s="250" t="e">
        <f>IF(tbl_TransDet_Exp[[#This Row],[+/-  (HR GL Detail)]]&lt;&gt;"",tbl_TransDet_Exp[[#This Row],[+/-  (HR GL Detail)]],IF(#REF!&lt;&gt;"",#REF!,""))</f>
        <v>#REF!</v>
      </c>
      <c r="AC3246" s="250" t="str">
        <f t="shared" si="153"/>
        <v>https://financials.omni.fsu.edu/psp/sprdfi/EMPLOYEE/ERP/c/AUDIT_EXPENSE_FUNCTIONS.TE_EXP_SHEET_INQ.GBL?SHEET_ID=</v>
      </c>
      <c r="AD3246" s="250" t="str">
        <f t="shared" si="154"/>
        <v>&amp;PAGE=EX_SHEET_ENTRY</v>
      </c>
      <c r="AE3246" s="250" t="str">
        <f>IF(LEFT(tbl_TransDet_Exp[[#This Row],[Journal Id]],2)="EX",TEXT(tbl_TransDet_Exp[[#This Row],[Vch /Ex /PayId]],"0000000000"),"")</f>
        <v/>
      </c>
      <c r="AF3246" s="250" t="b">
        <f>IF(tbl_TransDet_Exp[[#This Row],[ER Lookup and Format]]&lt;&gt;"",CONCATENATE(tbl_TransDet_Exp[[#This Row],[https://financials.omni.fsu.edu/psp/sprdfi/EMPLOYEE/ERP/c/AUDIT_EXPENSE_FUNCTIONS.TE_EXP_SHEET_INQ.GBL?SHEET_ID=]],AE3246,tbl_TransDet_Exp[[#This Row],[&amp;PAGE=EX_SHEET_ENTRY]]))</f>
        <v>0</v>
      </c>
      <c r="AG3246" s="250" t="str">
        <f t="shared" si="155"/>
        <v>https://docmgmt.its.fsu.edu/NolijWeb/public/apiLoginCheck.jsp?redir=../documentviewer/%3FdocumentId%3D</v>
      </c>
      <c r="AH324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6" s="250" t="str">
        <f>tbl_TransDet_Exp[[#Headers],[&amp;TargetFrameName=None]]</f>
        <v>&amp;TargetFrameName=None</v>
      </c>
      <c r="AJ324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6" s="71"/>
      <c r="AN3246" s="22"/>
      <c r="AO3246" s="22"/>
      <c r="AP3246" s="208"/>
      <c r="AQ3246" s="42" t="e">
        <f>IF(tbl_TransDet_Exp[[#This Row],[Custom SR Type]]="",INDEX(SR_Lookup[Section Name],MATCH(tbl_TransDet_Exp[[#This Row],[Account]],SR_Lookup[Account],0)),tbl_TransDet_Exp[[#This Row],[Custom SR Type]])</f>
        <v>#N/A</v>
      </c>
      <c r="AR3246" s="42">
        <f>VALUE(CONCATENATE(C3246,TEXT(tbl_TransDet_Exp[[#This Row],[Pd]],"00")))</f>
        <v>0</v>
      </c>
      <c r="AS3246" s="42" t="str">
        <f>TEXT(tbl_TransDet_Exp[[#This Row],[Project Id]],"000000")</f>
        <v>000000</v>
      </c>
      <c r="AT3246" s="42" t="e">
        <f>INDEX(Table11[Description],MATCH(tbl_TransDet_Exp[[#This Row],[Account]],Table11[GL Account],0))</f>
        <v>#N/A</v>
      </c>
      <c r="AU324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7" spans="2:47">
      <c r="B3247" s="11"/>
      <c r="C3247" s="243"/>
      <c r="D3247" s="243"/>
      <c r="E3247" s="11"/>
      <c r="F3247" s="11"/>
      <c r="G3247" s="11"/>
      <c r="H3247" s="11"/>
      <c r="I3247" s="11"/>
      <c r="J3247" s="11"/>
      <c r="K3247" s="11"/>
      <c r="L3247" s="11"/>
      <c r="M3247" s="11"/>
      <c r="N3247" s="11"/>
      <c r="O3247" s="244"/>
      <c r="P3247" s="11"/>
      <c r="Q3247" s="245"/>
      <c r="R3247" s="11"/>
      <c r="S3247" s="11"/>
      <c r="T3247" s="11"/>
      <c r="U3247" s="11"/>
      <c r="V3247" s="11"/>
      <c r="W3247" s="11"/>
      <c r="X3247" s="11"/>
      <c r="Y3247" s="11"/>
      <c r="Z3247" s="246"/>
      <c r="AA324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7" s="250" t="e">
        <f>IF(tbl_TransDet_Exp[[#This Row],[+/-  (HR GL Detail)]]&lt;&gt;"",tbl_TransDet_Exp[[#This Row],[+/-  (HR GL Detail)]],IF(#REF!&lt;&gt;"",#REF!,""))</f>
        <v>#REF!</v>
      </c>
      <c r="AC3247" s="250" t="str">
        <f t="shared" si="153"/>
        <v>https://financials.omni.fsu.edu/psp/sprdfi/EMPLOYEE/ERP/c/AUDIT_EXPENSE_FUNCTIONS.TE_EXP_SHEET_INQ.GBL?SHEET_ID=</v>
      </c>
      <c r="AD3247" s="250" t="str">
        <f t="shared" si="154"/>
        <v>&amp;PAGE=EX_SHEET_ENTRY</v>
      </c>
      <c r="AE3247" s="250" t="str">
        <f>IF(LEFT(tbl_TransDet_Exp[[#This Row],[Journal Id]],2)="EX",TEXT(tbl_TransDet_Exp[[#This Row],[Vch /Ex /PayId]],"0000000000"),"")</f>
        <v/>
      </c>
      <c r="AF3247" s="250" t="b">
        <f>IF(tbl_TransDet_Exp[[#This Row],[ER Lookup and Format]]&lt;&gt;"",CONCATENATE(tbl_TransDet_Exp[[#This Row],[https://financials.omni.fsu.edu/psp/sprdfi/EMPLOYEE/ERP/c/AUDIT_EXPENSE_FUNCTIONS.TE_EXP_SHEET_INQ.GBL?SHEET_ID=]],AE3247,tbl_TransDet_Exp[[#This Row],[&amp;PAGE=EX_SHEET_ENTRY]]))</f>
        <v>0</v>
      </c>
      <c r="AG3247" s="250" t="str">
        <f t="shared" si="155"/>
        <v>https://docmgmt.its.fsu.edu/NolijWeb/public/apiLoginCheck.jsp?redir=../documentviewer/%3FdocumentId%3D</v>
      </c>
      <c r="AH324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7" s="250" t="str">
        <f>tbl_TransDet_Exp[[#Headers],[&amp;TargetFrameName=None]]</f>
        <v>&amp;TargetFrameName=None</v>
      </c>
      <c r="AJ324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7" s="71"/>
      <c r="AN3247" s="22"/>
      <c r="AO3247" s="22"/>
      <c r="AP3247" s="208"/>
      <c r="AQ3247" s="42" t="e">
        <f>IF(tbl_TransDet_Exp[[#This Row],[Custom SR Type]]="",INDEX(SR_Lookup[Section Name],MATCH(tbl_TransDet_Exp[[#This Row],[Account]],SR_Lookup[Account],0)),tbl_TransDet_Exp[[#This Row],[Custom SR Type]])</f>
        <v>#N/A</v>
      </c>
      <c r="AR3247" s="42">
        <f>VALUE(CONCATENATE(C3247,TEXT(tbl_TransDet_Exp[[#This Row],[Pd]],"00")))</f>
        <v>0</v>
      </c>
      <c r="AS3247" s="42" t="str">
        <f>TEXT(tbl_TransDet_Exp[[#This Row],[Project Id]],"000000")</f>
        <v>000000</v>
      </c>
      <c r="AT3247" s="42" t="e">
        <f>INDEX(Table11[Description],MATCH(tbl_TransDet_Exp[[#This Row],[Account]],Table11[GL Account],0))</f>
        <v>#N/A</v>
      </c>
      <c r="AU324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8" spans="2:47">
      <c r="B3248" s="11"/>
      <c r="C3248" s="243"/>
      <c r="D3248" s="243"/>
      <c r="E3248" s="11"/>
      <c r="F3248" s="11"/>
      <c r="G3248" s="11"/>
      <c r="H3248" s="11"/>
      <c r="I3248" s="11"/>
      <c r="J3248" s="11"/>
      <c r="K3248" s="11"/>
      <c r="L3248" s="11"/>
      <c r="M3248" s="11"/>
      <c r="N3248" s="11"/>
      <c r="O3248" s="244"/>
      <c r="P3248" s="11"/>
      <c r="Q3248" s="245"/>
      <c r="R3248" s="11"/>
      <c r="S3248" s="11"/>
      <c r="T3248" s="11"/>
      <c r="U3248" s="11"/>
      <c r="V3248" s="11"/>
      <c r="W3248" s="11"/>
      <c r="X3248" s="11"/>
      <c r="Y3248" s="11"/>
      <c r="Z3248" s="246"/>
      <c r="AA324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8" s="250" t="e">
        <f>IF(tbl_TransDet_Exp[[#This Row],[+/-  (HR GL Detail)]]&lt;&gt;"",tbl_TransDet_Exp[[#This Row],[+/-  (HR GL Detail)]],IF(#REF!&lt;&gt;"",#REF!,""))</f>
        <v>#REF!</v>
      </c>
      <c r="AC3248" s="250" t="str">
        <f t="shared" si="153"/>
        <v>https://financials.omni.fsu.edu/psp/sprdfi/EMPLOYEE/ERP/c/AUDIT_EXPENSE_FUNCTIONS.TE_EXP_SHEET_INQ.GBL?SHEET_ID=</v>
      </c>
      <c r="AD3248" s="250" t="str">
        <f t="shared" si="154"/>
        <v>&amp;PAGE=EX_SHEET_ENTRY</v>
      </c>
      <c r="AE3248" s="250" t="str">
        <f>IF(LEFT(tbl_TransDet_Exp[[#This Row],[Journal Id]],2)="EX",TEXT(tbl_TransDet_Exp[[#This Row],[Vch /Ex /PayId]],"0000000000"),"")</f>
        <v/>
      </c>
      <c r="AF3248" s="250" t="b">
        <f>IF(tbl_TransDet_Exp[[#This Row],[ER Lookup and Format]]&lt;&gt;"",CONCATENATE(tbl_TransDet_Exp[[#This Row],[https://financials.omni.fsu.edu/psp/sprdfi/EMPLOYEE/ERP/c/AUDIT_EXPENSE_FUNCTIONS.TE_EXP_SHEET_INQ.GBL?SHEET_ID=]],AE3248,tbl_TransDet_Exp[[#This Row],[&amp;PAGE=EX_SHEET_ENTRY]]))</f>
        <v>0</v>
      </c>
      <c r="AG3248" s="250" t="str">
        <f t="shared" si="155"/>
        <v>https://docmgmt.its.fsu.edu/NolijWeb/public/apiLoginCheck.jsp?redir=../documentviewer/%3FdocumentId%3D</v>
      </c>
      <c r="AH324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8" s="250" t="str">
        <f>tbl_TransDet_Exp[[#Headers],[&amp;TargetFrameName=None]]</f>
        <v>&amp;TargetFrameName=None</v>
      </c>
      <c r="AJ324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8" s="71"/>
      <c r="AN3248" s="22"/>
      <c r="AO3248" s="22"/>
      <c r="AP3248" s="208"/>
      <c r="AQ3248" s="42" t="e">
        <f>IF(tbl_TransDet_Exp[[#This Row],[Custom SR Type]]="",INDEX(SR_Lookup[Section Name],MATCH(tbl_TransDet_Exp[[#This Row],[Account]],SR_Lookup[Account],0)),tbl_TransDet_Exp[[#This Row],[Custom SR Type]])</f>
        <v>#N/A</v>
      </c>
      <c r="AR3248" s="42">
        <f>VALUE(CONCATENATE(C3248,TEXT(tbl_TransDet_Exp[[#This Row],[Pd]],"00")))</f>
        <v>0</v>
      </c>
      <c r="AS3248" s="42" t="str">
        <f>TEXT(tbl_TransDet_Exp[[#This Row],[Project Id]],"000000")</f>
        <v>000000</v>
      </c>
      <c r="AT3248" s="42" t="e">
        <f>INDEX(Table11[Description],MATCH(tbl_TransDet_Exp[[#This Row],[Account]],Table11[GL Account],0))</f>
        <v>#N/A</v>
      </c>
      <c r="AU324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49" spans="2:47">
      <c r="B3249" s="11"/>
      <c r="C3249" s="243"/>
      <c r="D3249" s="243"/>
      <c r="E3249" s="11"/>
      <c r="F3249" s="11"/>
      <c r="G3249" s="11"/>
      <c r="H3249" s="11"/>
      <c r="I3249" s="11"/>
      <c r="J3249" s="11"/>
      <c r="K3249" s="11"/>
      <c r="L3249" s="11"/>
      <c r="M3249" s="11"/>
      <c r="N3249" s="11"/>
      <c r="O3249" s="244"/>
      <c r="P3249" s="11"/>
      <c r="Q3249" s="245"/>
      <c r="R3249" s="11"/>
      <c r="S3249" s="11"/>
      <c r="T3249" s="11"/>
      <c r="U3249" s="11"/>
      <c r="V3249" s="11"/>
      <c r="W3249" s="11"/>
      <c r="X3249" s="11"/>
      <c r="Y3249" s="11"/>
      <c r="Z3249" s="246"/>
      <c r="AA324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49" s="250" t="e">
        <f>IF(tbl_TransDet_Exp[[#This Row],[+/-  (HR GL Detail)]]&lt;&gt;"",tbl_TransDet_Exp[[#This Row],[+/-  (HR GL Detail)]],IF(#REF!&lt;&gt;"",#REF!,""))</f>
        <v>#REF!</v>
      </c>
      <c r="AC3249" s="250" t="str">
        <f t="shared" si="153"/>
        <v>https://financials.omni.fsu.edu/psp/sprdfi/EMPLOYEE/ERP/c/AUDIT_EXPENSE_FUNCTIONS.TE_EXP_SHEET_INQ.GBL?SHEET_ID=</v>
      </c>
      <c r="AD3249" s="250" t="str">
        <f t="shared" si="154"/>
        <v>&amp;PAGE=EX_SHEET_ENTRY</v>
      </c>
      <c r="AE3249" s="250" t="str">
        <f>IF(LEFT(tbl_TransDet_Exp[[#This Row],[Journal Id]],2)="EX",TEXT(tbl_TransDet_Exp[[#This Row],[Vch /Ex /PayId]],"0000000000"),"")</f>
        <v/>
      </c>
      <c r="AF3249" s="250" t="b">
        <f>IF(tbl_TransDet_Exp[[#This Row],[ER Lookup and Format]]&lt;&gt;"",CONCATENATE(tbl_TransDet_Exp[[#This Row],[https://financials.omni.fsu.edu/psp/sprdfi/EMPLOYEE/ERP/c/AUDIT_EXPENSE_FUNCTIONS.TE_EXP_SHEET_INQ.GBL?SHEET_ID=]],AE3249,tbl_TransDet_Exp[[#This Row],[&amp;PAGE=EX_SHEET_ENTRY]]))</f>
        <v>0</v>
      </c>
      <c r="AG3249" s="250" t="str">
        <f t="shared" si="155"/>
        <v>https://docmgmt.its.fsu.edu/NolijWeb/public/apiLoginCheck.jsp?redir=../documentviewer/%3FdocumentId%3D</v>
      </c>
      <c r="AH324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49" s="250" t="str">
        <f>tbl_TransDet_Exp[[#Headers],[&amp;TargetFrameName=None]]</f>
        <v>&amp;TargetFrameName=None</v>
      </c>
      <c r="AJ324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4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4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49" s="71"/>
      <c r="AN3249" s="22"/>
      <c r="AO3249" s="22"/>
      <c r="AP3249" s="208"/>
      <c r="AQ3249" s="42" t="e">
        <f>IF(tbl_TransDet_Exp[[#This Row],[Custom SR Type]]="",INDEX(SR_Lookup[Section Name],MATCH(tbl_TransDet_Exp[[#This Row],[Account]],SR_Lookup[Account],0)),tbl_TransDet_Exp[[#This Row],[Custom SR Type]])</f>
        <v>#N/A</v>
      </c>
      <c r="AR3249" s="42">
        <f>VALUE(CONCATENATE(C3249,TEXT(tbl_TransDet_Exp[[#This Row],[Pd]],"00")))</f>
        <v>0</v>
      </c>
      <c r="AS3249" s="42" t="str">
        <f>TEXT(tbl_TransDet_Exp[[#This Row],[Project Id]],"000000")</f>
        <v>000000</v>
      </c>
      <c r="AT3249" s="42" t="e">
        <f>INDEX(Table11[Description],MATCH(tbl_TransDet_Exp[[#This Row],[Account]],Table11[GL Account],0))</f>
        <v>#N/A</v>
      </c>
      <c r="AU324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0" spans="2:47">
      <c r="B3250" s="11"/>
      <c r="C3250" s="243"/>
      <c r="D3250" s="243"/>
      <c r="E3250" s="11"/>
      <c r="F3250" s="11"/>
      <c r="G3250" s="11"/>
      <c r="H3250" s="11"/>
      <c r="I3250" s="11"/>
      <c r="J3250" s="11"/>
      <c r="K3250" s="11"/>
      <c r="L3250" s="11"/>
      <c r="M3250" s="11"/>
      <c r="N3250" s="11"/>
      <c r="O3250" s="244"/>
      <c r="P3250" s="11"/>
      <c r="Q3250" s="245"/>
      <c r="R3250" s="11"/>
      <c r="S3250" s="11"/>
      <c r="T3250" s="11"/>
      <c r="U3250" s="11"/>
      <c r="V3250" s="11"/>
      <c r="W3250" s="11"/>
      <c r="X3250" s="11"/>
      <c r="Y3250" s="11"/>
      <c r="Z3250" s="246"/>
      <c r="AA325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0" s="250" t="e">
        <f>IF(tbl_TransDet_Exp[[#This Row],[+/-  (HR GL Detail)]]&lt;&gt;"",tbl_TransDet_Exp[[#This Row],[+/-  (HR GL Detail)]],IF(#REF!&lt;&gt;"",#REF!,""))</f>
        <v>#REF!</v>
      </c>
      <c r="AC3250" s="250" t="str">
        <f t="shared" si="153"/>
        <v>https://financials.omni.fsu.edu/psp/sprdfi/EMPLOYEE/ERP/c/AUDIT_EXPENSE_FUNCTIONS.TE_EXP_SHEET_INQ.GBL?SHEET_ID=</v>
      </c>
      <c r="AD3250" s="250" t="str">
        <f t="shared" si="154"/>
        <v>&amp;PAGE=EX_SHEET_ENTRY</v>
      </c>
      <c r="AE3250" s="250" t="str">
        <f>IF(LEFT(tbl_TransDet_Exp[[#This Row],[Journal Id]],2)="EX",TEXT(tbl_TransDet_Exp[[#This Row],[Vch /Ex /PayId]],"0000000000"),"")</f>
        <v/>
      </c>
      <c r="AF3250" s="250" t="b">
        <f>IF(tbl_TransDet_Exp[[#This Row],[ER Lookup and Format]]&lt;&gt;"",CONCATENATE(tbl_TransDet_Exp[[#This Row],[https://financials.omni.fsu.edu/psp/sprdfi/EMPLOYEE/ERP/c/AUDIT_EXPENSE_FUNCTIONS.TE_EXP_SHEET_INQ.GBL?SHEET_ID=]],AE3250,tbl_TransDet_Exp[[#This Row],[&amp;PAGE=EX_SHEET_ENTRY]]))</f>
        <v>0</v>
      </c>
      <c r="AG3250" s="250" t="str">
        <f t="shared" si="155"/>
        <v>https://docmgmt.its.fsu.edu/NolijWeb/public/apiLoginCheck.jsp?redir=../documentviewer/%3FdocumentId%3D</v>
      </c>
      <c r="AH325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0" s="250" t="str">
        <f>tbl_TransDet_Exp[[#Headers],[&amp;TargetFrameName=None]]</f>
        <v>&amp;TargetFrameName=None</v>
      </c>
      <c r="AJ325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0" s="71"/>
      <c r="AN3250" s="22"/>
      <c r="AO3250" s="22"/>
      <c r="AP3250" s="208"/>
      <c r="AQ3250" s="42" t="e">
        <f>IF(tbl_TransDet_Exp[[#This Row],[Custom SR Type]]="",INDEX(SR_Lookup[Section Name],MATCH(tbl_TransDet_Exp[[#This Row],[Account]],SR_Lookup[Account],0)),tbl_TransDet_Exp[[#This Row],[Custom SR Type]])</f>
        <v>#N/A</v>
      </c>
      <c r="AR3250" s="42">
        <f>VALUE(CONCATENATE(C3250,TEXT(tbl_TransDet_Exp[[#This Row],[Pd]],"00")))</f>
        <v>0</v>
      </c>
      <c r="AS3250" s="42" t="str">
        <f>TEXT(tbl_TransDet_Exp[[#This Row],[Project Id]],"000000")</f>
        <v>000000</v>
      </c>
      <c r="AT3250" s="42" t="e">
        <f>INDEX(Table11[Description],MATCH(tbl_TransDet_Exp[[#This Row],[Account]],Table11[GL Account],0))</f>
        <v>#N/A</v>
      </c>
      <c r="AU325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1" spans="2:47">
      <c r="B3251" s="11"/>
      <c r="C3251" s="243"/>
      <c r="D3251" s="243"/>
      <c r="E3251" s="11"/>
      <c r="F3251" s="11"/>
      <c r="G3251" s="11"/>
      <c r="H3251" s="11"/>
      <c r="I3251" s="11"/>
      <c r="J3251" s="11"/>
      <c r="K3251" s="11"/>
      <c r="L3251" s="11"/>
      <c r="M3251" s="11"/>
      <c r="N3251" s="11"/>
      <c r="O3251" s="244"/>
      <c r="P3251" s="11"/>
      <c r="Q3251" s="245"/>
      <c r="R3251" s="11"/>
      <c r="S3251" s="11"/>
      <c r="T3251" s="11"/>
      <c r="U3251" s="11"/>
      <c r="V3251" s="11"/>
      <c r="W3251" s="11"/>
      <c r="X3251" s="11"/>
      <c r="Y3251" s="11"/>
      <c r="Z3251" s="246"/>
      <c r="AA325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1" s="250" t="e">
        <f>IF(tbl_TransDet_Exp[[#This Row],[+/-  (HR GL Detail)]]&lt;&gt;"",tbl_TransDet_Exp[[#This Row],[+/-  (HR GL Detail)]],IF(#REF!&lt;&gt;"",#REF!,""))</f>
        <v>#REF!</v>
      </c>
      <c r="AC3251" s="250" t="str">
        <f t="shared" si="153"/>
        <v>https://financials.omni.fsu.edu/psp/sprdfi/EMPLOYEE/ERP/c/AUDIT_EXPENSE_FUNCTIONS.TE_EXP_SHEET_INQ.GBL?SHEET_ID=</v>
      </c>
      <c r="AD3251" s="250" t="str">
        <f t="shared" si="154"/>
        <v>&amp;PAGE=EX_SHEET_ENTRY</v>
      </c>
      <c r="AE3251" s="250" t="str">
        <f>IF(LEFT(tbl_TransDet_Exp[[#This Row],[Journal Id]],2)="EX",TEXT(tbl_TransDet_Exp[[#This Row],[Vch /Ex /PayId]],"0000000000"),"")</f>
        <v/>
      </c>
      <c r="AF3251" s="250" t="b">
        <f>IF(tbl_TransDet_Exp[[#This Row],[ER Lookup and Format]]&lt;&gt;"",CONCATENATE(tbl_TransDet_Exp[[#This Row],[https://financials.omni.fsu.edu/psp/sprdfi/EMPLOYEE/ERP/c/AUDIT_EXPENSE_FUNCTIONS.TE_EXP_SHEET_INQ.GBL?SHEET_ID=]],AE3251,tbl_TransDet_Exp[[#This Row],[&amp;PAGE=EX_SHEET_ENTRY]]))</f>
        <v>0</v>
      </c>
      <c r="AG3251" s="250" t="str">
        <f t="shared" si="155"/>
        <v>https://docmgmt.its.fsu.edu/NolijWeb/public/apiLoginCheck.jsp?redir=../documentviewer/%3FdocumentId%3D</v>
      </c>
      <c r="AH325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1" s="250" t="str">
        <f>tbl_TransDet_Exp[[#Headers],[&amp;TargetFrameName=None]]</f>
        <v>&amp;TargetFrameName=None</v>
      </c>
      <c r="AJ325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1" s="71"/>
      <c r="AN3251" s="22"/>
      <c r="AO3251" s="22"/>
      <c r="AP3251" s="208"/>
      <c r="AQ3251" s="42" t="e">
        <f>IF(tbl_TransDet_Exp[[#This Row],[Custom SR Type]]="",INDEX(SR_Lookup[Section Name],MATCH(tbl_TransDet_Exp[[#This Row],[Account]],SR_Lookup[Account],0)),tbl_TransDet_Exp[[#This Row],[Custom SR Type]])</f>
        <v>#N/A</v>
      </c>
      <c r="AR3251" s="42">
        <f>VALUE(CONCATENATE(C3251,TEXT(tbl_TransDet_Exp[[#This Row],[Pd]],"00")))</f>
        <v>0</v>
      </c>
      <c r="AS3251" s="42" t="str">
        <f>TEXT(tbl_TransDet_Exp[[#This Row],[Project Id]],"000000")</f>
        <v>000000</v>
      </c>
      <c r="AT3251" s="42" t="e">
        <f>INDEX(Table11[Description],MATCH(tbl_TransDet_Exp[[#This Row],[Account]],Table11[GL Account],0))</f>
        <v>#N/A</v>
      </c>
      <c r="AU325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2" spans="2:47">
      <c r="B3252" s="11"/>
      <c r="C3252" s="243"/>
      <c r="D3252" s="243"/>
      <c r="E3252" s="11"/>
      <c r="F3252" s="11"/>
      <c r="G3252" s="11"/>
      <c r="H3252" s="11"/>
      <c r="I3252" s="11"/>
      <c r="J3252" s="11"/>
      <c r="K3252" s="11"/>
      <c r="L3252" s="11"/>
      <c r="M3252" s="11"/>
      <c r="N3252" s="11"/>
      <c r="O3252" s="244"/>
      <c r="P3252" s="11"/>
      <c r="Q3252" s="245"/>
      <c r="R3252" s="11"/>
      <c r="S3252" s="11"/>
      <c r="T3252" s="11"/>
      <c r="U3252" s="11"/>
      <c r="V3252" s="11"/>
      <c r="W3252" s="11"/>
      <c r="X3252" s="11"/>
      <c r="Y3252" s="11"/>
      <c r="Z3252" s="246"/>
      <c r="AA325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2" s="250" t="e">
        <f>IF(tbl_TransDet_Exp[[#This Row],[+/-  (HR GL Detail)]]&lt;&gt;"",tbl_TransDet_Exp[[#This Row],[+/-  (HR GL Detail)]],IF(#REF!&lt;&gt;"",#REF!,""))</f>
        <v>#REF!</v>
      </c>
      <c r="AC3252" s="250" t="str">
        <f t="shared" si="153"/>
        <v>https://financials.omni.fsu.edu/psp/sprdfi/EMPLOYEE/ERP/c/AUDIT_EXPENSE_FUNCTIONS.TE_EXP_SHEET_INQ.GBL?SHEET_ID=</v>
      </c>
      <c r="AD3252" s="250" t="str">
        <f t="shared" si="154"/>
        <v>&amp;PAGE=EX_SHEET_ENTRY</v>
      </c>
      <c r="AE3252" s="250" t="str">
        <f>IF(LEFT(tbl_TransDet_Exp[[#This Row],[Journal Id]],2)="EX",TEXT(tbl_TransDet_Exp[[#This Row],[Vch /Ex /PayId]],"0000000000"),"")</f>
        <v/>
      </c>
      <c r="AF3252" s="250" t="b">
        <f>IF(tbl_TransDet_Exp[[#This Row],[ER Lookup and Format]]&lt;&gt;"",CONCATENATE(tbl_TransDet_Exp[[#This Row],[https://financials.omni.fsu.edu/psp/sprdfi/EMPLOYEE/ERP/c/AUDIT_EXPENSE_FUNCTIONS.TE_EXP_SHEET_INQ.GBL?SHEET_ID=]],AE3252,tbl_TransDet_Exp[[#This Row],[&amp;PAGE=EX_SHEET_ENTRY]]))</f>
        <v>0</v>
      </c>
      <c r="AG3252" s="250" t="str">
        <f t="shared" si="155"/>
        <v>https://docmgmt.its.fsu.edu/NolijWeb/public/apiLoginCheck.jsp?redir=../documentviewer/%3FdocumentId%3D</v>
      </c>
      <c r="AH325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2" s="250" t="str">
        <f>tbl_TransDet_Exp[[#Headers],[&amp;TargetFrameName=None]]</f>
        <v>&amp;TargetFrameName=None</v>
      </c>
      <c r="AJ325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2" s="71"/>
      <c r="AN3252" s="22"/>
      <c r="AO3252" s="22"/>
      <c r="AP3252" s="208"/>
      <c r="AQ3252" s="42" t="e">
        <f>IF(tbl_TransDet_Exp[[#This Row],[Custom SR Type]]="",INDEX(SR_Lookup[Section Name],MATCH(tbl_TransDet_Exp[[#This Row],[Account]],SR_Lookup[Account],0)),tbl_TransDet_Exp[[#This Row],[Custom SR Type]])</f>
        <v>#N/A</v>
      </c>
      <c r="AR3252" s="42">
        <f>VALUE(CONCATENATE(C3252,TEXT(tbl_TransDet_Exp[[#This Row],[Pd]],"00")))</f>
        <v>0</v>
      </c>
      <c r="AS3252" s="42" t="str">
        <f>TEXT(tbl_TransDet_Exp[[#This Row],[Project Id]],"000000")</f>
        <v>000000</v>
      </c>
      <c r="AT3252" s="42" t="e">
        <f>INDEX(Table11[Description],MATCH(tbl_TransDet_Exp[[#This Row],[Account]],Table11[GL Account],0))</f>
        <v>#N/A</v>
      </c>
      <c r="AU325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3" spans="2:47">
      <c r="B3253" s="11"/>
      <c r="C3253" s="243"/>
      <c r="D3253" s="243"/>
      <c r="E3253" s="11"/>
      <c r="F3253" s="11"/>
      <c r="G3253" s="11"/>
      <c r="H3253" s="11"/>
      <c r="I3253" s="11"/>
      <c r="J3253" s="11"/>
      <c r="K3253" s="11"/>
      <c r="L3253" s="11"/>
      <c r="M3253" s="11"/>
      <c r="N3253" s="11"/>
      <c r="O3253" s="244"/>
      <c r="P3253" s="11"/>
      <c r="Q3253" s="245"/>
      <c r="R3253" s="11"/>
      <c r="S3253" s="11"/>
      <c r="T3253" s="11"/>
      <c r="U3253" s="11"/>
      <c r="V3253" s="11"/>
      <c r="W3253" s="11"/>
      <c r="X3253" s="11"/>
      <c r="Y3253" s="11"/>
      <c r="Z3253" s="246"/>
      <c r="AA325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3" s="250" t="e">
        <f>IF(tbl_TransDet_Exp[[#This Row],[+/-  (HR GL Detail)]]&lt;&gt;"",tbl_TransDet_Exp[[#This Row],[+/-  (HR GL Detail)]],IF(#REF!&lt;&gt;"",#REF!,""))</f>
        <v>#REF!</v>
      </c>
      <c r="AC3253" s="250" t="str">
        <f t="shared" si="153"/>
        <v>https://financials.omni.fsu.edu/psp/sprdfi/EMPLOYEE/ERP/c/AUDIT_EXPENSE_FUNCTIONS.TE_EXP_SHEET_INQ.GBL?SHEET_ID=</v>
      </c>
      <c r="AD3253" s="250" t="str">
        <f t="shared" si="154"/>
        <v>&amp;PAGE=EX_SHEET_ENTRY</v>
      </c>
      <c r="AE3253" s="250" t="str">
        <f>IF(LEFT(tbl_TransDet_Exp[[#This Row],[Journal Id]],2)="EX",TEXT(tbl_TransDet_Exp[[#This Row],[Vch /Ex /PayId]],"0000000000"),"")</f>
        <v/>
      </c>
      <c r="AF3253" s="250" t="b">
        <f>IF(tbl_TransDet_Exp[[#This Row],[ER Lookup and Format]]&lt;&gt;"",CONCATENATE(tbl_TransDet_Exp[[#This Row],[https://financials.omni.fsu.edu/psp/sprdfi/EMPLOYEE/ERP/c/AUDIT_EXPENSE_FUNCTIONS.TE_EXP_SHEET_INQ.GBL?SHEET_ID=]],AE3253,tbl_TransDet_Exp[[#This Row],[&amp;PAGE=EX_SHEET_ENTRY]]))</f>
        <v>0</v>
      </c>
      <c r="AG3253" s="250" t="str">
        <f t="shared" si="155"/>
        <v>https://docmgmt.its.fsu.edu/NolijWeb/public/apiLoginCheck.jsp?redir=../documentviewer/%3FdocumentId%3D</v>
      </c>
      <c r="AH325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3" s="250" t="str">
        <f>tbl_TransDet_Exp[[#Headers],[&amp;TargetFrameName=None]]</f>
        <v>&amp;TargetFrameName=None</v>
      </c>
      <c r="AJ325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3" s="71"/>
      <c r="AN3253" s="22"/>
      <c r="AO3253" s="22"/>
      <c r="AP3253" s="208"/>
      <c r="AQ3253" s="42" t="e">
        <f>IF(tbl_TransDet_Exp[[#This Row],[Custom SR Type]]="",INDEX(SR_Lookup[Section Name],MATCH(tbl_TransDet_Exp[[#This Row],[Account]],SR_Lookup[Account],0)),tbl_TransDet_Exp[[#This Row],[Custom SR Type]])</f>
        <v>#N/A</v>
      </c>
      <c r="AR3253" s="42">
        <f>VALUE(CONCATENATE(C3253,TEXT(tbl_TransDet_Exp[[#This Row],[Pd]],"00")))</f>
        <v>0</v>
      </c>
      <c r="AS3253" s="42" t="str">
        <f>TEXT(tbl_TransDet_Exp[[#This Row],[Project Id]],"000000")</f>
        <v>000000</v>
      </c>
      <c r="AT3253" s="42" t="e">
        <f>INDEX(Table11[Description],MATCH(tbl_TransDet_Exp[[#This Row],[Account]],Table11[GL Account],0))</f>
        <v>#N/A</v>
      </c>
      <c r="AU325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4" spans="2:47">
      <c r="B3254" s="11"/>
      <c r="C3254" s="243"/>
      <c r="D3254" s="243"/>
      <c r="E3254" s="11"/>
      <c r="F3254" s="11"/>
      <c r="G3254" s="11"/>
      <c r="H3254" s="11"/>
      <c r="I3254" s="11"/>
      <c r="J3254" s="11"/>
      <c r="K3254" s="11"/>
      <c r="L3254" s="11"/>
      <c r="M3254" s="11"/>
      <c r="N3254" s="11"/>
      <c r="O3254" s="244"/>
      <c r="P3254" s="11"/>
      <c r="Q3254" s="245"/>
      <c r="R3254" s="11"/>
      <c r="S3254" s="11"/>
      <c r="T3254" s="11"/>
      <c r="U3254" s="11"/>
      <c r="V3254" s="11"/>
      <c r="W3254" s="11"/>
      <c r="X3254" s="11"/>
      <c r="Y3254" s="11"/>
      <c r="Z3254" s="246"/>
      <c r="AA325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4" s="250" t="e">
        <f>IF(tbl_TransDet_Exp[[#This Row],[+/-  (HR GL Detail)]]&lt;&gt;"",tbl_TransDet_Exp[[#This Row],[+/-  (HR GL Detail)]],IF(#REF!&lt;&gt;"",#REF!,""))</f>
        <v>#REF!</v>
      </c>
      <c r="AC3254" s="250" t="str">
        <f t="shared" si="153"/>
        <v>https://financials.omni.fsu.edu/psp/sprdfi/EMPLOYEE/ERP/c/AUDIT_EXPENSE_FUNCTIONS.TE_EXP_SHEET_INQ.GBL?SHEET_ID=</v>
      </c>
      <c r="AD3254" s="250" t="str">
        <f t="shared" si="154"/>
        <v>&amp;PAGE=EX_SHEET_ENTRY</v>
      </c>
      <c r="AE3254" s="250" t="str">
        <f>IF(LEFT(tbl_TransDet_Exp[[#This Row],[Journal Id]],2)="EX",TEXT(tbl_TransDet_Exp[[#This Row],[Vch /Ex /PayId]],"0000000000"),"")</f>
        <v/>
      </c>
      <c r="AF3254" s="250" t="b">
        <f>IF(tbl_TransDet_Exp[[#This Row],[ER Lookup and Format]]&lt;&gt;"",CONCATENATE(tbl_TransDet_Exp[[#This Row],[https://financials.omni.fsu.edu/psp/sprdfi/EMPLOYEE/ERP/c/AUDIT_EXPENSE_FUNCTIONS.TE_EXP_SHEET_INQ.GBL?SHEET_ID=]],AE3254,tbl_TransDet_Exp[[#This Row],[&amp;PAGE=EX_SHEET_ENTRY]]))</f>
        <v>0</v>
      </c>
      <c r="AG3254" s="250" t="str">
        <f t="shared" si="155"/>
        <v>https://docmgmt.its.fsu.edu/NolijWeb/public/apiLoginCheck.jsp?redir=../documentviewer/%3FdocumentId%3D</v>
      </c>
      <c r="AH325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4" s="250" t="str">
        <f>tbl_TransDet_Exp[[#Headers],[&amp;TargetFrameName=None]]</f>
        <v>&amp;TargetFrameName=None</v>
      </c>
      <c r="AJ325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4" s="71"/>
      <c r="AN3254" s="22"/>
      <c r="AO3254" s="22"/>
      <c r="AP3254" s="208"/>
      <c r="AQ3254" s="42" t="e">
        <f>IF(tbl_TransDet_Exp[[#This Row],[Custom SR Type]]="",INDEX(SR_Lookup[Section Name],MATCH(tbl_TransDet_Exp[[#This Row],[Account]],SR_Lookup[Account],0)),tbl_TransDet_Exp[[#This Row],[Custom SR Type]])</f>
        <v>#N/A</v>
      </c>
      <c r="AR3254" s="42">
        <f>VALUE(CONCATENATE(C3254,TEXT(tbl_TransDet_Exp[[#This Row],[Pd]],"00")))</f>
        <v>0</v>
      </c>
      <c r="AS3254" s="42" t="str">
        <f>TEXT(tbl_TransDet_Exp[[#This Row],[Project Id]],"000000")</f>
        <v>000000</v>
      </c>
      <c r="AT3254" s="42" t="e">
        <f>INDEX(Table11[Description],MATCH(tbl_TransDet_Exp[[#This Row],[Account]],Table11[GL Account],0))</f>
        <v>#N/A</v>
      </c>
      <c r="AU325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5" spans="2:47">
      <c r="B3255" s="11"/>
      <c r="C3255" s="243"/>
      <c r="D3255" s="243"/>
      <c r="E3255" s="11"/>
      <c r="F3255" s="11"/>
      <c r="G3255" s="11"/>
      <c r="H3255" s="11"/>
      <c r="I3255" s="11"/>
      <c r="J3255" s="11"/>
      <c r="K3255" s="11"/>
      <c r="L3255" s="11"/>
      <c r="M3255" s="11"/>
      <c r="N3255" s="11"/>
      <c r="O3255" s="244"/>
      <c r="P3255" s="11"/>
      <c r="Q3255" s="245"/>
      <c r="R3255" s="11"/>
      <c r="S3255" s="11"/>
      <c r="T3255" s="11"/>
      <c r="U3255" s="11"/>
      <c r="V3255" s="11"/>
      <c r="W3255" s="11"/>
      <c r="X3255" s="11"/>
      <c r="Y3255" s="11"/>
      <c r="Z3255" s="246"/>
      <c r="AA325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5" s="250" t="e">
        <f>IF(tbl_TransDet_Exp[[#This Row],[+/-  (HR GL Detail)]]&lt;&gt;"",tbl_TransDet_Exp[[#This Row],[+/-  (HR GL Detail)]],IF(#REF!&lt;&gt;"",#REF!,""))</f>
        <v>#REF!</v>
      </c>
      <c r="AC3255" s="250" t="str">
        <f t="shared" si="153"/>
        <v>https://financials.omni.fsu.edu/psp/sprdfi/EMPLOYEE/ERP/c/AUDIT_EXPENSE_FUNCTIONS.TE_EXP_SHEET_INQ.GBL?SHEET_ID=</v>
      </c>
      <c r="AD3255" s="250" t="str">
        <f t="shared" si="154"/>
        <v>&amp;PAGE=EX_SHEET_ENTRY</v>
      </c>
      <c r="AE3255" s="250" t="str">
        <f>IF(LEFT(tbl_TransDet_Exp[[#This Row],[Journal Id]],2)="EX",TEXT(tbl_TransDet_Exp[[#This Row],[Vch /Ex /PayId]],"0000000000"),"")</f>
        <v/>
      </c>
      <c r="AF3255" s="250" t="b">
        <f>IF(tbl_TransDet_Exp[[#This Row],[ER Lookup and Format]]&lt;&gt;"",CONCATENATE(tbl_TransDet_Exp[[#This Row],[https://financials.omni.fsu.edu/psp/sprdfi/EMPLOYEE/ERP/c/AUDIT_EXPENSE_FUNCTIONS.TE_EXP_SHEET_INQ.GBL?SHEET_ID=]],AE3255,tbl_TransDet_Exp[[#This Row],[&amp;PAGE=EX_SHEET_ENTRY]]))</f>
        <v>0</v>
      </c>
      <c r="AG3255" s="250" t="str">
        <f t="shared" si="155"/>
        <v>https://docmgmt.its.fsu.edu/NolijWeb/public/apiLoginCheck.jsp?redir=../documentviewer/%3FdocumentId%3D</v>
      </c>
      <c r="AH325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5" s="250" t="str">
        <f>tbl_TransDet_Exp[[#Headers],[&amp;TargetFrameName=None]]</f>
        <v>&amp;TargetFrameName=None</v>
      </c>
      <c r="AJ325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5" s="71"/>
      <c r="AN3255" s="22"/>
      <c r="AO3255" s="22"/>
      <c r="AP3255" s="208"/>
      <c r="AQ3255" s="42" t="e">
        <f>IF(tbl_TransDet_Exp[[#This Row],[Custom SR Type]]="",INDEX(SR_Lookup[Section Name],MATCH(tbl_TransDet_Exp[[#This Row],[Account]],SR_Lookup[Account],0)),tbl_TransDet_Exp[[#This Row],[Custom SR Type]])</f>
        <v>#N/A</v>
      </c>
      <c r="AR3255" s="42">
        <f>VALUE(CONCATENATE(C3255,TEXT(tbl_TransDet_Exp[[#This Row],[Pd]],"00")))</f>
        <v>0</v>
      </c>
      <c r="AS3255" s="42" t="str">
        <f>TEXT(tbl_TransDet_Exp[[#This Row],[Project Id]],"000000")</f>
        <v>000000</v>
      </c>
      <c r="AT3255" s="42" t="e">
        <f>INDEX(Table11[Description],MATCH(tbl_TransDet_Exp[[#This Row],[Account]],Table11[GL Account],0))</f>
        <v>#N/A</v>
      </c>
      <c r="AU325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6" spans="2:47">
      <c r="B3256" s="11"/>
      <c r="C3256" s="243"/>
      <c r="D3256" s="243"/>
      <c r="E3256" s="11"/>
      <c r="F3256" s="11"/>
      <c r="G3256" s="11"/>
      <c r="H3256" s="11"/>
      <c r="I3256" s="11"/>
      <c r="J3256" s="11"/>
      <c r="K3256" s="11"/>
      <c r="L3256" s="11"/>
      <c r="M3256" s="11"/>
      <c r="N3256" s="11"/>
      <c r="O3256" s="244"/>
      <c r="P3256" s="11"/>
      <c r="Q3256" s="245"/>
      <c r="R3256" s="11"/>
      <c r="S3256" s="11"/>
      <c r="T3256" s="11"/>
      <c r="U3256" s="11"/>
      <c r="V3256" s="11"/>
      <c r="W3256" s="11"/>
      <c r="X3256" s="11"/>
      <c r="Y3256" s="11"/>
      <c r="Z3256" s="246"/>
      <c r="AA325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6" s="250" t="e">
        <f>IF(tbl_TransDet_Exp[[#This Row],[+/-  (HR GL Detail)]]&lt;&gt;"",tbl_TransDet_Exp[[#This Row],[+/-  (HR GL Detail)]],IF(#REF!&lt;&gt;"",#REF!,""))</f>
        <v>#REF!</v>
      </c>
      <c r="AC3256" s="250" t="str">
        <f t="shared" si="153"/>
        <v>https://financials.omni.fsu.edu/psp/sprdfi/EMPLOYEE/ERP/c/AUDIT_EXPENSE_FUNCTIONS.TE_EXP_SHEET_INQ.GBL?SHEET_ID=</v>
      </c>
      <c r="AD3256" s="250" t="str">
        <f t="shared" si="154"/>
        <v>&amp;PAGE=EX_SHEET_ENTRY</v>
      </c>
      <c r="AE3256" s="250" t="str">
        <f>IF(LEFT(tbl_TransDet_Exp[[#This Row],[Journal Id]],2)="EX",TEXT(tbl_TransDet_Exp[[#This Row],[Vch /Ex /PayId]],"0000000000"),"")</f>
        <v/>
      </c>
      <c r="AF3256" s="250" t="b">
        <f>IF(tbl_TransDet_Exp[[#This Row],[ER Lookup and Format]]&lt;&gt;"",CONCATENATE(tbl_TransDet_Exp[[#This Row],[https://financials.omni.fsu.edu/psp/sprdfi/EMPLOYEE/ERP/c/AUDIT_EXPENSE_FUNCTIONS.TE_EXP_SHEET_INQ.GBL?SHEET_ID=]],AE3256,tbl_TransDet_Exp[[#This Row],[&amp;PAGE=EX_SHEET_ENTRY]]))</f>
        <v>0</v>
      </c>
      <c r="AG3256" s="250" t="str">
        <f t="shared" si="155"/>
        <v>https://docmgmt.its.fsu.edu/NolijWeb/public/apiLoginCheck.jsp?redir=../documentviewer/%3FdocumentId%3D</v>
      </c>
      <c r="AH325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6" s="250" t="str">
        <f>tbl_TransDet_Exp[[#Headers],[&amp;TargetFrameName=None]]</f>
        <v>&amp;TargetFrameName=None</v>
      </c>
      <c r="AJ325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6" s="71"/>
      <c r="AN3256" s="22"/>
      <c r="AO3256" s="22"/>
      <c r="AP3256" s="208"/>
      <c r="AQ3256" s="42" t="e">
        <f>IF(tbl_TransDet_Exp[[#This Row],[Custom SR Type]]="",INDEX(SR_Lookup[Section Name],MATCH(tbl_TransDet_Exp[[#This Row],[Account]],SR_Lookup[Account],0)),tbl_TransDet_Exp[[#This Row],[Custom SR Type]])</f>
        <v>#N/A</v>
      </c>
      <c r="AR3256" s="42">
        <f>VALUE(CONCATENATE(C3256,TEXT(tbl_TransDet_Exp[[#This Row],[Pd]],"00")))</f>
        <v>0</v>
      </c>
      <c r="AS3256" s="42" t="str">
        <f>TEXT(tbl_TransDet_Exp[[#This Row],[Project Id]],"000000")</f>
        <v>000000</v>
      </c>
      <c r="AT3256" s="42" t="e">
        <f>INDEX(Table11[Description],MATCH(tbl_TransDet_Exp[[#This Row],[Account]],Table11[GL Account],0))</f>
        <v>#N/A</v>
      </c>
      <c r="AU325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7" spans="2:47">
      <c r="B3257" s="11"/>
      <c r="C3257" s="243"/>
      <c r="D3257" s="243"/>
      <c r="E3257" s="11"/>
      <c r="F3257" s="11"/>
      <c r="G3257" s="11"/>
      <c r="H3257" s="11"/>
      <c r="I3257" s="11"/>
      <c r="J3257" s="11"/>
      <c r="K3257" s="11"/>
      <c r="L3257" s="11"/>
      <c r="M3257" s="11"/>
      <c r="N3257" s="11"/>
      <c r="O3257" s="244"/>
      <c r="P3257" s="11"/>
      <c r="Q3257" s="245"/>
      <c r="R3257" s="11"/>
      <c r="S3257" s="11"/>
      <c r="T3257" s="11"/>
      <c r="U3257" s="11"/>
      <c r="V3257" s="11"/>
      <c r="W3257" s="11"/>
      <c r="X3257" s="11"/>
      <c r="Y3257" s="11"/>
      <c r="Z3257" s="246"/>
      <c r="AA325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7" s="250" t="e">
        <f>IF(tbl_TransDet_Exp[[#This Row],[+/-  (HR GL Detail)]]&lt;&gt;"",tbl_TransDet_Exp[[#This Row],[+/-  (HR GL Detail)]],IF(#REF!&lt;&gt;"",#REF!,""))</f>
        <v>#REF!</v>
      </c>
      <c r="AC3257" s="250" t="str">
        <f t="shared" si="153"/>
        <v>https://financials.omni.fsu.edu/psp/sprdfi/EMPLOYEE/ERP/c/AUDIT_EXPENSE_FUNCTIONS.TE_EXP_SHEET_INQ.GBL?SHEET_ID=</v>
      </c>
      <c r="AD3257" s="250" t="str">
        <f t="shared" si="154"/>
        <v>&amp;PAGE=EX_SHEET_ENTRY</v>
      </c>
      <c r="AE3257" s="250" t="str">
        <f>IF(LEFT(tbl_TransDet_Exp[[#This Row],[Journal Id]],2)="EX",TEXT(tbl_TransDet_Exp[[#This Row],[Vch /Ex /PayId]],"0000000000"),"")</f>
        <v/>
      </c>
      <c r="AF3257" s="250" t="b">
        <f>IF(tbl_TransDet_Exp[[#This Row],[ER Lookup and Format]]&lt;&gt;"",CONCATENATE(tbl_TransDet_Exp[[#This Row],[https://financials.omni.fsu.edu/psp/sprdfi/EMPLOYEE/ERP/c/AUDIT_EXPENSE_FUNCTIONS.TE_EXP_SHEET_INQ.GBL?SHEET_ID=]],AE3257,tbl_TransDet_Exp[[#This Row],[&amp;PAGE=EX_SHEET_ENTRY]]))</f>
        <v>0</v>
      </c>
      <c r="AG3257" s="250" t="str">
        <f t="shared" si="155"/>
        <v>https://docmgmt.its.fsu.edu/NolijWeb/public/apiLoginCheck.jsp?redir=../documentviewer/%3FdocumentId%3D</v>
      </c>
      <c r="AH325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7" s="250" t="str">
        <f>tbl_TransDet_Exp[[#Headers],[&amp;TargetFrameName=None]]</f>
        <v>&amp;TargetFrameName=None</v>
      </c>
      <c r="AJ325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7" s="71"/>
      <c r="AN3257" s="22"/>
      <c r="AO3257" s="22"/>
      <c r="AP3257" s="208"/>
      <c r="AQ3257" s="42" t="e">
        <f>IF(tbl_TransDet_Exp[[#This Row],[Custom SR Type]]="",INDEX(SR_Lookup[Section Name],MATCH(tbl_TransDet_Exp[[#This Row],[Account]],SR_Lookup[Account],0)),tbl_TransDet_Exp[[#This Row],[Custom SR Type]])</f>
        <v>#N/A</v>
      </c>
      <c r="AR3257" s="42">
        <f>VALUE(CONCATENATE(C3257,TEXT(tbl_TransDet_Exp[[#This Row],[Pd]],"00")))</f>
        <v>0</v>
      </c>
      <c r="AS3257" s="42" t="str">
        <f>TEXT(tbl_TransDet_Exp[[#This Row],[Project Id]],"000000")</f>
        <v>000000</v>
      </c>
      <c r="AT3257" s="42" t="e">
        <f>INDEX(Table11[Description],MATCH(tbl_TransDet_Exp[[#This Row],[Account]],Table11[GL Account],0))</f>
        <v>#N/A</v>
      </c>
      <c r="AU325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8" spans="2:47">
      <c r="B3258" s="11"/>
      <c r="C3258" s="243"/>
      <c r="D3258" s="243"/>
      <c r="E3258" s="11"/>
      <c r="F3258" s="11"/>
      <c r="G3258" s="11"/>
      <c r="H3258" s="11"/>
      <c r="I3258" s="11"/>
      <c r="J3258" s="11"/>
      <c r="K3258" s="11"/>
      <c r="L3258" s="11"/>
      <c r="M3258" s="11"/>
      <c r="N3258" s="11"/>
      <c r="O3258" s="244"/>
      <c r="P3258" s="11"/>
      <c r="Q3258" s="245"/>
      <c r="R3258" s="11"/>
      <c r="S3258" s="11"/>
      <c r="T3258" s="11"/>
      <c r="U3258" s="11"/>
      <c r="V3258" s="11"/>
      <c r="W3258" s="11"/>
      <c r="X3258" s="11"/>
      <c r="Y3258" s="11"/>
      <c r="Z3258" s="246"/>
      <c r="AA325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8" s="250" t="e">
        <f>IF(tbl_TransDet_Exp[[#This Row],[+/-  (HR GL Detail)]]&lt;&gt;"",tbl_TransDet_Exp[[#This Row],[+/-  (HR GL Detail)]],IF(#REF!&lt;&gt;"",#REF!,""))</f>
        <v>#REF!</v>
      </c>
      <c r="AC3258" s="250" t="str">
        <f t="shared" si="153"/>
        <v>https://financials.omni.fsu.edu/psp/sprdfi/EMPLOYEE/ERP/c/AUDIT_EXPENSE_FUNCTIONS.TE_EXP_SHEET_INQ.GBL?SHEET_ID=</v>
      </c>
      <c r="AD3258" s="250" t="str">
        <f t="shared" si="154"/>
        <v>&amp;PAGE=EX_SHEET_ENTRY</v>
      </c>
      <c r="AE3258" s="250" t="str">
        <f>IF(LEFT(tbl_TransDet_Exp[[#This Row],[Journal Id]],2)="EX",TEXT(tbl_TransDet_Exp[[#This Row],[Vch /Ex /PayId]],"0000000000"),"")</f>
        <v/>
      </c>
      <c r="AF3258" s="250" t="b">
        <f>IF(tbl_TransDet_Exp[[#This Row],[ER Lookup and Format]]&lt;&gt;"",CONCATENATE(tbl_TransDet_Exp[[#This Row],[https://financials.omni.fsu.edu/psp/sprdfi/EMPLOYEE/ERP/c/AUDIT_EXPENSE_FUNCTIONS.TE_EXP_SHEET_INQ.GBL?SHEET_ID=]],AE3258,tbl_TransDet_Exp[[#This Row],[&amp;PAGE=EX_SHEET_ENTRY]]))</f>
        <v>0</v>
      </c>
      <c r="AG3258" s="250" t="str">
        <f t="shared" si="155"/>
        <v>https://docmgmt.its.fsu.edu/NolijWeb/public/apiLoginCheck.jsp?redir=../documentviewer/%3FdocumentId%3D</v>
      </c>
      <c r="AH325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8" s="250" t="str">
        <f>tbl_TransDet_Exp[[#Headers],[&amp;TargetFrameName=None]]</f>
        <v>&amp;TargetFrameName=None</v>
      </c>
      <c r="AJ325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8" s="71"/>
      <c r="AN3258" s="22"/>
      <c r="AO3258" s="22"/>
      <c r="AP3258" s="208"/>
      <c r="AQ3258" s="42" t="e">
        <f>IF(tbl_TransDet_Exp[[#This Row],[Custom SR Type]]="",INDEX(SR_Lookup[Section Name],MATCH(tbl_TransDet_Exp[[#This Row],[Account]],SR_Lookup[Account],0)),tbl_TransDet_Exp[[#This Row],[Custom SR Type]])</f>
        <v>#N/A</v>
      </c>
      <c r="AR3258" s="42">
        <f>VALUE(CONCATENATE(C3258,TEXT(tbl_TransDet_Exp[[#This Row],[Pd]],"00")))</f>
        <v>0</v>
      </c>
      <c r="AS3258" s="42" t="str">
        <f>TEXT(tbl_TransDet_Exp[[#This Row],[Project Id]],"000000")</f>
        <v>000000</v>
      </c>
      <c r="AT3258" s="42" t="e">
        <f>INDEX(Table11[Description],MATCH(tbl_TransDet_Exp[[#This Row],[Account]],Table11[GL Account],0))</f>
        <v>#N/A</v>
      </c>
      <c r="AU325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59" spans="2:47">
      <c r="B3259" s="11"/>
      <c r="C3259" s="243"/>
      <c r="D3259" s="243"/>
      <c r="E3259" s="11"/>
      <c r="F3259" s="11"/>
      <c r="G3259" s="11"/>
      <c r="H3259" s="11"/>
      <c r="I3259" s="11"/>
      <c r="J3259" s="11"/>
      <c r="K3259" s="11"/>
      <c r="L3259" s="11"/>
      <c r="M3259" s="11"/>
      <c r="N3259" s="11"/>
      <c r="O3259" s="244"/>
      <c r="P3259" s="11"/>
      <c r="Q3259" s="245"/>
      <c r="R3259" s="11"/>
      <c r="S3259" s="11"/>
      <c r="T3259" s="11"/>
      <c r="U3259" s="11"/>
      <c r="V3259" s="11"/>
      <c r="W3259" s="11"/>
      <c r="X3259" s="11"/>
      <c r="Y3259" s="11"/>
      <c r="Z3259" s="246"/>
      <c r="AA325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59" s="250" t="e">
        <f>IF(tbl_TransDet_Exp[[#This Row],[+/-  (HR GL Detail)]]&lt;&gt;"",tbl_TransDet_Exp[[#This Row],[+/-  (HR GL Detail)]],IF(#REF!&lt;&gt;"",#REF!,""))</f>
        <v>#REF!</v>
      </c>
      <c r="AC3259" s="250" t="str">
        <f t="shared" si="153"/>
        <v>https://financials.omni.fsu.edu/psp/sprdfi/EMPLOYEE/ERP/c/AUDIT_EXPENSE_FUNCTIONS.TE_EXP_SHEET_INQ.GBL?SHEET_ID=</v>
      </c>
      <c r="AD3259" s="250" t="str">
        <f t="shared" si="154"/>
        <v>&amp;PAGE=EX_SHEET_ENTRY</v>
      </c>
      <c r="AE3259" s="250" t="str">
        <f>IF(LEFT(tbl_TransDet_Exp[[#This Row],[Journal Id]],2)="EX",TEXT(tbl_TransDet_Exp[[#This Row],[Vch /Ex /PayId]],"0000000000"),"")</f>
        <v/>
      </c>
      <c r="AF3259" s="250" t="b">
        <f>IF(tbl_TransDet_Exp[[#This Row],[ER Lookup and Format]]&lt;&gt;"",CONCATENATE(tbl_TransDet_Exp[[#This Row],[https://financials.omni.fsu.edu/psp/sprdfi/EMPLOYEE/ERP/c/AUDIT_EXPENSE_FUNCTIONS.TE_EXP_SHEET_INQ.GBL?SHEET_ID=]],AE3259,tbl_TransDet_Exp[[#This Row],[&amp;PAGE=EX_SHEET_ENTRY]]))</f>
        <v>0</v>
      </c>
      <c r="AG3259" s="250" t="str">
        <f t="shared" si="155"/>
        <v>https://docmgmt.its.fsu.edu/NolijWeb/public/apiLoginCheck.jsp?redir=../documentviewer/%3FdocumentId%3D</v>
      </c>
      <c r="AH325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59" s="250" t="str">
        <f>tbl_TransDet_Exp[[#Headers],[&amp;TargetFrameName=None]]</f>
        <v>&amp;TargetFrameName=None</v>
      </c>
      <c r="AJ325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5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5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59" s="71"/>
      <c r="AN3259" s="22"/>
      <c r="AO3259" s="22"/>
      <c r="AP3259" s="208"/>
      <c r="AQ3259" s="42" t="e">
        <f>IF(tbl_TransDet_Exp[[#This Row],[Custom SR Type]]="",INDEX(SR_Lookup[Section Name],MATCH(tbl_TransDet_Exp[[#This Row],[Account]],SR_Lookup[Account],0)),tbl_TransDet_Exp[[#This Row],[Custom SR Type]])</f>
        <v>#N/A</v>
      </c>
      <c r="AR3259" s="42">
        <f>VALUE(CONCATENATE(C3259,TEXT(tbl_TransDet_Exp[[#This Row],[Pd]],"00")))</f>
        <v>0</v>
      </c>
      <c r="AS3259" s="42" t="str">
        <f>TEXT(tbl_TransDet_Exp[[#This Row],[Project Id]],"000000")</f>
        <v>000000</v>
      </c>
      <c r="AT3259" s="42" t="e">
        <f>INDEX(Table11[Description],MATCH(tbl_TransDet_Exp[[#This Row],[Account]],Table11[GL Account],0))</f>
        <v>#N/A</v>
      </c>
      <c r="AU325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0" spans="2:47">
      <c r="B3260" s="11"/>
      <c r="C3260" s="243"/>
      <c r="D3260" s="243"/>
      <c r="E3260" s="11"/>
      <c r="F3260" s="11"/>
      <c r="G3260" s="11"/>
      <c r="H3260" s="11"/>
      <c r="I3260" s="11"/>
      <c r="J3260" s="11"/>
      <c r="K3260" s="11"/>
      <c r="L3260" s="11"/>
      <c r="M3260" s="11"/>
      <c r="N3260" s="11"/>
      <c r="O3260" s="244"/>
      <c r="P3260" s="11"/>
      <c r="Q3260" s="245"/>
      <c r="R3260" s="11"/>
      <c r="S3260" s="11"/>
      <c r="T3260" s="11"/>
      <c r="U3260" s="11"/>
      <c r="V3260" s="11"/>
      <c r="W3260" s="11"/>
      <c r="X3260" s="11"/>
      <c r="Y3260" s="11"/>
      <c r="Z3260" s="246"/>
      <c r="AA326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0" s="250" t="e">
        <f>IF(tbl_TransDet_Exp[[#This Row],[+/-  (HR GL Detail)]]&lt;&gt;"",tbl_TransDet_Exp[[#This Row],[+/-  (HR GL Detail)]],IF(#REF!&lt;&gt;"",#REF!,""))</f>
        <v>#REF!</v>
      </c>
      <c r="AC3260" s="250" t="str">
        <f t="shared" si="153"/>
        <v>https://financials.omni.fsu.edu/psp/sprdfi/EMPLOYEE/ERP/c/AUDIT_EXPENSE_FUNCTIONS.TE_EXP_SHEET_INQ.GBL?SHEET_ID=</v>
      </c>
      <c r="AD3260" s="250" t="str">
        <f t="shared" si="154"/>
        <v>&amp;PAGE=EX_SHEET_ENTRY</v>
      </c>
      <c r="AE3260" s="250" t="str">
        <f>IF(LEFT(tbl_TransDet_Exp[[#This Row],[Journal Id]],2)="EX",TEXT(tbl_TransDet_Exp[[#This Row],[Vch /Ex /PayId]],"0000000000"),"")</f>
        <v/>
      </c>
      <c r="AF3260" s="250" t="b">
        <f>IF(tbl_TransDet_Exp[[#This Row],[ER Lookup and Format]]&lt;&gt;"",CONCATENATE(tbl_TransDet_Exp[[#This Row],[https://financials.omni.fsu.edu/psp/sprdfi/EMPLOYEE/ERP/c/AUDIT_EXPENSE_FUNCTIONS.TE_EXP_SHEET_INQ.GBL?SHEET_ID=]],AE3260,tbl_TransDet_Exp[[#This Row],[&amp;PAGE=EX_SHEET_ENTRY]]))</f>
        <v>0</v>
      </c>
      <c r="AG3260" s="250" t="str">
        <f t="shared" si="155"/>
        <v>https://docmgmt.its.fsu.edu/NolijWeb/public/apiLoginCheck.jsp?redir=../documentviewer/%3FdocumentId%3D</v>
      </c>
      <c r="AH326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0" s="250" t="str">
        <f>tbl_TransDet_Exp[[#Headers],[&amp;TargetFrameName=None]]</f>
        <v>&amp;TargetFrameName=None</v>
      </c>
      <c r="AJ326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0" s="71"/>
      <c r="AN3260" s="22"/>
      <c r="AO3260" s="22"/>
      <c r="AP3260" s="208"/>
      <c r="AQ3260" s="42" t="e">
        <f>IF(tbl_TransDet_Exp[[#This Row],[Custom SR Type]]="",INDEX(SR_Lookup[Section Name],MATCH(tbl_TransDet_Exp[[#This Row],[Account]],SR_Lookup[Account],0)),tbl_TransDet_Exp[[#This Row],[Custom SR Type]])</f>
        <v>#N/A</v>
      </c>
      <c r="AR3260" s="42">
        <f>VALUE(CONCATENATE(C3260,TEXT(tbl_TransDet_Exp[[#This Row],[Pd]],"00")))</f>
        <v>0</v>
      </c>
      <c r="AS3260" s="42" t="str">
        <f>TEXT(tbl_TransDet_Exp[[#This Row],[Project Id]],"000000")</f>
        <v>000000</v>
      </c>
      <c r="AT3260" s="42" t="e">
        <f>INDEX(Table11[Description],MATCH(tbl_TransDet_Exp[[#This Row],[Account]],Table11[GL Account],0))</f>
        <v>#N/A</v>
      </c>
      <c r="AU326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1" spans="2:47">
      <c r="B3261" s="11"/>
      <c r="C3261" s="243"/>
      <c r="D3261" s="243"/>
      <c r="E3261" s="11"/>
      <c r="F3261" s="11"/>
      <c r="G3261" s="11"/>
      <c r="H3261" s="11"/>
      <c r="I3261" s="11"/>
      <c r="J3261" s="11"/>
      <c r="K3261" s="11"/>
      <c r="L3261" s="11"/>
      <c r="M3261" s="11"/>
      <c r="N3261" s="11"/>
      <c r="O3261" s="244"/>
      <c r="P3261" s="11"/>
      <c r="Q3261" s="245"/>
      <c r="R3261" s="11"/>
      <c r="S3261" s="11"/>
      <c r="T3261" s="11"/>
      <c r="U3261" s="11"/>
      <c r="V3261" s="11"/>
      <c r="W3261" s="11"/>
      <c r="X3261" s="11"/>
      <c r="Y3261" s="11"/>
      <c r="Z3261" s="246"/>
      <c r="AA326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1" s="250" t="e">
        <f>IF(tbl_TransDet_Exp[[#This Row],[+/-  (HR GL Detail)]]&lt;&gt;"",tbl_TransDet_Exp[[#This Row],[+/-  (HR GL Detail)]],IF(#REF!&lt;&gt;"",#REF!,""))</f>
        <v>#REF!</v>
      </c>
      <c r="AC3261" s="250" t="str">
        <f t="shared" si="153"/>
        <v>https://financials.omni.fsu.edu/psp/sprdfi/EMPLOYEE/ERP/c/AUDIT_EXPENSE_FUNCTIONS.TE_EXP_SHEET_INQ.GBL?SHEET_ID=</v>
      </c>
      <c r="AD3261" s="250" t="str">
        <f t="shared" si="154"/>
        <v>&amp;PAGE=EX_SHEET_ENTRY</v>
      </c>
      <c r="AE3261" s="250" t="str">
        <f>IF(LEFT(tbl_TransDet_Exp[[#This Row],[Journal Id]],2)="EX",TEXT(tbl_TransDet_Exp[[#This Row],[Vch /Ex /PayId]],"0000000000"),"")</f>
        <v/>
      </c>
      <c r="AF3261" s="250" t="b">
        <f>IF(tbl_TransDet_Exp[[#This Row],[ER Lookup and Format]]&lt;&gt;"",CONCATENATE(tbl_TransDet_Exp[[#This Row],[https://financials.omni.fsu.edu/psp/sprdfi/EMPLOYEE/ERP/c/AUDIT_EXPENSE_FUNCTIONS.TE_EXP_SHEET_INQ.GBL?SHEET_ID=]],AE3261,tbl_TransDet_Exp[[#This Row],[&amp;PAGE=EX_SHEET_ENTRY]]))</f>
        <v>0</v>
      </c>
      <c r="AG3261" s="250" t="str">
        <f t="shared" si="155"/>
        <v>https://docmgmt.its.fsu.edu/NolijWeb/public/apiLoginCheck.jsp?redir=../documentviewer/%3FdocumentId%3D</v>
      </c>
      <c r="AH326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1" s="250" t="str">
        <f>tbl_TransDet_Exp[[#Headers],[&amp;TargetFrameName=None]]</f>
        <v>&amp;TargetFrameName=None</v>
      </c>
      <c r="AJ326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1" s="71"/>
      <c r="AN3261" s="22"/>
      <c r="AO3261" s="22"/>
      <c r="AP3261" s="208"/>
      <c r="AQ3261" s="42" t="e">
        <f>IF(tbl_TransDet_Exp[[#This Row],[Custom SR Type]]="",INDEX(SR_Lookup[Section Name],MATCH(tbl_TransDet_Exp[[#This Row],[Account]],SR_Lookup[Account],0)),tbl_TransDet_Exp[[#This Row],[Custom SR Type]])</f>
        <v>#N/A</v>
      </c>
      <c r="AR3261" s="42">
        <f>VALUE(CONCATENATE(C3261,TEXT(tbl_TransDet_Exp[[#This Row],[Pd]],"00")))</f>
        <v>0</v>
      </c>
      <c r="AS3261" s="42" t="str">
        <f>TEXT(tbl_TransDet_Exp[[#This Row],[Project Id]],"000000")</f>
        <v>000000</v>
      </c>
      <c r="AT3261" s="42" t="e">
        <f>INDEX(Table11[Description],MATCH(tbl_TransDet_Exp[[#This Row],[Account]],Table11[GL Account],0))</f>
        <v>#N/A</v>
      </c>
      <c r="AU326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2" spans="2:47">
      <c r="B3262" s="11"/>
      <c r="C3262" s="243"/>
      <c r="D3262" s="243"/>
      <c r="E3262" s="11"/>
      <c r="F3262" s="11"/>
      <c r="G3262" s="11"/>
      <c r="H3262" s="11"/>
      <c r="I3262" s="11"/>
      <c r="J3262" s="11"/>
      <c r="K3262" s="11"/>
      <c r="L3262" s="11"/>
      <c r="M3262" s="11"/>
      <c r="N3262" s="11"/>
      <c r="O3262" s="244"/>
      <c r="P3262" s="11"/>
      <c r="Q3262" s="245"/>
      <c r="R3262" s="11"/>
      <c r="S3262" s="11"/>
      <c r="T3262" s="11"/>
      <c r="U3262" s="11"/>
      <c r="V3262" s="11"/>
      <c r="W3262" s="11"/>
      <c r="X3262" s="11"/>
      <c r="Y3262" s="11"/>
      <c r="Z3262" s="246"/>
      <c r="AA326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2" s="250" t="e">
        <f>IF(tbl_TransDet_Exp[[#This Row],[+/-  (HR GL Detail)]]&lt;&gt;"",tbl_TransDet_Exp[[#This Row],[+/-  (HR GL Detail)]],IF(#REF!&lt;&gt;"",#REF!,""))</f>
        <v>#REF!</v>
      </c>
      <c r="AC3262" s="250" t="str">
        <f t="shared" si="153"/>
        <v>https://financials.omni.fsu.edu/psp/sprdfi/EMPLOYEE/ERP/c/AUDIT_EXPENSE_FUNCTIONS.TE_EXP_SHEET_INQ.GBL?SHEET_ID=</v>
      </c>
      <c r="AD3262" s="250" t="str">
        <f t="shared" si="154"/>
        <v>&amp;PAGE=EX_SHEET_ENTRY</v>
      </c>
      <c r="AE3262" s="250" t="str">
        <f>IF(LEFT(tbl_TransDet_Exp[[#This Row],[Journal Id]],2)="EX",TEXT(tbl_TransDet_Exp[[#This Row],[Vch /Ex /PayId]],"0000000000"),"")</f>
        <v/>
      </c>
      <c r="AF3262" s="250" t="b">
        <f>IF(tbl_TransDet_Exp[[#This Row],[ER Lookup and Format]]&lt;&gt;"",CONCATENATE(tbl_TransDet_Exp[[#This Row],[https://financials.omni.fsu.edu/psp/sprdfi/EMPLOYEE/ERP/c/AUDIT_EXPENSE_FUNCTIONS.TE_EXP_SHEET_INQ.GBL?SHEET_ID=]],AE3262,tbl_TransDet_Exp[[#This Row],[&amp;PAGE=EX_SHEET_ENTRY]]))</f>
        <v>0</v>
      </c>
      <c r="AG3262" s="250" t="str">
        <f t="shared" si="155"/>
        <v>https://docmgmt.its.fsu.edu/NolijWeb/public/apiLoginCheck.jsp?redir=../documentviewer/%3FdocumentId%3D</v>
      </c>
      <c r="AH326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2" s="250" t="str">
        <f>tbl_TransDet_Exp[[#Headers],[&amp;TargetFrameName=None]]</f>
        <v>&amp;TargetFrameName=None</v>
      </c>
      <c r="AJ326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2" s="71"/>
      <c r="AN3262" s="22"/>
      <c r="AO3262" s="22"/>
      <c r="AP3262" s="208"/>
      <c r="AQ3262" s="42" t="e">
        <f>IF(tbl_TransDet_Exp[[#This Row],[Custom SR Type]]="",INDEX(SR_Lookup[Section Name],MATCH(tbl_TransDet_Exp[[#This Row],[Account]],SR_Lookup[Account],0)),tbl_TransDet_Exp[[#This Row],[Custom SR Type]])</f>
        <v>#N/A</v>
      </c>
      <c r="AR3262" s="42">
        <f>VALUE(CONCATENATE(C3262,TEXT(tbl_TransDet_Exp[[#This Row],[Pd]],"00")))</f>
        <v>0</v>
      </c>
      <c r="AS3262" s="42" t="str">
        <f>TEXT(tbl_TransDet_Exp[[#This Row],[Project Id]],"000000")</f>
        <v>000000</v>
      </c>
      <c r="AT3262" s="42" t="e">
        <f>INDEX(Table11[Description],MATCH(tbl_TransDet_Exp[[#This Row],[Account]],Table11[GL Account],0))</f>
        <v>#N/A</v>
      </c>
      <c r="AU326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3" spans="2:47">
      <c r="B3263" s="11"/>
      <c r="C3263" s="243"/>
      <c r="D3263" s="243"/>
      <c r="E3263" s="11"/>
      <c r="F3263" s="11"/>
      <c r="G3263" s="11"/>
      <c r="H3263" s="11"/>
      <c r="I3263" s="11"/>
      <c r="J3263" s="11"/>
      <c r="K3263" s="11"/>
      <c r="L3263" s="11"/>
      <c r="M3263" s="11"/>
      <c r="N3263" s="11"/>
      <c r="O3263" s="244"/>
      <c r="P3263" s="11"/>
      <c r="Q3263" s="245"/>
      <c r="R3263" s="11"/>
      <c r="S3263" s="11"/>
      <c r="T3263" s="11"/>
      <c r="U3263" s="11"/>
      <c r="V3263" s="11"/>
      <c r="W3263" s="11"/>
      <c r="X3263" s="11"/>
      <c r="Y3263" s="11"/>
      <c r="Z3263" s="246"/>
      <c r="AA326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3" s="250" t="e">
        <f>IF(tbl_TransDet_Exp[[#This Row],[+/-  (HR GL Detail)]]&lt;&gt;"",tbl_TransDet_Exp[[#This Row],[+/-  (HR GL Detail)]],IF(#REF!&lt;&gt;"",#REF!,""))</f>
        <v>#REF!</v>
      </c>
      <c r="AC3263" s="250" t="str">
        <f t="shared" si="153"/>
        <v>https://financials.omni.fsu.edu/psp/sprdfi/EMPLOYEE/ERP/c/AUDIT_EXPENSE_FUNCTIONS.TE_EXP_SHEET_INQ.GBL?SHEET_ID=</v>
      </c>
      <c r="AD3263" s="250" t="str">
        <f t="shared" si="154"/>
        <v>&amp;PAGE=EX_SHEET_ENTRY</v>
      </c>
      <c r="AE3263" s="250" t="str">
        <f>IF(LEFT(tbl_TransDet_Exp[[#This Row],[Journal Id]],2)="EX",TEXT(tbl_TransDet_Exp[[#This Row],[Vch /Ex /PayId]],"0000000000"),"")</f>
        <v/>
      </c>
      <c r="AF3263" s="250" t="b">
        <f>IF(tbl_TransDet_Exp[[#This Row],[ER Lookup and Format]]&lt;&gt;"",CONCATENATE(tbl_TransDet_Exp[[#This Row],[https://financials.omni.fsu.edu/psp/sprdfi/EMPLOYEE/ERP/c/AUDIT_EXPENSE_FUNCTIONS.TE_EXP_SHEET_INQ.GBL?SHEET_ID=]],AE3263,tbl_TransDet_Exp[[#This Row],[&amp;PAGE=EX_SHEET_ENTRY]]))</f>
        <v>0</v>
      </c>
      <c r="AG3263" s="250" t="str">
        <f t="shared" si="155"/>
        <v>https://docmgmt.its.fsu.edu/NolijWeb/public/apiLoginCheck.jsp?redir=../documentviewer/%3FdocumentId%3D</v>
      </c>
      <c r="AH326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3" s="250" t="str">
        <f>tbl_TransDet_Exp[[#Headers],[&amp;TargetFrameName=None]]</f>
        <v>&amp;TargetFrameName=None</v>
      </c>
      <c r="AJ326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3" s="71"/>
      <c r="AN3263" s="22"/>
      <c r="AO3263" s="22"/>
      <c r="AP3263" s="208"/>
      <c r="AQ3263" s="42" t="e">
        <f>IF(tbl_TransDet_Exp[[#This Row],[Custom SR Type]]="",INDEX(SR_Lookup[Section Name],MATCH(tbl_TransDet_Exp[[#This Row],[Account]],SR_Lookup[Account],0)),tbl_TransDet_Exp[[#This Row],[Custom SR Type]])</f>
        <v>#N/A</v>
      </c>
      <c r="AR3263" s="42">
        <f>VALUE(CONCATENATE(C3263,TEXT(tbl_TransDet_Exp[[#This Row],[Pd]],"00")))</f>
        <v>0</v>
      </c>
      <c r="AS3263" s="42" t="str">
        <f>TEXT(tbl_TransDet_Exp[[#This Row],[Project Id]],"000000")</f>
        <v>000000</v>
      </c>
      <c r="AT3263" s="42" t="e">
        <f>INDEX(Table11[Description],MATCH(tbl_TransDet_Exp[[#This Row],[Account]],Table11[GL Account],0))</f>
        <v>#N/A</v>
      </c>
      <c r="AU326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4" spans="2:47">
      <c r="B3264" s="11"/>
      <c r="C3264" s="243"/>
      <c r="D3264" s="243"/>
      <c r="E3264" s="11"/>
      <c r="F3264" s="11"/>
      <c r="G3264" s="11"/>
      <c r="H3264" s="11"/>
      <c r="I3264" s="11"/>
      <c r="J3264" s="11"/>
      <c r="K3264" s="11"/>
      <c r="L3264" s="11"/>
      <c r="M3264" s="11"/>
      <c r="N3264" s="11"/>
      <c r="O3264" s="244"/>
      <c r="P3264" s="11"/>
      <c r="Q3264" s="245"/>
      <c r="R3264" s="11"/>
      <c r="S3264" s="11"/>
      <c r="T3264" s="11"/>
      <c r="U3264" s="11"/>
      <c r="V3264" s="11"/>
      <c r="W3264" s="11"/>
      <c r="X3264" s="11"/>
      <c r="Y3264" s="11"/>
      <c r="Z3264" s="246"/>
      <c r="AA326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4" s="250" t="e">
        <f>IF(tbl_TransDet_Exp[[#This Row],[+/-  (HR GL Detail)]]&lt;&gt;"",tbl_TransDet_Exp[[#This Row],[+/-  (HR GL Detail)]],IF(#REF!&lt;&gt;"",#REF!,""))</f>
        <v>#REF!</v>
      </c>
      <c r="AC3264" s="250" t="str">
        <f t="shared" si="153"/>
        <v>https://financials.omni.fsu.edu/psp/sprdfi/EMPLOYEE/ERP/c/AUDIT_EXPENSE_FUNCTIONS.TE_EXP_SHEET_INQ.GBL?SHEET_ID=</v>
      </c>
      <c r="AD3264" s="250" t="str">
        <f t="shared" si="154"/>
        <v>&amp;PAGE=EX_SHEET_ENTRY</v>
      </c>
      <c r="AE3264" s="250" t="str">
        <f>IF(LEFT(tbl_TransDet_Exp[[#This Row],[Journal Id]],2)="EX",TEXT(tbl_TransDet_Exp[[#This Row],[Vch /Ex /PayId]],"0000000000"),"")</f>
        <v/>
      </c>
      <c r="AF3264" s="250" t="b">
        <f>IF(tbl_TransDet_Exp[[#This Row],[ER Lookup and Format]]&lt;&gt;"",CONCATENATE(tbl_TransDet_Exp[[#This Row],[https://financials.omni.fsu.edu/psp/sprdfi/EMPLOYEE/ERP/c/AUDIT_EXPENSE_FUNCTIONS.TE_EXP_SHEET_INQ.GBL?SHEET_ID=]],AE3264,tbl_TransDet_Exp[[#This Row],[&amp;PAGE=EX_SHEET_ENTRY]]))</f>
        <v>0</v>
      </c>
      <c r="AG3264" s="250" t="str">
        <f t="shared" si="155"/>
        <v>https://docmgmt.its.fsu.edu/NolijWeb/public/apiLoginCheck.jsp?redir=../documentviewer/%3FdocumentId%3D</v>
      </c>
      <c r="AH326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4" s="250" t="str">
        <f>tbl_TransDet_Exp[[#Headers],[&amp;TargetFrameName=None]]</f>
        <v>&amp;TargetFrameName=None</v>
      </c>
      <c r="AJ326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4" s="71"/>
      <c r="AN3264" s="22"/>
      <c r="AO3264" s="22"/>
      <c r="AP3264" s="208"/>
      <c r="AQ3264" s="42" t="e">
        <f>IF(tbl_TransDet_Exp[[#This Row],[Custom SR Type]]="",INDEX(SR_Lookup[Section Name],MATCH(tbl_TransDet_Exp[[#This Row],[Account]],SR_Lookup[Account],0)),tbl_TransDet_Exp[[#This Row],[Custom SR Type]])</f>
        <v>#N/A</v>
      </c>
      <c r="AR3264" s="42">
        <f>VALUE(CONCATENATE(C3264,TEXT(tbl_TransDet_Exp[[#This Row],[Pd]],"00")))</f>
        <v>0</v>
      </c>
      <c r="AS3264" s="42" t="str">
        <f>TEXT(tbl_TransDet_Exp[[#This Row],[Project Id]],"000000")</f>
        <v>000000</v>
      </c>
      <c r="AT3264" s="42" t="e">
        <f>INDEX(Table11[Description],MATCH(tbl_TransDet_Exp[[#This Row],[Account]],Table11[GL Account],0))</f>
        <v>#N/A</v>
      </c>
      <c r="AU326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5" spans="2:47">
      <c r="B3265" s="11"/>
      <c r="C3265" s="243"/>
      <c r="D3265" s="243"/>
      <c r="E3265" s="11"/>
      <c r="F3265" s="11"/>
      <c r="G3265" s="11"/>
      <c r="H3265" s="11"/>
      <c r="I3265" s="11"/>
      <c r="J3265" s="11"/>
      <c r="K3265" s="11"/>
      <c r="L3265" s="11"/>
      <c r="M3265" s="11"/>
      <c r="N3265" s="11"/>
      <c r="O3265" s="244"/>
      <c r="P3265" s="11"/>
      <c r="Q3265" s="245"/>
      <c r="R3265" s="11"/>
      <c r="S3265" s="11"/>
      <c r="T3265" s="11"/>
      <c r="U3265" s="11"/>
      <c r="V3265" s="11"/>
      <c r="W3265" s="11"/>
      <c r="X3265" s="11"/>
      <c r="Y3265" s="11"/>
      <c r="Z3265" s="246"/>
      <c r="AA326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5" s="250" t="e">
        <f>IF(tbl_TransDet_Exp[[#This Row],[+/-  (HR GL Detail)]]&lt;&gt;"",tbl_TransDet_Exp[[#This Row],[+/-  (HR GL Detail)]],IF(#REF!&lt;&gt;"",#REF!,""))</f>
        <v>#REF!</v>
      </c>
      <c r="AC3265" s="250" t="str">
        <f t="shared" si="153"/>
        <v>https://financials.omni.fsu.edu/psp/sprdfi/EMPLOYEE/ERP/c/AUDIT_EXPENSE_FUNCTIONS.TE_EXP_SHEET_INQ.GBL?SHEET_ID=</v>
      </c>
      <c r="AD3265" s="250" t="str">
        <f t="shared" si="154"/>
        <v>&amp;PAGE=EX_SHEET_ENTRY</v>
      </c>
      <c r="AE3265" s="250" t="str">
        <f>IF(LEFT(tbl_TransDet_Exp[[#This Row],[Journal Id]],2)="EX",TEXT(tbl_TransDet_Exp[[#This Row],[Vch /Ex /PayId]],"0000000000"),"")</f>
        <v/>
      </c>
      <c r="AF3265" s="250" t="b">
        <f>IF(tbl_TransDet_Exp[[#This Row],[ER Lookup and Format]]&lt;&gt;"",CONCATENATE(tbl_TransDet_Exp[[#This Row],[https://financials.omni.fsu.edu/psp/sprdfi/EMPLOYEE/ERP/c/AUDIT_EXPENSE_FUNCTIONS.TE_EXP_SHEET_INQ.GBL?SHEET_ID=]],AE3265,tbl_TransDet_Exp[[#This Row],[&amp;PAGE=EX_SHEET_ENTRY]]))</f>
        <v>0</v>
      </c>
      <c r="AG3265" s="250" t="str">
        <f t="shared" si="155"/>
        <v>https://docmgmt.its.fsu.edu/NolijWeb/public/apiLoginCheck.jsp?redir=../documentviewer/%3FdocumentId%3D</v>
      </c>
      <c r="AH326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5" s="250" t="str">
        <f>tbl_TransDet_Exp[[#Headers],[&amp;TargetFrameName=None]]</f>
        <v>&amp;TargetFrameName=None</v>
      </c>
      <c r="AJ326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5" s="71"/>
      <c r="AN3265" s="22"/>
      <c r="AO3265" s="22"/>
      <c r="AP3265" s="208"/>
      <c r="AQ3265" s="42" t="e">
        <f>IF(tbl_TransDet_Exp[[#This Row],[Custom SR Type]]="",INDEX(SR_Lookup[Section Name],MATCH(tbl_TransDet_Exp[[#This Row],[Account]],SR_Lookup[Account],0)),tbl_TransDet_Exp[[#This Row],[Custom SR Type]])</f>
        <v>#N/A</v>
      </c>
      <c r="AR3265" s="42">
        <f>VALUE(CONCATENATE(C3265,TEXT(tbl_TransDet_Exp[[#This Row],[Pd]],"00")))</f>
        <v>0</v>
      </c>
      <c r="AS3265" s="42" t="str">
        <f>TEXT(tbl_TransDet_Exp[[#This Row],[Project Id]],"000000")</f>
        <v>000000</v>
      </c>
      <c r="AT3265" s="42" t="e">
        <f>INDEX(Table11[Description],MATCH(tbl_TransDet_Exp[[#This Row],[Account]],Table11[GL Account],0))</f>
        <v>#N/A</v>
      </c>
      <c r="AU326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6" spans="2:47">
      <c r="B3266" s="11"/>
      <c r="C3266" s="243"/>
      <c r="D3266" s="243"/>
      <c r="E3266" s="11"/>
      <c r="F3266" s="11"/>
      <c r="G3266" s="11"/>
      <c r="H3266" s="11"/>
      <c r="I3266" s="11"/>
      <c r="J3266" s="11"/>
      <c r="K3266" s="11"/>
      <c r="L3266" s="11"/>
      <c r="M3266" s="11"/>
      <c r="N3266" s="11"/>
      <c r="O3266" s="244"/>
      <c r="P3266" s="11"/>
      <c r="Q3266" s="245"/>
      <c r="R3266" s="11"/>
      <c r="S3266" s="11"/>
      <c r="T3266" s="11"/>
      <c r="U3266" s="11"/>
      <c r="V3266" s="11"/>
      <c r="W3266" s="11"/>
      <c r="X3266" s="11"/>
      <c r="Y3266" s="11"/>
      <c r="Z3266" s="246"/>
      <c r="AA326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6" s="250" t="e">
        <f>IF(tbl_TransDet_Exp[[#This Row],[+/-  (HR GL Detail)]]&lt;&gt;"",tbl_TransDet_Exp[[#This Row],[+/-  (HR GL Detail)]],IF(#REF!&lt;&gt;"",#REF!,""))</f>
        <v>#REF!</v>
      </c>
      <c r="AC3266" s="250" t="str">
        <f t="shared" si="153"/>
        <v>https://financials.omni.fsu.edu/psp/sprdfi/EMPLOYEE/ERP/c/AUDIT_EXPENSE_FUNCTIONS.TE_EXP_SHEET_INQ.GBL?SHEET_ID=</v>
      </c>
      <c r="AD3266" s="250" t="str">
        <f t="shared" si="154"/>
        <v>&amp;PAGE=EX_SHEET_ENTRY</v>
      </c>
      <c r="AE3266" s="250" t="str">
        <f>IF(LEFT(tbl_TransDet_Exp[[#This Row],[Journal Id]],2)="EX",TEXT(tbl_TransDet_Exp[[#This Row],[Vch /Ex /PayId]],"0000000000"),"")</f>
        <v/>
      </c>
      <c r="AF3266" s="250" t="b">
        <f>IF(tbl_TransDet_Exp[[#This Row],[ER Lookup and Format]]&lt;&gt;"",CONCATENATE(tbl_TransDet_Exp[[#This Row],[https://financials.omni.fsu.edu/psp/sprdfi/EMPLOYEE/ERP/c/AUDIT_EXPENSE_FUNCTIONS.TE_EXP_SHEET_INQ.GBL?SHEET_ID=]],AE3266,tbl_TransDet_Exp[[#This Row],[&amp;PAGE=EX_SHEET_ENTRY]]))</f>
        <v>0</v>
      </c>
      <c r="AG3266" s="250" t="str">
        <f t="shared" si="155"/>
        <v>https://docmgmt.its.fsu.edu/NolijWeb/public/apiLoginCheck.jsp?redir=../documentviewer/%3FdocumentId%3D</v>
      </c>
      <c r="AH326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6" s="250" t="str">
        <f>tbl_TransDet_Exp[[#Headers],[&amp;TargetFrameName=None]]</f>
        <v>&amp;TargetFrameName=None</v>
      </c>
      <c r="AJ326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6" s="71"/>
      <c r="AN3266" s="22"/>
      <c r="AO3266" s="22"/>
      <c r="AP3266" s="208"/>
      <c r="AQ3266" s="42" t="e">
        <f>IF(tbl_TransDet_Exp[[#This Row],[Custom SR Type]]="",INDEX(SR_Lookup[Section Name],MATCH(tbl_TransDet_Exp[[#This Row],[Account]],SR_Lookup[Account],0)),tbl_TransDet_Exp[[#This Row],[Custom SR Type]])</f>
        <v>#N/A</v>
      </c>
      <c r="AR3266" s="42">
        <f>VALUE(CONCATENATE(C3266,TEXT(tbl_TransDet_Exp[[#This Row],[Pd]],"00")))</f>
        <v>0</v>
      </c>
      <c r="AS3266" s="42" t="str">
        <f>TEXT(tbl_TransDet_Exp[[#This Row],[Project Id]],"000000")</f>
        <v>000000</v>
      </c>
      <c r="AT3266" s="42" t="e">
        <f>INDEX(Table11[Description],MATCH(tbl_TransDet_Exp[[#This Row],[Account]],Table11[GL Account],0))</f>
        <v>#N/A</v>
      </c>
      <c r="AU326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7" spans="2:47">
      <c r="B3267" s="11"/>
      <c r="C3267" s="243"/>
      <c r="D3267" s="243"/>
      <c r="E3267" s="11"/>
      <c r="F3267" s="11"/>
      <c r="G3267" s="11"/>
      <c r="H3267" s="11"/>
      <c r="I3267" s="11"/>
      <c r="J3267" s="11"/>
      <c r="K3267" s="11"/>
      <c r="L3267" s="11"/>
      <c r="M3267" s="11"/>
      <c r="N3267" s="11"/>
      <c r="O3267" s="244"/>
      <c r="P3267" s="11"/>
      <c r="Q3267" s="245"/>
      <c r="R3267" s="11"/>
      <c r="S3267" s="11"/>
      <c r="T3267" s="11"/>
      <c r="U3267" s="11"/>
      <c r="V3267" s="11"/>
      <c r="W3267" s="11"/>
      <c r="X3267" s="11"/>
      <c r="Y3267" s="11"/>
      <c r="Z3267" s="246"/>
      <c r="AA326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7" s="250" t="e">
        <f>IF(tbl_TransDet_Exp[[#This Row],[+/-  (HR GL Detail)]]&lt;&gt;"",tbl_TransDet_Exp[[#This Row],[+/-  (HR GL Detail)]],IF(#REF!&lt;&gt;"",#REF!,""))</f>
        <v>#REF!</v>
      </c>
      <c r="AC3267" s="250" t="str">
        <f t="shared" si="153"/>
        <v>https://financials.omni.fsu.edu/psp/sprdfi/EMPLOYEE/ERP/c/AUDIT_EXPENSE_FUNCTIONS.TE_EXP_SHEET_INQ.GBL?SHEET_ID=</v>
      </c>
      <c r="AD3267" s="250" t="str">
        <f t="shared" si="154"/>
        <v>&amp;PAGE=EX_SHEET_ENTRY</v>
      </c>
      <c r="AE3267" s="250" t="str">
        <f>IF(LEFT(tbl_TransDet_Exp[[#This Row],[Journal Id]],2)="EX",TEXT(tbl_TransDet_Exp[[#This Row],[Vch /Ex /PayId]],"0000000000"),"")</f>
        <v/>
      </c>
      <c r="AF3267" s="250" t="b">
        <f>IF(tbl_TransDet_Exp[[#This Row],[ER Lookup and Format]]&lt;&gt;"",CONCATENATE(tbl_TransDet_Exp[[#This Row],[https://financials.omni.fsu.edu/psp/sprdfi/EMPLOYEE/ERP/c/AUDIT_EXPENSE_FUNCTIONS.TE_EXP_SHEET_INQ.GBL?SHEET_ID=]],AE3267,tbl_TransDet_Exp[[#This Row],[&amp;PAGE=EX_SHEET_ENTRY]]))</f>
        <v>0</v>
      </c>
      <c r="AG3267" s="250" t="str">
        <f t="shared" si="155"/>
        <v>https://docmgmt.its.fsu.edu/NolijWeb/public/apiLoginCheck.jsp?redir=../documentviewer/%3FdocumentId%3D</v>
      </c>
      <c r="AH326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7" s="250" t="str">
        <f>tbl_TransDet_Exp[[#Headers],[&amp;TargetFrameName=None]]</f>
        <v>&amp;TargetFrameName=None</v>
      </c>
      <c r="AJ326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7" s="71"/>
      <c r="AN3267" s="22"/>
      <c r="AO3267" s="22"/>
      <c r="AP3267" s="208"/>
      <c r="AQ3267" s="42" t="e">
        <f>IF(tbl_TransDet_Exp[[#This Row],[Custom SR Type]]="",INDEX(SR_Lookup[Section Name],MATCH(tbl_TransDet_Exp[[#This Row],[Account]],SR_Lookup[Account],0)),tbl_TransDet_Exp[[#This Row],[Custom SR Type]])</f>
        <v>#N/A</v>
      </c>
      <c r="AR3267" s="42">
        <f>VALUE(CONCATENATE(C3267,TEXT(tbl_TransDet_Exp[[#This Row],[Pd]],"00")))</f>
        <v>0</v>
      </c>
      <c r="AS3267" s="42" t="str">
        <f>TEXT(tbl_TransDet_Exp[[#This Row],[Project Id]],"000000")</f>
        <v>000000</v>
      </c>
      <c r="AT3267" s="42" t="e">
        <f>INDEX(Table11[Description],MATCH(tbl_TransDet_Exp[[#This Row],[Account]],Table11[GL Account],0))</f>
        <v>#N/A</v>
      </c>
      <c r="AU326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8" spans="2:47">
      <c r="B3268" s="11"/>
      <c r="C3268" s="243"/>
      <c r="D3268" s="243"/>
      <c r="E3268" s="11"/>
      <c r="F3268" s="11"/>
      <c r="G3268" s="11"/>
      <c r="H3268" s="11"/>
      <c r="I3268" s="11"/>
      <c r="J3268" s="11"/>
      <c r="K3268" s="11"/>
      <c r="L3268" s="11"/>
      <c r="M3268" s="11"/>
      <c r="N3268" s="11"/>
      <c r="O3268" s="244"/>
      <c r="P3268" s="11"/>
      <c r="Q3268" s="245"/>
      <c r="R3268" s="11"/>
      <c r="S3268" s="11"/>
      <c r="T3268" s="11"/>
      <c r="U3268" s="11"/>
      <c r="V3268" s="11"/>
      <c r="W3268" s="11"/>
      <c r="X3268" s="11"/>
      <c r="Y3268" s="11"/>
      <c r="Z3268" s="246"/>
      <c r="AA326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8" s="250" t="e">
        <f>IF(tbl_TransDet_Exp[[#This Row],[+/-  (HR GL Detail)]]&lt;&gt;"",tbl_TransDet_Exp[[#This Row],[+/-  (HR GL Detail)]],IF(#REF!&lt;&gt;"",#REF!,""))</f>
        <v>#REF!</v>
      </c>
      <c r="AC3268" s="250" t="str">
        <f t="shared" si="153"/>
        <v>https://financials.omni.fsu.edu/psp/sprdfi/EMPLOYEE/ERP/c/AUDIT_EXPENSE_FUNCTIONS.TE_EXP_SHEET_INQ.GBL?SHEET_ID=</v>
      </c>
      <c r="AD3268" s="250" t="str">
        <f t="shared" si="154"/>
        <v>&amp;PAGE=EX_SHEET_ENTRY</v>
      </c>
      <c r="AE3268" s="250" t="str">
        <f>IF(LEFT(tbl_TransDet_Exp[[#This Row],[Journal Id]],2)="EX",TEXT(tbl_TransDet_Exp[[#This Row],[Vch /Ex /PayId]],"0000000000"),"")</f>
        <v/>
      </c>
      <c r="AF3268" s="250" t="b">
        <f>IF(tbl_TransDet_Exp[[#This Row],[ER Lookup and Format]]&lt;&gt;"",CONCATENATE(tbl_TransDet_Exp[[#This Row],[https://financials.omni.fsu.edu/psp/sprdfi/EMPLOYEE/ERP/c/AUDIT_EXPENSE_FUNCTIONS.TE_EXP_SHEET_INQ.GBL?SHEET_ID=]],AE3268,tbl_TransDet_Exp[[#This Row],[&amp;PAGE=EX_SHEET_ENTRY]]))</f>
        <v>0</v>
      </c>
      <c r="AG3268" s="250" t="str">
        <f t="shared" si="155"/>
        <v>https://docmgmt.its.fsu.edu/NolijWeb/public/apiLoginCheck.jsp?redir=../documentviewer/%3FdocumentId%3D</v>
      </c>
      <c r="AH326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8" s="250" t="str">
        <f>tbl_TransDet_Exp[[#Headers],[&amp;TargetFrameName=None]]</f>
        <v>&amp;TargetFrameName=None</v>
      </c>
      <c r="AJ326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8" s="71"/>
      <c r="AN3268" s="22"/>
      <c r="AO3268" s="22"/>
      <c r="AP3268" s="208"/>
      <c r="AQ3268" s="42" t="e">
        <f>IF(tbl_TransDet_Exp[[#This Row],[Custom SR Type]]="",INDEX(SR_Lookup[Section Name],MATCH(tbl_TransDet_Exp[[#This Row],[Account]],SR_Lookup[Account],0)),tbl_TransDet_Exp[[#This Row],[Custom SR Type]])</f>
        <v>#N/A</v>
      </c>
      <c r="AR3268" s="42">
        <f>VALUE(CONCATENATE(C3268,TEXT(tbl_TransDet_Exp[[#This Row],[Pd]],"00")))</f>
        <v>0</v>
      </c>
      <c r="AS3268" s="42" t="str">
        <f>TEXT(tbl_TransDet_Exp[[#This Row],[Project Id]],"000000")</f>
        <v>000000</v>
      </c>
      <c r="AT3268" s="42" t="e">
        <f>INDEX(Table11[Description],MATCH(tbl_TransDet_Exp[[#This Row],[Account]],Table11[GL Account],0))</f>
        <v>#N/A</v>
      </c>
      <c r="AU326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69" spans="2:47">
      <c r="B3269" s="11"/>
      <c r="C3269" s="243"/>
      <c r="D3269" s="243"/>
      <c r="E3269" s="11"/>
      <c r="F3269" s="11"/>
      <c r="G3269" s="11"/>
      <c r="H3269" s="11"/>
      <c r="I3269" s="11"/>
      <c r="J3269" s="11"/>
      <c r="K3269" s="11"/>
      <c r="L3269" s="11"/>
      <c r="M3269" s="11"/>
      <c r="N3269" s="11"/>
      <c r="O3269" s="244"/>
      <c r="P3269" s="11"/>
      <c r="Q3269" s="245"/>
      <c r="R3269" s="11"/>
      <c r="S3269" s="11"/>
      <c r="T3269" s="11"/>
      <c r="U3269" s="11"/>
      <c r="V3269" s="11"/>
      <c r="W3269" s="11"/>
      <c r="X3269" s="11"/>
      <c r="Y3269" s="11"/>
      <c r="Z3269" s="246"/>
      <c r="AA326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69" s="250" t="e">
        <f>IF(tbl_TransDet_Exp[[#This Row],[+/-  (HR GL Detail)]]&lt;&gt;"",tbl_TransDet_Exp[[#This Row],[+/-  (HR GL Detail)]],IF(#REF!&lt;&gt;"",#REF!,""))</f>
        <v>#REF!</v>
      </c>
      <c r="AC3269" s="250" t="str">
        <f t="shared" si="153"/>
        <v>https://financials.omni.fsu.edu/psp/sprdfi/EMPLOYEE/ERP/c/AUDIT_EXPENSE_FUNCTIONS.TE_EXP_SHEET_INQ.GBL?SHEET_ID=</v>
      </c>
      <c r="AD3269" s="250" t="str">
        <f t="shared" si="154"/>
        <v>&amp;PAGE=EX_SHEET_ENTRY</v>
      </c>
      <c r="AE3269" s="250" t="str">
        <f>IF(LEFT(tbl_TransDet_Exp[[#This Row],[Journal Id]],2)="EX",TEXT(tbl_TransDet_Exp[[#This Row],[Vch /Ex /PayId]],"0000000000"),"")</f>
        <v/>
      </c>
      <c r="AF3269" s="250" t="b">
        <f>IF(tbl_TransDet_Exp[[#This Row],[ER Lookup and Format]]&lt;&gt;"",CONCATENATE(tbl_TransDet_Exp[[#This Row],[https://financials.omni.fsu.edu/psp/sprdfi/EMPLOYEE/ERP/c/AUDIT_EXPENSE_FUNCTIONS.TE_EXP_SHEET_INQ.GBL?SHEET_ID=]],AE3269,tbl_TransDet_Exp[[#This Row],[&amp;PAGE=EX_SHEET_ENTRY]]))</f>
        <v>0</v>
      </c>
      <c r="AG3269" s="250" t="str">
        <f t="shared" si="155"/>
        <v>https://docmgmt.its.fsu.edu/NolijWeb/public/apiLoginCheck.jsp?redir=../documentviewer/%3FdocumentId%3D</v>
      </c>
      <c r="AH326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69" s="250" t="str">
        <f>tbl_TransDet_Exp[[#Headers],[&amp;TargetFrameName=None]]</f>
        <v>&amp;TargetFrameName=None</v>
      </c>
      <c r="AJ326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6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6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69" s="71"/>
      <c r="AN3269" s="22"/>
      <c r="AO3269" s="22"/>
      <c r="AP3269" s="208"/>
      <c r="AQ3269" s="42" t="e">
        <f>IF(tbl_TransDet_Exp[[#This Row],[Custom SR Type]]="",INDEX(SR_Lookup[Section Name],MATCH(tbl_TransDet_Exp[[#This Row],[Account]],SR_Lookup[Account],0)),tbl_TransDet_Exp[[#This Row],[Custom SR Type]])</f>
        <v>#N/A</v>
      </c>
      <c r="AR3269" s="42">
        <f>VALUE(CONCATENATE(C3269,TEXT(tbl_TransDet_Exp[[#This Row],[Pd]],"00")))</f>
        <v>0</v>
      </c>
      <c r="AS3269" s="42" t="str">
        <f>TEXT(tbl_TransDet_Exp[[#This Row],[Project Id]],"000000")</f>
        <v>000000</v>
      </c>
      <c r="AT3269" s="42" t="e">
        <f>INDEX(Table11[Description],MATCH(tbl_TransDet_Exp[[#This Row],[Account]],Table11[GL Account],0))</f>
        <v>#N/A</v>
      </c>
      <c r="AU326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0" spans="2:47">
      <c r="B3270" s="11"/>
      <c r="C3270" s="243"/>
      <c r="D3270" s="243"/>
      <c r="E3270" s="11"/>
      <c r="F3270" s="11"/>
      <c r="G3270" s="11"/>
      <c r="H3270" s="11"/>
      <c r="I3270" s="11"/>
      <c r="J3270" s="11"/>
      <c r="K3270" s="11"/>
      <c r="L3270" s="11"/>
      <c r="M3270" s="11"/>
      <c r="N3270" s="11"/>
      <c r="O3270" s="244"/>
      <c r="P3270" s="11"/>
      <c r="Q3270" s="245"/>
      <c r="R3270" s="11"/>
      <c r="S3270" s="11"/>
      <c r="T3270" s="11"/>
      <c r="U3270" s="11"/>
      <c r="V3270" s="11"/>
      <c r="W3270" s="11"/>
      <c r="X3270" s="11"/>
      <c r="Y3270" s="11"/>
      <c r="Z3270" s="246"/>
      <c r="AA327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0" s="250" t="e">
        <f>IF(tbl_TransDet_Exp[[#This Row],[+/-  (HR GL Detail)]]&lt;&gt;"",tbl_TransDet_Exp[[#This Row],[+/-  (HR GL Detail)]],IF(#REF!&lt;&gt;"",#REF!,""))</f>
        <v>#REF!</v>
      </c>
      <c r="AC3270" s="250" t="str">
        <f t="shared" si="153"/>
        <v>https://financials.omni.fsu.edu/psp/sprdfi/EMPLOYEE/ERP/c/AUDIT_EXPENSE_FUNCTIONS.TE_EXP_SHEET_INQ.GBL?SHEET_ID=</v>
      </c>
      <c r="AD3270" s="250" t="str">
        <f t="shared" si="154"/>
        <v>&amp;PAGE=EX_SHEET_ENTRY</v>
      </c>
      <c r="AE3270" s="250" t="str">
        <f>IF(LEFT(tbl_TransDet_Exp[[#This Row],[Journal Id]],2)="EX",TEXT(tbl_TransDet_Exp[[#This Row],[Vch /Ex /PayId]],"0000000000"),"")</f>
        <v/>
      </c>
      <c r="AF3270" s="250" t="b">
        <f>IF(tbl_TransDet_Exp[[#This Row],[ER Lookup and Format]]&lt;&gt;"",CONCATENATE(tbl_TransDet_Exp[[#This Row],[https://financials.omni.fsu.edu/psp/sprdfi/EMPLOYEE/ERP/c/AUDIT_EXPENSE_FUNCTIONS.TE_EXP_SHEET_INQ.GBL?SHEET_ID=]],AE3270,tbl_TransDet_Exp[[#This Row],[&amp;PAGE=EX_SHEET_ENTRY]]))</f>
        <v>0</v>
      </c>
      <c r="AG3270" s="250" t="str">
        <f t="shared" si="155"/>
        <v>https://docmgmt.its.fsu.edu/NolijWeb/public/apiLoginCheck.jsp?redir=../documentviewer/%3FdocumentId%3D</v>
      </c>
      <c r="AH327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0" s="250" t="str">
        <f>tbl_TransDet_Exp[[#Headers],[&amp;TargetFrameName=None]]</f>
        <v>&amp;TargetFrameName=None</v>
      </c>
      <c r="AJ327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0" s="71"/>
      <c r="AN3270" s="22"/>
      <c r="AO3270" s="22"/>
      <c r="AP3270" s="208"/>
      <c r="AQ3270" s="42" t="e">
        <f>IF(tbl_TransDet_Exp[[#This Row],[Custom SR Type]]="",INDEX(SR_Lookup[Section Name],MATCH(tbl_TransDet_Exp[[#This Row],[Account]],SR_Lookup[Account],0)),tbl_TransDet_Exp[[#This Row],[Custom SR Type]])</f>
        <v>#N/A</v>
      </c>
      <c r="AR3270" s="42">
        <f>VALUE(CONCATENATE(C3270,TEXT(tbl_TransDet_Exp[[#This Row],[Pd]],"00")))</f>
        <v>0</v>
      </c>
      <c r="AS3270" s="42" t="str">
        <f>TEXT(tbl_TransDet_Exp[[#This Row],[Project Id]],"000000")</f>
        <v>000000</v>
      </c>
      <c r="AT3270" s="42" t="e">
        <f>INDEX(Table11[Description],MATCH(tbl_TransDet_Exp[[#This Row],[Account]],Table11[GL Account],0))</f>
        <v>#N/A</v>
      </c>
      <c r="AU327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1" spans="2:47">
      <c r="B3271" s="11"/>
      <c r="C3271" s="243"/>
      <c r="D3271" s="243"/>
      <c r="E3271" s="11"/>
      <c r="F3271" s="11"/>
      <c r="G3271" s="11"/>
      <c r="H3271" s="11"/>
      <c r="I3271" s="11"/>
      <c r="J3271" s="11"/>
      <c r="K3271" s="11"/>
      <c r="L3271" s="11"/>
      <c r="M3271" s="11"/>
      <c r="N3271" s="11"/>
      <c r="O3271" s="244"/>
      <c r="P3271" s="11"/>
      <c r="Q3271" s="245"/>
      <c r="R3271" s="11"/>
      <c r="S3271" s="11"/>
      <c r="T3271" s="11"/>
      <c r="U3271" s="11"/>
      <c r="V3271" s="11"/>
      <c r="W3271" s="11"/>
      <c r="X3271" s="11"/>
      <c r="Y3271" s="11"/>
      <c r="Z3271" s="246"/>
      <c r="AA327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1" s="250" t="e">
        <f>IF(tbl_TransDet_Exp[[#This Row],[+/-  (HR GL Detail)]]&lt;&gt;"",tbl_TransDet_Exp[[#This Row],[+/-  (HR GL Detail)]],IF(#REF!&lt;&gt;"",#REF!,""))</f>
        <v>#REF!</v>
      </c>
      <c r="AC3271" s="250" t="str">
        <f t="shared" si="153"/>
        <v>https://financials.omni.fsu.edu/psp/sprdfi/EMPLOYEE/ERP/c/AUDIT_EXPENSE_FUNCTIONS.TE_EXP_SHEET_INQ.GBL?SHEET_ID=</v>
      </c>
      <c r="AD3271" s="250" t="str">
        <f t="shared" si="154"/>
        <v>&amp;PAGE=EX_SHEET_ENTRY</v>
      </c>
      <c r="AE3271" s="250" t="str">
        <f>IF(LEFT(tbl_TransDet_Exp[[#This Row],[Journal Id]],2)="EX",TEXT(tbl_TransDet_Exp[[#This Row],[Vch /Ex /PayId]],"0000000000"),"")</f>
        <v/>
      </c>
      <c r="AF3271" s="250" t="b">
        <f>IF(tbl_TransDet_Exp[[#This Row],[ER Lookup and Format]]&lt;&gt;"",CONCATENATE(tbl_TransDet_Exp[[#This Row],[https://financials.omni.fsu.edu/psp/sprdfi/EMPLOYEE/ERP/c/AUDIT_EXPENSE_FUNCTIONS.TE_EXP_SHEET_INQ.GBL?SHEET_ID=]],AE3271,tbl_TransDet_Exp[[#This Row],[&amp;PAGE=EX_SHEET_ENTRY]]))</f>
        <v>0</v>
      </c>
      <c r="AG3271" s="250" t="str">
        <f t="shared" si="155"/>
        <v>https://docmgmt.its.fsu.edu/NolijWeb/public/apiLoginCheck.jsp?redir=../documentviewer/%3FdocumentId%3D</v>
      </c>
      <c r="AH327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1" s="250" t="str">
        <f>tbl_TransDet_Exp[[#Headers],[&amp;TargetFrameName=None]]</f>
        <v>&amp;TargetFrameName=None</v>
      </c>
      <c r="AJ327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1" s="71"/>
      <c r="AN3271" s="22"/>
      <c r="AO3271" s="22"/>
      <c r="AP3271" s="208"/>
      <c r="AQ3271" s="42" t="e">
        <f>IF(tbl_TransDet_Exp[[#This Row],[Custom SR Type]]="",INDEX(SR_Lookup[Section Name],MATCH(tbl_TransDet_Exp[[#This Row],[Account]],SR_Lookup[Account],0)),tbl_TransDet_Exp[[#This Row],[Custom SR Type]])</f>
        <v>#N/A</v>
      </c>
      <c r="AR3271" s="42">
        <f>VALUE(CONCATENATE(C3271,TEXT(tbl_TransDet_Exp[[#This Row],[Pd]],"00")))</f>
        <v>0</v>
      </c>
      <c r="AS3271" s="42" t="str">
        <f>TEXT(tbl_TransDet_Exp[[#This Row],[Project Id]],"000000")</f>
        <v>000000</v>
      </c>
      <c r="AT3271" s="42" t="e">
        <f>INDEX(Table11[Description],MATCH(tbl_TransDet_Exp[[#This Row],[Account]],Table11[GL Account],0))</f>
        <v>#N/A</v>
      </c>
      <c r="AU327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2" spans="2:47">
      <c r="B3272" s="11"/>
      <c r="C3272" s="243"/>
      <c r="D3272" s="243"/>
      <c r="E3272" s="11"/>
      <c r="F3272" s="11"/>
      <c r="G3272" s="11"/>
      <c r="H3272" s="11"/>
      <c r="I3272" s="11"/>
      <c r="J3272" s="11"/>
      <c r="K3272" s="11"/>
      <c r="L3272" s="11"/>
      <c r="M3272" s="11"/>
      <c r="N3272" s="11"/>
      <c r="O3272" s="244"/>
      <c r="P3272" s="11"/>
      <c r="Q3272" s="245"/>
      <c r="R3272" s="11"/>
      <c r="S3272" s="11"/>
      <c r="T3272" s="11"/>
      <c r="U3272" s="11"/>
      <c r="V3272" s="11"/>
      <c r="W3272" s="11"/>
      <c r="X3272" s="11"/>
      <c r="Y3272" s="11"/>
      <c r="Z3272" s="246"/>
      <c r="AA327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2" s="250" t="e">
        <f>IF(tbl_TransDet_Exp[[#This Row],[+/-  (HR GL Detail)]]&lt;&gt;"",tbl_TransDet_Exp[[#This Row],[+/-  (HR GL Detail)]],IF(#REF!&lt;&gt;"",#REF!,""))</f>
        <v>#REF!</v>
      </c>
      <c r="AC3272" s="250" t="str">
        <f t="shared" si="153"/>
        <v>https://financials.omni.fsu.edu/psp/sprdfi/EMPLOYEE/ERP/c/AUDIT_EXPENSE_FUNCTIONS.TE_EXP_SHEET_INQ.GBL?SHEET_ID=</v>
      </c>
      <c r="AD3272" s="250" t="str">
        <f t="shared" si="154"/>
        <v>&amp;PAGE=EX_SHEET_ENTRY</v>
      </c>
      <c r="AE3272" s="250" t="str">
        <f>IF(LEFT(tbl_TransDet_Exp[[#This Row],[Journal Id]],2)="EX",TEXT(tbl_TransDet_Exp[[#This Row],[Vch /Ex /PayId]],"0000000000"),"")</f>
        <v/>
      </c>
      <c r="AF3272" s="250" t="b">
        <f>IF(tbl_TransDet_Exp[[#This Row],[ER Lookup and Format]]&lt;&gt;"",CONCATENATE(tbl_TransDet_Exp[[#This Row],[https://financials.omni.fsu.edu/psp/sprdfi/EMPLOYEE/ERP/c/AUDIT_EXPENSE_FUNCTIONS.TE_EXP_SHEET_INQ.GBL?SHEET_ID=]],AE3272,tbl_TransDet_Exp[[#This Row],[&amp;PAGE=EX_SHEET_ENTRY]]))</f>
        <v>0</v>
      </c>
      <c r="AG3272" s="250" t="str">
        <f t="shared" si="155"/>
        <v>https://docmgmt.its.fsu.edu/NolijWeb/public/apiLoginCheck.jsp?redir=../documentviewer/%3FdocumentId%3D</v>
      </c>
      <c r="AH327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2" s="250" t="str">
        <f>tbl_TransDet_Exp[[#Headers],[&amp;TargetFrameName=None]]</f>
        <v>&amp;TargetFrameName=None</v>
      </c>
      <c r="AJ327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2" s="71"/>
      <c r="AN3272" s="22"/>
      <c r="AO3272" s="22"/>
      <c r="AP3272" s="208"/>
      <c r="AQ3272" s="42" t="e">
        <f>IF(tbl_TransDet_Exp[[#This Row],[Custom SR Type]]="",INDEX(SR_Lookup[Section Name],MATCH(tbl_TransDet_Exp[[#This Row],[Account]],SR_Lookup[Account],0)),tbl_TransDet_Exp[[#This Row],[Custom SR Type]])</f>
        <v>#N/A</v>
      </c>
      <c r="AR3272" s="42">
        <f>VALUE(CONCATENATE(C3272,TEXT(tbl_TransDet_Exp[[#This Row],[Pd]],"00")))</f>
        <v>0</v>
      </c>
      <c r="AS3272" s="42" t="str">
        <f>TEXT(tbl_TransDet_Exp[[#This Row],[Project Id]],"000000")</f>
        <v>000000</v>
      </c>
      <c r="AT3272" s="42" t="e">
        <f>INDEX(Table11[Description],MATCH(tbl_TransDet_Exp[[#This Row],[Account]],Table11[GL Account],0))</f>
        <v>#N/A</v>
      </c>
      <c r="AU327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3" spans="2:47">
      <c r="B3273" s="11"/>
      <c r="C3273" s="243"/>
      <c r="D3273" s="243"/>
      <c r="E3273" s="11"/>
      <c r="F3273" s="11"/>
      <c r="G3273" s="11"/>
      <c r="H3273" s="11"/>
      <c r="I3273" s="11"/>
      <c r="J3273" s="11"/>
      <c r="K3273" s="11"/>
      <c r="L3273" s="11"/>
      <c r="M3273" s="11"/>
      <c r="N3273" s="11"/>
      <c r="O3273" s="244"/>
      <c r="P3273" s="11"/>
      <c r="Q3273" s="245"/>
      <c r="R3273" s="11"/>
      <c r="S3273" s="11"/>
      <c r="T3273" s="11"/>
      <c r="U3273" s="11"/>
      <c r="V3273" s="11"/>
      <c r="W3273" s="11"/>
      <c r="X3273" s="11"/>
      <c r="Y3273" s="11"/>
      <c r="Z3273" s="246"/>
      <c r="AA327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3" s="250" t="e">
        <f>IF(tbl_TransDet_Exp[[#This Row],[+/-  (HR GL Detail)]]&lt;&gt;"",tbl_TransDet_Exp[[#This Row],[+/-  (HR GL Detail)]],IF(#REF!&lt;&gt;"",#REF!,""))</f>
        <v>#REF!</v>
      </c>
      <c r="AC3273" s="250" t="str">
        <f t="shared" si="153"/>
        <v>https://financials.omni.fsu.edu/psp/sprdfi/EMPLOYEE/ERP/c/AUDIT_EXPENSE_FUNCTIONS.TE_EXP_SHEET_INQ.GBL?SHEET_ID=</v>
      </c>
      <c r="AD3273" s="250" t="str">
        <f t="shared" si="154"/>
        <v>&amp;PAGE=EX_SHEET_ENTRY</v>
      </c>
      <c r="AE3273" s="250" t="str">
        <f>IF(LEFT(tbl_TransDet_Exp[[#This Row],[Journal Id]],2)="EX",TEXT(tbl_TransDet_Exp[[#This Row],[Vch /Ex /PayId]],"0000000000"),"")</f>
        <v/>
      </c>
      <c r="AF3273" s="250" t="b">
        <f>IF(tbl_TransDet_Exp[[#This Row],[ER Lookup and Format]]&lt;&gt;"",CONCATENATE(tbl_TransDet_Exp[[#This Row],[https://financials.omni.fsu.edu/psp/sprdfi/EMPLOYEE/ERP/c/AUDIT_EXPENSE_FUNCTIONS.TE_EXP_SHEET_INQ.GBL?SHEET_ID=]],AE3273,tbl_TransDet_Exp[[#This Row],[&amp;PAGE=EX_SHEET_ENTRY]]))</f>
        <v>0</v>
      </c>
      <c r="AG3273" s="250" t="str">
        <f t="shared" si="155"/>
        <v>https://docmgmt.its.fsu.edu/NolijWeb/public/apiLoginCheck.jsp?redir=../documentviewer/%3FdocumentId%3D</v>
      </c>
      <c r="AH327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3" s="250" t="str">
        <f>tbl_TransDet_Exp[[#Headers],[&amp;TargetFrameName=None]]</f>
        <v>&amp;TargetFrameName=None</v>
      </c>
      <c r="AJ327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3" s="71"/>
      <c r="AN3273" s="22"/>
      <c r="AO3273" s="22"/>
      <c r="AP3273" s="208"/>
      <c r="AQ3273" s="42" t="e">
        <f>IF(tbl_TransDet_Exp[[#This Row],[Custom SR Type]]="",INDEX(SR_Lookup[Section Name],MATCH(tbl_TransDet_Exp[[#This Row],[Account]],SR_Lookup[Account],0)),tbl_TransDet_Exp[[#This Row],[Custom SR Type]])</f>
        <v>#N/A</v>
      </c>
      <c r="AR3273" s="42">
        <f>VALUE(CONCATENATE(C3273,TEXT(tbl_TransDet_Exp[[#This Row],[Pd]],"00")))</f>
        <v>0</v>
      </c>
      <c r="AS3273" s="42" t="str">
        <f>TEXT(tbl_TransDet_Exp[[#This Row],[Project Id]],"000000")</f>
        <v>000000</v>
      </c>
      <c r="AT3273" s="42" t="e">
        <f>INDEX(Table11[Description],MATCH(tbl_TransDet_Exp[[#This Row],[Account]],Table11[GL Account],0))</f>
        <v>#N/A</v>
      </c>
      <c r="AU327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4" spans="2:47">
      <c r="B3274" s="11"/>
      <c r="C3274" s="243"/>
      <c r="D3274" s="243"/>
      <c r="E3274" s="11"/>
      <c r="F3274" s="11"/>
      <c r="G3274" s="11"/>
      <c r="H3274" s="11"/>
      <c r="I3274" s="11"/>
      <c r="J3274" s="11"/>
      <c r="K3274" s="11"/>
      <c r="L3274" s="11"/>
      <c r="M3274" s="11"/>
      <c r="N3274" s="11"/>
      <c r="O3274" s="244"/>
      <c r="P3274" s="11"/>
      <c r="Q3274" s="245"/>
      <c r="R3274" s="11"/>
      <c r="S3274" s="11"/>
      <c r="T3274" s="11"/>
      <c r="U3274" s="11"/>
      <c r="V3274" s="11"/>
      <c r="W3274" s="11"/>
      <c r="X3274" s="11"/>
      <c r="Y3274" s="11"/>
      <c r="Z3274" s="246"/>
      <c r="AA327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4" s="250" t="e">
        <f>IF(tbl_TransDet_Exp[[#This Row],[+/-  (HR GL Detail)]]&lt;&gt;"",tbl_TransDet_Exp[[#This Row],[+/-  (HR GL Detail)]],IF(#REF!&lt;&gt;"",#REF!,""))</f>
        <v>#REF!</v>
      </c>
      <c r="AC3274" s="250" t="str">
        <f t="shared" ref="AC3274:AC3300" si="156">$AC$2</f>
        <v>https://financials.omni.fsu.edu/psp/sprdfi/EMPLOYEE/ERP/c/AUDIT_EXPENSE_FUNCTIONS.TE_EXP_SHEET_INQ.GBL?SHEET_ID=</v>
      </c>
      <c r="AD3274" s="250" t="str">
        <f t="shared" ref="AD3274:AD3300" si="157">$AD$2</f>
        <v>&amp;PAGE=EX_SHEET_ENTRY</v>
      </c>
      <c r="AE3274" s="250" t="str">
        <f>IF(LEFT(tbl_TransDet_Exp[[#This Row],[Journal Id]],2)="EX",TEXT(tbl_TransDet_Exp[[#This Row],[Vch /Ex /PayId]],"0000000000"),"")</f>
        <v/>
      </c>
      <c r="AF3274" s="250" t="b">
        <f>IF(tbl_TransDet_Exp[[#This Row],[ER Lookup and Format]]&lt;&gt;"",CONCATENATE(tbl_TransDet_Exp[[#This Row],[https://financials.omni.fsu.edu/psp/sprdfi/EMPLOYEE/ERP/c/AUDIT_EXPENSE_FUNCTIONS.TE_EXP_SHEET_INQ.GBL?SHEET_ID=]],AE3274,tbl_TransDet_Exp[[#This Row],[&amp;PAGE=EX_SHEET_ENTRY]]))</f>
        <v>0</v>
      </c>
      <c r="AG3274" s="250" t="str">
        <f t="shared" ref="AG3274:AG3300" si="158">$AG$2</f>
        <v>https://docmgmt.its.fsu.edu/NolijWeb/public/apiLoginCheck.jsp?redir=../documentviewer/%3FdocumentId%3D</v>
      </c>
      <c r="AH327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4" s="250" t="str">
        <f>tbl_TransDet_Exp[[#Headers],[&amp;TargetFrameName=None]]</f>
        <v>&amp;TargetFrameName=None</v>
      </c>
      <c r="AJ327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4" s="71"/>
      <c r="AN3274" s="22"/>
      <c r="AO3274" s="22"/>
      <c r="AP3274" s="208"/>
      <c r="AQ3274" s="42" t="e">
        <f>IF(tbl_TransDet_Exp[[#This Row],[Custom SR Type]]="",INDEX(SR_Lookup[Section Name],MATCH(tbl_TransDet_Exp[[#This Row],[Account]],SR_Lookup[Account],0)),tbl_TransDet_Exp[[#This Row],[Custom SR Type]])</f>
        <v>#N/A</v>
      </c>
      <c r="AR3274" s="42">
        <f>VALUE(CONCATENATE(C3274,TEXT(tbl_TransDet_Exp[[#This Row],[Pd]],"00")))</f>
        <v>0</v>
      </c>
      <c r="AS3274" s="42" t="str">
        <f>TEXT(tbl_TransDet_Exp[[#This Row],[Project Id]],"000000")</f>
        <v>000000</v>
      </c>
      <c r="AT3274" s="42" t="e">
        <f>INDEX(Table11[Description],MATCH(tbl_TransDet_Exp[[#This Row],[Account]],Table11[GL Account],0))</f>
        <v>#N/A</v>
      </c>
      <c r="AU327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5" spans="2:47">
      <c r="B3275" s="11"/>
      <c r="C3275" s="243"/>
      <c r="D3275" s="243"/>
      <c r="E3275" s="11"/>
      <c r="F3275" s="11"/>
      <c r="G3275" s="11"/>
      <c r="H3275" s="11"/>
      <c r="I3275" s="11"/>
      <c r="J3275" s="11"/>
      <c r="K3275" s="11"/>
      <c r="L3275" s="11"/>
      <c r="M3275" s="11"/>
      <c r="N3275" s="11"/>
      <c r="O3275" s="244"/>
      <c r="P3275" s="11"/>
      <c r="Q3275" s="245"/>
      <c r="R3275" s="11"/>
      <c r="S3275" s="11"/>
      <c r="T3275" s="11"/>
      <c r="U3275" s="11"/>
      <c r="V3275" s="11"/>
      <c r="W3275" s="11"/>
      <c r="X3275" s="11"/>
      <c r="Y3275" s="11"/>
      <c r="Z3275" s="246"/>
      <c r="AA327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5" s="250" t="e">
        <f>IF(tbl_TransDet_Exp[[#This Row],[+/-  (HR GL Detail)]]&lt;&gt;"",tbl_TransDet_Exp[[#This Row],[+/-  (HR GL Detail)]],IF(#REF!&lt;&gt;"",#REF!,""))</f>
        <v>#REF!</v>
      </c>
      <c r="AC3275" s="250" t="str">
        <f t="shared" si="156"/>
        <v>https://financials.omni.fsu.edu/psp/sprdfi/EMPLOYEE/ERP/c/AUDIT_EXPENSE_FUNCTIONS.TE_EXP_SHEET_INQ.GBL?SHEET_ID=</v>
      </c>
      <c r="AD3275" s="250" t="str">
        <f t="shared" si="157"/>
        <v>&amp;PAGE=EX_SHEET_ENTRY</v>
      </c>
      <c r="AE3275" s="250" t="str">
        <f>IF(LEFT(tbl_TransDet_Exp[[#This Row],[Journal Id]],2)="EX",TEXT(tbl_TransDet_Exp[[#This Row],[Vch /Ex /PayId]],"0000000000"),"")</f>
        <v/>
      </c>
      <c r="AF3275" s="250" t="b">
        <f>IF(tbl_TransDet_Exp[[#This Row],[ER Lookup and Format]]&lt;&gt;"",CONCATENATE(tbl_TransDet_Exp[[#This Row],[https://financials.omni.fsu.edu/psp/sprdfi/EMPLOYEE/ERP/c/AUDIT_EXPENSE_FUNCTIONS.TE_EXP_SHEET_INQ.GBL?SHEET_ID=]],AE3275,tbl_TransDet_Exp[[#This Row],[&amp;PAGE=EX_SHEET_ENTRY]]))</f>
        <v>0</v>
      </c>
      <c r="AG3275" s="250" t="str">
        <f t="shared" si="158"/>
        <v>https://docmgmt.its.fsu.edu/NolijWeb/public/apiLoginCheck.jsp?redir=../documentviewer/%3FdocumentId%3D</v>
      </c>
      <c r="AH327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5" s="250" t="str">
        <f>tbl_TransDet_Exp[[#Headers],[&amp;TargetFrameName=None]]</f>
        <v>&amp;TargetFrameName=None</v>
      </c>
      <c r="AJ327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5" s="71"/>
      <c r="AN3275" s="22"/>
      <c r="AO3275" s="22"/>
      <c r="AP3275" s="208"/>
      <c r="AQ3275" s="42" t="e">
        <f>IF(tbl_TransDet_Exp[[#This Row],[Custom SR Type]]="",INDEX(SR_Lookup[Section Name],MATCH(tbl_TransDet_Exp[[#This Row],[Account]],SR_Lookup[Account],0)),tbl_TransDet_Exp[[#This Row],[Custom SR Type]])</f>
        <v>#N/A</v>
      </c>
      <c r="AR3275" s="42">
        <f>VALUE(CONCATENATE(C3275,TEXT(tbl_TransDet_Exp[[#This Row],[Pd]],"00")))</f>
        <v>0</v>
      </c>
      <c r="AS3275" s="42" t="str">
        <f>TEXT(tbl_TransDet_Exp[[#This Row],[Project Id]],"000000")</f>
        <v>000000</v>
      </c>
      <c r="AT3275" s="42" t="e">
        <f>INDEX(Table11[Description],MATCH(tbl_TransDet_Exp[[#This Row],[Account]],Table11[GL Account],0))</f>
        <v>#N/A</v>
      </c>
      <c r="AU327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6" spans="2:47">
      <c r="B3276" s="11"/>
      <c r="C3276" s="243"/>
      <c r="D3276" s="243"/>
      <c r="E3276" s="11"/>
      <c r="F3276" s="11"/>
      <c r="G3276" s="11"/>
      <c r="H3276" s="11"/>
      <c r="I3276" s="11"/>
      <c r="J3276" s="11"/>
      <c r="K3276" s="11"/>
      <c r="L3276" s="11"/>
      <c r="M3276" s="11"/>
      <c r="N3276" s="11"/>
      <c r="O3276" s="244"/>
      <c r="P3276" s="11"/>
      <c r="Q3276" s="245"/>
      <c r="R3276" s="11"/>
      <c r="S3276" s="11"/>
      <c r="T3276" s="11"/>
      <c r="U3276" s="11"/>
      <c r="V3276" s="11"/>
      <c r="W3276" s="11"/>
      <c r="X3276" s="11"/>
      <c r="Y3276" s="11"/>
      <c r="Z3276" s="246"/>
      <c r="AA327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6" s="250" t="e">
        <f>IF(tbl_TransDet_Exp[[#This Row],[+/-  (HR GL Detail)]]&lt;&gt;"",tbl_TransDet_Exp[[#This Row],[+/-  (HR GL Detail)]],IF(#REF!&lt;&gt;"",#REF!,""))</f>
        <v>#REF!</v>
      </c>
      <c r="AC3276" s="250" t="str">
        <f t="shared" si="156"/>
        <v>https://financials.omni.fsu.edu/psp/sprdfi/EMPLOYEE/ERP/c/AUDIT_EXPENSE_FUNCTIONS.TE_EXP_SHEET_INQ.GBL?SHEET_ID=</v>
      </c>
      <c r="AD3276" s="250" t="str">
        <f t="shared" si="157"/>
        <v>&amp;PAGE=EX_SHEET_ENTRY</v>
      </c>
      <c r="AE3276" s="250" t="str">
        <f>IF(LEFT(tbl_TransDet_Exp[[#This Row],[Journal Id]],2)="EX",TEXT(tbl_TransDet_Exp[[#This Row],[Vch /Ex /PayId]],"0000000000"),"")</f>
        <v/>
      </c>
      <c r="AF3276" s="250" t="b">
        <f>IF(tbl_TransDet_Exp[[#This Row],[ER Lookup and Format]]&lt;&gt;"",CONCATENATE(tbl_TransDet_Exp[[#This Row],[https://financials.omni.fsu.edu/psp/sprdfi/EMPLOYEE/ERP/c/AUDIT_EXPENSE_FUNCTIONS.TE_EXP_SHEET_INQ.GBL?SHEET_ID=]],AE3276,tbl_TransDet_Exp[[#This Row],[&amp;PAGE=EX_SHEET_ENTRY]]))</f>
        <v>0</v>
      </c>
      <c r="AG3276" s="250" t="str">
        <f t="shared" si="158"/>
        <v>https://docmgmt.its.fsu.edu/NolijWeb/public/apiLoginCheck.jsp?redir=../documentviewer/%3FdocumentId%3D</v>
      </c>
      <c r="AH327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6" s="250" t="str">
        <f>tbl_TransDet_Exp[[#Headers],[&amp;TargetFrameName=None]]</f>
        <v>&amp;TargetFrameName=None</v>
      </c>
      <c r="AJ327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6" s="71"/>
      <c r="AN3276" s="22"/>
      <c r="AO3276" s="22"/>
      <c r="AP3276" s="208"/>
      <c r="AQ3276" s="42" t="e">
        <f>IF(tbl_TransDet_Exp[[#This Row],[Custom SR Type]]="",INDEX(SR_Lookup[Section Name],MATCH(tbl_TransDet_Exp[[#This Row],[Account]],SR_Lookup[Account],0)),tbl_TransDet_Exp[[#This Row],[Custom SR Type]])</f>
        <v>#N/A</v>
      </c>
      <c r="AR3276" s="42">
        <f>VALUE(CONCATENATE(C3276,TEXT(tbl_TransDet_Exp[[#This Row],[Pd]],"00")))</f>
        <v>0</v>
      </c>
      <c r="AS3276" s="42" t="str">
        <f>TEXT(tbl_TransDet_Exp[[#This Row],[Project Id]],"000000")</f>
        <v>000000</v>
      </c>
      <c r="AT3276" s="42" t="e">
        <f>INDEX(Table11[Description],MATCH(tbl_TransDet_Exp[[#This Row],[Account]],Table11[GL Account],0))</f>
        <v>#N/A</v>
      </c>
      <c r="AU327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7" spans="2:47">
      <c r="B3277" s="11"/>
      <c r="C3277" s="243"/>
      <c r="D3277" s="243"/>
      <c r="E3277" s="11"/>
      <c r="F3277" s="11"/>
      <c r="G3277" s="11"/>
      <c r="H3277" s="11"/>
      <c r="I3277" s="11"/>
      <c r="J3277" s="11"/>
      <c r="K3277" s="11"/>
      <c r="L3277" s="11"/>
      <c r="M3277" s="11"/>
      <c r="N3277" s="11"/>
      <c r="O3277" s="244"/>
      <c r="P3277" s="11"/>
      <c r="Q3277" s="245"/>
      <c r="R3277" s="11"/>
      <c r="S3277" s="11"/>
      <c r="T3277" s="11"/>
      <c r="U3277" s="11"/>
      <c r="V3277" s="11"/>
      <c r="W3277" s="11"/>
      <c r="X3277" s="11"/>
      <c r="Y3277" s="11"/>
      <c r="Z3277" s="246"/>
      <c r="AA327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7" s="250" t="e">
        <f>IF(tbl_TransDet_Exp[[#This Row],[+/-  (HR GL Detail)]]&lt;&gt;"",tbl_TransDet_Exp[[#This Row],[+/-  (HR GL Detail)]],IF(#REF!&lt;&gt;"",#REF!,""))</f>
        <v>#REF!</v>
      </c>
      <c r="AC3277" s="250" t="str">
        <f t="shared" si="156"/>
        <v>https://financials.omni.fsu.edu/psp/sprdfi/EMPLOYEE/ERP/c/AUDIT_EXPENSE_FUNCTIONS.TE_EXP_SHEET_INQ.GBL?SHEET_ID=</v>
      </c>
      <c r="AD3277" s="250" t="str">
        <f t="shared" si="157"/>
        <v>&amp;PAGE=EX_SHEET_ENTRY</v>
      </c>
      <c r="AE3277" s="250" t="str">
        <f>IF(LEFT(tbl_TransDet_Exp[[#This Row],[Journal Id]],2)="EX",TEXT(tbl_TransDet_Exp[[#This Row],[Vch /Ex /PayId]],"0000000000"),"")</f>
        <v/>
      </c>
      <c r="AF3277" s="250" t="b">
        <f>IF(tbl_TransDet_Exp[[#This Row],[ER Lookup and Format]]&lt;&gt;"",CONCATENATE(tbl_TransDet_Exp[[#This Row],[https://financials.omni.fsu.edu/psp/sprdfi/EMPLOYEE/ERP/c/AUDIT_EXPENSE_FUNCTIONS.TE_EXP_SHEET_INQ.GBL?SHEET_ID=]],AE3277,tbl_TransDet_Exp[[#This Row],[&amp;PAGE=EX_SHEET_ENTRY]]))</f>
        <v>0</v>
      </c>
      <c r="AG3277" s="250" t="str">
        <f t="shared" si="158"/>
        <v>https://docmgmt.its.fsu.edu/NolijWeb/public/apiLoginCheck.jsp?redir=../documentviewer/%3FdocumentId%3D</v>
      </c>
      <c r="AH327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7" s="250" t="str">
        <f>tbl_TransDet_Exp[[#Headers],[&amp;TargetFrameName=None]]</f>
        <v>&amp;TargetFrameName=None</v>
      </c>
      <c r="AJ327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7" s="71"/>
      <c r="AN3277" s="22"/>
      <c r="AO3277" s="22"/>
      <c r="AP3277" s="208"/>
      <c r="AQ3277" s="42" t="e">
        <f>IF(tbl_TransDet_Exp[[#This Row],[Custom SR Type]]="",INDEX(SR_Lookup[Section Name],MATCH(tbl_TransDet_Exp[[#This Row],[Account]],SR_Lookup[Account],0)),tbl_TransDet_Exp[[#This Row],[Custom SR Type]])</f>
        <v>#N/A</v>
      </c>
      <c r="AR3277" s="42">
        <f>VALUE(CONCATENATE(C3277,TEXT(tbl_TransDet_Exp[[#This Row],[Pd]],"00")))</f>
        <v>0</v>
      </c>
      <c r="AS3277" s="42" t="str">
        <f>TEXT(tbl_TransDet_Exp[[#This Row],[Project Id]],"000000")</f>
        <v>000000</v>
      </c>
      <c r="AT3277" s="42" t="e">
        <f>INDEX(Table11[Description],MATCH(tbl_TransDet_Exp[[#This Row],[Account]],Table11[GL Account],0))</f>
        <v>#N/A</v>
      </c>
      <c r="AU327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8" spans="2:47">
      <c r="B3278" s="11"/>
      <c r="C3278" s="243"/>
      <c r="D3278" s="243"/>
      <c r="E3278" s="11"/>
      <c r="F3278" s="11"/>
      <c r="G3278" s="11"/>
      <c r="H3278" s="11"/>
      <c r="I3278" s="11"/>
      <c r="J3278" s="11"/>
      <c r="K3278" s="11"/>
      <c r="L3278" s="11"/>
      <c r="M3278" s="11"/>
      <c r="N3278" s="11"/>
      <c r="O3278" s="244"/>
      <c r="P3278" s="11"/>
      <c r="Q3278" s="245"/>
      <c r="R3278" s="11"/>
      <c r="S3278" s="11"/>
      <c r="T3278" s="11"/>
      <c r="U3278" s="11"/>
      <c r="V3278" s="11"/>
      <c r="W3278" s="11"/>
      <c r="X3278" s="11"/>
      <c r="Y3278" s="11"/>
      <c r="Z3278" s="246"/>
      <c r="AA327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8" s="250" t="e">
        <f>IF(tbl_TransDet_Exp[[#This Row],[+/-  (HR GL Detail)]]&lt;&gt;"",tbl_TransDet_Exp[[#This Row],[+/-  (HR GL Detail)]],IF(#REF!&lt;&gt;"",#REF!,""))</f>
        <v>#REF!</v>
      </c>
      <c r="AC3278" s="250" t="str">
        <f t="shared" si="156"/>
        <v>https://financials.omni.fsu.edu/psp/sprdfi/EMPLOYEE/ERP/c/AUDIT_EXPENSE_FUNCTIONS.TE_EXP_SHEET_INQ.GBL?SHEET_ID=</v>
      </c>
      <c r="AD3278" s="250" t="str">
        <f t="shared" si="157"/>
        <v>&amp;PAGE=EX_SHEET_ENTRY</v>
      </c>
      <c r="AE3278" s="250" t="str">
        <f>IF(LEFT(tbl_TransDet_Exp[[#This Row],[Journal Id]],2)="EX",TEXT(tbl_TransDet_Exp[[#This Row],[Vch /Ex /PayId]],"0000000000"),"")</f>
        <v/>
      </c>
      <c r="AF3278" s="250" t="b">
        <f>IF(tbl_TransDet_Exp[[#This Row],[ER Lookup and Format]]&lt;&gt;"",CONCATENATE(tbl_TransDet_Exp[[#This Row],[https://financials.omni.fsu.edu/psp/sprdfi/EMPLOYEE/ERP/c/AUDIT_EXPENSE_FUNCTIONS.TE_EXP_SHEET_INQ.GBL?SHEET_ID=]],AE3278,tbl_TransDet_Exp[[#This Row],[&amp;PAGE=EX_SHEET_ENTRY]]))</f>
        <v>0</v>
      </c>
      <c r="AG3278" s="250" t="str">
        <f t="shared" si="158"/>
        <v>https://docmgmt.its.fsu.edu/NolijWeb/public/apiLoginCheck.jsp?redir=../documentviewer/%3FdocumentId%3D</v>
      </c>
      <c r="AH327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8" s="250" t="str">
        <f>tbl_TransDet_Exp[[#Headers],[&amp;TargetFrameName=None]]</f>
        <v>&amp;TargetFrameName=None</v>
      </c>
      <c r="AJ327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8" s="71"/>
      <c r="AN3278" s="22"/>
      <c r="AO3278" s="22"/>
      <c r="AP3278" s="208"/>
      <c r="AQ3278" s="42" t="e">
        <f>IF(tbl_TransDet_Exp[[#This Row],[Custom SR Type]]="",INDEX(SR_Lookup[Section Name],MATCH(tbl_TransDet_Exp[[#This Row],[Account]],SR_Lookup[Account],0)),tbl_TransDet_Exp[[#This Row],[Custom SR Type]])</f>
        <v>#N/A</v>
      </c>
      <c r="AR3278" s="42">
        <f>VALUE(CONCATENATE(C3278,TEXT(tbl_TransDet_Exp[[#This Row],[Pd]],"00")))</f>
        <v>0</v>
      </c>
      <c r="AS3278" s="42" t="str">
        <f>TEXT(tbl_TransDet_Exp[[#This Row],[Project Id]],"000000")</f>
        <v>000000</v>
      </c>
      <c r="AT3278" s="42" t="e">
        <f>INDEX(Table11[Description],MATCH(tbl_TransDet_Exp[[#This Row],[Account]],Table11[GL Account],0))</f>
        <v>#N/A</v>
      </c>
      <c r="AU327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79" spans="2:47">
      <c r="B3279" s="11"/>
      <c r="C3279" s="243"/>
      <c r="D3279" s="243"/>
      <c r="E3279" s="11"/>
      <c r="F3279" s="11"/>
      <c r="G3279" s="11"/>
      <c r="H3279" s="11"/>
      <c r="I3279" s="11"/>
      <c r="J3279" s="11"/>
      <c r="K3279" s="11"/>
      <c r="L3279" s="11"/>
      <c r="M3279" s="11"/>
      <c r="N3279" s="11"/>
      <c r="O3279" s="244"/>
      <c r="P3279" s="11"/>
      <c r="Q3279" s="245"/>
      <c r="R3279" s="11"/>
      <c r="S3279" s="11"/>
      <c r="T3279" s="11"/>
      <c r="U3279" s="11"/>
      <c r="V3279" s="11"/>
      <c r="W3279" s="11"/>
      <c r="X3279" s="11"/>
      <c r="Y3279" s="11"/>
      <c r="Z3279" s="246"/>
      <c r="AA327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79" s="250" t="e">
        <f>IF(tbl_TransDet_Exp[[#This Row],[+/-  (HR GL Detail)]]&lt;&gt;"",tbl_TransDet_Exp[[#This Row],[+/-  (HR GL Detail)]],IF(#REF!&lt;&gt;"",#REF!,""))</f>
        <v>#REF!</v>
      </c>
      <c r="AC3279" s="250" t="str">
        <f t="shared" si="156"/>
        <v>https://financials.omni.fsu.edu/psp/sprdfi/EMPLOYEE/ERP/c/AUDIT_EXPENSE_FUNCTIONS.TE_EXP_SHEET_INQ.GBL?SHEET_ID=</v>
      </c>
      <c r="AD3279" s="250" t="str">
        <f t="shared" si="157"/>
        <v>&amp;PAGE=EX_SHEET_ENTRY</v>
      </c>
      <c r="AE3279" s="250" t="str">
        <f>IF(LEFT(tbl_TransDet_Exp[[#This Row],[Journal Id]],2)="EX",TEXT(tbl_TransDet_Exp[[#This Row],[Vch /Ex /PayId]],"0000000000"),"")</f>
        <v/>
      </c>
      <c r="AF3279" s="250" t="b">
        <f>IF(tbl_TransDet_Exp[[#This Row],[ER Lookup and Format]]&lt;&gt;"",CONCATENATE(tbl_TransDet_Exp[[#This Row],[https://financials.omni.fsu.edu/psp/sprdfi/EMPLOYEE/ERP/c/AUDIT_EXPENSE_FUNCTIONS.TE_EXP_SHEET_INQ.GBL?SHEET_ID=]],AE3279,tbl_TransDet_Exp[[#This Row],[&amp;PAGE=EX_SHEET_ENTRY]]))</f>
        <v>0</v>
      </c>
      <c r="AG3279" s="250" t="str">
        <f t="shared" si="158"/>
        <v>https://docmgmt.its.fsu.edu/NolijWeb/public/apiLoginCheck.jsp?redir=../documentviewer/%3FdocumentId%3D</v>
      </c>
      <c r="AH327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79" s="250" t="str">
        <f>tbl_TransDet_Exp[[#Headers],[&amp;TargetFrameName=None]]</f>
        <v>&amp;TargetFrameName=None</v>
      </c>
      <c r="AJ327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7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7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79" s="71"/>
      <c r="AN3279" s="22"/>
      <c r="AO3279" s="22"/>
      <c r="AP3279" s="208"/>
      <c r="AQ3279" s="42" t="e">
        <f>IF(tbl_TransDet_Exp[[#This Row],[Custom SR Type]]="",INDEX(SR_Lookup[Section Name],MATCH(tbl_TransDet_Exp[[#This Row],[Account]],SR_Lookup[Account],0)),tbl_TransDet_Exp[[#This Row],[Custom SR Type]])</f>
        <v>#N/A</v>
      </c>
      <c r="AR3279" s="42">
        <f>VALUE(CONCATENATE(C3279,TEXT(tbl_TransDet_Exp[[#This Row],[Pd]],"00")))</f>
        <v>0</v>
      </c>
      <c r="AS3279" s="42" t="str">
        <f>TEXT(tbl_TransDet_Exp[[#This Row],[Project Id]],"000000")</f>
        <v>000000</v>
      </c>
      <c r="AT3279" s="42" t="e">
        <f>INDEX(Table11[Description],MATCH(tbl_TransDet_Exp[[#This Row],[Account]],Table11[GL Account],0))</f>
        <v>#N/A</v>
      </c>
      <c r="AU327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0" spans="2:47">
      <c r="B3280" s="11"/>
      <c r="C3280" s="243"/>
      <c r="D3280" s="243"/>
      <c r="E3280" s="11"/>
      <c r="F3280" s="11"/>
      <c r="G3280" s="11"/>
      <c r="H3280" s="11"/>
      <c r="I3280" s="11"/>
      <c r="J3280" s="11"/>
      <c r="K3280" s="11"/>
      <c r="L3280" s="11"/>
      <c r="M3280" s="11"/>
      <c r="N3280" s="11"/>
      <c r="O3280" s="244"/>
      <c r="P3280" s="11"/>
      <c r="Q3280" s="245"/>
      <c r="R3280" s="11"/>
      <c r="S3280" s="11"/>
      <c r="T3280" s="11"/>
      <c r="U3280" s="11"/>
      <c r="V3280" s="11"/>
      <c r="W3280" s="11"/>
      <c r="X3280" s="11"/>
      <c r="Y3280" s="11"/>
      <c r="Z3280" s="246"/>
      <c r="AA328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0" s="250" t="e">
        <f>IF(tbl_TransDet_Exp[[#This Row],[+/-  (HR GL Detail)]]&lt;&gt;"",tbl_TransDet_Exp[[#This Row],[+/-  (HR GL Detail)]],IF(#REF!&lt;&gt;"",#REF!,""))</f>
        <v>#REF!</v>
      </c>
      <c r="AC3280" s="250" t="str">
        <f t="shared" si="156"/>
        <v>https://financials.omni.fsu.edu/psp/sprdfi/EMPLOYEE/ERP/c/AUDIT_EXPENSE_FUNCTIONS.TE_EXP_SHEET_INQ.GBL?SHEET_ID=</v>
      </c>
      <c r="AD3280" s="250" t="str">
        <f t="shared" si="157"/>
        <v>&amp;PAGE=EX_SHEET_ENTRY</v>
      </c>
      <c r="AE3280" s="250" t="str">
        <f>IF(LEFT(tbl_TransDet_Exp[[#This Row],[Journal Id]],2)="EX",TEXT(tbl_TransDet_Exp[[#This Row],[Vch /Ex /PayId]],"0000000000"),"")</f>
        <v/>
      </c>
      <c r="AF3280" s="250" t="b">
        <f>IF(tbl_TransDet_Exp[[#This Row],[ER Lookup and Format]]&lt;&gt;"",CONCATENATE(tbl_TransDet_Exp[[#This Row],[https://financials.omni.fsu.edu/psp/sprdfi/EMPLOYEE/ERP/c/AUDIT_EXPENSE_FUNCTIONS.TE_EXP_SHEET_INQ.GBL?SHEET_ID=]],AE3280,tbl_TransDet_Exp[[#This Row],[&amp;PAGE=EX_SHEET_ENTRY]]))</f>
        <v>0</v>
      </c>
      <c r="AG3280" s="250" t="str">
        <f t="shared" si="158"/>
        <v>https://docmgmt.its.fsu.edu/NolijWeb/public/apiLoginCheck.jsp?redir=../documentviewer/%3FdocumentId%3D</v>
      </c>
      <c r="AH328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0" s="250" t="str">
        <f>tbl_TransDet_Exp[[#Headers],[&amp;TargetFrameName=None]]</f>
        <v>&amp;TargetFrameName=None</v>
      </c>
      <c r="AJ328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0" s="71"/>
      <c r="AN3280" s="22"/>
      <c r="AO3280" s="22"/>
      <c r="AP3280" s="208"/>
      <c r="AQ3280" s="42" t="e">
        <f>IF(tbl_TransDet_Exp[[#This Row],[Custom SR Type]]="",INDEX(SR_Lookup[Section Name],MATCH(tbl_TransDet_Exp[[#This Row],[Account]],SR_Lookup[Account],0)),tbl_TransDet_Exp[[#This Row],[Custom SR Type]])</f>
        <v>#N/A</v>
      </c>
      <c r="AR3280" s="42">
        <f>VALUE(CONCATENATE(C3280,TEXT(tbl_TransDet_Exp[[#This Row],[Pd]],"00")))</f>
        <v>0</v>
      </c>
      <c r="AS3280" s="42" t="str">
        <f>TEXT(tbl_TransDet_Exp[[#This Row],[Project Id]],"000000")</f>
        <v>000000</v>
      </c>
      <c r="AT3280" s="42" t="e">
        <f>INDEX(Table11[Description],MATCH(tbl_TransDet_Exp[[#This Row],[Account]],Table11[GL Account],0))</f>
        <v>#N/A</v>
      </c>
      <c r="AU328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1" spans="2:47">
      <c r="B3281" s="11"/>
      <c r="C3281" s="243"/>
      <c r="D3281" s="243"/>
      <c r="E3281" s="11"/>
      <c r="F3281" s="11"/>
      <c r="G3281" s="11"/>
      <c r="H3281" s="11"/>
      <c r="I3281" s="11"/>
      <c r="J3281" s="11"/>
      <c r="K3281" s="11"/>
      <c r="L3281" s="11"/>
      <c r="M3281" s="11"/>
      <c r="N3281" s="11"/>
      <c r="O3281" s="244"/>
      <c r="P3281" s="11"/>
      <c r="Q3281" s="245"/>
      <c r="R3281" s="11"/>
      <c r="S3281" s="11"/>
      <c r="T3281" s="11"/>
      <c r="U3281" s="11"/>
      <c r="V3281" s="11"/>
      <c r="W3281" s="11"/>
      <c r="X3281" s="11"/>
      <c r="Y3281" s="11"/>
      <c r="Z3281" s="246"/>
      <c r="AA328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1" s="250" t="e">
        <f>IF(tbl_TransDet_Exp[[#This Row],[+/-  (HR GL Detail)]]&lt;&gt;"",tbl_TransDet_Exp[[#This Row],[+/-  (HR GL Detail)]],IF(#REF!&lt;&gt;"",#REF!,""))</f>
        <v>#REF!</v>
      </c>
      <c r="AC3281" s="250" t="str">
        <f t="shared" si="156"/>
        <v>https://financials.omni.fsu.edu/psp/sprdfi/EMPLOYEE/ERP/c/AUDIT_EXPENSE_FUNCTIONS.TE_EXP_SHEET_INQ.GBL?SHEET_ID=</v>
      </c>
      <c r="AD3281" s="250" t="str">
        <f t="shared" si="157"/>
        <v>&amp;PAGE=EX_SHEET_ENTRY</v>
      </c>
      <c r="AE3281" s="250" t="str">
        <f>IF(LEFT(tbl_TransDet_Exp[[#This Row],[Journal Id]],2)="EX",TEXT(tbl_TransDet_Exp[[#This Row],[Vch /Ex /PayId]],"0000000000"),"")</f>
        <v/>
      </c>
      <c r="AF3281" s="250" t="b">
        <f>IF(tbl_TransDet_Exp[[#This Row],[ER Lookup and Format]]&lt;&gt;"",CONCATENATE(tbl_TransDet_Exp[[#This Row],[https://financials.omni.fsu.edu/psp/sprdfi/EMPLOYEE/ERP/c/AUDIT_EXPENSE_FUNCTIONS.TE_EXP_SHEET_INQ.GBL?SHEET_ID=]],AE3281,tbl_TransDet_Exp[[#This Row],[&amp;PAGE=EX_SHEET_ENTRY]]))</f>
        <v>0</v>
      </c>
      <c r="AG3281" s="250" t="str">
        <f t="shared" si="158"/>
        <v>https://docmgmt.its.fsu.edu/NolijWeb/public/apiLoginCheck.jsp?redir=../documentviewer/%3FdocumentId%3D</v>
      </c>
      <c r="AH328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1" s="250" t="str">
        <f>tbl_TransDet_Exp[[#Headers],[&amp;TargetFrameName=None]]</f>
        <v>&amp;TargetFrameName=None</v>
      </c>
      <c r="AJ328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1" s="71"/>
      <c r="AN3281" s="22"/>
      <c r="AO3281" s="22"/>
      <c r="AP3281" s="208"/>
      <c r="AQ3281" s="42" t="e">
        <f>IF(tbl_TransDet_Exp[[#This Row],[Custom SR Type]]="",INDEX(SR_Lookup[Section Name],MATCH(tbl_TransDet_Exp[[#This Row],[Account]],SR_Lookup[Account],0)),tbl_TransDet_Exp[[#This Row],[Custom SR Type]])</f>
        <v>#N/A</v>
      </c>
      <c r="AR3281" s="42">
        <f>VALUE(CONCATENATE(C3281,TEXT(tbl_TransDet_Exp[[#This Row],[Pd]],"00")))</f>
        <v>0</v>
      </c>
      <c r="AS3281" s="42" t="str">
        <f>TEXT(tbl_TransDet_Exp[[#This Row],[Project Id]],"000000")</f>
        <v>000000</v>
      </c>
      <c r="AT3281" s="42" t="e">
        <f>INDEX(Table11[Description],MATCH(tbl_TransDet_Exp[[#This Row],[Account]],Table11[GL Account],0))</f>
        <v>#N/A</v>
      </c>
      <c r="AU328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2" spans="2:47">
      <c r="B3282" s="11"/>
      <c r="C3282" s="243"/>
      <c r="D3282" s="243"/>
      <c r="E3282" s="11"/>
      <c r="F3282" s="11"/>
      <c r="G3282" s="11"/>
      <c r="H3282" s="11"/>
      <c r="I3282" s="11"/>
      <c r="J3282" s="11"/>
      <c r="K3282" s="11"/>
      <c r="L3282" s="11"/>
      <c r="M3282" s="11"/>
      <c r="N3282" s="11"/>
      <c r="O3282" s="244"/>
      <c r="P3282" s="11"/>
      <c r="Q3282" s="245"/>
      <c r="R3282" s="11"/>
      <c r="S3282" s="11"/>
      <c r="T3282" s="11"/>
      <c r="U3282" s="11"/>
      <c r="V3282" s="11"/>
      <c r="W3282" s="11"/>
      <c r="X3282" s="11"/>
      <c r="Y3282" s="11"/>
      <c r="Z3282" s="246"/>
      <c r="AA328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2" s="250" t="e">
        <f>IF(tbl_TransDet_Exp[[#This Row],[+/-  (HR GL Detail)]]&lt;&gt;"",tbl_TransDet_Exp[[#This Row],[+/-  (HR GL Detail)]],IF(#REF!&lt;&gt;"",#REF!,""))</f>
        <v>#REF!</v>
      </c>
      <c r="AC3282" s="250" t="str">
        <f t="shared" si="156"/>
        <v>https://financials.omni.fsu.edu/psp/sprdfi/EMPLOYEE/ERP/c/AUDIT_EXPENSE_FUNCTIONS.TE_EXP_SHEET_INQ.GBL?SHEET_ID=</v>
      </c>
      <c r="AD3282" s="250" t="str">
        <f t="shared" si="157"/>
        <v>&amp;PAGE=EX_SHEET_ENTRY</v>
      </c>
      <c r="AE3282" s="250" t="str">
        <f>IF(LEFT(tbl_TransDet_Exp[[#This Row],[Journal Id]],2)="EX",TEXT(tbl_TransDet_Exp[[#This Row],[Vch /Ex /PayId]],"0000000000"),"")</f>
        <v/>
      </c>
      <c r="AF3282" s="250" t="b">
        <f>IF(tbl_TransDet_Exp[[#This Row],[ER Lookup and Format]]&lt;&gt;"",CONCATENATE(tbl_TransDet_Exp[[#This Row],[https://financials.omni.fsu.edu/psp/sprdfi/EMPLOYEE/ERP/c/AUDIT_EXPENSE_FUNCTIONS.TE_EXP_SHEET_INQ.GBL?SHEET_ID=]],AE3282,tbl_TransDet_Exp[[#This Row],[&amp;PAGE=EX_SHEET_ENTRY]]))</f>
        <v>0</v>
      </c>
      <c r="AG3282" s="250" t="str">
        <f t="shared" si="158"/>
        <v>https://docmgmt.its.fsu.edu/NolijWeb/public/apiLoginCheck.jsp?redir=../documentviewer/%3FdocumentId%3D</v>
      </c>
      <c r="AH328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2" s="250" t="str">
        <f>tbl_TransDet_Exp[[#Headers],[&amp;TargetFrameName=None]]</f>
        <v>&amp;TargetFrameName=None</v>
      </c>
      <c r="AJ328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2" s="71"/>
      <c r="AN3282" s="22"/>
      <c r="AO3282" s="22"/>
      <c r="AP3282" s="208"/>
      <c r="AQ3282" s="42" t="e">
        <f>IF(tbl_TransDet_Exp[[#This Row],[Custom SR Type]]="",INDEX(SR_Lookup[Section Name],MATCH(tbl_TransDet_Exp[[#This Row],[Account]],SR_Lookup[Account],0)),tbl_TransDet_Exp[[#This Row],[Custom SR Type]])</f>
        <v>#N/A</v>
      </c>
      <c r="AR3282" s="42">
        <f>VALUE(CONCATENATE(C3282,TEXT(tbl_TransDet_Exp[[#This Row],[Pd]],"00")))</f>
        <v>0</v>
      </c>
      <c r="AS3282" s="42" t="str">
        <f>TEXT(tbl_TransDet_Exp[[#This Row],[Project Id]],"000000")</f>
        <v>000000</v>
      </c>
      <c r="AT3282" s="42" t="e">
        <f>INDEX(Table11[Description],MATCH(tbl_TransDet_Exp[[#This Row],[Account]],Table11[GL Account],0))</f>
        <v>#N/A</v>
      </c>
      <c r="AU328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3" spans="2:47">
      <c r="B3283" s="11"/>
      <c r="C3283" s="243"/>
      <c r="D3283" s="243"/>
      <c r="E3283" s="11"/>
      <c r="F3283" s="11"/>
      <c r="G3283" s="11"/>
      <c r="H3283" s="11"/>
      <c r="I3283" s="11"/>
      <c r="J3283" s="11"/>
      <c r="K3283" s="11"/>
      <c r="L3283" s="11"/>
      <c r="M3283" s="11"/>
      <c r="N3283" s="11"/>
      <c r="O3283" s="244"/>
      <c r="P3283" s="11"/>
      <c r="Q3283" s="245"/>
      <c r="R3283" s="11"/>
      <c r="S3283" s="11"/>
      <c r="T3283" s="11"/>
      <c r="U3283" s="11"/>
      <c r="V3283" s="11"/>
      <c r="W3283" s="11"/>
      <c r="X3283" s="11"/>
      <c r="Y3283" s="11"/>
      <c r="Z3283" s="246"/>
      <c r="AA328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3" s="250" t="e">
        <f>IF(tbl_TransDet_Exp[[#This Row],[+/-  (HR GL Detail)]]&lt;&gt;"",tbl_TransDet_Exp[[#This Row],[+/-  (HR GL Detail)]],IF(#REF!&lt;&gt;"",#REF!,""))</f>
        <v>#REF!</v>
      </c>
      <c r="AC3283" s="250" t="str">
        <f t="shared" si="156"/>
        <v>https://financials.omni.fsu.edu/psp/sprdfi/EMPLOYEE/ERP/c/AUDIT_EXPENSE_FUNCTIONS.TE_EXP_SHEET_INQ.GBL?SHEET_ID=</v>
      </c>
      <c r="AD3283" s="250" t="str">
        <f t="shared" si="157"/>
        <v>&amp;PAGE=EX_SHEET_ENTRY</v>
      </c>
      <c r="AE3283" s="250" t="str">
        <f>IF(LEFT(tbl_TransDet_Exp[[#This Row],[Journal Id]],2)="EX",TEXT(tbl_TransDet_Exp[[#This Row],[Vch /Ex /PayId]],"0000000000"),"")</f>
        <v/>
      </c>
      <c r="AF3283" s="250" t="b">
        <f>IF(tbl_TransDet_Exp[[#This Row],[ER Lookup and Format]]&lt;&gt;"",CONCATENATE(tbl_TransDet_Exp[[#This Row],[https://financials.omni.fsu.edu/psp/sprdfi/EMPLOYEE/ERP/c/AUDIT_EXPENSE_FUNCTIONS.TE_EXP_SHEET_INQ.GBL?SHEET_ID=]],AE3283,tbl_TransDet_Exp[[#This Row],[&amp;PAGE=EX_SHEET_ENTRY]]))</f>
        <v>0</v>
      </c>
      <c r="AG3283" s="250" t="str">
        <f t="shared" si="158"/>
        <v>https://docmgmt.its.fsu.edu/NolijWeb/public/apiLoginCheck.jsp?redir=../documentviewer/%3FdocumentId%3D</v>
      </c>
      <c r="AH328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3" s="250" t="str">
        <f>tbl_TransDet_Exp[[#Headers],[&amp;TargetFrameName=None]]</f>
        <v>&amp;TargetFrameName=None</v>
      </c>
      <c r="AJ328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3" s="71"/>
      <c r="AN3283" s="22"/>
      <c r="AO3283" s="22"/>
      <c r="AP3283" s="208"/>
      <c r="AQ3283" s="42" t="e">
        <f>IF(tbl_TransDet_Exp[[#This Row],[Custom SR Type]]="",INDEX(SR_Lookup[Section Name],MATCH(tbl_TransDet_Exp[[#This Row],[Account]],SR_Lookup[Account],0)),tbl_TransDet_Exp[[#This Row],[Custom SR Type]])</f>
        <v>#N/A</v>
      </c>
      <c r="AR3283" s="42">
        <f>VALUE(CONCATENATE(C3283,TEXT(tbl_TransDet_Exp[[#This Row],[Pd]],"00")))</f>
        <v>0</v>
      </c>
      <c r="AS3283" s="42" t="str">
        <f>TEXT(tbl_TransDet_Exp[[#This Row],[Project Id]],"000000")</f>
        <v>000000</v>
      </c>
      <c r="AT3283" s="42" t="e">
        <f>INDEX(Table11[Description],MATCH(tbl_TransDet_Exp[[#This Row],[Account]],Table11[GL Account],0))</f>
        <v>#N/A</v>
      </c>
      <c r="AU328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4" spans="2:47">
      <c r="B3284" s="11"/>
      <c r="C3284" s="243"/>
      <c r="D3284" s="243"/>
      <c r="E3284" s="11"/>
      <c r="F3284" s="11"/>
      <c r="G3284" s="11"/>
      <c r="H3284" s="11"/>
      <c r="I3284" s="11"/>
      <c r="J3284" s="11"/>
      <c r="K3284" s="11"/>
      <c r="L3284" s="11"/>
      <c r="M3284" s="11"/>
      <c r="N3284" s="11"/>
      <c r="O3284" s="244"/>
      <c r="P3284" s="11"/>
      <c r="Q3284" s="245"/>
      <c r="R3284" s="11"/>
      <c r="S3284" s="11"/>
      <c r="T3284" s="11"/>
      <c r="U3284" s="11"/>
      <c r="V3284" s="11"/>
      <c r="W3284" s="11"/>
      <c r="X3284" s="11"/>
      <c r="Y3284" s="11"/>
      <c r="Z3284" s="246"/>
      <c r="AA328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4" s="250" t="e">
        <f>IF(tbl_TransDet_Exp[[#This Row],[+/-  (HR GL Detail)]]&lt;&gt;"",tbl_TransDet_Exp[[#This Row],[+/-  (HR GL Detail)]],IF(#REF!&lt;&gt;"",#REF!,""))</f>
        <v>#REF!</v>
      </c>
      <c r="AC3284" s="250" t="str">
        <f t="shared" si="156"/>
        <v>https://financials.omni.fsu.edu/psp/sprdfi/EMPLOYEE/ERP/c/AUDIT_EXPENSE_FUNCTIONS.TE_EXP_SHEET_INQ.GBL?SHEET_ID=</v>
      </c>
      <c r="AD3284" s="250" t="str">
        <f t="shared" si="157"/>
        <v>&amp;PAGE=EX_SHEET_ENTRY</v>
      </c>
      <c r="AE3284" s="250" t="str">
        <f>IF(LEFT(tbl_TransDet_Exp[[#This Row],[Journal Id]],2)="EX",TEXT(tbl_TransDet_Exp[[#This Row],[Vch /Ex /PayId]],"0000000000"),"")</f>
        <v/>
      </c>
      <c r="AF3284" s="250" t="b">
        <f>IF(tbl_TransDet_Exp[[#This Row],[ER Lookup and Format]]&lt;&gt;"",CONCATENATE(tbl_TransDet_Exp[[#This Row],[https://financials.omni.fsu.edu/psp/sprdfi/EMPLOYEE/ERP/c/AUDIT_EXPENSE_FUNCTIONS.TE_EXP_SHEET_INQ.GBL?SHEET_ID=]],AE3284,tbl_TransDet_Exp[[#This Row],[&amp;PAGE=EX_SHEET_ENTRY]]))</f>
        <v>0</v>
      </c>
      <c r="AG3284" s="250" t="str">
        <f t="shared" si="158"/>
        <v>https://docmgmt.its.fsu.edu/NolijWeb/public/apiLoginCheck.jsp?redir=../documentviewer/%3FdocumentId%3D</v>
      </c>
      <c r="AH328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4" s="250" t="str">
        <f>tbl_TransDet_Exp[[#Headers],[&amp;TargetFrameName=None]]</f>
        <v>&amp;TargetFrameName=None</v>
      </c>
      <c r="AJ328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4" s="71"/>
      <c r="AN3284" s="22"/>
      <c r="AO3284" s="22"/>
      <c r="AP3284" s="208"/>
      <c r="AQ3284" s="42" t="e">
        <f>IF(tbl_TransDet_Exp[[#This Row],[Custom SR Type]]="",INDEX(SR_Lookup[Section Name],MATCH(tbl_TransDet_Exp[[#This Row],[Account]],SR_Lookup[Account],0)),tbl_TransDet_Exp[[#This Row],[Custom SR Type]])</f>
        <v>#N/A</v>
      </c>
      <c r="AR3284" s="42">
        <f>VALUE(CONCATENATE(C3284,TEXT(tbl_TransDet_Exp[[#This Row],[Pd]],"00")))</f>
        <v>0</v>
      </c>
      <c r="AS3284" s="42" t="str">
        <f>TEXT(tbl_TransDet_Exp[[#This Row],[Project Id]],"000000")</f>
        <v>000000</v>
      </c>
      <c r="AT3284" s="42" t="e">
        <f>INDEX(Table11[Description],MATCH(tbl_TransDet_Exp[[#This Row],[Account]],Table11[GL Account],0))</f>
        <v>#N/A</v>
      </c>
      <c r="AU328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5" spans="2:47">
      <c r="B3285" s="11"/>
      <c r="C3285" s="243"/>
      <c r="D3285" s="243"/>
      <c r="E3285" s="11"/>
      <c r="F3285" s="11"/>
      <c r="G3285" s="11"/>
      <c r="H3285" s="11"/>
      <c r="I3285" s="11"/>
      <c r="J3285" s="11"/>
      <c r="K3285" s="11"/>
      <c r="L3285" s="11"/>
      <c r="M3285" s="11"/>
      <c r="N3285" s="11"/>
      <c r="O3285" s="244"/>
      <c r="P3285" s="11"/>
      <c r="Q3285" s="245"/>
      <c r="R3285" s="11"/>
      <c r="S3285" s="11"/>
      <c r="T3285" s="11"/>
      <c r="U3285" s="11"/>
      <c r="V3285" s="11"/>
      <c r="W3285" s="11"/>
      <c r="X3285" s="11"/>
      <c r="Y3285" s="11"/>
      <c r="Z3285" s="246"/>
      <c r="AA328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5" s="250" t="e">
        <f>IF(tbl_TransDet_Exp[[#This Row],[+/-  (HR GL Detail)]]&lt;&gt;"",tbl_TransDet_Exp[[#This Row],[+/-  (HR GL Detail)]],IF(#REF!&lt;&gt;"",#REF!,""))</f>
        <v>#REF!</v>
      </c>
      <c r="AC3285" s="250" t="str">
        <f t="shared" si="156"/>
        <v>https://financials.omni.fsu.edu/psp/sprdfi/EMPLOYEE/ERP/c/AUDIT_EXPENSE_FUNCTIONS.TE_EXP_SHEET_INQ.GBL?SHEET_ID=</v>
      </c>
      <c r="AD3285" s="250" t="str">
        <f t="shared" si="157"/>
        <v>&amp;PAGE=EX_SHEET_ENTRY</v>
      </c>
      <c r="AE3285" s="250" t="str">
        <f>IF(LEFT(tbl_TransDet_Exp[[#This Row],[Journal Id]],2)="EX",TEXT(tbl_TransDet_Exp[[#This Row],[Vch /Ex /PayId]],"0000000000"),"")</f>
        <v/>
      </c>
      <c r="AF3285" s="250" t="b">
        <f>IF(tbl_TransDet_Exp[[#This Row],[ER Lookup and Format]]&lt;&gt;"",CONCATENATE(tbl_TransDet_Exp[[#This Row],[https://financials.omni.fsu.edu/psp/sprdfi/EMPLOYEE/ERP/c/AUDIT_EXPENSE_FUNCTIONS.TE_EXP_SHEET_INQ.GBL?SHEET_ID=]],AE3285,tbl_TransDet_Exp[[#This Row],[&amp;PAGE=EX_SHEET_ENTRY]]))</f>
        <v>0</v>
      </c>
      <c r="AG3285" s="250" t="str">
        <f t="shared" si="158"/>
        <v>https://docmgmt.its.fsu.edu/NolijWeb/public/apiLoginCheck.jsp?redir=../documentviewer/%3FdocumentId%3D</v>
      </c>
      <c r="AH328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5" s="250" t="str">
        <f>tbl_TransDet_Exp[[#Headers],[&amp;TargetFrameName=None]]</f>
        <v>&amp;TargetFrameName=None</v>
      </c>
      <c r="AJ328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5" s="71"/>
      <c r="AN3285" s="22"/>
      <c r="AO3285" s="22"/>
      <c r="AP3285" s="208"/>
      <c r="AQ3285" s="42" t="e">
        <f>IF(tbl_TransDet_Exp[[#This Row],[Custom SR Type]]="",INDEX(SR_Lookup[Section Name],MATCH(tbl_TransDet_Exp[[#This Row],[Account]],SR_Lookup[Account],0)),tbl_TransDet_Exp[[#This Row],[Custom SR Type]])</f>
        <v>#N/A</v>
      </c>
      <c r="AR3285" s="42">
        <f>VALUE(CONCATENATE(C3285,TEXT(tbl_TransDet_Exp[[#This Row],[Pd]],"00")))</f>
        <v>0</v>
      </c>
      <c r="AS3285" s="42" t="str">
        <f>TEXT(tbl_TransDet_Exp[[#This Row],[Project Id]],"000000")</f>
        <v>000000</v>
      </c>
      <c r="AT3285" s="42" t="e">
        <f>INDEX(Table11[Description],MATCH(tbl_TransDet_Exp[[#This Row],[Account]],Table11[GL Account],0))</f>
        <v>#N/A</v>
      </c>
      <c r="AU328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6" spans="2:47">
      <c r="B3286" s="11"/>
      <c r="C3286" s="243"/>
      <c r="D3286" s="243"/>
      <c r="E3286" s="11"/>
      <c r="F3286" s="11"/>
      <c r="G3286" s="11"/>
      <c r="H3286" s="11"/>
      <c r="I3286" s="11"/>
      <c r="J3286" s="11"/>
      <c r="K3286" s="11"/>
      <c r="L3286" s="11"/>
      <c r="M3286" s="11"/>
      <c r="N3286" s="11"/>
      <c r="O3286" s="244"/>
      <c r="P3286" s="11"/>
      <c r="Q3286" s="245"/>
      <c r="R3286" s="11"/>
      <c r="S3286" s="11"/>
      <c r="T3286" s="11"/>
      <c r="U3286" s="11"/>
      <c r="V3286" s="11"/>
      <c r="W3286" s="11"/>
      <c r="X3286" s="11"/>
      <c r="Y3286" s="11"/>
      <c r="Z3286" s="246"/>
      <c r="AA328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6" s="250" t="e">
        <f>IF(tbl_TransDet_Exp[[#This Row],[+/-  (HR GL Detail)]]&lt;&gt;"",tbl_TransDet_Exp[[#This Row],[+/-  (HR GL Detail)]],IF(#REF!&lt;&gt;"",#REF!,""))</f>
        <v>#REF!</v>
      </c>
      <c r="AC3286" s="250" t="str">
        <f t="shared" si="156"/>
        <v>https://financials.omni.fsu.edu/psp/sprdfi/EMPLOYEE/ERP/c/AUDIT_EXPENSE_FUNCTIONS.TE_EXP_SHEET_INQ.GBL?SHEET_ID=</v>
      </c>
      <c r="AD3286" s="250" t="str">
        <f t="shared" si="157"/>
        <v>&amp;PAGE=EX_SHEET_ENTRY</v>
      </c>
      <c r="AE3286" s="250" t="str">
        <f>IF(LEFT(tbl_TransDet_Exp[[#This Row],[Journal Id]],2)="EX",TEXT(tbl_TransDet_Exp[[#This Row],[Vch /Ex /PayId]],"0000000000"),"")</f>
        <v/>
      </c>
      <c r="AF3286" s="250" t="b">
        <f>IF(tbl_TransDet_Exp[[#This Row],[ER Lookup and Format]]&lt;&gt;"",CONCATENATE(tbl_TransDet_Exp[[#This Row],[https://financials.omni.fsu.edu/psp/sprdfi/EMPLOYEE/ERP/c/AUDIT_EXPENSE_FUNCTIONS.TE_EXP_SHEET_INQ.GBL?SHEET_ID=]],AE3286,tbl_TransDet_Exp[[#This Row],[&amp;PAGE=EX_SHEET_ENTRY]]))</f>
        <v>0</v>
      </c>
      <c r="AG3286" s="250" t="str">
        <f t="shared" si="158"/>
        <v>https://docmgmt.its.fsu.edu/NolijWeb/public/apiLoginCheck.jsp?redir=../documentviewer/%3FdocumentId%3D</v>
      </c>
      <c r="AH328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6" s="250" t="str">
        <f>tbl_TransDet_Exp[[#Headers],[&amp;TargetFrameName=None]]</f>
        <v>&amp;TargetFrameName=None</v>
      </c>
      <c r="AJ328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6" s="71"/>
      <c r="AN3286" s="22"/>
      <c r="AO3286" s="22"/>
      <c r="AP3286" s="208"/>
      <c r="AQ3286" s="42" t="e">
        <f>IF(tbl_TransDet_Exp[[#This Row],[Custom SR Type]]="",INDEX(SR_Lookup[Section Name],MATCH(tbl_TransDet_Exp[[#This Row],[Account]],SR_Lookup[Account],0)),tbl_TransDet_Exp[[#This Row],[Custom SR Type]])</f>
        <v>#N/A</v>
      </c>
      <c r="AR3286" s="42">
        <f>VALUE(CONCATENATE(C3286,TEXT(tbl_TransDet_Exp[[#This Row],[Pd]],"00")))</f>
        <v>0</v>
      </c>
      <c r="AS3286" s="42" t="str">
        <f>TEXT(tbl_TransDet_Exp[[#This Row],[Project Id]],"000000")</f>
        <v>000000</v>
      </c>
      <c r="AT3286" s="42" t="e">
        <f>INDEX(Table11[Description],MATCH(tbl_TransDet_Exp[[#This Row],[Account]],Table11[GL Account],0))</f>
        <v>#N/A</v>
      </c>
      <c r="AU328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7" spans="2:47">
      <c r="B3287" s="11"/>
      <c r="C3287" s="243"/>
      <c r="D3287" s="243"/>
      <c r="E3287" s="11"/>
      <c r="F3287" s="11"/>
      <c r="G3287" s="11"/>
      <c r="H3287" s="11"/>
      <c r="I3287" s="11"/>
      <c r="J3287" s="11"/>
      <c r="K3287" s="11"/>
      <c r="L3287" s="11"/>
      <c r="M3287" s="11"/>
      <c r="N3287" s="11"/>
      <c r="O3287" s="244"/>
      <c r="P3287" s="11"/>
      <c r="Q3287" s="245"/>
      <c r="R3287" s="11"/>
      <c r="S3287" s="11"/>
      <c r="T3287" s="11"/>
      <c r="U3287" s="11"/>
      <c r="V3287" s="11"/>
      <c r="W3287" s="11"/>
      <c r="X3287" s="11"/>
      <c r="Y3287" s="11"/>
      <c r="Z3287" s="246"/>
      <c r="AA328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7" s="250" t="e">
        <f>IF(tbl_TransDet_Exp[[#This Row],[+/-  (HR GL Detail)]]&lt;&gt;"",tbl_TransDet_Exp[[#This Row],[+/-  (HR GL Detail)]],IF(#REF!&lt;&gt;"",#REF!,""))</f>
        <v>#REF!</v>
      </c>
      <c r="AC3287" s="250" t="str">
        <f t="shared" si="156"/>
        <v>https://financials.omni.fsu.edu/psp/sprdfi/EMPLOYEE/ERP/c/AUDIT_EXPENSE_FUNCTIONS.TE_EXP_SHEET_INQ.GBL?SHEET_ID=</v>
      </c>
      <c r="AD3287" s="250" t="str">
        <f t="shared" si="157"/>
        <v>&amp;PAGE=EX_SHEET_ENTRY</v>
      </c>
      <c r="AE3287" s="250" t="str">
        <f>IF(LEFT(tbl_TransDet_Exp[[#This Row],[Journal Id]],2)="EX",TEXT(tbl_TransDet_Exp[[#This Row],[Vch /Ex /PayId]],"0000000000"),"")</f>
        <v/>
      </c>
      <c r="AF3287" s="250" t="b">
        <f>IF(tbl_TransDet_Exp[[#This Row],[ER Lookup and Format]]&lt;&gt;"",CONCATENATE(tbl_TransDet_Exp[[#This Row],[https://financials.omni.fsu.edu/psp/sprdfi/EMPLOYEE/ERP/c/AUDIT_EXPENSE_FUNCTIONS.TE_EXP_SHEET_INQ.GBL?SHEET_ID=]],AE3287,tbl_TransDet_Exp[[#This Row],[&amp;PAGE=EX_SHEET_ENTRY]]))</f>
        <v>0</v>
      </c>
      <c r="AG3287" s="250" t="str">
        <f t="shared" si="158"/>
        <v>https://docmgmt.its.fsu.edu/NolijWeb/public/apiLoginCheck.jsp?redir=../documentviewer/%3FdocumentId%3D</v>
      </c>
      <c r="AH328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7" s="250" t="str">
        <f>tbl_TransDet_Exp[[#Headers],[&amp;TargetFrameName=None]]</f>
        <v>&amp;TargetFrameName=None</v>
      </c>
      <c r="AJ328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7" s="71"/>
      <c r="AN3287" s="22"/>
      <c r="AO3287" s="22"/>
      <c r="AP3287" s="208"/>
      <c r="AQ3287" s="42" t="e">
        <f>IF(tbl_TransDet_Exp[[#This Row],[Custom SR Type]]="",INDEX(SR_Lookup[Section Name],MATCH(tbl_TransDet_Exp[[#This Row],[Account]],SR_Lookup[Account],0)),tbl_TransDet_Exp[[#This Row],[Custom SR Type]])</f>
        <v>#N/A</v>
      </c>
      <c r="AR3287" s="42">
        <f>VALUE(CONCATENATE(C3287,TEXT(tbl_TransDet_Exp[[#This Row],[Pd]],"00")))</f>
        <v>0</v>
      </c>
      <c r="AS3287" s="42" t="str">
        <f>TEXT(tbl_TransDet_Exp[[#This Row],[Project Id]],"000000")</f>
        <v>000000</v>
      </c>
      <c r="AT3287" s="42" t="e">
        <f>INDEX(Table11[Description],MATCH(tbl_TransDet_Exp[[#This Row],[Account]],Table11[GL Account],0))</f>
        <v>#N/A</v>
      </c>
      <c r="AU328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8" spans="2:47">
      <c r="B3288" s="11"/>
      <c r="C3288" s="243"/>
      <c r="D3288" s="243"/>
      <c r="E3288" s="11"/>
      <c r="F3288" s="11"/>
      <c r="G3288" s="11"/>
      <c r="H3288" s="11"/>
      <c r="I3288" s="11"/>
      <c r="J3288" s="11"/>
      <c r="K3288" s="11"/>
      <c r="L3288" s="11"/>
      <c r="M3288" s="11"/>
      <c r="N3288" s="11"/>
      <c r="O3288" s="244"/>
      <c r="P3288" s="11"/>
      <c r="Q3288" s="245"/>
      <c r="R3288" s="11"/>
      <c r="S3288" s="11"/>
      <c r="T3288" s="11"/>
      <c r="U3288" s="11"/>
      <c r="V3288" s="11"/>
      <c r="W3288" s="11"/>
      <c r="X3288" s="11"/>
      <c r="Y3288" s="11"/>
      <c r="Z3288" s="246"/>
      <c r="AA328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8" s="250" t="e">
        <f>IF(tbl_TransDet_Exp[[#This Row],[+/-  (HR GL Detail)]]&lt;&gt;"",tbl_TransDet_Exp[[#This Row],[+/-  (HR GL Detail)]],IF(#REF!&lt;&gt;"",#REF!,""))</f>
        <v>#REF!</v>
      </c>
      <c r="AC3288" s="250" t="str">
        <f t="shared" si="156"/>
        <v>https://financials.omni.fsu.edu/psp/sprdfi/EMPLOYEE/ERP/c/AUDIT_EXPENSE_FUNCTIONS.TE_EXP_SHEET_INQ.GBL?SHEET_ID=</v>
      </c>
      <c r="AD3288" s="250" t="str">
        <f t="shared" si="157"/>
        <v>&amp;PAGE=EX_SHEET_ENTRY</v>
      </c>
      <c r="AE3288" s="250" t="str">
        <f>IF(LEFT(tbl_TransDet_Exp[[#This Row],[Journal Id]],2)="EX",TEXT(tbl_TransDet_Exp[[#This Row],[Vch /Ex /PayId]],"0000000000"),"")</f>
        <v/>
      </c>
      <c r="AF3288" s="250" t="b">
        <f>IF(tbl_TransDet_Exp[[#This Row],[ER Lookup and Format]]&lt;&gt;"",CONCATENATE(tbl_TransDet_Exp[[#This Row],[https://financials.omni.fsu.edu/psp/sprdfi/EMPLOYEE/ERP/c/AUDIT_EXPENSE_FUNCTIONS.TE_EXP_SHEET_INQ.GBL?SHEET_ID=]],AE3288,tbl_TransDet_Exp[[#This Row],[&amp;PAGE=EX_SHEET_ENTRY]]))</f>
        <v>0</v>
      </c>
      <c r="AG3288" s="250" t="str">
        <f t="shared" si="158"/>
        <v>https://docmgmt.its.fsu.edu/NolijWeb/public/apiLoginCheck.jsp?redir=../documentviewer/%3FdocumentId%3D</v>
      </c>
      <c r="AH328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8" s="250" t="str">
        <f>tbl_TransDet_Exp[[#Headers],[&amp;TargetFrameName=None]]</f>
        <v>&amp;TargetFrameName=None</v>
      </c>
      <c r="AJ328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8" s="71"/>
      <c r="AN3288" s="22"/>
      <c r="AO3288" s="22"/>
      <c r="AP3288" s="208"/>
      <c r="AQ3288" s="42" t="e">
        <f>IF(tbl_TransDet_Exp[[#This Row],[Custom SR Type]]="",INDEX(SR_Lookup[Section Name],MATCH(tbl_TransDet_Exp[[#This Row],[Account]],SR_Lookup[Account],0)),tbl_TransDet_Exp[[#This Row],[Custom SR Type]])</f>
        <v>#N/A</v>
      </c>
      <c r="AR3288" s="42">
        <f>VALUE(CONCATENATE(C3288,TEXT(tbl_TransDet_Exp[[#This Row],[Pd]],"00")))</f>
        <v>0</v>
      </c>
      <c r="AS3288" s="42" t="str">
        <f>TEXT(tbl_TransDet_Exp[[#This Row],[Project Id]],"000000")</f>
        <v>000000</v>
      </c>
      <c r="AT3288" s="42" t="e">
        <f>INDEX(Table11[Description],MATCH(tbl_TransDet_Exp[[#This Row],[Account]],Table11[GL Account],0))</f>
        <v>#N/A</v>
      </c>
      <c r="AU328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89" spans="2:47">
      <c r="B3289" s="11"/>
      <c r="C3289" s="243"/>
      <c r="D3289" s="243"/>
      <c r="E3289" s="11"/>
      <c r="F3289" s="11"/>
      <c r="G3289" s="11"/>
      <c r="H3289" s="11"/>
      <c r="I3289" s="11"/>
      <c r="J3289" s="11"/>
      <c r="K3289" s="11"/>
      <c r="L3289" s="11"/>
      <c r="M3289" s="11"/>
      <c r="N3289" s="11"/>
      <c r="O3289" s="244"/>
      <c r="P3289" s="11"/>
      <c r="Q3289" s="245"/>
      <c r="R3289" s="11"/>
      <c r="S3289" s="11"/>
      <c r="T3289" s="11"/>
      <c r="U3289" s="11"/>
      <c r="V3289" s="11"/>
      <c r="W3289" s="11"/>
      <c r="X3289" s="11"/>
      <c r="Y3289" s="11"/>
      <c r="Z3289" s="246"/>
      <c r="AA328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89" s="250" t="e">
        <f>IF(tbl_TransDet_Exp[[#This Row],[+/-  (HR GL Detail)]]&lt;&gt;"",tbl_TransDet_Exp[[#This Row],[+/-  (HR GL Detail)]],IF(#REF!&lt;&gt;"",#REF!,""))</f>
        <v>#REF!</v>
      </c>
      <c r="AC3289" s="250" t="str">
        <f t="shared" si="156"/>
        <v>https://financials.omni.fsu.edu/psp/sprdfi/EMPLOYEE/ERP/c/AUDIT_EXPENSE_FUNCTIONS.TE_EXP_SHEET_INQ.GBL?SHEET_ID=</v>
      </c>
      <c r="AD3289" s="250" t="str">
        <f t="shared" si="157"/>
        <v>&amp;PAGE=EX_SHEET_ENTRY</v>
      </c>
      <c r="AE3289" s="250" t="str">
        <f>IF(LEFT(tbl_TransDet_Exp[[#This Row],[Journal Id]],2)="EX",TEXT(tbl_TransDet_Exp[[#This Row],[Vch /Ex /PayId]],"0000000000"),"")</f>
        <v/>
      </c>
      <c r="AF3289" s="250" t="b">
        <f>IF(tbl_TransDet_Exp[[#This Row],[ER Lookup and Format]]&lt;&gt;"",CONCATENATE(tbl_TransDet_Exp[[#This Row],[https://financials.omni.fsu.edu/psp/sprdfi/EMPLOYEE/ERP/c/AUDIT_EXPENSE_FUNCTIONS.TE_EXP_SHEET_INQ.GBL?SHEET_ID=]],AE3289,tbl_TransDet_Exp[[#This Row],[&amp;PAGE=EX_SHEET_ENTRY]]))</f>
        <v>0</v>
      </c>
      <c r="AG3289" s="250" t="str">
        <f t="shared" si="158"/>
        <v>https://docmgmt.its.fsu.edu/NolijWeb/public/apiLoginCheck.jsp?redir=../documentviewer/%3FdocumentId%3D</v>
      </c>
      <c r="AH328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89" s="250" t="str">
        <f>tbl_TransDet_Exp[[#Headers],[&amp;TargetFrameName=None]]</f>
        <v>&amp;TargetFrameName=None</v>
      </c>
      <c r="AJ328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8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8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89" s="71"/>
      <c r="AN3289" s="22"/>
      <c r="AO3289" s="22"/>
      <c r="AP3289" s="208"/>
      <c r="AQ3289" s="42" t="e">
        <f>IF(tbl_TransDet_Exp[[#This Row],[Custom SR Type]]="",INDEX(SR_Lookup[Section Name],MATCH(tbl_TransDet_Exp[[#This Row],[Account]],SR_Lookup[Account],0)),tbl_TransDet_Exp[[#This Row],[Custom SR Type]])</f>
        <v>#N/A</v>
      </c>
      <c r="AR3289" s="42">
        <f>VALUE(CONCATENATE(C3289,TEXT(tbl_TransDet_Exp[[#This Row],[Pd]],"00")))</f>
        <v>0</v>
      </c>
      <c r="AS3289" s="42" t="str">
        <f>TEXT(tbl_TransDet_Exp[[#This Row],[Project Id]],"000000")</f>
        <v>000000</v>
      </c>
      <c r="AT3289" s="42" t="e">
        <f>INDEX(Table11[Description],MATCH(tbl_TransDet_Exp[[#This Row],[Account]],Table11[GL Account],0))</f>
        <v>#N/A</v>
      </c>
      <c r="AU328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0" spans="2:47">
      <c r="B3290" s="11"/>
      <c r="C3290" s="243"/>
      <c r="D3290" s="243"/>
      <c r="E3290" s="11"/>
      <c r="F3290" s="11"/>
      <c r="G3290" s="11"/>
      <c r="H3290" s="11"/>
      <c r="I3290" s="11"/>
      <c r="J3290" s="11"/>
      <c r="K3290" s="11"/>
      <c r="L3290" s="11"/>
      <c r="M3290" s="11"/>
      <c r="N3290" s="11"/>
      <c r="O3290" s="244"/>
      <c r="P3290" s="11"/>
      <c r="Q3290" s="245"/>
      <c r="R3290" s="11"/>
      <c r="S3290" s="11"/>
      <c r="T3290" s="11"/>
      <c r="U3290" s="11"/>
      <c r="V3290" s="11"/>
      <c r="W3290" s="11"/>
      <c r="X3290" s="11"/>
      <c r="Y3290" s="11"/>
      <c r="Z3290" s="246"/>
      <c r="AA329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0" s="250" t="e">
        <f>IF(tbl_TransDet_Exp[[#This Row],[+/-  (HR GL Detail)]]&lt;&gt;"",tbl_TransDet_Exp[[#This Row],[+/-  (HR GL Detail)]],IF(#REF!&lt;&gt;"",#REF!,""))</f>
        <v>#REF!</v>
      </c>
      <c r="AC3290" s="250" t="str">
        <f t="shared" si="156"/>
        <v>https://financials.omni.fsu.edu/psp/sprdfi/EMPLOYEE/ERP/c/AUDIT_EXPENSE_FUNCTIONS.TE_EXP_SHEET_INQ.GBL?SHEET_ID=</v>
      </c>
      <c r="AD3290" s="250" t="str">
        <f t="shared" si="157"/>
        <v>&amp;PAGE=EX_SHEET_ENTRY</v>
      </c>
      <c r="AE3290" s="250" t="str">
        <f>IF(LEFT(tbl_TransDet_Exp[[#This Row],[Journal Id]],2)="EX",TEXT(tbl_TransDet_Exp[[#This Row],[Vch /Ex /PayId]],"0000000000"),"")</f>
        <v/>
      </c>
      <c r="AF3290" s="250" t="b">
        <f>IF(tbl_TransDet_Exp[[#This Row],[ER Lookup and Format]]&lt;&gt;"",CONCATENATE(tbl_TransDet_Exp[[#This Row],[https://financials.omni.fsu.edu/psp/sprdfi/EMPLOYEE/ERP/c/AUDIT_EXPENSE_FUNCTIONS.TE_EXP_SHEET_INQ.GBL?SHEET_ID=]],AE3290,tbl_TransDet_Exp[[#This Row],[&amp;PAGE=EX_SHEET_ENTRY]]))</f>
        <v>0</v>
      </c>
      <c r="AG3290" s="250" t="str">
        <f t="shared" si="158"/>
        <v>https://docmgmt.its.fsu.edu/NolijWeb/public/apiLoginCheck.jsp?redir=../documentviewer/%3FdocumentId%3D</v>
      </c>
      <c r="AH329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0" s="250" t="str">
        <f>tbl_TransDet_Exp[[#Headers],[&amp;TargetFrameName=None]]</f>
        <v>&amp;TargetFrameName=None</v>
      </c>
      <c r="AJ329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0" s="71"/>
      <c r="AN3290" s="22"/>
      <c r="AO3290" s="22"/>
      <c r="AP3290" s="208"/>
      <c r="AQ3290" s="42" t="e">
        <f>IF(tbl_TransDet_Exp[[#This Row],[Custom SR Type]]="",INDEX(SR_Lookup[Section Name],MATCH(tbl_TransDet_Exp[[#This Row],[Account]],SR_Lookup[Account],0)),tbl_TransDet_Exp[[#This Row],[Custom SR Type]])</f>
        <v>#N/A</v>
      </c>
      <c r="AR3290" s="42">
        <f>VALUE(CONCATENATE(C3290,TEXT(tbl_TransDet_Exp[[#This Row],[Pd]],"00")))</f>
        <v>0</v>
      </c>
      <c r="AS3290" s="42" t="str">
        <f>TEXT(tbl_TransDet_Exp[[#This Row],[Project Id]],"000000")</f>
        <v>000000</v>
      </c>
      <c r="AT3290" s="42" t="e">
        <f>INDEX(Table11[Description],MATCH(tbl_TransDet_Exp[[#This Row],[Account]],Table11[GL Account],0))</f>
        <v>#N/A</v>
      </c>
      <c r="AU329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1" spans="2:47">
      <c r="B3291" s="11"/>
      <c r="C3291" s="243"/>
      <c r="D3291" s="243"/>
      <c r="E3291" s="11"/>
      <c r="F3291" s="11"/>
      <c r="G3291" s="11"/>
      <c r="H3291" s="11"/>
      <c r="I3291" s="11"/>
      <c r="J3291" s="11"/>
      <c r="K3291" s="11"/>
      <c r="L3291" s="11"/>
      <c r="M3291" s="11"/>
      <c r="N3291" s="11"/>
      <c r="O3291" s="244"/>
      <c r="P3291" s="11"/>
      <c r="Q3291" s="245"/>
      <c r="R3291" s="11"/>
      <c r="S3291" s="11"/>
      <c r="T3291" s="11"/>
      <c r="U3291" s="11"/>
      <c r="V3291" s="11"/>
      <c r="W3291" s="11"/>
      <c r="X3291" s="11"/>
      <c r="Y3291" s="11"/>
      <c r="Z3291" s="246"/>
      <c r="AA3291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1" s="250" t="e">
        <f>IF(tbl_TransDet_Exp[[#This Row],[+/-  (HR GL Detail)]]&lt;&gt;"",tbl_TransDet_Exp[[#This Row],[+/-  (HR GL Detail)]],IF(#REF!&lt;&gt;"",#REF!,""))</f>
        <v>#REF!</v>
      </c>
      <c r="AC3291" s="250" t="str">
        <f t="shared" si="156"/>
        <v>https://financials.omni.fsu.edu/psp/sprdfi/EMPLOYEE/ERP/c/AUDIT_EXPENSE_FUNCTIONS.TE_EXP_SHEET_INQ.GBL?SHEET_ID=</v>
      </c>
      <c r="AD3291" s="250" t="str">
        <f t="shared" si="157"/>
        <v>&amp;PAGE=EX_SHEET_ENTRY</v>
      </c>
      <c r="AE3291" s="250" t="str">
        <f>IF(LEFT(tbl_TransDet_Exp[[#This Row],[Journal Id]],2)="EX",TEXT(tbl_TransDet_Exp[[#This Row],[Vch /Ex /PayId]],"0000000000"),"")</f>
        <v/>
      </c>
      <c r="AF3291" s="250" t="b">
        <f>IF(tbl_TransDet_Exp[[#This Row],[ER Lookup and Format]]&lt;&gt;"",CONCATENATE(tbl_TransDet_Exp[[#This Row],[https://financials.omni.fsu.edu/psp/sprdfi/EMPLOYEE/ERP/c/AUDIT_EXPENSE_FUNCTIONS.TE_EXP_SHEET_INQ.GBL?SHEET_ID=]],AE3291,tbl_TransDet_Exp[[#This Row],[&amp;PAGE=EX_SHEET_ENTRY]]))</f>
        <v>0</v>
      </c>
      <c r="AG3291" s="250" t="str">
        <f t="shared" si="158"/>
        <v>https://docmgmt.its.fsu.edu/NolijWeb/public/apiLoginCheck.jsp?redir=../documentviewer/%3FdocumentId%3D</v>
      </c>
      <c r="AH3291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1" s="250" t="str">
        <f>tbl_TransDet_Exp[[#Headers],[&amp;TargetFrameName=None]]</f>
        <v>&amp;TargetFrameName=None</v>
      </c>
      <c r="AJ3291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1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1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1" s="71"/>
      <c r="AN3291" s="22"/>
      <c r="AO3291" s="22"/>
      <c r="AP3291" s="208"/>
      <c r="AQ3291" s="42" t="e">
        <f>IF(tbl_TransDet_Exp[[#This Row],[Custom SR Type]]="",INDEX(SR_Lookup[Section Name],MATCH(tbl_TransDet_Exp[[#This Row],[Account]],SR_Lookup[Account],0)),tbl_TransDet_Exp[[#This Row],[Custom SR Type]])</f>
        <v>#N/A</v>
      </c>
      <c r="AR3291" s="42">
        <f>VALUE(CONCATENATE(C3291,TEXT(tbl_TransDet_Exp[[#This Row],[Pd]],"00")))</f>
        <v>0</v>
      </c>
      <c r="AS3291" s="42" t="str">
        <f>TEXT(tbl_TransDet_Exp[[#This Row],[Project Id]],"000000")</f>
        <v>000000</v>
      </c>
      <c r="AT3291" s="42" t="e">
        <f>INDEX(Table11[Description],MATCH(tbl_TransDet_Exp[[#This Row],[Account]],Table11[GL Account],0))</f>
        <v>#N/A</v>
      </c>
      <c r="AU3291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2" spans="2:47">
      <c r="B3292" s="11"/>
      <c r="C3292" s="243"/>
      <c r="D3292" s="243"/>
      <c r="E3292" s="11"/>
      <c r="F3292" s="11"/>
      <c r="G3292" s="11"/>
      <c r="H3292" s="11"/>
      <c r="I3292" s="11"/>
      <c r="J3292" s="11"/>
      <c r="K3292" s="11"/>
      <c r="L3292" s="11"/>
      <c r="M3292" s="11"/>
      <c r="N3292" s="11"/>
      <c r="O3292" s="244"/>
      <c r="P3292" s="11"/>
      <c r="Q3292" s="245"/>
      <c r="R3292" s="11"/>
      <c r="S3292" s="11"/>
      <c r="T3292" s="11"/>
      <c r="U3292" s="11"/>
      <c r="V3292" s="11"/>
      <c r="W3292" s="11"/>
      <c r="X3292" s="11"/>
      <c r="Y3292" s="11"/>
      <c r="Z3292" s="246"/>
      <c r="AA3292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2" s="250" t="e">
        <f>IF(tbl_TransDet_Exp[[#This Row],[+/-  (HR GL Detail)]]&lt;&gt;"",tbl_TransDet_Exp[[#This Row],[+/-  (HR GL Detail)]],IF(#REF!&lt;&gt;"",#REF!,""))</f>
        <v>#REF!</v>
      </c>
      <c r="AC3292" s="250" t="str">
        <f t="shared" si="156"/>
        <v>https://financials.omni.fsu.edu/psp/sprdfi/EMPLOYEE/ERP/c/AUDIT_EXPENSE_FUNCTIONS.TE_EXP_SHEET_INQ.GBL?SHEET_ID=</v>
      </c>
      <c r="AD3292" s="250" t="str">
        <f t="shared" si="157"/>
        <v>&amp;PAGE=EX_SHEET_ENTRY</v>
      </c>
      <c r="AE3292" s="250" t="str">
        <f>IF(LEFT(tbl_TransDet_Exp[[#This Row],[Journal Id]],2)="EX",TEXT(tbl_TransDet_Exp[[#This Row],[Vch /Ex /PayId]],"0000000000"),"")</f>
        <v/>
      </c>
      <c r="AF3292" s="250" t="b">
        <f>IF(tbl_TransDet_Exp[[#This Row],[ER Lookup and Format]]&lt;&gt;"",CONCATENATE(tbl_TransDet_Exp[[#This Row],[https://financials.omni.fsu.edu/psp/sprdfi/EMPLOYEE/ERP/c/AUDIT_EXPENSE_FUNCTIONS.TE_EXP_SHEET_INQ.GBL?SHEET_ID=]],AE3292,tbl_TransDet_Exp[[#This Row],[&amp;PAGE=EX_SHEET_ENTRY]]))</f>
        <v>0</v>
      </c>
      <c r="AG3292" s="250" t="str">
        <f t="shared" si="158"/>
        <v>https://docmgmt.its.fsu.edu/NolijWeb/public/apiLoginCheck.jsp?redir=../documentviewer/%3FdocumentId%3D</v>
      </c>
      <c r="AH3292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2" s="250" t="str">
        <f>tbl_TransDet_Exp[[#Headers],[&amp;TargetFrameName=None]]</f>
        <v>&amp;TargetFrameName=None</v>
      </c>
      <c r="AJ3292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2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2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2" s="71"/>
      <c r="AN3292" s="22"/>
      <c r="AO3292" s="22"/>
      <c r="AP3292" s="208"/>
      <c r="AQ3292" s="42" t="e">
        <f>IF(tbl_TransDet_Exp[[#This Row],[Custom SR Type]]="",INDEX(SR_Lookup[Section Name],MATCH(tbl_TransDet_Exp[[#This Row],[Account]],SR_Lookup[Account],0)),tbl_TransDet_Exp[[#This Row],[Custom SR Type]])</f>
        <v>#N/A</v>
      </c>
      <c r="AR3292" s="42">
        <f>VALUE(CONCATENATE(C3292,TEXT(tbl_TransDet_Exp[[#This Row],[Pd]],"00")))</f>
        <v>0</v>
      </c>
      <c r="AS3292" s="42" t="str">
        <f>TEXT(tbl_TransDet_Exp[[#This Row],[Project Id]],"000000")</f>
        <v>000000</v>
      </c>
      <c r="AT3292" s="42" t="e">
        <f>INDEX(Table11[Description],MATCH(tbl_TransDet_Exp[[#This Row],[Account]],Table11[GL Account],0))</f>
        <v>#N/A</v>
      </c>
      <c r="AU3292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3" spans="2:47">
      <c r="B3293" s="11"/>
      <c r="C3293" s="243"/>
      <c r="D3293" s="243"/>
      <c r="E3293" s="11"/>
      <c r="F3293" s="11"/>
      <c r="G3293" s="11"/>
      <c r="H3293" s="11"/>
      <c r="I3293" s="11"/>
      <c r="J3293" s="11"/>
      <c r="K3293" s="11"/>
      <c r="L3293" s="11"/>
      <c r="M3293" s="11"/>
      <c r="N3293" s="11"/>
      <c r="O3293" s="244"/>
      <c r="P3293" s="11"/>
      <c r="Q3293" s="245"/>
      <c r="R3293" s="11"/>
      <c r="S3293" s="11"/>
      <c r="T3293" s="11"/>
      <c r="U3293" s="11"/>
      <c r="V3293" s="11"/>
      <c r="W3293" s="11"/>
      <c r="X3293" s="11"/>
      <c r="Y3293" s="11"/>
      <c r="Z3293" s="246"/>
      <c r="AA3293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3" s="250" t="e">
        <f>IF(tbl_TransDet_Exp[[#This Row],[+/-  (HR GL Detail)]]&lt;&gt;"",tbl_TransDet_Exp[[#This Row],[+/-  (HR GL Detail)]],IF(#REF!&lt;&gt;"",#REF!,""))</f>
        <v>#REF!</v>
      </c>
      <c r="AC3293" s="250" t="str">
        <f t="shared" si="156"/>
        <v>https://financials.omni.fsu.edu/psp/sprdfi/EMPLOYEE/ERP/c/AUDIT_EXPENSE_FUNCTIONS.TE_EXP_SHEET_INQ.GBL?SHEET_ID=</v>
      </c>
      <c r="AD3293" s="250" t="str">
        <f t="shared" si="157"/>
        <v>&amp;PAGE=EX_SHEET_ENTRY</v>
      </c>
      <c r="AE3293" s="250" t="str">
        <f>IF(LEFT(tbl_TransDet_Exp[[#This Row],[Journal Id]],2)="EX",TEXT(tbl_TransDet_Exp[[#This Row],[Vch /Ex /PayId]],"0000000000"),"")</f>
        <v/>
      </c>
      <c r="AF3293" s="250" t="b">
        <f>IF(tbl_TransDet_Exp[[#This Row],[ER Lookup and Format]]&lt;&gt;"",CONCATENATE(tbl_TransDet_Exp[[#This Row],[https://financials.omni.fsu.edu/psp/sprdfi/EMPLOYEE/ERP/c/AUDIT_EXPENSE_FUNCTIONS.TE_EXP_SHEET_INQ.GBL?SHEET_ID=]],AE3293,tbl_TransDet_Exp[[#This Row],[&amp;PAGE=EX_SHEET_ENTRY]]))</f>
        <v>0</v>
      </c>
      <c r="AG3293" s="250" t="str">
        <f t="shared" si="158"/>
        <v>https://docmgmt.its.fsu.edu/NolijWeb/public/apiLoginCheck.jsp?redir=../documentviewer/%3FdocumentId%3D</v>
      </c>
      <c r="AH3293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3" s="250" t="str">
        <f>tbl_TransDet_Exp[[#Headers],[&amp;TargetFrameName=None]]</f>
        <v>&amp;TargetFrameName=None</v>
      </c>
      <c r="AJ3293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3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3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3" s="71"/>
      <c r="AN3293" s="22"/>
      <c r="AO3293" s="22"/>
      <c r="AP3293" s="208"/>
      <c r="AQ3293" s="42" t="e">
        <f>IF(tbl_TransDet_Exp[[#This Row],[Custom SR Type]]="",INDEX(SR_Lookup[Section Name],MATCH(tbl_TransDet_Exp[[#This Row],[Account]],SR_Lookup[Account],0)),tbl_TransDet_Exp[[#This Row],[Custom SR Type]])</f>
        <v>#N/A</v>
      </c>
      <c r="AR3293" s="42">
        <f>VALUE(CONCATENATE(C3293,TEXT(tbl_TransDet_Exp[[#This Row],[Pd]],"00")))</f>
        <v>0</v>
      </c>
      <c r="AS3293" s="42" t="str">
        <f>TEXT(tbl_TransDet_Exp[[#This Row],[Project Id]],"000000")</f>
        <v>000000</v>
      </c>
      <c r="AT3293" s="42" t="e">
        <f>INDEX(Table11[Description],MATCH(tbl_TransDet_Exp[[#This Row],[Account]],Table11[GL Account],0))</f>
        <v>#N/A</v>
      </c>
      <c r="AU3293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4" spans="2:47">
      <c r="B3294" s="11"/>
      <c r="C3294" s="243"/>
      <c r="D3294" s="243"/>
      <c r="E3294" s="11"/>
      <c r="F3294" s="11"/>
      <c r="G3294" s="11"/>
      <c r="H3294" s="11"/>
      <c r="I3294" s="11"/>
      <c r="J3294" s="11"/>
      <c r="K3294" s="11"/>
      <c r="L3294" s="11"/>
      <c r="M3294" s="11"/>
      <c r="N3294" s="11"/>
      <c r="O3294" s="244"/>
      <c r="P3294" s="11"/>
      <c r="Q3294" s="245"/>
      <c r="R3294" s="11"/>
      <c r="S3294" s="11"/>
      <c r="T3294" s="11"/>
      <c r="U3294" s="11"/>
      <c r="V3294" s="11"/>
      <c r="W3294" s="11"/>
      <c r="X3294" s="11"/>
      <c r="Y3294" s="11"/>
      <c r="Z3294" s="246"/>
      <c r="AA3294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4" s="250" t="e">
        <f>IF(tbl_TransDet_Exp[[#This Row],[+/-  (HR GL Detail)]]&lt;&gt;"",tbl_TransDet_Exp[[#This Row],[+/-  (HR GL Detail)]],IF(#REF!&lt;&gt;"",#REF!,""))</f>
        <v>#REF!</v>
      </c>
      <c r="AC3294" s="250" t="str">
        <f t="shared" si="156"/>
        <v>https://financials.omni.fsu.edu/psp/sprdfi/EMPLOYEE/ERP/c/AUDIT_EXPENSE_FUNCTIONS.TE_EXP_SHEET_INQ.GBL?SHEET_ID=</v>
      </c>
      <c r="AD3294" s="250" t="str">
        <f t="shared" si="157"/>
        <v>&amp;PAGE=EX_SHEET_ENTRY</v>
      </c>
      <c r="AE3294" s="250" t="str">
        <f>IF(LEFT(tbl_TransDet_Exp[[#This Row],[Journal Id]],2)="EX",TEXT(tbl_TransDet_Exp[[#This Row],[Vch /Ex /PayId]],"0000000000"),"")</f>
        <v/>
      </c>
      <c r="AF3294" s="250" t="b">
        <f>IF(tbl_TransDet_Exp[[#This Row],[ER Lookup and Format]]&lt;&gt;"",CONCATENATE(tbl_TransDet_Exp[[#This Row],[https://financials.omni.fsu.edu/psp/sprdfi/EMPLOYEE/ERP/c/AUDIT_EXPENSE_FUNCTIONS.TE_EXP_SHEET_INQ.GBL?SHEET_ID=]],AE3294,tbl_TransDet_Exp[[#This Row],[&amp;PAGE=EX_SHEET_ENTRY]]))</f>
        <v>0</v>
      </c>
      <c r="AG3294" s="250" t="str">
        <f t="shared" si="158"/>
        <v>https://docmgmt.its.fsu.edu/NolijWeb/public/apiLoginCheck.jsp?redir=../documentviewer/%3FdocumentId%3D</v>
      </c>
      <c r="AH3294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4" s="250" t="str">
        <f>tbl_TransDet_Exp[[#Headers],[&amp;TargetFrameName=None]]</f>
        <v>&amp;TargetFrameName=None</v>
      </c>
      <c r="AJ3294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4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4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4" s="71"/>
      <c r="AN3294" s="22"/>
      <c r="AO3294" s="22"/>
      <c r="AP3294" s="208"/>
      <c r="AQ3294" s="42" t="e">
        <f>IF(tbl_TransDet_Exp[[#This Row],[Custom SR Type]]="",INDEX(SR_Lookup[Section Name],MATCH(tbl_TransDet_Exp[[#This Row],[Account]],SR_Lookup[Account],0)),tbl_TransDet_Exp[[#This Row],[Custom SR Type]])</f>
        <v>#N/A</v>
      </c>
      <c r="AR3294" s="42">
        <f>VALUE(CONCATENATE(C3294,TEXT(tbl_TransDet_Exp[[#This Row],[Pd]],"00")))</f>
        <v>0</v>
      </c>
      <c r="AS3294" s="42" t="str">
        <f>TEXT(tbl_TransDet_Exp[[#This Row],[Project Id]],"000000")</f>
        <v>000000</v>
      </c>
      <c r="AT3294" s="42" t="e">
        <f>INDEX(Table11[Description],MATCH(tbl_TransDet_Exp[[#This Row],[Account]],Table11[GL Account],0))</f>
        <v>#N/A</v>
      </c>
      <c r="AU3294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5" spans="2:47">
      <c r="B3295" s="11"/>
      <c r="C3295" s="243"/>
      <c r="D3295" s="243"/>
      <c r="E3295" s="11"/>
      <c r="F3295" s="11"/>
      <c r="G3295" s="11"/>
      <c r="H3295" s="11"/>
      <c r="I3295" s="11"/>
      <c r="J3295" s="11"/>
      <c r="K3295" s="11"/>
      <c r="L3295" s="11"/>
      <c r="M3295" s="11"/>
      <c r="N3295" s="11"/>
      <c r="O3295" s="244"/>
      <c r="P3295" s="11"/>
      <c r="Q3295" s="245"/>
      <c r="R3295" s="11"/>
      <c r="S3295" s="11"/>
      <c r="T3295" s="11"/>
      <c r="U3295" s="11"/>
      <c r="V3295" s="11"/>
      <c r="W3295" s="11"/>
      <c r="X3295" s="11"/>
      <c r="Y3295" s="11"/>
      <c r="Z3295" s="246"/>
      <c r="AA3295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5" s="250" t="e">
        <f>IF(tbl_TransDet_Exp[[#This Row],[+/-  (HR GL Detail)]]&lt;&gt;"",tbl_TransDet_Exp[[#This Row],[+/-  (HR GL Detail)]],IF(#REF!&lt;&gt;"",#REF!,""))</f>
        <v>#REF!</v>
      </c>
      <c r="AC3295" s="250" t="str">
        <f t="shared" si="156"/>
        <v>https://financials.omni.fsu.edu/psp/sprdfi/EMPLOYEE/ERP/c/AUDIT_EXPENSE_FUNCTIONS.TE_EXP_SHEET_INQ.GBL?SHEET_ID=</v>
      </c>
      <c r="AD3295" s="250" t="str">
        <f t="shared" si="157"/>
        <v>&amp;PAGE=EX_SHEET_ENTRY</v>
      </c>
      <c r="AE3295" s="250" t="str">
        <f>IF(LEFT(tbl_TransDet_Exp[[#This Row],[Journal Id]],2)="EX",TEXT(tbl_TransDet_Exp[[#This Row],[Vch /Ex /PayId]],"0000000000"),"")</f>
        <v/>
      </c>
      <c r="AF3295" s="250" t="b">
        <f>IF(tbl_TransDet_Exp[[#This Row],[ER Lookup and Format]]&lt;&gt;"",CONCATENATE(tbl_TransDet_Exp[[#This Row],[https://financials.omni.fsu.edu/psp/sprdfi/EMPLOYEE/ERP/c/AUDIT_EXPENSE_FUNCTIONS.TE_EXP_SHEET_INQ.GBL?SHEET_ID=]],AE3295,tbl_TransDet_Exp[[#This Row],[&amp;PAGE=EX_SHEET_ENTRY]]))</f>
        <v>0</v>
      </c>
      <c r="AG3295" s="250" t="str">
        <f t="shared" si="158"/>
        <v>https://docmgmt.its.fsu.edu/NolijWeb/public/apiLoginCheck.jsp?redir=../documentviewer/%3FdocumentId%3D</v>
      </c>
      <c r="AH3295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5" s="250" t="str">
        <f>tbl_TransDet_Exp[[#Headers],[&amp;TargetFrameName=None]]</f>
        <v>&amp;TargetFrameName=None</v>
      </c>
      <c r="AJ3295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5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5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5" s="71"/>
      <c r="AN3295" s="22"/>
      <c r="AO3295" s="22"/>
      <c r="AP3295" s="208"/>
      <c r="AQ3295" s="42" t="e">
        <f>IF(tbl_TransDet_Exp[[#This Row],[Custom SR Type]]="",INDEX(SR_Lookup[Section Name],MATCH(tbl_TransDet_Exp[[#This Row],[Account]],SR_Lookup[Account],0)),tbl_TransDet_Exp[[#This Row],[Custom SR Type]])</f>
        <v>#N/A</v>
      </c>
      <c r="AR3295" s="42">
        <f>VALUE(CONCATENATE(C3295,TEXT(tbl_TransDet_Exp[[#This Row],[Pd]],"00")))</f>
        <v>0</v>
      </c>
      <c r="AS3295" s="42" t="str">
        <f>TEXT(tbl_TransDet_Exp[[#This Row],[Project Id]],"000000")</f>
        <v>000000</v>
      </c>
      <c r="AT3295" s="42" t="e">
        <f>INDEX(Table11[Description],MATCH(tbl_TransDet_Exp[[#This Row],[Account]],Table11[GL Account],0))</f>
        <v>#N/A</v>
      </c>
      <c r="AU3295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6" spans="2:47">
      <c r="B3296" s="11"/>
      <c r="C3296" s="243"/>
      <c r="D3296" s="243"/>
      <c r="E3296" s="11"/>
      <c r="F3296" s="11"/>
      <c r="G3296" s="11"/>
      <c r="H3296" s="11"/>
      <c r="I3296" s="11"/>
      <c r="J3296" s="11"/>
      <c r="K3296" s="11"/>
      <c r="L3296" s="11"/>
      <c r="M3296" s="11"/>
      <c r="N3296" s="11"/>
      <c r="O3296" s="244"/>
      <c r="P3296" s="11"/>
      <c r="Q3296" s="245"/>
      <c r="R3296" s="11"/>
      <c r="S3296" s="11"/>
      <c r="T3296" s="11"/>
      <c r="U3296" s="11"/>
      <c r="V3296" s="11"/>
      <c r="W3296" s="11"/>
      <c r="X3296" s="11"/>
      <c r="Y3296" s="11"/>
      <c r="Z3296" s="246"/>
      <c r="AA3296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6" s="250" t="e">
        <f>IF(tbl_TransDet_Exp[[#This Row],[+/-  (HR GL Detail)]]&lt;&gt;"",tbl_TransDet_Exp[[#This Row],[+/-  (HR GL Detail)]],IF(#REF!&lt;&gt;"",#REF!,""))</f>
        <v>#REF!</v>
      </c>
      <c r="AC3296" s="250" t="str">
        <f t="shared" si="156"/>
        <v>https://financials.omni.fsu.edu/psp/sprdfi/EMPLOYEE/ERP/c/AUDIT_EXPENSE_FUNCTIONS.TE_EXP_SHEET_INQ.GBL?SHEET_ID=</v>
      </c>
      <c r="AD3296" s="250" t="str">
        <f t="shared" si="157"/>
        <v>&amp;PAGE=EX_SHEET_ENTRY</v>
      </c>
      <c r="AE3296" s="250" t="str">
        <f>IF(LEFT(tbl_TransDet_Exp[[#This Row],[Journal Id]],2)="EX",TEXT(tbl_TransDet_Exp[[#This Row],[Vch /Ex /PayId]],"0000000000"),"")</f>
        <v/>
      </c>
      <c r="AF3296" s="250" t="b">
        <f>IF(tbl_TransDet_Exp[[#This Row],[ER Lookup and Format]]&lt;&gt;"",CONCATENATE(tbl_TransDet_Exp[[#This Row],[https://financials.omni.fsu.edu/psp/sprdfi/EMPLOYEE/ERP/c/AUDIT_EXPENSE_FUNCTIONS.TE_EXP_SHEET_INQ.GBL?SHEET_ID=]],AE3296,tbl_TransDet_Exp[[#This Row],[&amp;PAGE=EX_SHEET_ENTRY]]))</f>
        <v>0</v>
      </c>
      <c r="AG3296" s="250" t="str">
        <f t="shared" si="158"/>
        <v>https://docmgmt.its.fsu.edu/NolijWeb/public/apiLoginCheck.jsp?redir=../documentviewer/%3FdocumentId%3D</v>
      </c>
      <c r="AH3296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6" s="250" t="str">
        <f>tbl_TransDet_Exp[[#Headers],[&amp;TargetFrameName=None]]</f>
        <v>&amp;TargetFrameName=None</v>
      </c>
      <c r="AJ3296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6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6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6" s="71"/>
      <c r="AN3296" s="22"/>
      <c r="AO3296" s="22"/>
      <c r="AP3296" s="208"/>
      <c r="AQ3296" s="42" t="e">
        <f>IF(tbl_TransDet_Exp[[#This Row],[Custom SR Type]]="",INDEX(SR_Lookup[Section Name],MATCH(tbl_TransDet_Exp[[#This Row],[Account]],SR_Lookup[Account],0)),tbl_TransDet_Exp[[#This Row],[Custom SR Type]])</f>
        <v>#N/A</v>
      </c>
      <c r="AR3296" s="42">
        <f>VALUE(CONCATENATE(C3296,TEXT(tbl_TransDet_Exp[[#This Row],[Pd]],"00")))</f>
        <v>0</v>
      </c>
      <c r="AS3296" s="42" t="str">
        <f>TEXT(tbl_TransDet_Exp[[#This Row],[Project Id]],"000000")</f>
        <v>000000</v>
      </c>
      <c r="AT3296" s="42" t="e">
        <f>INDEX(Table11[Description],MATCH(tbl_TransDet_Exp[[#This Row],[Account]],Table11[GL Account],0))</f>
        <v>#N/A</v>
      </c>
      <c r="AU3296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7" spans="2:47">
      <c r="B3297" s="11"/>
      <c r="C3297" s="243"/>
      <c r="D3297" s="243"/>
      <c r="E3297" s="11"/>
      <c r="F3297" s="11"/>
      <c r="G3297" s="11"/>
      <c r="H3297" s="11"/>
      <c r="I3297" s="11"/>
      <c r="J3297" s="11"/>
      <c r="K3297" s="11"/>
      <c r="L3297" s="11"/>
      <c r="M3297" s="11"/>
      <c r="N3297" s="11"/>
      <c r="O3297" s="244"/>
      <c r="P3297" s="11"/>
      <c r="Q3297" s="245"/>
      <c r="R3297" s="11"/>
      <c r="S3297" s="11"/>
      <c r="T3297" s="11"/>
      <c r="U3297" s="11"/>
      <c r="V3297" s="11"/>
      <c r="W3297" s="11"/>
      <c r="X3297" s="11"/>
      <c r="Y3297" s="11"/>
      <c r="Z3297" s="246"/>
      <c r="AA3297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7" s="250" t="e">
        <f>IF(tbl_TransDet_Exp[[#This Row],[+/-  (HR GL Detail)]]&lt;&gt;"",tbl_TransDet_Exp[[#This Row],[+/-  (HR GL Detail)]],IF(#REF!&lt;&gt;"",#REF!,""))</f>
        <v>#REF!</v>
      </c>
      <c r="AC3297" s="250" t="str">
        <f t="shared" si="156"/>
        <v>https://financials.omni.fsu.edu/psp/sprdfi/EMPLOYEE/ERP/c/AUDIT_EXPENSE_FUNCTIONS.TE_EXP_SHEET_INQ.GBL?SHEET_ID=</v>
      </c>
      <c r="AD3297" s="250" t="str">
        <f t="shared" si="157"/>
        <v>&amp;PAGE=EX_SHEET_ENTRY</v>
      </c>
      <c r="AE3297" s="250" t="str">
        <f>IF(LEFT(tbl_TransDet_Exp[[#This Row],[Journal Id]],2)="EX",TEXT(tbl_TransDet_Exp[[#This Row],[Vch /Ex /PayId]],"0000000000"),"")</f>
        <v/>
      </c>
      <c r="AF3297" s="250" t="b">
        <f>IF(tbl_TransDet_Exp[[#This Row],[ER Lookup and Format]]&lt;&gt;"",CONCATENATE(tbl_TransDet_Exp[[#This Row],[https://financials.omni.fsu.edu/psp/sprdfi/EMPLOYEE/ERP/c/AUDIT_EXPENSE_FUNCTIONS.TE_EXP_SHEET_INQ.GBL?SHEET_ID=]],AE3297,tbl_TransDet_Exp[[#This Row],[&amp;PAGE=EX_SHEET_ENTRY]]))</f>
        <v>0</v>
      </c>
      <c r="AG3297" s="250" t="str">
        <f t="shared" si="158"/>
        <v>https://docmgmt.its.fsu.edu/NolijWeb/public/apiLoginCheck.jsp?redir=../documentviewer/%3FdocumentId%3D</v>
      </c>
      <c r="AH3297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7" s="250" t="str">
        <f>tbl_TransDet_Exp[[#Headers],[&amp;TargetFrameName=None]]</f>
        <v>&amp;TargetFrameName=None</v>
      </c>
      <c r="AJ3297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7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7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7" s="71"/>
      <c r="AN3297" s="22"/>
      <c r="AO3297" s="22"/>
      <c r="AP3297" s="208"/>
      <c r="AQ3297" s="42" t="e">
        <f>IF(tbl_TransDet_Exp[[#This Row],[Custom SR Type]]="",INDEX(SR_Lookup[Section Name],MATCH(tbl_TransDet_Exp[[#This Row],[Account]],SR_Lookup[Account],0)),tbl_TransDet_Exp[[#This Row],[Custom SR Type]])</f>
        <v>#N/A</v>
      </c>
      <c r="AR3297" s="42">
        <f>VALUE(CONCATENATE(C3297,TEXT(tbl_TransDet_Exp[[#This Row],[Pd]],"00")))</f>
        <v>0</v>
      </c>
      <c r="AS3297" s="42" t="str">
        <f>TEXT(tbl_TransDet_Exp[[#This Row],[Project Id]],"000000")</f>
        <v>000000</v>
      </c>
      <c r="AT3297" s="42" t="e">
        <f>INDEX(Table11[Description],MATCH(tbl_TransDet_Exp[[#This Row],[Account]],Table11[GL Account],0))</f>
        <v>#N/A</v>
      </c>
      <c r="AU3297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8" spans="2:47">
      <c r="B3298" s="11"/>
      <c r="C3298" s="243"/>
      <c r="D3298" s="243"/>
      <c r="E3298" s="11"/>
      <c r="F3298" s="11"/>
      <c r="G3298" s="11"/>
      <c r="H3298" s="11"/>
      <c r="I3298" s="11"/>
      <c r="J3298" s="11"/>
      <c r="K3298" s="11"/>
      <c r="L3298" s="11"/>
      <c r="M3298" s="11"/>
      <c r="N3298" s="11"/>
      <c r="O3298" s="244"/>
      <c r="P3298" s="11"/>
      <c r="Q3298" s="245"/>
      <c r="R3298" s="11"/>
      <c r="S3298" s="11"/>
      <c r="T3298" s="11"/>
      <c r="U3298" s="11"/>
      <c r="V3298" s="11"/>
      <c r="W3298" s="11"/>
      <c r="X3298" s="11"/>
      <c r="Y3298" s="11"/>
      <c r="Z3298" s="246"/>
      <c r="AA3298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8" s="250" t="e">
        <f>IF(tbl_TransDet_Exp[[#This Row],[+/-  (HR GL Detail)]]&lt;&gt;"",tbl_TransDet_Exp[[#This Row],[+/-  (HR GL Detail)]],IF(#REF!&lt;&gt;"",#REF!,""))</f>
        <v>#REF!</v>
      </c>
      <c r="AC3298" s="250" t="str">
        <f t="shared" si="156"/>
        <v>https://financials.omni.fsu.edu/psp/sprdfi/EMPLOYEE/ERP/c/AUDIT_EXPENSE_FUNCTIONS.TE_EXP_SHEET_INQ.GBL?SHEET_ID=</v>
      </c>
      <c r="AD3298" s="250" t="str">
        <f t="shared" si="157"/>
        <v>&amp;PAGE=EX_SHEET_ENTRY</v>
      </c>
      <c r="AE3298" s="250" t="str">
        <f>IF(LEFT(tbl_TransDet_Exp[[#This Row],[Journal Id]],2)="EX",TEXT(tbl_TransDet_Exp[[#This Row],[Vch /Ex /PayId]],"0000000000"),"")</f>
        <v/>
      </c>
      <c r="AF3298" s="250" t="b">
        <f>IF(tbl_TransDet_Exp[[#This Row],[ER Lookup and Format]]&lt;&gt;"",CONCATENATE(tbl_TransDet_Exp[[#This Row],[https://financials.omni.fsu.edu/psp/sprdfi/EMPLOYEE/ERP/c/AUDIT_EXPENSE_FUNCTIONS.TE_EXP_SHEET_INQ.GBL?SHEET_ID=]],AE3298,tbl_TransDet_Exp[[#This Row],[&amp;PAGE=EX_SHEET_ENTRY]]))</f>
        <v>0</v>
      </c>
      <c r="AG3298" s="250" t="str">
        <f t="shared" si="158"/>
        <v>https://docmgmt.its.fsu.edu/NolijWeb/public/apiLoginCheck.jsp?redir=../documentviewer/%3FdocumentId%3D</v>
      </c>
      <c r="AH3298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8" s="250" t="str">
        <f>tbl_TransDet_Exp[[#Headers],[&amp;TargetFrameName=None]]</f>
        <v>&amp;TargetFrameName=None</v>
      </c>
      <c r="AJ3298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8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8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8" s="71"/>
      <c r="AN3298" s="22"/>
      <c r="AO3298" s="22"/>
      <c r="AP3298" s="208"/>
      <c r="AQ3298" s="42" t="e">
        <f>IF(tbl_TransDet_Exp[[#This Row],[Custom SR Type]]="",INDEX(SR_Lookup[Section Name],MATCH(tbl_TransDet_Exp[[#This Row],[Account]],SR_Lookup[Account],0)),tbl_TransDet_Exp[[#This Row],[Custom SR Type]])</f>
        <v>#N/A</v>
      </c>
      <c r="AR3298" s="42">
        <f>VALUE(CONCATENATE(C3298,TEXT(tbl_TransDet_Exp[[#This Row],[Pd]],"00")))</f>
        <v>0</v>
      </c>
      <c r="AS3298" s="42" t="str">
        <f>TEXT(tbl_TransDet_Exp[[#This Row],[Project Id]],"000000")</f>
        <v>000000</v>
      </c>
      <c r="AT3298" s="42" t="e">
        <f>INDEX(Table11[Description],MATCH(tbl_TransDet_Exp[[#This Row],[Account]],Table11[GL Account],0))</f>
        <v>#N/A</v>
      </c>
      <c r="AU3298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299" spans="2:47">
      <c r="B3299" s="11"/>
      <c r="C3299" s="243"/>
      <c r="D3299" s="243"/>
      <c r="E3299" s="11"/>
      <c r="F3299" s="11"/>
      <c r="G3299" s="11"/>
      <c r="H3299" s="11"/>
      <c r="I3299" s="11"/>
      <c r="J3299" s="11"/>
      <c r="K3299" s="11"/>
      <c r="L3299" s="11"/>
      <c r="M3299" s="11"/>
      <c r="N3299" s="11"/>
      <c r="O3299" s="244"/>
      <c r="P3299" s="11"/>
      <c r="Q3299" s="245"/>
      <c r="R3299" s="11"/>
      <c r="S3299" s="11"/>
      <c r="T3299" s="11"/>
      <c r="U3299" s="11"/>
      <c r="V3299" s="11"/>
      <c r="W3299" s="11"/>
      <c r="X3299" s="11"/>
      <c r="Y3299" s="11"/>
      <c r="Z3299" s="246"/>
      <c r="AA3299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299" s="250" t="e">
        <f>IF(tbl_TransDet_Exp[[#This Row],[+/-  (HR GL Detail)]]&lt;&gt;"",tbl_TransDet_Exp[[#This Row],[+/-  (HR GL Detail)]],IF(#REF!&lt;&gt;"",#REF!,""))</f>
        <v>#REF!</v>
      </c>
      <c r="AC3299" s="250" t="str">
        <f t="shared" si="156"/>
        <v>https://financials.omni.fsu.edu/psp/sprdfi/EMPLOYEE/ERP/c/AUDIT_EXPENSE_FUNCTIONS.TE_EXP_SHEET_INQ.GBL?SHEET_ID=</v>
      </c>
      <c r="AD3299" s="250" t="str">
        <f t="shared" si="157"/>
        <v>&amp;PAGE=EX_SHEET_ENTRY</v>
      </c>
      <c r="AE3299" s="250" t="str">
        <f>IF(LEFT(tbl_TransDet_Exp[[#This Row],[Journal Id]],2)="EX",TEXT(tbl_TransDet_Exp[[#This Row],[Vch /Ex /PayId]],"0000000000"),"")</f>
        <v/>
      </c>
      <c r="AF3299" s="250" t="b">
        <f>IF(tbl_TransDet_Exp[[#This Row],[ER Lookup and Format]]&lt;&gt;"",CONCATENATE(tbl_TransDet_Exp[[#This Row],[https://financials.omni.fsu.edu/psp/sprdfi/EMPLOYEE/ERP/c/AUDIT_EXPENSE_FUNCTIONS.TE_EXP_SHEET_INQ.GBL?SHEET_ID=]],AE3299,tbl_TransDet_Exp[[#This Row],[&amp;PAGE=EX_SHEET_ENTRY]]))</f>
        <v>0</v>
      </c>
      <c r="AG3299" s="250" t="str">
        <f t="shared" si="158"/>
        <v>https://docmgmt.its.fsu.edu/NolijWeb/public/apiLoginCheck.jsp?redir=../documentviewer/%3FdocumentId%3D</v>
      </c>
      <c r="AH3299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299" s="250" t="str">
        <f>tbl_TransDet_Exp[[#Headers],[&amp;TargetFrameName=None]]</f>
        <v>&amp;TargetFrameName=None</v>
      </c>
      <c r="AJ3299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299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299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299" s="71"/>
      <c r="AN3299" s="22"/>
      <c r="AO3299" s="22"/>
      <c r="AP3299" s="208"/>
      <c r="AQ3299" s="42" t="e">
        <f>IF(tbl_TransDet_Exp[[#This Row],[Custom SR Type]]="",INDEX(SR_Lookup[Section Name],MATCH(tbl_TransDet_Exp[[#This Row],[Account]],SR_Lookup[Account],0)),tbl_TransDet_Exp[[#This Row],[Custom SR Type]])</f>
        <v>#N/A</v>
      </c>
      <c r="AR3299" s="42">
        <f>VALUE(CONCATENATE(C3299,TEXT(tbl_TransDet_Exp[[#This Row],[Pd]],"00")))</f>
        <v>0</v>
      </c>
      <c r="AS3299" s="42" t="str">
        <f>TEXT(tbl_TransDet_Exp[[#This Row],[Project Id]],"000000")</f>
        <v>000000</v>
      </c>
      <c r="AT3299" s="42" t="e">
        <f>INDEX(Table11[Description],MATCH(tbl_TransDet_Exp[[#This Row],[Account]],Table11[GL Account],0))</f>
        <v>#N/A</v>
      </c>
      <c r="AU3299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  <row r="3300" spans="2:47">
      <c r="B3300" s="11"/>
      <c r="C3300" s="243"/>
      <c r="D3300" s="243"/>
      <c r="E3300" s="11"/>
      <c r="F3300" s="11"/>
      <c r="G3300" s="11"/>
      <c r="H3300" s="11"/>
      <c r="I3300" s="11"/>
      <c r="J3300" s="11"/>
      <c r="K3300" s="11"/>
      <c r="L3300" s="11"/>
      <c r="M3300" s="11"/>
      <c r="N3300" s="11"/>
      <c r="O3300" s="244"/>
      <c r="P3300" s="11"/>
      <c r="Q3300" s="245"/>
      <c r="R3300" s="11"/>
      <c r="S3300" s="11"/>
      <c r="T3300" s="11"/>
      <c r="U3300" s="11"/>
      <c r="V3300" s="11"/>
      <c r="W3300" s="11"/>
      <c r="X3300" s="11"/>
      <c r="Y3300" s="11"/>
      <c r="Z3300" s="246"/>
      <c r="AA3300" s="41" t="str">
        <f>IF(LEFT(tbl_TransDet_Exp[[#This Row],[Journal Id]],3)="PAY",tbl_TransDet_Exp[[#This Row],[Amount]]-ROUND(SUMIFS(tbl_HR_GL_Det[Amount],tbl_HR_GL_Det[Department ID],tbl_TransDet_Exp[[#This Row],[Department ID]],tbl_HR_GL_Det[Fund],tbl_TransDet_Exp[[#This Row],[Fund Id]],tbl_HR_GL_Det[Project (Reformat)],tbl_TransDet_Exp[[#This Row],[Project Id]],tbl_HR_GL_Det[Account],tbl_TransDet_Exp[[#This Row],[Account]],tbl_HR_GL_Det[Journal Id],tbl_TransDet_Exp[[#This Row],[Journal Id]]),2),"")</f>
        <v/>
      </c>
      <c r="AB3300" s="250" t="e">
        <f>IF(tbl_TransDet_Exp[[#This Row],[+/-  (HR GL Detail)]]&lt;&gt;"",tbl_TransDet_Exp[[#This Row],[+/-  (HR GL Detail)]],IF(#REF!&lt;&gt;"",#REF!,""))</f>
        <v>#REF!</v>
      </c>
      <c r="AC3300" s="250" t="str">
        <f t="shared" si="156"/>
        <v>https://financials.omni.fsu.edu/psp/sprdfi/EMPLOYEE/ERP/c/AUDIT_EXPENSE_FUNCTIONS.TE_EXP_SHEET_INQ.GBL?SHEET_ID=</v>
      </c>
      <c r="AD3300" s="250" t="str">
        <f t="shared" si="157"/>
        <v>&amp;PAGE=EX_SHEET_ENTRY</v>
      </c>
      <c r="AE3300" s="250" t="str">
        <f>IF(LEFT(tbl_TransDet_Exp[[#This Row],[Journal Id]],2)="EX",TEXT(tbl_TransDet_Exp[[#This Row],[Vch /Ex /PayId]],"0000000000"),"")</f>
        <v/>
      </c>
      <c r="AF3300" s="250" t="b">
        <f>IF(tbl_TransDet_Exp[[#This Row],[ER Lookup and Format]]&lt;&gt;"",CONCATENATE(tbl_TransDet_Exp[[#This Row],[https://financials.omni.fsu.edu/psp/sprdfi/EMPLOYEE/ERP/c/AUDIT_EXPENSE_FUNCTIONS.TE_EXP_SHEET_INQ.GBL?SHEET_ID=]],AE3300,tbl_TransDet_Exp[[#This Row],[&amp;PAGE=EX_SHEET_ENTRY]]))</f>
        <v>0</v>
      </c>
      <c r="AG3300" s="250" t="str">
        <f t="shared" si="158"/>
        <v>https://docmgmt.its.fsu.edu/NolijWeb/public/apiLoginCheck.jsp?redir=../documentviewer/%3FdocumentId%3D</v>
      </c>
      <c r="AH3300" s="250" t="str">
        <f>tbl_TransDet_Exp[[#Headers],[https://financials.omni.fsu.edu/psp/sprdfi_1/EMPLOYEE/ERP/c/ENTER_VOUCHER_INFORMATION.VCHR_EXPRESS.GBL?Page=VCHR_EXPRESS1&amp;Action=U&amp;BUSINESS_UNIT=FSU01&amp;VOUCHER_ID=]]</f>
        <v>https://financials.omni.fsu.edu/psp/sprdfi_1/EMPLOYEE/ERP/c/ENTER_VOUCHER_INFORMATION.VCHR_EXPRESS.GBL?Page=VCHR_EXPRESS1&amp;Action=U&amp;BUSINESS_UNIT=FSU01&amp;VOUCHER_ID=</v>
      </c>
      <c r="AI3300" s="250" t="str">
        <f>tbl_TransDet_Exp[[#Headers],[&amp;TargetFrameName=None]]</f>
        <v>&amp;TargetFrameName=None</v>
      </c>
      <c r="AJ3300" s="250" t="str">
        <f>CONCATENATE(tbl_TransDet_Exp[[#This Row],[https://financials.omni.fsu.edu/psp/sprdfi_1/EMPLOYEE/ERP/c/ENTER_VOUCHER_INFORMATION.VCHR_EXPRESS.GBL?Page=VCHR_EXPRESS1&amp;Action=U&amp;BUSINESS_UNIT=FSU01&amp;VOUCHER_ID=]],TEXT(tbl_TransDet_Exp[[#This Row],[Vch /Ex /PayId]],"00000000"),tbl_TransDet_Exp[[#This Row],[&amp;TargetFrameName=None]])</f>
        <v>https://financials.omni.fsu.edu/psp/sprdfi_1/EMPLOYEE/ERP/c/ENTER_VOUCHER_INFORMATION.VCHR_EXPRESS.GBL?Page=VCHR_EXPRESS1&amp;Action=U&amp;BUSINESS_UNIT=FSU01&amp;VOUCHER_ID=00000000&amp;TargetFrameName=None</v>
      </c>
      <c r="AK3300" s="250" t="b">
        <f>IFERROR(IF(AND(LEFT(tbl_TransDet_Exp[[#This Row],[Journal Id]],2)="AP",tbl_TransDet_Exp[[#This Row],[Vendor / Employee]]&lt;&gt;"FIA Card Services"),tbl_TransDet_Exp[[#This Row],[Voucher Concat]],tbl_TransDet_Exp[[#This Row],[Travel Concat]]),"")</f>
        <v>0</v>
      </c>
      <c r="AL3300" s="241" t="str">
        <f>IF(tbl_TransDet_Exp[[#This Row],[Vendor / Employee]]="FIA CARD SERVICES","P-Card/NO LINK",IF(LEFT(tbl_TransDet_Exp[[#This Row],[Inv /Ref Id / Grp Id]],3)="AUX",HYPERLINK(CONCATENATE("https://financials.omni.fsu.edu/psp/sprdfi/EMPLOYEE/ERP/c/ENTER_BILLING_INFORMATION.BI_INQUIRY.GBL?BUSINESS_UNIT=AUX01&amp;INVOICE=",tbl_TransDet_Exp[[#This Row],[Inv /Ref Id / Grp Id]],"&amp;PAGE=BI_HDR_INQ"),CONCATENATE("Postage:",tbl_TransDet_Exp[[#This Row],[Inv /Ref Id / Grp Id]])),IF(tbl_TransDet_Exp[[#This Row],[Link Formula]]=FALSE, HYPERLINK(CONCATENATE("https://financials.omni.fsu.edu/psp/sprdfi/EMPLOYEE/ERP/c/PROCESS_JOURNALS.JOURNAL_ENTRY_IE.GBL?BUSINESS_UNIT=FSU01&amp;JOURNAL_DATE=",TEXT(tbl_TransDet_Exp[[#This Row],[Journal Date]],"yyyy-mm-dd"), "&amp;JOURNAL_ID=",TEXT(tbl_TransDet_Exp[[#This Row],[Journal Id]],"0000000000"), "&amp;PAGE=JOURNAL_ENTRY1"),CONCATENATE("Link to OMNI Source (",tbl_TransDet_Exp[[#This Row],[Journal Id]],")")),HYPERLINK(tbl_TransDet_Exp[[#This Row],[Link Formula]],CONCATENATE("Link to OMNI Source (",tbl_TransDet_Exp[[#This Row],[Journal Id]],")")))))</f>
        <v>Link to OMNI Source ()</v>
      </c>
      <c r="AM3300" s="71"/>
      <c r="AN3300" s="22"/>
      <c r="AO3300" s="22"/>
      <c r="AP3300" s="208"/>
      <c r="AQ3300" s="42" t="e">
        <f>IF(tbl_TransDet_Exp[[#This Row],[Custom SR Type]]="",INDEX(SR_Lookup[Section Name],MATCH(tbl_TransDet_Exp[[#This Row],[Account]],SR_Lookup[Account],0)),tbl_TransDet_Exp[[#This Row],[Custom SR Type]])</f>
        <v>#N/A</v>
      </c>
      <c r="AR3300" s="42">
        <f>VALUE(CONCATENATE(C3300,TEXT(tbl_TransDet_Exp[[#This Row],[Pd]],"00")))</f>
        <v>0</v>
      </c>
      <c r="AS3300" s="42" t="str">
        <f>TEXT(tbl_TransDet_Exp[[#This Row],[Project Id]],"000000")</f>
        <v>000000</v>
      </c>
      <c r="AT3300" s="42" t="e">
        <f>INDEX(Table11[Description],MATCH(tbl_TransDet_Exp[[#This Row],[Account]],Table11[GL Account],0))</f>
        <v>#N/A</v>
      </c>
      <c r="AU3300" s="42" t="str">
        <f>TEXT(IFERROR(IF(LEFT(tbl_TransDet_Exp[[#This Row],[Account]],2)="78",INDEX(Table11[Budgetary Account],MATCH(tbl_TransDet_Exp[[#This Row],[Account]],Table11[GL Account],0)),IF(LEFT(tbl_TransDet_Exp[[#This Row],[Account]],2)="71",INDEX(Table11[Budgetary Account],MATCH(tbl_TransDet_Exp[[#This Row],[Account]],Table11[GL Account],0)),INDEX(Table11[Sub-Budgetary Account],MATCH(tbl_TransDet_Exp[[#This Row],[Account]],Table11[GL Account],0)))),"000000"),"000000")</f>
        <v>000000</v>
      </c>
    </row>
  </sheetData>
  <sheetProtection formatCells="0" formatColumns="0" formatRows="0" insertRows="0" deleteRows="0" sort="0" autoFilter="0" pivotTables="0"/>
  <conditionalFormatting sqref="B3:AU3300">
    <cfRule type="expression" dxfId="276" priority="70">
      <formula>$AB3=0</formula>
    </cfRule>
  </conditionalFormatting>
  <conditionalFormatting sqref="AA3:AK3300">
    <cfRule type="expression" dxfId="275" priority="72">
      <formula>$AB3&lt;&gt;0</formula>
    </cfRule>
  </conditionalFormatting>
  <hyperlinks>
    <hyperlink ref="AC2" r:id="rId1" xr:uid="{00000000-0004-0000-0200-000000000000}"/>
    <hyperlink ref="AG2" r:id="rId2" xr:uid="{00000000-0004-0000-0200-000001000000}"/>
    <hyperlink ref="AH2" r:id="rId3" xr:uid="{00000000-0004-0000-0200-000002000000}"/>
  </hyperlinks>
  <pageMargins left="0.7" right="0.7" top="0.75" bottom="0.75" header="0.3" footer="0.3"/>
  <pageSetup orientation="portrait" r:id="rId4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8E774D"/>
  </sheetPr>
  <dimension ref="B1:AA196"/>
  <sheetViews>
    <sheetView workbookViewId="0">
      <selection activeCell="B3" sqref="B3:S19"/>
    </sheetView>
  </sheetViews>
  <sheetFormatPr defaultRowHeight="15"/>
  <cols>
    <col min="1" max="1" width="3.5703125" customWidth="1"/>
    <col min="2" max="2" width="8.42578125" bestFit="1" customWidth="1"/>
    <col min="3" max="3" width="15.28515625" style="4" bestFit="1" customWidth="1"/>
    <col min="4" max="4" width="18.7109375" style="4" bestFit="1" customWidth="1"/>
    <col min="5" max="5" width="26" bestFit="1" customWidth="1"/>
    <col min="6" max="6" width="15.140625" bestFit="1" customWidth="1"/>
    <col min="7" max="7" width="28" bestFit="1" customWidth="1"/>
    <col min="8" max="8" width="14.42578125" bestFit="1" customWidth="1"/>
    <col min="9" max="9" width="26.5703125" bestFit="1" customWidth="1"/>
    <col min="10" max="12" width="17.85546875" bestFit="1" customWidth="1"/>
    <col min="13" max="13" width="13.28515625" bestFit="1" customWidth="1"/>
    <col min="14" max="14" width="27.28515625" bestFit="1" customWidth="1"/>
    <col min="15" max="15" width="17.7109375" bestFit="1" customWidth="1"/>
    <col min="16" max="16" width="23.140625" bestFit="1" customWidth="1"/>
    <col min="17" max="17" width="23.140625" style="8" customWidth="1"/>
    <col min="18" max="18" width="22.28515625" bestFit="1" customWidth="1"/>
    <col min="19" max="19" width="32.7109375" style="3" bestFit="1" customWidth="1"/>
    <col min="20" max="20" width="25.5703125" style="77" customWidth="1"/>
    <col min="21" max="21" width="30.5703125" style="23" customWidth="1"/>
    <col min="22" max="22" width="25.42578125" style="23" bestFit="1" customWidth="1"/>
    <col min="23" max="23" width="20.140625" style="25" bestFit="1" customWidth="1"/>
    <col min="24" max="24" width="20.140625" style="1" customWidth="1"/>
    <col min="25" max="25" width="12.28515625" hidden="1" customWidth="1"/>
    <col min="26" max="26" width="20" hidden="1" customWidth="1"/>
    <col min="27" max="27" width="21.28515625" hidden="1" customWidth="1"/>
  </cols>
  <sheetData>
    <row r="1" spans="2:27">
      <c r="B1" t="s">
        <v>1759</v>
      </c>
    </row>
    <row r="2" spans="2:27" s="2" customFormat="1">
      <c r="B2" s="2" t="s">
        <v>44</v>
      </c>
      <c r="C2" s="5" t="s">
        <v>17</v>
      </c>
      <c r="D2" s="5" t="s">
        <v>18</v>
      </c>
      <c r="E2" s="2" t="s">
        <v>6</v>
      </c>
      <c r="F2" s="2" t="s">
        <v>45</v>
      </c>
      <c r="G2" s="2" t="s">
        <v>46</v>
      </c>
      <c r="H2" s="2" t="s">
        <v>21</v>
      </c>
      <c r="I2" s="2" t="s">
        <v>8</v>
      </c>
      <c r="J2" s="2" t="s">
        <v>47</v>
      </c>
      <c r="K2" s="2" t="s">
        <v>48</v>
      </c>
      <c r="L2" s="2" t="s">
        <v>49</v>
      </c>
      <c r="M2" s="2" t="s">
        <v>9</v>
      </c>
      <c r="N2" s="6" t="s">
        <v>26</v>
      </c>
      <c r="O2" s="7" t="s">
        <v>53</v>
      </c>
      <c r="P2" s="2" t="s">
        <v>50</v>
      </c>
      <c r="Q2" s="2" t="s">
        <v>51</v>
      </c>
      <c r="R2" s="2" t="s">
        <v>52</v>
      </c>
      <c r="S2" s="40" t="s">
        <v>13</v>
      </c>
      <c r="T2" s="66" t="s">
        <v>15</v>
      </c>
      <c r="U2" s="2" t="s">
        <v>1230</v>
      </c>
      <c r="V2" s="2" t="s">
        <v>16</v>
      </c>
      <c r="W2" s="7" t="s">
        <v>1444</v>
      </c>
      <c r="X2" s="7" t="s">
        <v>1355</v>
      </c>
      <c r="Y2" s="2" t="s">
        <v>1420</v>
      </c>
      <c r="Z2" s="2" t="s">
        <v>1695</v>
      </c>
      <c r="AA2" s="2" t="s">
        <v>1573</v>
      </c>
    </row>
    <row r="3" spans="2:27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135"/>
      <c r="P3" s="8"/>
      <c r="R3" s="8"/>
      <c r="S3" s="8"/>
      <c r="T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" s="22"/>
      <c r="V3" s="22"/>
      <c r="W3" s="24"/>
      <c r="X3" s="65" t="e">
        <f>IF(tbl_TransDet_Enc[[#This Row],[Custom SR Type]]="",INDEX(SR_Lookup[Section Name],MATCH(tbl_TransDet_Enc[[#This Row],[Account]],SR_Lookup[Account],0)),tbl_TransDet_Enc[[#This Row],[Custom SR Type]])</f>
        <v>#N/A</v>
      </c>
      <c r="Y3" s="233" t="str">
        <f>TEXT(tbl_TransDet_Enc[[#This Row],[Project Id]],"000000")</f>
        <v>000000</v>
      </c>
      <c r="Z3" s="65" t="e">
        <f>INDEX(Table11[Description],MATCH(tbl_TransDet_Enc[[#This Row],[Account]],Table11[GL Account],0))</f>
        <v>#N/A</v>
      </c>
      <c r="AA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" spans="2:27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135"/>
      <c r="P4" s="8"/>
      <c r="R4" s="8"/>
      <c r="S4" s="8"/>
      <c r="T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" s="22"/>
      <c r="V4" s="22"/>
      <c r="W4" s="24"/>
      <c r="X4" s="65" t="e">
        <f>IF(tbl_TransDet_Enc[[#This Row],[Custom SR Type]]="",INDEX(SR_Lookup[Section Name],MATCH(tbl_TransDet_Enc[[#This Row],[Account]],SR_Lookup[Account],0)),tbl_TransDet_Enc[[#This Row],[Custom SR Type]])</f>
        <v>#N/A</v>
      </c>
      <c r="Y4" s="233" t="str">
        <f>TEXT(tbl_TransDet_Enc[[#This Row],[Project Id]],"000000")</f>
        <v>000000</v>
      </c>
      <c r="Z4" s="65" t="e">
        <f>INDEX(Table11[Description],MATCH(tbl_TransDet_Enc[[#This Row],[Account]],Table11[GL Account],0))</f>
        <v>#N/A</v>
      </c>
      <c r="AA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" spans="2:27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135"/>
      <c r="P5" s="8"/>
      <c r="R5" s="8"/>
      <c r="S5" s="8"/>
      <c r="T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" s="22"/>
      <c r="V5" s="22"/>
      <c r="W5" s="24"/>
      <c r="X5" s="65" t="e">
        <f>IF(tbl_TransDet_Enc[[#This Row],[Custom SR Type]]="",INDEX(SR_Lookup[Section Name],MATCH(tbl_TransDet_Enc[[#This Row],[Account]],SR_Lookup[Account],0)),tbl_TransDet_Enc[[#This Row],[Custom SR Type]])</f>
        <v>#N/A</v>
      </c>
      <c r="Y5" s="233" t="str">
        <f>TEXT(tbl_TransDet_Enc[[#This Row],[Project Id]],"000000")</f>
        <v>000000</v>
      </c>
      <c r="Z5" s="65" t="e">
        <f>INDEX(Table11[Description],MATCH(tbl_TransDet_Enc[[#This Row],[Account]],Table11[GL Account],0))</f>
        <v>#N/A</v>
      </c>
      <c r="AA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" spans="2:27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135"/>
      <c r="P6" s="8"/>
      <c r="R6" s="8"/>
      <c r="S6" s="8"/>
      <c r="T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" s="22"/>
      <c r="V6" s="22"/>
      <c r="W6" s="24"/>
      <c r="X6" s="65" t="e">
        <f>IF(tbl_TransDet_Enc[[#This Row],[Custom SR Type]]="",INDEX(SR_Lookup[Section Name],MATCH(tbl_TransDet_Enc[[#This Row],[Account]],SR_Lookup[Account],0)),tbl_TransDet_Enc[[#This Row],[Custom SR Type]])</f>
        <v>#N/A</v>
      </c>
      <c r="Y6" s="233" t="str">
        <f>TEXT(tbl_TransDet_Enc[[#This Row],[Project Id]],"000000")</f>
        <v>000000</v>
      </c>
      <c r="Z6" s="65" t="e">
        <f>INDEX(Table11[Description],MATCH(tbl_TransDet_Enc[[#This Row],[Account]],Table11[GL Account],0))</f>
        <v>#N/A</v>
      </c>
      <c r="AA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" spans="2:27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35"/>
      <c r="P7" s="8"/>
      <c r="R7" s="8"/>
      <c r="S7" s="8"/>
      <c r="T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" s="22"/>
      <c r="V7" s="22"/>
      <c r="W7" s="24"/>
      <c r="X7" s="65" t="e">
        <f>IF(tbl_TransDet_Enc[[#This Row],[Custom SR Type]]="",INDEX(SR_Lookup[Section Name],MATCH(tbl_TransDet_Enc[[#This Row],[Account]],SR_Lookup[Account],0)),tbl_TransDet_Enc[[#This Row],[Custom SR Type]])</f>
        <v>#N/A</v>
      </c>
      <c r="Y7" s="233" t="str">
        <f>TEXT(tbl_TransDet_Enc[[#This Row],[Project Id]],"000000")</f>
        <v>000000</v>
      </c>
      <c r="Z7" s="65" t="e">
        <f>INDEX(Table11[Description],MATCH(tbl_TransDet_Enc[[#This Row],[Account]],Table11[GL Account],0))</f>
        <v>#N/A</v>
      </c>
      <c r="AA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" spans="2:27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135"/>
      <c r="P8" s="8"/>
      <c r="R8" s="8"/>
      <c r="S8" s="8"/>
      <c r="T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" s="22"/>
      <c r="V8" s="22"/>
      <c r="W8" s="24"/>
      <c r="X8" s="65" t="e">
        <f>IF(tbl_TransDet_Enc[[#This Row],[Custom SR Type]]="",INDEX(SR_Lookup[Section Name],MATCH(tbl_TransDet_Enc[[#This Row],[Account]],SR_Lookup[Account],0)),tbl_TransDet_Enc[[#This Row],[Custom SR Type]])</f>
        <v>#N/A</v>
      </c>
      <c r="Y8" s="233" t="str">
        <f>TEXT(tbl_TransDet_Enc[[#This Row],[Project Id]],"000000")</f>
        <v>000000</v>
      </c>
      <c r="Z8" s="65" t="e">
        <f>INDEX(Table11[Description],MATCH(tbl_TransDet_Enc[[#This Row],[Account]],Table11[GL Account],0))</f>
        <v>#N/A</v>
      </c>
      <c r="AA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" spans="2:27">
      <c r="B9" s="11"/>
      <c r="C9" s="243"/>
      <c r="D9" s="243"/>
      <c r="E9" s="11"/>
      <c r="F9" s="11"/>
      <c r="G9" s="11"/>
      <c r="H9" s="11"/>
      <c r="I9" s="11"/>
      <c r="J9" s="11"/>
      <c r="K9" s="11"/>
      <c r="L9" s="11"/>
      <c r="M9" s="11"/>
      <c r="N9" s="251"/>
      <c r="O9" s="251"/>
      <c r="P9" s="11"/>
      <c r="Q9" s="11"/>
      <c r="R9" s="11"/>
      <c r="S9" s="252"/>
      <c r="T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" s="22"/>
      <c r="V9" s="22"/>
      <c r="W9" s="24"/>
      <c r="X9" s="65" t="e">
        <f>IF(tbl_TransDet_Enc[[#This Row],[Custom SR Type]]="",INDEX(SR_Lookup[Section Name],MATCH(tbl_TransDet_Enc[[#This Row],[Account]],SR_Lookup[Account],0)),tbl_TransDet_Enc[[#This Row],[Custom SR Type]])</f>
        <v>#N/A</v>
      </c>
      <c r="Y9" s="233" t="str">
        <f>TEXT(tbl_TransDet_Enc[[#This Row],[Project Id]],"000000")</f>
        <v>000000</v>
      </c>
      <c r="Z9" s="65" t="e">
        <f>INDEX(Table11[Description],MATCH(tbl_TransDet_Enc[[#This Row],[Account]],Table11[GL Account],0))</f>
        <v>#N/A</v>
      </c>
      <c r="AA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" spans="2:27">
      <c r="B10" s="11"/>
      <c r="C10" s="243"/>
      <c r="D10" s="243"/>
      <c r="E10" s="11"/>
      <c r="F10" s="11"/>
      <c r="G10" s="11"/>
      <c r="H10" s="11"/>
      <c r="I10" s="11"/>
      <c r="J10" s="11"/>
      <c r="K10" s="11"/>
      <c r="L10" s="11"/>
      <c r="M10" s="11"/>
      <c r="N10" s="251"/>
      <c r="O10" s="251"/>
      <c r="P10" s="11"/>
      <c r="Q10" s="11"/>
      <c r="R10" s="11"/>
      <c r="S10" s="252"/>
      <c r="T1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" s="22"/>
      <c r="V10" s="22"/>
      <c r="W10" s="24"/>
      <c r="X10" s="65" t="e">
        <f>IF(tbl_TransDet_Enc[[#This Row],[Custom SR Type]]="",INDEX(SR_Lookup[Section Name],MATCH(tbl_TransDet_Enc[[#This Row],[Account]],SR_Lookup[Account],0)),tbl_TransDet_Enc[[#This Row],[Custom SR Type]])</f>
        <v>#N/A</v>
      </c>
      <c r="Y10" s="233" t="str">
        <f>TEXT(tbl_TransDet_Enc[[#This Row],[Project Id]],"000000")</f>
        <v>000000</v>
      </c>
      <c r="Z10" s="65" t="e">
        <f>INDEX(Table11[Description],MATCH(tbl_TransDet_Enc[[#This Row],[Account]],Table11[GL Account],0))</f>
        <v>#N/A</v>
      </c>
      <c r="AA1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" spans="2:27">
      <c r="B11" s="11"/>
      <c r="C11" s="243"/>
      <c r="D11" s="243"/>
      <c r="E11" s="11"/>
      <c r="F11" s="11"/>
      <c r="G11" s="11"/>
      <c r="H11" s="11"/>
      <c r="I11" s="11"/>
      <c r="J11" s="11"/>
      <c r="K11" s="11"/>
      <c r="L11" s="11"/>
      <c r="M11" s="11"/>
      <c r="N11" s="251"/>
      <c r="O11" s="251"/>
      <c r="P11" s="11"/>
      <c r="Q11" s="11"/>
      <c r="R11" s="11"/>
      <c r="S11" s="252"/>
      <c r="T1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" s="22"/>
      <c r="V11" s="22"/>
      <c r="W11" s="24"/>
      <c r="X11" s="65" t="e">
        <f>IF(tbl_TransDet_Enc[[#This Row],[Custom SR Type]]="",INDEX(SR_Lookup[Section Name],MATCH(tbl_TransDet_Enc[[#This Row],[Account]],SR_Lookup[Account],0)),tbl_TransDet_Enc[[#This Row],[Custom SR Type]])</f>
        <v>#N/A</v>
      </c>
      <c r="Y11" s="233" t="str">
        <f>TEXT(tbl_TransDet_Enc[[#This Row],[Project Id]],"000000")</f>
        <v>000000</v>
      </c>
      <c r="Z11" s="65" t="e">
        <f>INDEX(Table11[Description],MATCH(tbl_TransDet_Enc[[#This Row],[Account]],Table11[GL Account],0))</f>
        <v>#N/A</v>
      </c>
      <c r="AA1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" spans="2:27">
      <c r="B12" s="11"/>
      <c r="C12" s="243"/>
      <c r="D12" s="243"/>
      <c r="E12" s="11"/>
      <c r="F12" s="11"/>
      <c r="G12" s="11"/>
      <c r="H12" s="11"/>
      <c r="I12" s="11"/>
      <c r="J12" s="11"/>
      <c r="K12" s="11"/>
      <c r="L12" s="11"/>
      <c r="M12" s="11"/>
      <c r="N12" s="251"/>
      <c r="O12" s="251"/>
      <c r="P12" s="11"/>
      <c r="Q12" s="11"/>
      <c r="R12" s="11"/>
      <c r="S12" s="252"/>
      <c r="T1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" s="22"/>
      <c r="V12" s="22"/>
      <c r="W12" s="24"/>
      <c r="X12" s="65" t="e">
        <f>IF(tbl_TransDet_Enc[[#This Row],[Custom SR Type]]="",INDEX(SR_Lookup[Section Name],MATCH(tbl_TransDet_Enc[[#This Row],[Account]],SR_Lookup[Account],0)),tbl_TransDet_Enc[[#This Row],[Custom SR Type]])</f>
        <v>#N/A</v>
      </c>
      <c r="Y12" s="233" t="str">
        <f>TEXT(tbl_TransDet_Enc[[#This Row],[Project Id]],"000000")</f>
        <v>000000</v>
      </c>
      <c r="Z12" s="65" t="e">
        <f>INDEX(Table11[Description],MATCH(tbl_TransDet_Enc[[#This Row],[Account]],Table11[GL Account],0))</f>
        <v>#N/A</v>
      </c>
      <c r="AA1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" spans="2:27">
      <c r="B13" s="11"/>
      <c r="C13" s="243"/>
      <c r="D13" s="243"/>
      <c r="E13" s="11"/>
      <c r="F13" s="11"/>
      <c r="G13" s="11"/>
      <c r="H13" s="11"/>
      <c r="I13" s="11"/>
      <c r="J13" s="11"/>
      <c r="K13" s="11"/>
      <c r="L13" s="11"/>
      <c r="M13" s="11"/>
      <c r="N13" s="251"/>
      <c r="O13" s="251"/>
      <c r="P13" s="11"/>
      <c r="Q13" s="11"/>
      <c r="R13" s="11"/>
      <c r="S13" s="252"/>
      <c r="T1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" s="22"/>
      <c r="V13" s="22"/>
      <c r="W13" s="24"/>
      <c r="X13" s="65" t="e">
        <f>IF(tbl_TransDet_Enc[[#This Row],[Custom SR Type]]="",INDEX(SR_Lookup[Section Name],MATCH(tbl_TransDet_Enc[[#This Row],[Account]],SR_Lookup[Account],0)),tbl_TransDet_Enc[[#This Row],[Custom SR Type]])</f>
        <v>#N/A</v>
      </c>
      <c r="Y13" s="233" t="str">
        <f>TEXT(tbl_TransDet_Enc[[#This Row],[Project Id]],"000000")</f>
        <v>000000</v>
      </c>
      <c r="Z13" s="65" t="e">
        <f>INDEX(Table11[Description],MATCH(tbl_TransDet_Enc[[#This Row],[Account]],Table11[GL Account],0))</f>
        <v>#N/A</v>
      </c>
      <c r="AA1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" spans="2:27">
      <c r="B14" s="11"/>
      <c r="C14" s="243"/>
      <c r="D14" s="243"/>
      <c r="E14" s="11"/>
      <c r="F14" s="11"/>
      <c r="G14" s="11"/>
      <c r="H14" s="11"/>
      <c r="I14" s="11"/>
      <c r="J14" s="11"/>
      <c r="K14" s="11"/>
      <c r="L14" s="11"/>
      <c r="M14" s="11"/>
      <c r="N14" s="251"/>
      <c r="O14" s="251"/>
      <c r="P14" s="11"/>
      <c r="Q14" s="11"/>
      <c r="R14" s="11"/>
      <c r="S14" s="252"/>
      <c r="T1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" s="22"/>
      <c r="V14" s="22"/>
      <c r="W14" s="24"/>
      <c r="X14" s="65" t="e">
        <f>IF(tbl_TransDet_Enc[[#This Row],[Custom SR Type]]="",INDEX(SR_Lookup[Section Name],MATCH(tbl_TransDet_Enc[[#This Row],[Account]],SR_Lookup[Account],0)),tbl_TransDet_Enc[[#This Row],[Custom SR Type]])</f>
        <v>#N/A</v>
      </c>
      <c r="Y14" s="233" t="str">
        <f>TEXT(tbl_TransDet_Enc[[#This Row],[Project Id]],"000000")</f>
        <v>000000</v>
      </c>
      <c r="Z14" s="65" t="e">
        <f>INDEX(Table11[Description],MATCH(tbl_TransDet_Enc[[#This Row],[Account]],Table11[GL Account],0))</f>
        <v>#N/A</v>
      </c>
      <c r="AA1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" spans="2:27">
      <c r="B15" s="11"/>
      <c r="C15" s="243"/>
      <c r="D15" s="243"/>
      <c r="E15" s="11"/>
      <c r="F15" s="11"/>
      <c r="G15" s="11"/>
      <c r="H15" s="11"/>
      <c r="I15" s="11"/>
      <c r="J15" s="11"/>
      <c r="K15" s="11"/>
      <c r="L15" s="11"/>
      <c r="M15" s="11"/>
      <c r="N15" s="251"/>
      <c r="O15" s="251"/>
      <c r="P15" s="11"/>
      <c r="Q15" s="11"/>
      <c r="R15" s="11"/>
      <c r="S15" s="252"/>
      <c r="T1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" s="22"/>
      <c r="V15" s="22"/>
      <c r="W15" s="24"/>
      <c r="X15" s="65" t="e">
        <f>IF(tbl_TransDet_Enc[[#This Row],[Custom SR Type]]="",INDEX(SR_Lookup[Section Name],MATCH(tbl_TransDet_Enc[[#This Row],[Account]],SR_Lookup[Account],0)),tbl_TransDet_Enc[[#This Row],[Custom SR Type]])</f>
        <v>#N/A</v>
      </c>
      <c r="Y15" s="233" t="str">
        <f>TEXT(tbl_TransDet_Enc[[#This Row],[Project Id]],"000000")</f>
        <v>000000</v>
      </c>
      <c r="Z15" s="65" t="e">
        <f>INDEX(Table11[Description],MATCH(tbl_TransDet_Enc[[#This Row],[Account]],Table11[GL Account],0))</f>
        <v>#N/A</v>
      </c>
      <c r="AA1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" spans="2:27">
      <c r="B16" s="11"/>
      <c r="C16" s="243"/>
      <c r="D16" s="243"/>
      <c r="E16" s="11"/>
      <c r="F16" s="11"/>
      <c r="G16" s="11"/>
      <c r="H16" s="11"/>
      <c r="I16" s="11"/>
      <c r="J16" s="11"/>
      <c r="K16" s="11"/>
      <c r="L16" s="11"/>
      <c r="M16" s="11"/>
      <c r="N16" s="251"/>
      <c r="O16" s="251"/>
      <c r="P16" s="11"/>
      <c r="Q16" s="11"/>
      <c r="R16" s="11"/>
      <c r="S16" s="252"/>
      <c r="T1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" s="22"/>
      <c r="V16" s="22"/>
      <c r="W16" s="24"/>
      <c r="X16" s="65" t="e">
        <f>IF(tbl_TransDet_Enc[[#This Row],[Custom SR Type]]="",INDEX(SR_Lookup[Section Name],MATCH(tbl_TransDet_Enc[[#This Row],[Account]],SR_Lookup[Account],0)),tbl_TransDet_Enc[[#This Row],[Custom SR Type]])</f>
        <v>#N/A</v>
      </c>
      <c r="Y16" s="233" t="str">
        <f>TEXT(tbl_TransDet_Enc[[#This Row],[Project Id]],"000000")</f>
        <v>000000</v>
      </c>
      <c r="Z16" s="65" t="e">
        <f>INDEX(Table11[Description],MATCH(tbl_TransDet_Enc[[#This Row],[Account]],Table11[GL Account],0))</f>
        <v>#N/A</v>
      </c>
      <c r="AA1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" spans="2:27">
      <c r="B17" s="11"/>
      <c r="C17" s="243"/>
      <c r="D17" s="243"/>
      <c r="E17" s="11"/>
      <c r="F17" s="11"/>
      <c r="G17" s="11"/>
      <c r="H17" s="11"/>
      <c r="I17" s="11"/>
      <c r="J17" s="11"/>
      <c r="K17" s="11"/>
      <c r="L17" s="11"/>
      <c r="M17" s="11"/>
      <c r="N17" s="251"/>
      <c r="O17" s="251"/>
      <c r="P17" s="11"/>
      <c r="Q17" s="11"/>
      <c r="R17" s="11"/>
      <c r="S17" s="252"/>
      <c r="T1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" s="22"/>
      <c r="V17" s="22"/>
      <c r="W17" s="24"/>
      <c r="X17" s="65" t="e">
        <f>IF(tbl_TransDet_Enc[[#This Row],[Custom SR Type]]="",INDEX(SR_Lookup[Section Name],MATCH(tbl_TransDet_Enc[[#This Row],[Account]],SR_Lookup[Account],0)),tbl_TransDet_Enc[[#This Row],[Custom SR Type]])</f>
        <v>#N/A</v>
      </c>
      <c r="Y17" s="233" t="str">
        <f>TEXT(tbl_TransDet_Enc[[#This Row],[Project Id]],"000000")</f>
        <v>000000</v>
      </c>
      <c r="Z17" s="65" t="e">
        <f>INDEX(Table11[Description],MATCH(tbl_TransDet_Enc[[#This Row],[Account]],Table11[GL Account],0))</f>
        <v>#N/A</v>
      </c>
      <c r="AA1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" spans="2:27">
      <c r="B18" s="11"/>
      <c r="C18" s="243"/>
      <c r="D18" s="243"/>
      <c r="E18" s="11"/>
      <c r="F18" s="11"/>
      <c r="G18" s="11"/>
      <c r="H18" s="11"/>
      <c r="I18" s="11"/>
      <c r="J18" s="11"/>
      <c r="K18" s="11"/>
      <c r="L18" s="11"/>
      <c r="M18" s="11"/>
      <c r="N18" s="251"/>
      <c r="O18" s="251"/>
      <c r="P18" s="11"/>
      <c r="Q18" s="11"/>
      <c r="R18" s="11"/>
      <c r="S18" s="252"/>
      <c r="T1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" s="22"/>
      <c r="V18" s="22"/>
      <c r="W18" s="24"/>
      <c r="X18" s="65" t="e">
        <f>IF(tbl_TransDet_Enc[[#This Row],[Custom SR Type]]="",INDEX(SR_Lookup[Section Name],MATCH(tbl_TransDet_Enc[[#This Row],[Account]],SR_Lookup[Account],0)),tbl_TransDet_Enc[[#This Row],[Custom SR Type]])</f>
        <v>#N/A</v>
      </c>
      <c r="Y18" s="233" t="str">
        <f>TEXT(tbl_TransDet_Enc[[#This Row],[Project Id]],"000000")</f>
        <v>000000</v>
      </c>
      <c r="Z18" s="65" t="e">
        <f>INDEX(Table11[Description],MATCH(tbl_TransDet_Enc[[#This Row],[Account]],Table11[GL Account],0))</f>
        <v>#N/A</v>
      </c>
      <c r="AA1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" spans="2:27">
      <c r="B19" s="11"/>
      <c r="C19" s="243"/>
      <c r="D19" s="243"/>
      <c r="E19" s="11"/>
      <c r="F19" s="11"/>
      <c r="G19" s="11"/>
      <c r="H19" s="11"/>
      <c r="I19" s="11"/>
      <c r="J19" s="11"/>
      <c r="K19" s="11"/>
      <c r="L19" s="11"/>
      <c r="M19" s="11"/>
      <c r="N19" s="251"/>
      <c r="O19" s="251"/>
      <c r="P19" s="11"/>
      <c r="Q19" s="11"/>
      <c r="R19" s="11"/>
      <c r="S19" s="252"/>
      <c r="T1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" s="22"/>
      <c r="V19" s="22"/>
      <c r="W19" s="24"/>
      <c r="X19" s="65" t="e">
        <f>IF(tbl_TransDet_Enc[[#This Row],[Custom SR Type]]="",INDEX(SR_Lookup[Section Name],MATCH(tbl_TransDet_Enc[[#This Row],[Account]],SR_Lookup[Account],0)),tbl_TransDet_Enc[[#This Row],[Custom SR Type]])</f>
        <v>#N/A</v>
      </c>
      <c r="Y19" s="233" t="str">
        <f>TEXT(tbl_TransDet_Enc[[#This Row],[Project Id]],"000000")</f>
        <v>000000</v>
      </c>
      <c r="Z19" s="65" t="e">
        <f>INDEX(Table11[Description],MATCH(tbl_TransDet_Enc[[#This Row],[Account]],Table11[GL Account],0))</f>
        <v>#N/A</v>
      </c>
      <c r="AA1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0" spans="2:27">
      <c r="B20" s="11"/>
      <c r="C20" s="243"/>
      <c r="D20" s="243"/>
      <c r="E20" s="11"/>
      <c r="F20" s="11"/>
      <c r="G20" s="11"/>
      <c r="H20" s="11"/>
      <c r="I20" s="11"/>
      <c r="J20" s="11"/>
      <c r="K20" s="11"/>
      <c r="L20" s="11"/>
      <c r="M20" s="11"/>
      <c r="N20" s="251"/>
      <c r="O20" s="251"/>
      <c r="P20" s="11"/>
      <c r="Q20" s="11"/>
      <c r="R20" s="11"/>
      <c r="S20" s="252"/>
      <c r="T2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0" s="22"/>
      <c r="V20" s="22"/>
      <c r="W20" s="24"/>
      <c r="X20" s="65" t="e">
        <f>IF(tbl_TransDet_Enc[[#This Row],[Custom SR Type]]="",INDEX(SR_Lookup[Section Name],MATCH(tbl_TransDet_Enc[[#This Row],[Account]],SR_Lookup[Account],0)),tbl_TransDet_Enc[[#This Row],[Custom SR Type]])</f>
        <v>#N/A</v>
      </c>
      <c r="Y20" s="233" t="str">
        <f>TEXT(tbl_TransDet_Enc[[#This Row],[Project Id]],"000000")</f>
        <v>000000</v>
      </c>
      <c r="Z20" s="65" t="e">
        <f>INDEX(Table11[Description],MATCH(tbl_TransDet_Enc[[#This Row],[Account]],Table11[GL Account],0))</f>
        <v>#N/A</v>
      </c>
      <c r="AA2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1" spans="2:27">
      <c r="B21" s="11"/>
      <c r="C21" s="243"/>
      <c r="D21" s="243"/>
      <c r="E21" s="11"/>
      <c r="F21" s="11"/>
      <c r="G21" s="11"/>
      <c r="H21" s="11"/>
      <c r="I21" s="11"/>
      <c r="J21" s="11"/>
      <c r="K21" s="11"/>
      <c r="L21" s="11"/>
      <c r="M21" s="11"/>
      <c r="N21" s="251"/>
      <c r="O21" s="251"/>
      <c r="P21" s="11"/>
      <c r="Q21" s="11"/>
      <c r="R21" s="11"/>
      <c r="S21" s="252"/>
      <c r="T2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1" s="22"/>
      <c r="V21" s="22"/>
      <c r="W21" s="24"/>
      <c r="X21" s="65" t="e">
        <f>IF(tbl_TransDet_Enc[[#This Row],[Custom SR Type]]="",INDEX(SR_Lookup[Section Name],MATCH(tbl_TransDet_Enc[[#This Row],[Account]],SR_Lookup[Account],0)),tbl_TransDet_Enc[[#This Row],[Custom SR Type]])</f>
        <v>#N/A</v>
      </c>
      <c r="Y21" s="233" t="str">
        <f>TEXT(tbl_TransDet_Enc[[#This Row],[Project Id]],"000000")</f>
        <v>000000</v>
      </c>
      <c r="Z21" s="65" t="e">
        <f>INDEX(Table11[Description],MATCH(tbl_TransDet_Enc[[#This Row],[Account]],Table11[GL Account],0))</f>
        <v>#N/A</v>
      </c>
      <c r="AA2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2" spans="2:27">
      <c r="B22" s="11"/>
      <c r="C22" s="243"/>
      <c r="D22" s="243"/>
      <c r="E22" s="11"/>
      <c r="F22" s="11"/>
      <c r="G22" s="11"/>
      <c r="H22" s="11"/>
      <c r="I22" s="11"/>
      <c r="J22" s="11"/>
      <c r="K22" s="11"/>
      <c r="L22" s="11"/>
      <c r="M22" s="11"/>
      <c r="N22" s="251"/>
      <c r="O22" s="251"/>
      <c r="P22" s="11"/>
      <c r="Q22" s="11"/>
      <c r="R22" s="11"/>
      <c r="S22" s="252"/>
      <c r="T2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2" s="22"/>
      <c r="V22" s="22"/>
      <c r="W22" s="24"/>
      <c r="X22" s="65" t="e">
        <f>IF(tbl_TransDet_Enc[[#This Row],[Custom SR Type]]="",INDEX(SR_Lookup[Section Name],MATCH(tbl_TransDet_Enc[[#This Row],[Account]],SR_Lookup[Account],0)),tbl_TransDet_Enc[[#This Row],[Custom SR Type]])</f>
        <v>#N/A</v>
      </c>
      <c r="Y22" s="233" t="str">
        <f>TEXT(tbl_TransDet_Enc[[#This Row],[Project Id]],"000000")</f>
        <v>000000</v>
      </c>
      <c r="Z22" s="65" t="e">
        <f>INDEX(Table11[Description],MATCH(tbl_TransDet_Enc[[#This Row],[Account]],Table11[GL Account],0))</f>
        <v>#N/A</v>
      </c>
      <c r="AA2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3" spans="2:27">
      <c r="B23" s="11"/>
      <c r="C23" s="243"/>
      <c r="D23" s="243"/>
      <c r="E23" s="11"/>
      <c r="F23" s="11"/>
      <c r="G23" s="11"/>
      <c r="H23" s="11"/>
      <c r="I23" s="11"/>
      <c r="J23" s="11"/>
      <c r="K23" s="11"/>
      <c r="L23" s="11"/>
      <c r="M23" s="11"/>
      <c r="N23" s="251"/>
      <c r="O23" s="251"/>
      <c r="P23" s="11"/>
      <c r="Q23" s="11"/>
      <c r="R23" s="11"/>
      <c r="S23" s="252"/>
      <c r="T2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3" s="22"/>
      <c r="V23" s="22"/>
      <c r="W23" s="24"/>
      <c r="X23" s="65" t="e">
        <f>IF(tbl_TransDet_Enc[[#This Row],[Custom SR Type]]="",INDEX(SR_Lookup[Section Name],MATCH(tbl_TransDet_Enc[[#This Row],[Account]],SR_Lookup[Account],0)),tbl_TransDet_Enc[[#This Row],[Custom SR Type]])</f>
        <v>#N/A</v>
      </c>
      <c r="Y23" s="233" t="str">
        <f>TEXT(tbl_TransDet_Enc[[#This Row],[Project Id]],"000000")</f>
        <v>000000</v>
      </c>
      <c r="Z23" s="65" t="e">
        <f>INDEX(Table11[Description],MATCH(tbl_TransDet_Enc[[#This Row],[Account]],Table11[GL Account],0))</f>
        <v>#N/A</v>
      </c>
      <c r="AA2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4" spans="2:27">
      <c r="B24" s="11"/>
      <c r="C24" s="243"/>
      <c r="D24" s="243"/>
      <c r="E24" s="11"/>
      <c r="F24" s="11"/>
      <c r="G24" s="11"/>
      <c r="H24" s="11"/>
      <c r="I24" s="11"/>
      <c r="J24" s="11"/>
      <c r="K24" s="11"/>
      <c r="L24" s="11"/>
      <c r="M24" s="11"/>
      <c r="N24" s="251"/>
      <c r="O24" s="251"/>
      <c r="P24" s="11"/>
      <c r="Q24" s="11"/>
      <c r="R24" s="11"/>
      <c r="S24" s="252"/>
      <c r="T2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4" s="22"/>
      <c r="V24" s="22"/>
      <c r="W24" s="24"/>
      <c r="X24" s="65" t="e">
        <f>IF(tbl_TransDet_Enc[[#This Row],[Custom SR Type]]="",INDEX(SR_Lookup[Section Name],MATCH(tbl_TransDet_Enc[[#This Row],[Account]],SR_Lookup[Account],0)),tbl_TransDet_Enc[[#This Row],[Custom SR Type]])</f>
        <v>#N/A</v>
      </c>
      <c r="Y24" s="233" t="str">
        <f>TEXT(tbl_TransDet_Enc[[#This Row],[Project Id]],"000000")</f>
        <v>000000</v>
      </c>
      <c r="Z24" s="65" t="e">
        <f>INDEX(Table11[Description],MATCH(tbl_TransDet_Enc[[#This Row],[Account]],Table11[GL Account],0))</f>
        <v>#N/A</v>
      </c>
      <c r="AA2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5" spans="2:27">
      <c r="B25" s="11"/>
      <c r="C25" s="243"/>
      <c r="D25" s="243"/>
      <c r="E25" s="11"/>
      <c r="F25" s="11"/>
      <c r="G25" s="11"/>
      <c r="H25" s="11"/>
      <c r="I25" s="11"/>
      <c r="J25" s="11"/>
      <c r="K25" s="11"/>
      <c r="L25" s="11"/>
      <c r="M25" s="11"/>
      <c r="N25" s="251"/>
      <c r="O25" s="251"/>
      <c r="P25" s="11"/>
      <c r="Q25" s="11"/>
      <c r="R25" s="11"/>
      <c r="S25" s="252"/>
      <c r="T2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5" s="22"/>
      <c r="V25" s="22"/>
      <c r="W25" s="24"/>
      <c r="X25" s="65" t="e">
        <f>IF(tbl_TransDet_Enc[[#This Row],[Custom SR Type]]="",INDEX(SR_Lookup[Section Name],MATCH(tbl_TransDet_Enc[[#This Row],[Account]],SR_Lookup[Account],0)),tbl_TransDet_Enc[[#This Row],[Custom SR Type]])</f>
        <v>#N/A</v>
      </c>
      <c r="Y25" s="233" t="str">
        <f>TEXT(tbl_TransDet_Enc[[#This Row],[Project Id]],"000000")</f>
        <v>000000</v>
      </c>
      <c r="Z25" s="65" t="e">
        <f>INDEX(Table11[Description],MATCH(tbl_TransDet_Enc[[#This Row],[Account]],Table11[GL Account],0))</f>
        <v>#N/A</v>
      </c>
      <c r="AA2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6" spans="2:27">
      <c r="B26" s="11"/>
      <c r="C26" s="243"/>
      <c r="D26" s="243"/>
      <c r="E26" s="11"/>
      <c r="F26" s="11"/>
      <c r="G26" s="11"/>
      <c r="H26" s="11"/>
      <c r="I26" s="11"/>
      <c r="J26" s="11"/>
      <c r="K26" s="11"/>
      <c r="L26" s="11"/>
      <c r="M26" s="11"/>
      <c r="N26" s="251"/>
      <c r="O26" s="251"/>
      <c r="P26" s="11"/>
      <c r="Q26" s="11"/>
      <c r="R26" s="11"/>
      <c r="S26" s="252"/>
      <c r="T2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6" s="22"/>
      <c r="V26" s="22"/>
      <c r="W26" s="24"/>
      <c r="X26" s="65" t="e">
        <f>IF(tbl_TransDet_Enc[[#This Row],[Custom SR Type]]="",INDEX(SR_Lookup[Section Name],MATCH(tbl_TransDet_Enc[[#This Row],[Account]],SR_Lookup[Account],0)),tbl_TransDet_Enc[[#This Row],[Custom SR Type]])</f>
        <v>#N/A</v>
      </c>
      <c r="Y26" s="233" t="str">
        <f>TEXT(tbl_TransDet_Enc[[#This Row],[Project Id]],"000000")</f>
        <v>000000</v>
      </c>
      <c r="Z26" s="65" t="e">
        <f>INDEX(Table11[Description],MATCH(tbl_TransDet_Enc[[#This Row],[Account]],Table11[GL Account],0))</f>
        <v>#N/A</v>
      </c>
      <c r="AA2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7" spans="2:27">
      <c r="B27" s="11"/>
      <c r="C27" s="243"/>
      <c r="D27" s="243"/>
      <c r="E27" s="11"/>
      <c r="F27" s="11"/>
      <c r="G27" s="11"/>
      <c r="H27" s="11"/>
      <c r="I27" s="11"/>
      <c r="J27" s="11"/>
      <c r="K27" s="11"/>
      <c r="L27" s="11"/>
      <c r="M27" s="11"/>
      <c r="N27" s="251"/>
      <c r="O27" s="251"/>
      <c r="P27" s="11"/>
      <c r="Q27" s="11"/>
      <c r="R27" s="11"/>
      <c r="S27" s="252"/>
      <c r="T2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7" s="22"/>
      <c r="V27" s="22"/>
      <c r="W27" s="24"/>
      <c r="X27" s="65" t="e">
        <f>IF(tbl_TransDet_Enc[[#This Row],[Custom SR Type]]="",INDEX(SR_Lookup[Section Name],MATCH(tbl_TransDet_Enc[[#This Row],[Account]],SR_Lookup[Account],0)),tbl_TransDet_Enc[[#This Row],[Custom SR Type]])</f>
        <v>#N/A</v>
      </c>
      <c r="Y27" s="233" t="str">
        <f>TEXT(tbl_TransDet_Enc[[#This Row],[Project Id]],"000000")</f>
        <v>000000</v>
      </c>
      <c r="Z27" s="65" t="e">
        <f>INDEX(Table11[Description],MATCH(tbl_TransDet_Enc[[#This Row],[Account]],Table11[GL Account],0))</f>
        <v>#N/A</v>
      </c>
      <c r="AA2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8" spans="2:27">
      <c r="B28" s="11"/>
      <c r="C28" s="243"/>
      <c r="D28" s="243"/>
      <c r="E28" s="11"/>
      <c r="F28" s="11"/>
      <c r="G28" s="11"/>
      <c r="H28" s="11"/>
      <c r="I28" s="11"/>
      <c r="J28" s="11"/>
      <c r="K28" s="11"/>
      <c r="L28" s="11"/>
      <c r="M28" s="11"/>
      <c r="N28" s="251"/>
      <c r="O28" s="251"/>
      <c r="P28" s="11"/>
      <c r="Q28" s="11"/>
      <c r="R28" s="11"/>
      <c r="S28" s="252"/>
      <c r="T2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8" s="22"/>
      <c r="V28" s="22"/>
      <c r="W28" s="24"/>
      <c r="X28" s="65" t="e">
        <f>IF(tbl_TransDet_Enc[[#This Row],[Custom SR Type]]="",INDEX(SR_Lookup[Section Name],MATCH(tbl_TransDet_Enc[[#This Row],[Account]],SR_Lookup[Account],0)),tbl_TransDet_Enc[[#This Row],[Custom SR Type]])</f>
        <v>#N/A</v>
      </c>
      <c r="Y28" s="233" t="str">
        <f>TEXT(tbl_TransDet_Enc[[#This Row],[Project Id]],"000000")</f>
        <v>000000</v>
      </c>
      <c r="Z28" s="65" t="e">
        <f>INDEX(Table11[Description],MATCH(tbl_TransDet_Enc[[#This Row],[Account]],Table11[GL Account],0))</f>
        <v>#N/A</v>
      </c>
      <c r="AA2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29" spans="2:27">
      <c r="B29" s="11"/>
      <c r="C29" s="243"/>
      <c r="D29" s="243"/>
      <c r="E29" s="11"/>
      <c r="F29" s="11"/>
      <c r="G29" s="11"/>
      <c r="H29" s="11"/>
      <c r="I29" s="11"/>
      <c r="J29" s="11"/>
      <c r="K29" s="11"/>
      <c r="L29" s="11"/>
      <c r="M29" s="11"/>
      <c r="N29" s="251"/>
      <c r="O29" s="251"/>
      <c r="P29" s="11"/>
      <c r="Q29" s="11"/>
      <c r="R29" s="11"/>
      <c r="S29" s="252"/>
      <c r="T2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29" s="22"/>
      <c r="V29" s="22"/>
      <c r="W29" s="24"/>
      <c r="X29" s="65" t="e">
        <f>IF(tbl_TransDet_Enc[[#This Row],[Custom SR Type]]="",INDEX(SR_Lookup[Section Name],MATCH(tbl_TransDet_Enc[[#This Row],[Account]],SR_Lookup[Account],0)),tbl_TransDet_Enc[[#This Row],[Custom SR Type]])</f>
        <v>#N/A</v>
      </c>
      <c r="Y29" s="233" t="str">
        <f>TEXT(tbl_TransDet_Enc[[#This Row],[Project Id]],"000000")</f>
        <v>000000</v>
      </c>
      <c r="Z29" s="65" t="e">
        <f>INDEX(Table11[Description],MATCH(tbl_TransDet_Enc[[#This Row],[Account]],Table11[GL Account],0))</f>
        <v>#N/A</v>
      </c>
      <c r="AA2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0" spans="2:27">
      <c r="B30" s="11"/>
      <c r="C30" s="243"/>
      <c r="D30" s="243"/>
      <c r="E30" s="11"/>
      <c r="F30" s="11"/>
      <c r="G30" s="11"/>
      <c r="H30" s="11"/>
      <c r="I30" s="11"/>
      <c r="J30" s="11"/>
      <c r="K30" s="11"/>
      <c r="L30" s="11"/>
      <c r="M30" s="11"/>
      <c r="N30" s="251"/>
      <c r="O30" s="251"/>
      <c r="P30" s="11"/>
      <c r="Q30" s="11"/>
      <c r="R30" s="11"/>
      <c r="S30" s="252"/>
      <c r="T3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0" s="22"/>
      <c r="V30" s="22"/>
      <c r="W30" s="24"/>
      <c r="X30" s="65" t="e">
        <f>IF(tbl_TransDet_Enc[[#This Row],[Custom SR Type]]="",INDEX(SR_Lookup[Section Name],MATCH(tbl_TransDet_Enc[[#This Row],[Account]],SR_Lookup[Account],0)),tbl_TransDet_Enc[[#This Row],[Custom SR Type]])</f>
        <v>#N/A</v>
      </c>
      <c r="Y30" s="233" t="str">
        <f>TEXT(tbl_TransDet_Enc[[#This Row],[Project Id]],"000000")</f>
        <v>000000</v>
      </c>
      <c r="Z30" s="65" t="e">
        <f>INDEX(Table11[Description],MATCH(tbl_TransDet_Enc[[#This Row],[Account]],Table11[GL Account],0))</f>
        <v>#N/A</v>
      </c>
      <c r="AA3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1" spans="2:27">
      <c r="B31" s="11"/>
      <c r="C31" s="243"/>
      <c r="D31" s="243"/>
      <c r="E31" s="11"/>
      <c r="F31" s="11"/>
      <c r="G31" s="11"/>
      <c r="H31" s="11"/>
      <c r="I31" s="11"/>
      <c r="J31" s="11"/>
      <c r="K31" s="11"/>
      <c r="L31" s="11"/>
      <c r="M31" s="11"/>
      <c r="N31" s="251"/>
      <c r="O31" s="251"/>
      <c r="P31" s="11"/>
      <c r="Q31" s="11"/>
      <c r="R31" s="11"/>
      <c r="S31" s="252"/>
      <c r="T3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1" s="22"/>
      <c r="V31" s="22"/>
      <c r="W31" s="24"/>
      <c r="X31" s="65" t="e">
        <f>IF(tbl_TransDet_Enc[[#This Row],[Custom SR Type]]="",INDEX(SR_Lookup[Section Name],MATCH(tbl_TransDet_Enc[[#This Row],[Account]],SR_Lookup[Account],0)),tbl_TransDet_Enc[[#This Row],[Custom SR Type]])</f>
        <v>#N/A</v>
      </c>
      <c r="Y31" s="233" t="str">
        <f>TEXT(tbl_TransDet_Enc[[#This Row],[Project Id]],"000000")</f>
        <v>000000</v>
      </c>
      <c r="Z31" s="65" t="e">
        <f>INDEX(Table11[Description],MATCH(tbl_TransDet_Enc[[#This Row],[Account]],Table11[GL Account],0))</f>
        <v>#N/A</v>
      </c>
      <c r="AA3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2" spans="2:27">
      <c r="B32" s="11"/>
      <c r="C32" s="243"/>
      <c r="D32" s="243"/>
      <c r="E32" s="11"/>
      <c r="F32" s="11"/>
      <c r="G32" s="11"/>
      <c r="H32" s="11"/>
      <c r="I32" s="11"/>
      <c r="J32" s="11"/>
      <c r="K32" s="11"/>
      <c r="L32" s="11"/>
      <c r="M32" s="11"/>
      <c r="N32" s="251"/>
      <c r="O32" s="251"/>
      <c r="P32" s="11"/>
      <c r="Q32" s="11"/>
      <c r="R32" s="11"/>
      <c r="S32" s="252"/>
      <c r="T3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2" s="22"/>
      <c r="V32" s="22"/>
      <c r="W32" s="24"/>
      <c r="X32" s="65" t="e">
        <f>IF(tbl_TransDet_Enc[[#This Row],[Custom SR Type]]="",INDEX(SR_Lookup[Section Name],MATCH(tbl_TransDet_Enc[[#This Row],[Account]],SR_Lookup[Account],0)),tbl_TransDet_Enc[[#This Row],[Custom SR Type]])</f>
        <v>#N/A</v>
      </c>
      <c r="Y32" s="233" t="str">
        <f>TEXT(tbl_TransDet_Enc[[#This Row],[Project Id]],"000000")</f>
        <v>000000</v>
      </c>
      <c r="Z32" s="65" t="e">
        <f>INDEX(Table11[Description],MATCH(tbl_TransDet_Enc[[#This Row],[Account]],Table11[GL Account],0))</f>
        <v>#N/A</v>
      </c>
      <c r="AA3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3" spans="2:27">
      <c r="B33" s="11"/>
      <c r="C33" s="243"/>
      <c r="D33" s="243"/>
      <c r="E33" s="11"/>
      <c r="F33" s="11"/>
      <c r="G33" s="11"/>
      <c r="H33" s="11"/>
      <c r="I33" s="11"/>
      <c r="J33" s="11"/>
      <c r="K33" s="11"/>
      <c r="L33" s="11"/>
      <c r="M33" s="11"/>
      <c r="N33" s="251"/>
      <c r="O33" s="251"/>
      <c r="P33" s="11"/>
      <c r="Q33" s="11"/>
      <c r="R33" s="11"/>
      <c r="S33" s="252"/>
      <c r="T3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3" s="22"/>
      <c r="V33" s="22"/>
      <c r="W33" s="24"/>
      <c r="X33" s="65" t="e">
        <f>IF(tbl_TransDet_Enc[[#This Row],[Custom SR Type]]="",INDEX(SR_Lookup[Section Name],MATCH(tbl_TransDet_Enc[[#This Row],[Account]],SR_Lookup[Account],0)),tbl_TransDet_Enc[[#This Row],[Custom SR Type]])</f>
        <v>#N/A</v>
      </c>
      <c r="Y33" s="233" t="str">
        <f>TEXT(tbl_TransDet_Enc[[#This Row],[Project Id]],"000000")</f>
        <v>000000</v>
      </c>
      <c r="Z33" s="65" t="e">
        <f>INDEX(Table11[Description],MATCH(tbl_TransDet_Enc[[#This Row],[Account]],Table11[GL Account],0))</f>
        <v>#N/A</v>
      </c>
      <c r="AA3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4" spans="2:27">
      <c r="B34" s="11"/>
      <c r="C34" s="243"/>
      <c r="D34" s="243"/>
      <c r="E34" s="11"/>
      <c r="F34" s="11"/>
      <c r="G34" s="11"/>
      <c r="H34" s="11"/>
      <c r="I34" s="11"/>
      <c r="J34" s="11"/>
      <c r="K34" s="11"/>
      <c r="L34" s="11"/>
      <c r="M34" s="11"/>
      <c r="N34" s="251"/>
      <c r="O34" s="251"/>
      <c r="P34" s="11"/>
      <c r="Q34" s="11"/>
      <c r="R34" s="11"/>
      <c r="S34" s="252"/>
      <c r="T3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4" s="22"/>
      <c r="V34" s="22"/>
      <c r="W34" s="24"/>
      <c r="X34" s="65" t="e">
        <f>IF(tbl_TransDet_Enc[[#This Row],[Custom SR Type]]="",INDEX(SR_Lookup[Section Name],MATCH(tbl_TransDet_Enc[[#This Row],[Account]],SR_Lookup[Account],0)),tbl_TransDet_Enc[[#This Row],[Custom SR Type]])</f>
        <v>#N/A</v>
      </c>
      <c r="Y34" s="233" t="str">
        <f>TEXT(tbl_TransDet_Enc[[#This Row],[Project Id]],"000000")</f>
        <v>000000</v>
      </c>
      <c r="Z34" s="65" t="e">
        <f>INDEX(Table11[Description],MATCH(tbl_TransDet_Enc[[#This Row],[Account]],Table11[GL Account],0))</f>
        <v>#N/A</v>
      </c>
      <c r="AA3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5" spans="2:27">
      <c r="B35" s="11"/>
      <c r="C35" s="243"/>
      <c r="D35" s="243"/>
      <c r="E35" s="11"/>
      <c r="F35" s="11"/>
      <c r="G35" s="11"/>
      <c r="H35" s="11"/>
      <c r="I35" s="11"/>
      <c r="J35" s="11"/>
      <c r="K35" s="11"/>
      <c r="L35" s="11"/>
      <c r="M35" s="11"/>
      <c r="N35" s="251"/>
      <c r="O35" s="251"/>
      <c r="P35" s="11"/>
      <c r="Q35" s="11"/>
      <c r="R35" s="11"/>
      <c r="S35" s="252"/>
      <c r="T3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5" s="22"/>
      <c r="V35" s="22"/>
      <c r="W35" s="24"/>
      <c r="X35" s="65" t="e">
        <f>IF(tbl_TransDet_Enc[[#This Row],[Custom SR Type]]="",INDEX(SR_Lookup[Section Name],MATCH(tbl_TransDet_Enc[[#This Row],[Account]],SR_Lookup[Account],0)),tbl_TransDet_Enc[[#This Row],[Custom SR Type]])</f>
        <v>#N/A</v>
      </c>
      <c r="Y35" s="233" t="str">
        <f>TEXT(tbl_TransDet_Enc[[#This Row],[Project Id]],"000000")</f>
        <v>000000</v>
      </c>
      <c r="Z35" s="65" t="e">
        <f>INDEX(Table11[Description],MATCH(tbl_TransDet_Enc[[#This Row],[Account]],Table11[GL Account],0))</f>
        <v>#N/A</v>
      </c>
      <c r="AA3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6" spans="2:27">
      <c r="B36" s="11"/>
      <c r="C36" s="243"/>
      <c r="D36" s="243"/>
      <c r="E36" s="11"/>
      <c r="F36" s="11"/>
      <c r="G36" s="11"/>
      <c r="H36" s="11"/>
      <c r="I36" s="11"/>
      <c r="J36" s="11"/>
      <c r="K36" s="11"/>
      <c r="L36" s="11"/>
      <c r="M36" s="11"/>
      <c r="N36" s="251"/>
      <c r="O36" s="251"/>
      <c r="P36" s="11"/>
      <c r="Q36" s="11"/>
      <c r="R36" s="11"/>
      <c r="S36" s="252"/>
      <c r="T3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6" s="22"/>
      <c r="V36" s="22"/>
      <c r="W36" s="24"/>
      <c r="X36" s="65" t="e">
        <f>IF(tbl_TransDet_Enc[[#This Row],[Custom SR Type]]="",INDEX(SR_Lookup[Section Name],MATCH(tbl_TransDet_Enc[[#This Row],[Account]],SR_Lookup[Account],0)),tbl_TransDet_Enc[[#This Row],[Custom SR Type]])</f>
        <v>#N/A</v>
      </c>
      <c r="Y36" s="233" t="str">
        <f>TEXT(tbl_TransDet_Enc[[#This Row],[Project Id]],"000000")</f>
        <v>000000</v>
      </c>
      <c r="Z36" s="65" t="e">
        <f>INDEX(Table11[Description],MATCH(tbl_TransDet_Enc[[#This Row],[Account]],Table11[GL Account],0))</f>
        <v>#N/A</v>
      </c>
      <c r="AA3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7" spans="2:27">
      <c r="B37" s="11"/>
      <c r="C37" s="243"/>
      <c r="D37" s="243"/>
      <c r="E37" s="11"/>
      <c r="F37" s="11"/>
      <c r="G37" s="11"/>
      <c r="H37" s="11"/>
      <c r="I37" s="11"/>
      <c r="J37" s="11"/>
      <c r="K37" s="11"/>
      <c r="L37" s="11"/>
      <c r="M37" s="11"/>
      <c r="N37" s="251"/>
      <c r="O37" s="251"/>
      <c r="P37" s="11"/>
      <c r="Q37" s="11"/>
      <c r="R37" s="11"/>
      <c r="S37" s="252"/>
      <c r="T3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7" s="22"/>
      <c r="V37" s="22"/>
      <c r="W37" s="24"/>
      <c r="X37" s="65" t="e">
        <f>IF(tbl_TransDet_Enc[[#This Row],[Custom SR Type]]="",INDEX(SR_Lookup[Section Name],MATCH(tbl_TransDet_Enc[[#This Row],[Account]],SR_Lookup[Account],0)),tbl_TransDet_Enc[[#This Row],[Custom SR Type]])</f>
        <v>#N/A</v>
      </c>
      <c r="Y37" s="233" t="str">
        <f>TEXT(tbl_TransDet_Enc[[#This Row],[Project Id]],"000000")</f>
        <v>000000</v>
      </c>
      <c r="Z37" s="65" t="e">
        <f>INDEX(Table11[Description],MATCH(tbl_TransDet_Enc[[#This Row],[Account]],Table11[GL Account],0))</f>
        <v>#N/A</v>
      </c>
      <c r="AA3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8" spans="2:27">
      <c r="B38" s="11"/>
      <c r="C38" s="243"/>
      <c r="D38" s="243"/>
      <c r="E38" s="11"/>
      <c r="F38" s="11"/>
      <c r="G38" s="11"/>
      <c r="H38" s="11"/>
      <c r="I38" s="11"/>
      <c r="J38" s="11"/>
      <c r="K38" s="11"/>
      <c r="L38" s="11"/>
      <c r="M38" s="11"/>
      <c r="N38" s="251"/>
      <c r="O38" s="251"/>
      <c r="P38" s="11"/>
      <c r="Q38" s="11"/>
      <c r="R38" s="11"/>
      <c r="S38" s="252"/>
      <c r="T3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8" s="22"/>
      <c r="V38" s="22"/>
      <c r="W38" s="24"/>
      <c r="X38" s="65" t="e">
        <f>IF(tbl_TransDet_Enc[[#This Row],[Custom SR Type]]="",INDEX(SR_Lookup[Section Name],MATCH(tbl_TransDet_Enc[[#This Row],[Account]],SR_Lookup[Account],0)),tbl_TransDet_Enc[[#This Row],[Custom SR Type]])</f>
        <v>#N/A</v>
      </c>
      <c r="Y38" s="233" t="str">
        <f>TEXT(tbl_TransDet_Enc[[#This Row],[Project Id]],"000000")</f>
        <v>000000</v>
      </c>
      <c r="Z38" s="65" t="e">
        <f>INDEX(Table11[Description],MATCH(tbl_TransDet_Enc[[#This Row],[Account]],Table11[GL Account],0))</f>
        <v>#N/A</v>
      </c>
      <c r="AA3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39" spans="2:27">
      <c r="B39" s="11"/>
      <c r="C39" s="243"/>
      <c r="D39" s="243"/>
      <c r="E39" s="11"/>
      <c r="F39" s="11"/>
      <c r="G39" s="11"/>
      <c r="H39" s="11"/>
      <c r="I39" s="11"/>
      <c r="J39" s="11"/>
      <c r="K39" s="11"/>
      <c r="L39" s="11"/>
      <c r="M39" s="11"/>
      <c r="N39" s="251"/>
      <c r="O39" s="251"/>
      <c r="P39" s="11"/>
      <c r="Q39" s="11"/>
      <c r="R39" s="11"/>
      <c r="S39" s="252"/>
      <c r="T3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39" s="22"/>
      <c r="V39" s="22"/>
      <c r="W39" s="24"/>
      <c r="X39" s="65" t="e">
        <f>IF(tbl_TransDet_Enc[[#This Row],[Custom SR Type]]="",INDEX(SR_Lookup[Section Name],MATCH(tbl_TransDet_Enc[[#This Row],[Account]],SR_Lookup[Account],0)),tbl_TransDet_Enc[[#This Row],[Custom SR Type]])</f>
        <v>#N/A</v>
      </c>
      <c r="Y39" s="233" t="str">
        <f>TEXT(tbl_TransDet_Enc[[#This Row],[Project Id]],"000000")</f>
        <v>000000</v>
      </c>
      <c r="Z39" s="65" t="e">
        <f>INDEX(Table11[Description],MATCH(tbl_TransDet_Enc[[#This Row],[Account]],Table11[GL Account],0))</f>
        <v>#N/A</v>
      </c>
      <c r="AA3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0" spans="2:27">
      <c r="B40" s="11"/>
      <c r="C40" s="243"/>
      <c r="D40" s="243"/>
      <c r="E40" s="11"/>
      <c r="F40" s="11"/>
      <c r="G40" s="11"/>
      <c r="H40" s="11"/>
      <c r="I40" s="11"/>
      <c r="J40" s="11"/>
      <c r="K40" s="11"/>
      <c r="L40" s="11"/>
      <c r="M40" s="11"/>
      <c r="N40" s="251"/>
      <c r="O40" s="251"/>
      <c r="P40" s="11"/>
      <c r="Q40" s="11"/>
      <c r="R40" s="11"/>
      <c r="S40" s="252"/>
      <c r="T4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0" s="22"/>
      <c r="V40" s="22"/>
      <c r="W40" s="24"/>
      <c r="X40" s="65" t="e">
        <f>IF(tbl_TransDet_Enc[[#This Row],[Custom SR Type]]="",INDEX(SR_Lookup[Section Name],MATCH(tbl_TransDet_Enc[[#This Row],[Account]],SR_Lookup[Account],0)),tbl_TransDet_Enc[[#This Row],[Custom SR Type]])</f>
        <v>#N/A</v>
      </c>
      <c r="Y40" s="233" t="str">
        <f>TEXT(tbl_TransDet_Enc[[#This Row],[Project Id]],"000000")</f>
        <v>000000</v>
      </c>
      <c r="Z40" s="65" t="e">
        <f>INDEX(Table11[Description],MATCH(tbl_TransDet_Enc[[#This Row],[Account]],Table11[GL Account],0))</f>
        <v>#N/A</v>
      </c>
      <c r="AA4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1" spans="2:27">
      <c r="B41" s="11"/>
      <c r="C41" s="243"/>
      <c r="D41" s="243"/>
      <c r="E41" s="11"/>
      <c r="F41" s="11"/>
      <c r="G41" s="11"/>
      <c r="H41" s="11"/>
      <c r="I41" s="11"/>
      <c r="J41" s="11"/>
      <c r="K41" s="11"/>
      <c r="L41" s="11"/>
      <c r="M41" s="11"/>
      <c r="N41" s="251"/>
      <c r="O41" s="251"/>
      <c r="P41" s="11"/>
      <c r="Q41" s="11"/>
      <c r="R41" s="11"/>
      <c r="S41" s="252"/>
      <c r="T4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1" s="22"/>
      <c r="V41" s="22"/>
      <c r="W41" s="24"/>
      <c r="X41" s="65" t="e">
        <f>IF(tbl_TransDet_Enc[[#This Row],[Custom SR Type]]="",INDEX(SR_Lookup[Section Name],MATCH(tbl_TransDet_Enc[[#This Row],[Account]],SR_Lookup[Account],0)),tbl_TransDet_Enc[[#This Row],[Custom SR Type]])</f>
        <v>#N/A</v>
      </c>
      <c r="Y41" s="233" t="str">
        <f>TEXT(tbl_TransDet_Enc[[#This Row],[Project Id]],"000000")</f>
        <v>000000</v>
      </c>
      <c r="Z41" s="65" t="e">
        <f>INDEX(Table11[Description],MATCH(tbl_TransDet_Enc[[#This Row],[Account]],Table11[GL Account],0))</f>
        <v>#N/A</v>
      </c>
      <c r="AA4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2" spans="2:27">
      <c r="B42" s="11"/>
      <c r="C42" s="243"/>
      <c r="D42" s="243"/>
      <c r="E42" s="11"/>
      <c r="F42" s="11"/>
      <c r="G42" s="11"/>
      <c r="H42" s="11"/>
      <c r="I42" s="11"/>
      <c r="J42" s="11"/>
      <c r="K42" s="11"/>
      <c r="L42" s="11"/>
      <c r="M42" s="11"/>
      <c r="N42" s="251"/>
      <c r="O42" s="251"/>
      <c r="P42" s="11"/>
      <c r="Q42" s="11"/>
      <c r="R42" s="11"/>
      <c r="S42" s="252"/>
      <c r="T4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2" s="22"/>
      <c r="V42" s="22"/>
      <c r="W42" s="24"/>
      <c r="X42" s="65" t="e">
        <f>IF(tbl_TransDet_Enc[[#This Row],[Custom SR Type]]="",INDEX(SR_Lookup[Section Name],MATCH(tbl_TransDet_Enc[[#This Row],[Account]],SR_Lookup[Account],0)),tbl_TransDet_Enc[[#This Row],[Custom SR Type]])</f>
        <v>#N/A</v>
      </c>
      <c r="Y42" s="233" t="str">
        <f>TEXT(tbl_TransDet_Enc[[#This Row],[Project Id]],"000000")</f>
        <v>000000</v>
      </c>
      <c r="Z42" s="65" t="e">
        <f>INDEX(Table11[Description],MATCH(tbl_TransDet_Enc[[#This Row],[Account]],Table11[GL Account],0))</f>
        <v>#N/A</v>
      </c>
      <c r="AA4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3" spans="2:27">
      <c r="B43" s="11"/>
      <c r="C43" s="243"/>
      <c r="D43" s="243"/>
      <c r="E43" s="11"/>
      <c r="F43" s="11"/>
      <c r="G43" s="11"/>
      <c r="H43" s="11"/>
      <c r="I43" s="11"/>
      <c r="J43" s="11"/>
      <c r="K43" s="11"/>
      <c r="L43" s="11"/>
      <c r="M43" s="11"/>
      <c r="N43" s="251"/>
      <c r="O43" s="251"/>
      <c r="P43" s="11"/>
      <c r="Q43" s="11"/>
      <c r="R43" s="11"/>
      <c r="S43" s="252"/>
      <c r="T4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3" s="22"/>
      <c r="V43" s="22"/>
      <c r="W43" s="24"/>
      <c r="X43" s="65" t="e">
        <f>IF(tbl_TransDet_Enc[[#This Row],[Custom SR Type]]="",INDEX(SR_Lookup[Section Name],MATCH(tbl_TransDet_Enc[[#This Row],[Account]],SR_Lookup[Account],0)),tbl_TransDet_Enc[[#This Row],[Custom SR Type]])</f>
        <v>#N/A</v>
      </c>
      <c r="Y43" s="233" t="str">
        <f>TEXT(tbl_TransDet_Enc[[#This Row],[Project Id]],"000000")</f>
        <v>000000</v>
      </c>
      <c r="Z43" s="65" t="e">
        <f>INDEX(Table11[Description],MATCH(tbl_TransDet_Enc[[#This Row],[Account]],Table11[GL Account],0))</f>
        <v>#N/A</v>
      </c>
      <c r="AA4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4" spans="2:27">
      <c r="B44" s="11"/>
      <c r="C44" s="243"/>
      <c r="D44" s="243"/>
      <c r="E44" s="11"/>
      <c r="F44" s="11"/>
      <c r="G44" s="11"/>
      <c r="H44" s="11"/>
      <c r="I44" s="11"/>
      <c r="J44" s="11"/>
      <c r="K44" s="11"/>
      <c r="L44" s="11"/>
      <c r="M44" s="11"/>
      <c r="N44" s="251"/>
      <c r="O44" s="251"/>
      <c r="P44" s="11"/>
      <c r="Q44" s="11"/>
      <c r="R44" s="11"/>
      <c r="S44" s="252"/>
      <c r="T4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4" s="22"/>
      <c r="V44" s="22"/>
      <c r="W44" s="24"/>
      <c r="X44" s="65" t="e">
        <f>IF(tbl_TransDet_Enc[[#This Row],[Custom SR Type]]="",INDEX(SR_Lookup[Section Name],MATCH(tbl_TransDet_Enc[[#This Row],[Account]],SR_Lookup[Account],0)),tbl_TransDet_Enc[[#This Row],[Custom SR Type]])</f>
        <v>#N/A</v>
      </c>
      <c r="Y44" s="233" t="str">
        <f>TEXT(tbl_TransDet_Enc[[#This Row],[Project Id]],"000000")</f>
        <v>000000</v>
      </c>
      <c r="Z44" s="65" t="e">
        <f>INDEX(Table11[Description],MATCH(tbl_TransDet_Enc[[#This Row],[Account]],Table11[GL Account],0))</f>
        <v>#N/A</v>
      </c>
      <c r="AA4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5" spans="2:27">
      <c r="B45" s="11"/>
      <c r="C45" s="243"/>
      <c r="D45" s="243"/>
      <c r="E45" s="11"/>
      <c r="F45" s="11"/>
      <c r="G45" s="11"/>
      <c r="H45" s="11"/>
      <c r="I45" s="11"/>
      <c r="J45" s="11"/>
      <c r="K45" s="11"/>
      <c r="L45" s="11"/>
      <c r="M45" s="11"/>
      <c r="N45" s="251"/>
      <c r="O45" s="251"/>
      <c r="P45" s="11"/>
      <c r="Q45" s="11"/>
      <c r="R45" s="11"/>
      <c r="S45" s="252"/>
      <c r="T4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5" s="22"/>
      <c r="V45" s="22"/>
      <c r="W45" s="24"/>
      <c r="X45" s="65" t="e">
        <f>IF(tbl_TransDet_Enc[[#This Row],[Custom SR Type]]="",INDEX(SR_Lookup[Section Name],MATCH(tbl_TransDet_Enc[[#This Row],[Account]],SR_Lookup[Account],0)),tbl_TransDet_Enc[[#This Row],[Custom SR Type]])</f>
        <v>#N/A</v>
      </c>
      <c r="Y45" s="233" t="str">
        <f>TEXT(tbl_TransDet_Enc[[#This Row],[Project Id]],"000000")</f>
        <v>000000</v>
      </c>
      <c r="Z45" s="65" t="e">
        <f>INDEX(Table11[Description],MATCH(tbl_TransDet_Enc[[#This Row],[Account]],Table11[GL Account],0))</f>
        <v>#N/A</v>
      </c>
      <c r="AA4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6" spans="2:27">
      <c r="B46" s="11"/>
      <c r="C46" s="243"/>
      <c r="D46" s="243"/>
      <c r="E46" s="11"/>
      <c r="F46" s="11"/>
      <c r="G46" s="11"/>
      <c r="H46" s="11"/>
      <c r="I46" s="11"/>
      <c r="J46" s="11"/>
      <c r="K46" s="11"/>
      <c r="L46" s="11"/>
      <c r="M46" s="11"/>
      <c r="N46" s="251"/>
      <c r="O46" s="251"/>
      <c r="P46" s="11"/>
      <c r="Q46" s="11"/>
      <c r="R46" s="11"/>
      <c r="S46" s="252"/>
      <c r="T4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6" s="22"/>
      <c r="V46" s="22"/>
      <c r="W46" s="24"/>
      <c r="X46" s="65" t="e">
        <f>IF(tbl_TransDet_Enc[[#This Row],[Custom SR Type]]="",INDEX(SR_Lookup[Section Name],MATCH(tbl_TransDet_Enc[[#This Row],[Account]],SR_Lookup[Account],0)),tbl_TransDet_Enc[[#This Row],[Custom SR Type]])</f>
        <v>#N/A</v>
      </c>
      <c r="Y46" s="233" t="str">
        <f>TEXT(tbl_TransDet_Enc[[#This Row],[Project Id]],"000000")</f>
        <v>000000</v>
      </c>
      <c r="Z46" s="65" t="e">
        <f>INDEX(Table11[Description],MATCH(tbl_TransDet_Enc[[#This Row],[Account]],Table11[GL Account],0))</f>
        <v>#N/A</v>
      </c>
      <c r="AA4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7" spans="2:27">
      <c r="B47" s="11"/>
      <c r="C47" s="243"/>
      <c r="D47" s="243"/>
      <c r="E47" s="11"/>
      <c r="F47" s="11"/>
      <c r="G47" s="11"/>
      <c r="H47" s="11"/>
      <c r="I47" s="11"/>
      <c r="J47" s="11"/>
      <c r="K47" s="11"/>
      <c r="L47" s="11"/>
      <c r="M47" s="11"/>
      <c r="N47" s="251"/>
      <c r="O47" s="251"/>
      <c r="P47" s="11"/>
      <c r="Q47" s="11"/>
      <c r="R47" s="11"/>
      <c r="S47" s="252"/>
      <c r="T4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7" s="22"/>
      <c r="V47" s="22"/>
      <c r="W47" s="24"/>
      <c r="X47" s="65" t="e">
        <f>IF(tbl_TransDet_Enc[[#This Row],[Custom SR Type]]="",INDEX(SR_Lookup[Section Name],MATCH(tbl_TransDet_Enc[[#This Row],[Account]],SR_Lookup[Account],0)),tbl_TransDet_Enc[[#This Row],[Custom SR Type]])</f>
        <v>#N/A</v>
      </c>
      <c r="Y47" s="233" t="str">
        <f>TEXT(tbl_TransDet_Enc[[#This Row],[Project Id]],"000000")</f>
        <v>000000</v>
      </c>
      <c r="Z47" s="65" t="e">
        <f>INDEX(Table11[Description],MATCH(tbl_TransDet_Enc[[#This Row],[Account]],Table11[GL Account],0))</f>
        <v>#N/A</v>
      </c>
      <c r="AA4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8" spans="2:27">
      <c r="B48" s="11"/>
      <c r="C48" s="243"/>
      <c r="D48" s="243"/>
      <c r="E48" s="11"/>
      <c r="F48" s="11"/>
      <c r="G48" s="11"/>
      <c r="H48" s="11"/>
      <c r="I48" s="11"/>
      <c r="J48" s="11"/>
      <c r="K48" s="11"/>
      <c r="L48" s="11"/>
      <c r="M48" s="11"/>
      <c r="N48" s="251"/>
      <c r="O48" s="251"/>
      <c r="P48" s="11"/>
      <c r="Q48" s="11"/>
      <c r="R48" s="11"/>
      <c r="S48" s="252"/>
      <c r="T4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8" s="22"/>
      <c r="V48" s="22"/>
      <c r="W48" s="24"/>
      <c r="X48" s="65" t="e">
        <f>IF(tbl_TransDet_Enc[[#This Row],[Custom SR Type]]="",INDEX(SR_Lookup[Section Name],MATCH(tbl_TransDet_Enc[[#This Row],[Account]],SR_Lookup[Account],0)),tbl_TransDet_Enc[[#This Row],[Custom SR Type]])</f>
        <v>#N/A</v>
      </c>
      <c r="Y48" s="233" t="str">
        <f>TEXT(tbl_TransDet_Enc[[#This Row],[Project Id]],"000000")</f>
        <v>000000</v>
      </c>
      <c r="Z48" s="65" t="e">
        <f>INDEX(Table11[Description],MATCH(tbl_TransDet_Enc[[#This Row],[Account]],Table11[GL Account],0))</f>
        <v>#N/A</v>
      </c>
      <c r="AA4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49" spans="2:27">
      <c r="B49" s="11"/>
      <c r="C49" s="243"/>
      <c r="D49" s="243"/>
      <c r="E49" s="11"/>
      <c r="F49" s="11"/>
      <c r="G49" s="11"/>
      <c r="H49" s="11"/>
      <c r="I49" s="11"/>
      <c r="J49" s="11"/>
      <c r="K49" s="11"/>
      <c r="L49" s="11"/>
      <c r="M49" s="11"/>
      <c r="N49" s="251"/>
      <c r="O49" s="251"/>
      <c r="P49" s="11"/>
      <c r="Q49" s="11"/>
      <c r="R49" s="11"/>
      <c r="S49" s="252"/>
      <c r="T4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49" s="22"/>
      <c r="V49" s="22"/>
      <c r="W49" s="24"/>
      <c r="X49" s="65" t="e">
        <f>IF(tbl_TransDet_Enc[[#This Row],[Custom SR Type]]="",INDEX(SR_Lookup[Section Name],MATCH(tbl_TransDet_Enc[[#This Row],[Account]],SR_Lookup[Account],0)),tbl_TransDet_Enc[[#This Row],[Custom SR Type]])</f>
        <v>#N/A</v>
      </c>
      <c r="Y49" s="233" t="str">
        <f>TEXT(tbl_TransDet_Enc[[#This Row],[Project Id]],"000000")</f>
        <v>000000</v>
      </c>
      <c r="Z49" s="65" t="e">
        <f>INDEX(Table11[Description],MATCH(tbl_TransDet_Enc[[#This Row],[Account]],Table11[GL Account],0))</f>
        <v>#N/A</v>
      </c>
      <c r="AA4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0" spans="2:27">
      <c r="B50" s="11"/>
      <c r="C50" s="243"/>
      <c r="D50" s="243"/>
      <c r="E50" s="11"/>
      <c r="F50" s="11"/>
      <c r="G50" s="11"/>
      <c r="H50" s="11"/>
      <c r="I50" s="11"/>
      <c r="J50" s="11"/>
      <c r="K50" s="11"/>
      <c r="L50" s="11"/>
      <c r="M50" s="11"/>
      <c r="N50" s="251"/>
      <c r="O50" s="251"/>
      <c r="P50" s="11"/>
      <c r="Q50" s="11"/>
      <c r="R50" s="11"/>
      <c r="S50" s="252"/>
      <c r="T5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0" s="22"/>
      <c r="V50" s="22"/>
      <c r="W50" s="24"/>
      <c r="X50" s="65" t="e">
        <f>IF(tbl_TransDet_Enc[[#This Row],[Custom SR Type]]="",INDEX(SR_Lookup[Section Name],MATCH(tbl_TransDet_Enc[[#This Row],[Account]],SR_Lookup[Account],0)),tbl_TransDet_Enc[[#This Row],[Custom SR Type]])</f>
        <v>#N/A</v>
      </c>
      <c r="Y50" s="233" t="str">
        <f>TEXT(tbl_TransDet_Enc[[#This Row],[Project Id]],"000000")</f>
        <v>000000</v>
      </c>
      <c r="Z50" s="65" t="e">
        <f>INDEX(Table11[Description],MATCH(tbl_TransDet_Enc[[#This Row],[Account]],Table11[GL Account],0))</f>
        <v>#N/A</v>
      </c>
      <c r="AA5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1" spans="2:27">
      <c r="B51" s="11"/>
      <c r="C51" s="243"/>
      <c r="D51" s="243"/>
      <c r="E51" s="11"/>
      <c r="F51" s="11"/>
      <c r="G51" s="11"/>
      <c r="H51" s="11"/>
      <c r="I51" s="11"/>
      <c r="J51" s="11"/>
      <c r="K51" s="11"/>
      <c r="L51" s="11"/>
      <c r="M51" s="11"/>
      <c r="N51" s="251"/>
      <c r="O51" s="251"/>
      <c r="P51" s="11"/>
      <c r="Q51" s="11"/>
      <c r="R51" s="11"/>
      <c r="S51" s="252"/>
      <c r="T5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1" s="22"/>
      <c r="V51" s="22"/>
      <c r="W51" s="24"/>
      <c r="X51" s="65" t="e">
        <f>IF(tbl_TransDet_Enc[[#This Row],[Custom SR Type]]="",INDEX(SR_Lookup[Section Name],MATCH(tbl_TransDet_Enc[[#This Row],[Account]],SR_Lookup[Account],0)),tbl_TransDet_Enc[[#This Row],[Custom SR Type]])</f>
        <v>#N/A</v>
      </c>
      <c r="Y51" s="233" t="str">
        <f>TEXT(tbl_TransDet_Enc[[#This Row],[Project Id]],"000000")</f>
        <v>000000</v>
      </c>
      <c r="Z51" s="65" t="e">
        <f>INDEX(Table11[Description],MATCH(tbl_TransDet_Enc[[#This Row],[Account]],Table11[GL Account],0))</f>
        <v>#N/A</v>
      </c>
      <c r="AA5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2" spans="2:27">
      <c r="B52" s="11"/>
      <c r="C52" s="243"/>
      <c r="D52" s="243"/>
      <c r="E52" s="11"/>
      <c r="F52" s="11"/>
      <c r="G52" s="11"/>
      <c r="H52" s="11"/>
      <c r="I52" s="11"/>
      <c r="J52" s="11"/>
      <c r="K52" s="11"/>
      <c r="L52" s="11"/>
      <c r="M52" s="11"/>
      <c r="N52" s="251"/>
      <c r="O52" s="251"/>
      <c r="P52" s="11"/>
      <c r="Q52" s="11"/>
      <c r="R52" s="11"/>
      <c r="S52" s="252"/>
      <c r="T5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2" s="22"/>
      <c r="V52" s="22"/>
      <c r="W52" s="24"/>
      <c r="X52" s="65" t="e">
        <f>IF(tbl_TransDet_Enc[[#This Row],[Custom SR Type]]="",INDEX(SR_Lookup[Section Name],MATCH(tbl_TransDet_Enc[[#This Row],[Account]],SR_Lookup[Account],0)),tbl_TransDet_Enc[[#This Row],[Custom SR Type]])</f>
        <v>#N/A</v>
      </c>
      <c r="Y52" s="233" t="str">
        <f>TEXT(tbl_TransDet_Enc[[#This Row],[Project Id]],"000000")</f>
        <v>000000</v>
      </c>
      <c r="Z52" s="65" t="e">
        <f>INDEX(Table11[Description],MATCH(tbl_TransDet_Enc[[#This Row],[Account]],Table11[GL Account],0))</f>
        <v>#N/A</v>
      </c>
      <c r="AA5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3" spans="2:27">
      <c r="B53" s="11"/>
      <c r="C53" s="243"/>
      <c r="D53" s="243"/>
      <c r="E53" s="11"/>
      <c r="F53" s="11"/>
      <c r="G53" s="11"/>
      <c r="H53" s="11"/>
      <c r="I53" s="11"/>
      <c r="J53" s="11"/>
      <c r="K53" s="11"/>
      <c r="L53" s="11"/>
      <c r="M53" s="11"/>
      <c r="N53" s="251"/>
      <c r="O53" s="251"/>
      <c r="P53" s="11"/>
      <c r="Q53" s="11"/>
      <c r="R53" s="11"/>
      <c r="S53" s="252"/>
      <c r="T5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3" s="22"/>
      <c r="V53" s="22"/>
      <c r="W53" s="24"/>
      <c r="X53" s="65" t="e">
        <f>IF(tbl_TransDet_Enc[[#This Row],[Custom SR Type]]="",INDEX(SR_Lookup[Section Name],MATCH(tbl_TransDet_Enc[[#This Row],[Account]],SR_Lookup[Account],0)),tbl_TransDet_Enc[[#This Row],[Custom SR Type]])</f>
        <v>#N/A</v>
      </c>
      <c r="Y53" s="233" t="str">
        <f>TEXT(tbl_TransDet_Enc[[#This Row],[Project Id]],"000000")</f>
        <v>000000</v>
      </c>
      <c r="Z53" s="65" t="e">
        <f>INDEX(Table11[Description],MATCH(tbl_TransDet_Enc[[#This Row],[Account]],Table11[GL Account],0))</f>
        <v>#N/A</v>
      </c>
      <c r="AA5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4" spans="2:27">
      <c r="B54" s="11"/>
      <c r="C54" s="243"/>
      <c r="D54" s="243"/>
      <c r="E54" s="11"/>
      <c r="F54" s="11"/>
      <c r="G54" s="11"/>
      <c r="H54" s="11"/>
      <c r="I54" s="11"/>
      <c r="J54" s="11"/>
      <c r="K54" s="11"/>
      <c r="L54" s="11"/>
      <c r="M54" s="11"/>
      <c r="N54" s="251"/>
      <c r="O54" s="251"/>
      <c r="P54" s="11"/>
      <c r="Q54" s="11"/>
      <c r="R54" s="11"/>
      <c r="S54" s="252"/>
      <c r="T5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4" s="22"/>
      <c r="V54" s="22"/>
      <c r="W54" s="24"/>
      <c r="X54" s="65" t="e">
        <f>IF(tbl_TransDet_Enc[[#This Row],[Custom SR Type]]="",INDEX(SR_Lookup[Section Name],MATCH(tbl_TransDet_Enc[[#This Row],[Account]],SR_Lookup[Account],0)),tbl_TransDet_Enc[[#This Row],[Custom SR Type]])</f>
        <v>#N/A</v>
      </c>
      <c r="Y54" s="233" t="str">
        <f>TEXT(tbl_TransDet_Enc[[#This Row],[Project Id]],"000000")</f>
        <v>000000</v>
      </c>
      <c r="Z54" s="65" t="e">
        <f>INDEX(Table11[Description],MATCH(tbl_TransDet_Enc[[#This Row],[Account]],Table11[GL Account],0))</f>
        <v>#N/A</v>
      </c>
      <c r="AA5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5" spans="2:27">
      <c r="B55" s="11"/>
      <c r="C55" s="243"/>
      <c r="D55" s="243"/>
      <c r="E55" s="11"/>
      <c r="F55" s="11"/>
      <c r="G55" s="11"/>
      <c r="H55" s="11"/>
      <c r="I55" s="11"/>
      <c r="J55" s="11"/>
      <c r="K55" s="11"/>
      <c r="L55" s="11"/>
      <c r="M55" s="11"/>
      <c r="N55" s="251"/>
      <c r="O55" s="251"/>
      <c r="P55" s="11"/>
      <c r="Q55" s="11"/>
      <c r="R55" s="11"/>
      <c r="S55" s="252"/>
      <c r="T5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5" s="22"/>
      <c r="V55" s="22"/>
      <c r="W55" s="24"/>
      <c r="X55" s="65" t="e">
        <f>IF(tbl_TransDet_Enc[[#This Row],[Custom SR Type]]="",INDEX(SR_Lookup[Section Name],MATCH(tbl_TransDet_Enc[[#This Row],[Account]],SR_Lookup[Account],0)),tbl_TransDet_Enc[[#This Row],[Custom SR Type]])</f>
        <v>#N/A</v>
      </c>
      <c r="Y55" s="233" t="str">
        <f>TEXT(tbl_TransDet_Enc[[#This Row],[Project Id]],"000000")</f>
        <v>000000</v>
      </c>
      <c r="Z55" s="65" t="e">
        <f>INDEX(Table11[Description],MATCH(tbl_TransDet_Enc[[#This Row],[Account]],Table11[GL Account],0))</f>
        <v>#N/A</v>
      </c>
      <c r="AA5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6" spans="2:27">
      <c r="B56" s="11"/>
      <c r="C56" s="243"/>
      <c r="D56" s="243"/>
      <c r="E56" s="11"/>
      <c r="F56" s="11"/>
      <c r="G56" s="11"/>
      <c r="H56" s="11"/>
      <c r="I56" s="11"/>
      <c r="J56" s="11"/>
      <c r="K56" s="11"/>
      <c r="L56" s="11"/>
      <c r="M56" s="11"/>
      <c r="N56" s="251"/>
      <c r="O56" s="251"/>
      <c r="P56" s="11"/>
      <c r="Q56" s="11"/>
      <c r="R56" s="11"/>
      <c r="S56" s="252"/>
      <c r="T5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6" s="22"/>
      <c r="V56" s="22"/>
      <c r="W56" s="24"/>
      <c r="X56" s="65" t="e">
        <f>IF(tbl_TransDet_Enc[[#This Row],[Custom SR Type]]="",INDEX(SR_Lookup[Section Name],MATCH(tbl_TransDet_Enc[[#This Row],[Account]],SR_Lookup[Account],0)),tbl_TransDet_Enc[[#This Row],[Custom SR Type]])</f>
        <v>#N/A</v>
      </c>
      <c r="Y56" s="233" t="str">
        <f>TEXT(tbl_TransDet_Enc[[#This Row],[Project Id]],"000000")</f>
        <v>000000</v>
      </c>
      <c r="Z56" s="65" t="e">
        <f>INDEX(Table11[Description],MATCH(tbl_TransDet_Enc[[#This Row],[Account]],Table11[GL Account],0))</f>
        <v>#N/A</v>
      </c>
      <c r="AA5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7" spans="2:27">
      <c r="B57" s="11"/>
      <c r="C57" s="243"/>
      <c r="D57" s="243"/>
      <c r="E57" s="11"/>
      <c r="F57" s="11"/>
      <c r="G57" s="11"/>
      <c r="H57" s="11"/>
      <c r="I57" s="11"/>
      <c r="J57" s="11"/>
      <c r="K57" s="11"/>
      <c r="L57" s="11"/>
      <c r="M57" s="11"/>
      <c r="N57" s="251"/>
      <c r="O57" s="251"/>
      <c r="P57" s="11"/>
      <c r="Q57" s="11"/>
      <c r="R57" s="11"/>
      <c r="S57" s="252"/>
      <c r="T5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7" s="22"/>
      <c r="V57" s="22"/>
      <c r="W57" s="24"/>
      <c r="X57" s="65" t="e">
        <f>IF(tbl_TransDet_Enc[[#This Row],[Custom SR Type]]="",INDEX(SR_Lookup[Section Name],MATCH(tbl_TransDet_Enc[[#This Row],[Account]],SR_Lookup[Account],0)),tbl_TransDet_Enc[[#This Row],[Custom SR Type]])</f>
        <v>#N/A</v>
      </c>
      <c r="Y57" s="233" t="str">
        <f>TEXT(tbl_TransDet_Enc[[#This Row],[Project Id]],"000000")</f>
        <v>000000</v>
      </c>
      <c r="Z57" s="65" t="e">
        <f>INDEX(Table11[Description],MATCH(tbl_TransDet_Enc[[#This Row],[Account]],Table11[GL Account],0))</f>
        <v>#N/A</v>
      </c>
      <c r="AA5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8" spans="2:27">
      <c r="B58" s="11"/>
      <c r="C58" s="243"/>
      <c r="D58" s="243"/>
      <c r="E58" s="11"/>
      <c r="F58" s="11"/>
      <c r="G58" s="11"/>
      <c r="H58" s="11"/>
      <c r="I58" s="11"/>
      <c r="J58" s="11"/>
      <c r="K58" s="11"/>
      <c r="L58" s="11"/>
      <c r="M58" s="11"/>
      <c r="N58" s="251"/>
      <c r="O58" s="251"/>
      <c r="P58" s="11"/>
      <c r="Q58" s="11"/>
      <c r="R58" s="11"/>
      <c r="S58" s="252"/>
      <c r="T5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8" s="22"/>
      <c r="V58" s="22"/>
      <c r="W58" s="24"/>
      <c r="X58" s="65" t="e">
        <f>IF(tbl_TransDet_Enc[[#This Row],[Custom SR Type]]="",INDEX(SR_Lookup[Section Name],MATCH(tbl_TransDet_Enc[[#This Row],[Account]],SR_Lookup[Account],0)),tbl_TransDet_Enc[[#This Row],[Custom SR Type]])</f>
        <v>#N/A</v>
      </c>
      <c r="Y58" s="233" t="str">
        <f>TEXT(tbl_TransDet_Enc[[#This Row],[Project Id]],"000000")</f>
        <v>000000</v>
      </c>
      <c r="Z58" s="65" t="e">
        <f>INDEX(Table11[Description],MATCH(tbl_TransDet_Enc[[#This Row],[Account]],Table11[GL Account],0))</f>
        <v>#N/A</v>
      </c>
      <c r="AA5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59" spans="2:27">
      <c r="B59" s="11"/>
      <c r="C59" s="243"/>
      <c r="D59" s="243"/>
      <c r="E59" s="11"/>
      <c r="F59" s="11"/>
      <c r="G59" s="11"/>
      <c r="H59" s="11"/>
      <c r="I59" s="11"/>
      <c r="J59" s="11"/>
      <c r="K59" s="11"/>
      <c r="L59" s="11"/>
      <c r="M59" s="11"/>
      <c r="N59" s="251"/>
      <c r="O59" s="251"/>
      <c r="P59" s="11"/>
      <c r="Q59" s="11"/>
      <c r="R59" s="11"/>
      <c r="S59" s="252"/>
      <c r="T5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59" s="22"/>
      <c r="V59" s="22"/>
      <c r="W59" s="24"/>
      <c r="X59" s="65" t="e">
        <f>IF(tbl_TransDet_Enc[[#This Row],[Custom SR Type]]="",INDEX(SR_Lookup[Section Name],MATCH(tbl_TransDet_Enc[[#This Row],[Account]],SR_Lookup[Account],0)),tbl_TransDet_Enc[[#This Row],[Custom SR Type]])</f>
        <v>#N/A</v>
      </c>
      <c r="Y59" s="233" t="str">
        <f>TEXT(tbl_TransDet_Enc[[#This Row],[Project Id]],"000000")</f>
        <v>000000</v>
      </c>
      <c r="Z59" s="65" t="e">
        <f>INDEX(Table11[Description],MATCH(tbl_TransDet_Enc[[#This Row],[Account]],Table11[GL Account],0))</f>
        <v>#N/A</v>
      </c>
      <c r="AA5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0" spans="2:27">
      <c r="B60" s="11"/>
      <c r="C60" s="243"/>
      <c r="D60" s="243"/>
      <c r="E60" s="11"/>
      <c r="F60" s="11"/>
      <c r="G60" s="11"/>
      <c r="H60" s="11"/>
      <c r="I60" s="11"/>
      <c r="J60" s="11"/>
      <c r="K60" s="11"/>
      <c r="L60" s="11"/>
      <c r="M60" s="11"/>
      <c r="N60" s="251"/>
      <c r="O60" s="251"/>
      <c r="P60" s="11"/>
      <c r="Q60" s="11"/>
      <c r="R60" s="11"/>
      <c r="S60" s="252"/>
      <c r="T6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0" s="22"/>
      <c r="V60" s="22"/>
      <c r="W60" s="24"/>
      <c r="X60" s="65" t="e">
        <f>IF(tbl_TransDet_Enc[[#This Row],[Custom SR Type]]="",INDEX(SR_Lookup[Section Name],MATCH(tbl_TransDet_Enc[[#This Row],[Account]],SR_Lookup[Account],0)),tbl_TransDet_Enc[[#This Row],[Custom SR Type]])</f>
        <v>#N/A</v>
      </c>
      <c r="Y60" s="233" t="str">
        <f>TEXT(tbl_TransDet_Enc[[#This Row],[Project Id]],"000000")</f>
        <v>000000</v>
      </c>
      <c r="Z60" s="65" t="e">
        <f>INDEX(Table11[Description],MATCH(tbl_TransDet_Enc[[#This Row],[Account]],Table11[GL Account],0))</f>
        <v>#N/A</v>
      </c>
      <c r="AA6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1" spans="2:27">
      <c r="B61" s="11"/>
      <c r="C61" s="243"/>
      <c r="D61" s="243"/>
      <c r="E61" s="11"/>
      <c r="F61" s="11"/>
      <c r="G61" s="11"/>
      <c r="H61" s="11"/>
      <c r="I61" s="11"/>
      <c r="J61" s="11"/>
      <c r="K61" s="11"/>
      <c r="L61" s="11"/>
      <c r="M61" s="11"/>
      <c r="N61" s="251"/>
      <c r="O61" s="251"/>
      <c r="P61" s="11"/>
      <c r="Q61" s="11"/>
      <c r="R61" s="11"/>
      <c r="S61" s="252"/>
      <c r="T6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1" s="22"/>
      <c r="V61" s="22"/>
      <c r="W61" s="24"/>
      <c r="X61" s="65" t="e">
        <f>IF(tbl_TransDet_Enc[[#This Row],[Custom SR Type]]="",INDEX(SR_Lookup[Section Name],MATCH(tbl_TransDet_Enc[[#This Row],[Account]],SR_Lookup[Account],0)),tbl_TransDet_Enc[[#This Row],[Custom SR Type]])</f>
        <v>#N/A</v>
      </c>
      <c r="Y61" s="233" t="str">
        <f>TEXT(tbl_TransDet_Enc[[#This Row],[Project Id]],"000000")</f>
        <v>000000</v>
      </c>
      <c r="Z61" s="65" t="e">
        <f>INDEX(Table11[Description],MATCH(tbl_TransDet_Enc[[#This Row],[Account]],Table11[GL Account],0))</f>
        <v>#N/A</v>
      </c>
      <c r="AA6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2" spans="2:27">
      <c r="B62" s="11"/>
      <c r="C62" s="243"/>
      <c r="D62" s="243"/>
      <c r="E62" s="11"/>
      <c r="F62" s="11"/>
      <c r="G62" s="11"/>
      <c r="H62" s="11"/>
      <c r="I62" s="11"/>
      <c r="J62" s="11"/>
      <c r="K62" s="11"/>
      <c r="L62" s="11"/>
      <c r="M62" s="11"/>
      <c r="N62" s="251"/>
      <c r="O62" s="251"/>
      <c r="P62" s="11"/>
      <c r="Q62" s="11"/>
      <c r="R62" s="11"/>
      <c r="S62" s="252"/>
      <c r="T6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2" s="22"/>
      <c r="V62" s="22"/>
      <c r="W62" s="24"/>
      <c r="X62" s="65" t="e">
        <f>IF(tbl_TransDet_Enc[[#This Row],[Custom SR Type]]="",INDEX(SR_Lookup[Section Name],MATCH(tbl_TransDet_Enc[[#This Row],[Account]],SR_Lookup[Account],0)),tbl_TransDet_Enc[[#This Row],[Custom SR Type]])</f>
        <v>#N/A</v>
      </c>
      <c r="Y62" s="233" t="str">
        <f>TEXT(tbl_TransDet_Enc[[#This Row],[Project Id]],"000000")</f>
        <v>000000</v>
      </c>
      <c r="Z62" s="65" t="e">
        <f>INDEX(Table11[Description],MATCH(tbl_TransDet_Enc[[#This Row],[Account]],Table11[GL Account],0))</f>
        <v>#N/A</v>
      </c>
      <c r="AA6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3" spans="2:27">
      <c r="B63" s="11"/>
      <c r="C63" s="243"/>
      <c r="D63" s="243"/>
      <c r="E63" s="11"/>
      <c r="F63" s="11"/>
      <c r="G63" s="11"/>
      <c r="H63" s="11"/>
      <c r="I63" s="11"/>
      <c r="J63" s="11"/>
      <c r="K63" s="11"/>
      <c r="L63" s="11"/>
      <c r="M63" s="11"/>
      <c r="N63" s="251"/>
      <c r="O63" s="251"/>
      <c r="P63" s="11"/>
      <c r="Q63" s="11"/>
      <c r="R63" s="11"/>
      <c r="S63" s="252"/>
      <c r="T6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3" s="22"/>
      <c r="V63" s="22"/>
      <c r="W63" s="24"/>
      <c r="X63" s="65" t="e">
        <f>IF(tbl_TransDet_Enc[[#This Row],[Custom SR Type]]="",INDEX(SR_Lookup[Section Name],MATCH(tbl_TransDet_Enc[[#This Row],[Account]],SR_Lookup[Account],0)),tbl_TransDet_Enc[[#This Row],[Custom SR Type]])</f>
        <v>#N/A</v>
      </c>
      <c r="Y63" s="233" t="str">
        <f>TEXT(tbl_TransDet_Enc[[#This Row],[Project Id]],"000000")</f>
        <v>000000</v>
      </c>
      <c r="Z63" s="65" t="e">
        <f>INDEX(Table11[Description],MATCH(tbl_TransDet_Enc[[#This Row],[Account]],Table11[GL Account],0))</f>
        <v>#N/A</v>
      </c>
      <c r="AA6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4" spans="2:27">
      <c r="B64" s="11"/>
      <c r="C64" s="243"/>
      <c r="D64" s="243"/>
      <c r="E64" s="11"/>
      <c r="F64" s="11"/>
      <c r="G64" s="11"/>
      <c r="H64" s="11"/>
      <c r="I64" s="11"/>
      <c r="J64" s="11"/>
      <c r="K64" s="11"/>
      <c r="L64" s="11"/>
      <c r="M64" s="11"/>
      <c r="N64" s="251"/>
      <c r="O64" s="251"/>
      <c r="P64" s="11"/>
      <c r="Q64" s="11"/>
      <c r="R64" s="11"/>
      <c r="S64" s="252"/>
      <c r="T6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4" s="22"/>
      <c r="V64" s="22"/>
      <c r="W64" s="24"/>
      <c r="X64" s="65" t="e">
        <f>IF(tbl_TransDet_Enc[[#This Row],[Custom SR Type]]="",INDEX(SR_Lookup[Section Name],MATCH(tbl_TransDet_Enc[[#This Row],[Account]],SR_Lookup[Account],0)),tbl_TransDet_Enc[[#This Row],[Custom SR Type]])</f>
        <v>#N/A</v>
      </c>
      <c r="Y64" s="233" t="str">
        <f>TEXT(tbl_TransDet_Enc[[#This Row],[Project Id]],"000000")</f>
        <v>000000</v>
      </c>
      <c r="Z64" s="65" t="e">
        <f>INDEX(Table11[Description],MATCH(tbl_TransDet_Enc[[#This Row],[Account]],Table11[GL Account],0))</f>
        <v>#N/A</v>
      </c>
      <c r="AA6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5" spans="2:27">
      <c r="B65" s="11"/>
      <c r="C65" s="243"/>
      <c r="D65" s="243"/>
      <c r="E65" s="11"/>
      <c r="F65" s="11"/>
      <c r="G65" s="11"/>
      <c r="H65" s="11"/>
      <c r="I65" s="11"/>
      <c r="J65" s="11"/>
      <c r="K65" s="11"/>
      <c r="L65" s="11"/>
      <c r="M65" s="11"/>
      <c r="N65" s="251"/>
      <c r="O65" s="251"/>
      <c r="P65" s="11"/>
      <c r="Q65" s="11"/>
      <c r="R65" s="11"/>
      <c r="S65" s="252"/>
      <c r="T6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5" s="22"/>
      <c r="V65" s="22"/>
      <c r="W65" s="24"/>
      <c r="X65" s="65" t="e">
        <f>IF(tbl_TransDet_Enc[[#This Row],[Custom SR Type]]="",INDEX(SR_Lookup[Section Name],MATCH(tbl_TransDet_Enc[[#This Row],[Account]],SR_Lookup[Account],0)),tbl_TransDet_Enc[[#This Row],[Custom SR Type]])</f>
        <v>#N/A</v>
      </c>
      <c r="Y65" s="233" t="str">
        <f>TEXT(tbl_TransDet_Enc[[#This Row],[Project Id]],"000000")</f>
        <v>000000</v>
      </c>
      <c r="Z65" s="65" t="e">
        <f>INDEX(Table11[Description],MATCH(tbl_TransDet_Enc[[#This Row],[Account]],Table11[GL Account],0))</f>
        <v>#N/A</v>
      </c>
      <c r="AA6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6" spans="2:27">
      <c r="B66" s="11"/>
      <c r="C66" s="243"/>
      <c r="D66" s="243"/>
      <c r="E66" s="11"/>
      <c r="F66" s="11"/>
      <c r="G66" s="11"/>
      <c r="H66" s="11"/>
      <c r="I66" s="11"/>
      <c r="J66" s="11"/>
      <c r="K66" s="11"/>
      <c r="L66" s="11"/>
      <c r="M66" s="11"/>
      <c r="N66" s="251"/>
      <c r="O66" s="251"/>
      <c r="P66" s="11"/>
      <c r="Q66" s="11"/>
      <c r="R66" s="11"/>
      <c r="S66" s="252"/>
      <c r="T6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6" s="22"/>
      <c r="V66" s="22"/>
      <c r="W66" s="24"/>
      <c r="X66" s="65" t="e">
        <f>IF(tbl_TransDet_Enc[[#This Row],[Custom SR Type]]="",INDEX(SR_Lookup[Section Name],MATCH(tbl_TransDet_Enc[[#This Row],[Account]],SR_Lookup[Account],0)),tbl_TransDet_Enc[[#This Row],[Custom SR Type]])</f>
        <v>#N/A</v>
      </c>
      <c r="Y66" s="233" t="str">
        <f>TEXT(tbl_TransDet_Enc[[#This Row],[Project Id]],"000000")</f>
        <v>000000</v>
      </c>
      <c r="Z66" s="65" t="e">
        <f>INDEX(Table11[Description],MATCH(tbl_TransDet_Enc[[#This Row],[Account]],Table11[GL Account],0))</f>
        <v>#N/A</v>
      </c>
      <c r="AA6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7" spans="2:27">
      <c r="B67" s="11"/>
      <c r="C67" s="243"/>
      <c r="D67" s="243"/>
      <c r="E67" s="11"/>
      <c r="F67" s="11"/>
      <c r="G67" s="11"/>
      <c r="H67" s="11"/>
      <c r="I67" s="11"/>
      <c r="J67" s="11"/>
      <c r="K67" s="11"/>
      <c r="L67" s="11"/>
      <c r="M67" s="11"/>
      <c r="N67" s="251"/>
      <c r="O67" s="251"/>
      <c r="P67" s="11"/>
      <c r="Q67" s="11"/>
      <c r="R67" s="11"/>
      <c r="S67" s="252"/>
      <c r="T6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7" s="22"/>
      <c r="V67" s="22"/>
      <c r="W67" s="24"/>
      <c r="X67" s="65" t="e">
        <f>IF(tbl_TransDet_Enc[[#This Row],[Custom SR Type]]="",INDEX(SR_Lookup[Section Name],MATCH(tbl_TransDet_Enc[[#This Row],[Account]],SR_Lookup[Account],0)),tbl_TransDet_Enc[[#This Row],[Custom SR Type]])</f>
        <v>#N/A</v>
      </c>
      <c r="Y67" s="233" t="str">
        <f>TEXT(tbl_TransDet_Enc[[#This Row],[Project Id]],"000000")</f>
        <v>000000</v>
      </c>
      <c r="Z67" s="65" t="e">
        <f>INDEX(Table11[Description],MATCH(tbl_TransDet_Enc[[#This Row],[Account]],Table11[GL Account],0))</f>
        <v>#N/A</v>
      </c>
      <c r="AA6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8" spans="2:27">
      <c r="B68" s="11"/>
      <c r="C68" s="243"/>
      <c r="D68" s="243"/>
      <c r="E68" s="11"/>
      <c r="F68" s="11"/>
      <c r="G68" s="11"/>
      <c r="H68" s="11"/>
      <c r="I68" s="11"/>
      <c r="J68" s="11"/>
      <c r="K68" s="11"/>
      <c r="L68" s="11"/>
      <c r="M68" s="11"/>
      <c r="N68" s="251"/>
      <c r="O68" s="251"/>
      <c r="P68" s="11"/>
      <c r="Q68" s="11"/>
      <c r="R68" s="11"/>
      <c r="S68" s="252"/>
      <c r="T6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8" s="22"/>
      <c r="V68" s="22"/>
      <c r="W68" s="24"/>
      <c r="X68" s="65" t="e">
        <f>IF(tbl_TransDet_Enc[[#This Row],[Custom SR Type]]="",INDEX(SR_Lookup[Section Name],MATCH(tbl_TransDet_Enc[[#This Row],[Account]],SR_Lookup[Account],0)),tbl_TransDet_Enc[[#This Row],[Custom SR Type]])</f>
        <v>#N/A</v>
      </c>
      <c r="Y68" s="233" t="str">
        <f>TEXT(tbl_TransDet_Enc[[#This Row],[Project Id]],"000000")</f>
        <v>000000</v>
      </c>
      <c r="Z68" s="65" t="e">
        <f>INDEX(Table11[Description],MATCH(tbl_TransDet_Enc[[#This Row],[Account]],Table11[GL Account],0))</f>
        <v>#N/A</v>
      </c>
      <c r="AA6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69" spans="2:27">
      <c r="B69" s="11"/>
      <c r="C69" s="243"/>
      <c r="D69" s="243"/>
      <c r="E69" s="11"/>
      <c r="F69" s="11"/>
      <c r="G69" s="11"/>
      <c r="H69" s="11"/>
      <c r="I69" s="11"/>
      <c r="J69" s="11"/>
      <c r="K69" s="11"/>
      <c r="L69" s="11"/>
      <c r="M69" s="11"/>
      <c r="N69" s="251"/>
      <c r="O69" s="251"/>
      <c r="P69" s="11"/>
      <c r="Q69" s="11"/>
      <c r="R69" s="11"/>
      <c r="S69" s="252"/>
      <c r="T6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69" s="22"/>
      <c r="V69" s="22"/>
      <c r="W69" s="24"/>
      <c r="X69" s="65" t="e">
        <f>IF(tbl_TransDet_Enc[[#This Row],[Custom SR Type]]="",INDEX(SR_Lookup[Section Name],MATCH(tbl_TransDet_Enc[[#This Row],[Account]],SR_Lookup[Account],0)),tbl_TransDet_Enc[[#This Row],[Custom SR Type]])</f>
        <v>#N/A</v>
      </c>
      <c r="Y69" s="233" t="str">
        <f>TEXT(tbl_TransDet_Enc[[#This Row],[Project Id]],"000000")</f>
        <v>000000</v>
      </c>
      <c r="Z69" s="65" t="e">
        <f>INDEX(Table11[Description],MATCH(tbl_TransDet_Enc[[#This Row],[Account]],Table11[GL Account],0))</f>
        <v>#N/A</v>
      </c>
      <c r="AA6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0" spans="2:27">
      <c r="B70" s="11"/>
      <c r="C70" s="243"/>
      <c r="D70" s="243"/>
      <c r="E70" s="11"/>
      <c r="F70" s="11"/>
      <c r="G70" s="11"/>
      <c r="H70" s="11"/>
      <c r="I70" s="11"/>
      <c r="J70" s="11"/>
      <c r="K70" s="11"/>
      <c r="L70" s="11"/>
      <c r="M70" s="11"/>
      <c r="N70" s="251"/>
      <c r="O70" s="251"/>
      <c r="P70" s="11"/>
      <c r="Q70" s="11"/>
      <c r="R70" s="11"/>
      <c r="S70" s="252"/>
      <c r="T7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0" s="22"/>
      <c r="V70" s="22"/>
      <c r="W70" s="24"/>
      <c r="X70" s="65" t="e">
        <f>IF(tbl_TransDet_Enc[[#This Row],[Custom SR Type]]="",INDEX(SR_Lookup[Section Name],MATCH(tbl_TransDet_Enc[[#This Row],[Account]],SR_Lookup[Account],0)),tbl_TransDet_Enc[[#This Row],[Custom SR Type]])</f>
        <v>#N/A</v>
      </c>
      <c r="Y70" s="233" t="str">
        <f>TEXT(tbl_TransDet_Enc[[#This Row],[Project Id]],"000000")</f>
        <v>000000</v>
      </c>
      <c r="Z70" s="65" t="e">
        <f>INDEX(Table11[Description],MATCH(tbl_TransDet_Enc[[#This Row],[Account]],Table11[GL Account],0))</f>
        <v>#N/A</v>
      </c>
      <c r="AA7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1" spans="2:27">
      <c r="B71" s="11"/>
      <c r="C71" s="243"/>
      <c r="D71" s="243"/>
      <c r="E71" s="11"/>
      <c r="F71" s="11"/>
      <c r="G71" s="11"/>
      <c r="H71" s="11"/>
      <c r="I71" s="11"/>
      <c r="J71" s="11"/>
      <c r="K71" s="11"/>
      <c r="L71" s="11"/>
      <c r="M71" s="11"/>
      <c r="N71" s="251"/>
      <c r="O71" s="251"/>
      <c r="P71" s="11"/>
      <c r="Q71" s="11"/>
      <c r="R71" s="11"/>
      <c r="S71" s="252"/>
      <c r="T7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1" s="22"/>
      <c r="V71" s="22"/>
      <c r="W71" s="24"/>
      <c r="X71" s="65" t="e">
        <f>IF(tbl_TransDet_Enc[[#This Row],[Custom SR Type]]="",INDEX(SR_Lookup[Section Name],MATCH(tbl_TransDet_Enc[[#This Row],[Account]],SR_Lookup[Account],0)),tbl_TransDet_Enc[[#This Row],[Custom SR Type]])</f>
        <v>#N/A</v>
      </c>
      <c r="Y71" s="233" t="str">
        <f>TEXT(tbl_TransDet_Enc[[#This Row],[Project Id]],"000000")</f>
        <v>000000</v>
      </c>
      <c r="Z71" s="65" t="e">
        <f>INDEX(Table11[Description],MATCH(tbl_TransDet_Enc[[#This Row],[Account]],Table11[GL Account],0))</f>
        <v>#N/A</v>
      </c>
      <c r="AA7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2" spans="2:27">
      <c r="B72" s="11"/>
      <c r="C72" s="243"/>
      <c r="D72" s="243"/>
      <c r="E72" s="11"/>
      <c r="F72" s="11"/>
      <c r="G72" s="11"/>
      <c r="H72" s="11"/>
      <c r="I72" s="11"/>
      <c r="J72" s="11"/>
      <c r="K72" s="11"/>
      <c r="L72" s="11"/>
      <c r="M72" s="11"/>
      <c r="N72" s="251"/>
      <c r="O72" s="251"/>
      <c r="P72" s="11"/>
      <c r="Q72" s="11"/>
      <c r="R72" s="11"/>
      <c r="S72" s="252"/>
      <c r="T7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2" s="22"/>
      <c r="V72" s="22"/>
      <c r="W72" s="24"/>
      <c r="X72" s="65" t="e">
        <f>IF(tbl_TransDet_Enc[[#This Row],[Custom SR Type]]="",INDEX(SR_Lookup[Section Name],MATCH(tbl_TransDet_Enc[[#This Row],[Account]],SR_Lookup[Account],0)),tbl_TransDet_Enc[[#This Row],[Custom SR Type]])</f>
        <v>#N/A</v>
      </c>
      <c r="Y72" s="233" t="str">
        <f>TEXT(tbl_TransDet_Enc[[#This Row],[Project Id]],"000000")</f>
        <v>000000</v>
      </c>
      <c r="Z72" s="65" t="e">
        <f>INDEX(Table11[Description],MATCH(tbl_TransDet_Enc[[#This Row],[Account]],Table11[GL Account],0))</f>
        <v>#N/A</v>
      </c>
      <c r="AA7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3" spans="2:27">
      <c r="B73" s="11"/>
      <c r="C73" s="243"/>
      <c r="D73" s="243"/>
      <c r="E73" s="11"/>
      <c r="F73" s="11"/>
      <c r="G73" s="11"/>
      <c r="H73" s="11"/>
      <c r="I73" s="11"/>
      <c r="J73" s="11"/>
      <c r="K73" s="11"/>
      <c r="L73" s="11"/>
      <c r="M73" s="11"/>
      <c r="N73" s="251"/>
      <c r="O73" s="251"/>
      <c r="P73" s="11"/>
      <c r="Q73" s="11"/>
      <c r="R73" s="11"/>
      <c r="S73" s="252"/>
      <c r="T7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3" s="22"/>
      <c r="V73" s="22"/>
      <c r="W73" s="24"/>
      <c r="X73" s="65" t="e">
        <f>IF(tbl_TransDet_Enc[[#This Row],[Custom SR Type]]="",INDEX(SR_Lookup[Section Name],MATCH(tbl_TransDet_Enc[[#This Row],[Account]],SR_Lookup[Account],0)),tbl_TransDet_Enc[[#This Row],[Custom SR Type]])</f>
        <v>#N/A</v>
      </c>
      <c r="Y73" s="233" t="str">
        <f>TEXT(tbl_TransDet_Enc[[#This Row],[Project Id]],"000000")</f>
        <v>000000</v>
      </c>
      <c r="Z73" s="65" t="e">
        <f>INDEX(Table11[Description],MATCH(tbl_TransDet_Enc[[#This Row],[Account]],Table11[GL Account],0))</f>
        <v>#N/A</v>
      </c>
      <c r="AA7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4" spans="2:27">
      <c r="B74" s="11"/>
      <c r="C74" s="243"/>
      <c r="D74" s="243"/>
      <c r="E74" s="11"/>
      <c r="F74" s="11"/>
      <c r="G74" s="11"/>
      <c r="H74" s="11"/>
      <c r="I74" s="11"/>
      <c r="J74" s="11"/>
      <c r="K74" s="11"/>
      <c r="L74" s="11"/>
      <c r="M74" s="11"/>
      <c r="N74" s="251"/>
      <c r="O74" s="251"/>
      <c r="P74" s="11"/>
      <c r="Q74" s="11"/>
      <c r="R74" s="11"/>
      <c r="S74" s="252"/>
      <c r="T7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4" s="22"/>
      <c r="V74" s="22"/>
      <c r="W74" s="24"/>
      <c r="X74" s="65" t="e">
        <f>IF(tbl_TransDet_Enc[[#This Row],[Custom SR Type]]="",INDEX(SR_Lookup[Section Name],MATCH(tbl_TransDet_Enc[[#This Row],[Account]],SR_Lookup[Account],0)),tbl_TransDet_Enc[[#This Row],[Custom SR Type]])</f>
        <v>#N/A</v>
      </c>
      <c r="Y74" s="233" t="str">
        <f>TEXT(tbl_TransDet_Enc[[#This Row],[Project Id]],"000000")</f>
        <v>000000</v>
      </c>
      <c r="Z74" s="65" t="e">
        <f>INDEX(Table11[Description],MATCH(tbl_TransDet_Enc[[#This Row],[Account]],Table11[GL Account],0))</f>
        <v>#N/A</v>
      </c>
      <c r="AA7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5" spans="2:27">
      <c r="B75" s="11"/>
      <c r="C75" s="243"/>
      <c r="D75" s="243"/>
      <c r="E75" s="11"/>
      <c r="F75" s="11"/>
      <c r="G75" s="11"/>
      <c r="H75" s="11"/>
      <c r="I75" s="11"/>
      <c r="J75" s="11"/>
      <c r="K75" s="11"/>
      <c r="L75" s="11"/>
      <c r="M75" s="11"/>
      <c r="N75" s="251"/>
      <c r="O75" s="251"/>
      <c r="P75" s="11"/>
      <c r="Q75" s="11"/>
      <c r="R75" s="11"/>
      <c r="S75" s="252"/>
      <c r="T7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5" s="22"/>
      <c r="V75" s="22"/>
      <c r="W75" s="24"/>
      <c r="X75" s="65" t="e">
        <f>IF(tbl_TransDet_Enc[[#This Row],[Custom SR Type]]="",INDEX(SR_Lookup[Section Name],MATCH(tbl_TransDet_Enc[[#This Row],[Account]],SR_Lookup[Account],0)),tbl_TransDet_Enc[[#This Row],[Custom SR Type]])</f>
        <v>#N/A</v>
      </c>
      <c r="Y75" s="233" t="str">
        <f>TEXT(tbl_TransDet_Enc[[#This Row],[Project Id]],"000000")</f>
        <v>000000</v>
      </c>
      <c r="Z75" s="65" t="e">
        <f>INDEX(Table11[Description],MATCH(tbl_TransDet_Enc[[#This Row],[Account]],Table11[GL Account],0))</f>
        <v>#N/A</v>
      </c>
      <c r="AA7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6" spans="2:27">
      <c r="B76" s="11"/>
      <c r="C76" s="243"/>
      <c r="D76" s="243"/>
      <c r="E76" s="11"/>
      <c r="F76" s="11"/>
      <c r="G76" s="11"/>
      <c r="H76" s="11"/>
      <c r="I76" s="11"/>
      <c r="J76" s="11"/>
      <c r="K76" s="11"/>
      <c r="L76" s="11"/>
      <c r="M76" s="11"/>
      <c r="N76" s="251"/>
      <c r="O76" s="251"/>
      <c r="P76" s="11"/>
      <c r="Q76" s="11"/>
      <c r="R76" s="11"/>
      <c r="S76" s="252"/>
      <c r="T7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6" s="22"/>
      <c r="V76" s="22"/>
      <c r="W76" s="24"/>
      <c r="X76" s="65" t="e">
        <f>IF(tbl_TransDet_Enc[[#This Row],[Custom SR Type]]="",INDEX(SR_Lookup[Section Name],MATCH(tbl_TransDet_Enc[[#This Row],[Account]],SR_Lookup[Account],0)),tbl_TransDet_Enc[[#This Row],[Custom SR Type]])</f>
        <v>#N/A</v>
      </c>
      <c r="Y76" s="233" t="str">
        <f>TEXT(tbl_TransDet_Enc[[#This Row],[Project Id]],"000000")</f>
        <v>000000</v>
      </c>
      <c r="Z76" s="65" t="e">
        <f>INDEX(Table11[Description],MATCH(tbl_TransDet_Enc[[#This Row],[Account]],Table11[GL Account],0))</f>
        <v>#N/A</v>
      </c>
      <c r="AA7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7" spans="2:27">
      <c r="B77" s="11"/>
      <c r="C77" s="243"/>
      <c r="D77" s="243"/>
      <c r="E77" s="11"/>
      <c r="F77" s="11"/>
      <c r="G77" s="11"/>
      <c r="H77" s="11"/>
      <c r="I77" s="11"/>
      <c r="J77" s="11"/>
      <c r="K77" s="11"/>
      <c r="L77" s="11"/>
      <c r="M77" s="11"/>
      <c r="N77" s="251"/>
      <c r="O77" s="251"/>
      <c r="P77" s="11"/>
      <c r="Q77" s="11"/>
      <c r="R77" s="11"/>
      <c r="S77" s="252"/>
      <c r="T7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7" s="22"/>
      <c r="V77" s="22"/>
      <c r="W77" s="24"/>
      <c r="X77" s="65" t="e">
        <f>IF(tbl_TransDet_Enc[[#This Row],[Custom SR Type]]="",INDEX(SR_Lookup[Section Name],MATCH(tbl_TransDet_Enc[[#This Row],[Account]],SR_Lookup[Account],0)),tbl_TransDet_Enc[[#This Row],[Custom SR Type]])</f>
        <v>#N/A</v>
      </c>
      <c r="Y77" s="233" t="str">
        <f>TEXT(tbl_TransDet_Enc[[#This Row],[Project Id]],"000000")</f>
        <v>000000</v>
      </c>
      <c r="Z77" s="65" t="e">
        <f>INDEX(Table11[Description],MATCH(tbl_TransDet_Enc[[#This Row],[Account]],Table11[GL Account],0))</f>
        <v>#N/A</v>
      </c>
      <c r="AA7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8" spans="2:27">
      <c r="B78" s="11"/>
      <c r="C78" s="243"/>
      <c r="D78" s="243"/>
      <c r="E78" s="11"/>
      <c r="F78" s="11"/>
      <c r="G78" s="11"/>
      <c r="H78" s="11"/>
      <c r="I78" s="11"/>
      <c r="J78" s="11"/>
      <c r="K78" s="11"/>
      <c r="L78" s="11"/>
      <c r="M78" s="11"/>
      <c r="N78" s="251"/>
      <c r="O78" s="251"/>
      <c r="P78" s="11"/>
      <c r="Q78" s="11"/>
      <c r="R78" s="11"/>
      <c r="S78" s="252"/>
      <c r="T7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8" s="22"/>
      <c r="V78" s="22"/>
      <c r="W78" s="24"/>
      <c r="X78" s="65" t="e">
        <f>IF(tbl_TransDet_Enc[[#This Row],[Custom SR Type]]="",INDEX(SR_Lookup[Section Name],MATCH(tbl_TransDet_Enc[[#This Row],[Account]],SR_Lookup[Account],0)),tbl_TransDet_Enc[[#This Row],[Custom SR Type]])</f>
        <v>#N/A</v>
      </c>
      <c r="Y78" s="233" t="str">
        <f>TEXT(tbl_TransDet_Enc[[#This Row],[Project Id]],"000000")</f>
        <v>000000</v>
      </c>
      <c r="Z78" s="65" t="e">
        <f>INDEX(Table11[Description],MATCH(tbl_TransDet_Enc[[#This Row],[Account]],Table11[GL Account],0))</f>
        <v>#N/A</v>
      </c>
      <c r="AA7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79" spans="2:27">
      <c r="B79" s="11"/>
      <c r="C79" s="243"/>
      <c r="D79" s="243"/>
      <c r="E79" s="11"/>
      <c r="F79" s="11"/>
      <c r="G79" s="11"/>
      <c r="H79" s="11"/>
      <c r="I79" s="11"/>
      <c r="J79" s="11"/>
      <c r="K79" s="11"/>
      <c r="L79" s="11"/>
      <c r="M79" s="11"/>
      <c r="N79" s="251"/>
      <c r="O79" s="251"/>
      <c r="P79" s="11"/>
      <c r="Q79" s="11"/>
      <c r="R79" s="11"/>
      <c r="S79" s="252"/>
      <c r="T7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79" s="22"/>
      <c r="V79" s="22"/>
      <c r="W79" s="24"/>
      <c r="X79" s="65" t="e">
        <f>IF(tbl_TransDet_Enc[[#This Row],[Custom SR Type]]="",INDEX(SR_Lookup[Section Name],MATCH(tbl_TransDet_Enc[[#This Row],[Account]],SR_Lookup[Account],0)),tbl_TransDet_Enc[[#This Row],[Custom SR Type]])</f>
        <v>#N/A</v>
      </c>
      <c r="Y79" s="233" t="str">
        <f>TEXT(tbl_TransDet_Enc[[#This Row],[Project Id]],"000000")</f>
        <v>000000</v>
      </c>
      <c r="Z79" s="65" t="e">
        <f>INDEX(Table11[Description],MATCH(tbl_TransDet_Enc[[#This Row],[Account]],Table11[GL Account],0))</f>
        <v>#N/A</v>
      </c>
      <c r="AA7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0" spans="2:27">
      <c r="B80" s="11"/>
      <c r="C80" s="243"/>
      <c r="D80" s="243"/>
      <c r="E80" s="11"/>
      <c r="F80" s="11"/>
      <c r="G80" s="11"/>
      <c r="H80" s="11"/>
      <c r="I80" s="11"/>
      <c r="J80" s="11"/>
      <c r="K80" s="11"/>
      <c r="L80" s="11"/>
      <c r="M80" s="11"/>
      <c r="N80" s="251"/>
      <c r="O80" s="251"/>
      <c r="P80" s="11"/>
      <c r="Q80" s="11"/>
      <c r="R80" s="11"/>
      <c r="S80" s="252"/>
      <c r="T8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0" s="22"/>
      <c r="V80" s="22"/>
      <c r="W80" s="24"/>
      <c r="X80" s="65" t="e">
        <f>IF(tbl_TransDet_Enc[[#This Row],[Custom SR Type]]="",INDEX(SR_Lookup[Section Name],MATCH(tbl_TransDet_Enc[[#This Row],[Account]],SR_Lookup[Account],0)),tbl_TransDet_Enc[[#This Row],[Custom SR Type]])</f>
        <v>#N/A</v>
      </c>
      <c r="Y80" s="233" t="str">
        <f>TEXT(tbl_TransDet_Enc[[#This Row],[Project Id]],"000000")</f>
        <v>000000</v>
      </c>
      <c r="Z80" s="65" t="e">
        <f>INDEX(Table11[Description],MATCH(tbl_TransDet_Enc[[#This Row],[Account]],Table11[GL Account],0))</f>
        <v>#N/A</v>
      </c>
      <c r="AA8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1" spans="2:27">
      <c r="B81" s="11"/>
      <c r="C81" s="243"/>
      <c r="D81" s="243"/>
      <c r="E81" s="11"/>
      <c r="F81" s="11"/>
      <c r="G81" s="11"/>
      <c r="H81" s="11"/>
      <c r="I81" s="11"/>
      <c r="J81" s="11"/>
      <c r="K81" s="11"/>
      <c r="L81" s="11"/>
      <c r="M81" s="11"/>
      <c r="N81" s="251"/>
      <c r="O81" s="251"/>
      <c r="P81" s="11"/>
      <c r="Q81" s="11"/>
      <c r="R81" s="11"/>
      <c r="S81" s="252"/>
      <c r="T8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1" s="22"/>
      <c r="V81" s="22"/>
      <c r="W81" s="24"/>
      <c r="X81" s="65" t="e">
        <f>IF(tbl_TransDet_Enc[[#This Row],[Custom SR Type]]="",INDEX(SR_Lookup[Section Name],MATCH(tbl_TransDet_Enc[[#This Row],[Account]],SR_Lookup[Account],0)),tbl_TransDet_Enc[[#This Row],[Custom SR Type]])</f>
        <v>#N/A</v>
      </c>
      <c r="Y81" s="233" t="str">
        <f>TEXT(tbl_TransDet_Enc[[#This Row],[Project Id]],"000000")</f>
        <v>000000</v>
      </c>
      <c r="Z81" s="65" t="e">
        <f>INDEX(Table11[Description],MATCH(tbl_TransDet_Enc[[#This Row],[Account]],Table11[GL Account],0))</f>
        <v>#N/A</v>
      </c>
      <c r="AA8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2" spans="2:27">
      <c r="B82" s="11"/>
      <c r="C82" s="243"/>
      <c r="D82" s="243"/>
      <c r="E82" s="11"/>
      <c r="F82" s="11"/>
      <c r="G82" s="11"/>
      <c r="H82" s="11"/>
      <c r="I82" s="11"/>
      <c r="J82" s="11"/>
      <c r="K82" s="11"/>
      <c r="L82" s="11"/>
      <c r="M82" s="11"/>
      <c r="N82" s="251"/>
      <c r="O82" s="251"/>
      <c r="P82" s="11"/>
      <c r="Q82" s="11"/>
      <c r="R82" s="11"/>
      <c r="S82" s="252"/>
      <c r="T8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2" s="22"/>
      <c r="V82" s="22"/>
      <c r="W82" s="24"/>
      <c r="X82" s="65" t="e">
        <f>IF(tbl_TransDet_Enc[[#This Row],[Custom SR Type]]="",INDEX(SR_Lookup[Section Name],MATCH(tbl_TransDet_Enc[[#This Row],[Account]],SR_Lookup[Account],0)),tbl_TransDet_Enc[[#This Row],[Custom SR Type]])</f>
        <v>#N/A</v>
      </c>
      <c r="Y82" s="233" t="str">
        <f>TEXT(tbl_TransDet_Enc[[#This Row],[Project Id]],"000000")</f>
        <v>000000</v>
      </c>
      <c r="Z82" s="65" t="e">
        <f>INDEX(Table11[Description],MATCH(tbl_TransDet_Enc[[#This Row],[Account]],Table11[GL Account],0))</f>
        <v>#N/A</v>
      </c>
      <c r="AA8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3" spans="2:27">
      <c r="B83" s="11"/>
      <c r="C83" s="243"/>
      <c r="D83" s="243"/>
      <c r="E83" s="11"/>
      <c r="F83" s="11"/>
      <c r="G83" s="11"/>
      <c r="H83" s="11"/>
      <c r="I83" s="11"/>
      <c r="J83" s="11"/>
      <c r="K83" s="11"/>
      <c r="L83" s="11"/>
      <c r="M83" s="11"/>
      <c r="N83" s="251"/>
      <c r="O83" s="251"/>
      <c r="P83" s="11"/>
      <c r="Q83" s="11"/>
      <c r="R83" s="11"/>
      <c r="S83" s="252"/>
      <c r="T8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3" s="22"/>
      <c r="V83" s="22"/>
      <c r="W83" s="24"/>
      <c r="X83" s="65" t="e">
        <f>IF(tbl_TransDet_Enc[[#This Row],[Custom SR Type]]="",INDEX(SR_Lookup[Section Name],MATCH(tbl_TransDet_Enc[[#This Row],[Account]],SR_Lookup[Account],0)),tbl_TransDet_Enc[[#This Row],[Custom SR Type]])</f>
        <v>#N/A</v>
      </c>
      <c r="Y83" s="233" t="str">
        <f>TEXT(tbl_TransDet_Enc[[#This Row],[Project Id]],"000000")</f>
        <v>000000</v>
      </c>
      <c r="Z83" s="65" t="e">
        <f>INDEX(Table11[Description],MATCH(tbl_TransDet_Enc[[#This Row],[Account]],Table11[GL Account],0))</f>
        <v>#N/A</v>
      </c>
      <c r="AA8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4" spans="2:27">
      <c r="B84" s="11"/>
      <c r="C84" s="243"/>
      <c r="D84" s="243"/>
      <c r="E84" s="11"/>
      <c r="F84" s="11"/>
      <c r="G84" s="11"/>
      <c r="H84" s="11"/>
      <c r="I84" s="11"/>
      <c r="J84" s="11"/>
      <c r="K84" s="11"/>
      <c r="L84" s="11"/>
      <c r="M84" s="11"/>
      <c r="N84" s="251"/>
      <c r="O84" s="251"/>
      <c r="P84" s="11"/>
      <c r="Q84" s="11"/>
      <c r="R84" s="11"/>
      <c r="S84" s="252"/>
      <c r="T8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4" s="22"/>
      <c r="V84" s="22"/>
      <c r="W84" s="24"/>
      <c r="X84" s="65" t="e">
        <f>IF(tbl_TransDet_Enc[[#This Row],[Custom SR Type]]="",INDEX(SR_Lookup[Section Name],MATCH(tbl_TransDet_Enc[[#This Row],[Account]],SR_Lookup[Account],0)),tbl_TransDet_Enc[[#This Row],[Custom SR Type]])</f>
        <v>#N/A</v>
      </c>
      <c r="Y84" s="233" t="str">
        <f>TEXT(tbl_TransDet_Enc[[#This Row],[Project Id]],"000000")</f>
        <v>000000</v>
      </c>
      <c r="Z84" s="65" t="e">
        <f>INDEX(Table11[Description],MATCH(tbl_TransDet_Enc[[#This Row],[Account]],Table11[GL Account],0))</f>
        <v>#N/A</v>
      </c>
      <c r="AA8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5" spans="2:27">
      <c r="B85" s="11"/>
      <c r="C85" s="243"/>
      <c r="D85" s="243"/>
      <c r="E85" s="11"/>
      <c r="F85" s="11"/>
      <c r="G85" s="11"/>
      <c r="H85" s="11"/>
      <c r="I85" s="11"/>
      <c r="J85" s="11"/>
      <c r="K85" s="11"/>
      <c r="L85" s="11"/>
      <c r="M85" s="11"/>
      <c r="N85" s="251"/>
      <c r="O85" s="251"/>
      <c r="P85" s="11"/>
      <c r="Q85" s="11"/>
      <c r="R85" s="11"/>
      <c r="S85" s="252"/>
      <c r="T8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5" s="22"/>
      <c r="V85" s="22"/>
      <c r="W85" s="24"/>
      <c r="X85" s="65" t="e">
        <f>IF(tbl_TransDet_Enc[[#This Row],[Custom SR Type]]="",INDEX(SR_Lookup[Section Name],MATCH(tbl_TransDet_Enc[[#This Row],[Account]],SR_Lookup[Account],0)),tbl_TransDet_Enc[[#This Row],[Custom SR Type]])</f>
        <v>#N/A</v>
      </c>
      <c r="Y85" s="233" t="str">
        <f>TEXT(tbl_TransDet_Enc[[#This Row],[Project Id]],"000000")</f>
        <v>000000</v>
      </c>
      <c r="Z85" s="65" t="e">
        <f>INDEX(Table11[Description],MATCH(tbl_TransDet_Enc[[#This Row],[Account]],Table11[GL Account],0))</f>
        <v>#N/A</v>
      </c>
      <c r="AA8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6" spans="2:27">
      <c r="B86" s="11"/>
      <c r="C86" s="243"/>
      <c r="D86" s="243"/>
      <c r="E86" s="11"/>
      <c r="F86" s="11"/>
      <c r="G86" s="11"/>
      <c r="H86" s="11"/>
      <c r="I86" s="11"/>
      <c r="J86" s="11"/>
      <c r="K86" s="11"/>
      <c r="L86" s="11"/>
      <c r="M86" s="11"/>
      <c r="N86" s="251"/>
      <c r="O86" s="251"/>
      <c r="P86" s="11"/>
      <c r="Q86" s="11"/>
      <c r="R86" s="11"/>
      <c r="S86" s="252"/>
      <c r="T8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6" s="22"/>
      <c r="V86" s="22"/>
      <c r="W86" s="24"/>
      <c r="X86" s="65" t="e">
        <f>IF(tbl_TransDet_Enc[[#This Row],[Custom SR Type]]="",INDEX(SR_Lookup[Section Name],MATCH(tbl_TransDet_Enc[[#This Row],[Account]],SR_Lookup[Account],0)),tbl_TransDet_Enc[[#This Row],[Custom SR Type]])</f>
        <v>#N/A</v>
      </c>
      <c r="Y86" s="233" t="str">
        <f>TEXT(tbl_TransDet_Enc[[#This Row],[Project Id]],"000000")</f>
        <v>000000</v>
      </c>
      <c r="Z86" s="65" t="e">
        <f>INDEX(Table11[Description],MATCH(tbl_TransDet_Enc[[#This Row],[Account]],Table11[GL Account],0))</f>
        <v>#N/A</v>
      </c>
      <c r="AA8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7" spans="2:27">
      <c r="B87" s="11"/>
      <c r="C87" s="243"/>
      <c r="D87" s="243"/>
      <c r="E87" s="11"/>
      <c r="F87" s="11"/>
      <c r="G87" s="11"/>
      <c r="H87" s="11"/>
      <c r="I87" s="11"/>
      <c r="J87" s="11"/>
      <c r="K87" s="11"/>
      <c r="L87" s="11"/>
      <c r="M87" s="11"/>
      <c r="N87" s="251"/>
      <c r="O87" s="251"/>
      <c r="P87" s="11"/>
      <c r="Q87" s="11"/>
      <c r="R87" s="11"/>
      <c r="S87" s="252"/>
      <c r="T8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7" s="22"/>
      <c r="V87" s="22"/>
      <c r="W87" s="24"/>
      <c r="X87" s="65" t="e">
        <f>IF(tbl_TransDet_Enc[[#This Row],[Custom SR Type]]="",INDEX(SR_Lookup[Section Name],MATCH(tbl_TransDet_Enc[[#This Row],[Account]],SR_Lookup[Account],0)),tbl_TransDet_Enc[[#This Row],[Custom SR Type]])</f>
        <v>#N/A</v>
      </c>
      <c r="Y87" s="233" t="str">
        <f>TEXT(tbl_TransDet_Enc[[#This Row],[Project Id]],"000000")</f>
        <v>000000</v>
      </c>
      <c r="Z87" s="65" t="e">
        <f>INDEX(Table11[Description],MATCH(tbl_TransDet_Enc[[#This Row],[Account]],Table11[GL Account],0))</f>
        <v>#N/A</v>
      </c>
      <c r="AA8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8" spans="2:27">
      <c r="B88" s="11"/>
      <c r="C88" s="243"/>
      <c r="D88" s="243"/>
      <c r="E88" s="11"/>
      <c r="F88" s="11"/>
      <c r="G88" s="11"/>
      <c r="H88" s="11"/>
      <c r="I88" s="11"/>
      <c r="J88" s="11"/>
      <c r="K88" s="11"/>
      <c r="L88" s="11"/>
      <c r="M88" s="11"/>
      <c r="N88" s="251"/>
      <c r="O88" s="251"/>
      <c r="P88" s="11"/>
      <c r="Q88" s="11"/>
      <c r="R88" s="11"/>
      <c r="S88" s="252"/>
      <c r="T8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8" s="22"/>
      <c r="V88" s="22"/>
      <c r="W88" s="24"/>
      <c r="X88" s="65" t="e">
        <f>IF(tbl_TransDet_Enc[[#This Row],[Custom SR Type]]="",INDEX(SR_Lookup[Section Name],MATCH(tbl_TransDet_Enc[[#This Row],[Account]],SR_Lookup[Account],0)),tbl_TransDet_Enc[[#This Row],[Custom SR Type]])</f>
        <v>#N/A</v>
      </c>
      <c r="Y88" s="233" t="str">
        <f>TEXT(tbl_TransDet_Enc[[#This Row],[Project Id]],"000000")</f>
        <v>000000</v>
      </c>
      <c r="Z88" s="65" t="e">
        <f>INDEX(Table11[Description],MATCH(tbl_TransDet_Enc[[#This Row],[Account]],Table11[GL Account],0))</f>
        <v>#N/A</v>
      </c>
      <c r="AA8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89" spans="2:27">
      <c r="B89" s="11"/>
      <c r="C89" s="243"/>
      <c r="D89" s="243"/>
      <c r="E89" s="11"/>
      <c r="F89" s="11"/>
      <c r="G89" s="11"/>
      <c r="H89" s="11"/>
      <c r="I89" s="11"/>
      <c r="J89" s="11"/>
      <c r="K89" s="11"/>
      <c r="L89" s="11"/>
      <c r="M89" s="11"/>
      <c r="N89" s="251"/>
      <c r="O89" s="251"/>
      <c r="P89" s="11"/>
      <c r="Q89" s="11"/>
      <c r="R89" s="11"/>
      <c r="S89" s="252"/>
      <c r="T8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89" s="22"/>
      <c r="V89" s="22"/>
      <c r="W89" s="24"/>
      <c r="X89" s="65" t="e">
        <f>IF(tbl_TransDet_Enc[[#This Row],[Custom SR Type]]="",INDEX(SR_Lookup[Section Name],MATCH(tbl_TransDet_Enc[[#This Row],[Account]],SR_Lookup[Account],0)),tbl_TransDet_Enc[[#This Row],[Custom SR Type]])</f>
        <v>#N/A</v>
      </c>
      <c r="Y89" s="233" t="str">
        <f>TEXT(tbl_TransDet_Enc[[#This Row],[Project Id]],"000000")</f>
        <v>000000</v>
      </c>
      <c r="Z89" s="65" t="e">
        <f>INDEX(Table11[Description],MATCH(tbl_TransDet_Enc[[#This Row],[Account]],Table11[GL Account],0))</f>
        <v>#N/A</v>
      </c>
      <c r="AA8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0" spans="2:27">
      <c r="B90" s="11"/>
      <c r="C90" s="243"/>
      <c r="D90" s="243"/>
      <c r="E90" s="11"/>
      <c r="F90" s="11"/>
      <c r="G90" s="11"/>
      <c r="H90" s="11"/>
      <c r="I90" s="11"/>
      <c r="J90" s="11"/>
      <c r="K90" s="11"/>
      <c r="L90" s="11"/>
      <c r="M90" s="11"/>
      <c r="N90" s="251"/>
      <c r="O90" s="251"/>
      <c r="P90" s="11"/>
      <c r="Q90" s="11"/>
      <c r="R90" s="11"/>
      <c r="S90" s="252"/>
      <c r="T9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0" s="22"/>
      <c r="V90" s="22"/>
      <c r="W90" s="24"/>
      <c r="X90" s="65" t="e">
        <f>IF(tbl_TransDet_Enc[[#This Row],[Custom SR Type]]="",INDEX(SR_Lookup[Section Name],MATCH(tbl_TransDet_Enc[[#This Row],[Account]],SR_Lookup[Account],0)),tbl_TransDet_Enc[[#This Row],[Custom SR Type]])</f>
        <v>#N/A</v>
      </c>
      <c r="Y90" s="233" t="str">
        <f>TEXT(tbl_TransDet_Enc[[#This Row],[Project Id]],"000000")</f>
        <v>000000</v>
      </c>
      <c r="Z90" s="65" t="e">
        <f>INDEX(Table11[Description],MATCH(tbl_TransDet_Enc[[#This Row],[Account]],Table11[GL Account],0))</f>
        <v>#N/A</v>
      </c>
      <c r="AA9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1" spans="2:27">
      <c r="B91" s="11"/>
      <c r="C91" s="243"/>
      <c r="D91" s="243"/>
      <c r="E91" s="11"/>
      <c r="F91" s="11"/>
      <c r="G91" s="11"/>
      <c r="H91" s="11"/>
      <c r="I91" s="11"/>
      <c r="J91" s="11"/>
      <c r="K91" s="11"/>
      <c r="L91" s="11"/>
      <c r="M91" s="11"/>
      <c r="N91" s="251"/>
      <c r="O91" s="251"/>
      <c r="P91" s="11"/>
      <c r="Q91" s="11"/>
      <c r="R91" s="11"/>
      <c r="S91" s="252"/>
      <c r="T9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1" s="22"/>
      <c r="V91" s="22"/>
      <c r="W91" s="24"/>
      <c r="X91" s="65" t="e">
        <f>IF(tbl_TransDet_Enc[[#This Row],[Custom SR Type]]="",INDEX(SR_Lookup[Section Name],MATCH(tbl_TransDet_Enc[[#This Row],[Account]],SR_Lookup[Account],0)),tbl_TransDet_Enc[[#This Row],[Custom SR Type]])</f>
        <v>#N/A</v>
      </c>
      <c r="Y91" s="233" t="str">
        <f>TEXT(tbl_TransDet_Enc[[#This Row],[Project Id]],"000000")</f>
        <v>000000</v>
      </c>
      <c r="Z91" s="65" t="e">
        <f>INDEX(Table11[Description],MATCH(tbl_TransDet_Enc[[#This Row],[Account]],Table11[GL Account],0))</f>
        <v>#N/A</v>
      </c>
      <c r="AA9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2" spans="2:27">
      <c r="B92" s="11"/>
      <c r="C92" s="243"/>
      <c r="D92" s="243"/>
      <c r="E92" s="11"/>
      <c r="F92" s="11"/>
      <c r="G92" s="11"/>
      <c r="H92" s="11"/>
      <c r="I92" s="11"/>
      <c r="J92" s="11"/>
      <c r="K92" s="11"/>
      <c r="L92" s="11"/>
      <c r="M92" s="11"/>
      <c r="N92" s="251"/>
      <c r="O92" s="251"/>
      <c r="P92" s="11"/>
      <c r="Q92" s="11"/>
      <c r="R92" s="11"/>
      <c r="S92" s="252"/>
      <c r="T9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2" s="22"/>
      <c r="V92" s="22"/>
      <c r="W92" s="24"/>
      <c r="X92" s="65" t="e">
        <f>IF(tbl_TransDet_Enc[[#This Row],[Custom SR Type]]="",INDEX(SR_Lookup[Section Name],MATCH(tbl_TransDet_Enc[[#This Row],[Account]],SR_Lookup[Account],0)),tbl_TransDet_Enc[[#This Row],[Custom SR Type]])</f>
        <v>#N/A</v>
      </c>
      <c r="Y92" s="233" t="str">
        <f>TEXT(tbl_TransDet_Enc[[#This Row],[Project Id]],"000000")</f>
        <v>000000</v>
      </c>
      <c r="Z92" s="65" t="e">
        <f>INDEX(Table11[Description],MATCH(tbl_TransDet_Enc[[#This Row],[Account]],Table11[GL Account],0))</f>
        <v>#N/A</v>
      </c>
      <c r="AA9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3" spans="2:27">
      <c r="B93" s="11"/>
      <c r="C93" s="243"/>
      <c r="D93" s="243"/>
      <c r="E93" s="11"/>
      <c r="F93" s="11"/>
      <c r="G93" s="11"/>
      <c r="H93" s="11"/>
      <c r="I93" s="11"/>
      <c r="J93" s="11"/>
      <c r="K93" s="11"/>
      <c r="L93" s="11"/>
      <c r="M93" s="11"/>
      <c r="N93" s="251"/>
      <c r="O93" s="251"/>
      <c r="P93" s="11"/>
      <c r="Q93" s="11"/>
      <c r="R93" s="11"/>
      <c r="S93" s="252"/>
      <c r="T9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3" s="22"/>
      <c r="V93" s="22"/>
      <c r="W93" s="24"/>
      <c r="X93" s="65" t="e">
        <f>IF(tbl_TransDet_Enc[[#This Row],[Custom SR Type]]="",INDEX(SR_Lookup[Section Name],MATCH(tbl_TransDet_Enc[[#This Row],[Account]],SR_Lookup[Account],0)),tbl_TransDet_Enc[[#This Row],[Custom SR Type]])</f>
        <v>#N/A</v>
      </c>
      <c r="Y93" s="233" t="str">
        <f>TEXT(tbl_TransDet_Enc[[#This Row],[Project Id]],"000000")</f>
        <v>000000</v>
      </c>
      <c r="Z93" s="65" t="e">
        <f>INDEX(Table11[Description],MATCH(tbl_TransDet_Enc[[#This Row],[Account]],Table11[GL Account],0))</f>
        <v>#N/A</v>
      </c>
      <c r="AA9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4" spans="2:27">
      <c r="B94" s="11"/>
      <c r="C94" s="243"/>
      <c r="D94" s="243"/>
      <c r="E94" s="11"/>
      <c r="F94" s="11"/>
      <c r="G94" s="11"/>
      <c r="H94" s="11"/>
      <c r="I94" s="11"/>
      <c r="J94" s="11"/>
      <c r="K94" s="11"/>
      <c r="L94" s="11"/>
      <c r="M94" s="11"/>
      <c r="N94" s="251"/>
      <c r="O94" s="251"/>
      <c r="P94" s="11"/>
      <c r="Q94" s="11"/>
      <c r="R94" s="11"/>
      <c r="S94" s="252"/>
      <c r="T9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4" s="22"/>
      <c r="V94" s="22"/>
      <c r="W94" s="24"/>
      <c r="X94" s="65" t="e">
        <f>IF(tbl_TransDet_Enc[[#This Row],[Custom SR Type]]="",INDEX(SR_Lookup[Section Name],MATCH(tbl_TransDet_Enc[[#This Row],[Account]],SR_Lookup[Account],0)),tbl_TransDet_Enc[[#This Row],[Custom SR Type]])</f>
        <v>#N/A</v>
      </c>
      <c r="Y94" s="233" t="str">
        <f>TEXT(tbl_TransDet_Enc[[#This Row],[Project Id]],"000000")</f>
        <v>000000</v>
      </c>
      <c r="Z94" s="65" t="e">
        <f>INDEX(Table11[Description],MATCH(tbl_TransDet_Enc[[#This Row],[Account]],Table11[GL Account],0))</f>
        <v>#N/A</v>
      </c>
      <c r="AA9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5" spans="2:27">
      <c r="B95" s="11"/>
      <c r="C95" s="243"/>
      <c r="D95" s="243"/>
      <c r="E95" s="11"/>
      <c r="F95" s="11"/>
      <c r="G95" s="11"/>
      <c r="H95" s="11"/>
      <c r="I95" s="11"/>
      <c r="J95" s="11"/>
      <c r="K95" s="11"/>
      <c r="L95" s="11"/>
      <c r="M95" s="11"/>
      <c r="N95" s="251"/>
      <c r="O95" s="251"/>
      <c r="P95" s="11"/>
      <c r="Q95" s="11"/>
      <c r="R95" s="11"/>
      <c r="S95" s="252"/>
      <c r="T9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5" s="22"/>
      <c r="V95" s="22"/>
      <c r="W95" s="24"/>
      <c r="X95" s="65" t="e">
        <f>IF(tbl_TransDet_Enc[[#This Row],[Custom SR Type]]="",INDEX(SR_Lookup[Section Name],MATCH(tbl_TransDet_Enc[[#This Row],[Account]],SR_Lookup[Account],0)),tbl_TransDet_Enc[[#This Row],[Custom SR Type]])</f>
        <v>#N/A</v>
      </c>
      <c r="Y95" s="233" t="str">
        <f>TEXT(tbl_TransDet_Enc[[#This Row],[Project Id]],"000000")</f>
        <v>000000</v>
      </c>
      <c r="Z95" s="65" t="e">
        <f>INDEX(Table11[Description],MATCH(tbl_TransDet_Enc[[#This Row],[Account]],Table11[GL Account],0))</f>
        <v>#N/A</v>
      </c>
      <c r="AA9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6" spans="2:27">
      <c r="B96" s="11"/>
      <c r="C96" s="243"/>
      <c r="D96" s="243"/>
      <c r="E96" s="11"/>
      <c r="F96" s="11"/>
      <c r="G96" s="11"/>
      <c r="H96" s="11"/>
      <c r="I96" s="11"/>
      <c r="J96" s="11"/>
      <c r="K96" s="11"/>
      <c r="L96" s="11"/>
      <c r="M96" s="11"/>
      <c r="N96" s="251"/>
      <c r="O96" s="251"/>
      <c r="P96" s="11"/>
      <c r="Q96" s="11"/>
      <c r="R96" s="11"/>
      <c r="S96" s="252"/>
      <c r="T9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6" s="22"/>
      <c r="V96" s="22"/>
      <c r="W96" s="24"/>
      <c r="X96" s="65" t="e">
        <f>IF(tbl_TransDet_Enc[[#This Row],[Custom SR Type]]="",INDEX(SR_Lookup[Section Name],MATCH(tbl_TransDet_Enc[[#This Row],[Account]],SR_Lookup[Account],0)),tbl_TransDet_Enc[[#This Row],[Custom SR Type]])</f>
        <v>#N/A</v>
      </c>
      <c r="Y96" s="233" t="str">
        <f>TEXT(tbl_TransDet_Enc[[#This Row],[Project Id]],"000000")</f>
        <v>000000</v>
      </c>
      <c r="Z96" s="65" t="e">
        <f>INDEX(Table11[Description],MATCH(tbl_TransDet_Enc[[#This Row],[Account]],Table11[GL Account],0))</f>
        <v>#N/A</v>
      </c>
      <c r="AA9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7" spans="2:27">
      <c r="B97" s="11"/>
      <c r="C97" s="243"/>
      <c r="D97" s="243"/>
      <c r="E97" s="11"/>
      <c r="F97" s="11"/>
      <c r="G97" s="11"/>
      <c r="H97" s="11"/>
      <c r="I97" s="11"/>
      <c r="J97" s="11"/>
      <c r="K97" s="11"/>
      <c r="L97" s="11"/>
      <c r="M97" s="11"/>
      <c r="N97" s="251"/>
      <c r="O97" s="251"/>
      <c r="P97" s="11"/>
      <c r="Q97" s="11"/>
      <c r="R97" s="11"/>
      <c r="S97" s="252"/>
      <c r="T9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7" s="22"/>
      <c r="V97" s="22"/>
      <c r="W97" s="24"/>
      <c r="X97" s="65" t="e">
        <f>IF(tbl_TransDet_Enc[[#This Row],[Custom SR Type]]="",INDEX(SR_Lookup[Section Name],MATCH(tbl_TransDet_Enc[[#This Row],[Account]],SR_Lookup[Account],0)),tbl_TransDet_Enc[[#This Row],[Custom SR Type]])</f>
        <v>#N/A</v>
      </c>
      <c r="Y97" s="233" t="str">
        <f>TEXT(tbl_TransDet_Enc[[#This Row],[Project Id]],"000000")</f>
        <v>000000</v>
      </c>
      <c r="Z97" s="65" t="e">
        <f>INDEX(Table11[Description],MATCH(tbl_TransDet_Enc[[#This Row],[Account]],Table11[GL Account],0))</f>
        <v>#N/A</v>
      </c>
      <c r="AA9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8" spans="2:27">
      <c r="B98" s="11"/>
      <c r="C98" s="243"/>
      <c r="D98" s="243"/>
      <c r="E98" s="11"/>
      <c r="F98" s="11"/>
      <c r="G98" s="11"/>
      <c r="H98" s="11"/>
      <c r="I98" s="11"/>
      <c r="J98" s="11"/>
      <c r="K98" s="11"/>
      <c r="L98" s="11"/>
      <c r="M98" s="11"/>
      <c r="N98" s="251"/>
      <c r="O98" s="251"/>
      <c r="P98" s="11"/>
      <c r="Q98" s="11"/>
      <c r="R98" s="11"/>
      <c r="S98" s="252"/>
      <c r="T9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8" s="22"/>
      <c r="V98" s="22"/>
      <c r="W98" s="24"/>
      <c r="X98" s="65" t="e">
        <f>IF(tbl_TransDet_Enc[[#This Row],[Custom SR Type]]="",INDEX(SR_Lookup[Section Name],MATCH(tbl_TransDet_Enc[[#This Row],[Account]],SR_Lookup[Account],0)),tbl_TransDet_Enc[[#This Row],[Custom SR Type]])</f>
        <v>#N/A</v>
      </c>
      <c r="Y98" s="233" t="str">
        <f>TEXT(tbl_TransDet_Enc[[#This Row],[Project Id]],"000000")</f>
        <v>000000</v>
      </c>
      <c r="Z98" s="65" t="e">
        <f>INDEX(Table11[Description],MATCH(tbl_TransDet_Enc[[#This Row],[Account]],Table11[GL Account],0))</f>
        <v>#N/A</v>
      </c>
      <c r="AA9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99" spans="2:27">
      <c r="B99" s="11"/>
      <c r="C99" s="243"/>
      <c r="D99" s="243"/>
      <c r="E99" s="11"/>
      <c r="F99" s="11"/>
      <c r="G99" s="11"/>
      <c r="H99" s="11"/>
      <c r="I99" s="11"/>
      <c r="J99" s="11"/>
      <c r="K99" s="11"/>
      <c r="L99" s="11"/>
      <c r="M99" s="11"/>
      <c r="N99" s="251"/>
      <c r="O99" s="251"/>
      <c r="P99" s="11"/>
      <c r="Q99" s="11"/>
      <c r="R99" s="11"/>
      <c r="S99" s="252"/>
      <c r="T9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99" s="22"/>
      <c r="V99" s="22"/>
      <c r="W99" s="24"/>
      <c r="X99" s="65" t="e">
        <f>IF(tbl_TransDet_Enc[[#This Row],[Custom SR Type]]="",INDEX(SR_Lookup[Section Name],MATCH(tbl_TransDet_Enc[[#This Row],[Account]],SR_Lookup[Account],0)),tbl_TransDet_Enc[[#This Row],[Custom SR Type]])</f>
        <v>#N/A</v>
      </c>
      <c r="Y99" s="233" t="str">
        <f>TEXT(tbl_TransDet_Enc[[#This Row],[Project Id]],"000000")</f>
        <v>000000</v>
      </c>
      <c r="Z99" s="65" t="e">
        <f>INDEX(Table11[Description],MATCH(tbl_TransDet_Enc[[#This Row],[Account]],Table11[GL Account],0))</f>
        <v>#N/A</v>
      </c>
      <c r="AA9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0" spans="2:27">
      <c r="B100" s="11"/>
      <c r="C100" s="243"/>
      <c r="D100" s="243"/>
      <c r="E100" s="11"/>
      <c r="F100" s="11"/>
      <c r="G100" s="11"/>
      <c r="H100" s="11"/>
      <c r="I100" s="11"/>
      <c r="J100" s="11"/>
      <c r="K100" s="11"/>
      <c r="L100" s="11"/>
      <c r="M100" s="11"/>
      <c r="N100" s="251"/>
      <c r="O100" s="251"/>
      <c r="P100" s="11"/>
      <c r="Q100" s="11"/>
      <c r="R100" s="11"/>
      <c r="S100" s="252"/>
      <c r="T10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0" s="22"/>
      <c r="V100" s="22"/>
      <c r="W100" s="24"/>
      <c r="X100" s="65" t="e">
        <f>IF(tbl_TransDet_Enc[[#This Row],[Custom SR Type]]="",INDEX(SR_Lookup[Section Name],MATCH(tbl_TransDet_Enc[[#This Row],[Account]],SR_Lookup[Account],0)),tbl_TransDet_Enc[[#This Row],[Custom SR Type]])</f>
        <v>#N/A</v>
      </c>
      <c r="Y100" s="233" t="str">
        <f>TEXT(tbl_TransDet_Enc[[#This Row],[Project Id]],"000000")</f>
        <v>000000</v>
      </c>
      <c r="Z100" s="65" t="e">
        <f>INDEX(Table11[Description],MATCH(tbl_TransDet_Enc[[#This Row],[Account]],Table11[GL Account],0))</f>
        <v>#N/A</v>
      </c>
      <c r="AA10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1" spans="2:27">
      <c r="B101" s="11"/>
      <c r="C101" s="243"/>
      <c r="D101" s="243"/>
      <c r="E101" s="11"/>
      <c r="F101" s="11"/>
      <c r="G101" s="11"/>
      <c r="H101" s="11"/>
      <c r="I101" s="11"/>
      <c r="J101" s="11"/>
      <c r="K101" s="11"/>
      <c r="L101" s="11"/>
      <c r="M101" s="11"/>
      <c r="N101" s="251"/>
      <c r="O101" s="251"/>
      <c r="P101" s="11"/>
      <c r="Q101" s="11"/>
      <c r="R101" s="11"/>
      <c r="S101" s="252"/>
      <c r="T10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1" s="22"/>
      <c r="V101" s="22"/>
      <c r="W101" s="24"/>
      <c r="X101" s="65" t="e">
        <f>IF(tbl_TransDet_Enc[[#This Row],[Custom SR Type]]="",INDEX(SR_Lookup[Section Name],MATCH(tbl_TransDet_Enc[[#This Row],[Account]],SR_Lookup[Account],0)),tbl_TransDet_Enc[[#This Row],[Custom SR Type]])</f>
        <v>#N/A</v>
      </c>
      <c r="Y101" s="233" t="str">
        <f>TEXT(tbl_TransDet_Enc[[#This Row],[Project Id]],"000000")</f>
        <v>000000</v>
      </c>
      <c r="Z101" s="65" t="e">
        <f>INDEX(Table11[Description],MATCH(tbl_TransDet_Enc[[#This Row],[Account]],Table11[GL Account],0))</f>
        <v>#N/A</v>
      </c>
      <c r="AA10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2" spans="2:27">
      <c r="B102" s="11"/>
      <c r="C102" s="243"/>
      <c r="D102" s="243"/>
      <c r="E102" s="11"/>
      <c r="F102" s="11"/>
      <c r="G102" s="11"/>
      <c r="H102" s="11"/>
      <c r="I102" s="11"/>
      <c r="J102" s="11"/>
      <c r="K102" s="11"/>
      <c r="L102" s="11"/>
      <c r="M102" s="11"/>
      <c r="N102" s="251"/>
      <c r="O102" s="251"/>
      <c r="P102" s="11"/>
      <c r="Q102" s="11"/>
      <c r="R102" s="11"/>
      <c r="S102" s="252"/>
      <c r="T10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2" s="22"/>
      <c r="V102" s="22"/>
      <c r="W102" s="24"/>
      <c r="X102" s="65" t="e">
        <f>IF(tbl_TransDet_Enc[[#This Row],[Custom SR Type]]="",INDEX(SR_Lookup[Section Name],MATCH(tbl_TransDet_Enc[[#This Row],[Account]],SR_Lookup[Account],0)),tbl_TransDet_Enc[[#This Row],[Custom SR Type]])</f>
        <v>#N/A</v>
      </c>
      <c r="Y102" s="233" t="str">
        <f>TEXT(tbl_TransDet_Enc[[#This Row],[Project Id]],"000000")</f>
        <v>000000</v>
      </c>
      <c r="Z102" s="65" t="e">
        <f>INDEX(Table11[Description],MATCH(tbl_TransDet_Enc[[#This Row],[Account]],Table11[GL Account],0))</f>
        <v>#N/A</v>
      </c>
      <c r="AA10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3" spans="2:27">
      <c r="B103" s="11"/>
      <c r="C103" s="243"/>
      <c r="D103" s="243"/>
      <c r="E103" s="11"/>
      <c r="F103" s="11"/>
      <c r="G103" s="11"/>
      <c r="H103" s="11"/>
      <c r="I103" s="11"/>
      <c r="J103" s="11"/>
      <c r="K103" s="11"/>
      <c r="L103" s="11"/>
      <c r="M103" s="11"/>
      <c r="N103" s="251"/>
      <c r="O103" s="251"/>
      <c r="P103" s="11"/>
      <c r="Q103" s="11"/>
      <c r="R103" s="11"/>
      <c r="S103" s="252"/>
      <c r="T10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3" s="22"/>
      <c r="V103" s="22"/>
      <c r="W103" s="24"/>
      <c r="X103" s="65" t="e">
        <f>IF(tbl_TransDet_Enc[[#This Row],[Custom SR Type]]="",INDEX(SR_Lookup[Section Name],MATCH(tbl_TransDet_Enc[[#This Row],[Account]],SR_Lookup[Account],0)),tbl_TransDet_Enc[[#This Row],[Custom SR Type]])</f>
        <v>#N/A</v>
      </c>
      <c r="Y103" s="233" t="str">
        <f>TEXT(tbl_TransDet_Enc[[#This Row],[Project Id]],"000000")</f>
        <v>000000</v>
      </c>
      <c r="Z103" s="65" t="e">
        <f>INDEX(Table11[Description],MATCH(tbl_TransDet_Enc[[#This Row],[Account]],Table11[GL Account],0))</f>
        <v>#N/A</v>
      </c>
      <c r="AA10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4" spans="2:27">
      <c r="B104" s="11"/>
      <c r="C104" s="243"/>
      <c r="D104" s="243"/>
      <c r="E104" s="11"/>
      <c r="F104" s="11"/>
      <c r="G104" s="11"/>
      <c r="H104" s="11"/>
      <c r="I104" s="11"/>
      <c r="J104" s="11"/>
      <c r="K104" s="11"/>
      <c r="L104" s="11"/>
      <c r="M104" s="11"/>
      <c r="N104" s="251"/>
      <c r="O104" s="251"/>
      <c r="P104" s="11"/>
      <c r="Q104" s="11"/>
      <c r="R104" s="11"/>
      <c r="S104" s="252"/>
      <c r="T10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4" s="22"/>
      <c r="V104" s="22"/>
      <c r="W104" s="24"/>
      <c r="X104" s="65" t="e">
        <f>IF(tbl_TransDet_Enc[[#This Row],[Custom SR Type]]="",INDEX(SR_Lookup[Section Name],MATCH(tbl_TransDet_Enc[[#This Row],[Account]],SR_Lookup[Account],0)),tbl_TransDet_Enc[[#This Row],[Custom SR Type]])</f>
        <v>#N/A</v>
      </c>
      <c r="Y104" s="233" t="str">
        <f>TEXT(tbl_TransDet_Enc[[#This Row],[Project Id]],"000000")</f>
        <v>000000</v>
      </c>
      <c r="Z104" s="65" t="e">
        <f>INDEX(Table11[Description],MATCH(tbl_TransDet_Enc[[#This Row],[Account]],Table11[GL Account],0))</f>
        <v>#N/A</v>
      </c>
      <c r="AA10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5" spans="2:27">
      <c r="B105" s="11"/>
      <c r="C105" s="243"/>
      <c r="D105" s="243"/>
      <c r="E105" s="11"/>
      <c r="F105" s="11"/>
      <c r="G105" s="11"/>
      <c r="H105" s="11"/>
      <c r="I105" s="11"/>
      <c r="J105" s="11"/>
      <c r="K105" s="11"/>
      <c r="L105" s="11"/>
      <c r="M105" s="11"/>
      <c r="N105" s="251"/>
      <c r="O105" s="251"/>
      <c r="P105" s="11"/>
      <c r="Q105" s="11"/>
      <c r="R105" s="11"/>
      <c r="S105" s="252"/>
      <c r="T10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5" s="22"/>
      <c r="V105" s="22"/>
      <c r="W105" s="24"/>
      <c r="X105" s="65" t="e">
        <f>IF(tbl_TransDet_Enc[[#This Row],[Custom SR Type]]="",INDEX(SR_Lookup[Section Name],MATCH(tbl_TransDet_Enc[[#This Row],[Account]],SR_Lookup[Account],0)),tbl_TransDet_Enc[[#This Row],[Custom SR Type]])</f>
        <v>#N/A</v>
      </c>
      <c r="Y105" s="233" t="str">
        <f>TEXT(tbl_TransDet_Enc[[#This Row],[Project Id]],"000000")</f>
        <v>000000</v>
      </c>
      <c r="Z105" s="65" t="e">
        <f>INDEX(Table11[Description],MATCH(tbl_TransDet_Enc[[#This Row],[Account]],Table11[GL Account],0))</f>
        <v>#N/A</v>
      </c>
      <c r="AA10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6" spans="2:27">
      <c r="B106" s="11"/>
      <c r="C106" s="243"/>
      <c r="D106" s="243"/>
      <c r="E106" s="11"/>
      <c r="F106" s="11"/>
      <c r="G106" s="11"/>
      <c r="H106" s="11"/>
      <c r="I106" s="11"/>
      <c r="J106" s="11"/>
      <c r="K106" s="11"/>
      <c r="L106" s="11"/>
      <c r="M106" s="11"/>
      <c r="N106" s="251"/>
      <c r="O106" s="251"/>
      <c r="P106" s="11"/>
      <c r="Q106" s="11"/>
      <c r="R106" s="11"/>
      <c r="S106" s="252"/>
      <c r="T10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6" s="22"/>
      <c r="V106" s="22"/>
      <c r="W106" s="24"/>
      <c r="X106" s="65" t="e">
        <f>IF(tbl_TransDet_Enc[[#This Row],[Custom SR Type]]="",INDEX(SR_Lookup[Section Name],MATCH(tbl_TransDet_Enc[[#This Row],[Account]],SR_Lookup[Account],0)),tbl_TransDet_Enc[[#This Row],[Custom SR Type]])</f>
        <v>#N/A</v>
      </c>
      <c r="Y106" s="233" t="str">
        <f>TEXT(tbl_TransDet_Enc[[#This Row],[Project Id]],"000000")</f>
        <v>000000</v>
      </c>
      <c r="Z106" s="65" t="e">
        <f>INDEX(Table11[Description],MATCH(tbl_TransDet_Enc[[#This Row],[Account]],Table11[GL Account],0))</f>
        <v>#N/A</v>
      </c>
      <c r="AA10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7" spans="2:27">
      <c r="B107" s="11"/>
      <c r="C107" s="243"/>
      <c r="D107" s="243"/>
      <c r="E107" s="11"/>
      <c r="F107" s="11"/>
      <c r="G107" s="11"/>
      <c r="H107" s="11"/>
      <c r="I107" s="11"/>
      <c r="J107" s="11"/>
      <c r="K107" s="11"/>
      <c r="L107" s="11"/>
      <c r="M107" s="11"/>
      <c r="N107" s="251"/>
      <c r="O107" s="251"/>
      <c r="P107" s="11"/>
      <c r="Q107" s="11"/>
      <c r="R107" s="11"/>
      <c r="S107" s="252"/>
      <c r="T10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7" s="22"/>
      <c r="V107" s="22"/>
      <c r="W107" s="24"/>
      <c r="X107" s="65" t="e">
        <f>IF(tbl_TransDet_Enc[[#This Row],[Custom SR Type]]="",INDEX(SR_Lookup[Section Name],MATCH(tbl_TransDet_Enc[[#This Row],[Account]],SR_Lookup[Account],0)),tbl_TransDet_Enc[[#This Row],[Custom SR Type]])</f>
        <v>#N/A</v>
      </c>
      <c r="Y107" s="233" t="str">
        <f>TEXT(tbl_TransDet_Enc[[#This Row],[Project Id]],"000000")</f>
        <v>000000</v>
      </c>
      <c r="Z107" s="65" t="e">
        <f>INDEX(Table11[Description],MATCH(tbl_TransDet_Enc[[#This Row],[Account]],Table11[GL Account],0))</f>
        <v>#N/A</v>
      </c>
      <c r="AA10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8" spans="2:27">
      <c r="B108" s="11"/>
      <c r="C108" s="243"/>
      <c r="D108" s="243"/>
      <c r="E108" s="11"/>
      <c r="F108" s="11"/>
      <c r="G108" s="11"/>
      <c r="H108" s="11"/>
      <c r="I108" s="11"/>
      <c r="J108" s="11"/>
      <c r="K108" s="11"/>
      <c r="L108" s="11"/>
      <c r="M108" s="11"/>
      <c r="N108" s="251"/>
      <c r="O108" s="251"/>
      <c r="P108" s="11"/>
      <c r="Q108" s="11"/>
      <c r="R108" s="11"/>
      <c r="S108" s="252"/>
      <c r="T10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8" s="22"/>
      <c r="V108" s="22"/>
      <c r="W108" s="24"/>
      <c r="X108" s="65" t="e">
        <f>IF(tbl_TransDet_Enc[[#This Row],[Custom SR Type]]="",INDEX(SR_Lookup[Section Name],MATCH(tbl_TransDet_Enc[[#This Row],[Account]],SR_Lookup[Account],0)),tbl_TransDet_Enc[[#This Row],[Custom SR Type]])</f>
        <v>#N/A</v>
      </c>
      <c r="Y108" s="233" t="str">
        <f>TEXT(tbl_TransDet_Enc[[#This Row],[Project Id]],"000000")</f>
        <v>000000</v>
      </c>
      <c r="Z108" s="65" t="e">
        <f>INDEX(Table11[Description],MATCH(tbl_TransDet_Enc[[#This Row],[Account]],Table11[GL Account],0))</f>
        <v>#N/A</v>
      </c>
      <c r="AA10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09" spans="2:27">
      <c r="B109" s="11"/>
      <c r="C109" s="243"/>
      <c r="D109" s="243"/>
      <c r="E109" s="11"/>
      <c r="F109" s="11"/>
      <c r="G109" s="11"/>
      <c r="H109" s="11"/>
      <c r="I109" s="11"/>
      <c r="J109" s="11"/>
      <c r="K109" s="11"/>
      <c r="L109" s="11"/>
      <c r="M109" s="11"/>
      <c r="N109" s="251"/>
      <c r="O109" s="251"/>
      <c r="P109" s="11"/>
      <c r="Q109" s="11"/>
      <c r="R109" s="11"/>
      <c r="S109" s="252"/>
      <c r="T10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09" s="22"/>
      <c r="V109" s="22"/>
      <c r="W109" s="24"/>
      <c r="X109" s="65" t="e">
        <f>IF(tbl_TransDet_Enc[[#This Row],[Custom SR Type]]="",INDEX(SR_Lookup[Section Name],MATCH(tbl_TransDet_Enc[[#This Row],[Account]],SR_Lookup[Account],0)),tbl_TransDet_Enc[[#This Row],[Custom SR Type]])</f>
        <v>#N/A</v>
      </c>
      <c r="Y109" s="233" t="str">
        <f>TEXT(tbl_TransDet_Enc[[#This Row],[Project Id]],"000000")</f>
        <v>000000</v>
      </c>
      <c r="Z109" s="65" t="e">
        <f>INDEX(Table11[Description],MATCH(tbl_TransDet_Enc[[#This Row],[Account]],Table11[GL Account],0))</f>
        <v>#N/A</v>
      </c>
      <c r="AA10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0" spans="2:27">
      <c r="B110" s="11"/>
      <c r="C110" s="243"/>
      <c r="D110" s="243"/>
      <c r="E110" s="11"/>
      <c r="F110" s="11"/>
      <c r="G110" s="11"/>
      <c r="H110" s="11"/>
      <c r="I110" s="11"/>
      <c r="J110" s="11"/>
      <c r="K110" s="11"/>
      <c r="L110" s="11"/>
      <c r="M110" s="11"/>
      <c r="N110" s="251"/>
      <c r="O110" s="251"/>
      <c r="P110" s="11"/>
      <c r="Q110" s="11"/>
      <c r="R110" s="11"/>
      <c r="S110" s="252"/>
      <c r="T11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0" s="22"/>
      <c r="V110" s="22"/>
      <c r="W110" s="24"/>
      <c r="X110" s="65" t="e">
        <f>IF(tbl_TransDet_Enc[[#This Row],[Custom SR Type]]="",INDEX(SR_Lookup[Section Name],MATCH(tbl_TransDet_Enc[[#This Row],[Account]],SR_Lookup[Account],0)),tbl_TransDet_Enc[[#This Row],[Custom SR Type]])</f>
        <v>#N/A</v>
      </c>
      <c r="Y110" s="233" t="str">
        <f>TEXT(tbl_TransDet_Enc[[#This Row],[Project Id]],"000000")</f>
        <v>000000</v>
      </c>
      <c r="Z110" s="65" t="e">
        <f>INDEX(Table11[Description],MATCH(tbl_TransDet_Enc[[#This Row],[Account]],Table11[GL Account],0))</f>
        <v>#N/A</v>
      </c>
      <c r="AA11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1" spans="2:27">
      <c r="B111" s="11"/>
      <c r="C111" s="243"/>
      <c r="D111" s="243"/>
      <c r="E111" s="11"/>
      <c r="F111" s="11"/>
      <c r="G111" s="11"/>
      <c r="H111" s="11"/>
      <c r="I111" s="11"/>
      <c r="J111" s="11"/>
      <c r="K111" s="11"/>
      <c r="L111" s="11"/>
      <c r="M111" s="11"/>
      <c r="N111" s="251"/>
      <c r="O111" s="251"/>
      <c r="P111" s="11"/>
      <c r="Q111" s="11"/>
      <c r="R111" s="11"/>
      <c r="S111" s="252"/>
      <c r="T11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1" s="22"/>
      <c r="V111" s="22"/>
      <c r="W111" s="24"/>
      <c r="X111" s="65" t="e">
        <f>IF(tbl_TransDet_Enc[[#This Row],[Custom SR Type]]="",INDEX(SR_Lookup[Section Name],MATCH(tbl_TransDet_Enc[[#This Row],[Account]],SR_Lookup[Account],0)),tbl_TransDet_Enc[[#This Row],[Custom SR Type]])</f>
        <v>#N/A</v>
      </c>
      <c r="Y111" s="233" t="str">
        <f>TEXT(tbl_TransDet_Enc[[#This Row],[Project Id]],"000000")</f>
        <v>000000</v>
      </c>
      <c r="Z111" s="65" t="e">
        <f>INDEX(Table11[Description],MATCH(tbl_TransDet_Enc[[#This Row],[Account]],Table11[GL Account],0))</f>
        <v>#N/A</v>
      </c>
      <c r="AA11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2" spans="2:27">
      <c r="B112" s="11"/>
      <c r="C112" s="243"/>
      <c r="D112" s="243"/>
      <c r="E112" s="11"/>
      <c r="F112" s="11"/>
      <c r="G112" s="11"/>
      <c r="H112" s="11"/>
      <c r="I112" s="11"/>
      <c r="J112" s="11"/>
      <c r="K112" s="11"/>
      <c r="L112" s="11"/>
      <c r="M112" s="11"/>
      <c r="N112" s="251"/>
      <c r="O112" s="251"/>
      <c r="P112" s="11"/>
      <c r="Q112" s="11"/>
      <c r="R112" s="11"/>
      <c r="S112" s="252"/>
      <c r="T11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2" s="22"/>
      <c r="V112" s="22"/>
      <c r="W112" s="24"/>
      <c r="X112" s="65" t="e">
        <f>IF(tbl_TransDet_Enc[[#This Row],[Custom SR Type]]="",INDEX(SR_Lookup[Section Name],MATCH(tbl_TransDet_Enc[[#This Row],[Account]],SR_Lookup[Account],0)),tbl_TransDet_Enc[[#This Row],[Custom SR Type]])</f>
        <v>#N/A</v>
      </c>
      <c r="Y112" s="233" t="str">
        <f>TEXT(tbl_TransDet_Enc[[#This Row],[Project Id]],"000000")</f>
        <v>000000</v>
      </c>
      <c r="Z112" s="65" t="e">
        <f>INDEX(Table11[Description],MATCH(tbl_TransDet_Enc[[#This Row],[Account]],Table11[GL Account],0))</f>
        <v>#N/A</v>
      </c>
      <c r="AA11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3" spans="2:27">
      <c r="B113" s="11"/>
      <c r="C113" s="243"/>
      <c r="D113" s="243"/>
      <c r="E113" s="11"/>
      <c r="F113" s="11"/>
      <c r="G113" s="11"/>
      <c r="H113" s="11"/>
      <c r="I113" s="11"/>
      <c r="J113" s="11"/>
      <c r="K113" s="11"/>
      <c r="L113" s="11"/>
      <c r="M113" s="11"/>
      <c r="N113" s="251"/>
      <c r="O113" s="251"/>
      <c r="P113" s="11"/>
      <c r="Q113" s="11"/>
      <c r="R113" s="11"/>
      <c r="S113" s="252"/>
      <c r="T11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3" s="22"/>
      <c r="V113" s="22"/>
      <c r="W113" s="24"/>
      <c r="X113" s="65" t="e">
        <f>IF(tbl_TransDet_Enc[[#This Row],[Custom SR Type]]="",INDEX(SR_Lookup[Section Name],MATCH(tbl_TransDet_Enc[[#This Row],[Account]],SR_Lookup[Account],0)),tbl_TransDet_Enc[[#This Row],[Custom SR Type]])</f>
        <v>#N/A</v>
      </c>
      <c r="Y113" s="233" t="str">
        <f>TEXT(tbl_TransDet_Enc[[#This Row],[Project Id]],"000000")</f>
        <v>000000</v>
      </c>
      <c r="Z113" s="65" t="e">
        <f>INDEX(Table11[Description],MATCH(tbl_TransDet_Enc[[#This Row],[Account]],Table11[GL Account],0))</f>
        <v>#N/A</v>
      </c>
      <c r="AA11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4" spans="2:27">
      <c r="B114" s="11"/>
      <c r="C114" s="243"/>
      <c r="D114" s="243"/>
      <c r="E114" s="11"/>
      <c r="F114" s="11"/>
      <c r="G114" s="11"/>
      <c r="H114" s="11"/>
      <c r="I114" s="11"/>
      <c r="J114" s="11"/>
      <c r="K114" s="11"/>
      <c r="L114" s="11"/>
      <c r="M114" s="11"/>
      <c r="N114" s="251"/>
      <c r="O114" s="251"/>
      <c r="P114" s="11"/>
      <c r="Q114" s="11"/>
      <c r="R114" s="11"/>
      <c r="S114" s="252"/>
      <c r="T11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4" s="22"/>
      <c r="V114" s="22"/>
      <c r="W114" s="24"/>
      <c r="X114" s="65" t="e">
        <f>IF(tbl_TransDet_Enc[[#This Row],[Custom SR Type]]="",INDEX(SR_Lookup[Section Name],MATCH(tbl_TransDet_Enc[[#This Row],[Account]],SR_Lookup[Account],0)),tbl_TransDet_Enc[[#This Row],[Custom SR Type]])</f>
        <v>#N/A</v>
      </c>
      <c r="Y114" s="233" t="str">
        <f>TEXT(tbl_TransDet_Enc[[#This Row],[Project Id]],"000000")</f>
        <v>000000</v>
      </c>
      <c r="Z114" s="65" t="e">
        <f>INDEX(Table11[Description],MATCH(tbl_TransDet_Enc[[#This Row],[Account]],Table11[GL Account],0))</f>
        <v>#N/A</v>
      </c>
      <c r="AA11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5" spans="2:27">
      <c r="B115" s="11"/>
      <c r="C115" s="243"/>
      <c r="D115" s="243"/>
      <c r="E115" s="11"/>
      <c r="F115" s="11"/>
      <c r="G115" s="11"/>
      <c r="H115" s="11"/>
      <c r="I115" s="11"/>
      <c r="J115" s="11"/>
      <c r="K115" s="11"/>
      <c r="L115" s="11"/>
      <c r="M115" s="11"/>
      <c r="N115" s="251"/>
      <c r="O115" s="251"/>
      <c r="P115" s="11"/>
      <c r="Q115" s="11"/>
      <c r="R115" s="11"/>
      <c r="S115" s="252"/>
      <c r="T11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5" s="22"/>
      <c r="V115" s="22"/>
      <c r="W115" s="24"/>
      <c r="X115" s="65" t="e">
        <f>IF(tbl_TransDet_Enc[[#This Row],[Custom SR Type]]="",INDEX(SR_Lookup[Section Name],MATCH(tbl_TransDet_Enc[[#This Row],[Account]],SR_Lookup[Account],0)),tbl_TransDet_Enc[[#This Row],[Custom SR Type]])</f>
        <v>#N/A</v>
      </c>
      <c r="Y115" s="233" t="str">
        <f>TEXT(tbl_TransDet_Enc[[#This Row],[Project Id]],"000000")</f>
        <v>000000</v>
      </c>
      <c r="Z115" s="65" t="e">
        <f>INDEX(Table11[Description],MATCH(tbl_TransDet_Enc[[#This Row],[Account]],Table11[GL Account],0))</f>
        <v>#N/A</v>
      </c>
      <c r="AA11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6" spans="2:27">
      <c r="B116" s="11"/>
      <c r="C116" s="243"/>
      <c r="D116" s="243"/>
      <c r="E116" s="11"/>
      <c r="F116" s="11"/>
      <c r="G116" s="11"/>
      <c r="H116" s="11"/>
      <c r="I116" s="11"/>
      <c r="J116" s="11"/>
      <c r="K116" s="11"/>
      <c r="L116" s="11"/>
      <c r="M116" s="11"/>
      <c r="N116" s="251"/>
      <c r="O116" s="251"/>
      <c r="P116" s="11"/>
      <c r="Q116" s="11"/>
      <c r="R116" s="11"/>
      <c r="S116" s="252"/>
      <c r="T11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6" s="22"/>
      <c r="V116" s="22"/>
      <c r="W116" s="24"/>
      <c r="X116" s="65" t="e">
        <f>IF(tbl_TransDet_Enc[[#This Row],[Custom SR Type]]="",INDEX(SR_Lookup[Section Name],MATCH(tbl_TransDet_Enc[[#This Row],[Account]],SR_Lookup[Account],0)),tbl_TransDet_Enc[[#This Row],[Custom SR Type]])</f>
        <v>#N/A</v>
      </c>
      <c r="Y116" s="233" t="str">
        <f>TEXT(tbl_TransDet_Enc[[#This Row],[Project Id]],"000000")</f>
        <v>000000</v>
      </c>
      <c r="Z116" s="65" t="e">
        <f>INDEX(Table11[Description],MATCH(tbl_TransDet_Enc[[#This Row],[Account]],Table11[GL Account],0))</f>
        <v>#N/A</v>
      </c>
      <c r="AA11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7" spans="2:27">
      <c r="B117" s="11"/>
      <c r="C117" s="243"/>
      <c r="D117" s="243"/>
      <c r="E117" s="11"/>
      <c r="F117" s="11"/>
      <c r="G117" s="11"/>
      <c r="H117" s="11"/>
      <c r="I117" s="11"/>
      <c r="J117" s="11"/>
      <c r="K117" s="11"/>
      <c r="L117" s="11"/>
      <c r="M117" s="11"/>
      <c r="N117" s="251"/>
      <c r="O117" s="251"/>
      <c r="P117" s="11"/>
      <c r="Q117" s="11"/>
      <c r="R117" s="11"/>
      <c r="S117" s="252"/>
      <c r="T11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7" s="22"/>
      <c r="V117" s="22"/>
      <c r="W117" s="24"/>
      <c r="X117" s="65" t="e">
        <f>IF(tbl_TransDet_Enc[[#This Row],[Custom SR Type]]="",INDEX(SR_Lookup[Section Name],MATCH(tbl_TransDet_Enc[[#This Row],[Account]],SR_Lookup[Account],0)),tbl_TransDet_Enc[[#This Row],[Custom SR Type]])</f>
        <v>#N/A</v>
      </c>
      <c r="Y117" s="233" t="str">
        <f>TEXT(tbl_TransDet_Enc[[#This Row],[Project Id]],"000000")</f>
        <v>000000</v>
      </c>
      <c r="Z117" s="65" t="e">
        <f>INDEX(Table11[Description],MATCH(tbl_TransDet_Enc[[#This Row],[Account]],Table11[GL Account],0))</f>
        <v>#N/A</v>
      </c>
      <c r="AA11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8" spans="2:27">
      <c r="B118" s="11"/>
      <c r="C118" s="243"/>
      <c r="D118" s="243"/>
      <c r="E118" s="11"/>
      <c r="F118" s="11"/>
      <c r="G118" s="11"/>
      <c r="H118" s="11"/>
      <c r="I118" s="11"/>
      <c r="J118" s="11"/>
      <c r="K118" s="11"/>
      <c r="L118" s="11"/>
      <c r="M118" s="11"/>
      <c r="N118" s="251"/>
      <c r="O118" s="251"/>
      <c r="P118" s="11"/>
      <c r="Q118" s="11"/>
      <c r="R118" s="11"/>
      <c r="S118" s="252"/>
      <c r="T11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8" s="22"/>
      <c r="V118" s="22"/>
      <c r="W118" s="24"/>
      <c r="X118" s="65" t="e">
        <f>IF(tbl_TransDet_Enc[[#This Row],[Custom SR Type]]="",INDEX(SR_Lookup[Section Name],MATCH(tbl_TransDet_Enc[[#This Row],[Account]],SR_Lookup[Account],0)),tbl_TransDet_Enc[[#This Row],[Custom SR Type]])</f>
        <v>#N/A</v>
      </c>
      <c r="Y118" s="233" t="str">
        <f>TEXT(tbl_TransDet_Enc[[#This Row],[Project Id]],"000000")</f>
        <v>000000</v>
      </c>
      <c r="Z118" s="65" t="e">
        <f>INDEX(Table11[Description],MATCH(tbl_TransDet_Enc[[#This Row],[Account]],Table11[GL Account],0))</f>
        <v>#N/A</v>
      </c>
      <c r="AA11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19" spans="2:27">
      <c r="B119" s="11"/>
      <c r="C119" s="243"/>
      <c r="D119" s="243"/>
      <c r="E119" s="11"/>
      <c r="F119" s="11"/>
      <c r="G119" s="11"/>
      <c r="H119" s="11"/>
      <c r="I119" s="11"/>
      <c r="J119" s="11"/>
      <c r="K119" s="11"/>
      <c r="L119" s="11"/>
      <c r="M119" s="11"/>
      <c r="N119" s="251"/>
      <c r="O119" s="251"/>
      <c r="P119" s="11"/>
      <c r="Q119" s="11"/>
      <c r="R119" s="11"/>
      <c r="S119" s="252"/>
      <c r="T11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19" s="22"/>
      <c r="V119" s="22"/>
      <c r="W119" s="24"/>
      <c r="X119" s="65" t="e">
        <f>IF(tbl_TransDet_Enc[[#This Row],[Custom SR Type]]="",INDEX(SR_Lookup[Section Name],MATCH(tbl_TransDet_Enc[[#This Row],[Account]],SR_Lookup[Account],0)),tbl_TransDet_Enc[[#This Row],[Custom SR Type]])</f>
        <v>#N/A</v>
      </c>
      <c r="Y119" s="233" t="str">
        <f>TEXT(tbl_TransDet_Enc[[#This Row],[Project Id]],"000000")</f>
        <v>000000</v>
      </c>
      <c r="Z119" s="65" t="e">
        <f>INDEX(Table11[Description],MATCH(tbl_TransDet_Enc[[#This Row],[Account]],Table11[GL Account],0))</f>
        <v>#N/A</v>
      </c>
      <c r="AA11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0" spans="2:27">
      <c r="B120" s="11"/>
      <c r="C120" s="243"/>
      <c r="D120" s="243"/>
      <c r="E120" s="11"/>
      <c r="F120" s="11"/>
      <c r="G120" s="11"/>
      <c r="H120" s="11"/>
      <c r="I120" s="11"/>
      <c r="J120" s="11"/>
      <c r="K120" s="11"/>
      <c r="L120" s="11"/>
      <c r="M120" s="11"/>
      <c r="N120" s="251"/>
      <c r="O120" s="251"/>
      <c r="P120" s="11"/>
      <c r="Q120" s="11"/>
      <c r="R120" s="11"/>
      <c r="S120" s="252"/>
      <c r="T12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0" s="22"/>
      <c r="V120" s="22"/>
      <c r="W120" s="24"/>
      <c r="X120" s="65" t="e">
        <f>IF(tbl_TransDet_Enc[[#This Row],[Custom SR Type]]="",INDEX(SR_Lookup[Section Name],MATCH(tbl_TransDet_Enc[[#This Row],[Account]],SR_Lookup[Account],0)),tbl_TransDet_Enc[[#This Row],[Custom SR Type]])</f>
        <v>#N/A</v>
      </c>
      <c r="Y120" s="233" t="str">
        <f>TEXT(tbl_TransDet_Enc[[#This Row],[Project Id]],"000000")</f>
        <v>000000</v>
      </c>
      <c r="Z120" s="65" t="e">
        <f>INDEX(Table11[Description],MATCH(tbl_TransDet_Enc[[#This Row],[Account]],Table11[GL Account],0))</f>
        <v>#N/A</v>
      </c>
      <c r="AA12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1" spans="2:27">
      <c r="B121" s="11"/>
      <c r="C121" s="243"/>
      <c r="D121" s="243"/>
      <c r="E121" s="11"/>
      <c r="F121" s="11"/>
      <c r="G121" s="11"/>
      <c r="H121" s="11"/>
      <c r="I121" s="11"/>
      <c r="J121" s="11"/>
      <c r="K121" s="11"/>
      <c r="L121" s="11"/>
      <c r="M121" s="11"/>
      <c r="N121" s="251"/>
      <c r="O121" s="251"/>
      <c r="P121" s="11"/>
      <c r="Q121" s="11"/>
      <c r="R121" s="11"/>
      <c r="S121" s="252"/>
      <c r="T12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1" s="22"/>
      <c r="V121" s="22"/>
      <c r="W121" s="24"/>
      <c r="X121" s="65" t="e">
        <f>IF(tbl_TransDet_Enc[[#This Row],[Custom SR Type]]="",INDEX(SR_Lookup[Section Name],MATCH(tbl_TransDet_Enc[[#This Row],[Account]],SR_Lookup[Account],0)),tbl_TransDet_Enc[[#This Row],[Custom SR Type]])</f>
        <v>#N/A</v>
      </c>
      <c r="Y121" s="233" t="str">
        <f>TEXT(tbl_TransDet_Enc[[#This Row],[Project Id]],"000000")</f>
        <v>000000</v>
      </c>
      <c r="Z121" s="65" t="e">
        <f>INDEX(Table11[Description],MATCH(tbl_TransDet_Enc[[#This Row],[Account]],Table11[GL Account],0))</f>
        <v>#N/A</v>
      </c>
      <c r="AA12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2" spans="2:27">
      <c r="B122" s="11"/>
      <c r="C122" s="243"/>
      <c r="D122" s="243"/>
      <c r="E122" s="11"/>
      <c r="F122" s="11"/>
      <c r="G122" s="11"/>
      <c r="H122" s="11"/>
      <c r="I122" s="11"/>
      <c r="J122" s="11"/>
      <c r="K122" s="11"/>
      <c r="L122" s="11"/>
      <c r="M122" s="11"/>
      <c r="N122" s="251"/>
      <c r="O122" s="251"/>
      <c r="P122" s="11"/>
      <c r="Q122" s="11"/>
      <c r="R122" s="11"/>
      <c r="S122" s="252"/>
      <c r="T12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2" s="22"/>
      <c r="V122" s="22"/>
      <c r="W122" s="24"/>
      <c r="X122" s="65" t="e">
        <f>IF(tbl_TransDet_Enc[[#This Row],[Custom SR Type]]="",INDEX(SR_Lookup[Section Name],MATCH(tbl_TransDet_Enc[[#This Row],[Account]],SR_Lookup[Account],0)),tbl_TransDet_Enc[[#This Row],[Custom SR Type]])</f>
        <v>#N/A</v>
      </c>
      <c r="Y122" s="233" t="str">
        <f>TEXT(tbl_TransDet_Enc[[#This Row],[Project Id]],"000000")</f>
        <v>000000</v>
      </c>
      <c r="Z122" s="65" t="e">
        <f>INDEX(Table11[Description],MATCH(tbl_TransDet_Enc[[#This Row],[Account]],Table11[GL Account],0))</f>
        <v>#N/A</v>
      </c>
      <c r="AA12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3" spans="2:27">
      <c r="B123" s="11"/>
      <c r="C123" s="243"/>
      <c r="D123" s="243"/>
      <c r="E123" s="11"/>
      <c r="F123" s="11"/>
      <c r="G123" s="11"/>
      <c r="H123" s="11"/>
      <c r="I123" s="11"/>
      <c r="J123" s="11"/>
      <c r="K123" s="11"/>
      <c r="L123" s="11"/>
      <c r="M123" s="11"/>
      <c r="N123" s="251"/>
      <c r="O123" s="251"/>
      <c r="P123" s="11"/>
      <c r="Q123" s="11"/>
      <c r="R123" s="11"/>
      <c r="S123" s="252"/>
      <c r="T12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3" s="22"/>
      <c r="V123" s="22"/>
      <c r="W123" s="24"/>
      <c r="X123" s="65" t="e">
        <f>IF(tbl_TransDet_Enc[[#This Row],[Custom SR Type]]="",INDEX(SR_Lookup[Section Name],MATCH(tbl_TransDet_Enc[[#This Row],[Account]],SR_Lookup[Account],0)),tbl_TransDet_Enc[[#This Row],[Custom SR Type]])</f>
        <v>#N/A</v>
      </c>
      <c r="Y123" s="233" t="str">
        <f>TEXT(tbl_TransDet_Enc[[#This Row],[Project Id]],"000000")</f>
        <v>000000</v>
      </c>
      <c r="Z123" s="65" t="e">
        <f>INDEX(Table11[Description],MATCH(tbl_TransDet_Enc[[#This Row],[Account]],Table11[GL Account],0))</f>
        <v>#N/A</v>
      </c>
      <c r="AA12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4" spans="2:27">
      <c r="B124" s="11"/>
      <c r="C124" s="243"/>
      <c r="D124" s="243"/>
      <c r="E124" s="11"/>
      <c r="F124" s="11"/>
      <c r="G124" s="11"/>
      <c r="H124" s="11"/>
      <c r="I124" s="11"/>
      <c r="J124" s="11"/>
      <c r="K124" s="11"/>
      <c r="L124" s="11"/>
      <c r="M124" s="11"/>
      <c r="N124" s="251"/>
      <c r="O124" s="251"/>
      <c r="P124" s="11"/>
      <c r="Q124" s="11"/>
      <c r="R124" s="11"/>
      <c r="S124" s="252"/>
      <c r="T12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4" s="22"/>
      <c r="V124" s="22"/>
      <c r="W124" s="24"/>
      <c r="X124" s="65" t="e">
        <f>IF(tbl_TransDet_Enc[[#This Row],[Custom SR Type]]="",INDEX(SR_Lookup[Section Name],MATCH(tbl_TransDet_Enc[[#This Row],[Account]],SR_Lookup[Account],0)),tbl_TransDet_Enc[[#This Row],[Custom SR Type]])</f>
        <v>#N/A</v>
      </c>
      <c r="Y124" s="233" t="str">
        <f>TEXT(tbl_TransDet_Enc[[#This Row],[Project Id]],"000000")</f>
        <v>000000</v>
      </c>
      <c r="Z124" s="65" t="e">
        <f>INDEX(Table11[Description],MATCH(tbl_TransDet_Enc[[#This Row],[Account]],Table11[GL Account],0))</f>
        <v>#N/A</v>
      </c>
      <c r="AA12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5" spans="2:27">
      <c r="B125" s="11"/>
      <c r="C125" s="243"/>
      <c r="D125" s="243"/>
      <c r="E125" s="11"/>
      <c r="F125" s="11"/>
      <c r="G125" s="11"/>
      <c r="H125" s="11"/>
      <c r="I125" s="11"/>
      <c r="J125" s="11"/>
      <c r="K125" s="11"/>
      <c r="L125" s="11"/>
      <c r="M125" s="11"/>
      <c r="N125" s="251"/>
      <c r="O125" s="251"/>
      <c r="P125" s="11"/>
      <c r="Q125" s="11"/>
      <c r="R125" s="11"/>
      <c r="S125" s="252"/>
      <c r="T12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5" s="22"/>
      <c r="V125" s="22"/>
      <c r="W125" s="24"/>
      <c r="X125" s="65" t="e">
        <f>IF(tbl_TransDet_Enc[[#This Row],[Custom SR Type]]="",INDEX(SR_Lookup[Section Name],MATCH(tbl_TransDet_Enc[[#This Row],[Account]],SR_Lookup[Account],0)),tbl_TransDet_Enc[[#This Row],[Custom SR Type]])</f>
        <v>#N/A</v>
      </c>
      <c r="Y125" s="233" t="str">
        <f>TEXT(tbl_TransDet_Enc[[#This Row],[Project Id]],"000000")</f>
        <v>000000</v>
      </c>
      <c r="Z125" s="65" t="e">
        <f>INDEX(Table11[Description],MATCH(tbl_TransDet_Enc[[#This Row],[Account]],Table11[GL Account],0))</f>
        <v>#N/A</v>
      </c>
      <c r="AA12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6" spans="2:27">
      <c r="B126" s="11"/>
      <c r="C126" s="243"/>
      <c r="D126" s="243"/>
      <c r="E126" s="11"/>
      <c r="F126" s="11"/>
      <c r="G126" s="11"/>
      <c r="H126" s="11"/>
      <c r="I126" s="11"/>
      <c r="J126" s="11"/>
      <c r="K126" s="11"/>
      <c r="L126" s="11"/>
      <c r="M126" s="11"/>
      <c r="N126" s="251"/>
      <c r="O126" s="251"/>
      <c r="P126" s="11"/>
      <c r="Q126" s="11"/>
      <c r="R126" s="11"/>
      <c r="S126" s="252"/>
      <c r="T12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6" s="22"/>
      <c r="V126" s="22"/>
      <c r="W126" s="24"/>
      <c r="X126" s="65" t="e">
        <f>IF(tbl_TransDet_Enc[[#This Row],[Custom SR Type]]="",INDEX(SR_Lookup[Section Name],MATCH(tbl_TransDet_Enc[[#This Row],[Account]],SR_Lookup[Account],0)),tbl_TransDet_Enc[[#This Row],[Custom SR Type]])</f>
        <v>#N/A</v>
      </c>
      <c r="Y126" s="233" t="str">
        <f>TEXT(tbl_TransDet_Enc[[#This Row],[Project Id]],"000000")</f>
        <v>000000</v>
      </c>
      <c r="Z126" s="65" t="e">
        <f>INDEX(Table11[Description],MATCH(tbl_TransDet_Enc[[#This Row],[Account]],Table11[GL Account],0))</f>
        <v>#N/A</v>
      </c>
      <c r="AA12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7" spans="2:27">
      <c r="B127" s="11"/>
      <c r="C127" s="243"/>
      <c r="D127" s="243"/>
      <c r="E127" s="11"/>
      <c r="F127" s="11"/>
      <c r="G127" s="11"/>
      <c r="H127" s="11"/>
      <c r="I127" s="11"/>
      <c r="J127" s="11"/>
      <c r="K127" s="11"/>
      <c r="L127" s="11"/>
      <c r="M127" s="11"/>
      <c r="N127" s="251"/>
      <c r="O127" s="251"/>
      <c r="P127" s="11"/>
      <c r="Q127" s="11"/>
      <c r="R127" s="11"/>
      <c r="S127" s="252"/>
      <c r="T12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7" s="22"/>
      <c r="V127" s="22"/>
      <c r="W127" s="24"/>
      <c r="X127" s="65" t="e">
        <f>IF(tbl_TransDet_Enc[[#This Row],[Custom SR Type]]="",INDEX(SR_Lookup[Section Name],MATCH(tbl_TransDet_Enc[[#This Row],[Account]],SR_Lookup[Account],0)),tbl_TransDet_Enc[[#This Row],[Custom SR Type]])</f>
        <v>#N/A</v>
      </c>
      <c r="Y127" s="233" t="str">
        <f>TEXT(tbl_TransDet_Enc[[#This Row],[Project Id]],"000000")</f>
        <v>000000</v>
      </c>
      <c r="Z127" s="65" t="e">
        <f>INDEX(Table11[Description],MATCH(tbl_TransDet_Enc[[#This Row],[Account]],Table11[GL Account],0))</f>
        <v>#N/A</v>
      </c>
      <c r="AA12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8" spans="2:27">
      <c r="B128" s="11"/>
      <c r="C128" s="243"/>
      <c r="D128" s="243"/>
      <c r="E128" s="11"/>
      <c r="F128" s="11"/>
      <c r="G128" s="11"/>
      <c r="H128" s="11"/>
      <c r="I128" s="11"/>
      <c r="J128" s="11"/>
      <c r="K128" s="11"/>
      <c r="L128" s="11"/>
      <c r="M128" s="11"/>
      <c r="N128" s="251"/>
      <c r="O128" s="251"/>
      <c r="P128" s="11"/>
      <c r="Q128" s="11"/>
      <c r="R128" s="11"/>
      <c r="S128" s="252"/>
      <c r="T12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8" s="22"/>
      <c r="V128" s="22"/>
      <c r="W128" s="24"/>
      <c r="X128" s="65" t="e">
        <f>IF(tbl_TransDet_Enc[[#This Row],[Custom SR Type]]="",INDEX(SR_Lookup[Section Name],MATCH(tbl_TransDet_Enc[[#This Row],[Account]],SR_Lookup[Account],0)),tbl_TransDet_Enc[[#This Row],[Custom SR Type]])</f>
        <v>#N/A</v>
      </c>
      <c r="Y128" s="233" t="str">
        <f>TEXT(tbl_TransDet_Enc[[#This Row],[Project Id]],"000000")</f>
        <v>000000</v>
      </c>
      <c r="Z128" s="65" t="e">
        <f>INDEX(Table11[Description],MATCH(tbl_TransDet_Enc[[#This Row],[Account]],Table11[GL Account],0))</f>
        <v>#N/A</v>
      </c>
      <c r="AA12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29" spans="2:27">
      <c r="B129" s="11"/>
      <c r="C129" s="243"/>
      <c r="D129" s="243"/>
      <c r="E129" s="11"/>
      <c r="F129" s="11"/>
      <c r="G129" s="11"/>
      <c r="H129" s="11"/>
      <c r="I129" s="11"/>
      <c r="J129" s="11"/>
      <c r="K129" s="11"/>
      <c r="L129" s="11"/>
      <c r="M129" s="11"/>
      <c r="N129" s="251"/>
      <c r="O129" s="251"/>
      <c r="P129" s="11"/>
      <c r="Q129" s="11"/>
      <c r="R129" s="11"/>
      <c r="S129" s="252"/>
      <c r="T12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29" s="22"/>
      <c r="V129" s="22"/>
      <c r="W129" s="24"/>
      <c r="X129" s="65" t="e">
        <f>IF(tbl_TransDet_Enc[[#This Row],[Custom SR Type]]="",INDEX(SR_Lookup[Section Name],MATCH(tbl_TransDet_Enc[[#This Row],[Account]],SR_Lookup[Account],0)),tbl_TransDet_Enc[[#This Row],[Custom SR Type]])</f>
        <v>#N/A</v>
      </c>
      <c r="Y129" s="233" t="str">
        <f>TEXT(tbl_TransDet_Enc[[#This Row],[Project Id]],"000000")</f>
        <v>000000</v>
      </c>
      <c r="Z129" s="65" t="e">
        <f>INDEX(Table11[Description],MATCH(tbl_TransDet_Enc[[#This Row],[Account]],Table11[GL Account],0))</f>
        <v>#N/A</v>
      </c>
      <c r="AA12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0" spans="2:27">
      <c r="B130" s="11"/>
      <c r="C130" s="243"/>
      <c r="D130" s="243"/>
      <c r="E130" s="11"/>
      <c r="F130" s="11"/>
      <c r="G130" s="11"/>
      <c r="H130" s="11"/>
      <c r="I130" s="11"/>
      <c r="J130" s="11"/>
      <c r="K130" s="11"/>
      <c r="L130" s="11"/>
      <c r="M130" s="11"/>
      <c r="N130" s="251"/>
      <c r="O130" s="251"/>
      <c r="P130" s="11"/>
      <c r="Q130" s="11"/>
      <c r="R130" s="11"/>
      <c r="S130" s="252"/>
      <c r="T13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0" s="22"/>
      <c r="V130" s="22"/>
      <c r="W130" s="24"/>
      <c r="X130" s="65" t="e">
        <f>IF(tbl_TransDet_Enc[[#This Row],[Custom SR Type]]="",INDEX(SR_Lookup[Section Name],MATCH(tbl_TransDet_Enc[[#This Row],[Account]],SR_Lookup[Account],0)),tbl_TransDet_Enc[[#This Row],[Custom SR Type]])</f>
        <v>#N/A</v>
      </c>
      <c r="Y130" s="233" t="str">
        <f>TEXT(tbl_TransDet_Enc[[#This Row],[Project Id]],"000000")</f>
        <v>000000</v>
      </c>
      <c r="Z130" s="65" t="e">
        <f>INDEX(Table11[Description],MATCH(tbl_TransDet_Enc[[#This Row],[Account]],Table11[GL Account],0))</f>
        <v>#N/A</v>
      </c>
      <c r="AA13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1" spans="2:27">
      <c r="B131" s="11"/>
      <c r="C131" s="243"/>
      <c r="D131" s="243"/>
      <c r="E131" s="11"/>
      <c r="F131" s="11"/>
      <c r="G131" s="11"/>
      <c r="H131" s="11"/>
      <c r="I131" s="11"/>
      <c r="J131" s="11"/>
      <c r="K131" s="11"/>
      <c r="L131" s="11"/>
      <c r="M131" s="11"/>
      <c r="N131" s="251"/>
      <c r="O131" s="251"/>
      <c r="P131" s="11"/>
      <c r="Q131" s="11"/>
      <c r="R131" s="11"/>
      <c r="S131" s="252"/>
      <c r="T13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1" s="22"/>
      <c r="V131" s="22"/>
      <c r="W131" s="24"/>
      <c r="X131" s="65" t="e">
        <f>IF(tbl_TransDet_Enc[[#This Row],[Custom SR Type]]="",INDEX(SR_Lookup[Section Name],MATCH(tbl_TransDet_Enc[[#This Row],[Account]],SR_Lookup[Account],0)),tbl_TransDet_Enc[[#This Row],[Custom SR Type]])</f>
        <v>#N/A</v>
      </c>
      <c r="Y131" s="233" t="str">
        <f>TEXT(tbl_TransDet_Enc[[#This Row],[Project Id]],"000000")</f>
        <v>000000</v>
      </c>
      <c r="Z131" s="65" t="e">
        <f>INDEX(Table11[Description],MATCH(tbl_TransDet_Enc[[#This Row],[Account]],Table11[GL Account],0))</f>
        <v>#N/A</v>
      </c>
      <c r="AA13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2" spans="2:27">
      <c r="B132" s="11"/>
      <c r="C132" s="243"/>
      <c r="D132" s="243"/>
      <c r="E132" s="11"/>
      <c r="F132" s="11"/>
      <c r="G132" s="11"/>
      <c r="H132" s="11"/>
      <c r="I132" s="11"/>
      <c r="J132" s="11"/>
      <c r="K132" s="11"/>
      <c r="L132" s="11"/>
      <c r="M132" s="11"/>
      <c r="N132" s="251"/>
      <c r="O132" s="251"/>
      <c r="P132" s="11"/>
      <c r="Q132" s="11"/>
      <c r="R132" s="11"/>
      <c r="S132" s="252"/>
      <c r="T13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2" s="22"/>
      <c r="V132" s="22"/>
      <c r="W132" s="24"/>
      <c r="X132" s="65" t="e">
        <f>IF(tbl_TransDet_Enc[[#This Row],[Custom SR Type]]="",INDEX(SR_Lookup[Section Name],MATCH(tbl_TransDet_Enc[[#This Row],[Account]],SR_Lookup[Account],0)),tbl_TransDet_Enc[[#This Row],[Custom SR Type]])</f>
        <v>#N/A</v>
      </c>
      <c r="Y132" s="233" t="str">
        <f>TEXT(tbl_TransDet_Enc[[#This Row],[Project Id]],"000000")</f>
        <v>000000</v>
      </c>
      <c r="Z132" s="65" t="e">
        <f>INDEX(Table11[Description],MATCH(tbl_TransDet_Enc[[#This Row],[Account]],Table11[GL Account],0))</f>
        <v>#N/A</v>
      </c>
      <c r="AA13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3" spans="2:27">
      <c r="B133" s="11"/>
      <c r="C133" s="243"/>
      <c r="D133" s="243"/>
      <c r="E133" s="11"/>
      <c r="F133" s="11"/>
      <c r="G133" s="11"/>
      <c r="H133" s="11"/>
      <c r="I133" s="11"/>
      <c r="J133" s="11"/>
      <c r="K133" s="11"/>
      <c r="L133" s="11"/>
      <c r="M133" s="11"/>
      <c r="N133" s="251"/>
      <c r="O133" s="251"/>
      <c r="P133" s="11"/>
      <c r="Q133" s="11"/>
      <c r="R133" s="11"/>
      <c r="S133" s="252"/>
      <c r="T13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3" s="22"/>
      <c r="V133" s="22"/>
      <c r="W133" s="24"/>
      <c r="X133" s="65" t="e">
        <f>IF(tbl_TransDet_Enc[[#This Row],[Custom SR Type]]="",INDEX(SR_Lookup[Section Name],MATCH(tbl_TransDet_Enc[[#This Row],[Account]],SR_Lookup[Account],0)),tbl_TransDet_Enc[[#This Row],[Custom SR Type]])</f>
        <v>#N/A</v>
      </c>
      <c r="Y133" s="233" t="str">
        <f>TEXT(tbl_TransDet_Enc[[#This Row],[Project Id]],"000000")</f>
        <v>000000</v>
      </c>
      <c r="Z133" s="65" t="e">
        <f>INDEX(Table11[Description],MATCH(tbl_TransDet_Enc[[#This Row],[Account]],Table11[GL Account],0))</f>
        <v>#N/A</v>
      </c>
      <c r="AA13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4" spans="2:27">
      <c r="B134" s="11"/>
      <c r="C134" s="243"/>
      <c r="D134" s="243"/>
      <c r="E134" s="11"/>
      <c r="F134" s="11"/>
      <c r="G134" s="11"/>
      <c r="H134" s="11"/>
      <c r="I134" s="11"/>
      <c r="J134" s="11"/>
      <c r="K134" s="11"/>
      <c r="L134" s="11"/>
      <c r="M134" s="11"/>
      <c r="N134" s="251"/>
      <c r="O134" s="251"/>
      <c r="P134" s="11"/>
      <c r="Q134" s="11"/>
      <c r="R134" s="11"/>
      <c r="S134" s="252"/>
      <c r="T13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4" s="22"/>
      <c r="V134" s="22"/>
      <c r="W134" s="24"/>
      <c r="X134" s="65" t="e">
        <f>IF(tbl_TransDet_Enc[[#This Row],[Custom SR Type]]="",INDEX(SR_Lookup[Section Name],MATCH(tbl_TransDet_Enc[[#This Row],[Account]],SR_Lookup[Account],0)),tbl_TransDet_Enc[[#This Row],[Custom SR Type]])</f>
        <v>#N/A</v>
      </c>
      <c r="Y134" s="233" t="str">
        <f>TEXT(tbl_TransDet_Enc[[#This Row],[Project Id]],"000000")</f>
        <v>000000</v>
      </c>
      <c r="Z134" s="65" t="e">
        <f>INDEX(Table11[Description],MATCH(tbl_TransDet_Enc[[#This Row],[Account]],Table11[GL Account],0))</f>
        <v>#N/A</v>
      </c>
      <c r="AA13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5" spans="2:27">
      <c r="B135" s="11"/>
      <c r="C135" s="243"/>
      <c r="D135" s="243"/>
      <c r="E135" s="11"/>
      <c r="F135" s="11"/>
      <c r="G135" s="11"/>
      <c r="H135" s="11"/>
      <c r="I135" s="11"/>
      <c r="J135" s="11"/>
      <c r="K135" s="11"/>
      <c r="L135" s="11"/>
      <c r="M135" s="11"/>
      <c r="N135" s="251"/>
      <c r="O135" s="251"/>
      <c r="P135" s="11"/>
      <c r="Q135" s="11"/>
      <c r="R135" s="11"/>
      <c r="S135" s="252"/>
      <c r="T13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5" s="22"/>
      <c r="V135" s="22"/>
      <c r="W135" s="24"/>
      <c r="X135" s="65" t="e">
        <f>IF(tbl_TransDet_Enc[[#This Row],[Custom SR Type]]="",INDEX(SR_Lookup[Section Name],MATCH(tbl_TransDet_Enc[[#This Row],[Account]],SR_Lookup[Account],0)),tbl_TransDet_Enc[[#This Row],[Custom SR Type]])</f>
        <v>#N/A</v>
      </c>
      <c r="Y135" s="233" t="str">
        <f>TEXT(tbl_TransDet_Enc[[#This Row],[Project Id]],"000000")</f>
        <v>000000</v>
      </c>
      <c r="Z135" s="65" t="e">
        <f>INDEX(Table11[Description],MATCH(tbl_TransDet_Enc[[#This Row],[Account]],Table11[GL Account],0))</f>
        <v>#N/A</v>
      </c>
      <c r="AA13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6" spans="2:27">
      <c r="B136" s="11"/>
      <c r="C136" s="243"/>
      <c r="D136" s="243"/>
      <c r="E136" s="11"/>
      <c r="F136" s="11"/>
      <c r="G136" s="11"/>
      <c r="H136" s="11"/>
      <c r="I136" s="11"/>
      <c r="J136" s="11"/>
      <c r="K136" s="11"/>
      <c r="L136" s="11"/>
      <c r="M136" s="11"/>
      <c r="N136" s="251"/>
      <c r="O136" s="251"/>
      <c r="P136" s="11"/>
      <c r="Q136" s="11"/>
      <c r="R136" s="11"/>
      <c r="S136" s="252"/>
      <c r="T13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6" s="22"/>
      <c r="V136" s="22"/>
      <c r="W136" s="24"/>
      <c r="X136" s="65" t="e">
        <f>IF(tbl_TransDet_Enc[[#This Row],[Custom SR Type]]="",INDEX(SR_Lookup[Section Name],MATCH(tbl_TransDet_Enc[[#This Row],[Account]],SR_Lookup[Account],0)),tbl_TransDet_Enc[[#This Row],[Custom SR Type]])</f>
        <v>#N/A</v>
      </c>
      <c r="Y136" s="233" t="str">
        <f>TEXT(tbl_TransDet_Enc[[#This Row],[Project Id]],"000000")</f>
        <v>000000</v>
      </c>
      <c r="Z136" s="65" t="e">
        <f>INDEX(Table11[Description],MATCH(tbl_TransDet_Enc[[#This Row],[Account]],Table11[GL Account],0))</f>
        <v>#N/A</v>
      </c>
      <c r="AA13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7" spans="2:27">
      <c r="B137" s="11"/>
      <c r="C137" s="243"/>
      <c r="D137" s="243"/>
      <c r="E137" s="11"/>
      <c r="F137" s="11"/>
      <c r="G137" s="11"/>
      <c r="H137" s="11"/>
      <c r="I137" s="11"/>
      <c r="J137" s="11"/>
      <c r="K137" s="11"/>
      <c r="L137" s="11"/>
      <c r="M137" s="11"/>
      <c r="N137" s="251"/>
      <c r="O137" s="251"/>
      <c r="P137" s="11"/>
      <c r="Q137" s="11"/>
      <c r="R137" s="11"/>
      <c r="S137" s="252"/>
      <c r="T13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7" s="22"/>
      <c r="V137" s="22"/>
      <c r="W137" s="24"/>
      <c r="X137" s="65" t="e">
        <f>IF(tbl_TransDet_Enc[[#This Row],[Custom SR Type]]="",INDEX(SR_Lookup[Section Name],MATCH(tbl_TransDet_Enc[[#This Row],[Account]],SR_Lookup[Account],0)),tbl_TransDet_Enc[[#This Row],[Custom SR Type]])</f>
        <v>#N/A</v>
      </c>
      <c r="Y137" s="233" t="str">
        <f>TEXT(tbl_TransDet_Enc[[#This Row],[Project Id]],"000000")</f>
        <v>000000</v>
      </c>
      <c r="Z137" s="65" t="e">
        <f>INDEX(Table11[Description],MATCH(tbl_TransDet_Enc[[#This Row],[Account]],Table11[GL Account],0))</f>
        <v>#N/A</v>
      </c>
      <c r="AA13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8" spans="2:27">
      <c r="B138" s="11"/>
      <c r="C138" s="243"/>
      <c r="D138" s="243"/>
      <c r="E138" s="11"/>
      <c r="F138" s="11"/>
      <c r="G138" s="11"/>
      <c r="H138" s="11"/>
      <c r="I138" s="11"/>
      <c r="J138" s="11"/>
      <c r="K138" s="11"/>
      <c r="L138" s="11"/>
      <c r="M138" s="11"/>
      <c r="N138" s="251"/>
      <c r="O138" s="251"/>
      <c r="P138" s="11"/>
      <c r="Q138" s="11"/>
      <c r="R138" s="11"/>
      <c r="S138" s="252"/>
      <c r="T13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8" s="22"/>
      <c r="V138" s="22"/>
      <c r="W138" s="24"/>
      <c r="X138" s="65" t="e">
        <f>IF(tbl_TransDet_Enc[[#This Row],[Custom SR Type]]="",INDEX(SR_Lookup[Section Name],MATCH(tbl_TransDet_Enc[[#This Row],[Account]],SR_Lookup[Account],0)),tbl_TransDet_Enc[[#This Row],[Custom SR Type]])</f>
        <v>#N/A</v>
      </c>
      <c r="Y138" s="233" t="str">
        <f>TEXT(tbl_TransDet_Enc[[#This Row],[Project Id]],"000000")</f>
        <v>000000</v>
      </c>
      <c r="Z138" s="65" t="e">
        <f>INDEX(Table11[Description],MATCH(tbl_TransDet_Enc[[#This Row],[Account]],Table11[GL Account],0))</f>
        <v>#N/A</v>
      </c>
      <c r="AA13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39" spans="2:27">
      <c r="B139" s="11"/>
      <c r="C139" s="243"/>
      <c r="D139" s="243"/>
      <c r="E139" s="11"/>
      <c r="F139" s="11"/>
      <c r="G139" s="11"/>
      <c r="H139" s="11"/>
      <c r="I139" s="11"/>
      <c r="J139" s="11"/>
      <c r="K139" s="11"/>
      <c r="L139" s="11"/>
      <c r="M139" s="11"/>
      <c r="N139" s="251"/>
      <c r="O139" s="251"/>
      <c r="P139" s="11"/>
      <c r="Q139" s="11"/>
      <c r="R139" s="11"/>
      <c r="S139" s="252"/>
      <c r="T13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39" s="22"/>
      <c r="V139" s="22"/>
      <c r="W139" s="24"/>
      <c r="X139" s="65" t="e">
        <f>IF(tbl_TransDet_Enc[[#This Row],[Custom SR Type]]="",INDEX(SR_Lookup[Section Name],MATCH(tbl_TransDet_Enc[[#This Row],[Account]],SR_Lookup[Account],0)),tbl_TransDet_Enc[[#This Row],[Custom SR Type]])</f>
        <v>#N/A</v>
      </c>
      <c r="Y139" s="233" t="str">
        <f>TEXT(tbl_TransDet_Enc[[#This Row],[Project Id]],"000000")</f>
        <v>000000</v>
      </c>
      <c r="Z139" s="65" t="e">
        <f>INDEX(Table11[Description],MATCH(tbl_TransDet_Enc[[#This Row],[Account]],Table11[GL Account],0))</f>
        <v>#N/A</v>
      </c>
      <c r="AA13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0" spans="2:27">
      <c r="B140" s="11"/>
      <c r="C140" s="243"/>
      <c r="D140" s="243"/>
      <c r="E140" s="11"/>
      <c r="F140" s="11"/>
      <c r="G140" s="11"/>
      <c r="H140" s="11"/>
      <c r="I140" s="11"/>
      <c r="J140" s="11"/>
      <c r="K140" s="11"/>
      <c r="L140" s="11"/>
      <c r="M140" s="11"/>
      <c r="N140" s="251"/>
      <c r="O140" s="251"/>
      <c r="P140" s="11"/>
      <c r="Q140" s="11"/>
      <c r="R140" s="11"/>
      <c r="S140" s="252"/>
      <c r="T14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0" s="22"/>
      <c r="V140" s="22"/>
      <c r="W140" s="24"/>
      <c r="X140" s="65" t="e">
        <f>IF(tbl_TransDet_Enc[[#This Row],[Custom SR Type]]="",INDEX(SR_Lookup[Section Name],MATCH(tbl_TransDet_Enc[[#This Row],[Account]],SR_Lookup[Account],0)),tbl_TransDet_Enc[[#This Row],[Custom SR Type]])</f>
        <v>#N/A</v>
      </c>
      <c r="Y140" s="233" t="str">
        <f>TEXT(tbl_TransDet_Enc[[#This Row],[Project Id]],"000000")</f>
        <v>000000</v>
      </c>
      <c r="Z140" s="65" t="e">
        <f>INDEX(Table11[Description],MATCH(tbl_TransDet_Enc[[#This Row],[Account]],Table11[GL Account],0))</f>
        <v>#N/A</v>
      </c>
      <c r="AA14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1" spans="2:27">
      <c r="B141" s="11"/>
      <c r="C141" s="243"/>
      <c r="D141" s="243"/>
      <c r="E141" s="11"/>
      <c r="F141" s="11"/>
      <c r="G141" s="11"/>
      <c r="H141" s="11"/>
      <c r="I141" s="11"/>
      <c r="J141" s="11"/>
      <c r="K141" s="11"/>
      <c r="L141" s="11"/>
      <c r="M141" s="11"/>
      <c r="N141" s="251"/>
      <c r="O141" s="251"/>
      <c r="P141" s="11"/>
      <c r="Q141" s="11"/>
      <c r="R141" s="11"/>
      <c r="S141" s="252"/>
      <c r="T14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1" s="22"/>
      <c r="V141" s="22"/>
      <c r="W141" s="24"/>
      <c r="X141" s="65" t="e">
        <f>IF(tbl_TransDet_Enc[[#This Row],[Custom SR Type]]="",INDEX(SR_Lookup[Section Name],MATCH(tbl_TransDet_Enc[[#This Row],[Account]],SR_Lookup[Account],0)),tbl_TransDet_Enc[[#This Row],[Custom SR Type]])</f>
        <v>#N/A</v>
      </c>
      <c r="Y141" s="233" t="str">
        <f>TEXT(tbl_TransDet_Enc[[#This Row],[Project Id]],"000000")</f>
        <v>000000</v>
      </c>
      <c r="Z141" s="65" t="e">
        <f>INDEX(Table11[Description],MATCH(tbl_TransDet_Enc[[#This Row],[Account]],Table11[GL Account],0))</f>
        <v>#N/A</v>
      </c>
      <c r="AA14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2" spans="2:27">
      <c r="B142" s="11"/>
      <c r="C142" s="243"/>
      <c r="D142" s="243"/>
      <c r="E142" s="11"/>
      <c r="F142" s="11"/>
      <c r="G142" s="11"/>
      <c r="H142" s="11"/>
      <c r="I142" s="11"/>
      <c r="J142" s="11"/>
      <c r="K142" s="11"/>
      <c r="L142" s="11"/>
      <c r="M142" s="11"/>
      <c r="N142" s="251"/>
      <c r="O142" s="251"/>
      <c r="P142" s="11"/>
      <c r="Q142" s="11"/>
      <c r="R142" s="11"/>
      <c r="S142" s="252"/>
      <c r="T14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2" s="22"/>
      <c r="V142" s="22"/>
      <c r="W142" s="24"/>
      <c r="X142" s="65" t="e">
        <f>IF(tbl_TransDet_Enc[[#This Row],[Custom SR Type]]="",INDEX(SR_Lookup[Section Name],MATCH(tbl_TransDet_Enc[[#This Row],[Account]],SR_Lookup[Account],0)),tbl_TransDet_Enc[[#This Row],[Custom SR Type]])</f>
        <v>#N/A</v>
      </c>
      <c r="Y142" s="233" t="str">
        <f>TEXT(tbl_TransDet_Enc[[#This Row],[Project Id]],"000000")</f>
        <v>000000</v>
      </c>
      <c r="Z142" s="65" t="e">
        <f>INDEX(Table11[Description],MATCH(tbl_TransDet_Enc[[#This Row],[Account]],Table11[GL Account],0))</f>
        <v>#N/A</v>
      </c>
      <c r="AA14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3" spans="2:27">
      <c r="B143" s="11"/>
      <c r="C143" s="243"/>
      <c r="D143" s="243"/>
      <c r="E143" s="11"/>
      <c r="F143" s="11"/>
      <c r="G143" s="11"/>
      <c r="H143" s="11"/>
      <c r="I143" s="11"/>
      <c r="J143" s="11"/>
      <c r="K143" s="11"/>
      <c r="L143" s="11"/>
      <c r="M143" s="11"/>
      <c r="N143" s="251"/>
      <c r="O143" s="251"/>
      <c r="P143" s="11"/>
      <c r="Q143" s="11"/>
      <c r="R143" s="11"/>
      <c r="S143" s="252"/>
      <c r="T14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3" s="22"/>
      <c r="V143" s="22"/>
      <c r="W143" s="24"/>
      <c r="X143" s="65" t="e">
        <f>IF(tbl_TransDet_Enc[[#This Row],[Custom SR Type]]="",INDEX(SR_Lookup[Section Name],MATCH(tbl_TransDet_Enc[[#This Row],[Account]],SR_Lookup[Account],0)),tbl_TransDet_Enc[[#This Row],[Custom SR Type]])</f>
        <v>#N/A</v>
      </c>
      <c r="Y143" s="233" t="str">
        <f>TEXT(tbl_TransDet_Enc[[#This Row],[Project Id]],"000000")</f>
        <v>000000</v>
      </c>
      <c r="Z143" s="65" t="e">
        <f>INDEX(Table11[Description],MATCH(tbl_TransDet_Enc[[#This Row],[Account]],Table11[GL Account],0))</f>
        <v>#N/A</v>
      </c>
      <c r="AA14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4" spans="2:27">
      <c r="B144" s="11"/>
      <c r="C144" s="243"/>
      <c r="D144" s="243"/>
      <c r="E144" s="11"/>
      <c r="F144" s="11"/>
      <c r="G144" s="11"/>
      <c r="H144" s="11"/>
      <c r="I144" s="11"/>
      <c r="J144" s="11"/>
      <c r="K144" s="11"/>
      <c r="L144" s="11"/>
      <c r="M144" s="11"/>
      <c r="N144" s="251"/>
      <c r="O144" s="251"/>
      <c r="P144" s="11"/>
      <c r="Q144" s="11"/>
      <c r="R144" s="11"/>
      <c r="S144" s="252"/>
      <c r="T14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4" s="22"/>
      <c r="V144" s="22"/>
      <c r="W144" s="24"/>
      <c r="X144" s="65" t="e">
        <f>IF(tbl_TransDet_Enc[[#This Row],[Custom SR Type]]="",INDEX(SR_Lookup[Section Name],MATCH(tbl_TransDet_Enc[[#This Row],[Account]],SR_Lookup[Account],0)),tbl_TransDet_Enc[[#This Row],[Custom SR Type]])</f>
        <v>#N/A</v>
      </c>
      <c r="Y144" s="233" t="str">
        <f>TEXT(tbl_TransDet_Enc[[#This Row],[Project Id]],"000000")</f>
        <v>000000</v>
      </c>
      <c r="Z144" s="65" t="e">
        <f>INDEX(Table11[Description],MATCH(tbl_TransDet_Enc[[#This Row],[Account]],Table11[GL Account],0))</f>
        <v>#N/A</v>
      </c>
      <c r="AA14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5" spans="2:27">
      <c r="B145" s="11"/>
      <c r="C145" s="243"/>
      <c r="D145" s="243"/>
      <c r="E145" s="11"/>
      <c r="F145" s="11"/>
      <c r="G145" s="11"/>
      <c r="H145" s="11"/>
      <c r="I145" s="11"/>
      <c r="J145" s="11"/>
      <c r="K145" s="11"/>
      <c r="L145" s="11"/>
      <c r="M145" s="11"/>
      <c r="N145" s="251"/>
      <c r="O145" s="251"/>
      <c r="P145" s="11"/>
      <c r="Q145" s="11"/>
      <c r="R145" s="11"/>
      <c r="S145" s="252"/>
      <c r="T14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5" s="22"/>
      <c r="V145" s="22"/>
      <c r="W145" s="24"/>
      <c r="X145" s="65" t="e">
        <f>IF(tbl_TransDet_Enc[[#This Row],[Custom SR Type]]="",INDEX(SR_Lookup[Section Name],MATCH(tbl_TransDet_Enc[[#This Row],[Account]],SR_Lookup[Account],0)),tbl_TransDet_Enc[[#This Row],[Custom SR Type]])</f>
        <v>#N/A</v>
      </c>
      <c r="Y145" s="233" t="str">
        <f>TEXT(tbl_TransDet_Enc[[#This Row],[Project Id]],"000000")</f>
        <v>000000</v>
      </c>
      <c r="Z145" s="65" t="e">
        <f>INDEX(Table11[Description],MATCH(tbl_TransDet_Enc[[#This Row],[Account]],Table11[GL Account],0))</f>
        <v>#N/A</v>
      </c>
      <c r="AA14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6" spans="2:27">
      <c r="B146" s="11"/>
      <c r="C146" s="243"/>
      <c r="D146" s="243"/>
      <c r="E146" s="11"/>
      <c r="F146" s="11"/>
      <c r="G146" s="11"/>
      <c r="H146" s="11"/>
      <c r="I146" s="11"/>
      <c r="J146" s="11"/>
      <c r="K146" s="11"/>
      <c r="L146" s="11"/>
      <c r="M146" s="11"/>
      <c r="N146" s="251"/>
      <c r="O146" s="251"/>
      <c r="P146" s="11"/>
      <c r="Q146" s="11"/>
      <c r="R146" s="11"/>
      <c r="S146" s="252"/>
      <c r="T14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6" s="22"/>
      <c r="V146" s="22"/>
      <c r="W146" s="24"/>
      <c r="X146" s="65" t="e">
        <f>IF(tbl_TransDet_Enc[[#This Row],[Custom SR Type]]="",INDEX(SR_Lookup[Section Name],MATCH(tbl_TransDet_Enc[[#This Row],[Account]],SR_Lookup[Account],0)),tbl_TransDet_Enc[[#This Row],[Custom SR Type]])</f>
        <v>#N/A</v>
      </c>
      <c r="Y146" s="233" t="str">
        <f>TEXT(tbl_TransDet_Enc[[#This Row],[Project Id]],"000000")</f>
        <v>000000</v>
      </c>
      <c r="Z146" s="65" t="e">
        <f>INDEX(Table11[Description],MATCH(tbl_TransDet_Enc[[#This Row],[Account]],Table11[GL Account],0))</f>
        <v>#N/A</v>
      </c>
      <c r="AA14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7" spans="2:27">
      <c r="B147" s="11"/>
      <c r="C147" s="243"/>
      <c r="D147" s="243"/>
      <c r="E147" s="11"/>
      <c r="F147" s="11"/>
      <c r="G147" s="11"/>
      <c r="H147" s="11"/>
      <c r="I147" s="11"/>
      <c r="J147" s="11"/>
      <c r="K147" s="11"/>
      <c r="L147" s="11"/>
      <c r="M147" s="11"/>
      <c r="N147" s="251"/>
      <c r="O147" s="251"/>
      <c r="P147" s="11"/>
      <c r="Q147" s="11"/>
      <c r="R147" s="11"/>
      <c r="S147" s="252"/>
      <c r="T14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7" s="22"/>
      <c r="V147" s="22"/>
      <c r="W147" s="24"/>
      <c r="X147" s="65" t="e">
        <f>IF(tbl_TransDet_Enc[[#This Row],[Custom SR Type]]="",INDEX(SR_Lookup[Section Name],MATCH(tbl_TransDet_Enc[[#This Row],[Account]],SR_Lookup[Account],0)),tbl_TransDet_Enc[[#This Row],[Custom SR Type]])</f>
        <v>#N/A</v>
      </c>
      <c r="Y147" s="233" t="str">
        <f>TEXT(tbl_TransDet_Enc[[#This Row],[Project Id]],"000000")</f>
        <v>000000</v>
      </c>
      <c r="Z147" s="65" t="e">
        <f>INDEX(Table11[Description],MATCH(tbl_TransDet_Enc[[#This Row],[Account]],Table11[GL Account],0))</f>
        <v>#N/A</v>
      </c>
      <c r="AA14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8" spans="2:27">
      <c r="B148" s="11"/>
      <c r="C148" s="243"/>
      <c r="D148" s="243"/>
      <c r="E148" s="11"/>
      <c r="F148" s="11"/>
      <c r="G148" s="11"/>
      <c r="H148" s="11"/>
      <c r="I148" s="11"/>
      <c r="J148" s="11"/>
      <c r="K148" s="11"/>
      <c r="L148" s="11"/>
      <c r="M148" s="11"/>
      <c r="N148" s="251"/>
      <c r="O148" s="251"/>
      <c r="P148" s="11"/>
      <c r="Q148" s="11"/>
      <c r="R148" s="11"/>
      <c r="S148" s="252"/>
      <c r="T14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8" s="22"/>
      <c r="V148" s="22"/>
      <c r="W148" s="24"/>
      <c r="X148" s="65" t="e">
        <f>IF(tbl_TransDet_Enc[[#This Row],[Custom SR Type]]="",INDEX(SR_Lookup[Section Name],MATCH(tbl_TransDet_Enc[[#This Row],[Account]],SR_Lookup[Account],0)),tbl_TransDet_Enc[[#This Row],[Custom SR Type]])</f>
        <v>#N/A</v>
      </c>
      <c r="Y148" s="233" t="str">
        <f>TEXT(tbl_TransDet_Enc[[#This Row],[Project Id]],"000000")</f>
        <v>000000</v>
      </c>
      <c r="Z148" s="65" t="e">
        <f>INDEX(Table11[Description],MATCH(tbl_TransDet_Enc[[#This Row],[Account]],Table11[GL Account],0))</f>
        <v>#N/A</v>
      </c>
      <c r="AA14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49" spans="2:27">
      <c r="B149" s="11"/>
      <c r="C149" s="243"/>
      <c r="D149" s="243"/>
      <c r="E149" s="11"/>
      <c r="F149" s="11"/>
      <c r="G149" s="11"/>
      <c r="H149" s="11"/>
      <c r="I149" s="11"/>
      <c r="J149" s="11"/>
      <c r="K149" s="11"/>
      <c r="L149" s="11"/>
      <c r="M149" s="11"/>
      <c r="N149" s="251"/>
      <c r="O149" s="251"/>
      <c r="P149" s="11"/>
      <c r="Q149" s="11"/>
      <c r="R149" s="11"/>
      <c r="S149" s="252"/>
      <c r="T14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49" s="22"/>
      <c r="V149" s="22"/>
      <c r="W149" s="24"/>
      <c r="X149" s="65" t="e">
        <f>IF(tbl_TransDet_Enc[[#This Row],[Custom SR Type]]="",INDEX(SR_Lookup[Section Name],MATCH(tbl_TransDet_Enc[[#This Row],[Account]],SR_Lookup[Account],0)),tbl_TransDet_Enc[[#This Row],[Custom SR Type]])</f>
        <v>#N/A</v>
      </c>
      <c r="Y149" s="233" t="str">
        <f>TEXT(tbl_TransDet_Enc[[#This Row],[Project Id]],"000000")</f>
        <v>000000</v>
      </c>
      <c r="Z149" s="65" t="e">
        <f>INDEX(Table11[Description],MATCH(tbl_TransDet_Enc[[#This Row],[Account]],Table11[GL Account],0))</f>
        <v>#N/A</v>
      </c>
      <c r="AA14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0" spans="2:27">
      <c r="B150" s="11"/>
      <c r="C150" s="243"/>
      <c r="D150" s="243"/>
      <c r="E150" s="11"/>
      <c r="F150" s="11"/>
      <c r="G150" s="11"/>
      <c r="H150" s="11"/>
      <c r="I150" s="11"/>
      <c r="J150" s="11"/>
      <c r="K150" s="11"/>
      <c r="L150" s="11"/>
      <c r="M150" s="11"/>
      <c r="N150" s="251"/>
      <c r="O150" s="251"/>
      <c r="P150" s="11"/>
      <c r="Q150" s="11"/>
      <c r="R150" s="11"/>
      <c r="S150" s="252"/>
      <c r="T15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0" s="22"/>
      <c r="V150" s="22"/>
      <c r="W150" s="24"/>
      <c r="X150" s="65" t="e">
        <f>IF(tbl_TransDet_Enc[[#This Row],[Custom SR Type]]="",INDEX(SR_Lookup[Section Name],MATCH(tbl_TransDet_Enc[[#This Row],[Account]],SR_Lookup[Account],0)),tbl_TransDet_Enc[[#This Row],[Custom SR Type]])</f>
        <v>#N/A</v>
      </c>
      <c r="Y150" s="233" t="str">
        <f>TEXT(tbl_TransDet_Enc[[#This Row],[Project Id]],"000000")</f>
        <v>000000</v>
      </c>
      <c r="Z150" s="65" t="e">
        <f>INDEX(Table11[Description],MATCH(tbl_TransDet_Enc[[#This Row],[Account]],Table11[GL Account],0))</f>
        <v>#N/A</v>
      </c>
      <c r="AA15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1" spans="2:27">
      <c r="B151" s="11"/>
      <c r="C151" s="243"/>
      <c r="D151" s="243"/>
      <c r="E151" s="11"/>
      <c r="F151" s="11"/>
      <c r="G151" s="11"/>
      <c r="H151" s="11"/>
      <c r="I151" s="11"/>
      <c r="J151" s="11"/>
      <c r="K151" s="11"/>
      <c r="L151" s="11"/>
      <c r="M151" s="11"/>
      <c r="N151" s="251"/>
      <c r="O151" s="251"/>
      <c r="P151" s="11"/>
      <c r="Q151" s="11"/>
      <c r="R151" s="11"/>
      <c r="S151" s="252"/>
      <c r="T15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1" s="22"/>
      <c r="V151" s="22"/>
      <c r="W151" s="24"/>
      <c r="X151" s="65" t="e">
        <f>IF(tbl_TransDet_Enc[[#This Row],[Custom SR Type]]="",INDEX(SR_Lookup[Section Name],MATCH(tbl_TransDet_Enc[[#This Row],[Account]],SR_Lookup[Account],0)),tbl_TransDet_Enc[[#This Row],[Custom SR Type]])</f>
        <v>#N/A</v>
      </c>
      <c r="Y151" s="233" t="str">
        <f>TEXT(tbl_TransDet_Enc[[#This Row],[Project Id]],"000000")</f>
        <v>000000</v>
      </c>
      <c r="Z151" s="65" t="e">
        <f>INDEX(Table11[Description],MATCH(tbl_TransDet_Enc[[#This Row],[Account]],Table11[GL Account],0))</f>
        <v>#N/A</v>
      </c>
      <c r="AA15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2" spans="2:27">
      <c r="B152" s="11"/>
      <c r="C152" s="243"/>
      <c r="D152" s="243"/>
      <c r="E152" s="11"/>
      <c r="F152" s="11"/>
      <c r="G152" s="11"/>
      <c r="H152" s="11"/>
      <c r="I152" s="11"/>
      <c r="J152" s="11"/>
      <c r="K152" s="11"/>
      <c r="L152" s="11"/>
      <c r="M152" s="11"/>
      <c r="N152" s="251"/>
      <c r="O152" s="251"/>
      <c r="P152" s="11"/>
      <c r="Q152" s="11"/>
      <c r="R152" s="11"/>
      <c r="S152" s="252"/>
      <c r="T15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2" s="22"/>
      <c r="V152" s="22"/>
      <c r="W152" s="24"/>
      <c r="X152" s="65" t="e">
        <f>IF(tbl_TransDet_Enc[[#This Row],[Custom SR Type]]="",INDEX(SR_Lookup[Section Name],MATCH(tbl_TransDet_Enc[[#This Row],[Account]],SR_Lookup[Account],0)),tbl_TransDet_Enc[[#This Row],[Custom SR Type]])</f>
        <v>#N/A</v>
      </c>
      <c r="Y152" s="233" t="str">
        <f>TEXT(tbl_TransDet_Enc[[#This Row],[Project Id]],"000000")</f>
        <v>000000</v>
      </c>
      <c r="Z152" s="65" t="e">
        <f>INDEX(Table11[Description],MATCH(tbl_TransDet_Enc[[#This Row],[Account]],Table11[GL Account],0))</f>
        <v>#N/A</v>
      </c>
      <c r="AA15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3" spans="2:27">
      <c r="B153" s="11"/>
      <c r="C153" s="243"/>
      <c r="D153" s="243"/>
      <c r="E153" s="11"/>
      <c r="F153" s="11"/>
      <c r="G153" s="11"/>
      <c r="H153" s="11"/>
      <c r="I153" s="11"/>
      <c r="J153" s="11"/>
      <c r="K153" s="11"/>
      <c r="L153" s="11"/>
      <c r="M153" s="11"/>
      <c r="N153" s="251"/>
      <c r="O153" s="251"/>
      <c r="P153" s="11"/>
      <c r="Q153" s="11"/>
      <c r="R153" s="11"/>
      <c r="S153" s="252"/>
      <c r="T15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3" s="22"/>
      <c r="V153" s="22"/>
      <c r="W153" s="24"/>
      <c r="X153" s="65" t="e">
        <f>IF(tbl_TransDet_Enc[[#This Row],[Custom SR Type]]="",INDEX(SR_Lookup[Section Name],MATCH(tbl_TransDet_Enc[[#This Row],[Account]],SR_Lookup[Account],0)),tbl_TransDet_Enc[[#This Row],[Custom SR Type]])</f>
        <v>#N/A</v>
      </c>
      <c r="Y153" s="233" t="str">
        <f>TEXT(tbl_TransDet_Enc[[#This Row],[Project Id]],"000000")</f>
        <v>000000</v>
      </c>
      <c r="Z153" s="65" t="e">
        <f>INDEX(Table11[Description],MATCH(tbl_TransDet_Enc[[#This Row],[Account]],Table11[GL Account],0))</f>
        <v>#N/A</v>
      </c>
      <c r="AA15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4" spans="2:27">
      <c r="B154" s="11"/>
      <c r="C154" s="243"/>
      <c r="D154" s="243"/>
      <c r="E154" s="11"/>
      <c r="F154" s="11"/>
      <c r="G154" s="11"/>
      <c r="H154" s="11"/>
      <c r="I154" s="11"/>
      <c r="J154" s="11"/>
      <c r="K154" s="11"/>
      <c r="L154" s="11"/>
      <c r="M154" s="11"/>
      <c r="N154" s="251"/>
      <c r="O154" s="251"/>
      <c r="P154" s="11"/>
      <c r="Q154" s="11"/>
      <c r="R154" s="11"/>
      <c r="S154" s="252"/>
      <c r="T15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4" s="22"/>
      <c r="V154" s="22"/>
      <c r="W154" s="24"/>
      <c r="X154" s="65" t="e">
        <f>IF(tbl_TransDet_Enc[[#This Row],[Custom SR Type]]="",INDEX(SR_Lookup[Section Name],MATCH(tbl_TransDet_Enc[[#This Row],[Account]],SR_Lookup[Account],0)),tbl_TransDet_Enc[[#This Row],[Custom SR Type]])</f>
        <v>#N/A</v>
      </c>
      <c r="Y154" s="233" t="str">
        <f>TEXT(tbl_TransDet_Enc[[#This Row],[Project Id]],"000000")</f>
        <v>000000</v>
      </c>
      <c r="Z154" s="65" t="e">
        <f>INDEX(Table11[Description],MATCH(tbl_TransDet_Enc[[#This Row],[Account]],Table11[GL Account],0))</f>
        <v>#N/A</v>
      </c>
      <c r="AA15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5" spans="2:27">
      <c r="B155" s="11"/>
      <c r="C155" s="243"/>
      <c r="D155" s="243"/>
      <c r="E155" s="11"/>
      <c r="F155" s="11"/>
      <c r="G155" s="11"/>
      <c r="H155" s="11"/>
      <c r="I155" s="11"/>
      <c r="J155" s="11"/>
      <c r="K155" s="11"/>
      <c r="L155" s="11"/>
      <c r="M155" s="11"/>
      <c r="N155" s="251"/>
      <c r="O155" s="251"/>
      <c r="P155" s="11"/>
      <c r="Q155" s="11"/>
      <c r="R155" s="11"/>
      <c r="S155" s="252"/>
      <c r="T15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5" s="22"/>
      <c r="V155" s="22"/>
      <c r="W155" s="24"/>
      <c r="X155" s="65" t="e">
        <f>IF(tbl_TransDet_Enc[[#This Row],[Custom SR Type]]="",INDEX(SR_Lookup[Section Name],MATCH(tbl_TransDet_Enc[[#This Row],[Account]],SR_Lookup[Account],0)),tbl_TransDet_Enc[[#This Row],[Custom SR Type]])</f>
        <v>#N/A</v>
      </c>
      <c r="Y155" s="233" t="str">
        <f>TEXT(tbl_TransDet_Enc[[#This Row],[Project Id]],"000000")</f>
        <v>000000</v>
      </c>
      <c r="Z155" s="65" t="e">
        <f>INDEX(Table11[Description],MATCH(tbl_TransDet_Enc[[#This Row],[Account]],Table11[GL Account],0))</f>
        <v>#N/A</v>
      </c>
      <c r="AA15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6" spans="2:27">
      <c r="B156" s="11"/>
      <c r="C156" s="243"/>
      <c r="D156" s="243"/>
      <c r="E156" s="11"/>
      <c r="F156" s="11"/>
      <c r="G156" s="11"/>
      <c r="H156" s="11"/>
      <c r="I156" s="11"/>
      <c r="J156" s="11"/>
      <c r="K156" s="11"/>
      <c r="L156" s="11"/>
      <c r="M156" s="11"/>
      <c r="N156" s="251"/>
      <c r="O156" s="251"/>
      <c r="P156" s="11"/>
      <c r="Q156" s="11"/>
      <c r="R156" s="11"/>
      <c r="S156" s="252"/>
      <c r="T15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6" s="22"/>
      <c r="V156" s="22"/>
      <c r="W156" s="24"/>
      <c r="X156" s="65" t="e">
        <f>IF(tbl_TransDet_Enc[[#This Row],[Custom SR Type]]="",INDEX(SR_Lookup[Section Name],MATCH(tbl_TransDet_Enc[[#This Row],[Account]],SR_Lookup[Account],0)),tbl_TransDet_Enc[[#This Row],[Custom SR Type]])</f>
        <v>#N/A</v>
      </c>
      <c r="Y156" s="233" t="str">
        <f>TEXT(tbl_TransDet_Enc[[#This Row],[Project Id]],"000000")</f>
        <v>000000</v>
      </c>
      <c r="Z156" s="65" t="e">
        <f>INDEX(Table11[Description],MATCH(tbl_TransDet_Enc[[#This Row],[Account]],Table11[GL Account],0))</f>
        <v>#N/A</v>
      </c>
      <c r="AA15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7" spans="2:27">
      <c r="B157" s="11"/>
      <c r="C157" s="243"/>
      <c r="D157" s="243"/>
      <c r="E157" s="11"/>
      <c r="F157" s="11"/>
      <c r="G157" s="11"/>
      <c r="H157" s="11"/>
      <c r="I157" s="11"/>
      <c r="J157" s="11"/>
      <c r="K157" s="11"/>
      <c r="L157" s="11"/>
      <c r="M157" s="11"/>
      <c r="N157" s="251"/>
      <c r="O157" s="251"/>
      <c r="P157" s="11"/>
      <c r="Q157" s="11"/>
      <c r="R157" s="11"/>
      <c r="S157" s="252"/>
      <c r="T15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7" s="22"/>
      <c r="V157" s="22"/>
      <c r="W157" s="24"/>
      <c r="X157" s="65" t="e">
        <f>IF(tbl_TransDet_Enc[[#This Row],[Custom SR Type]]="",INDEX(SR_Lookup[Section Name],MATCH(tbl_TransDet_Enc[[#This Row],[Account]],SR_Lookup[Account],0)),tbl_TransDet_Enc[[#This Row],[Custom SR Type]])</f>
        <v>#N/A</v>
      </c>
      <c r="Y157" s="233" t="str">
        <f>TEXT(tbl_TransDet_Enc[[#This Row],[Project Id]],"000000")</f>
        <v>000000</v>
      </c>
      <c r="Z157" s="65" t="e">
        <f>INDEX(Table11[Description],MATCH(tbl_TransDet_Enc[[#This Row],[Account]],Table11[GL Account],0))</f>
        <v>#N/A</v>
      </c>
      <c r="AA15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8" spans="2:27">
      <c r="B158" s="11"/>
      <c r="C158" s="243"/>
      <c r="D158" s="243"/>
      <c r="E158" s="11"/>
      <c r="F158" s="11"/>
      <c r="G158" s="11"/>
      <c r="H158" s="11"/>
      <c r="I158" s="11"/>
      <c r="J158" s="11"/>
      <c r="K158" s="11"/>
      <c r="L158" s="11"/>
      <c r="M158" s="11"/>
      <c r="N158" s="251"/>
      <c r="O158" s="251"/>
      <c r="P158" s="11"/>
      <c r="Q158" s="11"/>
      <c r="R158" s="11"/>
      <c r="S158" s="252"/>
      <c r="T15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8" s="22"/>
      <c r="V158" s="22"/>
      <c r="W158" s="24"/>
      <c r="X158" s="65" t="e">
        <f>IF(tbl_TransDet_Enc[[#This Row],[Custom SR Type]]="",INDEX(SR_Lookup[Section Name],MATCH(tbl_TransDet_Enc[[#This Row],[Account]],SR_Lookup[Account],0)),tbl_TransDet_Enc[[#This Row],[Custom SR Type]])</f>
        <v>#N/A</v>
      </c>
      <c r="Y158" s="233" t="str">
        <f>TEXT(tbl_TransDet_Enc[[#This Row],[Project Id]],"000000")</f>
        <v>000000</v>
      </c>
      <c r="Z158" s="65" t="e">
        <f>INDEX(Table11[Description],MATCH(tbl_TransDet_Enc[[#This Row],[Account]],Table11[GL Account],0))</f>
        <v>#N/A</v>
      </c>
      <c r="AA15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59" spans="2:27">
      <c r="B159" s="11"/>
      <c r="C159" s="243"/>
      <c r="D159" s="243"/>
      <c r="E159" s="11"/>
      <c r="F159" s="11"/>
      <c r="G159" s="11"/>
      <c r="H159" s="11"/>
      <c r="I159" s="11"/>
      <c r="J159" s="11"/>
      <c r="K159" s="11"/>
      <c r="L159" s="11"/>
      <c r="M159" s="11"/>
      <c r="N159" s="251"/>
      <c r="O159" s="251"/>
      <c r="P159" s="11"/>
      <c r="Q159" s="11"/>
      <c r="R159" s="11"/>
      <c r="S159" s="252"/>
      <c r="T15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59" s="22"/>
      <c r="V159" s="22"/>
      <c r="W159" s="24"/>
      <c r="X159" s="65" t="e">
        <f>IF(tbl_TransDet_Enc[[#This Row],[Custom SR Type]]="",INDEX(SR_Lookup[Section Name],MATCH(tbl_TransDet_Enc[[#This Row],[Account]],SR_Lookup[Account],0)),tbl_TransDet_Enc[[#This Row],[Custom SR Type]])</f>
        <v>#N/A</v>
      </c>
      <c r="Y159" s="233" t="str">
        <f>TEXT(tbl_TransDet_Enc[[#This Row],[Project Id]],"000000")</f>
        <v>000000</v>
      </c>
      <c r="Z159" s="65" t="e">
        <f>INDEX(Table11[Description],MATCH(tbl_TransDet_Enc[[#This Row],[Account]],Table11[GL Account],0))</f>
        <v>#N/A</v>
      </c>
      <c r="AA15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0" spans="2:27">
      <c r="B160" s="11"/>
      <c r="C160" s="243"/>
      <c r="D160" s="243"/>
      <c r="E160" s="11"/>
      <c r="F160" s="11"/>
      <c r="G160" s="11"/>
      <c r="H160" s="11"/>
      <c r="I160" s="11"/>
      <c r="J160" s="11"/>
      <c r="K160" s="11"/>
      <c r="L160" s="11"/>
      <c r="M160" s="11"/>
      <c r="N160" s="251"/>
      <c r="O160" s="251"/>
      <c r="P160" s="11"/>
      <c r="Q160" s="11"/>
      <c r="R160" s="11"/>
      <c r="S160" s="252"/>
      <c r="T16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0" s="22"/>
      <c r="V160" s="22"/>
      <c r="W160" s="24"/>
      <c r="X160" s="65" t="e">
        <f>IF(tbl_TransDet_Enc[[#This Row],[Custom SR Type]]="",INDEX(SR_Lookup[Section Name],MATCH(tbl_TransDet_Enc[[#This Row],[Account]],SR_Lookup[Account],0)),tbl_TransDet_Enc[[#This Row],[Custom SR Type]])</f>
        <v>#N/A</v>
      </c>
      <c r="Y160" s="233" t="str">
        <f>TEXT(tbl_TransDet_Enc[[#This Row],[Project Id]],"000000")</f>
        <v>000000</v>
      </c>
      <c r="Z160" s="65" t="e">
        <f>INDEX(Table11[Description],MATCH(tbl_TransDet_Enc[[#This Row],[Account]],Table11[GL Account],0))</f>
        <v>#N/A</v>
      </c>
      <c r="AA16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1" spans="2:27">
      <c r="B161" s="11"/>
      <c r="C161" s="243"/>
      <c r="D161" s="243"/>
      <c r="E161" s="11"/>
      <c r="F161" s="11"/>
      <c r="G161" s="11"/>
      <c r="H161" s="11"/>
      <c r="I161" s="11"/>
      <c r="J161" s="11"/>
      <c r="K161" s="11"/>
      <c r="L161" s="11"/>
      <c r="M161" s="11"/>
      <c r="N161" s="251"/>
      <c r="O161" s="251"/>
      <c r="P161" s="11"/>
      <c r="Q161" s="11"/>
      <c r="R161" s="11"/>
      <c r="S161" s="252"/>
      <c r="T16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1" s="22"/>
      <c r="V161" s="22"/>
      <c r="W161" s="24"/>
      <c r="X161" s="65" t="e">
        <f>IF(tbl_TransDet_Enc[[#This Row],[Custom SR Type]]="",INDEX(SR_Lookup[Section Name],MATCH(tbl_TransDet_Enc[[#This Row],[Account]],SR_Lookup[Account],0)),tbl_TransDet_Enc[[#This Row],[Custom SR Type]])</f>
        <v>#N/A</v>
      </c>
      <c r="Y161" s="233" t="str">
        <f>TEXT(tbl_TransDet_Enc[[#This Row],[Project Id]],"000000")</f>
        <v>000000</v>
      </c>
      <c r="Z161" s="65" t="e">
        <f>INDEX(Table11[Description],MATCH(tbl_TransDet_Enc[[#This Row],[Account]],Table11[GL Account],0))</f>
        <v>#N/A</v>
      </c>
      <c r="AA16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2" spans="2:27">
      <c r="B162" s="11"/>
      <c r="C162" s="243"/>
      <c r="D162" s="243"/>
      <c r="E162" s="11"/>
      <c r="F162" s="11"/>
      <c r="G162" s="11"/>
      <c r="H162" s="11"/>
      <c r="I162" s="11"/>
      <c r="J162" s="11"/>
      <c r="K162" s="11"/>
      <c r="L162" s="11"/>
      <c r="M162" s="11"/>
      <c r="N162" s="251"/>
      <c r="O162" s="251"/>
      <c r="P162" s="11"/>
      <c r="Q162" s="11"/>
      <c r="R162" s="11"/>
      <c r="S162" s="252"/>
      <c r="T16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2" s="22"/>
      <c r="V162" s="22"/>
      <c r="W162" s="24"/>
      <c r="X162" s="65" t="e">
        <f>IF(tbl_TransDet_Enc[[#This Row],[Custom SR Type]]="",INDEX(SR_Lookup[Section Name],MATCH(tbl_TransDet_Enc[[#This Row],[Account]],SR_Lookup[Account],0)),tbl_TransDet_Enc[[#This Row],[Custom SR Type]])</f>
        <v>#N/A</v>
      </c>
      <c r="Y162" s="233" t="str">
        <f>TEXT(tbl_TransDet_Enc[[#This Row],[Project Id]],"000000")</f>
        <v>000000</v>
      </c>
      <c r="Z162" s="65" t="e">
        <f>INDEX(Table11[Description],MATCH(tbl_TransDet_Enc[[#This Row],[Account]],Table11[GL Account],0))</f>
        <v>#N/A</v>
      </c>
      <c r="AA16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3" spans="2:27">
      <c r="B163" s="11"/>
      <c r="C163" s="243"/>
      <c r="D163" s="243"/>
      <c r="E163" s="11"/>
      <c r="F163" s="11"/>
      <c r="G163" s="11"/>
      <c r="H163" s="11"/>
      <c r="I163" s="11"/>
      <c r="J163" s="11"/>
      <c r="K163" s="11"/>
      <c r="L163" s="11"/>
      <c r="M163" s="11"/>
      <c r="N163" s="251"/>
      <c r="O163" s="251"/>
      <c r="P163" s="11"/>
      <c r="Q163" s="11"/>
      <c r="R163" s="11"/>
      <c r="S163" s="252"/>
      <c r="T16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3" s="22"/>
      <c r="V163" s="22"/>
      <c r="W163" s="24"/>
      <c r="X163" s="65" t="e">
        <f>IF(tbl_TransDet_Enc[[#This Row],[Custom SR Type]]="",INDEX(SR_Lookup[Section Name],MATCH(tbl_TransDet_Enc[[#This Row],[Account]],SR_Lookup[Account],0)),tbl_TransDet_Enc[[#This Row],[Custom SR Type]])</f>
        <v>#N/A</v>
      </c>
      <c r="Y163" s="233" t="str">
        <f>TEXT(tbl_TransDet_Enc[[#This Row],[Project Id]],"000000")</f>
        <v>000000</v>
      </c>
      <c r="Z163" s="65" t="e">
        <f>INDEX(Table11[Description],MATCH(tbl_TransDet_Enc[[#This Row],[Account]],Table11[GL Account],0))</f>
        <v>#N/A</v>
      </c>
      <c r="AA16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4" spans="2:27">
      <c r="B164" s="11"/>
      <c r="C164" s="243"/>
      <c r="D164" s="243"/>
      <c r="E164" s="11"/>
      <c r="F164" s="11"/>
      <c r="G164" s="11"/>
      <c r="H164" s="11"/>
      <c r="I164" s="11"/>
      <c r="J164" s="11"/>
      <c r="K164" s="11"/>
      <c r="L164" s="11"/>
      <c r="M164" s="11"/>
      <c r="N164" s="251"/>
      <c r="O164" s="251"/>
      <c r="P164" s="11"/>
      <c r="Q164" s="11"/>
      <c r="R164" s="11"/>
      <c r="S164" s="252"/>
      <c r="T16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4" s="22"/>
      <c r="V164" s="22"/>
      <c r="W164" s="24"/>
      <c r="X164" s="65" t="e">
        <f>IF(tbl_TransDet_Enc[[#This Row],[Custom SR Type]]="",INDEX(SR_Lookup[Section Name],MATCH(tbl_TransDet_Enc[[#This Row],[Account]],SR_Lookup[Account],0)),tbl_TransDet_Enc[[#This Row],[Custom SR Type]])</f>
        <v>#N/A</v>
      </c>
      <c r="Y164" s="233" t="str">
        <f>TEXT(tbl_TransDet_Enc[[#This Row],[Project Id]],"000000")</f>
        <v>000000</v>
      </c>
      <c r="Z164" s="65" t="e">
        <f>INDEX(Table11[Description],MATCH(tbl_TransDet_Enc[[#This Row],[Account]],Table11[GL Account],0))</f>
        <v>#N/A</v>
      </c>
      <c r="AA16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5" spans="2:27">
      <c r="B165" s="11"/>
      <c r="C165" s="243"/>
      <c r="D165" s="243"/>
      <c r="E165" s="11"/>
      <c r="F165" s="11"/>
      <c r="G165" s="11"/>
      <c r="H165" s="11"/>
      <c r="I165" s="11"/>
      <c r="J165" s="11"/>
      <c r="K165" s="11"/>
      <c r="L165" s="11"/>
      <c r="M165" s="11"/>
      <c r="N165" s="251"/>
      <c r="O165" s="251"/>
      <c r="P165" s="11"/>
      <c r="Q165" s="11"/>
      <c r="R165" s="11"/>
      <c r="S165" s="252"/>
      <c r="T16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5" s="22"/>
      <c r="V165" s="22"/>
      <c r="W165" s="24"/>
      <c r="X165" s="65" t="e">
        <f>IF(tbl_TransDet_Enc[[#This Row],[Custom SR Type]]="",INDEX(SR_Lookup[Section Name],MATCH(tbl_TransDet_Enc[[#This Row],[Account]],SR_Lookup[Account],0)),tbl_TransDet_Enc[[#This Row],[Custom SR Type]])</f>
        <v>#N/A</v>
      </c>
      <c r="Y165" s="233" t="str">
        <f>TEXT(tbl_TransDet_Enc[[#This Row],[Project Id]],"000000")</f>
        <v>000000</v>
      </c>
      <c r="Z165" s="65" t="e">
        <f>INDEX(Table11[Description],MATCH(tbl_TransDet_Enc[[#This Row],[Account]],Table11[GL Account],0))</f>
        <v>#N/A</v>
      </c>
      <c r="AA16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6" spans="2:27">
      <c r="B166" s="11"/>
      <c r="C166" s="243"/>
      <c r="D166" s="243"/>
      <c r="E166" s="11"/>
      <c r="F166" s="11"/>
      <c r="G166" s="11"/>
      <c r="H166" s="11"/>
      <c r="I166" s="11"/>
      <c r="J166" s="11"/>
      <c r="K166" s="11"/>
      <c r="L166" s="11"/>
      <c r="M166" s="11"/>
      <c r="N166" s="251"/>
      <c r="O166" s="251"/>
      <c r="P166" s="11"/>
      <c r="Q166" s="11"/>
      <c r="R166" s="11"/>
      <c r="S166" s="252"/>
      <c r="T16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6" s="22"/>
      <c r="V166" s="22"/>
      <c r="W166" s="24"/>
      <c r="X166" s="65" t="e">
        <f>IF(tbl_TransDet_Enc[[#This Row],[Custom SR Type]]="",INDEX(SR_Lookup[Section Name],MATCH(tbl_TransDet_Enc[[#This Row],[Account]],SR_Lookup[Account],0)),tbl_TransDet_Enc[[#This Row],[Custom SR Type]])</f>
        <v>#N/A</v>
      </c>
      <c r="Y166" s="233" t="str">
        <f>TEXT(tbl_TransDet_Enc[[#This Row],[Project Id]],"000000")</f>
        <v>000000</v>
      </c>
      <c r="Z166" s="65" t="e">
        <f>INDEX(Table11[Description],MATCH(tbl_TransDet_Enc[[#This Row],[Account]],Table11[GL Account],0))</f>
        <v>#N/A</v>
      </c>
      <c r="AA16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7" spans="2:27">
      <c r="B167" s="11"/>
      <c r="C167" s="243"/>
      <c r="D167" s="243"/>
      <c r="E167" s="11"/>
      <c r="F167" s="11"/>
      <c r="G167" s="11"/>
      <c r="H167" s="11"/>
      <c r="I167" s="11"/>
      <c r="J167" s="11"/>
      <c r="K167" s="11"/>
      <c r="L167" s="11"/>
      <c r="M167" s="11"/>
      <c r="N167" s="251"/>
      <c r="O167" s="251"/>
      <c r="P167" s="11"/>
      <c r="Q167" s="11"/>
      <c r="R167" s="11"/>
      <c r="S167" s="252"/>
      <c r="T16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7" s="22"/>
      <c r="V167" s="22"/>
      <c r="W167" s="24"/>
      <c r="X167" s="65" t="e">
        <f>IF(tbl_TransDet_Enc[[#This Row],[Custom SR Type]]="",INDEX(SR_Lookup[Section Name],MATCH(tbl_TransDet_Enc[[#This Row],[Account]],SR_Lookup[Account],0)),tbl_TransDet_Enc[[#This Row],[Custom SR Type]])</f>
        <v>#N/A</v>
      </c>
      <c r="Y167" s="233" t="str">
        <f>TEXT(tbl_TransDet_Enc[[#This Row],[Project Id]],"000000")</f>
        <v>000000</v>
      </c>
      <c r="Z167" s="65" t="e">
        <f>INDEX(Table11[Description],MATCH(tbl_TransDet_Enc[[#This Row],[Account]],Table11[GL Account],0))</f>
        <v>#N/A</v>
      </c>
      <c r="AA16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8" spans="2:27">
      <c r="B168" s="11"/>
      <c r="C168" s="243"/>
      <c r="D168" s="243"/>
      <c r="E168" s="11"/>
      <c r="F168" s="11"/>
      <c r="G168" s="11"/>
      <c r="H168" s="11"/>
      <c r="I168" s="11"/>
      <c r="J168" s="11"/>
      <c r="K168" s="11"/>
      <c r="L168" s="11"/>
      <c r="M168" s="11"/>
      <c r="N168" s="251"/>
      <c r="O168" s="251"/>
      <c r="P168" s="11"/>
      <c r="Q168" s="11"/>
      <c r="R168" s="11"/>
      <c r="S168" s="252"/>
      <c r="T16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8" s="22"/>
      <c r="V168" s="22"/>
      <c r="W168" s="24"/>
      <c r="X168" s="65" t="e">
        <f>IF(tbl_TransDet_Enc[[#This Row],[Custom SR Type]]="",INDEX(SR_Lookup[Section Name],MATCH(tbl_TransDet_Enc[[#This Row],[Account]],SR_Lookup[Account],0)),tbl_TransDet_Enc[[#This Row],[Custom SR Type]])</f>
        <v>#N/A</v>
      </c>
      <c r="Y168" s="233" t="str">
        <f>TEXT(tbl_TransDet_Enc[[#This Row],[Project Id]],"000000")</f>
        <v>000000</v>
      </c>
      <c r="Z168" s="65" t="e">
        <f>INDEX(Table11[Description],MATCH(tbl_TransDet_Enc[[#This Row],[Account]],Table11[GL Account],0))</f>
        <v>#N/A</v>
      </c>
      <c r="AA16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69" spans="2:27">
      <c r="B169" s="11"/>
      <c r="C169" s="243"/>
      <c r="D169" s="243"/>
      <c r="E169" s="11"/>
      <c r="F169" s="11"/>
      <c r="G169" s="11"/>
      <c r="H169" s="11"/>
      <c r="I169" s="11"/>
      <c r="J169" s="11"/>
      <c r="K169" s="11"/>
      <c r="L169" s="11"/>
      <c r="M169" s="11"/>
      <c r="N169" s="251"/>
      <c r="O169" s="251"/>
      <c r="P169" s="11"/>
      <c r="Q169" s="11"/>
      <c r="R169" s="11"/>
      <c r="S169" s="252"/>
      <c r="T16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69" s="22"/>
      <c r="V169" s="22"/>
      <c r="W169" s="24"/>
      <c r="X169" s="65" t="e">
        <f>IF(tbl_TransDet_Enc[[#This Row],[Custom SR Type]]="",INDEX(SR_Lookup[Section Name],MATCH(tbl_TransDet_Enc[[#This Row],[Account]],SR_Lookup[Account],0)),tbl_TransDet_Enc[[#This Row],[Custom SR Type]])</f>
        <v>#N/A</v>
      </c>
      <c r="Y169" s="233" t="str">
        <f>TEXT(tbl_TransDet_Enc[[#This Row],[Project Id]],"000000")</f>
        <v>000000</v>
      </c>
      <c r="Z169" s="65" t="e">
        <f>INDEX(Table11[Description],MATCH(tbl_TransDet_Enc[[#This Row],[Account]],Table11[GL Account],0))</f>
        <v>#N/A</v>
      </c>
      <c r="AA16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0" spans="2:27">
      <c r="B170" s="11"/>
      <c r="C170" s="243"/>
      <c r="D170" s="243"/>
      <c r="E170" s="11"/>
      <c r="F170" s="11"/>
      <c r="G170" s="11"/>
      <c r="H170" s="11"/>
      <c r="I170" s="11"/>
      <c r="J170" s="11"/>
      <c r="K170" s="11"/>
      <c r="L170" s="11"/>
      <c r="M170" s="11"/>
      <c r="N170" s="251"/>
      <c r="O170" s="251"/>
      <c r="P170" s="11"/>
      <c r="Q170" s="11"/>
      <c r="R170" s="11"/>
      <c r="S170" s="252"/>
      <c r="T17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0" s="22"/>
      <c r="V170" s="22"/>
      <c r="W170" s="24"/>
      <c r="X170" s="65" t="e">
        <f>IF(tbl_TransDet_Enc[[#This Row],[Custom SR Type]]="",INDEX(SR_Lookup[Section Name],MATCH(tbl_TransDet_Enc[[#This Row],[Account]],SR_Lookup[Account],0)),tbl_TransDet_Enc[[#This Row],[Custom SR Type]])</f>
        <v>#N/A</v>
      </c>
      <c r="Y170" s="233" t="str">
        <f>TEXT(tbl_TransDet_Enc[[#This Row],[Project Id]],"000000")</f>
        <v>000000</v>
      </c>
      <c r="Z170" s="65" t="e">
        <f>INDEX(Table11[Description],MATCH(tbl_TransDet_Enc[[#This Row],[Account]],Table11[GL Account],0))</f>
        <v>#N/A</v>
      </c>
      <c r="AA17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1" spans="2:27">
      <c r="B171" s="11"/>
      <c r="C171" s="243"/>
      <c r="D171" s="243"/>
      <c r="E171" s="11"/>
      <c r="F171" s="11"/>
      <c r="G171" s="11"/>
      <c r="H171" s="11"/>
      <c r="I171" s="11"/>
      <c r="J171" s="11"/>
      <c r="K171" s="11"/>
      <c r="L171" s="11"/>
      <c r="M171" s="11"/>
      <c r="N171" s="251"/>
      <c r="O171" s="251"/>
      <c r="P171" s="11"/>
      <c r="Q171" s="11"/>
      <c r="R171" s="11"/>
      <c r="S171" s="252"/>
      <c r="T17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1" s="22"/>
      <c r="V171" s="22"/>
      <c r="W171" s="24"/>
      <c r="X171" s="65" t="e">
        <f>IF(tbl_TransDet_Enc[[#This Row],[Custom SR Type]]="",INDEX(SR_Lookup[Section Name],MATCH(tbl_TransDet_Enc[[#This Row],[Account]],SR_Lookup[Account],0)),tbl_TransDet_Enc[[#This Row],[Custom SR Type]])</f>
        <v>#N/A</v>
      </c>
      <c r="Y171" s="233" t="str">
        <f>TEXT(tbl_TransDet_Enc[[#This Row],[Project Id]],"000000")</f>
        <v>000000</v>
      </c>
      <c r="Z171" s="65" t="e">
        <f>INDEX(Table11[Description],MATCH(tbl_TransDet_Enc[[#This Row],[Account]],Table11[GL Account],0))</f>
        <v>#N/A</v>
      </c>
      <c r="AA17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2" spans="2:27">
      <c r="B172" s="11"/>
      <c r="C172" s="243"/>
      <c r="D172" s="243"/>
      <c r="E172" s="11"/>
      <c r="F172" s="11"/>
      <c r="G172" s="11"/>
      <c r="H172" s="11"/>
      <c r="I172" s="11"/>
      <c r="J172" s="11"/>
      <c r="K172" s="11"/>
      <c r="L172" s="11"/>
      <c r="M172" s="11"/>
      <c r="N172" s="251"/>
      <c r="O172" s="251"/>
      <c r="P172" s="11"/>
      <c r="Q172" s="11"/>
      <c r="R172" s="11"/>
      <c r="S172" s="252"/>
      <c r="T17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2" s="22"/>
      <c r="V172" s="22"/>
      <c r="W172" s="24"/>
      <c r="X172" s="65" t="e">
        <f>IF(tbl_TransDet_Enc[[#This Row],[Custom SR Type]]="",INDEX(SR_Lookup[Section Name],MATCH(tbl_TransDet_Enc[[#This Row],[Account]],SR_Lookup[Account],0)),tbl_TransDet_Enc[[#This Row],[Custom SR Type]])</f>
        <v>#N/A</v>
      </c>
      <c r="Y172" s="233" t="str">
        <f>TEXT(tbl_TransDet_Enc[[#This Row],[Project Id]],"000000")</f>
        <v>000000</v>
      </c>
      <c r="Z172" s="65" t="e">
        <f>INDEX(Table11[Description],MATCH(tbl_TransDet_Enc[[#This Row],[Account]],Table11[GL Account],0))</f>
        <v>#N/A</v>
      </c>
      <c r="AA17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3" spans="2:27">
      <c r="B173" s="11"/>
      <c r="C173" s="243"/>
      <c r="D173" s="243"/>
      <c r="E173" s="11"/>
      <c r="F173" s="11"/>
      <c r="G173" s="11"/>
      <c r="H173" s="11"/>
      <c r="I173" s="11"/>
      <c r="J173" s="11"/>
      <c r="K173" s="11"/>
      <c r="L173" s="11"/>
      <c r="M173" s="11"/>
      <c r="N173" s="251"/>
      <c r="O173" s="251"/>
      <c r="P173" s="11"/>
      <c r="Q173" s="11"/>
      <c r="R173" s="11"/>
      <c r="S173" s="252"/>
      <c r="T17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3" s="22"/>
      <c r="V173" s="22"/>
      <c r="W173" s="24"/>
      <c r="X173" s="65" t="e">
        <f>IF(tbl_TransDet_Enc[[#This Row],[Custom SR Type]]="",INDEX(SR_Lookup[Section Name],MATCH(tbl_TransDet_Enc[[#This Row],[Account]],SR_Lookup[Account],0)),tbl_TransDet_Enc[[#This Row],[Custom SR Type]])</f>
        <v>#N/A</v>
      </c>
      <c r="Y173" s="233" t="str">
        <f>TEXT(tbl_TransDet_Enc[[#This Row],[Project Id]],"000000")</f>
        <v>000000</v>
      </c>
      <c r="Z173" s="65" t="e">
        <f>INDEX(Table11[Description],MATCH(tbl_TransDet_Enc[[#This Row],[Account]],Table11[GL Account],0))</f>
        <v>#N/A</v>
      </c>
      <c r="AA17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4" spans="2:27">
      <c r="B174" s="11"/>
      <c r="C174" s="243"/>
      <c r="D174" s="243"/>
      <c r="E174" s="11"/>
      <c r="F174" s="11"/>
      <c r="G174" s="11"/>
      <c r="H174" s="11"/>
      <c r="I174" s="11"/>
      <c r="J174" s="11"/>
      <c r="K174" s="11"/>
      <c r="L174" s="11"/>
      <c r="M174" s="11"/>
      <c r="N174" s="251"/>
      <c r="O174" s="251"/>
      <c r="P174" s="11"/>
      <c r="Q174" s="11"/>
      <c r="R174" s="11"/>
      <c r="S174" s="252"/>
      <c r="T17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4" s="22"/>
      <c r="V174" s="22"/>
      <c r="W174" s="24"/>
      <c r="X174" s="65" t="e">
        <f>IF(tbl_TransDet_Enc[[#This Row],[Custom SR Type]]="",INDEX(SR_Lookup[Section Name],MATCH(tbl_TransDet_Enc[[#This Row],[Account]],SR_Lookup[Account],0)),tbl_TransDet_Enc[[#This Row],[Custom SR Type]])</f>
        <v>#N/A</v>
      </c>
      <c r="Y174" s="233" t="str">
        <f>TEXT(tbl_TransDet_Enc[[#This Row],[Project Id]],"000000")</f>
        <v>000000</v>
      </c>
      <c r="Z174" s="65" t="e">
        <f>INDEX(Table11[Description],MATCH(tbl_TransDet_Enc[[#This Row],[Account]],Table11[GL Account],0))</f>
        <v>#N/A</v>
      </c>
      <c r="AA17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5" spans="2:27">
      <c r="B175" s="11"/>
      <c r="C175" s="243"/>
      <c r="D175" s="243"/>
      <c r="E175" s="11"/>
      <c r="F175" s="11"/>
      <c r="G175" s="11"/>
      <c r="H175" s="11"/>
      <c r="I175" s="11"/>
      <c r="J175" s="11"/>
      <c r="K175" s="11"/>
      <c r="L175" s="11"/>
      <c r="M175" s="11"/>
      <c r="N175" s="251"/>
      <c r="O175" s="251"/>
      <c r="P175" s="11"/>
      <c r="Q175" s="11"/>
      <c r="R175" s="11"/>
      <c r="S175" s="252"/>
      <c r="T17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5" s="22"/>
      <c r="V175" s="22"/>
      <c r="W175" s="24"/>
      <c r="X175" s="65" t="e">
        <f>IF(tbl_TransDet_Enc[[#This Row],[Custom SR Type]]="",INDEX(SR_Lookup[Section Name],MATCH(tbl_TransDet_Enc[[#This Row],[Account]],SR_Lookup[Account],0)),tbl_TransDet_Enc[[#This Row],[Custom SR Type]])</f>
        <v>#N/A</v>
      </c>
      <c r="Y175" s="233" t="str">
        <f>TEXT(tbl_TransDet_Enc[[#This Row],[Project Id]],"000000")</f>
        <v>000000</v>
      </c>
      <c r="Z175" s="65" t="e">
        <f>INDEX(Table11[Description],MATCH(tbl_TransDet_Enc[[#This Row],[Account]],Table11[GL Account],0))</f>
        <v>#N/A</v>
      </c>
      <c r="AA17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6" spans="2:27">
      <c r="B176" s="11"/>
      <c r="C176" s="243"/>
      <c r="D176" s="243"/>
      <c r="E176" s="11"/>
      <c r="F176" s="11"/>
      <c r="G176" s="11"/>
      <c r="H176" s="11"/>
      <c r="I176" s="11"/>
      <c r="J176" s="11"/>
      <c r="K176" s="11"/>
      <c r="L176" s="11"/>
      <c r="M176" s="11"/>
      <c r="N176" s="251"/>
      <c r="O176" s="251"/>
      <c r="P176" s="11"/>
      <c r="Q176" s="11"/>
      <c r="R176" s="11"/>
      <c r="S176" s="252"/>
      <c r="T17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6" s="22"/>
      <c r="V176" s="22"/>
      <c r="W176" s="24"/>
      <c r="X176" s="65" t="e">
        <f>IF(tbl_TransDet_Enc[[#This Row],[Custom SR Type]]="",INDEX(SR_Lookup[Section Name],MATCH(tbl_TransDet_Enc[[#This Row],[Account]],SR_Lookup[Account],0)),tbl_TransDet_Enc[[#This Row],[Custom SR Type]])</f>
        <v>#N/A</v>
      </c>
      <c r="Y176" s="233" t="str">
        <f>TEXT(tbl_TransDet_Enc[[#This Row],[Project Id]],"000000")</f>
        <v>000000</v>
      </c>
      <c r="Z176" s="65" t="e">
        <f>INDEX(Table11[Description],MATCH(tbl_TransDet_Enc[[#This Row],[Account]],Table11[GL Account],0))</f>
        <v>#N/A</v>
      </c>
      <c r="AA17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7" spans="2:27">
      <c r="B177" s="11"/>
      <c r="C177" s="243"/>
      <c r="D177" s="243"/>
      <c r="E177" s="11"/>
      <c r="F177" s="11"/>
      <c r="G177" s="11"/>
      <c r="H177" s="11"/>
      <c r="I177" s="11"/>
      <c r="J177" s="11"/>
      <c r="K177" s="11"/>
      <c r="L177" s="11"/>
      <c r="M177" s="11"/>
      <c r="N177" s="251"/>
      <c r="O177" s="251"/>
      <c r="P177" s="11"/>
      <c r="Q177" s="11"/>
      <c r="R177" s="11"/>
      <c r="S177" s="252"/>
      <c r="T17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7" s="22"/>
      <c r="V177" s="22"/>
      <c r="W177" s="24"/>
      <c r="X177" s="65" t="e">
        <f>IF(tbl_TransDet_Enc[[#This Row],[Custom SR Type]]="",INDEX(SR_Lookup[Section Name],MATCH(tbl_TransDet_Enc[[#This Row],[Account]],SR_Lookup[Account],0)),tbl_TransDet_Enc[[#This Row],[Custom SR Type]])</f>
        <v>#N/A</v>
      </c>
      <c r="Y177" s="233" t="str">
        <f>TEXT(tbl_TransDet_Enc[[#This Row],[Project Id]],"000000")</f>
        <v>000000</v>
      </c>
      <c r="Z177" s="65" t="e">
        <f>INDEX(Table11[Description],MATCH(tbl_TransDet_Enc[[#This Row],[Account]],Table11[GL Account],0))</f>
        <v>#N/A</v>
      </c>
      <c r="AA17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8" spans="2:27">
      <c r="B178" s="11"/>
      <c r="C178" s="243"/>
      <c r="D178" s="243"/>
      <c r="E178" s="11"/>
      <c r="F178" s="11"/>
      <c r="G178" s="11"/>
      <c r="H178" s="11"/>
      <c r="I178" s="11"/>
      <c r="J178" s="11"/>
      <c r="K178" s="11"/>
      <c r="L178" s="11"/>
      <c r="M178" s="11"/>
      <c r="N178" s="251"/>
      <c r="O178" s="251"/>
      <c r="P178" s="11"/>
      <c r="Q178" s="11"/>
      <c r="R178" s="11"/>
      <c r="S178" s="252"/>
      <c r="T17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8" s="22"/>
      <c r="V178" s="22"/>
      <c r="W178" s="24"/>
      <c r="X178" s="65" t="e">
        <f>IF(tbl_TransDet_Enc[[#This Row],[Custom SR Type]]="",INDEX(SR_Lookup[Section Name],MATCH(tbl_TransDet_Enc[[#This Row],[Account]],SR_Lookup[Account],0)),tbl_TransDet_Enc[[#This Row],[Custom SR Type]])</f>
        <v>#N/A</v>
      </c>
      <c r="Y178" s="233" t="str">
        <f>TEXT(tbl_TransDet_Enc[[#This Row],[Project Id]],"000000")</f>
        <v>000000</v>
      </c>
      <c r="Z178" s="65" t="e">
        <f>INDEX(Table11[Description],MATCH(tbl_TransDet_Enc[[#This Row],[Account]],Table11[GL Account],0))</f>
        <v>#N/A</v>
      </c>
      <c r="AA17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79" spans="2:27">
      <c r="B179" s="11"/>
      <c r="C179" s="243"/>
      <c r="D179" s="243"/>
      <c r="E179" s="11"/>
      <c r="F179" s="11"/>
      <c r="G179" s="11"/>
      <c r="H179" s="11"/>
      <c r="I179" s="11"/>
      <c r="J179" s="11"/>
      <c r="K179" s="11"/>
      <c r="L179" s="11"/>
      <c r="M179" s="11"/>
      <c r="N179" s="251"/>
      <c r="O179" s="251"/>
      <c r="P179" s="11"/>
      <c r="Q179" s="11"/>
      <c r="R179" s="11"/>
      <c r="S179" s="252"/>
      <c r="T17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79" s="22"/>
      <c r="V179" s="22"/>
      <c r="W179" s="24"/>
      <c r="X179" s="65" t="e">
        <f>IF(tbl_TransDet_Enc[[#This Row],[Custom SR Type]]="",INDEX(SR_Lookup[Section Name],MATCH(tbl_TransDet_Enc[[#This Row],[Account]],SR_Lookup[Account],0)),tbl_TransDet_Enc[[#This Row],[Custom SR Type]])</f>
        <v>#N/A</v>
      </c>
      <c r="Y179" s="233" t="str">
        <f>TEXT(tbl_TransDet_Enc[[#This Row],[Project Id]],"000000")</f>
        <v>000000</v>
      </c>
      <c r="Z179" s="65" t="e">
        <f>INDEX(Table11[Description],MATCH(tbl_TransDet_Enc[[#This Row],[Account]],Table11[GL Account],0))</f>
        <v>#N/A</v>
      </c>
      <c r="AA17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0" spans="2:27">
      <c r="B180" s="11"/>
      <c r="C180" s="243"/>
      <c r="D180" s="243"/>
      <c r="E180" s="11"/>
      <c r="F180" s="11"/>
      <c r="G180" s="11"/>
      <c r="H180" s="11"/>
      <c r="I180" s="11"/>
      <c r="J180" s="11"/>
      <c r="K180" s="11"/>
      <c r="L180" s="11"/>
      <c r="M180" s="11"/>
      <c r="N180" s="251"/>
      <c r="O180" s="251"/>
      <c r="P180" s="11"/>
      <c r="Q180" s="11"/>
      <c r="R180" s="11"/>
      <c r="S180" s="252"/>
      <c r="T18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0" s="22"/>
      <c r="V180" s="22"/>
      <c r="W180" s="24"/>
      <c r="X180" s="65" t="e">
        <f>IF(tbl_TransDet_Enc[[#This Row],[Custom SR Type]]="",INDEX(SR_Lookup[Section Name],MATCH(tbl_TransDet_Enc[[#This Row],[Account]],SR_Lookup[Account],0)),tbl_TransDet_Enc[[#This Row],[Custom SR Type]])</f>
        <v>#N/A</v>
      </c>
      <c r="Y180" s="233" t="str">
        <f>TEXT(tbl_TransDet_Enc[[#This Row],[Project Id]],"000000")</f>
        <v>000000</v>
      </c>
      <c r="Z180" s="65" t="e">
        <f>INDEX(Table11[Description],MATCH(tbl_TransDet_Enc[[#This Row],[Account]],Table11[GL Account],0))</f>
        <v>#N/A</v>
      </c>
      <c r="AA18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1" spans="2:27">
      <c r="B181" s="11"/>
      <c r="C181" s="243"/>
      <c r="D181" s="243"/>
      <c r="E181" s="11"/>
      <c r="F181" s="11"/>
      <c r="G181" s="11"/>
      <c r="H181" s="11"/>
      <c r="I181" s="11"/>
      <c r="J181" s="11"/>
      <c r="K181" s="11"/>
      <c r="L181" s="11"/>
      <c r="M181" s="11"/>
      <c r="N181" s="251"/>
      <c r="O181" s="251"/>
      <c r="P181" s="11"/>
      <c r="Q181" s="11"/>
      <c r="R181" s="11"/>
      <c r="S181" s="252"/>
      <c r="T18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1" s="22"/>
      <c r="V181" s="22"/>
      <c r="W181" s="24"/>
      <c r="X181" s="65" t="e">
        <f>IF(tbl_TransDet_Enc[[#This Row],[Custom SR Type]]="",INDEX(SR_Lookup[Section Name],MATCH(tbl_TransDet_Enc[[#This Row],[Account]],SR_Lookup[Account],0)),tbl_TransDet_Enc[[#This Row],[Custom SR Type]])</f>
        <v>#N/A</v>
      </c>
      <c r="Y181" s="233" t="str">
        <f>TEXT(tbl_TransDet_Enc[[#This Row],[Project Id]],"000000")</f>
        <v>000000</v>
      </c>
      <c r="Z181" s="65" t="e">
        <f>INDEX(Table11[Description],MATCH(tbl_TransDet_Enc[[#This Row],[Account]],Table11[GL Account],0))</f>
        <v>#N/A</v>
      </c>
      <c r="AA18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2" spans="2:27">
      <c r="B182" s="11"/>
      <c r="C182" s="243"/>
      <c r="D182" s="243"/>
      <c r="E182" s="11"/>
      <c r="F182" s="11"/>
      <c r="G182" s="11"/>
      <c r="H182" s="11"/>
      <c r="I182" s="11"/>
      <c r="J182" s="11"/>
      <c r="K182" s="11"/>
      <c r="L182" s="11"/>
      <c r="M182" s="11"/>
      <c r="N182" s="251"/>
      <c r="O182" s="251"/>
      <c r="P182" s="11"/>
      <c r="Q182" s="11"/>
      <c r="R182" s="11"/>
      <c r="S182" s="252"/>
      <c r="T18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2" s="22"/>
      <c r="V182" s="22"/>
      <c r="W182" s="24"/>
      <c r="X182" s="65" t="e">
        <f>IF(tbl_TransDet_Enc[[#This Row],[Custom SR Type]]="",INDEX(SR_Lookup[Section Name],MATCH(tbl_TransDet_Enc[[#This Row],[Account]],SR_Lookup[Account],0)),tbl_TransDet_Enc[[#This Row],[Custom SR Type]])</f>
        <v>#N/A</v>
      </c>
      <c r="Y182" s="233" t="str">
        <f>TEXT(tbl_TransDet_Enc[[#This Row],[Project Id]],"000000")</f>
        <v>000000</v>
      </c>
      <c r="Z182" s="65" t="e">
        <f>INDEX(Table11[Description],MATCH(tbl_TransDet_Enc[[#This Row],[Account]],Table11[GL Account],0))</f>
        <v>#N/A</v>
      </c>
      <c r="AA18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3" spans="2:27">
      <c r="B183" s="11"/>
      <c r="C183" s="243"/>
      <c r="D183" s="243"/>
      <c r="E183" s="11"/>
      <c r="F183" s="11"/>
      <c r="G183" s="11"/>
      <c r="H183" s="11"/>
      <c r="I183" s="11"/>
      <c r="J183" s="11"/>
      <c r="K183" s="11"/>
      <c r="L183" s="11"/>
      <c r="M183" s="11"/>
      <c r="N183" s="251"/>
      <c r="O183" s="251"/>
      <c r="P183" s="11"/>
      <c r="Q183" s="11"/>
      <c r="R183" s="11"/>
      <c r="S183" s="252"/>
      <c r="T18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3" s="22"/>
      <c r="V183" s="22"/>
      <c r="W183" s="24"/>
      <c r="X183" s="65" t="e">
        <f>IF(tbl_TransDet_Enc[[#This Row],[Custom SR Type]]="",INDEX(SR_Lookup[Section Name],MATCH(tbl_TransDet_Enc[[#This Row],[Account]],SR_Lookup[Account],0)),tbl_TransDet_Enc[[#This Row],[Custom SR Type]])</f>
        <v>#N/A</v>
      </c>
      <c r="Y183" s="233" t="str">
        <f>TEXT(tbl_TransDet_Enc[[#This Row],[Project Id]],"000000")</f>
        <v>000000</v>
      </c>
      <c r="Z183" s="65" t="e">
        <f>INDEX(Table11[Description],MATCH(tbl_TransDet_Enc[[#This Row],[Account]],Table11[GL Account],0))</f>
        <v>#N/A</v>
      </c>
      <c r="AA18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4" spans="2:27">
      <c r="B184" s="11"/>
      <c r="C184" s="243"/>
      <c r="D184" s="243"/>
      <c r="E184" s="11"/>
      <c r="F184" s="11"/>
      <c r="G184" s="11"/>
      <c r="H184" s="11"/>
      <c r="I184" s="11"/>
      <c r="J184" s="11"/>
      <c r="K184" s="11"/>
      <c r="L184" s="11"/>
      <c r="M184" s="11"/>
      <c r="N184" s="251"/>
      <c r="O184" s="251"/>
      <c r="P184" s="11"/>
      <c r="Q184" s="11"/>
      <c r="R184" s="11"/>
      <c r="S184" s="252"/>
      <c r="T18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4" s="22"/>
      <c r="V184" s="22"/>
      <c r="W184" s="24"/>
      <c r="X184" s="65" t="e">
        <f>IF(tbl_TransDet_Enc[[#This Row],[Custom SR Type]]="",INDEX(SR_Lookup[Section Name],MATCH(tbl_TransDet_Enc[[#This Row],[Account]],SR_Lookup[Account],0)),tbl_TransDet_Enc[[#This Row],[Custom SR Type]])</f>
        <v>#N/A</v>
      </c>
      <c r="Y184" s="233" t="str">
        <f>TEXT(tbl_TransDet_Enc[[#This Row],[Project Id]],"000000")</f>
        <v>000000</v>
      </c>
      <c r="Z184" s="65" t="e">
        <f>INDEX(Table11[Description],MATCH(tbl_TransDet_Enc[[#This Row],[Account]],Table11[GL Account],0))</f>
        <v>#N/A</v>
      </c>
      <c r="AA18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5" spans="2:27">
      <c r="B185" s="11"/>
      <c r="C185" s="243"/>
      <c r="D185" s="243"/>
      <c r="E185" s="11"/>
      <c r="F185" s="11"/>
      <c r="G185" s="11"/>
      <c r="H185" s="11"/>
      <c r="I185" s="11"/>
      <c r="J185" s="11"/>
      <c r="K185" s="11"/>
      <c r="L185" s="11"/>
      <c r="M185" s="11"/>
      <c r="N185" s="251"/>
      <c r="O185" s="251"/>
      <c r="P185" s="11"/>
      <c r="Q185" s="11"/>
      <c r="R185" s="11"/>
      <c r="S185" s="252"/>
      <c r="T18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5" s="22"/>
      <c r="V185" s="22"/>
      <c r="W185" s="24"/>
      <c r="X185" s="65" t="e">
        <f>IF(tbl_TransDet_Enc[[#This Row],[Custom SR Type]]="",INDEX(SR_Lookup[Section Name],MATCH(tbl_TransDet_Enc[[#This Row],[Account]],SR_Lookup[Account],0)),tbl_TransDet_Enc[[#This Row],[Custom SR Type]])</f>
        <v>#N/A</v>
      </c>
      <c r="Y185" s="233" t="str">
        <f>TEXT(tbl_TransDet_Enc[[#This Row],[Project Id]],"000000")</f>
        <v>000000</v>
      </c>
      <c r="Z185" s="65" t="e">
        <f>INDEX(Table11[Description],MATCH(tbl_TransDet_Enc[[#This Row],[Account]],Table11[GL Account],0))</f>
        <v>#N/A</v>
      </c>
      <c r="AA18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6" spans="2:27">
      <c r="B186" s="11"/>
      <c r="C186" s="243"/>
      <c r="D186" s="243"/>
      <c r="E186" s="11"/>
      <c r="F186" s="11"/>
      <c r="G186" s="11"/>
      <c r="H186" s="11"/>
      <c r="I186" s="11"/>
      <c r="J186" s="11"/>
      <c r="K186" s="11"/>
      <c r="L186" s="11"/>
      <c r="M186" s="11"/>
      <c r="N186" s="251"/>
      <c r="O186" s="251"/>
      <c r="P186" s="11"/>
      <c r="Q186" s="11"/>
      <c r="R186" s="11"/>
      <c r="S186" s="252"/>
      <c r="T18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6" s="22"/>
      <c r="V186" s="22"/>
      <c r="W186" s="24"/>
      <c r="X186" s="65" t="e">
        <f>IF(tbl_TransDet_Enc[[#This Row],[Custom SR Type]]="",INDEX(SR_Lookup[Section Name],MATCH(tbl_TransDet_Enc[[#This Row],[Account]],SR_Lookup[Account],0)),tbl_TransDet_Enc[[#This Row],[Custom SR Type]])</f>
        <v>#N/A</v>
      </c>
      <c r="Y186" s="233" t="str">
        <f>TEXT(tbl_TransDet_Enc[[#This Row],[Project Id]],"000000")</f>
        <v>000000</v>
      </c>
      <c r="Z186" s="65" t="e">
        <f>INDEX(Table11[Description],MATCH(tbl_TransDet_Enc[[#This Row],[Account]],Table11[GL Account],0))</f>
        <v>#N/A</v>
      </c>
      <c r="AA18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7" spans="2:27">
      <c r="B187" s="11"/>
      <c r="C187" s="243"/>
      <c r="D187" s="243"/>
      <c r="E187" s="11"/>
      <c r="F187" s="11"/>
      <c r="G187" s="11"/>
      <c r="H187" s="11"/>
      <c r="I187" s="11"/>
      <c r="J187" s="11"/>
      <c r="K187" s="11"/>
      <c r="L187" s="11"/>
      <c r="M187" s="11"/>
      <c r="N187" s="251"/>
      <c r="O187" s="251"/>
      <c r="P187" s="11"/>
      <c r="Q187" s="11"/>
      <c r="R187" s="11"/>
      <c r="S187" s="252"/>
      <c r="T187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7" s="22"/>
      <c r="V187" s="22"/>
      <c r="W187" s="24"/>
      <c r="X187" s="65" t="e">
        <f>IF(tbl_TransDet_Enc[[#This Row],[Custom SR Type]]="",INDEX(SR_Lookup[Section Name],MATCH(tbl_TransDet_Enc[[#This Row],[Account]],SR_Lookup[Account],0)),tbl_TransDet_Enc[[#This Row],[Custom SR Type]])</f>
        <v>#N/A</v>
      </c>
      <c r="Y187" s="233" t="str">
        <f>TEXT(tbl_TransDet_Enc[[#This Row],[Project Id]],"000000")</f>
        <v>000000</v>
      </c>
      <c r="Z187" s="65" t="e">
        <f>INDEX(Table11[Description],MATCH(tbl_TransDet_Enc[[#This Row],[Account]],Table11[GL Account],0))</f>
        <v>#N/A</v>
      </c>
      <c r="AA187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8" spans="2:27">
      <c r="B188" s="11"/>
      <c r="C188" s="243"/>
      <c r="D188" s="243"/>
      <c r="E188" s="11"/>
      <c r="F188" s="11"/>
      <c r="G188" s="11"/>
      <c r="H188" s="11"/>
      <c r="I188" s="11"/>
      <c r="J188" s="11"/>
      <c r="K188" s="11"/>
      <c r="L188" s="11"/>
      <c r="M188" s="11"/>
      <c r="N188" s="251"/>
      <c r="O188" s="251"/>
      <c r="P188" s="11"/>
      <c r="Q188" s="11"/>
      <c r="R188" s="11"/>
      <c r="S188" s="252"/>
      <c r="T188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8" s="22"/>
      <c r="V188" s="22"/>
      <c r="W188" s="24"/>
      <c r="X188" s="65" t="e">
        <f>IF(tbl_TransDet_Enc[[#This Row],[Custom SR Type]]="",INDEX(SR_Lookup[Section Name],MATCH(tbl_TransDet_Enc[[#This Row],[Account]],SR_Lookup[Account],0)),tbl_TransDet_Enc[[#This Row],[Custom SR Type]])</f>
        <v>#N/A</v>
      </c>
      <c r="Y188" s="233" t="str">
        <f>TEXT(tbl_TransDet_Enc[[#This Row],[Project Id]],"000000")</f>
        <v>000000</v>
      </c>
      <c r="Z188" s="65" t="e">
        <f>INDEX(Table11[Description],MATCH(tbl_TransDet_Enc[[#This Row],[Account]],Table11[GL Account],0))</f>
        <v>#N/A</v>
      </c>
      <c r="AA188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89" spans="2:27">
      <c r="B189" s="11"/>
      <c r="C189" s="243"/>
      <c r="D189" s="243"/>
      <c r="E189" s="11"/>
      <c r="F189" s="11"/>
      <c r="G189" s="11"/>
      <c r="H189" s="11"/>
      <c r="I189" s="11"/>
      <c r="J189" s="11"/>
      <c r="K189" s="11"/>
      <c r="L189" s="11"/>
      <c r="M189" s="11"/>
      <c r="N189" s="251"/>
      <c r="O189" s="251"/>
      <c r="P189" s="11"/>
      <c r="Q189" s="11"/>
      <c r="R189" s="11"/>
      <c r="S189" s="252"/>
      <c r="T189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89" s="22"/>
      <c r="V189" s="22"/>
      <c r="W189" s="24"/>
      <c r="X189" s="65" t="e">
        <f>IF(tbl_TransDet_Enc[[#This Row],[Custom SR Type]]="",INDEX(SR_Lookup[Section Name],MATCH(tbl_TransDet_Enc[[#This Row],[Account]],SR_Lookup[Account],0)),tbl_TransDet_Enc[[#This Row],[Custom SR Type]])</f>
        <v>#N/A</v>
      </c>
      <c r="Y189" s="233" t="str">
        <f>TEXT(tbl_TransDet_Enc[[#This Row],[Project Id]],"000000")</f>
        <v>000000</v>
      </c>
      <c r="Z189" s="65" t="e">
        <f>INDEX(Table11[Description],MATCH(tbl_TransDet_Enc[[#This Row],[Account]],Table11[GL Account],0))</f>
        <v>#N/A</v>
      </c>
      <c r="AA189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0" spans="2:27">
      <c r="B190" s="11"/>
      <c r="C190" s="243"/>
      <c r="D190" s="243"/>
      <c r="E190" s="11"/>
      <c r="F190" s="11"/>
      <c r="G190" s="11"/>
      <c r="H190" s="11"/>
      <c r="I190" s="11"/>
      <c r="J190" s="11"/>
      <c r="K190" s="11"/>
      <c r="L190" s="11"/>
      <c r="M190" s="11"/>
      <c r="N190" s="251"/>
      <c r="O190" s="251"/>
      <c r="P190" s="11"/>
      <c r="Q190" s="11"/>
      <c r="R190" s="11"/>
      <c r="S190" s="252"/>
      <c r="T190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0" s="22"/>
      <c r="V190" s="22"/>
      <c r="W190" s="24"/>
      <c r="X190" s="65" t="e">
        <f>IF(tbl_TransDet_Enc[[#This Row],[Custom SR Type]]="",INDEX(SR_Lookup[Section Name],MATCH(tbl_TransDet_Enc[[#This Row],[Account]],SR_Lookup[Account],0)),tbl_TransDet_Enc[[#This Row],[Custom SR Type]])</f>
        <v>#N/A</v>
      </c>
      <c r="Y190" s="233" t="str">
        <f>TEXT(tbl_TransDet_Enc[[#This Row],[Project Id]],"000000")</f>
        <v>000000</v>
      </c>
      <c r="Z190" s="65" t="e">
        <f>INDEX(Table11[Description],MATCH(tbl_TransDet_Enc[[#This Row],[Account]],Table11[GL Account],0))</f>
        <v>#N/A</v>
      </c>
      <c r="AA190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1" spans="2:27">
      <c r="B191" s="11"/>
      <c r="C191" s="243"/>
      <c r="D191" s="243"/>
      <c r="E191" s="11"/>
      <c r="F191" s="11"/>
      <c r="G191" s="11"/>
      <c r="H191" s="11"/>
      <c r="I191" s="11"/>
      <c r="J191" s="11"/>
      <c r="K191" s="11"/>
      <c r="L191" s="11"/>
      <c r="M191" s="11"/>
      <c r="N191" s="251"/>
      <c r="O191" s="251"/>
      <c r="P191" s="11"/>
      <c r="Q191" s="11"/>
      <c r="R191" s="11"/>
      <c r="S191" s="252"/>
      <c r="T191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1" s="22"/>
      <c r="V191" s="22"/>
      <c r="W191" s="24"/>
      <c r="X191" s="65" t="e">
        <f>IF(tbl_TransDet_Enc[[#This Row],[Custom SR Type]]="",INDEX(SR_Lookup[Section Name],MATCH(tbl_TransDet_Enc[[#This Row],[Account]],SR_Lookup[Account],0)),tbl_TransDet_Enc[[#This Row],[Custom SR Type]])</f>
        <v>#N/A</v>
      </c>
      <c r="Y191" s="233" t="str">
        <f>TEXT(tbl_TransDet_Enc[[#This Row],[Project Id]],"000000")</f>
        <v>000000</v>
      </c>
      <c r="Z191" s="65" t="e">
        <f>INDEX(Table11[Description],MATCH(tbl_TransDet_Enc[[#This Row],[Account]],Table11[GL Account],0))</f>
        <v>#N/A</v>
      </c>
      <c r="AA191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2" spans="2:27">
      <c r="B192" s="11"/>
      <c r="C192" s="243"/>
      <c r="D192" s="243"/>
      <c r="E192" s="11"/>
      <c r="F192" s="11"/>
      <c r="G192" s="11"/>
      <c r="H192" s="11"/>
      <c r="I192" s="11"/>
      <c r="J192" s="11"/>
      <c r="K192" s="11"/>
      <c r="L192" s="11"/>
      <c r="M192" s="11"/>
      <c r="N192" s="251"/>
      <c r="O192" s="251"/>
      <c r="P192" s="11"/>
      <c r="Q192" s="11"/>
      <c r="R192" s="11"/>
      <c r="S192" s="252"/>
      <c r="T192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2" s="22"/>
      <c r="V192" s="22"/>
      <c r="W192" s="24"/>
      <c r="X192" s="65" t="e">
        <f>IF(tbl_TransDet_Enc[[#This Row],[Custom SR Type]]="",INDEX(SR_Lookup[Section Name],MATCH(tbl_TransDet_Enc[[#This Row],[Account]],SR_Lookup[Account],0)),tbl_TransDet_Enc[[#This Row],[Custom SR Type]])</f>
        <v>#N/A</v>
      </c>
      <c r="Y192" s="233" t="str">
        <f>TEXT(tbl_TransDet_Enc[[#This Row],[Project Id]],"000000")</f>
        <v>000000</v>
      </c>
      <c r="Z192" s="65" t="e">
        <f>INDEX(Table11[Description],MATCH(tbl_TransDet_Enc[[#This Row],[Account]],Table11[GL Account],0))</f>
        <v>#N/A</v>
      </c>
      <c r="AA192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3" spans="2:27">
      <c r="B193" s="11"/>
      <c r="C193" s="243"/>
      <c r="D193" s="243"/>
      <c r="E193" s="11"/>
      <c r="F193" s="11"/>
      <c r="G193" s="11"/>
      <c r="H193" s="11"/>
      <c r="I193" s="11"/>
      <c r="J193" s="11"/>
      <c r="K193" s="11"/>
      <c r="L193" s="11"/>
      <c r="M193" s="11"/>
      <c r="N193" s="251"/>
      <c r="O193" s="251"/>
      <c r="P193" s="11"/>
      <c r="Q193" s="11"/>
      <c r="R193" s="11"/>
      <c r="S193" s="252"/>
      <c r="T193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3" s="22"/>
      <c r="V193" s="22"/>
      <c r="W193" s="24"/>
      <c r="X193" s="65" t="e">
        <f>IF(tbl_TransDet_Enc[[#This Row],[Custom SR Type]]="",INDEX(SR_Lookup[Section Name],MATCH(tbl_TransDet_Enc[[#This Row],[Account]],SR_Lookup[Account],0)),tbl_TransDet_Enc[[#This Row],[Custom SR Type]])</f>
        <v>#N/A</v>
      </c>
      <c r="Y193" s="233" t="str">
        <f>TEXT(tbl_TransDet_Enc[[#This Row],[Project Id]],"000000")</f>
        <v>000000</v>
      </c>
      <c r="Z193" s="65" t="e">
        <f>INDEX(Table11[Description],MATCH(tbl_TransDet_Enc[[#This Row],[Account]],Table11[GL Account],0))</f>
        <v>#N/A</v>
      </c>
      <c r="AA193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4" spans="2:27">
      <c r="B194" s="11"/>
      <c r="C194" s="243"/>
      <c r="D194" s="243"/>
      <c r="E194" s="11"/>
      <c r="F194" s="11"/>
      <c r="G194" s="11"/>
      <c r="H194" s="11"/>
      <c r="I194" s="11"/>
      <c r="J194" s="11"/>
      <c r="K194" s="11"/>
      <c r="L194" s="11"/>
      <c r="M194" s="11"/>
      <c r="N194" s="251"/>
      <c r="O194" s="251"/>
      <c r="P194" s="11"/>
      <c r="Q194" s="11"/>
      <c r="R194" s="11"/>
      <c r="S194" s="252"/>
      <c r="T194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4" s="22"/>
      <c r="V194" s="22"/>
      <c r="W194" s="24"/>
      <c r="X194" s="65" t="e">
        <f>IF(tbl_TransDet_Enc[[#This Row],[Custom SR Type]]="",INDEX(SR_Lookup[Section Name],MATCH(tbl_TransDet_Enc[[#This Row],[Account]],SR_Lookup[Account],0)),tbl_TransDet_Enc[[#This Row],[Custom SR Type]])</f>
        <v>#N/A</v>
      </c>
      <c r="Y194" s="233" t="str">
        <f>TEXT(tbl_TransDet_Enc[[#This Row],[Project Id]],"000000")</f>
        <v>000000</v>
      </c>
      <c r="Z194" s="65" t="e">
        <f>INDEX(Table11[Description],MATCH(tbl_TransDet_Enc[[#This Row],[Account]],Table11[GL Account],0))</f>
        <v>#N/A</v>
      </c>
      <c r="AA194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5" spans="2:27">
      <c r="B195" s="11"/>
      <c r="C195" s="243"/>
      <c r="D195" s="243"/>
      <c r="E195" s="11"/>
      <c r="F195" s="11"/>
      <c r="G195" s="11"/>
      <c r="H195" s="11"/>
      <c r="I195" s="11"/>
      <c r="J195" s="11"/>
      <c r="K195" s="11"/>
      <c r="L195" s="11"/>
      <c r="M195" s="11"/>
      <c r="N195" s="251"/>
      <c r="O195" s="251"/>
      <c r="P195" s="11"/>
      <c r="Q195" s="11"/>
      <c r="R195" s="11"/>
      <c r="S195" s="252"/>
      <c r="T195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5" s="22"/>
      <c r="V195" s="22"/>
      <c r="W195" s="24"/>
      <c r="X195" s="65" t="e">
        <f>IF(tbl_TransDet_Enc[[#This Row],[Custom SR Type]]="",INDEX(SR_Lookup[Section Name],MATCH(tbl_TransDet_Enc[[#This Row],[Account]],SR_Lookup[Account],0)),tbl_TransDet_Enc[[#This Row],[Custom SR Type]])</f>
        <v>#N/A</v>
      </c>
      <c r="Y195" s="233" t="str">
        <f>TEXT(tbl_TransDet_Enc[[#This Row],[Project Id]],"000000")</f>
        <v>000000</v>
      </c>
      <c r="Z195" s="65" t="e">
        <f>INDEX(Table11[Description],MATCH(tbl_TransDet_Enc[[#This Row],[Account]],Table11[GL Account],0))</f>
        <v>#N/A</v>
      </c>
      <c r="AA195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  <row r="196" spans="2:27">
      <c r="B196" s="11"/>
      <c r="C196" s="243"/>
      <c r="D196" s="243"/>
      <c r="E196" s="11"/>
      <c r="F196" s="11"/>
      <c r="G196" s="11"/>
      <c r="H196" s="11"/>
      <c r="I196" s="11"/>
      <c r="J196" s="11"/>
      <c r="K196" s="11"/>
      <c r="L196" s="11"/>
      <c r="M196" s="11"/>
      <c r="N196" s="251"/>
      <c r="O196" s="251"/>
      <c r="P196" s="11"/>
      <c r="Q196" s="11"/>
      <c r="R196" s="11"/>
      <c r="S196" s="252"/>
      <c r="T196" s="76" t="str">
        <f>IF(LEFT(tbl_TransDet_Enc[[#This Row],[Source Doc Id]],2)="Tr",HYPERLINK(CONCATENATE("https://financials.omni.fsu.edu/psp/sprdfi/EMPLOYEE/ERP/c/AUDIT_EXPENSE_FUNCTIONS.TE_TAUTH_INQ.GBL?TRAVEL_AUTH_ID=",RIGHT(tbl_TransDet_Enc[[#This Row],[Source Doc Id]],10),"&amp;PAGE=EX_TAUTH_ENTRY"),tbl_TransDet_Enc[[#This Row],[Source Doc Id]]),IF(LEFT(tbl_TransDet_Enc[[#This Row],[Source Doc Id]],2)="PO",HYPERLINK(CONCATENATE("https://financials.omni.fsu.edu/psp/sprdfi/EMPLOYEE/ERP/c/MANAGE_PURCHASE_ORDERS.PO_INQUIRY.GBL?BUSINESS_UNIT=FSU01&amp;PO_ID=",RIGHT(tbl_TransDet_Enc[[#This Row],[Source Doc Id]],10),"&amp;PAGE=PO_LINE_INQ"),tbl_TransDet_Enc[[#This Row],[Source Doc Id]]),""))</f>
        <v/>
      </c>
      <c r="U196" s="22"/>
      <c r="V196" s="22"/>
      <c r="W196" s="24"/>
      <c r="X196" s="65" t="e">
        <f>IF(tbl_TransDet_Enc[[#This Row],[Custom SR Type]]="",INDEX(SR_Lookup[Section Name],MATCH(tbl_TransDet_Enc[[#This Row],[Account]],SR_Lookup[Account],0)),tbl_TransDet_Enc[[#This Row],[Custom SR Type]])</f>
        <v>#N/A</v>
      </c>
      <c r="Y196" s="233" t="str">
        <f>TEXT(tbl_TransDet_Enc[[#This Row],[Project Id]],"000000")</f>
        <v>000000</v>
      </c>
      <c r="Z196" s="65" t="e">
        <f>INDEX(Table11[Description],MATCH(tbl_TransDet_Enc[[#This Row],[Account]],Table11[GL Account],0))</f>
        <v>#N/A</v>
      </c>
      <c r="AA196" s="65" t="str">
        <f>TEXT(IFERROR(IF(LEFT(tbl_TransDet_Enc[[#This Row],[Account]],2)="78",INDEX(Table11[Budgetary Account],MATCH(tbl_TransDet_Enc[[#This Row],[Account]],Table11[GL Account],0)),IF(LEFT(tbl_TransDet_Enc[[#This Row],[Account]],2)="71",INDEX(Table11[Budgetary Account],MATCH(tbl_TransDet_Enc[[#This Row],[Account]],Table11[GL Account],0)),INDEX(Table11[Sub-Budgetary Account],MATCH(tbl_TransDet_Enc[[#This Row],[Account]],Table11[GL Account],0)))),"000000"),"000000")</f>
        <v>000000</v>
      </c>
    </row>
  </sheetData>
  <protectedRanges>
    <protectedRange sqref="X3" name="Range1"/>
  </protectedRanges>
  <conditionalFormatting sqref="X3:X196">
    <cfRule type="expression" dxfId="226" priority="69">
      <formula>#REF!=0</formula>
    </cfRule>
  </conditionalFormatting>
  <conditionalFormatting sqref="Z3:Z196">
    <cfRule type="expression" dxfId="225" priority="2">
      <formula>#REF!=0</formula>
    </cfRule>
  </conditionalFormatting>
  <conditionalFormatting sqref="AA3:AA196">
    <cfRule type="expression" dxfId="224" priority="1">
      <formula>#REF!=0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8E774D"/>
  </sheetPr>
  <dimension ref="B1:S70"/>
  <sheetViews>
    <sheetView workbookViewId="0">
      <selection activeCell="B3" sqref="B3:S70"/>
    </sheetView>
  </sheetViews>
  <sheetFormatPr defaultRowHeight="15"/>
  <cols>
    <col min="1" max="1" width="3.5703125" customWidth="1"/>
    <col min="2" max="2" width="14.42578125" bestFit="1" customWidth="1"/>
    <col min="3" max="3" width="11.5703125" bestFit="1" customWidth="1"/>
    <col min="4" max="4" width="15.28515625" style="3" bestFit="1" customWidth="1"/>
    <col min="5" max="5" width="18.85546875" bestFit="1" customWidth="1"/>
    <col min="6" max="6" width="27.140625" bestFit="1" customWidth="1"/>
    <col min="7" max="7" width="10.42578125" bestFit="1" customWidth="1"/>
    <col min="8" max="8" width="12.42578125" bestFit="1" customWidth="1"/>
    <col min="9" max="9" width="13.28515625" bestFit="1" customWidth="1"/>
    <col min="10" max="10" width="22.85546875" bestFit="1" customWidth="1"/>
    <col min="11" max="11" width="22.85546875" style="8" customWidth="1"/>
    <col min="12" max="12" width="27.85546875" bestFit="1" customWidth="1"/>
    <col min="13" max="13" width="12.7109375" bestFit="1" customWidth="1"/>
    <col min="14" max="14" width="9.42578125" bestFit="1" customWidth="1"/>
    <col min="15" max="15" width="13.140625" bestFit="1" customWidth="1"/>
    <col min="16" max="16" width="13.140625" style="70" bestFit="1" customWidth="1"/>
    <col min="17" max="17" width="17.5703125" bestFit="1" customWidth="1"/>
    <col min="18" max="18" width="30.5703125" style="21" customWidth="1"/>
    <col min="19" max="19" width="20.85546875" hidden="1" customWidth="1"/>
  </cols>
  <sheetData>
    <row r="1" spans="2:19">
      <c r="B1" t="s">
        <v>1761</v>
      </c>
    </row>
    <row r="2" spans="2:19" s="2" customFormat="1">
      <c r="B2" s="2" t="s">
        <v>2</v>
      </c>
      <c r="C2" s="2" t="s">
        <v>3</v>
      </c>
      <c r="D2" s="7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1765</v>
      </c>
      <c r="L2" s="2" t="s">
        <v>0</v>
      </c>
      <c r="M2" s="2" t="s">
        <v>1</v>
      </c>
      <c r="N2" s="2" t="s">
        <v>11</v>
      </c>
      <c r="O2" s="2" t="s">
        <v>12</v>
      </c>
      <c r="P2" s="138" t="s">
        <v>13</v>
      </c>
      <c r="Q2" s="2" t="s">
        <v>14</v>
      </c>
      <c r="R2" s="20" t="s">
        <v>1230</v>
      </c>
      <c r="S2" s="2" t="s">
        <v>1215</v>
      </c>
    </row>
    <row r="3" spans="2:19">
      <c r="B3" s="8"/>
      <c r="C3" s="8"/>
      <c r="E3" s="8"/>
      <c r="F3" s="8"/>
      <c r="G3" s="8"/>
      <c r="H3" s="8"/>
      <c r="I3" s="8"/>
      <c r="J3" s="8"/>
      <c r="L3" s="8"/>
      <c r="M3" s="8"/>
      <c r="N3" s="8"/>
      <c r="O3" s="8"/>
      <c r="P3" s="8"/>
      <c r="Q3" s="8"/>
      <c r="R3" s="22"/>
      <c r="S3" s="249"/>
    </row>
    <row r="4" spans="2:19">
      <c r="B4" s="8"/>
      <c r="C4" s="8"/>
      <c r="E4" s="8"/>
      <c r="F4" s="8"/>
      <c r="G4" s="8"/>
      <c r="H4" s="8"/>
      <c r="I4" s="8"/>
      <c r="J4" s="8"/>
      <c r="L4" s="8"/>
      <c r="M4" s="8"/>
      <c r="N4" s="8"/>
      <c r="O4" s="8"/>
      <c r="P4" s="8"/>
      <c r="Q4" s="8"/>
      <c r="R4" s="22"/>
      <c r="S4" s="249"/>
    </row>
    <row r="5" spans="2:19">
      <c r="B5" s="8"/>
      <c r="C5" s="8"/>
      <c r="E5" s="8"/>
      <c r="F5" s="8"/>
      <c r="G5" s="8"/>
      <c r="H5" s="8"/>
      <c r="I5" s="8"/>
      <c r="J5" s="8"/>
      <c r="L5" s="8"/>
      <c r="M5" s="8"/>
      <c r="N5" s="8"/>
      <c r="O5" s="8"/>
      <c r="P5" s="8"/>
      <c r="Q5" s="8"/>
      <c r="R5" s="22"/>
      <c r="S5" s="249"/>
    </row>
    <row r="6" spans="2:19">
      <c r="B6" s="8"/>
      <c r="C6" s="8"/>
      <c r="E6" s="8"/>
      <c r="F6" s="8"/>
      <c r="G6" s="8"/>
      <c r="H6" s="8"/>
      <c r="I6" s="8"/>
      <c r="J6" s="8"/>
      <c r="L6" s="8"/>
      <c r="M6" s="8"/>
      <c r="N6" s="8"/>
      <c r="O6" s="8"/>
      <c r="P6" s="8"/>
      <c r="Q6" s="8"/>
      <c r="R6" s="22"/>
      <c r="S6" s="249"/>
    </row>
    <row r="7" spans="2:19">
      <c r="B7" s="8"/>
      <c r="C7" s="8"/>
      <c r="E7" s="8"/>
      <c r="F7" s="8"/>
      <c r="G7" s="8"/>
      <c r="H7" s="8"/>
      <c r="I7" s="8"/>
      <c r="J7" s="8"/>
      <c r="L7" s="8"/>
      <c r="M7" s="8"/>
      <c r="N7" s="8"/>
      <c r="O7" s="8"/>
      <c r="P7" s="8"/>
      <c r="Q7" s="8"/>
      <c r="R7" s="22"/>
      <c r="S7" s="249"/>
    </row>
    <row r="8" spans="2:19">
      <c r="B8" s="8"/>
      <c r="C8" s="8"/>
      <c r="E8" s="8"/>
      <c r="F8" s="8"/>
      <c r="G8" s="8"/>
      <c r="H8" s="8"/>
      <c r="I8" s="8"/>
      <c r="J8" s="8"/>
      <c r="L8" s="8"/>
      <c r="M8" s="8"/>
      <c r="N8" s="8"/>
      <c r="O8" s="8"/>
      <c r="P8" s="8"/>
      <c r="Q8" s="8"/>
      <c r="R8" s="22"/>
      <c r="S8" s="249"/>
    </row>
    <row r="9" spans="2:19">
      <c r="B9" s="11"/>
      <c r="C9" s="11"/>
      <c r="D9" s="244"/>
      <c r="E9" s="11"/>
      <c r="F9" s="11"/>
      <c r="G9" s="11"/>
      <c r="H9" s="11"/>
      <c r="I9" s="11"/>
      <c r="J9" s="11"/>
      <c r="L9" s="11"/>
      <c r="M9" s="11"/>
      <c r="N9" s="11"/>
      <c r="O9" s="11"/>
      <c r="P9" s="253"/>
      <c r="Q9" s="11"/>
      <c r="R9" s="22"/>
      <c r="S9" s="233"/>
    </row>
    <row r="10" spans="2:19">
      <c r="B10" s="11"/>
      <c r="C10" s="11"/>
      <c r="D10" s="244"/>
      <c r="E10" s="11"/>
      <c r="F10" s="11"/>
      <c r="G10" s="11"/>
      <c r="H10" s="11"/>
      <c r="I10" s="11"/>
      <c r="J10" s="11"/>
      <c r="L10" s="11"/>
      <c r="M10" s="11"/>
      <c r="N10" s="11"/>
      <c r="O10" s="11"/>
      <c r="P10" s="253"/>
      <c r="Q10" s="11"/>
      <c r="R10" s="22"/>
      <c r="S10" s="233"/>
    </row>
    <row r="11" spans="2:19">
      <c r="B11" s="11"/>
      <c r="C11" s="11"/>
      <c r="D11" s="244"/>
      <c r="E11" s="11"/>
      <c r="F11" s="11"/>
      <c r="G11" s="11"/>
      <c r="H11" s="11"/>
      <c r="I11" s="11"/>
      <c r="J11" s="11"/>
      <c r="L11" s="11"/>
      <c r="M11" s="11"/>
      <c r="N11" s="11"/>
      <c r="O11" s="11"/>
      <c r="P11" s="253"/>
      <c r="Q11" s="11"/>
      <c r="R11" s="22"/>
      <c r="S11" s="233"/>
    </row>
    <row r="12" spans="2:19">
      <c r="B12" s="11"/>
      <c r="C12" s="11"/>
      <c r="D12" s="244"/>
      <c r="E12" s="11"/>
      <c r="F12" s="11"/>
      <c r="G12" s="11"/>
      <c r="H12" s="11"/>
      <c r="I12" s="11"/>
      <c r="J12" s="11"/>
      <c r="L12" s="11"/>
      <c r="M12" s="11"/>
      <c r="N12" s="11"/>
      <c r="O12" s="11"/>
      <c r="P12" s="253"/>
      <c r="Q12" s="11"/>
      <c r="R12" s="22"/>
      <c r="S12" s="233"/>
    </row>
    <row r="13" spans="2:19">
      <c r="B13" s="11"/>
      <c r="C13" s="11"/>
      <c r="D13" s="244"/>
      <c r="E13" s="11"/>
      <c r="F13" s="11"/>
      <c r="G13" s="11"/>
      <c r="H13" s="11"/>
      <c r="I13" s="11"/>
      <c r="J13" s="11"/>
      <c r="L13" s="11"/>
      <c r="M13" s="11"/>
      <c r="N13" s="11"/>
      <c r="O13" s="11"/>
      <c r="P13" s="253"/>
      <c r="Q13" s="11"/>
      <c r="R13" s="22"/>
      <c r="S13" s="233"/>
    </row>
    <row r="14" spans="2:19">
      <c r="B14" s="11"/>
      <c r="C14" s="11"/>
      <c r="D14" s="244"/>
      <c r="E14" s="11"/>
      <c r="F14" s="11"/>
      <c r="G14" s="11"/>
      <c r="H14" s="11"/>
      <c r="I14" s="11"/>
      <c r="J14" s="11"/>
      <c r="L14" s="11"/>
      <c r="M14" s="11"/>
      <c r="N14" s="11"/>
      <c r="O14" s="11"/>
      <c r="P14" s="253"/>
      <c r="Q14" s="11"/>
      <c r="R14" s="22"/>
      <c r="S14" s="233"/>
    </row>
    <row r="15" spans="2:19">
      <c r="B15" s="11"/>
      <c r="C15" s="11"/>
      <c r="D15" s="244"/>
      <c r="E15" s="11"/>
      <c r="F15" s="11"/>
      <c r="G15" s="11"/>
      <c r="H15" s="11"/>
      <c r="I15" s="11"/>
      <c r="J15" s="11"/>
      <c r="L15" s="11"/>
      <c r="M15" s="11"/>
      <c r="N15" s="11"/>
      <c r="O15" s="11"/>
      <c r="P15" s="253"/>
      <c r="Q15" s="11"/>
      <c r="R15" s="22"/>
      <c r="S15" s="233"/>
    </row>
    <row r="16" spans="2:19">
      <c r="B16" s="11"/>
      <c r="C16" s="11"/>
      <c r="D16" s="244"/>
      <c r="E16" s="11"/>
      <c r="F16" s="11"/>
      <c r="G16" s="11"/>
      <c r="H16" s="11"/>
      <c r="I16" s="11"/>
      <c r="J16" s="11"/>
      <c r="L16" s="11"/>
      <c r="M16" s="11"/>
      <c r="N16" s="11"/>
      <c r="O16" s="11"/>
      <c r="P16" s="253"/>
      <c r="Q16" s="11"/>
      <c r="R16" s="22"/>
      <c r="S16" s="233"/>
    </row>
    <row r="17" spans="2:19">
      <c r="B17" s="11"/>
      <c r="C17" s="11"/>
      <c r="D17" s="244"/>
      <c r="E17" s="11"/>
      <c r="F17" s="11"/>
      <c r="G17" s="11"/>
      <c r="H17" s="11"/>
      <c r="I17" s="11"/>
      <c r="J17" s="11"/>
      <c r="L17" s="11"/>
      <c r="M17" s="11"/>
      <c r="N17" s="11"/>
      <c r="O17" s="11"/>
      <c r="P17" s="253"/>
      <c r="Q17" s="11"/>
      <c r="R17" s="22"/>
      <c r="S17" s="233"/>
    </row>
    <row r="18" spans="2:19">
      <c r="B18" s="11"/>
      <c r="C18" s="11"/>
      <c r="D18" s="244"/>
      <c r="E18" s="11"/>
      <c r="F18" s="11"/>
      <c r="G18" s="11"/>
      <c r="H18" s="11"/>
      <c r="I18" s="11"/>
      <c r="J18" s="11"/>
      <c r="L18" s="11"/>
      <c r="M18" s="11"/>
      <c r="N18" s="11"/>
      <c r="O18" s="11"/>
      <c r="P18" s="253"/>
      <c r="Q18" s="11"/>
      <c r="R18" s="22"/>
      <c r="S18" s="233"/>
    </row>
    <row r="19" spans="2:19">
      <c r="B19" s="11"/>
      <c r="C19" s="11"/>
      <c r="D19" s="244"/>
      <c r="E19" s="11"/>
      <c r="F19" s="11"/>
      <c r="G19" s="11"/>
      <c r="H19" s="11"/>
      <c r="I19" s="11"/>
      <c r="J19" s="11"/>
      <c r="L19" s="11"/>
      <c r="M19" s="11"/>
      <c r="N19" s="11"/>
      <c r="O19" s="11"/>
      <c r="P19" s="253"/>
      <c r="Q19" s="11"/>
      <c r="R19" s="22"/>
      <c r="S19" s="233"/>
    </row>
    <row r="20" spans="2:19">
      <c r="B20" s="11"/>
      <c r="C20" s="11"/>
      <c r="D20" s="244"/>
      <c r="E20" s="11"/>
      <c r="F20" s="11"/>
      <c r="G20" s="11"/>
      <c r="H20" s="11"/>
      <c r="I20" s="11"/>
      <c r="J20" s="11"/>
      <c r="L20" s="11"/>
      <c r="M20" s="11"/>
      <c r="N20" s="11"/>
      <c r="O20" s="11"/>
      <c r="P20" s="253"/>
      <c r="Q20" s="11"/>
      <c r="R20" s="22"/>
      <c r="S20" s="233"/>
    </row>
    <row r="21" spans="2:19">
      <c r="B21" s="11"/>
      <c r="C21" s="11"/>
      <c r="D21" s="244"/>
      <c r="E21" s="11"/>
      <c r="F21" s="11"/>
      <c r="G21" s="11"/>
      <c r="H21" s="11"/>
      <c r="I21" s="11"/>
      <c r="J21" s="11"/>
      <c r="L21" s="11"/>
      <c r="M21" s="11"/>
      <c r="N21" s="11"/>
      <c r="O21" s="11"/>
      <c r="P21" s="253"/>
      <c r="Q21" s="11"/>
      <c r="R21" s="22"/>
      <c r="S21" s="233"/>
    </row>
    <row r="22" spans="2:19">
      <c r="B22" s="11"/>
      <c r="C22" s="11"/>
      <c r="D22" s="244"/>
      <c r="E22" s="11"/>
      <c r="F22" s="11"/>
      <c r="G22" s="11"/>
      <c r="H22" s="11"/>
      <c r="I22" s="11"/>
      <c r="J22" s="11"/>
      <c r="L22" s="11"/>
      <c r="M22" s="11"/>
      <c r="N22" s="11"/>
      <c r="O22" s="11"/>
      <c r="P22" s="253"/>
      <c r="Q22" s="11"/>
      <c r="R22" s="22"/>
      <c r="S22" s="233"/>
    </row>
    <row r="23" spans="2:19">
      <c r="B23" s="11"/>
      <c r="C23" s="11"/>
      <c r="D23" s="244"/>
      <c r="E23" s="11"/>
      <c r="F23" s="11"/>
      <c r="G23" s="11"/>
      <c r="H23" s="11"/>
      <c r="I23" s="11"/>
      <c r="J23" s="11"/>
      <c r="L23" s="11"/>
      <c r="M23" s="11"/>
      <c r="N23" s="11"/>
      <c r="O23" s="11"/>
      <c r="P23" s="253"/>
      <c r="Q23" s="11"/>
      <c r="R23" s="22"/>
      <c r="S23" s="233"/>
    </row>
    <row r="24" spans="2:19">
      <c r="B24" s="11"/>
      <c r="C24" s="11"/>
      <c r="D24" s="244"/>
      <c r="E24" s="11"/>
      <c r="F24" s="11"/>
      <c r="G24" s="11"/>
      <c r="H24" s="11"/>
      <c r="I24" s="11"/>
      <c r="J24" s="11"/>
      <c r="L24" s="11"/>
      <c r="M24" s="11"/>
      <c r="N24" s="11"/>
      <c r="O24" s="11"/>
      <c r="P24" s="253"/>
      <c r="Q24" s="11"/>
      <c r="R24" s="22"/>
      <c r="S24" s="233"/>
    </row>
    <row r="25" spans="2:19">
      <c r="B25" s="11"/>
      <c r="C25" s="11"/>
      <c r="D25" s="244"/>
      <c r="E25" s="11"/>
      <c r="F25" s="11"/>
      <c r="G25" s="11"/>
      <c r="H25" s="11"/>
      <c r="I25" s="11"/>
      <c r="J25" s="11"/>
      <c r="L25" s="11"/>
      <c r="M25" s="11"/>
      <c r="N25" s="11"/>
      <c r="O25" s="11"/>
      <c r="P25" s="253"/>
      <c r="Q25" s="11"/>
      <c r="R25" s="22"/>
      <c r="S25" s="233"/>
    </row>
    <row r="26" spans="2:19">
      <c r="B26" s="11"/>
      <c r="C26" s="11"/>
      <c r="D26" s="244"/>
      <c r="E26" s="11"/>
      <c r="F26" s="11"/>
      <c r="G26" s="11"/>
      <c r="H26" s="11"/>
      <c r="I26" s="11"/>
      <c r="J26" s="11"/>
      <c r="L26" s="11"/>
      <c r="M26" s="11"/>
      <c r="N26" s="11"/>
      <c r="O26" s="11"/>
      <c r="P26" s="253"/>
      <c r="Q26" s="11"/>
      <c r="R26" s="22"/>
      <c r="S26" s="233"/>
    </row>
    <row r="27" spans="2:19">
      <c r="B27" s="11"/>
      <c r="C27" s="11"/>
      <c r="D27" s="244"/>
      <c r="E27" s="11"/>
      <c r="F27" s="11"/>
      <c r="G27" s="11"/>
      <c r="H27" s="11"/>
      <c r="I27" s="11"/>
      <c r="J27" s="11"/>
      <c r="L27" s="11"/>
      <c r="M27" s="11"/>
      <c r="N27" s="11"/>
      <c r="O27" s="11"/>
      <c r="P27" s="253"/>
      <c r="Q27" s="11"/>
      <c r="R27" s="22"/>
      <c r="S27" s="233"/>
    </row>
    <row r="28" spans="2:19">
      <c r="B28" s="11"/>
      <c r="C28" s="11"/>
      <c r="D28" s="244"/>
      <c r="E28" s="11"/>
      <c r="F28" s="11"/>
      <c r="G28" s="11"/>
      <c r="H28" s="11"/>
      <c r="I28" s="11"/>
      <c r="J28" s="11"/>
      <c r="L28" s="11"/>
      <c r="M28" s="11"/>
      <c r="N28" s="11"/>
      <c r="O28" s="11"/>
      <c r="P28" s="253"/>
      <c r="Q28" s="11"/>
      <c r="R28" s="22"/>
      <c r="S28" s="233"/>
    </row>
    <row r="29" spans="2:19">
      <c r="B29" s="11"/>
      <c r="C29" s="11"/>
      <c r="D29" s="244"/>
      <c r="E29" s="11"/>
      <c r="F29" s="11"/>
      <c r="G29" s="11"/>
      <c r="H29" s="11"/>
      <c r="I29" s="11"/>
      <c r="J29" s="11"/>
      <c r="L29" s="11"/>
      <c r="M29" s="11"/>
      <c r="N29" s="11"/>
      <c r="O29" s="11"/>
      <c r="P29" s="253"/>
      <c r="Q29" s="11"/>
      <c r="R29" s="22"/>
      <c r="S29" s="233"/>
    </row>
    <row r="30" spans="2:19">
      <c r="B30" s="11"/>
      <c r="C30" s="11"/>
      <c r="D30" s="244"/>
      <c r="E30" s="11"/>
      <c r="F30" s="11"/>
      <c r="G30" s="11"/>
      <c r="H30" s="11"/>
      <c r="I30" s="11"/>
      <c r="J30" s="11"/>
      <c r="L30" s="11"/>
      <c r="M30" s="11"/>
      <c r="N30" s="11"/>
      <c r="O30" s="11"/>
      <c r="P30" s="253"/>
      <c r="Q30" s="11"/>
      <c r="R30" s="22"/>
      <c r="S30" s="233"/>
    </row>
    <row r="31" spans="2:19">
      <c r="B31" s="11"/>
      <c r="C31" s="11"/>
      <c r="D31" s="244"/>
      <c r="E31" s="11"/>
      <c r="F31" s="11"/>
      <c r="G31" s="11"/>
      <c r="H31" s="11"/>
      <c r="I31" s="11"/>
      <c r="J31" s="11"/>
      <c r="L31" s="11"/>
      <c r="M31" s="11"/>
      <c r="N31" s="11"/>
      <c r="O31" s="11"/>
      <c r="P31" s="253"/>
      <c r="Q31" s="11"/>
      <c r="R31" s="22"/>
      <c r="S31" s="233"/>
    </row>
    <row r="32" spans="2:19">
      <c r="B32" s="11"/>
      <c r="C32" s="11"/>
      <c r="D32" s="244"/>
      <c r="E32" s="11"/>
      <c r="F32" s="11"/>
      <c r="G32" s="11"/>
      <c r="H32" s="11"/>
      <c r="I32" s="11"/>
      <c r="J32" s="11"/>
      <c r="L32" s="11"/>
      <c r="M32" s="11"/>
      <c r="N32" s="11"/>
      <c r="O32" s="11"/>
      <c r="P32" s="253"/>
      <c r="Q32" s="11"/>
      <c r="R32" s="22"/>
      <c r="S32" s="233"/>
    </row>
    <row r="33" spans="2:19">
      <c r="B33" s="11"/>
      <c r="C33" s="11"/>
      <c r="D33" s="244"/>
      <c r="E33" s="11"/>
      <c r="F33" s="11"/>
      <c r="G33" s="11"/>
      <c r="H33" s="11"/>
      <c r="I33" s="11"/>
      <c r="J33" s="11"/>
      <c r="L33" s="11"/>
      <c r="M33" s="11"/>
      <c r="N33" s="11"/>
      <c r="O33" s="11"/>
      <c r="P33" s="253"/>
      <c r="Q33" s="11"/>
      <c r="R33" s="22"/>
      <c r="S33" s="233"/>
    </row>
    <row r="34" spans="2:19">
      <c r="B34" s="11"/>
      <c r="C34" s="11"/>
      <c r="D34" s="244"/>
      <c r="E34" s="11"/>
      <c r="F34" s="11"/>
      <c r="G34" s="11"/>
      <c r="H34" s="11"/>
      <c r="I34" s="11"/>
      <c r="J34" s="11"/>
      <c r="L34" s="11"/>
      <c r="M34" s="11"/>
      <c r="N34" s="11"/>
      <c r="O34" s="11"/>
      <c r="P34" s="253"/>
      <c r="Q34" s="11"/>
      <c r="R34" s="22"/>
      <c r="S34" s="233"/>
    </row>
    <row r="35" spans="2:19">
      <c r="B35" s="11"/>
      <c r="C35" s="11"/>
      <c r="D35" s="244"/>
      <c r="E35" s="11"/>
      <c r="F35" s="11"/>
      <c r="G35" s="11"/>
      <c r="H35" s="11"/>
      <c r="I35" s="11"/>
      <c r="J35" s="11"/>
      <c r="L35" s="11"/>
      <c r="M35" s="11"/>
      <c r="N35" s="11"/>
      <c r="O35" s="11"/>
      <c r="P35" s="253"/>
      <c r="Q35" s="11"/>
      <c r="R35" s="22"/>
      <c r="S35" s="233"/>
    </row>
    <row r="36" spans="2:19">
      <c r="B36" s="11"/>
      <c r="C36" s="11"/>
      <c r="D36" s="244"/>
      <c r="E36" s="11"/>
      <c r="F36" s="11"/>
      <c r="G36" s="11"/>
      <c r="H36" s="11"/>
      <c r="I36" s="11"/>
      <c r="J36" s="11"/>
      <c r="L36" s="11"/>
      <c r="M36" s="11"/>
      <c r="N36" s="11"/>
      <c r="O36" s="11"/>
      <c r="P36" s="253"/>
      <c r="Q36" s="11"/>
      <c r="R36" s="22"/>
      <c r="S36" s="233"/>
    </row>
    <row r="37" spans="2:19">
      <c r="B37" s="11"/>
      <c r="C37" s="11"/>
      <c r="D37" s="244"/>
      <c r="E37" s="11"/>
      <c r="F37" s="11"/>
      <c r="G37" s="11"/>
      <c r="H37" s="11"/>
      <c r="I37" s="11"/>
      <c r="J37" s="11"/>
      <c r="L37" s="11"/>
      <c r="M37" s="11"/>
      <c r="N37" s="11"/>
      <c r="O37" s="11"/>
      <c r="P37" s="253"/>
      <c r="Q37" s="11"/>
      <c r="R37" s="22"/>
      <c r="S37" s="233"/>
    </row>
    <row r="38" spans="2:19">
      <c r="B38" s="11"/>
      <c r="C38" s="11"/>
      <c r="D38" s="244"/>
      <c r="E38" s="11"/>
      <c r="F38" s="11"/>
      <c r="G38" s="11"/>
      <c r="H38" s="11"/>
      <c r="I38" s="11"/>
      <c r="J38" s="11"/>
      <c r="L38" s="11"/>
      <c r="M38" s="11"/>
      <c r="N38" s="11"/>
      <c r="O38" s="11"/>
      <c r="P38" s="253"/>
      <c r="Q38" s="11"/>
      <c r="R38" s="22"/>
      <c r="S38" s="233"/>
    </row>
    <row r="39" spans="2:19">
      <c r="B39" s="11"/>
      <c r="C39" s="11"/>
      <c r="D39" s="244"/>
      <c r="E39" s="11"/>
      <c r="F39" s="11"/>
      <c r="G39" s="11"/>
      <c r="H39" s="11"/>
      <c r="I39" s="11"/>
      <c r="J39" s="11"/>
      <c r="L39" s="11"/>
      <c r="M39" s="11"/>
      <c r="N39" s="11"/>
      <c r="O39" s="11"/>
      <c r="P39" s="253"/>
      <c r="Q39" s="11"/>
      <c r="R39" s="22"/>
      <c r="S39" s="233"/>
    </row>
    <row r="40" spans="2:19">
      <c r="B40" s="11"/>
      <c r="C40" s="11"/>
      <c r="D40" s="244"/>
      <c r="E40" s="11"/>
      <c r="F40" s="11"/>
      <c r="G40" s="11"/>
      <c r="H40" s="11"/>
      <c r="I40" s="11"/>
      <c r="J40" s="11"/>
      <c r="L40" s="11"/>
      <c r="M40" s="11"/>
      <c r="N40" s="11"/>
      <c r="O40" s="11"/>
      <c r="P40" s="253"/>
      <c r="Q40" s="11"/>
      <c r="R40" s="22"/>
      <c r="S40" s="233"/>
    </row>
    <row r="41" spans="2:19">
      <c r="B41" s="11"/>
      <c r="C41" s="11"/>
      <c r="D41" s="244"/>
      <c r="E41" s="11"/>
      <c r="F41" s="11"/>
      <c r="G41" s="11"/>
      <c r="H41" s="11"/>
      <c r="I41" s="11"/>
      <c r="J41" s="11"/>
      <c r="L41" s="11"/>
      <c r="M41" s="11"/>
      <c r="N41" s="11"/>
      <c r="O41" s="11"/>
      <c r="P41" s="253"/>
      <c r="Q41" s="11"/>
      <c r="R41" s="22"/>
      <c r="S41" s="233"/>
    </row>
    <row r="42" spans="2:19">
      <c r="B42" s="11"/>
      <c r="C42" s="11"/>
      <c r="D42" s="244"/>
      <c r="E42" s="11"/>
      <c r="F42" s="11"/>
      <c r="G42" s="11"/>
      <c r="H42" s="11"/>
      <c r="I42" s="11"/>
      <c r="J42" s="11"/>
      <c r="L42" s="11"/>
      <c r="M42" s="11"/>
      <c r="N42" s="11"/>
      <c r="O42" s="11"/>
      <c r="P42" s="253"/>
      <c r="Q42" s="11"/>
      <c r="R42" s="22"/>
      <c r="S42" s="233"/>
    </row>
    <row r="43" spans="2:19">
      <c r="B43" s="11"/>
      <c r="C43" s="11"/>
      <c r="D43" s="244"/>
      <c r="E43" s="11"/>
      <c r="F43" s="11"/>
      <c r="G43" s="11"/>
      <c r="H43" s="11"/>
      <c r="I43" s="11"/>
      <c r="J43" s="11"/>
      <c r="L43" s="11"/>
      <c r="M43" s="11"/>
      <c r="N43" s="11"/>
      <c r="O43" s="11"/>
      <c r="P43" s="253"/>
      <c r="Q43" s="11"/>
      <c r="R43" s="22"/>
      <c r="S43" s="233"/>
    </row>
    <row r="44" spans="2:19">
      <c r="B44" s="11"/>
      <c r="C44" s="11"/>
      <c r="D44" s="244"/>
      <c r="E44" s="11"/>
      <c r="F44" s="11"/>
      <c r="G44" s="11"/>
      <c r="H44" s="11"/>
      <c r="I44" s="11"/>
      <c r="J44" s="11"/>
      <c r="L44" s="11"/>
      <c r="M44" s="11"/>
      <c r="N44" s="11"/>
      <c r="O44" s="11"/>
      <c r="P44" s="253"/>
      <c r="Q44" s="11"/>
      <c r="R44" s="22"/>
      <c r="S44" s="233"/>
    </row>
    <row r="45" spans="2:19">
      <c r="B45" s="11"/>
      <c r="C45" s="11"/>
      <c r="D45" s="244"/>
      <c r="E45" s="11"/>
      <c r="F45" s="11"/>
      <c r="G45" s="11"/>
      <c r="H45" s="11"/>
      <c r="I45" s="11"/>
      <c r="J45" s="11"/>
      <c r="L45" s="11"/>
      <c r="M45" s="11"/>
      <c r="N45" s="11"/>
      <c r="O45" s="11"/>
      <c r="P45" s="253"/>
      <c r="Q45" s="11"/>
      <c r="R45" s="22"/>
      <c r="S45" s="233"/>
    </row>
    <row r="46" spans="2:19">
      <c r="B46" s="11"/>
      <c r="C46" s="11"/>
      <c r="D46" s="244"/>
      <c r="E46" s="11"/>
      <c r="F46" s="11"/>
      <c r="G46" s="11"/>
      <c r="H46" s="11"/>
      <c r="I46" s="11"/>
      <c r="J46" s="11"/>
      <c r="L46" s="11"/>
      <c r="M46" s="11"/>
      <c r="N46" s="11"/>
      <c r="O46" s="11"/>
      <c r="P46" s="253"/>
      <c r="Q46" s="11"/>
      <c r="R46" s="22"/>
      <c r="S46" s="233"/>
    </row>
    <row r="47" spans="2:19">
      <c r="B47" s="11"/>
      <c r="C47" s="11"/>
      <c r="D47" s="244"/>
      <c r="E47" s="11"/>
      <c r="F47" s="11"/>
      <c r="G47" s="11"/>
      <c r="H47" s="11"/>
      <c r="I47" s="11"/>
      <c r="J47" s="11"/>
      <c r="L47" s="11"/>
      <c r="M47" s="11"/>
      <c r="N47" s="11"/>
      <c r="O47" s="11"/>
      <c r="P47" s="253"/>
      <c r="Q47" s="11"/>
      <c r="R47" s="22"/>
      <c r="S47" s="233"/>
    </row>
    <row r="48" spans="2:19">
      <c r="B48" s="11"/>
      <c r="C48" s="11"/>
      <c r="D48" s="244"/>
      <c r="E48" s="11"/>
      <c r="F48" s="11"/>
      <c r="G48" s="11"/>
      <c r="H48" s="11"/>
      <c r="I48" s="11"/>
      <c r="J48" s="11"/>
      <c r="L48" s="11"/>
      <c r="M48" s="11"/>
      <c r="N48" s="11"/>
      <c r="O48" s="11"/>
      <c r="P48" s="253"/>
      <c r="Q48" s="11"/>
      <c r="R48" s="22"/>
      <c r="S48" s="233"/>
    </row>
    <row r="49" spans="2:19">
      <c r="B49" s="11"/>
      <c r="C49" s="11"/>
      <c r="D49" s="244"/>
      <c r="E49" s="11"/>
      <c r="F49" s="11"/>
      <c r="G49" s="11"/>
      <c r="H49" s="11"/>
      <c r="I49" s="11"/>
      <c r="J49" s="11"/>
      <c r="L49" s="11"/>
      <c r="M49" s="11"/>
      <c r="N49" s="11"/>
      <c r="O49" s="11"/>
      <c r="P49" s="253"/>
      <c r="Q49" s="11"/>
      <c r="R49" s="22"/>
      <c r="S49" s="233"/>
    </row>
    <row r="50" spans="2:19">
      <c r="B50" s="11"/>
      <c r="C50" s="11"/>
      <c r="D50" s="244"/>
      <c r="E50" s="11"/>
      <c r="F50" s="11"/>
      <c r="G50" s="11"/>
      <c r="H50" s="11"/>
      <c r="I50" s="11"/>
      <c r="J50" s="11"/>
      <c r="L50" s="11"/>
      <c r="M50" s="11"/>
      <c r="N50" s="11"/>
      <c r="O50" s="11"/>
      <c r="P50" s="253"/>
      <c r="Q50" s="11"/>
      <c r="R50" s="22"/>
      <c r="S50" s="233"/>
    </row>
    <row r="51" spans="2:19">
      <c r="B51" s="11"/>
      <c r="C51" s="11"/>
      <c r="D51" s="244"/>
      <c r="E51" s="11"/>
      <c r="F51" s="11"/>
      <c r="G51" s="11"/>
      <c r="H51" s="11"/>
      <c r="I51" s="11"/>
      <c r="J51" s="11"/>
      <c r="L51" s="11"/>
      <c r="M51" s="11"/>
      <c r="N51" s="11"/>
      <c r="O51" s="11"/>
      <c r="P51" s="253"/>
      <c r="Q51" s="11"/>
      <c r="R51" s="22"/>
      <c r="S51" s="233"/>
    </row>
    <row r="52" spans="2:19">
      <c r="B52" s="11"/>
      <c r="C52" s="11"/>
      <c r="D52" s="244"/>
      <c r="E52" s="11"/>
      <c r="F52" s="11"/>
      <c r="G52" s="11"/>
      <c r="H52" s="11"/>
      <c r="I52" s="11"/>
      <c r="J52" s="11"/>
      <c r="L52" s="11"/>
      <c r="M52" s="11"/>
      <c r="N52" s="11"/>
      <c r="O52" s="11"/>
      <c r="P52" s="253"/>
      <c r="Q52" s="11"/>
      <c r="R52" s="22"/>
      <c r="S52" s="233"/>
    </row>
    <row r="53" spans="2:19">
      <c r="B53" s="11"/>
      <c r="C53" s="11"/>
      <c r="D53" s="244"/>
      <c r="E53" s="11"/>
      <c r="F53" s="11"/>
      <c r="G53" s="11"/>
      <c r="H53" s="11"/>
      <c r="I53" s="11"/>
      <c r="J53" s="11"/>
      <c r="L53" s="11"/>
      <c r="M53" s="11"/>
      <c r="N53" s="11"/>
      <c r="O53" s="11"/>
      <c r="P53" s="253"/>
      <c r="Q53" s="11"/>
      <c r="R53" s="22"/>
      <c r="S53" s="233"/>
    </row>
    <row r="54" spans="2:19">
      <c r="B54" s="11"/>
      <c r="C54" s="11"/>
      <c r="D54" s="244"/>
      <c r="E54" s="11"/>
      <c r="F54" s="11"/>
      <c r="G54" s="11"/>
      <c r="H54" s="11"/>
      <c r="I54" s="11"/>
      <c r="J54" s="11"/>
      <c r="L54" s="11"/>
      <c r="M54" s="11"/>
      <c r="N54" s="11"/>
      <c r="O54" s="11"/>
      <c r="P54" s="253"/>
      <c r="Q54" s="11"/>
      <c r="R54" s="22"/>
      <c r="S54" s="233"/>
    </row>
    <row r="55" spans="2:19">
      <c r="B55" s="11"/>
      <c r="C55" s="11"/>
      <c r="D55" s="244"/>
      <c r="E55" s="11"/>
      <c r="F55" s="11"/>
      <c r="G55" s="11"/>
      <c r="H55" s="11"/>
      <c r="I55" s="11"/>
      <c r="J55" s="11"/>
      <c r="L55" s="11"/>
      <c r="M55" s="11"/>
      <c r="N55" s="11"/>
      <c r="O55" s="11"/>
      <c r="P55" s="253"/>
      <c r="Q55" s="11"/>
      <c r="R55" s="22"/>
      <c r="S55" s="233"/>
    </row>
    <row r="56" spans="2:19">
      <c r="B56" s="11"/>
      <c r="C56" s="11"/>
      <c r="D56" s="244"/>
      <c r="E56" s="11"/>
      <c r="F56" s="11"/>
      <c r="G56" s="11"/>
      <c r="H56" s="11"/>
      <c r="I56" s="11"/>
      <c r="J56" s="11"/>
      <c r="L56" s="11"/>
      <c r="M56" s="11"/>
      <c r="N56" s="11"/>
      <c r="O56" s="11"/>
      <c r="P56" s="253"/>
      <c r="Q56" s="11"/>
      <c r="R56" s="22"/>
      <c r="S56" s="233"/>
    </row>
    <row r="57" spans="2:19">
      <c r="B57" s="11"/>
      <c r="C57" s="11"/>
      <c r="D57" s="244"/>
      <c r="E57" s="11"/>
      <c r="F57" s="11"/>
      <c r="G57" s="11"/>
      <c r="H57" s="11"/>
      <c r="I57" s="11"/>
      <c r="J57" s="11"/>
      <c r="L57" s="11"/>
      <c r="M57" s="11"/>
      <c r="N57" s="11"/>
      <c r="O57" s="11"/>
      <c r="P57" s="253"/>
      <c r="Q57" s="11"/>
      <c r="R57" s="22"/>
      <c r="S57" s="233"/>
    </row>
    <row r="58" spans="2:19">
      <c r="B58" s="11"/>
      <c r="C58" s="11"/>
      <c r="D58" s="244"/>
      <c r="E58" s="11"/>
      <c r="F58" s="11"/>
      <c r="G58" s="11"/>
      <c r="H58" s="11"/>
      <c r="I58" s="11"/>
      <c r="J58" s="11"/>
      <c r="L58" s="11"/>
      <c r="M58" s="11"/>
      <c r="N58" s="11"/>
      <c r="O58" s="11"/>
      <c r="P58" s="253"/>
      <c r="Q58" s="11"/>
      <c r="R58" s="22"/>
      <c r="S58" s="233"/>
    </row>
    <row r="59" spans="2:19">
      <c r="B59" s="11"/>
      <c r="C59" s="11"/>
      <c r="D59" s="244"/>
      <c r="E59" s="11"/>
      <c r="F59" s="11"/>
      <c r="G59" s="11"/>
      <c r="H59" s="11"/>
      <c r="I59" s="11"/>
      <c r="J59" s="11"/>
      <c r="L59" s="11"/>
      <c r="M59" s="11"/>
      <c r="N59" s="11"/>
      <c r="O59" s="11"/>
      <c r="P59" s="253"/>
      <c r="Q59" s="11"/>
      <c r="R59" s="22"/>
      <c r="S59" s="233"/>
    </row>
    <row r="60" spans="2:19">
      <c r="B60" s="11"/>
      <c r="C60" s="11"/>
      <c r="D60" s="244"/>
      <c r="E60" s="11"/>
      <c r="F60" s="11"/>
      <c r="G60" s="11"/>
      <c r="H60" s="11"/>
      <c r="I60" s="11"/>
      <c r="J60" s="11"/>
      <c r="L60" s="11"/>
      <c r="M60" s="11"/>
      <c r="N60" s="11"/>
      <c r="O60" s="11"/>
      <c r="P60" s="253"/>
      <c r="Q60" s="11"/>
      <c r="R60" s="22"/>
      <c r="S60" s="233"/>
    </row>
    <row r="61" spans="2:19">
      <c r="B61" s="11"/>
      <c r="C61" s="11"/>
      <c r="D61" s="244"/>
      <c r="E61" s="11"/>
      <c r="F61" s="11"/>
      <c r="G61" s="11"/>
      <c r="H61" s="11"/>
      <c r="I61" s="11"/>
      <c r="J61" s="11"/>
      <c r="L61" s="11"/>
      <c r="M61" s="11"/>
      <c r="N61" s="11"/>
      <c r="O61" s="11"/>
      <c r="P61" s="253"/>
      <c r="Q61" s="11"/>
      <c r="R61" s="22"/>
      <c r="S61" s="233"/>
    </row>
    <row r="62" spans="2:19">
      <c r="B62" s="11"/>
      <c r="C62" s="11"/>
      <c r="D62" s="244"/>
      <c r="E62" s="11"/>
      <c r="F62" s="11"/>
      <c r="G62" s="11"/>
      <c r="H62" s="11"/>
      <c r="I62" s="11"/>
      <c r="J62" s="11"/>
      <c r="L62" s="11"/>
      <c r="M62" s="11"/>
      <c r="N62" s="11"/>
      <c r="O62" s="11"/>
      <c r="P62" s="253"/>
      <c r="Q62" s="11"/>
      <c r="R62" s="22"/>
      <c r="S62" s="233"/>
    </row>
    <row r="63" spans="2:19">
      <c r="B63" s="11"/>
      <c r="C63" s="11"/>
      <c r="D63" s="244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253"/>
      <c r="Q63" s="11"/>
      <c r="R63" s="22"/>
      <c r="S63" s="233"/>
    </row>
    <row r="64" spans="2:19">
      <c r="B64" s="11"/>
      <c r="C64" s="11"/>
      <c r="D64" s="244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253"/>
      <c r="Q64" s="11"/>
      <c r="R64" s="22"/>
      <c r="S64" s="233"/>
    </row>
    <row r="65" spans="2:19">
      <c r="B65" s="11"/>
      <c r="C65" s="11"/>
      <c r="D65" s="244"/>
      <c r="E65" s="11"/>
      <c r="F65" s="11"/>
      <c r="G65" s="11"/>
      <c r="H65" s="11"/>
      <c r="I65" s="11"/>
      <c r="J65" s="11"/>
      <c r="L65" s="11"/>
      <c r="M65" s="11"/>
      <c r="N65" s="11"/>
      <c r="O65" s="11"/>
      <c r="P65" s="253"/>
      <c r="Q65" s="11"/>
      <c r="R65" s="22"/>
      <c r="S65" s="233"/>
    </row>
    <row r="66" spans="2:19">
      <c r="B66" s="11"/>
      <c r="C66" s="11"/>
      <c r="D66" s="244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253"/>
      <c r="Q66" s="11"/>
      <c r="R66" s="22"/>
      <c r="S66" s="233"/>
    </row>
    <row r="67" spans="2:19">
      <c r="B67" s="11"/>
      <c r="C67" s="11"/>
      <c r="D67" s="244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253"/>
      <c r="Q67" s="11"/>
      <c r="R67" s="22"/>
      <c r="S67" s="233"/>
    </row>
    <row r="68" spans="2:19">
      <c r="B68" s="11"/>
      <c r="C68" s="11"/>
      <c r="D68" s="244"/>
      <c r="E68" s="11"/>
      <c r="F68" s="11"/>
      <c r="G68" s="11"/>
      <c r="H68" s="11"/>
      <c r="I68" s="11"/>
      <c r="J68" s="11"/>
      <c r="L68" s="11"/>
      <c r="M68" s="11"/>
      <c r="N68" s="11"/>
      <c r="O68" s="11"/>
      <c r="P68" s="253"/>
      <c r="Q68" s="11"/>
      <c r="R68" s="22"/>
      <c r="S68" s="233"/>
    </row>
    <row r="69" spans="2:19">
      <c r="B69" s="11"/>
      <c r="C69" s="11"/>
      <c r="D69" s="244"/>
      <c r="E69" s="11"/>
      <c r="F69" s="11"/>
      <c r="G69" s="11"/>
      <c r="H69" s="11"/>
      <c r="I69" s="11"/>
      <c r="J69" s="11"/>
      <c r="L69" s="11"/>
      <c r="M69" s="11"/>
      <c r="N69" s="11"/>
      <c r="O69" s="11"/>
      <c r="P69" s="253"/>
      <c r="Q69" s="11"/>
      <c r="R69" s="22"/>
      <c r="S69" s="233"/>
    </row>
    <row r="70" spans="2:19">
      <c r="B70" s="11"/>
      <c r="C70" s="11"/>
      <c r="D70" s="244"/>
      <c r="E70" s="11"/>
      <c r="F70" s="11"/>
      <c r="G70" s="11"/>
      <c r="H70" s="11"/>
      <c r="I70" s="11"/>
      <c r="J70" s="11"/>
      <c r="L70" s="11"/>
      <c r="M70" s="11"/>
      <c r="N70" s="11"/>
      <c r="O70" s="11"/>
      <c r="P70" s="253"/>
      <c r="Q70" s="11"/>
      <c r="R70" s="22"/>
      <c r="S70" s="233"/>
    </row>
  </sheetData>
  <conditionalFormatting sqref="B3:Q70">
    <cfRule type="expression" dxfId="195" priority="79">
      <formula>#REF!="Other"</formula>
    </cfRule>
    <cfRule type="expression" dxfId="194" priority="80">
      <formula>#REF!&lt;&gt;0</formula>
    </cfRule>
    <cfRule type="expression" dxfId="193" priority="81">
      <formula>#REF!&lt;&gt;""</formula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2:E1205"/>
  <sheetViews>
    <sheetView workbookViewId="0"/>
  </sheetViews>
  <sheetFormatPr defaultRowHeight="15"/>
  <cols>
    <col min="1" max="1" width="3.5703125" customWidth="1"/>
    <col min="2" max="2" width="14.5703125" bestFit="1" customWidth="1"/>
    <col min="3" max="3" width="29" bestFit="1" customWidth="1"/>
    <col min="5" max="5" width="11.85546875" bestFit="1" customWidth="1"/>
  </cols>
  <sheetData>
    <row r="2" spans="2:5">
      <c r="B2" s="8" t="s">
        <v>125</v>
      </c>
      <c r="C2" s="8" t="s">
        <v>126</v>
      </c>
      <c r="D2" t="s">
        <v>127</v>
      </c>
      <c r="E2" t="s">
        <v>1214</v>
      </c>
    </row>
    <row r="3" spans="2:5">
      <c r="B3" s="16">
        <v>0</v>
      </c>
      <c r="C3" s="14" t="s">
        <v>129</v>
      </c>
      <c r="D3">
        <v>3</v>
      </c>
      <c r="E3" t="str">
        <f>IF(tbl_SalAccts[[#This Row],[Value]]=1,"Salary",IF(tbl_SalAccts[[#This Row],[Value]]=2,"Fringe",IF(tbl_SalAccts[[#This Row],[Value]]=3,"Other","")))</f>
        <v>Other</v>
      </c>
    </row>
    <row r="4" spans="2:5">
      <c r="B4" s="17">
        <v>5</v>
      </c>
      <c r="C4" t="s">
        <v>130</v>
      </c>
      <c r="D4" s="8">
        <v>3</v>
      </c>
      <c r="E4" t="str">
        <f>IF(tbl_SalAccts[[#This Row],[Value]]=1,"Salary",IF(tbl_SalAccts[[#This Row],[Value]]=2,"Fringe",IF(tbl_SalAccts[[#This Row],[Value]]=3,"Other","")))</f>
        <v>Other</v>
      </c>
    </row>
    <row r="5" spans="2:5">
      <c r="B5" s="17">
        <v>100000</v>
      </c>
      <c r="C5" t="s">
        <v>131</v>
      </c>
      <c r="D5" s="8">
        <v>3</v>
      </c>
      <c r="E5" t="str">
        <f>IF(tbl_SalAccts[[#This Row],[Value]]=1,"Salary",IF(tbl_SalAccts[[#This Row],[Value]]=2,"Fringe",IF(tbl_SalAccts[[#This Row],[Value]]=3,"Other","")))</f>
        <v>Other</v>
      </c>
    </row>
    <row r="6" spans="2:5">
      <c r="B6" s="17">
        <v>100001</v>
      </c>
      <c r="C6" t="s">
        <v>132</v>
      </c>
      <c r="D6" s="8">
        <v>3</v>
      </c>
      <c r="E6" t="str">
        <f>IF(tbl_SalAccts[[#This Row],[Value]]=1,"Salary",IF(tbl_SalAccts[[#This Row],[Value]]=2,"Fringe",IF(tbl_SalAccts[[#This Row],[Value]]=3,"Other","")))</f>
        <v>Other</v>
      </c>
    </row>
    <row r="7" spans="2:5">
      <c r="B7" s="17">
        <v>111000</v>
      </c>
      <c r="C7" t="s">
        <v>133</v>
      </c>
      <c r="D7" s="8">
        <v>3</v>
      </c>
      <c r="E7" t="str">
        <f>IF(tbl_SalAccts[[#This Row],[Value]]=1,"Salary",IF(tbl_SalAccts[[#This Row],[Value]]=2,"Fringe",IF(tbl_SalAccts[[#This Row],[Value]]=3,"Other","")))</f>
        <v>Other</v>
      </c>
    </row>
    <row r="8" spans="2:5">
      <c r="B8" s="17">
        <v>112000</v>
      </c>
      <c r="C8" t="s">
        <v>134</v>
      </c>
      <c r="D8" s="8">
        <v>3</v>
      </c>
      <c r="E8" t="str">
        <f>IF(tbl_SalAccts[[#This Row],[Value]]=1,"Salary",IF(tbl_SalAccts[[#This Row],[Value]]=2,"Fringe",IF(tbl_SalAccts[[#This Row],[Value]]=3,"Other","")))</f>
        <v>Other</v>
      </c>
    </row>
    <row r="9" spans="2:5">
      <c r="B9" s="17">
        <v>112001</v>
      </c>
      <c r="C9" t="s">
        <v>135</v>
      </c>
      <c r="D9" s="8">
        <v>3</v>
      </c>
      <c r="E9" t="str">
        <f>IF(tbl_SalAccts[[#This Row],[Value]]=1,"Salary",IF(tbl_SalAccts[[#This Row],[Value]]=2,"Fringe",IF(tbl_SalAccts[[#This Row],[Value]]=3,"Other","")))</f>
        <v>Other</v>
      </c>
    </row>
    <row r="10" spans="2:5">
      <c r="B10" s="17">
        <v>112002</v>
      </c>
      <c r="C10" t="s">
        <v>136</v>
      </c>
      <c r="D10" s="8">
        <v>3</v>
      </c>
      <c r="E10" t="str">
        <f>IF(tbl_SalAccts[[#This Row],[Value]]=1,"Salary",IF(tbl_SalAccts[[#This Row],[Value]]=2,"Fringe",IF(tbl_SalAccts[[#This Row],[Value]]=3,"Other","")))</f>
        <v>Other</v>
      </c>
    </row>
    <row r="11" spans="2:5">
      <c r="B11" s="17">
        <v>112003</v>
      </c>
      <c r="C11" t="s">
        <v>137</v>
      </c>
      <c r="D11" s="8">
        <v>3</v>
      </c>
      <c r="E11" t="str">
        <f>IF(tbl_SalAccts[[#This Row],[Value]]=1,"Salary",IF(tbl_SalAccts[[#This Row],[Value]]=2,"Fringe",IF(tbl_SalAccts[[#This Row],[Value]]=3,"Other","")))</f>
        <v>Other</v>
      </c>
    </row>
    <row r="12" spans="2:5">
      <c r="B12" s="17">
        <v>112004</v>
      </c>
      <c r="C12" t="s">
        <v>138</v>
      </c>
      <c r="D12" s="8">
        <v>3</v>
      </c>
      <c r="E12" t="str">
        <f>IF(tbl_SalAccts[[#This Row],[Value]]=1,"Salary",IF(tbl_SalAccts[[#This Row],[Value]]=2,"Fringe",IF(tbl_SalAccts[[#This Row],[Value]]=3,"Other","")))</f>
        <v>Other</v>
      </c>
    </row>
    <row r="13" spans="2:5">
      <c r="B13" s="17">
        <v>112005</v>
      </c>
      <c r="C13" t="s">
        <v>139</v>
      </c>
      <c r="D13" s="8">
        <v>3</v>
      </c>
      <c r="E13" t="str">
        <f>IF(tbl_SalAccts[[#This Row],[Value]]=1,"Salary",IF(tbl_SalAccts[[#This Row],[Value]]=2,"Fringe",IF(tbl_SalAccts[[#This Row],[Value]]=3,"Other","")))</f>
        <v>Other</v>
      </c>
    </row>
    <row r="14" spans="2:5">
      <c r="B14" s="17">
        <v>112130</v>
      </c>
      <c r="C14" t="s">
        <v>140</v>
      </c>
      <c r="D14" s="8">
        <v>3</v>
      </c>
      <c r="E14" t="str">
        <f>IF(tbl_SalAccts[[#This Row],[Value]]=1,"Salary",IF(tbl_SalAccts[[#This Row],[Value]]=2,"Fringe",IF(tbl_SalAccts[[#This Row],[Value]]=3,"Other","")))</f>
        <v>Other</v>
      </c>
    </row>
    <row r="15" spans="2:5">
      <c r="B15" s="17">
        <v>112999</v>
      </c>
      <c r="C15" t="s">
        <v>141</v>
      </c>
      <c r="D15" s="8">
        <v>3</v>
      </c>
      <c r="E15" t="str">
        <f>IF(tbl_SalAccts[[#This Row],[Value]]=1,"Salary",IF(tbl_SalAccts[[#This Row],[Value]]=2,"Fringe",IF(tbl_SalAccts[[#This Row],[Value]]=3,"Other","")))</f>
        <v>Other</v>
      </c>
    </row>
    <row r="16" spans="2:5">
      <c r="B16" s="17">
        <v>113000</v>
      </c>
      <c r="C16" t="s">
        <v>142</v>
      </c>
      <c r="D16" s="8">
        <v>3</v>
      </c>
      <c r="E16" t="str">
        <f>IF(tbl_SalAccts[[#This Row],[Value]]=1,"Salary",IF(tbl_SalAccts[[#This Row],[Value]]=2,"Fringe",IF(tbl_SalAccts[[#This Row],[Value]]=3,"Other","")))</f>
        <v>Other</v>
      </c>
    </row>
    <row r="17" spans="2:5">
      <c r="B17" s="17">
        <v>113001</v>
      </c>
      <c r="C17" t="s">
        <v>143</v>
      </c>
      <c r="D17" s="8">
        <v>3</v>
      </c>
      <c r="E17" t="str">
        <f>IF(tbl_SalAccts[[#This Row],[Value]]=1,"Salary",IF(tbl_SalAccts[[#This Row],[Value]]=2,"Fringe",IF(tbl_SalAccts[[#This Row],[Value]]=3,"Other","")))</f>
        <v>Other</v>
      </c>
    </row>
    <row r="18" spans="2:5">
      <c r="B18" s="17">
        <v>114000</v>
      </c>
      <c r="C18" t="s">
        <v>144</v>
      </c>
      <c r="D18" s="8">
        <v>3</v>
      </c>
      <c r="E18" t="str">
        <f>IF(tbl_SalAccts[[#This Row],[Value]]=1,"Salary",IF(tbl_SalAccts[[#This Row],[Value]]=2,"Fringe",IF(tbl_SalAccts[[#This Row],[Value]]=3,"Other","")))</f>
        <v>Other</v>
      </c>
    </row>
    <row r="19" spans="2:5">
      <c r="B19" s="17">
        <v>140000</v>
      </c>
      <c r="C19" t="s">
        <v>145</v>
      </c>
      <c r="D19" s="8">
        <v>3</v>
      </c>
      <c r="E19" t="str">
        <f>IF(tbl_SalAccts[[#This Row],[Value]]=1,"Salary",IF(tbl_SalAccts[[#This Row],[Value]]=2,"Fringe",IF(tbl_SalAccts[[#This Row],[Value]]=3,"Other","")))</f>
        <v>Other</v>
      </c>
    </row>
    <row r="20" spans="2:5">
      <c r="B20" s="17">
        <v>142000</v>
      </c>
      <c r="C20" t="s">
        <v>146</v>
      </c>
      <c r="D20" s="8">
        <v>3</v>
      </c>
      <c r="E20" t="str">
        <f>IF(tbl_SalAccts[[#This Row],[Value]]=1,"Salary",IF(tbl_SalAccts[[#This Row],[Value]]=2,"Fringe",IF(tbl_SalAccts[[#This Row],[Value]]=3,"Other","")))</f>
        <v>Other</v>
      </c>
    </row>
    <row r="21" spans="2:5">
      <c r="B21" s="17">
        <v>143000</v>
      </c>
      <c r="C21" t="s">
        <v>147</v>
      </c>
      <c r="D21" s="8">
        <v>3</v>
      </c>
      <c r="E21" t="str">
        <f>IF(tbl_SalAccts[[#This Row],[Value]]=1,"Salary",IF(tbl_SalAccts[[#This Row],[Value]]=2,"Fringe",IF(tbl_SalAccts[[#This Row],[Value]]=3,"Other","")))</f>
        <v>Other</v>
      </c>
    </row>
    <row r="22" spans="2:5">
      <c r="B22" s="17">
        <v>143990</v>
      </c>
      <c r="C22" t="s">
        <v>148</v>
      </c>
      <c r="D22" s="8">
        <v>3</v>
      </c>
      <c r="E22" t="str">
        <f>IF(tbl_SalAccts[[#This Row],[Value]]=1,"Salary",IF(tbl_SalAccts[[#This Row],[Value]]=2,"Fringe",IF(tbl_SalAccts[[#This Row],[Value]]=3,"Other","")))</f>
        <v>Other</v>
      </c>
    </row>
    <row r="23" spans="2:5">
      <c r="B23" s="17">
        <v>147000</v>
      </c>
      <c r="C23" t="s">
        <v>149</v>
      </c>
      <c r="D23" s="8">
        <v>3</v>
      </c>
      <c r="E23" t="str">
        <f>IF(tbl_SalAccts[[#This Row],[Value]]=1,"Salary",IF(tbl_SalAccts[[#This Row],[Value]]=2,"Fringe",IF(tbl_SalAccts[[#This Row],[Value]]=3,"Other","")))</f>
        <v>Other</v>
      </c>
    </row>
    <row r="24" spans="2:5">
      <c r="B24" s="17">
        <v>151000</v>
      </c>
      <c r="C24" t="s">
        <v>150</v>
      </c>
      <c r="D24" s="8">
        <v>3</v>
      </c>
      <c r="E24" t="str">
        <f>IF(tbl_SalAccts[[#This Row],[Value]]=1,"Salary",IF(tbl_SalAccts[[#This Row],[Value]]=2,"Fringe",IF(tbl_SalAccts[[#This Row],[Value]]=3,"Other","")))</f>
        <v>Other</v>
      </c>
    </row>
    <row r="25" spans="2:5">
      <c r="B25" s="17">
        <v>151001</v>
      </c>
      <c r="C25" t="s">
        <v>151</v>
      </c>
      <c r="D25" s="8">
        <v>3</v>
      </c>
      <c r="E25" t="str">
        <f>IF(tbl_SalAccts[[#This Row],[Value]]=1,"Salary",IF(tbl_SalAccts[[#This Row],[Value]]=2,"Fringe",IF(tbl_SalAccts[[#This Row],[Value]]=3,"Other","")))</f>
        <v>Other</v>
      </c>
    </row>
    <row r="26" spans="2:5">
      <c r="B26" s="17">
        <v>151005</v>
      </c>
      <c r="C26" t="s">
        <v>152</v>
      </c>
      <c r="D26" s="8">
        <v>3</v>
      </c>
      <c r="E26" t="str">
        <f>IF(tbl_SalAccts[[#This Row],[Value]]=1,"Salary",IF(tbl_SalAccts[[#This Row],[Value]]=2,"Fringe",IF(tbl_SalAccts[[#This Row],[Value]]=3,"Other","")))</f>
        <v>Other</v>
      </c>
    </row>
    <row r="27" spans="2:5">
      <c r="B27" s="17">
        <v>151010</v>
      </c>
      <c r="C27" t="s">
        <v>153</v>
      </c>
      <c r="D27" s="8">
        <v>3</v>
      </c>
      <c r="E27" t="str">
        <f>IF(tbl_SalAccts[[#This Row],[Value]]=1,"Salary",IF(tbl_SalAccts[[#This Row],[Value]]=2,"Fringe",IF(tbl_SalAccts[[#This Row],[Value]]=3,"Other","")))</f>
        <v>Other</v>
      </c>
    </row>
    <row r="28" spans="2:5">
      <c r="B28" s="17">
        <v>151011</v>
      </c>
      <c r="C28" t="s">
        <v>154</v>
      </c>
      <c r="D28" s="8">
        <v>3</v>
      </c>
      <c r="E28" t="str">
        <f>IF(tbl_SalAccts[[#This Row],[Value]]=1,"Salary",IF(tbl_SalAccts[[#This Row],[Value]]=2,"Fringe",IF(tbl_SalAccts[[#This Row],[Value]]=3,"Other","")))</f>
        <v>Other</v>
      </c>
    </row>
    <row r="29" spans="2:5">
      <c r="B29" s="17">
        <v>151100</v>
      </c>
      <c r="C29" t="s">
        <v>155</v>
      </c>
      <c r="D29" s="8">
        <v>3</v>
      </c>
      <c r="E29" t="str">
        <f>IF(tbl_SalAccts[[#This Row],[Value]]=1,"Salary",IF(tbl_SalAccts[[#This Row],[Value]]=2,"Fringe",IF(tbl_SalAccts[[#This Row],[Value]]=3,"Other","")))</f>
        <v>Other</v>
      </c>
    </row>
    <row r="30" spans="2:5">
      <c r="B30" s="17">
        <v>151200</v>
      </c>
      <c r="C30" t="s">
        <v>156</v>
      </c>
      <c r="D30" s="8">
        <v>3</v>
      </c>
      <c r="E30" t="str">
        <f>IF(tbl_SalAccts[[#This Row],[Value]]=1,"Salary",IF(tbl_SalAccts[[#This Row],[Value]]=2,"Fringe",IF(tbl_SalAccts[[#This Row],[Value]]=3,"Other","")))</f>
        <v>Other</v>
      </c>
    </row>
    <row r="31" spans="2:5">
      <c r="B31" s="17">
        <v>151300</v>
      </c>
      <c r="C31" t="s">
        <v>157</v>
      </c>
      <c r="D31" s="8">
        <v>3</v>
      </c>
      <c r="E31" t="str">
        <f>IF(tbl_SalAccts[[#This Row],[Value]]=1,"Salary",IF(tbl_SalAccts[[#This Row],[Value]]=2,"Fringe",IF(tbl_SalAccts[[#This Row],[Value]]=3,"Other","")))</f>
        <v>Other</v>
      </c>
    </row>
    <row r="32" spans="2:5">
      <c r="B32" s="17">
        <v>153000</v>
      </c>
      <c r="C32" t="s">
        <v>158</v>
      </c>
      <c r="D32" s="8">
        <v>3</v>
      </c>
      <c r="E32" t="str">
        <f>IF(tbl_SalAccts[[#This Row],[Value]]=1,"Salary",IF(tbl_SalAccts[[#This Row],[Value]]=2,"Fringe",IF(tbl_SalAccts[[#This Row],[Value]]=3,"Other","")))</f>
        <v>Other</v>
      </c>
    </row>
    <row r="33" spans="2:5">
      <c r="B33" s="17">
        <v>153200</v>
      </c>
      <c r="C33" t="s">
        <v>159</v>
      </c>
      <c r="D33" s="8">
        <v>3</v>
      </c>
      <c r="E33" t="str">
        <f>IF(tbl_SalAccts[[#This Row],[Value]]=1,"Salary",IF(tbl_SalAccts[[#This Row],[Value]]=2,"Fringe",IF(tbl_SalAccts[[#This Row],[Value]]=3,"Other","")))</f>
        <v>Other</v>
      </c>
    </row>
    <row r="34" spans="2:5">
      <c r="B34" s="17">
        <v>154000</v>
      </c>
      <c r="C34" t="s">
        <v>160</v>
      </c>
      <c r="D34" s="8">
        <v>3</v>
      </c>
      <c r="E34" t="str">
        <f>IF(tbl_SalAccts[[#This Row],[Value]]=1,"Salary",IF(tbl_SalAccts[[#This Row],[Value]]=2,"Fringe",IF(tbl_SalAccts[[#This Row],[Value]]=3,"Other","")))</f>
        <v>Other</v>
      </c>
    </row>
    <row r="35" spans="2:5">
      <c r="B35" s="17">
        <v>155000</v>
      </c>
      <c r="C35" t="s">
        <v>161</v>
      </c>
      <c r="D35" s="8">
        <v>3</v>
      </c>
      <c r="E35" t="str">
        <f>IF(tbl_SalAccts[[#This Row],[Value]]=1,"Salary",IF(tbl_SalAccts[[#This Row],[Value]]=2,"Fringe",IF(tbl_SalAccts[[#This Row],[Value]]=3,"Other","")))</f>
        <v>Other</v>
      </c>
    </row>
    <row r="36" spans="2:5">
      <c r="B36" s="17">
        <v>155001</v>
      </c>
      <c r="C36" t="s">
        <v>162</v>
      </c>
      <c r="D36" s="8">
        <v>3</v>
      </c>
      <c r="E36" t="str">
        <f>IF(tbl_SalAccts[[#This Row],[Value]]=1,"Salary",IF(tbl_SalAccts[[#This Row],[Value]]=2,"Fringe",IF(tbl_SalAccts[[#This Row],[Value]]=3,"Other","")))</f>
        <v>Other</v>
      </c>
    </row>
    <row r="37" spans="2:5">
      <c r="B37" s="17">
        <v>159000</v>
      </c>
      <c r="C37" t="s">
        <v>163</v>
      </c>
      <c r="D37" s="8">
        <v>3</v>
      </c>
      <c r="E37" t="str">
        <f>IF(tbl_SalAccts[[#This Row],[Value]]=1,"Salary",IF(tbl_SalAccts[[#This Row],[Value]]=2,"Fringe",IF(tbl_SalAccts[[#This Row],[Value]]=3,"Other","")))</f>
        <v>Other</v>
      </c>
    </row>
    <row r="38" spans="2:5">
      <c r="B38" s="17">
        <v>159100</v>
      </c>
      <c r="C38" t="s">
        <v>164</v>
      </c>
      <c r="D38" s="8">
        <v>3</v>
      </c>
      <c r="E38" t="str">
        <f>IF(tbl_SalAccts[[#This Row],[Value]]=1,"Salary",IF(tbl_SalAccts[[#This Row],[Value]]=2,"Fringe",IF(tbl_SalAccts[[#This Row],[Value]]=3,"Other","")))</f>
        <v>Other</v>
      </c>
    </row>
    <row r="39" spans="2:5">
      <c r="B39" s="17">
        <v>159200</v>
      </c>
      <c r="C39" t="s">
        <v>165</v>
      </c>
      <c r="D39" s="8">
        <v>3</v>
      </c>
      <c r="E39" t="str">
        <f>IF(tbl_SalAccts[[#This Row],[Value]]=1,"Salary",IF(tbl_SalAccts[[#This Row],[Value]]=2,"Fringe",IF(tbl_SalAccts[[#This Row],[Value]]=3,"Other","")))</f>
        <v>Other</v>
      </c>
    </row>
    <row r="40" spans="2:5">
      <c r="B40" s="17">
        <v>159300</v>
      </c>
      <c r="C40" t="s">
        <v>166</v>
      </c>
      <c r="D40" s="8">
        <v>3</v>
      </c>
      <c r="E40" t="str">
        <f>IF(tbl_SalAccts[[#This Row],[Value]]=1,"Salary",IF(tbl_SalAccts[[#This Row],[Value]]=2,"Fringe",IF(tbl_SalAccts[[#This Row],[Value]]=3,"Other","")))</f>
        <v>Other</v>
      </c>
    </row>
    <row r="41" spans="2:5">
      <c r="B41" s="17">
        <v>159400</v>
      </c>
      <c r="C41" t="s">
        <v>167</v>
      </c>
      <c r="D41" s="8">
        <v>3</v>
      </c>
      <c r="E41" t="str">
        <f>IF(tbl_SalAccts[[#This Row],[Value]]=1,"Salary",IF(tbl_SalAccts[[#This Row],[Value]]=2,"Fringe",IF(tbl_SalAccts[[#This Row],[Value]]=3,"Other","")))</f>
        <v>Other</v>
      </c>
    </row>
    <row r="42" spans="2:5">
      <c r="B42" s="17">
        <v>159500</v>
      </c>
      <c r="C42" t="s">
        <v>168</v>
      </c>
      <c r="D42" s="8">
        <v>3</v>
      </c>
      <c r="E42" t="str">
        <f>IF(tbl_SalAccts[[#This Row],[Value]]=1,"Salary",IF(tbl_SalAccts[[#This Row],[Value]]=2,"Fringe",IF(tbl_SalAccts[[#This Row],[Value]]=3,"Other","")))</f>
        <v>Other</v>
      </c>
    </row>
    <row r="43" spans="2:5">
      <c r="B43" s="17">
        <v>161000</v>
      </c>
      <c r="C43" t="s">
        <v>169</v>
      </c>
      <c r="D43" s="8">
        <v>3</v>
      </c>
      <c r="E43" t="str">
        <f>IF(tbl_SalAccts[[#This Row],[Value]]=1,"Salary",IF(tbl_SalAccts[[#This Row],[Value]]=2,"Fringe",IF(tbl_SalAccts[[#This Row],[Value]]=3,"Other","")))</f>
        <v>Other</v>
      </c>
    </row>
    <row r="44" spans="2:5">
      <c r="B44" s="17">
        <v>161110</v>
      </c>
      <c r="C44" t="s">
        <v>170</v>
      </c>
      <c r="D44" s="8">
        <v>3</v>
      </c>
      <c r="E44" t="str">
        <f>IF(tbl_SalAccts[[#This Row],[Value]]=1,"Salary",IF(tbl_SalAccts[[#This Row],[Value]]=2,"Fringe",IF(tbl_SalAccts[[#This Row],[Value]]=3,"Other","")))</f>
        <v>Other</v>
      </c>
    </row>
    <row r="45" spans="2:5">
      <c r="B45" s="17">
        <v>161500</v>
      </c>
      <c r="C45" t="s">
        <v>171</v>
      </c>
      <c r="D45" s="8">
        <v>3</v>
      </c>
      <c r="E45" t="str">
        <f>IF(tbl_SalAccts[[#This Row],[Value]]=1,"Salary",IF(tbl_SalAccts[[#This Row],[Value]]=2,"Fringe",IF(tbl_SalAccts[[#This Row],[Value]]=3,"Other","")))</f>
        <v>Other</v>
      </c>
    </row>
    <row r="46" spans="2:5">
      <c r="B46" s="17">
        <v>162000</v>
      </c>
      <c r="C46" t="s">
        <v>172</v>
      </c>
      <c r="D46" s="8">
        <v>3</v>
      </c>
      <c r="E46" t="str">
        <f>IF(tbl_SalAccts[[#This Row],[Value]]=1,"Salary",IF(tbl_SalAccts[[#This Row],[Value]]=2,"Fringe",IF(tbl_SalAccts[[#This Row],[Value]]=3,"Other","")))</f>
        <v>Other</v>
      </c>
    </row>
    <row r="47" spans="2:5">
      <c r="B47" s="17">
        <v>163000</v>
      </c>
      <c r="C47" t="s">
        <v>173</v>
      </c>
      <c r="D47" s="8">
        <v>3</v>
      </c>
      <c r="E47" t="str">
        <f>IF(tbl_SalAccts[[#This Row],[Value]]=1,"Salary",IF(tbl_SalAccts[[#This Row],[Value]]=2,"Fringe",IF(tbl_SalAccts[[#This Row],[Value]]=3,"Other","")))</f>
        <v>Other</v>
      </c>
    </row>
    <row r="48" spans="2:5">
      <c r="B48" s="17">
        <v>167000</v>
      </c>
      <c r="C48" t="s">
        <v>174</v>
      </c>
      <c r="D48" s="8">
        <v>3</v>
      </c>
      <c r="E48" t="str">
        <f>IF(tbl_SalAccts[[#This Row],[Value]]=1,"Salary",IF(tbl_SalAccts[[#This Row],[Value]]=2,"Fringe",IF(tbl_SalAccts[[#This Row],[Value]]=3,"Other","")))</f>
        <v>Other</v>
      </c>
    </row>
    <row r="49" spans="2:5">
      <c r="B49" s="17">
        <v>168000</v>
      </c>
      <c r="C49" t="s">
        <v>175</v>
      </c>
      <c r="D49" s="8">
        <v>3</v>
      </c>
      <c r="E49" t="str">
        <f>IF(tbl_SalAccts[[#This Row],[Value]]=1,"Salary",IF(tbl_SalAccts[[#This Row],[Value]]=2,"Fringe",IF(tbl_SalAccts[[#This Row],[Value]]=3,"Other","")))</f>
        <v>Other</v>
      </c>
    </row>
    <row r="50" spans="2:5">
      <c r="B50" s="17">
        <v>168100</v>
      </c>
      <c r="C50" t="s">
        <v>176</v>
      </c>
      <c r="D50" s="8">
        <v>3</v>
      </c>
      <c r="E50" t="str">
        <f>IF(tbl_SalAccts[[#This Row],[Value]]=1,"Salary",IF(tbl_SalAccts[[#This Row],[Value]]=2,"Fringe",IF(tbl_SalAccts[[#This Row],[Value]]=3,"Other","")))</f>
        <v>Other</v>
      </c>
    </row>
    <row r="51" spans="2:5">
      <c r="B51" s="17">
        <v>168200</v>
      </c>
      <c r="C51" t="s">
        <v>177</v>
      </c>
      <c r="D51" s="8">
        <v>3</v>
      </c>
      <c r="E51" t="str">
        <f>IF(tbl_SalAccts[[#This Row],[Value]]=1,"Salary",IF(tbl_SalAccts[[#This Row],[Value]]=2,"Fringe",IF(tbl_SalAccts[[#This Row],[Value]]=3,"Other","")))</f>
        <v>Other</v>
      </c>
    </row>
    <row r="52" spans="2:5">
      <c r="B52" s="17">
        <v>168300</v>
      </c>
      <c r="C52" t="s">
        <v>178</v>
      </c>
      <c r="D52" s="8">
        <v>3</v>
      </c>
      <c r="E52" t="str">
        <f>IF(tbl_SalAccts[[#This Row],[Value]]=1,"Salary",IF(tbl_SalAccts[[#This Row],[Value]]=2,"Fringe",IF(tbl_SalAccts[[#This Row],[Value]]=3,"Other","")))</f>
        <v>Other</v>
      </c>
    </row>
    <row r="53" spans="2:5">
      <c r="B53" s="17">
        <v>168400</v>
      </c>
      <c r="C53" t="s">
        <v>179</v>
      </c>
      <c r="D53" s="8">
        <v>3</v>
      </c>
      <c r="E53" t="str">
        <f>IF(tbl_SalAccts[[#This Row],[Value]]=1,"Salary",IF(tbl_SalAccts[[#This Row],[Value]]=2,"Fringe",IF(tbl_SalAccts[[#This Row],[Value]]=3,"Other","")))</f>
        <v>Other</v>
      </c>
    </row>
    <row r="54" spans="2:5">
      <c r="B54" s="17">
        <v>169000</v>
      </c>
      <c r="C54" t="s">
        <v>180</v>
      </c>
      <c r="D54" s="8">
        <v>3</v>
      </c>
      <c r="E54" t="str">
        <f>IF(tbl_SalAccts[[#This Row],[Value]]=1,"Salary",IF(tbl_SalAccts[[#This Row],[Value]]=2,"Fringe",IF(tbl_SalAccts[[#This Row],[Value]]=3,"Other","")))</f>
        <v>Other</v>
      </c>
    </row>
    <row r="55" spans="2:5">
      <c r="B55" s="17">
        <v>171000</v>
      </c>
      <c r="C55" t="s">
        <v>181</v>
      </c>
      <c r="D55" s="8">
        <v>3</v>
      </c>
      <c r="E55" t="str">
        <f>IF(tbl_SalAccts[[#This Row],[Value]]=1,"Salary",IF(tbl_SalAccts[[#This Row],[Value]]=2,"Fringe",IF(tbl_SalAccts[[#This Row],[Value]]=3,"Other","")))</f>
        <v>Other</v>
      </c>
    </row>
    <row r="56" spans="2:5">
      <c r="B56" s="17">
        <v>172000</v>
      </c>
      <c r="C56" t="s">
        <v>182</v>
      </c>
      <c r="D56" s="8">
        <v>3</v>
      </c>
      <c r="E56" t="str">
        <f>IF(tbl_SalAccts[[#This Row],[Value]]=1,"Salary",IF(tbl_SalAccts[[#This Row],[Value]]=2,"Fringe",IF(tbl_SalAccts[[#This Row],[Value]]=3,"Other","")))</f>
        <v>Other</v>
      </c>
    </row>
    <row r="57" spans="2:5">
      <c r="B57" s="17">
        <v>191000</v>
      </c>
      <c r="C57" t="s">
        <v>183</v>
      </c>
      <c r="D57" s="8">
        <v>3</v>
      </c>
      <c r="E57" t="str">
        <f>IF(tbl_SalAccts[[#This Row],[Value]]=1,"Salary",IF(tbl_SalAccts[[#This Row],[Value]]=2,"Fringe",IF(tbl_SalAccts[[#This Row],[Value]]=3,"Other","")))</f>
        <v>Other</v>
      </c>
    </row>
    <row r="58" spans="2:5">
      <c r="B58" s="17">
        <v>192000</v>
      </c>
      <c r="C58" t="s">
        <v>184</v>
      </c>
      <c r="D58" s="8">
        <v>3</v>
      </c>
      <c r="E58" t="str">
        <f>IF(tbl_SalAccts[[#This Row],[Value]]=1,"Salary",IF(tbl_SalAccts[[#This Row],[Value]]=2,"Fringe",IF(tbl_SalAccts[[#This Row],[Value]]=3,"Other","")))</f>
        <v>Other</v>
      </c>
    </row>
    <row r="59" spans="2:5">
      <c r="B59" s="17">
        <v>199000</v>
      </c>
      <c r="C59" t="s">
        <v>185</v>
      </c>
      <c r="D59" s="8">
        <v>3</v>
      </c>
      <c r="E59" t="str">
        <f>IF(tbl_SalAccts[[#This Row],[Value]]=1,"Salary",IF(tbl_SalAccts[[#This Row],[Value]]=2,"Fringe",IF(tbl_SalAccts[[#This Row],[Value]]=3,"Other","")))</f>
        <v>Other</v>
      </c>
    </row>
    <row r="60" spans="2:5">
      <c r="B60" s="17">
        <v>200000</v>
      </c>
      <c r="C60" t="s">
        <v>186</v>
      </c>
      <c r="D60" s="8">
        <v>3</v>
      </c>
      <c r="E60" t="str">
        <f>IF(tbl_SalAccts[[#This Row],[Value]]=1,"Salary",IF(tbl_SalAccts[[#This Row],[Value]]=2,"Fringe",IF(tbl_SalAccts[[#This Row],[Value]]=3,"Other","")))</f>
        <v>Other</v>
      </c>
    </row>
    <row r="61" spans="2:5">
      <c r="B61" s="17">
        <v>200001</v>
      </c>
      <c r="C61" t="s">
        <v>187</v>
      </c>
      <c r="D61" s="8">
        <v>3</v>
      </c>
      <c r="E61" t="str">
        <f>IF(tbl_SalAccts[[#This Row],[Value]]=1,"Salary",IF(tbl_SalAccts[[#This Row],[Value]]=2,"Fringe",IF(tbl_SalAccts[[#This Row],[Value]]=3,"Other","")))</f>
        <v>Other</v>
      </c>
    </row>
    <row r="62" spans="2:5">
      <c r="B62" s="17">
        <v>221000</v>
      </c>
      <c r="C62" t="s">
        <v>188</v>
      </c>
      <c r="D62" s="8">
        <v>3</v>
      </c>
      <c r="E62" t="str">
        <f>IF(tbl_SalAccts[[#This Row],[Value]]=1,"Salary",IF(tbl_SalAccts[[#This Row],[Value]]=2,"Fringe",IF(tbl_SalAccts[[#This Row],[Value]]=3,"Other","")))</f>
        <v>Other</v>
      </c>
    </row>
    <row r="63" spans="2:5">
      <c r="B63" s="17">
        <v>222000</v>
      </c>
      <c r="C63" t="s">
        <v>189</v>
      </c>
      <c r="D63" s="8">
        <v>3</v>
      </c>
      <c r="E63" t="str">
        <f>IF(tbl_SalAccts[[#This Row],[Value]]=1,"Salary",IF(tbl_SalAccts[[#This Row],[Value]]=2,"Fringe",IF(tbl_SalAccts[[#This Row],[Value]]=3,"Other","")))</f>
        <v>Other</v>
      </c>
    </row>
    <row r="64" spans="2:5">
      <c r="B64" s="17">
        <v>223000</v>
      </c>
      <c r="C64" t="s">
        <v>190</v>
      </c>
      <c r="D64" s="8">
        <v>3</v>
      </c>
      <c r="E64" t="str">
        <f>IF(tbl_SalAccts[[#This Row],[Value]]=1,"Salary",IF(tbl_SalAccts[[#This Row],[Value]]=2,"Fringe",IF(tbl_SalAccts[[#This Row],[Value]]=3,"Other","")))</f>
        <v>Other</v>
      </c>
    </row>
    <row r="65" spans="2:5">
      <c r="B65" s="17">
        <v>223001</v>
      </c>
      <c r="C65" t="s">
        <v>191</v>
      </c>
      <c r="D65" s="8">
        <v>3</v>
      </c>
      <c r="E65" t="str">
        <f>IF(tbl_SalAccts[[#This Row],[Value]]=1,"Salary",IF(tbl_SalAccts[[#This Row],[Value]]=2,"Fringe",IF(tbl_SalAccts[[#This Row],[Value]]=3,"Other","")))</f>
        <v>Other</v>
      </c>
    </row>
    <row r="66" spans="2:5">
      <c r="B66" s="17">
        <v>225000</v>
      </c>
      <c r="C66" t="s">
        <v>192</v>
      </c>
      <c r="D66" s="8">
        <v>3</v>
      </c>
      <c r="E66" t="str">
        <f>IF(tbl_SalAccts[[#This Row],[Value]]=1,"Salary",IF(tbl_SalAccts[[#This Row],[Value]]=2,"Fringe",IF(tbl_SalAccts[[#This Row],[Value]]=3,"Other","")))</f>
        <v>Other</v>
      </c>
    </row>
    <row r="67" spans="2:5">
      <c r="B67" s="17">
        <v>226000</v>
      </c>
      <c r="C67" t="s">
        <v>193</v>
      </c>
      <c r="D67" s="8">
        <v>3</v>
      </c>
      <c r="E67" t="str">
        <f>IF(tbl_SalAccts[[#This Row],[Value]]=1,"Salary",IF(tbl_SalAccts[[#This Row],[Value]]=2,"Fringe",IF(tbl_SalAccts[[#This Row],[Value]]=3,"Other","")))</f>
        <v>Other</v>
      </c>
    </row>
    <row r="68" spans="2:5">
      <c r="B68" s="17">
        <v>227000</v>
      </c>
      <c r="C68" t="s">
        <v>194</v>
      </c>
      <c r="D68" s="8">
        <v>3</v>
      </c>
      <c r="E68" t="str">
        <f>IF(tbl_SalAccts[[#This Row],[Value]]=1,"Salary",IF(tbl_SalAccts[[#This Row],[Value]]=2,"Fringe",IF(tbl_SalAccts[[#This Row],[Value]]=3,"Other","")))</f>
        <v>Other</v>
      </c>
    </row>
    <row r="69" spans="2:5">
      <c r="B69" s="17">
        <v>228000</v>
      </c>
      <c r="C69" t="s">
        <v>195</v>
      </c>
      <c r="D69" s="8">
        <v>3</v>
      </c>
      <c r="E69" t="str">
        <f>IF(tbl_SalAccts[[#This Row],[Value]]=1,"Salary",IF(tbl_SalAccts[[#This Row],[Value]]=2,"Fringe",IF(tbl_SalAccts[[#This Row],[Value]]=3,"Other","")))</f>
        <v>Other</v>
      </c>
    </row>
    <row r="70" spans="2:5">
      <c r="B70" s="17">
        <v>228100</v>
      </c>
      <c r="C70" t="s">
        <v>196</v>
      </c>
      <c r="D70" s="8">
        <v>3</v>
      </c>
      <c r="E70" t="str">
        <f>IF(tbl_SalAccts[[#This Row],[Value]]=1,"Salary",IF(tbl_SalAccts[[#This Row],[Value]]=2,"Fringe",IF(tbl_SalAccts[[#This Row],[Value]]=3,"Other","")))</f>
        <v>Other</v>
      </c>
    </row>
    <row r="71" spans="2:5">
      <c r="B71" s="17">
        <v>228990</v>
      </c>
      <c r="C71" t="s">
        <v>197</v>
      </c>
      <c r="D71" s="8">
        <v>3</v>
      </c>
      <c r="E71" t="str">
        <f>IF(tbl_SalAccts[[#This Row],[Value]]=1,"Salary",IF(tbl_SalAccts[[#This Row],[Value]]=2,"Fringe",IF(tbl_SalAccts[[#This Row],[Value]]=3,"Other","")))</f>
        <v>Other</v>
      </c>
    </row>
    <row r="72" spans="2:5">
      <c r="B72" s="17">
        <v>246000</v>
      </c>
      <c r="C72" t="s">
        <v>198</v>
      </c>
      <c r="D72" s="8">
        <v>3</v>
      </c>
      <c r="E72" t="str">
        <f>IF(tbl_SalAccts[[#This Row],[Value]]=1,"Salary",IF(tbl_SalAccts[[#This Row],[Value]]=2,"Fringe",IF(tbl_SalAccts[[#This Row],[Value]]=3,"Other","")))</f>
        <v>Other</v>
      </c>
    </row>
    <row r="73" spans="2:5">
      <c r="B73" s="17">
        <v>251000</v>
      </c>
      <c r="C73" t="s">
        <v>199</v>
      </c>
      <c r="D73" s="8">
        <v>3</v>
      </c>
      <c r="E73" t="str">
        <f>IF(tbl_SalAccts[[#This Row],[Value]]=1,"Salary",IF(tbl_SalAccts[[#This Row],[Value]]=2,"Fringe",IF(tbl_SalAccts[[#This Row],[Value]]=3,"Other","")))</f>
        <v>Other</v>
      </c>
    </row>
    <row r="74" spans="2:5">
      <c r="B74" s="17">
        <v>252000</v>
      </c>
      <c r="C74" t="s">
        <v>200</v>
      </c>
      <c r="D74" s="8">
        <v>3</v>
      </c>
      <c r="E74" t="str">
        <f>IF(tbl_SalAccts[[#This Row],[Value]]=1,"Salary",IF(tbl_SalAccts[[#This Row],[Value]]=2,"Fringe",IF(tbl_SalAccts[[#This Row],[Value]]=3,"Other","")))</f>
        <v>Other</v>
      </c>
    </row>
    <row r="75" spans="2:5">
      <c r="B75" s="17">
        <v>254000</v>
      </c>
      <c r="C75" t="s">
        <v>201</v>
      </c>
      <c r="D75" s="8">
        <v>3</v>
      </c>
      <c r="E75" t="str">
        <f>IF(tbl_SalAccts[[#This Row],[Value]]=1,"Salary",IF(tbl_SalAccts[[#This Row],[Value]]=2,"Fringe",IF(tbl_SalAccts[[#This Row],[Value]]=3,"Other","")))</f>
        <v>Other</v>
      </c>
    </row>
    <row r="76" spans="2:5">
      <c r="B76" s="17">
        <v>254001</v>
      </c>
      <c r="C76" t="s">
        <v>202</v>
      </c>
      <c r="D76" s="8">
        <v>3</v>
      </c>
      <c r="E76" t="str">
        <f>IF(tbl_SalAccts[[#This Row],[Value]]=1,"Salary",IF(tbl_SalAccts[[#This Row],[Value]]=2,"Fringe",IF(tbl_SalAccts[[#This Row],[Value]]=3,"Other","")))</f>
        <v>Other</v>
      </c>
    </row>
    <row r="77" spans="2:5">
      <c r="B77" s="17">
        <v>254002</v>
      </c>
      <c r="C77" t="s">
        <v>203</v>
      </c>
      <c r="D77" s="8">
        <v>3</v>
      </c>
      <c r="E77" t="str">
        <f>IF(tbl_SalAccts[[#This Row],[Value]]=1,"Salary",IF(tbl_SalAccts[[#This Row],[Value]]=2,"Fringe",IF(tbl_SalAccts[[#This Row],[Value]]=3,"Other","")))</f>
        <v>Other</v>
      </c>
    </row>
    <row r="78" spans="2:5">
      <c r="B78" s="17">
        <v>254003</v>
      </c>
      <c r="C78" t="s">
        <v>204</v>
      </c>
      <c r="D78" s="8">
        <v>3</v>
      </c>
      <c r="E78" t="str">
        <f>IF(tbl_SalAccts[[#This Row],[Value]]=1,"Salary",IF(tbl_SalAccts[[#This Row],[Value]]=2,"Fringe",IF(tbl_SalAccts[[#This Row],[Value]]=3,"Other","")))</f>
        <v>Other</v>
      </c>
    </row>
    <row r="79" spans="2:5">
      <c r="B79" s="17">
        <v>254004</v>
      </c>
      <c r="C79" t="s">
        <v>205</v>
      </c>
      <c r="D79" s="8">
        <v>3</v>
      </c>
      <c r="E79" t="str">
        <f>IF(tbl_SalAccts[[#This Row],[Value]]=1,"Salary",IF(tbl_SalAccts[[#This Row],[Value]]=2,"Fringe",IF(tbl_SalAccts[[#This Row],[Value]]=3,"Other","")))</f>
        <v>Other</v>
      </c>
    </row>
    <row r="80" spans="2:5">
      <c r="B80" s="17">
        <v>254005</v>
      </c>
      <c r="C80" t="s">
        <v>206</v>
      </c>
      <c r="D80" s="8">
        <v>3</v>
      </c>
      <c r="E80" t="str">
        <f>IF(tbl_SalAccts[[#This Row],[Value]]=1,"Salary",IF(tbl_SalAccts[[#This Row],[Value]]=2,"Fringe",IF(tbl_SalAccts[[#This Row],[Value]]=3,"Other","")))</f>
        <v>Other</v>
      </c>
    </row>
    <row r="81" spans="2:5">
      <c r="B81" s="17">
        <v>254006</v>
      </c>
      <c r="C81" t="s">
        <v>207</v>
      </c>
      <c r="D81" s="8">
        <v>3</v>
      </c>
      <c r="E81" t="str">
        <f>IF(tbl_SalAccts[[#This Row],[Value]]=1,"Salary",IF(tbl_SalAccts[[#This Row],[Value]]=2,"Fringe",IF(tbl_SalAccts[[#This Row],[Value]]=3,"Other","")))</f>
        <v>Other</v>
      </c>
    </row>
    <row r="82" spans="2:5">
      <c r="B82" s="18">
        <v>254007</v>
      </c>
      <c r="C82" s="15" t="s">
        <v>208</v>
      </c>
      <c r="D82">
        <v>3</v>
      </c>
      <c r="E82" t="str">
        <f>IF(tbl_SalAccts[[#This Row],[Value]]=1,"Salary",IF(tbl_SalAccts[[#This Row],[Value]]=2,"Fringe",IF(tbl_SalAccts[[#This Row],[Value]]=3,"Other","")))</f>
        <v>Other</v>
      </c>
    </row>
    <row r="83" spans="2:5">
      <c r="B83" s="19">
        <v>254008</v>
      </c>
      <c r="C83" s="12" t="s">
        <v>209</v>
      </c>
      <c r="D83" s="13">
        <v>3</v>
      </c>
      <c r="E83" t="str">
        <f>IF(tbl_SalAccts[[#This Row],[Value]]=1,"Salary",IF(tbl_SalAccts[[#This Row],[Value]]=2,"Fringe",IF(tbl_SalAccts[[#This Row],[Value]]=3,"Other","")))</f>
        <v>Other</v>
      </c>
    </row>
    <row r="84" spans="2:5">
      <c r="B84" s="17">
        <v>254009</v>
      </c>
      <c r="C84" t="s">
        <v>210</v>
      </c>
      <c r="D84">
        <v>3</v>
      </c>
      <c r="E84" t="str">
        <f>IF(tbl_SalAccts[[#This Row],[Value]]=1,"Salary",IF(tbl_SalAccts[[#This Row],[Value]]=2,"Fringe",IF(tbl_SalAccts[[#This Row],[Value]]=3,"Other","")))</f>
        <v>Other</v>
      </c>
    </row>
    <row r="85" spans="2:5">
      <c r="B85" s="17">
        <v>254010</v>
      </c>
      <c r="C85" t="s">
        <v>211</v>
      </c>
      <c r="D85">
        <v>3</v>
      </c>
      <c r="E85" t="str">
        <f>IF(tbl_SalAccts[[#This Row],[Value]]=1,"Salary",IF(tbl_SalAccts[[#This Row],[Value]]=2,"Fringe",IF(tbl_SalAccts[[#This Row],[Value]]=3,"Other","")))</f>
        <v>Other</v>
      </c>
    </row>
    <row r="86" spans="2:5">
      <c r="B86" s="17">
        <v>254100</v>
      </c>
      <c r="C86" t="s">
        <v>212</v>
      </c>
      <c r="D86">
        <v>3</v>
      </c>
      <c r="E86" t="str">
        <f>IF(tbl_SalAccts[[#This Row],[Value]]=1,"Salary",IF(tbl_SalAccts[[#This Row],[Value]]=2,"Fringe",IF(tbl_SalAccts[[#This Row],[Value]]=3,"Other","")))</f>
        <v>Other</v>
      </c>
    </row>
    <row r="87" spans="2:5">
      <c r="B87" s="17">
        <v>254101</v>
      </c>
      <c r="C87" t="s">
        <v>213</v>
      </c>
      <c r="D87">
        <v>3</v>
      </c>
      <c r="E87" t="str">
        <f>IF(tbl_SalAccts[[#This Row],[Value]]=1,"Salary",IF(tbl_SalAccts[[#This Row],[Value]]=2,"Fringe",IF(tbl_SalAccts[[#This Row],[Value]]=3,"Other","")))</f>
        <v>Other</v>
      </c>
    </row>
    <row r="88" spans="2:5">
      <c r="B88" s="17">
        <v>254102</v>
      </c>
      <c r="C88" t="s">
        <v>214</v>
      </c>
      <c r="D88">
        <v>3</v>
      </c>
      <c r="E88" t="str">
        <f>IF(tbl_SalAccts[[#This Row],[Value]]=1,"Salary",IF(tbl_SalAccts[[#This Row],[Value]]=2,"Fringe",IF(tbl_SalAccts[[#This Row],[Value]]=3,"Other","")))</f>
        <v>Other</v>
      </c>
    </row>
    <row r="89" spans="2:5">
      <c r="B89" s="17">
        <v>254103</v>
      </c>
      <c r="C89" t="s">
        <v>215</v>
      </c>
      <c r="D89">
        <v>3</v>
      </c>
      <c r="E89" t="str">
        <f>IF(tbl_SalAccts[[#This Row],[Value]]=1,"Salary",IF(tbl_SalAccts[[#This Row],[Value]]=2,"Fringe",IF(tbl_SalAccts[[#This Row],[Value]]=3,"Other","")))</f>
        <v>Other</v>
      </c>
    </row>
    <row r="90" spans="2:5">
      <c r="B90" s="17">
        <v>254104</v>
      </c>
      <c r="C90" t="s">
        <v>216</v>
      </c>
      <c r="D90">
        <v>3</v>
      </c>
      <c r="E90" t="str">
        <f>IF(tbl_SalAccts[[#This Row],[Value]]=1,"Salary",IF(tbl_SalAccts[[#This Row],[Value]]=2,"Fringe",IF(tbl_SalAccts[[#This Row],[Value]]=3,"Other","")))</f>
        <v>Other</v>
      </c>
    </row>
    <row r="91" spans="2:5">
      <c r="B91" s="17">
        <v>254105</v>
      </c>
      <c r="C91" t="s">
        <v>217</v>
      </c>
      <c r="D91">
        <v>3</v>
      </c>
      <c r="E91" t="str">
        <f>IF(tbl_SalAccts[[#This Row],[Value]]=1,"Salary",IF(tbl_SalAccts[[#This Row],[Value]]=2,"Fringe",IF(tbl_SalAccts[[#This Row],[Value]]=3,"Other","")))</f>
        <v>Other</v>
      </c>
    </row>
    <row r="92" spans="2:5">
      <c r="B92" s="17">
        <v>254106</v>
      </c>
      <c r="C92" t="s">
        <v>218</v>
      </c>
      <c r="D92">
        <v>3</v>
      </c>
      <c r="E92" t="str">
        <f>IF(tbl_SalAccts[[#This Row],[Value]]=1,"Salary",IF(tbl_SalAccts[[#This Row],[Value]]=2,"Fringe",IF(tbl_SalAccts[[#This Row],[Value]]=3,"Other","")))</f>
        <v>Other</v>
      </c>
    </row>
    <row r="93" spans="2:5">
      <c r="B93" s="17">
        <v>254107</v>
      </c>
      <c r="C93" t="s">
        <v>219</v>
      </c>
      <c r="D93">
        <v>3</v>
      </c>
      <c r="E93" t="str">
        <f>IF(tbl_SalAccts[[#This Row],[Value]]=1,"Salary",IF(tbl_SalAccts[[#This Row],[Value]]=2,"Fringe",IF(tbl_SalAccts[[#This Row],[Value]]=3,"Other","")))</f>
        <v>Other</v>
      </c>
    </row>
    <row r="94" spans="2:5">
      <c r="B94" s="17">
        <v>254108</v>
      </c>
      <c r="C94" t="s">
        <v>220</v>
      </c>
      <c r="D94">
        <v>3</v>
      </c>
      <c r="E94" t="str">
        <f>IF(tbl_SalAccts[[#This Row],[Value]]=1,"Salary",IF(tbl_SalAccts[[#This Row],[Value]]=2,"Fringe",IF(tbl_SalAccts[[#This Row],[Value]]=3,"Other","")))</f>
        <v>Other</v>
      </c>
    </row>
    <row r="95" spans="2:5">
      <c r="B95" s="17">
        <v>254109</v>
      </c>
      <c r="C95" t="s">
        <v>221</v>
      </c>
      <c r="D95">
        <v>3</v>
      </c>
      <c r="E95" t="str">
        <f>IF(tbl_SalAccts[[#This Row],[Value]]=1,"Salary",IF(tbl_SalAccts[[#This Row],[Value]]=2,"Fringe",IF(tbl_SalAccts[[#This Row],[Value]]=3,"Other","")))</f>
        <v>Other</v>
      </c>
    </row>
    <row r="96" spans="2:5">
      <c r="B96" s="17">
        <v>254110</v>
      </c>
      <c r="C96" t="s">
        <v>222</v>
      </c>
      <c r="D96">
        <v>3</v>
      </c>
      <c r="E96" t="str">
        <f>IF(tbl_SalAccts[[#This Row],[Value]]=1,"Salary",IF(tbl_SalAccts[[#This Row],[Value]]=2,"Fringe",IF(tbl_SalAccts[[#This Row],[Value]]=3,"Other","")))</f>
        <v>Other</v>
      </c>
    </row>
    <row r="97" spans="2:5">
      <c r="B97" s="17">
        <v>254111</v>
      </c>
      <c r="C97" t="s">
        <v>223</v>
      </c>
      <c r="D97">
        <v>3</v>
      </c>
      <c r="E97" t="str">
        <f>IF(tbl_SalAccts[[#This Row],[Value]]=1,"Salary",IF(tbl_SalAccts[[#This Row],[Value]]=2,"Fringe",IF(tbl_SalAccts[[#This Row],[Value]]=3,"Other","")))</f>
        <v>Other</v>
      </c>
    </row>
    <row r="98" spans="2:5">
      <c r="B98" s="17">
        <v>254112</v>
      </c>
      <c r="C98" t="s">
        <v>224</v>
      </c>
      <c r="D98">
        <v>3</v>
      </c>
      <c r="E98" t="str">
        <f>IF(tbl_SalAccts[[#This Row],[Value]]=1,"Salary",IF(tbl_SalAccts[[#This Row],[Value]]=2,"Fringe",IF(tbl_SalAccts[[#This Row],[Value]]=3,"Other","")))</f>
        <v>Other</v>
      </c>
    </row>
    <row r="99" spans="2:5">
      <c r="B99" s="17">
        <v>254113</v>
      </c>
      <c r="C99" t="s">
        <v>225</v>
      </c>
      <c r="D99">
        <v>3</v>
      </c>
      <c r="E99" t="str">
        <f>IF(tbl_SalAccts[[#This Row],[Value]]=1,"Salary",IF(tbl_SalAccts[[#This Row],[Value]]=2,"Fringe",IF(tbl_SalAccts[[#This Row],[Value]]=3,"Other","")))</f>
        <v>Other</v>
      </c>
    </row>
    <row r="100" spans="2:5">
      <c r="B100" s="17">
        <v>254114</v>
      </c>
      <c r="C100" t="s">
        <v>226</v>
      </c>
      <c r="D100">
        <v>3</v>
      </c>
      <c r="E100" t="str">
        <f>IF(tbl_SalAccts[[#This Row],[Value]]=1,"Salary",IF(tbl_SalAccts[[#This Row],[Value]]=2,"Fringe",IF(tbl_SalAccts[[#This Row],[Value]]=3,"Other","")))</f>
        <v>Other</v>
      </c>
    </row>
    <row r="101" spans="2:5">
      <c r="B101" s="17">
        <v>254115</v>
      </c>
      <c r="C101" t="s">
        <v>227</v>
      </c>
      <c r="D101">
        <v>3</v>
      </c>
      <c r="E101" t="str">
        <f>IF(tbl_SalAccts[[#This Row],[Value]]=1,"Salary",IF(tbl_SalAccts[[#This Row],[Value]]=2,"Fringe",IF(tbl_SalAccts[[#This Row],[Value]]=3,"Other","")))</f>
        <v>Other</v>
      </c>
    </row>
    <row r="102" spans="2:5">
      <c r="B102" s="17">
        <v>254116</v>
      </c>
      <c r="C102" t="s">
        <v>228</v>
      </c>
      <c r="D102">
        <v>3</v>
      </c>
      <c r="E102" t="str">
        <f>IF(tbl_SalAccts[[#This Row],[Value]]=1,"Salary",IF(tbl_SalAccts[[#This Row],[Value]]=2,"Fringe",IF(tbl_SalAccts[[#This Row],[Value]]=3,"Other","")))</f>
        <v>Other</v>
      </c>
    </row>
    <row r="103" spans="2:5">
      <c r="B103" s="17">
        <v>254117</v>
      </c>
      <c r="C103" t="s">
        <v>229</v>
      </c>
      <c r="D103">
        <v>3</v>
      </c>
      <c r="E103" t="str">
        <f>IF(tbl_SalAccts[[#This Row],[Value]]=1,"Salary",IF(tbl_SalAccts[[#This Row],[Value]]=2,"Fringe",IF(tbl_SalAccts[[#This Row],[Value]]=3,"Other","")))</f>
        <v>Other</v>
      </c>
    </row>
    <row r="104" spans="2:5">
      <c r="B104" s="17">
        <v>254118</v>
      </c>
      <c r="C104" t="s">
        <v>230</v>
      </c>
      <c r="D104">
        <v>3</v>
      </c>
      <c r="E104" t="str">
        <f>IF(tbl_SalAccts[[#This Row],[Value]]=1,"Salary",IF(tbl_SalAccts[[#This Row],[Value]]=2,"Fringe",IF(tbl_SalAccts[[#This Row],[Value]]=3,"Other","")))</f>
        <v>Other</v>
      </c>
    </row>
    <row r="105" spans="2:5">
      <c r="B105" s="17">
        <v>254119</v>
      </c>
      <c r="C105" t="s">
        <v>231</v>
      </c>
      <c r="D105">
        <v>3</v>
      </c>
      <c r="E105" t="str">
        <f>IF(tbl_SalAccts[[#This Row],[Value]]=1,"Salary",IF(tbl_SalAccts[[#This Row],[Value]]=2,"Fringe",IF(tbl_SalAccts[[#This Row],[Value]]=3,"Other","")))</f>
        <v>Other</v>
      </c>
    </row>
    <row r="106" spans="2:5">
      <c r="B106" s="17">
        <v>254120</v>
      </c>
      <c r="C106" t="s">
        <v>232</v>
      </c>
      <c r="D106">
        <v>3</v>
      </c>
      <c r="E106" t="str">
        <f>IF(tbl_SalAccts[[#This Row],[Value]]=1,"Salary",IF(tbl_SalAccts[[#This Row],[Value]]=2,"Fringe",IF(tbl_SalAccts[[#This Row],[Value]]=3,"Other","")))</f>
        <v>Other</v>
      </c>
    </row>
    <row r="107" spans="2:5">
      <c r="B107" s="17">
        <v>254121</v>
      </c>
      <c r="C107" t="s">
        <v>233</v>
      </c>
      <c r="D107">
        <v>3</v>
      </c>
      <c r="E107" t="str">
        <f>IF(tbl_SalAccts[[#This Row],[Value]]=1,"Salary",IF(tbl_SalAccts[[#This Row],[Value]]=2,"Fringe",IF(tbl_SalAccts[[#This Row],[Value]]=3,"Other","")))</f>
        <v>Other</v>
      </c>
    </row>
    <row r="108" spans="2:5">
      <c r="B108" s="17">
        <v>254122</v>
      </c>
      <c r="C108" t="s">
        <v>234</v>
      </c>
      <c r="D108">
        <v>3</v>
      </c>
      <c r="E108" t="str">
        <f>IF(tbl_SalAccts[[#This Row],[Value]]=1,"Salary",IF(tbl_SalAccts[[#This Row],[Value]]=2,"Fringe",IF(tbl_SalAccts[[#This Row],[Value]]=3,"Other","")))</f>
        <v>Other</v>
      </c>
    </row>
    <row r="109" spans="2:5">
      <c r="B109" s="17">
        <v>254123</v>
      </c>
      <c r="C109" t="s">
        <v>235</v>
      </c>
      <c r="D109">
        <v>3</v>
      </c>
      <c r="E109" t="str">
        <f>IF(tbl_SalAccts[[#This Row],[Value]]=1,"Salary",IF(tbl_SalAccts[[#This Row],[Value]]=2,"Fringe",IF(tbl_SalAccts[[#This Row],[Value]]=3,"Other","")))</f>
        <v>Other</v>
      </c>
    </row>
    <row r="110" spans="2:5">
      <c r="B110" s="17">
        <v>254124</v>
      </c>
      <c r="C110" t="s">
        <v>236</v>
      </c>
      <c r="D110">
        <v>3</v>
      </c>
      <c r="E110" t="str">
        <f>IF(tbl_SalAccts[[#This Row],[Value]]=1,"Salary",IF(tbl_SalAccts[[#This Row],[Value]]=2,"Fringe",IF(tbl_SalAccts[[#This Row],[Value]]=3,"Other","")))</f>
        <v>Other</v>
      </c>
    </row>
    <row r="111" spans="2:5">
      <c r="B111" s="17">
        <v>254125</v>
      </c>
      <c r="C111" t="s">
        <v>237</v>
      </c>
      <c r="D111">
        <v>3</v>
      </c>
      <c r="E111" t="str">
        <f>IF(tbl_SalAccts[[#This Row],[Value]]=1,"Salary",IF(tbl_SalAccts[[#This Row],[Value]]=2,"Fringe",IF(tbl_SalAccts[[#This Row],[Value]]=3,"Other","")))</f>
        <v>Other</v>
      </c>
    </row>
    <row r="112" spans="2:5">
      <c r="B112" s="17">
        <v>254126</v>
      </c>
      <c r="C112" t="s">
        <v>238</v>
      </c>
      <c r="D112">
        <v>3</v>
      </c>
      <c r="E112" t="str">
        <f>IF(tbl_SalAccts[[#This Row],[Value]]=1,"Salary",IF(tbl_SalAccts[[#This Row],[Value]]=2,"Fringe",IF(tbl_SalAccts[[#This Row],[Value]]=3,"Other","")))</f>
        <v>Other</v>
      </c>
    </row>
    <row r="113" spans="2:5">
      <c r="B113" s="17">
        <v>254127</v>
      </c>
      <c r="C113" t="s">
        <v>239</v>
      </c>
      <c r="D113">
        <v>3</v>
      </c>
      <c r="E113" t="str">
        <f>IF(tbl_SalAccts[[#This Row],[Value]]=1,"Salary",IF(tbl_SalAccts[[#This Row],[Value]]=2,"Fringe",IF(tbl_SalAccts[[#This Row],[Value]]=3,"Other","")))</f>
        <v>Other</v>
      </c>
    </row>
    <row r="114" spans="2:5">
      <c r="B114" s="17">
        <v>254128</v>
      </c>
      <c r="C114" t="s">
        <v>240</v>
      </c>
      <c r="D114">
        <v>3</v>
      </c>
      <c r="E114" t="str">
        <f>IF(tbl_SalAccts[[#This Row],[Value]]=1,"Salary",IF(tbl_SalAccts[[#This Row],[Value]]=2,"Fringe",IF(tbl_SalAccts[[#This Row],[Value]]=3,"Other","")))</f>
        <v>Other</v>
      </c>
    </row>
    <row r="115" spans="2:5">
      <c r="B115" s="17">
        <v>254129</v>
      </c>
      <c r="C115" t="s">
        <v>241</v>
      </c>
      <c r="D115">
        <v>3</v>
      </c>
      <c r="E115" t="str">
        <f>IF(tbl_SalAccts[[#This Row],[Value]]=1,"Salary",IF(tbl_SalAccts[[#This Row],[Value]]=2,"Fringe",IF(tbl_SalAccts[[#This Row],[Value]]=3,"Other","")))</f>
        <v>Other</v>
      </c>
    </row>
    <row r="116" spans="2:5">
      <c r="B116" s="17">
        <v>254130</v>
      </c>
      <c r="C116" t="s">
        <v>242</v>
      </c>
      <c r="D116">
        <v>3</v>
      </c>
      <c r="E116" t="str">
        <f>IF(tbl_SalAccts[[#This Row],[Value]]=1,"Salary",IF(tbl_SalAccts[[#This Row],[Value]]=2,"Fringe",IF(tbl_SalAccts[[#This Row],[Value]]=3,"Other","")))</f>
        <v>Other</v>
      </c>
    </row>
    <row r="117" spans="2:5">
      <c r="B117" s="17">
        <v>254131</v>
      </c>
      <c r="C117" t="s">
        <v>243</v>
      </c>
      <c r="D117">
        <v>3</v>
      </c>
      <c r="E117" t="str">
        <f>IF(tbl_SalAccts[[#This Row],[Value]]=1,"Salary",IF(tbl_SalAccts[[#This Row],[Value]]=2,"Fringe",IF(tbl_SalAccts[[#This Row],[Value]]=3,"Other","")))</f>
        <v>Other</v>
      </c>
    </row>
    <row r="118" spans="2:5">
      <c r="B118" s="17">
        <v>254132</v>
      </c>
      <c r="C118" t="s">
        <v>244</v>
      </c>
      <c r="D118">
        <v>3</v>
      </c>
      <c r="E118" t="str">
        <f>IF(tbl_SalAccts[[#This Row],[Value]]=1,"Salary",IF(tbl_SalAccts[[#This Row],[Value]]=2,"Fringe",IF(tbl_SalAccts[[#This Row],[Value]]=3,"Other","")))</f>
        <v>Other</v>
      </c>
    </row>
    <row r="119" spans="2:5">
      <c r="B119" s="17">
        <v>254133</v>
      </c>
      <c r="C119" t="s">
        <v>245</v>
      </c>
      <c r="D119">
        <v>3</v>
      </c>
      <c r="E119" t="str">
        <f>IF(tbl_SalAccts[[#This Row],[Value]]=1,"Salary",IF(tbl_SalAccts[[#This Row],[Value]]=2,"Fringe",IF(tbl_SalAccts[[#This Row],[Value]]=3,"Other","")))</f>
        <v>Other</v>
      </c>
    </row>
    <row r="120" spans="2:5">
      <c r="B120" s="17">
        <v>254134</v>
      </c>
      <c r="C120" t="s">
        <v>246</v>
      </c>
      <c r="D120">
        <v>3</v>
      </c>
      <c r="E120" t="str">
        <f>IF(tbl_SalAccts[[#This Row],[Value]]=1,"Salary",IF(tbl_SalAccts[[#This Row],[Value]]=2,"Fringe",IF(tbl_SalAccts[[#This Row],[Value]]=3,"Other","")))</f>
        <v>Other</v>
      </c>
    </row>
    <row r="121" spans="2:5">
      <c r="B121" s="17">
        <v>254135</v>
      </c>
      <c r="C121" t="s">
        <v>247</v>
      </c>
      <c r="D121">
        <v>3</v>
      </c>
      <c r="E121" t="str">
        <f>IF(tbl_SalAccts[[#This Row],[Value]]=1,"Salary",IF(tbl_SalAccts[[#This Row],[Value]]=2,"Fringe",IF(tbl_SalAccts[[#This Row],[Value]]=3,"Other","")))</f>
        <v>Other</v>
      </c>
    </row>
    <row r="122" spans="2:5">
      <c r="B122" s="17">
        <v>254136</v>
      </c>
      <c r="C122" t="s">
        <v>248</v>
      </c>
      <c r="D122">
        <v>3</v>
      </c>
      <c r="E122" t="str">
        <f>IF(tbl_SalAccts[[#This Row],[Value]]=1,"Salary",IF(tbl_SalAccts[[#This Row],[Value]]=2,"Fringe",IF(tbl_SalAccts[[#This Row],[Value]]=3,"Other","")))</f>
        <v>Other</v>
      </c>
    </row>
    <row r="123" spans="2:5">
      <c r="B123" s="17">
        <v>254137</v>
      </c>
      <c r="C123" t="s">
        <v>249</v>
      </c>
      <c r="D123">
        <v>3</v>
      </c>
      <c r="E123" t="str">
        <f>IF(tbl_SalAccts[[#This Row],[Value]]=1,"Salary",IF(tbl_SalAccts[[#This Row],[Value]]=2,"Fringe",IF(tbl_SalAccts[[#This Row],[Value]]=3,"Other","")))</f>
        <v>Other</v>
      </c>
    </row>
    <row r="124" spans="2:5">
      <c r="B124" s="17">
        <v>254140</v>
      </c>
      <c r="C124" t="s">
        <v>250</v>
      </c>
      <c r="D124">
        <v>3</v>
      </c>
      <c r="E124" t="str">
        <f>IF(tbl_SalAccts[[#This Row],[Value]]=1,"Salary",IF(tbl_SalAccts[[#This Row],[Value]]=2,"Fringe",IF(tbl_SalAccts[[#This Row],[Value]]=3,"Other","")))</f>
        <v>Other</v>
      </c>
    </row>
    <row r="125" spans="2:5">
      <c r="B125" s="17">
        <v>254141</v>
      </c>
      <c r="C125" t="s">
        <v>251</v>
      </c>
      <c r="D125">
        <v>3</v>
      </c>
      <c r="E125" t="str">
        <f>IF(tbl_SalAccts[[#This Row],[Value]]=1,"Salary",IF(tbl_SalAccts[[#This Row],[Value]]=2,"Fringe",IF(tbl_SalAccts[[#This Row],[Value]]=3,"Other","")))</f>
        <v>Other</v>
      </c>
    </row>
    <row r="126" spans="2:5">
      <c r="B126" s="17">
        <v>254142</v>
      </c>
      <c r="C126" t="s">
        <v>252</v>
      </c>
      <c r="D126">
        <v>3</v>
      </c>
      <c r="E126" t="str">
        <f>IF(tbl_SalAccts[[#This Row],[Value]]=1,"Salary",IF(tbl_SalAccts[[#This Row],[Value]]=2,"Fringe",IF(tbl_SalAccts[[#This Row],[Value]]=3,"Other","")))</f>
        <v>Other</v>
      </c>
    </row>
    <row r="127" spans="2:5">
      <c r="B127" s="17">
        <v>254143</v>
      </c>
      <c r="C127" t="s">
        <v>253</v>
      </c>
      <c r="D127">
        <v>3</v>
      </c>
      <c r="E127" t="str">
        <f>IF(tbl_SalAccts[[#This Row],[Value]]=1,"Salary",IF(tbl_SalAccts[[#This Row],[Value]]=2,"Fringe",IF(tbl_SalAccts[[#This Row],[Value]]=3,"Other","")))</f>
        <v>Other</v>
      </c>
    </row>
    <row r="128" spans="2:5">
      <c r="B128" s="17">
        <v>254144</v>
      </c>
      <c r="C128" t="s">
        <v>254</v>
      </c>
      <c r="D128">
        <v>3</v>
      </c>
      <c r="E128" t="str">
        <f>IF(tbl_SalAccts[[#This Row],[Value]]=1,"Salary",IF(tbl_SalAccts[[#This Row],[Value]]=2,"Fringe",IF(tbl_SalAccts[[#This Row],[Value]]=3,"Other","")))</f>
        <v>Other</v>
      </c>
    </row>
    <row r="129" spans="2:5">
      <c r="B129" s="17">
        <v>254145</v>
      </c>
      <c r="C129" t="s">
        <v>255</v>
      </c>
      <c r="D129">
        <v>3</v>
      </c>
      <c r="E129" t="str">
        <f>IF(tbl_SalAccts[[#This Row],[Value]]=1,"Salary",IF(tbl_SalAccts[[#This Row],[Value]]=2,"Fringe",IF(tbl_SalAccts[[#This Row],[Value]]=3,"Other","")))</f>
        <v>Other</v>
      </c>
    </row>
    <row r="130" spans="2:5">
      <c r="B130" s="17">
        <v>254146</v>
      </c>
      <c r="C130" t="s">
        <v>256</v>
      </c>
      <c r="D130">
        <v>3</v>
      </c>
      <c r="E130" t="str">
        <f>IF(tbl_SalAccts[[#This Row],[Value]]=1,"Salary",IF(tbl_SalAccts[[#This Row],[Value]]=2,"Fringe",IF(tbl_SalAccts[[#This Row],[Value]]=3,"Other","")))</f>
        <v>Other</v>
      </c>
    </row>
    <row r="131" spans="2:5">
      <c r="B131" s="17">
        <v>254147</v>
      </c>
      <c r="C131" t="s">
        <v>257</v>
      </c>
      <c r="D131">
        <v>3</v>
      </c>
      <c r="E131" t="str">
        <f>IF(tbl_SalAccts[[#This Row],[Value]]=1,"Salary",IF(tbl_SalAccts[[#This Row],[Value]]=2,"Fringe",IF(tbl_SalAccts[[#This Row],[Value]]=3,"Other","")))</f>
        <v>Other</v>
      </c>
    </row>
    <row r="132" spans="2:5">
      <c r="B132" s="17">
        <v>255000</v>
      </c>
      <c r="C132" t="s">
        <v>258</v>
      </c>
      <c r="D132">
        <v>3</v>
      </c>
      <c r="E132" t="str">
        <f>IF(tbl_SalAccts[[#This Row],[Value]]=1,"Salary",IF(tbl_SalAccts[[#This Row],[Value]]=2,"Fringe",IF(tbl_SalAccts[[#This Row],[Value]]=3,"Other","")))</f>
        <v>Other</v>
      </c>
    </row>
    <row r="133" spans="2:5">
      <c r="B133" s="17">
        <v>258000</v>
      </c>
      <c r="C133" t="s">
        <v>259</v>
      </c>
      <c r="D133">
        <v>3</v>
      </c>
      <c r="E133" t="str">
        <f>IF(tbl_SalAccts[[#This Row],[Value]]=1,"Salary",IF(tbl_SalAccts[[#This Row],[Value]]=2,"Fringe",IF(tbl_SalAccts[[#This Row],[Value]]=3,"Other","")))</f>
        <v>Other</v>
      </c>
    </row>
    <row r="134" spans="2:5">
      <c r="B134" s="17">
        <v>259000</v>
      </c>
      <c r="C134" t="s">
        <v>260</v>
      </c>
      <c r="D134">
        <v>3</v>
      </c>
      <c r="E134" t="str">
        <f>IF(tbl_SalAccts[[#This Row],[Value]]=1,"Salary",IF(tbl_SalAccts[[#This Row],[Value]]=2,"Fringe",IF(tbl_SalAccts[[#This Row],[Value]]=3,"Other","")))</f>
        <v>Other</v>
      </c>
    </row>
    <row r="135" spans="2:5">
      <c r="B135" s="17">
        <v>259010</v>
      </c>
      <c r="C135" t="s">
        <v>261</v>
      </c>
      <c r="D135">
        <v>3</v>
      </c>
      <c r="E135" t="str">
        <f>IF(tbl_SalAccts[[#This Row],[Value]]=1,"Salary",IF(tbl_SalAccts[[#This Row],[Value]]=2,"Fringe",IF(tbl_SalAccts[[#This Row],[Value]]=3,"Other","")))</f>
        <v>Other</v>
      </c>
    </row>
    <row r="136" spans="2:5">
      <c r="B136" s="17">
        <v>264000</v>
      </c>
      <c r="C136" t="s">
        <v>262</v>
      </c>
      <c r="D136">
        <v>3</v>
      </c>
      <c r="E136" t="str">
        <f>IF(tbl_SalAccts[[#This Row],[Value]]=1,"Salary",IF(tbl_SalAccts[[#This Row],[Value]]=2,"Fringe",IF(tbl_SalAccts[[#This Row],[Value]]=3,"Other","")))</f>
        <v>Other</v>
      </c>
    </row>
    <row r="137" spans="2:5">
      <c r="B137" s="17">
        <v>265000</v>
      </c>
      <c r="C137" t="s">
        <v>263</v>
      </c>
      <c r="D137">
        <v>3</v>
      </c>
      <c r="E137" t="str">
        <f>IF(tbl_SalAccts[[#This Row],[Value]]=1,"Salary",IF(tbl_SalAccts[[#This Row],[Value]]=2,"Fringe",IF(tbl_SalAccts[[#This Row],[Value]]=3,"Other","")))</f>
        <v>Other</v>
      </c>
    </row>
    <row r="138" spans="2:5">
      <c r="B138" s="17">
        <v>266000</v>
      </c>
      <c r="C138" t="s">
        <v>264</v>
      </c>
      <c r="D138">
        <v>3</v>
      </c>
      <c r="E138" t="str">
        <f>IF(tbl_SalAccts[[#This Row],[Value]]=1,"Salary",IF(tbl_SalAccts[[#This Row],[Value]]=2,"Fringe",IF(tbl_SalAccts[[#This Row],[Value]]=3,"Other","")))</f>
        <v>Other</v>
      </c>
    </row>
    <row r="139" spans="2:5">
      <c r="B139" s="17">
        <v>267000</v>
      </c>
      <c r="C139" t="s">
        <v>265</v>
      </c>
      <c r="D139">
        <v>3</v>
      </c>
      <c r="E139" t="str">
        <f>IF(tbl_SalAccts[[#This Row],[Value]]=1,"Salary",IF(tbl_SalAccts[[#This Row],[Value]]=2,"Fringe",IF(tbl_SalAccts[[#This Row],[Value]]=3,"Other","")))</f>
        <v>Other</v>
      </c>
    </row>
    <row r="140" spans="2:5">
      <c r="B140" s="17">
        <v>268000</v>
      </c>
      <c r="C140" t="s">
        <v>266</v>
      </c>
      <c r="D140">
        <v>3</v>
      </c>
      <c r="E140" t="str">
        <f>IF(tbl_SalAccts[[#This Row],[Value]]=1,"Salary",IF(tbl_SalAccts[[#This Row],[Value]]=2,"Fringe",IF(tbl_SalAccts[[#This Row],[Value]]=3,"Other","")))</f>
        <v>Other</v>
      </c>
    </row>
    <row r="141" spans="2:5">
      <c r="B141" s="17">
        <v>271000</v>
      </c>
      <c r="C141" t="s">
        <v>267</v>
      </c>
      <c r="D141">
        <v>3</v>
      </c>
      <c r="E141" t="str">
        <f>IF(tbl_SalAccts[[#This Row],[Value]]=1,"Salary",IF(tbl_SalAccts[[#This Row],[Value]]=2,"Fringe",IF(tbl_SalAccts[[#This Row],[Value]]=3,"Other","")))</f>
        <v>Other</v>
      </c>
    </row>
    <row r="142" spans="2:5">
      <c r="B142" s="17">
        <v>272000</v>
      </c>
      <c r="C142" t="s">
        <v>268</v>
      </c>
      <c r="D142">
        <v>3</v>
      </c>
      <c r="E142" t="str">
        <f>IF(tbl_SalAccts[[#This Row],[Value]]=1,"Salary",IF(tbl_SalAccts[[#This Row],[Value]]=2,"Fringe",IF(tbl_SalAccts[[#This Row],[Value]]=3,"Other","")))</f>
        <v>Other</v>
      </c>
    </row>
    <row r="143" spans="2:5">
      <c r="B143" s="17">
        <v>273000</v>
      </c>
      <c r="C143" t="s">
        <v>269</v>
      </c>
      <c r="D143">
        <v>3</v>
      </c>
      <c r="E143" t="str">
        <f>IF(tbl_SalAccts[[#This Row],[Value]]=1,"Salary",IF(tbl_SalAccts[[#This Row],[Value]]=2,"Fringe",IF(tbl_SalAccts[[#This Row],[Value]]=3,"Other","")))</f>
        <v>Other</v>
      </c>
    </row>
    <row r="144" spans="2:5">
      <c r="B144" s="17">
        <v>274000</v>
      </c>
      <c r="C144" t="s">
        <v>270</v>
      </c>
      <c r="D144">
        <v>3</v>
      </c>
      <c r="E144" t="str">
        <f>IF(tbl_SalAccts[[#This Row],[Value]]=1,"Salary",IF(tbl_SalAccts[[#This Row],[Value]]=2,"Fringe",IF(tbl_SalAccts[[#This Row],[Value]]=3,"Other","")))</f>
        <v>Other</v>
      </c>
    </row>
    <row r="145" spans="2:5">
      <c r="B145" s="17">
        <v>275000</v>
      </c>
      <c r="C145" t="s">
        <v>271</v>
      </c>
      <c r="D145">
        <v>3</v>
      </c>
      <c r="E145" t="str">
        <f>IF(tbl_SalAccts[[#This Row],[Value]]=1,"Salary",IF(tbl_SalAccts[[#This Row],[Value]]=2,"Fringe",IF(tbl_SalAccts[[#This Row],[Value]]=3,"Other","")))</f>
        <v>Other</v>
      </c>
    </row>
    <row r="146" spans="2:5">
      <c r="B146" s="17">
        <v>276000</v>
      </c>
      <c r="C146" t="s">
        <v>272</v>
      </c>
      <c r="D146">
        <v>3</v>
      </c>
      <c r="E146" t="str">
        <f>IF(tbl_SalAccts[[#This Row],[Value]]=1,"Salary",IF(tbl_SalAccts[[#This Row],[Value]]=2,"Fringe",IF(tbl_SalAccts[[#This Row],[Value]]=3,"Other","")))</f>
        <v>Other</v>
      </c>
    </row>
    <row r="147" spans="2:5">
      <c r="B147" s="17">
        <v>277000</v>
      </c>
      <c r="C147" t="s">
        <v>273</v>
      </c>
      <c r="D147">
        <v>3</v>
      </c>
      <c r="E147" t="str">
        <f>IF(tbl_SalAccts[[#This Row],[Value]]=1,"Salary",IF(tbl_SalAccts[[#This Row],[Value]]=2,"Fringe",IF(tbl_SalAccts[[#This Row],[Value]]=3,"Other","")))</f>
        <v>Other</v>
      </c>
    </row>
    <row r="148" spans="2:5">
      <c r="B148" s="17">
        <v>278000</v>
      </c>
      <c r="C148" t="s">
        <v>274</v>
      </c>
      <c r="D148">
        <v>3</v>
      </c>
      <c r="E148" t="str">
        <f>IF(tbl_SalAccts[[#This Row],[Value]]=1,"Salary",IF(tbl_SalAccts[[#This Row],[Value]]=2,"Fringe",IF(tbl_SalAccts[[#This Row],[Value]]=3,"Other","")))</f>
        <v>Other</v>
      </c>
    </row>
    <row r="149" spans="2:5">
      <c r="B149" s="17">
        <v>282000</v>
      </c>
      <c r="C149" t="s">
        <v>275</v>
      </c>
      <c r="D149">
        <v>3</v>
      </c>
      <c r="E149" t="str">
        <f>IF(tbl_SalAccts[[#This Row],[Value]]=1,"Salary",IF(tbl_SalAccts[[#This Row],[Value]]=2,"Fringe",IF(tbl_SalAccts[[#This Row],[Value]]=3,"Other","")))</f>
        <v>Other</v>
      </c>
    </row>
    <row r="150" spans="2:5">
      <c r="B150" s="17">
        <v>283000</v>
      </c>
      <c r="C150" t="s">
        <v>276</v>
      </c>
      <c r="D150">
        <v>3</v>
      </c>
      <c r="E150" t="str">
        <f>IF(tbl_SalAccts[[#This Row],[Value]]=1,"Salary",IF(tbl_SalAccts[[#This Row],[Value]]=2,"Fringe",IF(tbl_SalAccts[[#This Row],[Value]]=3,"Other","")))</f>
        <v>Other</v>
      </c>
    </row>
    <row r="151" spans="2:5">
      <c r="B151" s="17">
        <v>284000</v>
      </c>
      <c r="C151" t="s">
        <v>277</v>
      </c>
      <c r="D151">
        <v>3</v>
      </c>
      <c r="E151" t="str">
        <f>IF(tbl_SalAccts[[#This Row],[Value]]=1,"Salary",IF(tbl_SalAccts[[#This Row],[Value]]=2,"Fringe",IF(tbl_SalAccts[[#This Row],[Value]]=3,"Other","")))</f>
        <v>Other</v>
      </c>
    </row>
    <row r="152" spans="2:5">
      <c r="B152" s="17">
        <v>285000</v>
      </c>
      <c r="C152" t="s">
        <v>278</v>
      </c>
      <c r="D152">
        <v>3</v>
      </c>
      <c r="E152" t="str">
        <f>IF(tbl_SalAccts[[#This Row],[Value]]=1,"Salary",IF(tbl_SalAccts[[#This Row],[Value]]=2,"Fringe",IF(tbl_SalAccts[[#This Row],[Value]]=3,"Other","")))</f>
        <v>Other</v>
      </c>
    </row>
    <row r="153" spans="2:5">
      <c r="B153" s="17">
        <v>288000</v>
      </c>
      <c r="C153" t="s">
        <v>279</v>
      </c>
      <c r="D153">
        <v>3</v>
      </c>
      <c r="E153" t="str">
        <f>IF(tbl_SalAccts[[#This Row],[Value]]=1,"Salary",IF(tbl_SalAccts[[#This Row],[Value]]=2,"Fringe",IF(tbl_SalAccts[[#This Row],[Value]]=3,"Other","")))</f>
        <v>Other</v>
      </c>
    </row>
    <row r="154" spans="2:5">
      <c r="B154" s="17">
        <v>289000</v>
      </c>
      <c r="C154" t="s">
        <v>280</v>
      </c>
      <c r="D154">
        <v>3</v>
      </c>
      <c r="E154" t="str">
        <f>IF(tbl_SalAccts[[#This Row],[Value]]=1,"Salary",IF(tbl_SalAccts[[#This Row],[Value]]=2,"Fringe",IF(tbl_SalAccts[[#This Row],[Value]]=3,"Other","")))</f>
        <v>Other</v>
      </c>
    </row>
    <row r="155" spans="2:5">
      <c r="B155" s="17">
        <v>300000</v>
      </c>
      <c r="C155" t="s">
        <v>281</v>
      </c>
      <c r="D155">
        <v>3</v>
      </c>
      <c r="E155" t="str">
        <f>IF(tbl_SalAccts[[#This Row],[Value]]=1,"Salary",IF(tbl_SalAccts[[#This Row],[Value]]=2,"Fringe",IF(tbl_SalAccts[[#This Row],[Value]]=3,"Other","")))</f>
        <v>Other</v>
      </c>
    </row>
    <row r="156" spans="2:5">
      <c r="B156" s="17">
        <v>311000</v>
      </c>
      <c r="C156" t="s">
        <v>282</v>
      </c>
      <c r="D156">
        <v>3</v>
      </c>
      <c r="E156" t="str">
        <f>IF(tbl_SalAccts[[#This Row],[Value]]=1,"Salary",IF(tbl_SalAccts[[#This Row],[Value]]=2,"Fringe",IF(tbl_SalAccts[[#This Row],[Value]]=3,"Other","")))</f>
        <v>Other</v>
      </c>
    </row>
    <row r="157" spans="2:5">
      <c r="B157" s="17">
        <v>311001</v>
      </c>
      <c r="C157" t="s">
        <v>283</v>
      </c>
      <c r="D157">
        <v>3</v>
      </c>
      <c r="E157" t="str">
        <f>IF(tbl_SalAccts[[#This Row],[Value]]=1,"Salary",IF(tbl_SalAccts[[#This Row],[Value]]=2,"Fringe",IF(tbl_SalAccts[[#This Row],[Value]]=3,"Other","")))</f>
        <v>Other</v>
      </c>
    </row>
    <row r="158" spans="2:5">
      <c r="B158" s="17">
        <v>311002</v>
      </c>
      <c r="C158" t="s">
        <v>284</v>
      </c>
      <c r="D158">
        <v>3</v>
      </c>
      <c r="E158" t="str">
        <f>IF(tbl_SalAccts[[#This Row],[Value]]=1,"Salary",IF(tbl_SalAccts[[#This Row],[Value]]=2,"Fringe",IF(tbl_SalAccts[[#This Row],[Value]]=3,"Other","")))</f>
        <v>Other</v>
      </c>
    </row>
    <row r="159" spans="2:5">
      <c r="B159" s="17">
        <v>311003</v>
      </c>
      <c r="C159" t="s">
        <v>285</v>
      </c>
      <c r="D159">
        <v>3</v>
      </c>
      <c r="E159" t="str">
        <f>IF(tbl_SalAccts[[#This Row],[Value]]=1,"Salary",IF(tbl_SalAccts[[#This Row],[Value]]=2,"Fringe",IF(tbl_SalAccts[[#This Row],[Value]]=3,"Other","")))</f>
        <v>Other</v>
      </c>
    </row>
    <row r="160" spans="2:5">
      <c r="B160" s="17">
        <v>311004</v>
      </c>
      <c r="C160" t="s">
        <v>286</v>
      </c>
      <c r="D160">
        <v>3</v>
      </c>
      <c r="E160" t="str">
        <f>IF(tbl_SalAccts[[#This Row],[Value]]=1,"Salary",IF(tbl_SalAccts[[#This Row],[Value]]=2,"Fringe",IF(tbl_SalAccts[[#This Row],[Value]]=3,"Other","")))</f>
        <v>Other</v>
      </c>
    </row>
    <row r="161" spans="2:5">
      <c r="B161" s="17">
        <v>311005</v>
      </c>
      <c r="C161" t="s">
        <v>287</v>
      </c>
      <c r="D161">
        <v>3</v>
      </c>
      <c r="E161" t="str">
        <f>IF(tbl_SalAccts[[#This Row],[Value]]=1,"Salary",IF(tbl_SalAccts[[#This Row],[Value]]=2,"Fringe",IF(tbl_SalAccts[[#This Row],[Value]]=3,"Other","")))</f>
        <v>Other</v>
      </c>
    </row>
    <row r="162" spans="2:5">
      <c r="B162" s="17">
        <v>311009</v>
      </c>
      <c r="C162" t="s">
        <v>288</v>
      </c>
      <c r="D162">
        <v>3</v>
      </c>
      <c r="E162" t="str">
        <f>IF(tbl_SalAccts[[#This Row],[Value]]=1,"Salary",IF(tbl_SalAccts[[#This Row],[Value]]=2,"Fringe",IF(tbl_SalAccts[[#This Row],[Value]]=3,"Other","")))</f>
        <v>Other</v>
      </c>
    </row>
    <row r="163" spans="2:5">
      <c r="B163" s="17">
        <v>311010</v>
      </c>
      <c r="C163" t="s">
        <v>289</v>
      </c>
      <c r="D163">
        <v>3</v>
      </c>
      <c r="E163" t="str">
        <f>IF(tbl_SalAccts[[#This Row],[Value]]=1,"Salary",IF(tbl_SalAccts[[#This Row],[Value]]=2,"Fringe",IF(tbl_SalAccts[[#This Row],[Value]]=3,"Other","")))</f>
        <v>Other</v>
      </c>
    </row>
    <row r="164" spans="2:5">
      <c r="B164" s="17">
        <v>311011</v>
      </c>
      <c r="C164" t="s">
        <v>290</v>
      </c>
      <c r="D164">
        <v>3</v>
      </c>
      <c r="E164" t="str">
        <f>IF(tbl_SalAccts[[#This Row],[Value]]=1,"Salary",IF(tbl_SalAccts[[#This Row],[Value]]=2,"Fringe",IF(tbl_SalAccts[[#This Row],[Value]]=3,"Other","")))</f>
        <v>Other</v>
      </c>
    </row>
    <row r="165" spans="2:5">
      <c r="B165" s="17">
        <v>311012</v>
      </c>
      <c r="C165" t="s">
        <v>291</v>
      </c>
      <c r="D165">
        <v>3</v>
      </c>
      <c r="E165" t="str">
        <f>IF(tbl_SalAccts[[#This Row],[Value]]=1,"Salary",IF(tbl_SalAccts[[#This Row],[Value]]=2,"Fringe",IF(tbl_SalAccts[[#This Row],[Value]]=3,"Other","")))</f>
        <v>Other</v>
      </c>
    </row>
    <row r="166" spans="2:5">
      <c r="B166" s="17">
        <v>311013</v>
      </c>
      <c r="C166" t="s">
        <v>292</v>
      </c>
      <c r="D166">
        <v>3</v>
      </c>
      <c r="E166" t="str">
        <f>IF(tbl_SalAccts[[#This Row],[Value]]=1,"Salary",IF(tbl_SalAccts[[#This Row],[Value]]=2,"Fringe",IF(tbl_SalAccts[[#This Row],[Value]]=3,"Other","")))</f>
        <v>Other</v>
      </c>
    </row>
    <row r="167" spans="2:5">
      <c r="B167" s="17">
        <v>311014</v>
      </c>
      <c r="C167" t="s">
        <v>293</v>
      </c>
      <c r="D167">
        <v>3</v>
      </c>
      <c r="E167" t="str">
        <f>IF(tbl_SalAccts[[#This Row],[Value]]=1,"Salary",IF(tbl_SalAccts[[#This Row],[Value]]=2,"Fringe",IF(tbl_SalAccts[[#This Row],[Value]]=3,"Other","")))</f>
        <v>Other</v>
      </c>
    </row>
    <row r="168" spans="2:5">
      <c r="B168" s="17">
        <v>311015</v>
      </c>
      <c r="C168" t="s">
        <v>294</v>
      </c>
      <c r="D168">
        <v>3</v>
      </c>
      <c r="E168" t="str">
        <f>IF(tbl_SalAccts[[#This Row],[Value]]=1,"Salary",IF(tbl_SalAccts[[#This Row],[Value]]=2,"Fringe",IF(tbl_SalAccts[[#This Row],[Value]]=3,"Other","")))</f>
        <v>Other</v>
      </c>
    </row>
    <row r="169" spans="2:5">
      <c r="B169" s="17">
        <v>311016</v>
      </c>
      <c r="C169" t="s">
        <v>295</v>
      </c>
      <c r="D169">
        <v>3</v>
      </c>
      <c r="E169" t="str">
        <f>IF(tbl_SalAccts[[#This Row],[Value]]=1,"Salary",IF(tbl_SalAccts[[#This Row],[Value]]=2,"Fringe",IF(tbl_SalAccts[[#This Row],[Value]]=3,"Other","")))</f>
        <v>Other</v>
      </c>
    </row>
    <row r="170" spans="2:5">
      <c r="B170" s="17">
        <v>311017</v>
      </c>
      <c r="C170" t="s">
        <v>296</v>
      </c>
      <c r="D170">
        <v>3</v>
      </c>
      <c r="E170" t="str">
        <f>IF(tbl_SalAccts[[#This Row],[Value]]=1,"Salary",IF(tbl_SalAccts[[#This Row],[Value]]=2,"Fringe",IF(tbl_SalAccts[[#This Row],[Value]]=3,"Other","")))</f>
        <v>Other</v>
      </c>
    </row>
    <row r="171" spans="2:5">
      <c r="B171" s="17">
        <v>311018</v>
      </c>
      <c r="C171" t="s">
        <v>297</v>
      </c>
      <c r="D171">
        <v>3</v>
      </c>
      <c r="E171" t="str">
        <f>IF(tbl_SalAccts[[#This Row],[Value]]=1,"Salary",IF(tbl_SalAccts[[#This Row],[Value]]=2,"Fringe",IF(tbl_SalAccts[[#This Row],[Value]]=3,"Other","")))</f>
        <v>Other</v>
      </c>
    </row>
    <row r="172" spans="2:5">
      <c r="B172" s="17">
        <v>311019</v>
      </c>
      <c r="C172" t="s">
        <v>298</v>
      </c>
      <c r="D172">
        <v>3</v>
      </c>
      <c r="E172" t="str">
        <f>IF(tbl_SalAccts[[#This Row],[Value]]=1,"Salary",IF(tbl_SalAccts[[#This Row],[Value]]=2,"Fringe",IF(tbl_SalAccts[[#This Row],[Value]]=3,"Other","")))</f>
        <v>Other</v>
      </c>
    </row>
    <row r="173" spans="2:5">
      <c r="B173" s="17">
        <v>311020</v>
      </c>
      <c r="C173" t="s">
        <v>299</v>
      </c>
      <c r="D173">
        <v>3</v>
      </c>
      <c r="E173" t="str">
        <f>IF(tbl_SalAccts[[#This Row],[Value]]=1,"Salary",IF(tbl_SalAccts[[#This Row],[Value]]=2,"Fringe",IF(tbl_SalAccts[[#This Row],[Value]]=3,"Other","")))</f>
        <v>Other</v>
      </c>
    </row>
    <row r="174" spans="2:5">
      <c r="B174" s="17">
        <v>311021</v>
      </c>
      <c r="C174" t="s">
        <v>300</v>
      </c>
      <c r="D174">
        <v>3</v>
      </c>
      <c r="E174" t="str">
        <f>IF(tbl_SalAccts[[#This Row],[Value]]=1,"Salary",IF(tbl_SalAccts[[#This Row],[Value]]=2,"Fringe",IF(tbl_SalAccts[[#This Row],[Value]]=3,"Other","")))</f>
        <v>Other</v>
      </c>
    </row>
    <row r="175" spans="2:5">
      <c r="B175" s="17">
        <v>311022</v>
      </c>
      <c r="C175" t="s">
        <v>301</v>
      </c>
      <c r="D175">
        <v>3</v>
      </c>
      <c r="E175" t="str">
        <f>IF(tbl_SalAccts[[#This Row],[Value]]=1,"Salary",IF(tbl_SalAccts[[#This Row],[Value]]=2,"Fringe",IF(tbl_SalAccts[[#This Row],[Value]]=3,"Other","")))</f>
        <v>Other</v>
      </c>
    </row>
    <row r="176" spans="2:5">
      <c r="B176" s="17">
        <v>311023</v>
      </c>
      <c r="C176" t="s">
        <v>302</v>
      </c>
      <c r="D176">
        <v>3</v>
      </c>
      <c r="E176" t="str">
        <f>IF(tbl_SalAccts[[#This Row],[Value]]=1,"Salary",IF(tbl_SalAccts[[#This Row],[Value]]=2,"Fringe",IF(tbl_SalAccts[[#This Row],[Value]]=3,"Other","")))</f>
        <v>Other</v>
      </c>
    </row>
    <row r="177" spans="2:5">
      <c r="B177" s="17">
        <v>311099</v>
      </c>
      <c r="C177" t="s">
        <v>303</v>
      </c>
      <c r="D177">
        <v>3</v>
      </c>
      <c r="E177" t="str">
        <f>IF(tbl_SalAccts[[#This Row],[Value]]=1,"Salary",IF(tbl_SalAccts[[#This Row],[Value]]=2,"Fringe",IF(tbl_SalAccts[[#This Row],[Value]]=3,"Other","")))</f>
        <v>Other</v>
      </c>
    </row>
    <row r="178" spans="2:5">
      <c r="B178" s="17">
        <v>313000</v>
      </c>
      <c r="C178" t="s">
        <v>304</v>
      </c>
      <c r="D178">
        <v>3</v>
      </c>
      <c r="E178" t="str">
        <f>IF(tbl_SalAccts[[#This Row],[Value]]=1,"Salary",IF(tbl_SalAccts[[#This Row],[Value]]=2,"Fringe",IF(tbl_SalAccts[[#This Row],[Value]]=3,"Other","")))</f>
        <v>Other</v>
      </c>
    </row>
    <row r="179" spans="2:5">
      <c r="B179" s="17">
        <v>313001</v>
      </c>
      <c r="C179" t="s">
        <v>305</v>
      </c>
      <c r="D179">
        <v>3</v>
      </c>
      <c r="E179" t="str">
        <f>IF(tbl_SalAccts[[#This Row],[Value]]=1,"Salary",IF(tbl_SalAccts[[#This Row],[Value]]=2,"Fringe",IF(tbl_SalAccts[[#This Row],[Value]]=3,"Other","")))</f>
        <v>Other</v>
      </c>
    </row>
    <row r="180" spans="2:5">
      <c r="B180" s="17">
        <v>321000</v>
      </c>
      <c r="C180" t="s">
        <v>306</v>
      </c>
      <c r="D180">
        <v>3</v>
      </c>
      <c r="E180" t="str">
        <f>IF(tbl_SalAccts[[#This Row],[Value]]=1,"Salary",IF(tbl_SalAccts[[#This Row],[Value]]=2,"Fringe",IF(tbl_SalAccts[[#This Row],[Value]]=3,"Other","")))</f>
        <v>Other</v>
      </c>
    </row>
    <row r="181" spans="2:5">
      <c r="B181" s="17">
        <v>324000</v>
      </c>
      <c r="C181" t="s">
        <v>307</v>
      </c>
      <c r="D181">
        <v>3</v>
      </c>
      <c r="E181" t="str">
        <f>IF(tbl_SalAccts[[#This Row],[Value]]=1,"Salary",IF(tbl_SalAccts[[#This Row],[Value]]=2,"Fringe",IF(tbl_SalAccts[[#This Row],[Value]]=3,"Other","")))</f>
        <v>Other</v>
      </c>
    </row>
    <row r="182" spans="2:5">
      <c r="B182" s="17">
        <v>329000</v>
      </c>
      <c r="C182" t="s">
        <v>308</v>
      </c>
      <c r="D182">
        <v>3</v>
      </c>
      <c r="E182" t="str">
        <f>IF(tbl_SalAccts[[#This Row],[Value]]=1,"Salary",IF(tbl_SalAccts[[#This Row],[Value]]=2,"Fringe",IF(tbl_SalAccts[[#This Row],[Value]]=3,"Other","")))</f>
        <v>Other</v>
      </c>
    </row>
    <row r="183" spans="2:5">
      <c r="B183" s="17">
        <v>331000</v>
      </c>
      <c r="C183" t="s">
        <v>309</v>
      </c>
      <c r="D183">
        <v>3</v>
      </c>
      <c r="E183" t="str">
        <f>IF(tbl_SalAccts[[#This Row],[Value]]=1,"Salary",IF(tbl_SalAccts[[#This Row],[Value]]=2,"Fringe",IF(tbl_SalAccts[[#This Row],[Value]]=3,"Other","")))</f>
        <v>Other</v>
      </c>
    </row>
    <row r="184" spans="2:5">
      <c r="B184" s="17">
        <v>331100</v>
      </c>
      <c r="C184" t="s">
        <v>310</v>
      </c>
      <c r="D184">
        <v>3</v>
      </c>
      <c r="E184" t="str">
        <f>IF(tbl_SalAccts[[#This Row],[Value]]=1,"Salary",IF(tbl_SalAccts[[#This Row],[Value]]=2,"Fringe",IF(tbl_SalAccts[[#This Row],[Value]]=3,"Other","")))</f>
        <v>Other</v>
      </c>
    </row>
    <row r="185" spans="2:5">
      <c r="B185" s="17">
        <v>351000</v>
      </c>
      <c r="C185" t="s">
        <v>311</v>
      </c>
      <c r="D185">
        <v>3</v>
      </c>
      <c r="E185" t="str">
        <f>IF(tbl_SalAccts[[#This Row],[Value]]=1,"Salary",IF(tbl_SalAccts[[#This Row],[Value]]=2,"Fringe",IF(tbl_SalAccts[[#This Row],[Value]]=3,"Other","")))</f>
        <v>Other</v>
      </c>
    </row>
    <row r="186" spans="2:5">
      <c r="B186" s="17">
        <v>352000</v>
      </c>
      <c r="C186" t="s">
        <v>312</v>
      </c>
      <c r="D186">
        <v>3</v>
      </c>
      <c r="E186" t="str">
        <f>IF(tbl_SalAccts[[#This Row],[Value]]=1,"Salary",IF(tbl_SalAccts[[#This Row],[Value]]=2,"Fringe",IF(tbl_SalAccts[[#This Row],[Value]]=3,"Other","")))</f>
        <v>Other</v>
      </c>
    </row>
    <row r="187" spans="2:5">
      <c r="B187" s="17">
        <v>353000</v>
      </c>
      <c r="C187" t="s">
        <v>313</v>
      </c>
      <c r="D187">
        <v>3</v>
      </c>
      <c r="E187" t="str">
        <f>IF(tbl_SalAccts[[#This Row],[Value]]=1,"Salary",IF(tbl_SalAccts[[#This Row],[Value]]=2,"Fringe",IF(tbl_SalAccts[[#This Row],[Value]]=3,"Other","")))</f>
        <v>Other</v>
      </c>
    </row>
    <row r="188" spans="2:5">
      <c r="B188" s="17">
        <v>355000</v>
      </c>
      <c r="C188" t="s">
        <v>314</v>
      </c>
      <c r="D188">
        <v>3</v>
      </c>
      <c r="E188" t="str">
        <f>IF(tbl_SalAccts[[#This Row],[Value]]=1,"Salary",IF(tbl_SalAccts[[#This Row],[Value]]=2,"Fringe",IF(tbl_SalAccts[[#This Row],[Value]]=3,"Other","")))</f>
        <v>Other</v>
      </c>
    </row>
    <row r="189" spans="2:5">
      <c r="B189" s="17">
        <v>357000</v>
      </c>
      <c r="C189" t="s">
        <v>315</v>
      </c>
      <c r="D189">
        <v>3</v>
      </c>
      <c r="E189" t="str">
        <f>IF(tbl_SalAccts[[#This Row],[Value]]=1,"Salary",IF(tbl_SalAccts[[#This Row],[Value]]=2,"Fringe",IF(tbl_SalAccts[[#This Row],[Value]]=3,"Other","")))</f>
        <v>Other</v>
      </c>
    </row>
    <row r="190" spans="2:5">
      <c r="B190" s="17">
        <v>358000</v>
      </c>
      <c r="C190" t="s">
        <v>316</v>
      </c>
      <c r="D190">
        <v>3</v>
      </c>
      <c r="E190" t="str">
        <f>IF(tbl_SalAccts[[#This Row],[Value]]=1,"Salary",IF(tbl_SalAccts[[#This Row],[Value]]=2,"Fringe",IF(tbl_SalAccts[[#This Row],[Value]]=3,"Other","")))</f>
        <v>Other</v>
      </c>
    </row>
    <row r="191" spans="2:5">
      <c r="B191" s="17">
        <v>359000</v>
      </c>
      <c r="C191" t="s">
        <v>317</v>
      </c>
      <c r="D191">
        <v>3</v>
      </c>
      <c r="E191" t="str">
        <f>IF(tbl_SalAccts[[#This Row],[Value]]=1,"Salary",IF(tbl_SalAccts[[#This Row],[Value]]=2,"Fringe",IF(tbl_SalAccts[[#This Row],[Value]]=3,"Other","")))</f>
        <v>Other</v>
      </c>
    </row>
    <row r="192" spans="2:5">
      <c r="B192" s="17">
        <v>361000</v>
      </c>
      <c r="C192" t="s">
        <v>318</v>
      </c>
      <c r="D192">
        <v>3</v>
      </c>
      <c r="E192" t="str">
        <f>IF(tbl_SalAccts[[#This Row],[Value]]=1,"Salary",IF(tbl_SalAccts[[#This Row],[Value]]=2,"Fringe",IF(tbl_SalAccts[[#This Row],[Value]]=3,"Other","")))</f>
        <v>Other</v>
      </c>
    </row>
    <row r="193" spans="2:5">
      <c r="B193" s="17">
        <v>361900</v>
      </c>
      <c r="C193" t="s">
        <v>319</v>
      </c>
      <c r="D193">
        <v>3</v>
      </c>
      <c r="E193" t="str">
        <f>IF(tbl_SalAccts[[#This Row],[Value]]=1,"Salary",IF(tbl_SalAccts[[#This Row],[Value]]=2,"Fringe",IF(tbl_SalAccts[[#This Row],[Value]]=3,"Other","")))</f>
        <v>Other</v>
      </c>
    </row>
    <row r="194" spans="2:5">
      <c r="B194" s="17">
        <v>363900</v>
      </c>
      <c r="C194" t="s">
        <v>320</v>
      </c>
      <c r="D194">
        <v>3</v>
      </c>
      <c r="E194" t="str">
        <f>IF(tbl_SalAccts[[#This Row],[Value]]=1,"Salary",IF(tbl_SalAccts[[#This Row],[Value]]=2,"Fringe",IF(tbl_SalAccts[[#This Row],[Value]]=3,"Other","")))</f>
        <v>Other</v>
      </c>
    </row>
    <row r="195" spans="2:5">
      <c r="B195" s="17">
        <v>364900</v>
      </c>
      <c r="C195" t="s">
        <v>321</v>
      </c>
      <c r="D195">
        <v>3</v>
      </c>
      <c r="E195" t="str">
        <f>IF(tbl_SalAccts[[#This Row],[Value]]=1,"Salary",IF(tbl_SalAccts[[#This Row],[Value]]=2,"Fringe",IF(tbl_SalAccts[[#This Row],[Value]]=3,"Other","")))</f>
        <v>Other</v>
      </c>
    </row>
    <row r="196" spans="2:5">
      <c r="B196" s="17">
        <v>365900</v>
      </c>
      <c r="C196" t="s">
        <v>322</v>
      </c>
      <c r="D196">
        <v>3</v>
      </c>
      <c r="E196" t="str">
        <f>IF(tbl_SalAccts[[#This Row],[Value]]=1,"Salary",IF(tbl_SalAccts[[#This Row],[Value]]=2,"Fringe",IF(tbl_SalAccts[[#This Row],[Value]]=3,"Other","")))</f>
        <v>Other</v>
      </c>
    </row>
    <row r="197" spans="2:5">
      <c r="B197" s="17">
        <v>385000</v>
      </c>
      <c r="C197" t="s">
        <v>323</v>
      </c>
      <c r="D197">
        <v>3</v>
      </c>
      <c r="E197" t="str">
        <f>IF(tbl_SalAccts[[#This Row],[Value]]=1,"Salary",IF(tbl_SalAccts[[#This Row],[Value]]=2,"Fringe",IF(tbl_SalAccts[[#This Row],[Value]]=3,"Other","")))</f>
        <v>Other</v>
      </c>
    </row>
    <row r="198" spans="2:5">
      <c r="B198" s="17">
        <v>386000</v>
      </c>
      <c r="C198" t="s">
        <v>324</v>
      </c>
      <c r="D198">
        <v>3</v>
      </c>
      <c r="E198" t="str">
        <f>IF(tbl_SalAccts[[#This Row],[Value]]=1,"Salary",IF(tbl_SalAccts[[#This Row],[Value]]=2,"Fringe",IF(tbl_SalAccts[[#This Row],[Value]]=3,"Other","")))</f>
        <v>Other</v>
      </c>
    </row>
    <row r="199" spans="2:5">
      <c r="B199" s="17">
        <v>387000</v>
      </c>
      <c r="C199" t="s">
        <v>325</v>
      </c>
      <c r="D199">
        <v>3</v>
      </c>
      <c r="E199" t="str">
        <f>IF(tbl_SalAccts[[#This Row],[Value]]=1,"Salary",IF(tbl_SalAccts[[#This Row],[Value]]=2,"Fringe",IF(tbl_SalAccts[[#This Row],[Value]]=3,"Other","")))</f>
        <v>Other</v>
      </c>
    </row>
    <row r="200" spans="2:5">
      <c r="B200" s="17">
        <v>389000</v>
      </c>
      <c r="C200" t="s">
        <v>326</v>
      </c>
      <c r="D200">
        <v>3</v>
      </c>
      <c r="E200" t="str">
        <f>IF(tbl_SalAccts[[#This Row],[Value]]=1,"Salary",IF(tbl_SalAccts[[#This Row],[Value]]=2,"Fringe",IF(tbl_SalAccts[[#This Row],[Value]]=3,"Other","")))</f>
        <v>Other</v>
      </c>
    </row>
    <row r="201" spans="2:5">
      <c r="B201" s="17">
        <v>389100</v>
      </c>
      <c r="C201" t="s">
        <v>327</v>
      </c>
      <c r="D201">
        <v>3</v>
      </c>
      <c r="E201" t="str">
        <f>IF(tbl_SalAccts[[#This Row],[Value]]=1,"Salary",IF(tbl_SalAccts[[#This Row],[Value]]=2,"Fringe",IF(tbl_SalAccts[[#This Row],[Value]]=3,"Other","")))</f>
        <v>Other</v>
      </c>
    </row>
    <row r="202" spans="2:5">
      <c r="B202" s="17">
        <v>389200</v>
      </c>
      <c r="C202" t="s">
        <v>328</v>
      </c>
      <c r="D202">
        <v>3</v>
      </c>
      <c r="E202" t="str">
        <f>IF(tbl_SalAccts[[#This Row],[Value]]=1,"Salary",IF(tbl_SalAccts[[#This Row],[Value]]=2,"Fringe",IF(tbl_SalAccts[[#This Row],[Value]]=3,"Other","")))</f>
        <v>Other</v>
      </c>
    </row>
    <row r="203" spans="2:5">
      <c r="B203" s="17">
        <v>389300</v>
      </c>
      <c r="C203" t="s">
        <v>329</v>
      </c>
      <c r="D203">
        <v>3</v>
      </c>
      <c r="E203" t="str">
        <f>IF(tbl_SalAccts[[#This Row],[Value]]=1,"Salary",IF(tbl_SalAccts[[#This Row],[Value]]=2,"Fringe",IF(tbl_SalAccts[[#This Row],[Value]]=3,"Other","")))</f>
        <v>Other</v>
      </c>
    </row>
    <row r="204" spans="2:5">
      <c r="B204" s="17">
        <v>389400</v>
      </c>
      <c r="C204" t="s">
        <v>330</v>
      </c>
      <c r="D204">
        <v>3</v>
      </c>
      <c r="E204" t="str">
        <f>IF(tbl_SalAccts[[#This Row],[Value]]=1,"Salary",IF(tbl_SalAccts[[#This Row],[Value]]=2,"Fringe",IF(tbl_SalAccts[[#This Row],[Value]]=3,"Other","")))</f>
        <v>Other</v>
      </c>
    </row>
    <row r="205" spans="2:5">
      <c r="B205" s="17">
        <v>399000</v>
      </c>
      <c r="C205" t="s">
        <v>331</v>
      </c>
      <c r="D205">
        <v>3</v>
      </c>
      <c r="E205" t="str">
        <f>IF(tbl_SalAccts[[#This Row],[Value]]=1,"Salary",IF(tbl_SalAccts[[#This Row],[Value]]=2,"Fringe",IF(tbl_SalAccts[[#This Row],[Value]]=3,"Other","")))</f>
        <v>Other</v>
      </c>
    </row>
    <row r="206" spans="2:5">
      <c r="B206" s="17">
        <v>399001</v>
      </c>
      <c r="C206" t="s">
        <v>332</v>
      </c>
      <c r="D206">
        <v>3</v>
      </c>
      <c r="E206" t="str">
        <f>IF(tbl_SalAccts[[#This Row],[Value]]=1,"Salary",IF(tbl_SalAccts[[#This Row],[Value]]=2,"Fringe",IF(tbl_SalAccts[[#This Row],[Value]]=3,"Other","")))</f>
        <v>Other</v>
      </c>
    </row>
    <row r="207" spans="2:5">
      <c r="B207" s="17">
        <v>399100</v>
      </c>
      <c r="C207" t="s">
        <v>333</v>
      </c>
      <c r="D207">
        <v>3</v>
      </c>
      <c r="E207" t="str">
        <f>IF(tbl_SalAccts[[#This Row],[Value]]=1,"Salary",IF(tbl_SalAccts[[#This Row],[Value]]=2,"Fringe",IF(tbl_SalAccts[[#This Row],[Value]]=3,"Other","")))</f>
        <v>Other</v>
      </c>
    </row>
    <row r="208" spans="2:5">
      <c r="B208" s="17">
        <v>399102</v>
      </c>
      <c r="C208" t="s">
        <v>334</v>
      </c>
      <c r="D208">
        <v>3</v>
      </c>
      <c r="E208" t="str">
        <f>IF(tbl_SalAccts[[#This Row],[Value]]=1,"Salary",IF(tbl_SalAccts[[#This Row],[Value]]=2,"Fringe",IF(tbl_SalAccts[[#This Row],[Value]]=3,"Other","")))</f>
        <v>Other</v>
      </c>
    </row>
    <row r="209" spans="2:5">
      <c r="B209" s="17">
        <v>400000</v>
      </c>
      <c r="C209" t="s">
        <v>335</v>
      </c>
      <c r="D209">
        <v>3</v>
      </c>
      <c r="E209" t="str">
        <f>IF(tbl_SalAccts[[#This Row],[Value]]=1,"Salary",IF(tbl_SalAccts[[#This Row],[Value]]=2,"Fringe",IF(tbl_SalAccts[[#This Row],[Value]]=3,"Other","")))</f>
        <v>Other</v>
      </c>
    </row>
    <row r="210" spans="2:5">
      <c r="B210" s="17">
        <v>451000</v>
      </c>
      <c r="C210" t="s">
        <v>336</v>
      </c>
      <c r="D210">
        <v>3</v>
      </c>
      <c r="E210" t="str">
        <f>IF(tbl_SalAccts[[#This Row],[Value]]=1,"Salary",IF(tbl_SalAccts[[#This Row],[Value]]=2,"Fringe",IF(tbl_SalAccts[[#This Row],[Value]]=3,"Other","")))</f>
        <v>Other</v>
      </c>
    </row>
    <row r="211" spans="2:5">
      <c r="B211" s="17">
        <v>461000</v>
      </c>
      <c r="C211" t="s">
        <v>337</v>
      </c>
      <c r="D211">
        <v>3</v>
      </c>
      <c r="E211" t="str">
        <f>IF(tbl_SalAccts[[#This Row],[Value]]=1,"Salary",IF(tbl_SalAccts[[#This Row],[Value]]=2,"Fringe",IF(tbl_SalAccts[[#This Row],[Value]]=3,"Other","")))</f>
        <v>Other</v>
      </c>
    </row>
    <row r="212" spans="2:5">
      <c r="B212" s="17">
        <v>461010</v>
      </c>
      <c r="C212" t="s">
        <v>338</v>
      </c>
      <c r="D212">
        <v>3</v>
      </c>
      <c r="E212" t="str">
        <f>IF(tbl_SalAccts[[#This Row],[Value]]=1,"Salary",IF(tbl_SalAccts[[#This Row],[Value]]=2,"Fringe",IF(tbl_SalAccts[[#This Row],[Value]]=3,"Other","")))</f>
        <v>Other</v>
      </c>
    </row>
    <row r="213" spans="2:5">
      <c r="B213" s="17">
        <v>461900</v>
      </c>
      <c r="C213" t="s">
        <v>339</v>
      </c>
      <c r="D213">
        <v>3</v>
      </c>
      <c r="E213" t="str">
        <f>IF(tbl_SalAccts[[#This Row],[Value]]=1,"Salary",IF(tbl_SalAccts[[#This Row],[Value]]=2,"Fringe",IF(tbl_SalAccts[[#This Row],[Value]]=3,"Other","")))</f>
        <v>Other</v>
      </c>
    </row>
    <row r="214" spans="2:5">
      <c r="B214" s="17">
        <v>463000</v>
      </c>
      <c r="C214" t="s">
        <v>340</v>
      </c>
      <c r="D214">
        <v>3</v>
      </c>
      <c r="E214" t="str">
        <f>IF(tbl_SalAccts[[#This Row],[Value]]=1,"Salary",IF(tbl_SalAccts[[#This Row],[Value]]=2,"Fringe",IF(tbl_SalAccts[[#This Row],[Value]]=3,"Other","")))</f>
        <v>Other</v>
      </c>
    </row>
    <row r="215" spans="2:5">
      <c r="B215" s="17">
        <v>463900</v>
      </c>
      <c r="C215" t="s">
        <v>341</v>
      </c>
      <c r="D215">
        <v>3</v>
      </c>
      <c r="E215" t="str">
        <f>IF(tbl_SalAccts[[#This Row],[Value]]=1,"Salary",IF(tbl_SalAccts[[#This Row],[Value]]=2,"Fringe",IF(tbl_SalAccts[[#This Row],[Value]]=3,"Other","")))</f>
        <v>Other</v>
      </c>
    </row>
    <row r="216" spans="2:5">
      <c r="B216" s="17">
        <v>464000</v>
      </c>
      <c r="C216" t="s">
        <v>342</v>
      </c>
      <c r="D216">
        <v>3</v>
      </c>
      <c r="E216" t="str">
        <f>IF(tbl_SalAccts[[#This Row],[Value]]=1,"Salary",IF(tbl_SalAccts[[#This Row],[Value]]=2,"Fringe",IF(tbl_SalAccts[[#This Row],[Value]]=3,"Other","")))</f>
        <v>Other</v>
      </c>
    </row>
    <row r="217" spans="2:5">
      <c r="B217" s="17">
        <v>464900</v>
      </c>
      <c r="C217" t="s">
        <v>343</v>
      </c>
      <c r="D217">
        <v>3</v>
      </c>
      <c r="E217" t="str">
        <f>IF(tbl_SalAccts[[#This Row],[Value]]=1,"Salary",IF(tbl_SalAccts[[#This Row],[Value]]=2,"Fringe",IF(tbl_SalAccts[[#This Row],[Value]]=3,"Other","")))</f>
        <v>Other</v>
      </c>
    </row>
    <row r="218" spans="2:5">
      <c r="B218" s="17">
        <v>465000</v>
      </c>
      <c r="C218" t="s">
        <v>344</v>
      </c>
      <c r="D218">
        <v>3</v>
      </c>
      <c r="E218" t="str">
        <f>IF(tbl_SalAccts[[#This Row],[Value]]=1,"Salary",IF(tbl_SalAccts[[#This Row],[Value]]=2,"Fringe",IF(tbl_SalAccts[[#This Row],[Value]]=3,"Other","")))</f>
        <v>Other</v>
      </c>
    </row>
    <row r="219" spans="2:5">
      <c r="B219" s="17">
        <v>465900</v>
      </c>
      <c r="C219" t="s">
        <v>345</v>
      </c>
      <c r="D219">
        <v>3</v>
      </c>
      <c r="E219" t="str">
        <f>IF(tbl_SalAccts[[#This Row],[Value]]=1,"Salary",IF(tbl_SalAccts[[#This Row],[Value]]=2,"Fringe",IF(tbl_SalAccts[[#This Row],[Value]]=3,"Other","")))</f>
        <v>Other</v>
      </c>
    </row>
    <row r="220" spans="2:5">
      <c r="B220" s="17">
        <v>469000</v>
      </c>
      <c r="C220" t="s">
        <v>346</v>
      </c>
      <c r="D220">
        <v>3</v>
      </c>
      <c r="E220" t="str">
        <f>IF(tbl_SalAccts[[#This Row],[Value]]=1,"Salary",IF(tbl_SalAccts[[#This Row],[Value]]=2,"Fringe",IF(tbl_SalAccts[[#This Row],[Value]]=3,"Other","")))</f>
        <v>Other</v>
      </c>
    </row>
    <row r="221" spans="2:5">
      <c r="B221" s="17">
        <v>485000</v>
      </c>
      <c r="C221" t="s">
        <v>347</v>
      </c>
      <c r="D221">
        <v>3</v>
      </c>
      <c r="E221" t="str">
        <f>IF(tbl_SalAccts[[#This Row],[Value]]=1,"Salary",IF(tbl_SalAccts[[#This Row],[Value]]=2,"Fringe",IF(tbl_SalAccts[[#This Row],[Value]]=3,"Other","")))</f>
        <v>Other</v>
      </c>
    </row>
    <row r="222" spans="2:5">
      <c r="B222" s="17">
        <v>486000</v>
      </c>
      <c r="C222" t="s">
        <v>348</v>
      </c>
      <c r="D222">
        <v>3</v>
      </c>
      <c r="E222" t="str">
        <f>IF(tbl_SalAccts[[#This Row],[Value]]=1,"Salary",IF(tbl_SalAccts[[#This Row],[Value]]=2,"Fringe",IF(tbl_SalAccts[[#This Row],[Value]]=3,"Other","")))</f>
        <v>Other</v>
      </c>
    </row>
    <row r="223" spans="2:5">
      <c r="B223" s="17">
        <v>487000</v>
      </c>
      <c r="C223" t="s">
        <v>349</v>
      </c>
      <c r="D223">
        <v>3</v>
      </c>
      <c r="E223" t="str">
        <f>IF(tbl_SalAccts[[#This Row],[Value]]=1,"Salary",IF(tbl_SalAccts[[#This Row],[Value]]=2,"Fringe",IF(tbl_SalAccts[[#This Row],[Value]]=3,"Other","")))</f>
        <v>Other</v>
      </c>
    </row>
    <row r="224" spans="2:5">
      <c r="B224" s="17">
        <v>487010</v>
      </c>
      <c r="C224" t="s">
        <v>350</v>
      </c>
      <c r="D224">
        <v>3</v>
      </c>
      <c r="E224" t="str">
        <f>IF(tbl_SalAccts[[#This Row],[Value]]=1,"Salary",IF(tbl_SalAccts[[#This Row],[Value]]=2,"Fringe",IF(tbl_SalAccts[[#This Row],[Value]]=3,"Other","")))</f>
        <v>Other</v>
      </c>
    </row>
    <row r="225" spans="2:5">
      <c r="B225" s="17">
        <v>488000</v>
      </c>
      <c r="C225" t="s">
        <v>351</v>
      </c>
      <c r="D225">
        <v>3</v>
      </c>
      <c r="E225" t="str">
        <f>IF(tbl_SalAccts[[#This Row],[Value]]=1,"Salary",IF(tbl_SalAccts[[#This Row],[Value]]=2,"Fringe",IF(tbl_SalAccts[[#This Row],[Value]]=3,"Other","")))</f>
        <v>Other</v>
      </c>
    </row>
    <row r="226" spans="2:5">
      <c r="B226" s="17">
        <v>489000</v>
      </c>
      <c r="C226" t="s">
        <v>352</v>
      </c>
      <c r="D226">
        <v>3</v>
      </c>
      <c r="E226" t="str">
        <f>IF(tbl_SalAccts[[#This Row],[Value]]=1,"Salary",IF(tbl_SalAccts[[#This Row],[Value]]=2,"Fringe",IF(tbl_SalAccts[[#This Row],[Value]]=3,"Other","")))</f>
        <v>Other</v>
      </c>
    </row>
    <row r="227" spans="2:5">
      <c r="B227" s="17">
        <v>498000</v>
      </c>
      <c r="C227" t="s">
        <v>353</v>
      </c>
      <c r="D227">
        <v>3</v>
      </c>
      <c r="E227" t="str">
        <f>IF(tbl_SalAccts[[#This Row],[Value]]=1,"Salary",IF(tbl_SalAccts[[#This Row],[Value]]=2,"Fringe",IF(tbl_SalAccts[[#This Row],[Value]]=3,"Other","")))</f>
        <v>Other</v>
      </c>
    </row>
    <row r="228" spans="2:5">
      <c r="B228" s="17">
        <v>499000</v>
      </c>
      <c r="C228" t="s">
        <v>354</v>
      </c>
      <c r="D228">
        <v>3</v>
      </c>
      <c r="E228" t="str">
        <f>IF(tbl_SalAccts[[#This Row],[Value]]=1,"Salary",IF(tbl_SalAccts[[#This Row],[Value]]=2,"Fringe",IF(tbl_SalAccts[[#This Row],[Value]]=3,"Other","")))</f>
        <v>Other</v>
      </c>
    </row>
    <row r="229" spans="2:5">
      <c r="B229" s="17">
        <v>499100</v>
      </c>
      <c r="C229" t="s">
        <v>355</v>
      </c>
      <c r="D229">
        <v>3</v>
      </c>
      <c r="E229" t="str">
        <f>IF(tbl_SalAccts[[#This Row],[Value]]=1,"Salary",IF(tbl_SalAccts[[#This Row],[Value]]=2,"Fringe",IF(tbl_SalAccts[[#This Row],[Value]]=3,"Other","")))</f>
        <v>Other</v>
      </c>
    </row>
    <row r="230" spans="2:5">
      <c r="B230" s="17">
        <v>499102</v>
      </c>
      <c r="C230" t="s">
        <v>356</v>
      </c>
      <c r="D230">
        <v>3</v>
      </c>
      <c r="E230" t="str">
        <f>IF(tbl_SalAccts[[#This Row],[Value]]=1,"Salary",IF(tbl_SalAccts[[#This Row],[Value]]=2,"Fringe",IF(tbl_SalAccts[[#This Row],[Value]]=3,"Other","")))</f>
        <v>Other</v>
      </c>
    </row>
    <row r="231" spans="2:5">
      <c r="B231" s="17">
        <v>500000</v>
      </c>
      <c r="C231" t="s">
        <v>357</v>
      </c>
      <c r="D231">
        <v>3</v>
      </c>
      <c r="E231" t="str">
        <f>IF(tbl_SalAccts[[#This Row],[Value]]=1,"Salary",IF(tbl_SalAccts[[#This Row],[Value]]=2,"Fringe",IF(tbl_SalAccts[[#This Row],[Value]]=3,"Other","")))</f>
        <v>Other</v>
      </c>
    </row>
    <row r="232" spans="2:5">
      <c r="B232" s="17">
        <v>542000</v>
      </c>
      <c r="C232" t="s">
        <v>358</v>
      </c>
      <c r="D232">
        <v>3</v>
      </c>
      <c r="E232" t="str">
        <f>IF(tbl_SalAccts[[#This Row],[Value]]=1,"Salary",IF(tbl_SalAccts[[#This Row],[Value]]=2,"Fringe",IF(tbl_SalAccts[[#This Row],[Value]]=3,"Other","")))</f>
        <v>Other</v>
      </c>
    </row>
    <row r="233" spans="2:5">
      <c r="B233" s="17">
        <v>549000</v>
      </c>
      <c r="C233" t="s">
        <v>359</v>
      </c>
      <c r="D233">
        <v>3</v>
      </c>
      <c r="E233" t="str">
        <f>IF(tbl_SalAccts[[#This Row],[Value]]=1,"Salary",IF(tbl_SalAccts[[#This Row],[Value]]=2,"Fringe",IF(tbl_SalAccts[[#This Row],[Value]]=3,"Other","")))</f>
        <v>Other</v>
      </c>
    </row>
    <row r="234" spans="2:5">
      <c r="B234" s="17">
        <v>560800</v>
      </c>
      <c r="C234" t="s">
        <v>360</v>
      </c>
      <c r="D234">
        <v>3</v>
      </c>
      <c r="E234" t="str">
        <f>IF(tbl_SalAccts[[#This Row],[Value]]=1,"Salary",IF(tbl_SalAccts[[#This Row],[Value]]=2,"Fringe",IF(tbl_SalAccts[[#This Row],[Value]]=3,"Other","")))</f>
        <v>Other</v>
      </c>
    </row>
    <row r="235" spans="2:5">
      <c r="B235" s="17">
        <v>561100</v>
      </c>
      <c r="C235" t="s">
        <v>361</v>
      </c>
      <c r="D235">
        <v>3</v>
      </c>
      <c r="E235" t="str">
        <f>IF(tbl_SalAccts[[#This Row],[Value]]=1,"Salary",IF(tbl_SalAccts[[#This Row],[Value]]=2,"Fringe",IF(tbl_SalAccts[[#This Row],[Value]]=3,"Other","")))</f>
        <v>Other</v>
      </c>
    </row>
    <row r="236" spans="2:5">
      <c r="B236" s="17">
        <v>562100</v>
      </c>
      <c r="C236" t="s">
        <v>362</v>
      </c>
      <c r="D236">
        <v>3</v>
      </c>
      <c r="E236" t="str">
        <f>IF(tbl_SalAccts[[#This Row],[Value]]=1,"Salary",IF(tbl_SalAccts[[#This Row],[Value]]=2,"Fringe",IF(tbl_SalAccts[[#This Row],[Value]]=3,"Other","")))</f>
        <v>Other</v>
      </c>
    </row>
    <row r="237" spans="2:5">
      <c r="B237" s="17">
        <v>562200</v>
      </c>
      <c r="C237" t="s">
        <v>363</v>
      </c>
      <c r="D237">
        <v>3</v>
      </c>
      <c r="E237" t="str">
        <f>IF(tbl_SalAccts[[#This Row],[Value]]=1,"Salary",IF(tbl_SalAccts[[#This Row],[Value]]=2,"Fringe",IF(tbl_SalAccts[[#This Row],[Value]]=3,"Other","")))</f>
        <v>Other</v>
      </c>
    </row>
    <row r="238" spans="2:5">
      <c r="B238" s="17">
        <v>562300</v>
      </c>
      <c r="C238" t="s">
        <v>364</v>
      </c>
      <c r="D238">
        <v>3</v>
      </c>
      <c r="E238" t="str">
        <f>IF(tbl_SalAccts[[#This Row],[Value]]=1,"Salary",IF(tbl_SalAccts[[#This Row],[Value]]=2,"Fringe",IF(tbl_SalAccts[[#This Row],[Value]]=3,"Other","")))</f>
        <v>Other</v>
      </c>
    </row>
    <row r="239" spans="2:5">
      <c r="B239" s="17">
        <v>563000</v>
      </c>
      <c r="C239" t="s">
        <v>365</v>
      </c>
      <c r="D239">
        <v>3</v>
      </c>
      <c r="E239" t="str">
        <f>IF(tbl_SalAccts[[#This Row],[Value]]=1,"Salary",IF(tbl_SalAccts[[#This Row],[Value]]=2,"Fringe",IF(tbl_SalAccts[[#This Row],[Value]]=3,"Other","")))</f>
        <v>Other</v>
      </c>
    </row>
    <row r="240" spans="2:5">
      <c r="B240" s="17">
        <v>564000</v>
      </c>
      <c r="C240" t="s">
        <v>366</v>
      </c>
      <c r="D240">
        <v>3</v>
      </c>
      <c r="E240" t="str">
        <f>IF(tbl_SalAccts[[#This Row],[Value]]=1,"Salary",IF(tbl_SalAccts[[#This Row],[Value]]=2,"Fringe",IF(tbl_SalAccts[[#This Row],[Value]]=3,"Other","")))</f>
        <v>Other</v>
      </c>
    </row>
    <row r="241" spans="2:5">
      <c r="B241" s="17">
        <v>600000</v>
      </c>
      <c r="C241" t="s">
        <v>367</v>
      </c>
      <c r="D241">
        <v>3</v>
      </c>
      <c r="E241" t="str">
        <f>IF(tbl_SalAccts[[#This Row],[Value]]=1,"Salary",IF(tbl_SalAccts[[#This Row],[Value]]=2,"Fringe",IF(tbl_SalAccts[[#This Row],[Value]]=3,"Other","")))</f>
        <v>Other</v>
      </c>
    </row>
    <row r="242" spans="2:5">
      <c r="B242" s="17">
        <v>600001</v>
      </c>
      <c r="C242" t="s">
        <v>368</v>
      </c>
      <c r="D242">
        <v>3</v>
      </c>
      <c r="E242" t="str">
        <f>IF(tbl_SalAccts[[#This Row],[Value]]=1,"Salary",IF(tbl_SalAccts[[#This Row],[Value]]=2,"Fringe",IF(tbl_SalAccts[[#This Row],[Value]]=3,"Other","")))</f>
        <v>Other</v>
      </c>
    </row>
    <row r="243" spans="2:5">
      <c r="B243" s="17">
        <v>600015</v>
      </c>
      <c r="C243" t="s">
        <v>369</v>
      </c>
      <c r="D243">
        <v>3</v>
      </c>
      <c r="E243" t="str">
        <f>IF(tbl_SalAccts[[#This Row],[Value]]=1,"Salary",IF(tbl_SalAccts[[#This Row],[Value]]=2,"Fringe",IF(tbl_SalAccts[[#This Row],[Value]]=3,"Other","")))</f>
        <v>Other</v>
      </c>
    </row>
    <row r="244" spans="2:5">
      <c r="B244" s="17">
        <v>600111</v>
      </c>
      <c r="C244" t="s">
        <v>370</v>
      </c>
      <c r="D244">
        <v>3</v>
      </c>
      <c r="E244" t="str">
        <f>IF(tbl_SalAccts[[#This Row],[Value]]=1,"Salary",IF(tbl_SalAccts[[#This Row],[Value]]=2,"Fringe",IF(tbl_SalAccts[[#This Row],[Value]]=3,"Other","")))</f>
        <v>Other</v>
      </c>
    </row>
    <row r="245" spans="2:5">
      <c r="B245" s="17">
        <v>600112</v>
      </c>
      <c r="C245" t="s">
        <v>371</v>
      </c>
      <c r="D245">
        <v>3</v>
      </c>
      <c r="E245" t="str">
        <f>IF(tbl_SalAccts[[#This Row],[Value]]=1,"Salary",IF(tbl_SalAccts[[#This Row],[Value]]=2,"Fringe",IF(tbl_SalAccts[[#This Row],[Value]]=3,"Other","")))</f>
        <v>Other</v>
      </c>
    </row>
    <row r="246" spans="2:5">
      <c r="B246" s="17">
        <v>600113</v>
      </c>
      <c r="C246" t="s">
        <v>372</v>
      </c>
      <c r="D246">
        <v>3</v>
      </c>
      <c r="E246" t="str">
        <f>IF(tbl_SalAccts[[#This Row],[Value]]=1,"Salary",IF(tbl_SalAccts[[#This Row],[Value]]=2,"Fringe",IF(tbl_SalAccts[[#This Row],[Value]]=3,"Other","")))</f>
        <v>Other</v>
      </c>
    </row>
    <row r="247" spans="2:5">
      <c r="B247" s="17">
        <v>600114</v>
      </c>
      <c r="C247" t="s">
        <v>373</v>
      </c>
      <c r="D247">
        <v>3</v>
      </c>
      <c r="E247" t="str">
        <f>IF(tbl_SalAccts[[#This Row],[Value]]=1,"Salary",IF(tbl_SalAccts[[#This Row],[Value]]=2,"Fringe",IF(tbl_SalAccts[[#This Row],[Value]]=3,"Other","")))</f>
        <v>Other</v>
      </c>
    </row>
    <row r="248" spans="2:5">
      <c r="B248" s="17">
        <v>600221</v>
      </c>
      <c r="C248" t="s">
        <v>374</v>
      </c>
      <c r="D248">
        <v>3</v>
      </c>
      <c r="E248" t="str">
        <f>IF(tbl_SalAccts[[#This Row],[Value]]=1,"Salary",IF(tbl_SalAccts[[#This Row],[Value]]=2,"Fringe",IF(tbl_SalAccts[[#This Row],[Value]]=3,"Other","")))</f>
        <v>Other</v>
      </c>
    </row>
    <row r="249" spans="2:5">
      <c r="B249" s="17">
        <v>600222</v>
      </c>
      <c r="C249" t="s">
        <v>375</v>
      </c>
      <c r="D249">
        <v>3</v>
      </c>
      <c r="E249" t="str">
        <f>IF(tbl_SalAccts[[#This Row],[Value]]=1,"Salary",IF(tbl_SalAccts[[#This Row],[Value]]=2,"Fringe",IF(tbl_SalAccts[[#This Row],[Value]]=3,"Other","")))</f>
        <v>Other</v>
      </c>
    </row>
    <row r="250" spans="2:5">
      <c r="B250" s="17">
        <v>600501</v>
      </c>
      <c r="C250" t="s">
        <v>376</v>
      </c>
      <c r="D250">
        <v>3</v>
      </c>
      <c r="E250" t="str">
        <f>IF(tbl_SalAccts[[#This Row],[Value]]=1,"Salary",IF(tbl_SalAccts[[#This Row],[Value]]=2,"Fringe",IF(tbl_SalAccts[[#This Row],[Value]]=3,"Other","")))</f>
        <v>Other</v>
      </c>
    </row>
    <row r="251" spans="2:5">
      <c r="B251" s="17">
        <v>600502</v>
      </c>
      <c r="C251" t="s">
        <v>377</v>
      </c>
      <c r="D251">
        <v>3</v>
      </c>
      <c r="E251" t="str">
        <f>IF(tbl_SalAccts[[#This Row],[Value]]=1,"Salary",IF(tbl_SalAccts[[#This Row],[Value]]=2,"Fringe",IF(tbl_SalAccts[[#This Row],[Value]]=3,"Other","")))</f>
        <v>Other</v>
      </c>
    </row>
    <row r="252" spans="2:5">
      <c r="B252" s="17">
        <v>600503</v>
      </c>
      <c r="C252" t="s">
        <v>378</v>
      </c>
      <c r="D252">
        <v>3</v>
      </c>
      <c r="E252" t="str">
        <f>IF(tbl_SalAccts[[#This Row],[Value]]=1,"Salary",IF(tbl_SalAccts[[#This Row],[Value]]=2,"Fringe",IF(tbl_SalAccts[[#This Row],[Value]]=3,"Other","")))</f>
        <v>Other</v>
      </c>
    </row>
    <row r="253" spans="2:5">
      <c r="B253" s="17">
        <v>600504</v>
      </c>
      <c r="C253" t="s">
        <v>379</v>
      </c>
      <c r="D253">
        <v>3</v>
      </c>
      <c r="E253" t="str">
        <f>IF(tbl_SalAccts[[#This Row],[Value]]=1,"Salary",IF(tbl_SalAccts[[#This Row],[Value]]=2,"Fringe",IF(tbl_SalAccts[[#This Row],[Value]]=3,"Other","")))</f>
        <v>Other</v>
      </c>
    </row>
    <row r="254" spans="2:5">
      <c r="B254" s="17">
        <v>600505</v>
      </c>
      <c r="C254" t="s">
        <v>380</v>
      </c>
      <c r="D254">
        <v>3</v>
      </c>
      <c r="E254" t="str">
        <f>IF(tbl_SalAccts[[#This Row],[Value]]=1,"Salary",IF(tbl_SalAccts[[#This Row],[Value]]=2,"Fringe",IF(tbl_SalAccts[[#This Row],[Value]]=3,"Other","")))</f>
        <v>Other</v>
      </c>
    </row>
    <row r="255" spans="2:5">
      <c r="B255" s="17">
        <v>600551</v>
      </c>
      <c r="C255" t="s">
        <v>381</v>
      </c>
      <c r="D255">
        <v>3</v>
      </c>
      <c r="E255" t="str">
        <f>IF(tbl_SalAccts[[#This Row],[Value]]=1,"Salary",IF(tbl_SalAccts[[#This Row],[Value]]=2,"Fringe",IF(tbl_SalAccts[[#This Row],[Value]]=3,"Other","")))</f>
        <v>Other</v>
      </c>
    </row>
    <row r="256" spans="2:5">
      <c r="B256" s="17">
        <v>600552</v>
      </c>
      <c r="C256" t="s">
        <v>382</v>
      </c>
      <c r="D256">
        <v>3</v>
      </c>
      <c r="E256" t="str">
        <f>IF(tbl_SalAccts[[#This Row],[Value]]=1,"Salary",IF(tbl_SalAccts[[#This Row],[Value]]=2,"Fringe",IF(tbl_SalAccts[[#This Row],[Value]]=3,"Other","")))</f>
        <v>Other</v>
      </c>
    </row>
    <row r="257" spans="2:5">
      <c r="B257" s="17">
        <v>600553</v>
      </c>
      <c r="C257" t="s">
        <v>383</v>
      </c>
      <c r="D257">
        <v>3</v>
      </c>
      <c r="E257" t="str">
        <f>IF(tbl_SalAccts[[#This Row],[Value]]=1,"Salary",IF(tbl_SalAccts[[#This Row],[Value]]=2,"Fringe",IF(tbl_SalAccts[[#This Row],[Value]]=3,"Other","")))</f>
        <v>Other</v>
      </c>
    </row>
    <row r="258" spans="2:5">
      <c r="B258" s="17">
        <v>600554</v>
      </c>
      <c r="C258" t="s">
        <v>384</v>
      </c>
      <c r="D258">
        <v>3</v>
      </c>
      <c r="E258" t="str">
        <f>IF(tbl_SalAccts[[#This Row],[Value]]=1,"Salary",IF(tbl_SalAccts[[#This Row],[Value]]=2,"Fringe",IF(tbl_SalAccts[[#This Row],[Value]]=3,"Other","")))</f>
        <v>Other</v>
      </c>
    </row>
    <row r="259" spans="2:5">
      <c r="B259" s="17">
        <v>600555</v>
      </c>
      <c r="C259" t="s">
        <v>385</v>
      </c>
      <c r="D259">
        <v>3</v>
      </c>
      <c r="E259" t="str">
        <f>IF(tbl_SalAccts[[#This Row],[Value]]=1,"Salary",IF(tbl_SalAccts[[#This Row],[Value]]=2,"Fringe",IF(tbl_SalAccts[[#This Row],[Value]]=3,"Other","")))</f>
        <v>Other</v>
      </c>
    </row>
    <row r="260" spans="2:5">
      <c r="B260" s="17">
        <v>600556</v>
      </c>
      <c r="C260" t="s">
        <v>386</v>
      </c>
      <c r="D260">
        <v>3</v>
      </c>
      <c r="E260" t="str">
        <f>IF(tbl_SalAccts[[#This Row],[Value]]=1,"Salary",IF(tbl_SalAccts[[#This Row],[Value]]=2,"Fringe",IF(tbl_SalAccts[[#This Row],[Value]]=3,"Other","")))</f>
        <v>Other</v>
      </c>
    </row>
    <row r="261" spans="2:5">
      <c r="B261" s="17">
        <v>600557</v>
      </c>
      <c r="C261" t="s">
        <v>387</v>
      </c>
      <c r="D261">
        <v>3</v>
      </c>
      <c r="E261" t="str">
        <f>IF(tbl_SalAccts[[#This Row],[Value]]=1,"Salary",IF(tbl_SalAccts[[#This Row],[Value]]=2,"Fringe",IF(tbl_SalAccts[[#This Row],[Value]]=3,"Other","")))</f>
        <v>Other</v>
      </c>
    </row>
    <row r="262" spans="2:5">
      <c r="B262" s="17">
        <v>600558</v>
      </c>
      <c r="C262" t="s">
        <v>388</v>
      </c>
      <c r="D262">
        <v>3</v>
      </c>
      <c r="E262" t="str">
        <f>IF(tbl_SalAccts[[#This Row],[Value]]=1,"Salary",IF(tbl_SalAccts[[#This Row],[Value]]=2,"Fringe",IF(tbl_SalAccts[[#This Row],[Value]]=3,"Other","")))</f>
        <v>Other</v>
      </c>
    </row>
    <row r="263" spans="2:5">
      <c r="B263" s="17">
        <v>600559</v>
      </c>
      <c r="C263" t="s">
        <v>389</v>
      </c>
      <c r="D263">
        <v>3</v>
      </c>
      <c r="E263" t="str">
        <f>IF(tbl_SalAccts[[#This Row],[Value]]=1,"Salary",IF(tbl_SalAccts[[#This Row],[Value]]=2,"Fringe",IF(tbl_SalAccts[[#This Row],[Value]]=3,"Other","")))</f>
        <v>Other</v>
      </c>
    </row>
    <row r="264" spans="2:5">
      <c r="B264" s="17">
        <v>600560</v>
      </c>
      <c r="C264" t="s">
        <v>390</v>
      </c>
      <c r="D264">
        <v>3</v>
      </c>
      <c r="E264" t="str">
        <f>IF(tbl_SalAccts[[#This Row],[Value]]=1,"Salary",IF(tbl_SalAccts[[#This Row],[Value]]=2,"Fringe",IF(tbl_SalAccts[[#This Row],[Value]]=3,"Other","")))</f>
        <v>Other</v>
      </c>
    </row>
    <row r="265" spans="2:5">
      <c r="B265" s="17">
        <v>600561</v>
      </c>
      <c r="C265" t="s">
        <v>391</v>
      </c>
      <c r="D265">
        <v>3</v>
      </c>
      <c r="E265" t="str">
        <f>IF(tbl_SalAccts[[#This Row],[Value]]=1,"Salary",IF(tbl_SalAccts[[#This Row],[Value]]=2,"Fringe",IF(tbl_SalAccts[[#This Row],[Value]]=3,"Other","")))</f>
        <v>Other</v>
      </c>
    </row>
    <row r="266" spans="2:5">
      <c r="B266" s="17">
        <v>600562</v>
      </c>
      <c r="C266" t="s">
        <v>392</v>
      </c>
      <c r="D266">
        <v>3</v>
      </c>
      <c r="E266" t="str">
        <f>IF(tbl_SalAccts[[#This Row],[Value]]=1,"Salary",IF(tbl_SalAccts[[#This Row],[Value]]=2,"Fringe",IF(tbl_SalAccts[[#This Row],[Value]]=3,"Other","")))</f>
        <v>Other</v>
      </c>
    </row>
    <row r="267" spans="2:5">
      <c r="B267" s="17">
        <v>600563</v>
      </c>
      <c r="C267" t="s">
        <v>393</v>
      </c>
      <c r="D267">
        <v>3</v>
      </c>
      <c r="E267" t="str">
        <f>IF(tbl_SalAccts[[#This Row],[Value]]=1,"Salary",IF(tbl_SalAccts[[#This Row],[Value]]=2,"Fringe",IF(tbl_SalAccts[[#This Row],[Value]]=3,"Other","")))</f>
        <v>Other</v>
      </c>
    </row>
    <row r="268" spans="2:5">
      <c r="B268" s="17">
        <v>600564</v>
      </c>
      <c r="C268" t="s">
        <v>394</v>
      </c>
      <c r="D268">
        <v>3</v>
      </c>
      <c r="E268" t="str">
        <f>IF(tbl_SalAccts[[#This Row],[Value]]=1,"Salary",IF(tbl_SalAccts[[#This Row],[Value]]=2,"Fringe",IF(tbl_SalAccts[[#This Row],[Value]]=3,"Other","")))</f>
        <v>Other</v>
      </c>
    </row>
    <row r="269" spans="2:5">
      <c r="B269" s="17">
        <v>600565</v>
      </c>
      <c r="C269" t="s">
        <v>395</v>
      </c>
      <c r="D269">
        <v>3</v>
      </c>
      <c r="E269" t="str">
        <f>IF(tbl_SalAccts[[#This Row],[Value]]=1,"Salary",IF(tbl_SalAccts[[#This Row],[Value]]=2,"Fringe",IF(tbl_SalAccts[[#This Row],[Value]]=3,"Other","")))</f>
        <v>Other</v>
      </c>
    </row>
    <row r="270" spans="2:5">
      <c r="B270" s="17">
        <v>600599</v>
      </c>
      <c r="C270" t="s">
        <v>396</v>
      </c>
      <c r="D270">
        <v>3</v>
      </c>
      <c r="E270" t="str">
        <f>IF(tbl_SalAccts[[#This Row],[Value]]=1,"Salary",IF(tbl_SalAccts[[#This Row],[Value]]=2,"Fringe",IF(tbl_SalAccts[[#This Row],[Value]]=3,"Other","")))</f>
        <v>Other</v>
      </c>
    </row>
    <row r="271" spans="2:5">
      <c r="B271" s="17">
        <v>600701</v>
      </c>
      <c r="C271" t="s">
        <v>397</v>
      </c>
      <c r="D271">
        <v>3</v>
      </c>
      <c r="E271" t="str">
        <f>IF(tbl_SalAccts[[#This Row],[Value]]=1,"Salary",IF(tbl_SalAccts[[#This Row],[Value]]=2,"Fringe",IF(tbl_SalAccts[[#This Row],[Value]]=3,"Other","")))</f>
        <v>Other</v>
      </c>
    </row>
    <row r="272" spans="2:5">
      <c r="B272" s="17">
        <v>600702</v>
      </c>
      <c r="C272" t="s">
        <v>398</v>
      </c>
      <c r="D272">
        <v>3</v>
      </c>
      <c r="E272" t="str">
        <f>IF(tbl_SalAccts[[#This Row],[Value]]=1,"Salary",IF(tbl_SalAccts[[#This Row],[Value]]=2,"Fringe",IF(tbl_SalAccts[[#This Row],[Value]]=3,"Other","")))</f>
        <v>Other</v>
      </c>
    </row>
    <row r="273" spans="2:5">
      <c r="B273" s="17">
        <v>600703</v>
      </c>
      <c r="C273" t="s">
        <v>399</v>
      </c>
      <c r="D273">
        <v>3</v>
      </c>
      <c r="E273" t="str">
        <f>IF(tbl_SalAccts[[#This Row],[Value]]=1,"Salary",IF(tbl_SalAccts[[#This Row],[Value]]=2,"Fringe",IF(tbl_SalAccts[[#This Row],[Value]]=3,"Other","")))</f>
        <v>Other</v>
      </c>
    </row>
    <row r="274" spans="2:5">
      <c r="B274" s="17">
        <v>600705</v>
      </c>
      <c r="C274" t="s">
        <v>400</v>
      </c>
      <c r="D274">
        <v>3</v>
      </c>
      <c r="E274" t="str">
        <f>IF(tbl_SalAccts[[#This Row],[Value]]=1,"Salary",IF(tbl_SalAccts[[#This Row],[Value]]=2,"Fringe",IF(tbl_SalAccts[[#This Row],[Value]]=3,"Other","")))</f>
        <v>Other</v>
      </c>
    </row>
    <row r="275" spans="2:5">
      <c r="B275" s="17">
        <v>601011</v>
      </c>
      <c r="C275" t="s">
        <v>401</v>
      </c>
      <c r="D275">
        <v>3</v>
      </c>
      <c r="E275" t="str">
        <f>IF(tbl_SalAccts[[#This Row],[Value]]=1,"Salary",IF(tbl_SalAccts[[#This Row],[Value]]=2,"Fringe",IF(tbl_SalAccts[[#This Row],[Value]]=3,"Other","")))</f>
        <v>Other</v>
      </c>
    </row>
    <row r="276" spans="2:5">
      <c r="B276" s="17">
        <v>601101</v>
      </c>
      <c r="C276" t="s">
        <v>402</v>
      </c>
      <c r="D276">
        <v>3</v>
      </c>
      <c r="E276" t="str">
        <f>IF(tbl_SalAccts[[#This Row],[Value]]=1,"Salary",IF(tbl_SalAccts[[#This Row],[Value]]=2,"Fringe",IF(tbl_SalAccts[[#This Row],[Value]]=3,"Other","")))</f>
        <v>Other</v>
      </c>
    </row>
    <row r="277" spans="2:5">
      <c r="B277" s="17">
        <v>601102</v>
      </c>
      <c r="C277" t="s">
        <v>403</v>
      </c>
      <c r="D277">
        <v>3</v>
      </c>
      <c r="E277" t="str">
        <f>IF(tbl_SalAccts[[#This Row],[Value]]=1,"Salary",IF(tbl_SalAccts[[#This Row],[Value]]=2,"Fringe",IF(tbl_SalAccts[[#This Row],[Value]]=3,"Other","")))</f>
        <v>Other</v>
      </c>
    </row>
    <row r="278" spans="2:5">
      <c r="B278" s="17">
        <v>601103</v>
      </c>
      <c r="C278" t="s">
        <v>404</v>
      </c>
      <c r="D278">
        <v>3</v>
      </c>
      <c r="E278" t="str">
        <f>IF(tbl_SalAccts[[#This Row],[Value]]=1,"Salary",IF(tbl_SalAccts[[#This Row],[Value]]=2,"Fringe",IF(tbl_SalAccts[[#This Row],[Value]]=3,"Other","")))</f>
        <v>Other</v>
      </c>
    </row>
    <row r="279" spans="2:5">
      <c r="B279" s="17">
        <v>601104</v>
      </c>
      <c r="C279" t="s">
        <v>405</v>
      </c>
      <c r="D279">
        <v>3</v>
      </c>
      <c r="E279" t="str">
        <f>IF(tbl_SalAccts[[#This Row],[Value]]=1,"Salary",IF(tbl_SalAccts[[#This Row],[Value]]=2,"Fringe",IF(tbl_SalAccts[[#This Row],[Value]]=3,"Other","")))</f>
        <v>Other</v>
      </c>
    </row>
    <row r="280" spans="2:5">
      <c r="B280" s="17">
        <v>601105</v>
      </c>
      <c r="C280" t="s">
        <v>406</v>
      </c>
      <c r="D280">
        <v>3</v>
      </c>
      <c r="E280" t="str">
        <f>IF(tbl_SalAccts[[#This Row],[Value]]=1,"Salary",IF(tbl_SalAccts[[#This Row],[Value]]=2,"Fringe",IF(tbl_SalAccts[[#This Row],[Value]]=3,"Other","")))</f>
        <v>Other</v>
      </c>
    </row>
    <row r="281" spans="2:5">
      <c r="B281" s="17">
        <v>601106</v>
      </c>
      <c r="C281" t="s">
        <v>407</v>
      </c>
      <c r="D281">
        <v>3</v>
      </c>
      <c r="E281" t="str">
        <f>IF(tbl_SalAccts[[#This Row],[Value]]=1,"Salary",IF(tbl_SalAccts[[#This Row],[Value]]=2,"Fringe",IF(tbl_SalAccts[[#This Row],[Value]]=3,"Other","")))</f>
        <v>Other</v>
      </c>
    </row>
    <row r="282" spans="2:5">
      <c r="B282" s="17">
        <v>601151</v>
      </c>
      <c r="C282" t="s">
        <v>408</v>
      </c>
      <c r="D282">
        <v>3</v>
      </c>
      <c r="E282" t="str">
        <f>IF(tbl_SalAccts[[#This Row],[Value]]=1,"Salary",IF(tbl_SalAccts[[#This Row],[Value]]=2,"Fringe",IF(tbl_SalAccts[[#This Row],[Value]]=3,"Other","")))</f>
        <v>Other</v>
      </c>
    </row>
    <row r="283" spans="2:5">
      <c r="B283" s="17">
        <v>601171</v>
      </c>
      <c r="C283" t="s">
        <v>409</v>
      </c>
      <c r="D283">
        <v>3</v>
      </c>
      <c r="E283" t="str">
        <f>IF(tbl_SalAccts[[#This Row],[Value]]=1,"Salary",IF(tbl_SalAccts[[#This Row],[Value]]=2,"Fringe",IF(tbl_SalAccts[[#This Row],[Value]]=3,"Other","")))</f>
        <v>Other</v>
      </c>
    </row>
    <row r="284" spans="2:5">
      <c r="B284" s="17">
        <v>601181</v>
      </c>
      <c r="C284" t="s">
        <v>410</v>
      </c>
      <c r="D284">
        <v>3</v>
      </c>
      <c r="E284" t="str">
        <f>IF(tbl_SalAccts[[#This Row],[Value]]=1,"Salary",IF(tbl_SalAccts[[#This Row],[Value]]=2,"Fringe",IF(tbl_SalAccts[[#This Row],[Value]]=3,"Other","")))</f>
        <v>Other</v>
      </c>
    </row>
    <row r="285" spans="2:5">
      <c r="B285" s="17">
        <v>601301</v>
      </c>
      <c r="C285" t="s">
        <v>411</v>
      </c>
      <c r="D285">
        <v>3</v>
      </c>
      <c r="E285" t="str">
        <f>IF(tbl_SalAccts[[#This Row],[Value]]=1,"Salary",IF(tbl_SalAccts[[#This Row],[Value]]=2,"Fringe",IF(tbl_SalAccts[[#This Row],[Value]]=3,"Other","")))</f>
        <v>Other</v>
      </c>
    </row>
    <row r="286" spans="2:5">
      <c r="B286" s="17">
        <v>601302</v>
      </c>
      <c r="C286" t="s">
        <v>412</v>
      </c>
      <c r="D286">
        <v>3</v>
      </c>
      <c r="E286" t="str">
        <f>IF(tbl_SalAccts[[#This Row],[Value]]=1,"Salary",IF(tbl_SalAccts[[#This Row],[Value]]=2,"Fringe",IF(tbl_SalAccts[[#This Row],[Value]]=3,"Other","")))</f>
        <v>Other</v>
      </c>
    </row>
    <row r="287" spans="2:5">
      <c r="B287" s="17">
        <v>601303</v>
      </c>
      <c r="C287" t="s">
        <v>413</v>
      </c>
      <c r="D287">
        <v>3</v>
      </c>
      <c r="E287" t="str">
        <f>IF(tbl_SalAccts[[#This Row],[Value]]=1,"Salary",IF(tbl_SalAccts[[#This Row],[Value]]=2,"Fringe",IF(tbl_SalAccts[[#This Row],[Value]]=3,"Other","")))</f>
        <v>Other</v>
      </c>
    </row>
    <row r="288" spans="2:5">
      <c r="B288" s="17">
        <v>601304</v>
      </c>
      <c r="C288" t="s">
        <v>414</v>
      </c>
      <c r="D288">
        <v>3</v>
      </c>
      <c r="E288" t="str">
        <f>IF(tbl_SalAccts[[#This Row],[Value]]=1,"Salary",IF(tbl_SalAccts[[#This Row],[Value]]=2,"Fringe",IF(tbl_SalAccts[[#This Row],[Value]]=3,"Other","")))</f>
        <v>Other</v>
      </c>
    </row>
    <row r="289" spans="2:5">
      <c r="B289" s="17">
        <v>601305</v>
      </c>
      <c r="C289" t="s">
        <v>415</v>
      </c>
      <c r="D289">
        <v>3</v>
      </c>
      <c r="E289" t="str">
        <f>IF(tbl_SalAccts[[#This Row],[Value]]=1,"Salary",IF(tbl_SalAccts[[#This Row],[Value]]=2,"Fringe",IF(tbl_SalAccts[[#This Row],[Value]]=3,"Other","")))</f>
        <v>Other</v>
      </c>
    </row>
    <row r="290" spans="2:5">
      <c r="B290" s="17">
        <v>601306</v>
      </c>
      <c r="C290" t="s">
        <v>416</v>
      </c>
      <c r="D290">
        <v>3</v>
      </c>
      <c r="E290" t="str">
        <f>IF(tbl_SalAccts[[#This Row],[Value]]=1,"Salary",IF(tbl_SalAccts[[#This Row],[Value]]=2,"Fringe",IF(tbl_SalAccts[[#This Row],[Value]]=3,"Other","")))</f>
        <v>Other</v>
      </c>
    </row>
    <row r="291" spans="2:5">
      <c r="B291" s="17">
        <v>601308</v>
      </c>
      <c r="C291" t="s">
        <v>417</v>
      </c>
      <c r="D291">
        <v>3</v>
      </c>
      <c r="E291" t="str">
        <f>IF(tbl_SalAccts[[#This Row],[Value]]=1,"Salary",IF(tbl_SalAccts[[#This Row],[Value]]=2,"Fringe",IF(tbl_SalAccts[[#This Row],[Value]]=3,"Other","")))</f>
        <v>Other</v>
      </c>
    </row>
    <row r="292" spans="2:5">
      <c r="B292" s="17">
        <v>601309</v>
      </c>
      <c r="C292" t="s">
        <v>418</v>
      </c>
      <c r="D292">
        <v>3</v>
      </c>
      <c r="E292" t="str">
        <f>IF(tbl_SalAccts[[#This Row],[Value]]=1,"Salary",IF(tbl_SalAccts[[#This Row],[Value]]=2,"Fringe",IF(tbl_SalAccts[[#This Row],[Value]]=3,"Other","")))</f>
        <v>Other</v>
      </c>
    </row>
    <row r="293" spans="2:5">
      <c r="B293" s="17">
        <v>601310</v>
      </c>
      <c r="C293" t="s">
        <v>419</v>
      </c>
      <c r="D293">
        <v>3</v>
      </c>
      <c r="E293" t="str">
        <f>IF(tbl_SalAccts[[#This Row],[Value]]=1,"Salary",IF(tbl_SalAccts[[#This Row],[Value]]=2,"Fringe",IF(tbl_SalAccts[[#This Row],[Value]]=3,"Other","")))</f>
        <v>Other</v>
      </c>
    </row>
    <row r="294" spans="2:5">
      <c r="B294" s="17">
        <v>601314</v>
      </c>
      <c r="C294" t="s">
        <v>420</v>
      </c>
      <c r="D294">
        <v>3</v>
      </c>
      <c r="E294" t="str">
        <f>IF(tbl_SalAccts[[#This Row],[Value]]=1,"Salary",IF(tbl_SalAccts[[#This Row],[Value]]=2,"Fringe",IF(tbl_SalAccts[[#This Row],[Value]]=3,"Other","")))</f>
        <v>Other</v>
      </c>
    </row>
    <row r="295" spans="2:5">
      <c r="B295" s="17">
        <v>601315</v>
      </c>
      <c r="C295" t="s">
        <v>421</v>
      </c>
      <c r="D295">
        <v>3</v>
      </c>
      <c r="E295" t="str">
        <f>IF(tbl_SalAccts[[#This Row],[Value]]=1,"Salary",IF(tbl_SalAccts[[#This Row],[Value]]=2,"Fringe",IF(tbl_SalAccts[[#This Row],[Value]]=3,"Other","")))</f>
        <v>Other</v>
      </c>
    </row>
    <row r="296" spans="2:5">
      <c r="B296" s="17">
        <v>603001</v>
      </c>
      <c r="C296" t="s">
        <v>422</v>
      </c>
      <c r="D296">
        <v>3</v>
      </c>
      <c r="E296" t="str">
        <f>IF(tbl_SalAccts[[#This Row],[Value]]=1,"Salary",IF(tbl_SalAccts[[#This Row],[Value]]=2,"Fringe",IF(tbl_SalAccts[[#This Row],[Value]]=3,"Other","")))</f>
        <v>Other</v>
      </c>
    </row>
    <row r="297" spans="2:5">
      <c r="B297" s="17">
        <v>603002</v>
      </c>
      <c r="C297" t="s">
        <v>423</v>
      </c>
      <c r="D297">
        <v>3</v>
      </c>
      <c r="E297" t="str">
        <f>IF(tbl_SalAccts[[#This Row],[Value]]=1,"Salary",IF(tbl_SalAccts[[#This Row],[Value]]=2,"Fringe",IF(tbl_SalAccts[[#This Row],[Value]]=3,"Other","")))</f>
        <v>Other</v>
      </c>
    </row>
    <row r="298" spans="2:5">
      <c r="B298" s="17">
        <v>603403</v>
      </c>
      <c r="C298" t="s">
        <v>424</v>
      </c>
      <c r="D298">
        <v>3</v>
      </c>
      <c r="E298" t="str">
        <f>IF(tbl_SalAccts[[#This Row],[Value]]=1,"Salary",IF(tbl_SalAccts[[#This Row],[Value]]=2,"Fringe",IF(tbl_SalAccts[[#This Row],[Value]]=3,"Other","")))</f>
        <v>Other</v>
      </c>
    </row>
    <row r="299" spans="2:5">
      <c r="B299" s="17">
        <v>603404</v>
      </c>
      <c r="C299" t="s">
        <v>425</v>
      </c>
      <c r="D299">
        <v>3</v>
      </c>
      <c r="E299" t="str">
        <f>IF(tbl_SalAccts[[#This Row],[Value]]=1,"Salary",IF(tbl_SalAccts[[#This Row],[Value]]=2,"Fringe",IF(tbl_SalAccts[[#This Row],[Value]]=3,"Other","")))</f>
        <v>Other</v>
      </c>
    </row>
    <row r="300" spans="2:5">
      <c r="B300" s="17">
        <v>603405</v>
      </c>
      <c r="C300" t="s">
        <v>426</v>
      </c>
      <c r="D300">
        <v>3</v>
      </c>
      <c r="E300" t="str">
        <f>IF(tbl_SalAccts[[#This Row],[Value]]=1,"Salary",IF(tbl_SalAccts[[#This Row],[Value]]=2,"Fringe",IF(tbl_SalAccts[[#This Row],[Value]]=3,"Other","")))</f>
        <v>Other</v>
      </c>
    </row>
    <row r="301" spans="2:5">
      <c r="B301" s="17">
        <v>603406</v>
      </c>
      <c r="C301" t="s">
        <v>427</v>
      </c>
      <c r="D301">
        <v>3</v>
      </c>
      <c r="E301" t="str">
        <f>IF(tbl_SalAccts[[#This Row],[Value]]=1,"Salary",IF(tbl_SalAccts[[#This Row],[Value]]=2,"Fringe",IF(tbl_SalAccts[[#This Row],[Value]]=3,"Other","")))</f>
        <v>Other</v>
      </c>
    </row>
    <row r="302" spans="2:5">
      <c r="B302" s="17">
        <v>603407</v>
      </c>
      <c r="C302" t="s">
        <v>428</v>
      </c>
      <c r="D302">
        <v>3</v>
      </c>
      <c r="E302" t="str">
        <f>IF(tbl_SalAccts[[#This Row],[Value]]=1,"Salary",IF(tbl_SalAccts[[#This Row],[Value]]=2,"Fringe",IF(tbl_SalAccts[[#This Row],[Value]]=3,"Other","")))</f>
        <v>Other</v>
      </c>
    </row>
    <row r="303" spans="2:5">
      <c r="B303" s="17">
        <v>603408</v>
      </c>
      <c r="C303" t="s">
        <v>429</v>
      </c>
      <c r="D303">
        <v>3</v>
      </c>
      <c r="E303" t="str">
        <f>IF(tbl_SalAccts[[#This Row],[Value]]=1,"Salary",IF(tbl_SalAccts[[#This Row],[Value]]=2,"Fringe",IF(tbl_SalAccts[[#This Row],[Value]]=3,"Other","")))</f>
        <v>Other</v>
      </c>
    </row>
    <row r="304" spans="2:5">
      <c r="B304" s="17">
        <v>603650</v>
      </c>
      <c r="C304" t="s">
        <v>430</v>
      </c>
      <c r="D304">
        <v>3</v>
      </c>
      <c r="E304" t="str">
        <f>IF(tbl_SalAccts[[#This Row],[Value]]=1,"Salary",IF(tbl_SalAccts[[#This Row],[Value]]=2,"Fringe",IF(tbl_SalAccts[[#This Row],[Value]]=3,"Other","")))</f>
        <v>Other</v>
      </c>
    </row>
    <row r="305" spans="2:5">
      <c r="B305" s="17">
        <v>603701</v>
      </c>
      <c r="C305" t="s">
        <v>431</v>
      </c>
      <c r="D305">
        <v>3</v>
      </c>
      <c r="E305" t="str">
        <f>IF(tbl_SalAccts[[#This Row],[Value]]=1,"Salary",IF(tbl_SalAccts[[#This Row],[Value]]=2,"Fringe",IF(tbl_SalAccts[[#This Row],[Value]]=3,"Other","")))</f>
        <v>Other</v>
      </c>
    </row>
    <row r="306" spans="2:5">
      <c r="B306" s="17">
        <v>610001</v>
      </c>
      <c r="C306" t="s">
        <v>432</v>
      </c>
      <c r="D306">
        <v>3</v>
      </c>
      <c r="E306" t="str">
        <f>IF(tbl_SalAccts[[#This Row],[Value]]=1,"Salary",IF(tbl_SalAccts[[#This Row],[Value]]=2,"Fringe",IF(tbl_SalAccts[[#This Row],[Value]]=3,"Other","")))</f>
        <v>Other</v>
      </c>
    </row>
    <row r="307" spans="2:5">
      <c r="B307" s="17">
        <v>610002</v>
      </c>
      <c r="C307" t="s">
        <v>433</v>
      </c>
      <c r="D307">
        <v>3</v>
      </c>
      <c r="E307" t="str">
        <f>IF(tbl_SalAccts[[#This Row],[Value]]=1,"Salary",IF(tbl_SalAccts[[#This Row],[Value]]=2,"Fringe",IF(tbl_SalAccts[[#This Row],[Value]]=3,"Other","")))</f>
        <v>Other</v>
      </c>
    </row>
    <row r="308" spans="2:5">
      <c r="B308" s="17">
        <v>610003</v>
      </c>
      <c r="C308" t="s">
        <v>434</v>
      </c>
      <c r="D308">
        <v>3</v>
      </c>
      <c r="E308" t="str">
        <f>IF(tbl_SalAccts[[#This Row],[Value]]=1,"Salary",IF(tbl_SalAccts[[#This Row],[Value]]=2,"Fringe",IF(tbl_SalAccts[[#This Row],[Value]]=3,"Other","")))</f>
        <v>Other</v>
      </c>
    </row>
    <row r="309" spans="2:5">
      <c r="B309" s="17">
        <v>610004</v>
      </c>
      <c r="C309" t="s">
        <v>435</v>
      </c>
      <c r="D309">
        <v>3</v>
      </c>
      <c r="E309" t="str">
        <f>IF(tbl_SalAccts[[#This Row],[Value]]=1,"Salary",IF(tbl_SalAccts[[#This Row],[Value]]=2,"Fringe",IF(tbl_SalAccts[[#This Row],[Value]]=3,"Other","")))</f>
        <v>Other</v>
      </c>
    </row>
    <row r="310" spans="2:5">
      <c r="B310" s="17">
        <v>610005</v>
      </c>
      <c r="C310" t="s">
        <v>436</v>
      </c>
      <c r="D310">
        <v>3</v>
      </c>
      <c r="E310" t="str">
        <f>IF(tbl_SalAccts[[#This Row],[Value]]=1,"Salary",IF(tbl_SalAccts[[#This Row],[Value]]=2,"Fringe",IF(tbl_SalAccts[[#This Row],[Value]]=3,"Other","")))</f>
        <v>Other</v>
      </c>
    </row>
    <row r="311" spans="2:5">
      <c r="B311" s="17">
        <v>610007</v>
      </c>
      <c r="C311" t="s">
        <v>437</v>
      </c>
      <c r="D311">
        <v>3</v>
      </c>
      <c r="E311" t="str">
        <f>IF(tbl_SalAccts[[#This Row],[Value]]=1,"Salary",IF(tbl_SalAccts[[#This Row],[Value]]=2,"Fringe",IF(tbl_SalAccts[[#This Row],[Value]]=3,"Other","")))</f>
        <v>Other</v>
      </c>
    </row>
    <row r="312" spans="2:5">
      <c r="B312" s="17">
        <v>610008</v>
      </c>
      <c r="C312" t="s">
        <v>438</v>
      </c>
      <c r="D312">
        <v>3</v>
      </c>
      <c r="E312" t="str">
        <f>IF(tbl_SalAccts[[#This Row],[Value]]=1,"Salary",IF(tbl_SalAccts[[#This Row],[Value]]=2,"Fringe",IF(tbl_SalAccts[[#This Row],[Value]]=3,"Other","")))</f>
        <v>Other</v>
      </c>
    </row>
    <row r="313" spans="2:5">
      <c r="B313" s="17">
        <v>610009</v>
      </c>
      <c r="C313" t="s">
        <v>439</v>
      </c>
      <c r="D313">
        <v>3</v>
      </c>
      <c r="E313" t="str">
        <f>IF(tbl_SalAccts[[#This Row],[Value]]=1,"Salary",IF(tbl_SalAccts[[#This Row],[Value]]=2,"Fringe",IF(tbl_SalAccts[[#This Row],[Value]]=3,"Other","")))</f>
        <v>Other</v>
      </c>
    </row>
    <row r="314" spans="2:5">
      <c r="B314" s="17">
        <v>610010</v>
      </c>
      <c r="C314" t="s">
        <v>440</v>
      </c>
      <c r="D314">
        <v>3</v>
      </c>
      <c r="E314" t="str">
        <f>IF(tbl_SalAccts[[#This Row],[Value]]=1,"Salary",IF(tbl_SalAccts[[#This Row],[Value]]=2,"Fringe",IF(tbl_SalAccts[[#This Row],[Value]]=3,"Other","")))</f>
        <v>Other</v>
      </c>
    </row>
    <row r="315" spans="2:5">
      <c r="B315" s="17">
        <v>610011</v>
      </c>
      <c r="C315" t="s">
        <v>441</v>
      </c>
      <c r="D315">
        <v>3</v>
      </c>
      <c r="E315" t="str">
        <f>IF(tbl_SalAccts[[#This Row],[Value]]=1,"Salary",IF(tbl_SalAccts[[#This Row],[Value]]=2,"Fringe",IF(tbl_SalAccts[[#This Row],[Value]]=3,"Other","")))</f>
        <v>Other</v>
      </c>
    </row>
    <row r="316" spans="2:5">
      <c r="B316" s="17">
        <v>610012</v>
      </c>
      <c r="C316" t="s">
        <v>442</v>
      </c>
      <c r="D316">
        <v>3</v>
      </c>
      <c r="E316" t="str">
        <f>IF(tbl_SalAccts[[#This Row],[Value]]=1,"Salary",IF(tbl_SalAccts[[#This Row],[Value]]=2,"Fringe",IF(tbl_SalAccts[[#This Row],[Value]]=3,"Other","")))</f>
        <v>Other</v>
      </c>
    </row>
    <row r="317" spans="2:5">
      <c r="B317" s="17">
        <v>610013</v>
      </c>
      <c r="C317" t="s">
        <v>443</v>
      </c>
      <c r="D317">
        <v>3</v>
      </c>
      <c r="E317" t="str">
        <f>IF(tbl_SalAccts[[#This Row],[Value]]=1,"Salary",IF(tbl_SalAccts[[#This Row],[Value]]=2,"Fringe",IF(tbl_SalAccts[[#This Row],[Value]]=3,"Other","")))</f>
        <v>Other</v>
      </c>
    </row>
    <row r="318" spans="2:5">
      <c r="B318" s="17">
        <v>610014</v>
      </c>
      <c r="C318" t="s">
        <v>444</v>
      </c>
      <c r="D318">
        <v>3</v>
      </c>
      <c r="E318" t="str">
        <f>IF(tbl_SalAccts[[#This Row],[Value]]=1,"Salary",IF(tbl_SalAccts[[#This Row],[Value]]=2,"Fringe",IF(tbl_SalAccts[[#This Row],[Value]]=3,"Other","")))</f>
        <v>Other</v>
      </c>
    </row>
    <row r="319" spans="2:5">
      <c r="B319" s="17">
        <v>610015</v>
      </c>
      <c r="C319" t="s">
        <v>445</v>
      </c>
      <c r="D319">
        <v>3</v>
      </c>
      <c r="E319" t="str">
        <f>IF(tbl_SalAccts[[#This Row],[Value]]=1,"Salary",IF(tbl_SalAccts[[#This Row],[Value]]=2,"Fringe",IF(tbl_SalAccts[[#This Row],[Value]]=3,"Other","")))</f>
        <v>Other</v>
      </c>
    </row>
    <row r="320" spans="2:5">
      <c r="B320" s="17">
        <v>610016</v>
      </c>
      <c r="C320" t="s">
        <v>446</v>
      </c>
      <c r="D320">
        <v>3</v>
      </c>
      <c r="E320" t="str">
        <f>IF(tbl_SalAccts[[#This Row],[Value]]=1,"Salary",IF(tbl_SalAccts[[#This Row],[Value]]=2,"Fringe",IF(tbl_SalAccts[[#This Row],[Value]]=3,"Other","")))</f>
        <v>Other</v>
      </c>
    </row>
    <row r="321" spans="2:5">
      <c r="B321" s="17">
        <v>610017</v>
      </c>
      <c r="C321" t="s">
        <v>447</v>
      </c>
      <c r="D321">
        <v>3</v>
      </c>
      <c r="E321" t="str">
        <f>IF(tbl_SalAccts[[#This Row],[Value]]=1,"Salary",IF(tbl_SalAccts[[#This Row],[Value]]=2,"Fringe",IF(tbl_SalAccts[[#This Row],[Value]]=3,"Other","")))</f>
        <v>Other</v>
      </c>
    </row>
    <row r="322" spans="2:5">
      <c r="B322" s="17">
        <v>610021</v>
      </c>
      <c r="C322" t="s">
        <v>448</v>
      </c>
      <c r="D322">
        <v>3</v>
      </c>
      <c r="E322" t="str">
        <f>IF(tbl_SalAccts[[#This Row],[Value]]=1,"Salary",IF(tbl_SalAccts[[#This Row],[Value]]=2,"Fringe",IF(tbl_SalAccts[[#This Row],[Value]]=3,"Other","")))</f>
        <v>Other</v>
      </c>
    </row>
    <row r="323" spans="2:5">
      <c r="B323" s="17">
        <v>610022</v>
      </c>
      <c r="C323" t="s">
        <v>449</v>
      </c>
      <c r="D323">
        <v>3</v>
      </c>
      <c r="E323" t="str">
        <f>IF(tbl_SalAccts[[#This Row],[Value]]=1,"Salary",IF(tbl_SalAccts[[#This Row],[Value]]=2,"Fringe",IF(tbl_SalAccts[[#This Row],[Value]]=3,"Other","")))</f>
        <v>Other</v>
      </c>
    </row>
    <row r="324" spans="2:5">
      <c r="B324" s="17">
        <v>610023</v>
      </c>
      <c r="C324" t="s">
        <v>450</v>
      </c>
      <c r="D324">
        <v>3</v>
      </c>
      <c r="E324" t="str">
        <f>IF(tbl_SalAccts[[#This Row],[Value]]=1,"Salary",IF(tbl_SalAccts[[#This Row],[Value]]=2,"Fringe",IF(tbl_SalAccts[[#This Row],[Value]]=3,"Other","")))</f>
        <v>Other</v>
      </c>
    </row>
    <row r="325" spans="2:5">
      <c r="B325" s="17">
        <v>610024</v>
      </c>
      <c r="C325" t="s">
        <v>450</v>
      </c>
      <c r="D325">
        <v>3</v>
      </c>
      <c r="E325" t="str">
        <f>IF(tbl_SalAccts[[#This Row],[Value]]=1,"Salary",IF(tbl_SalAccts[[#This Row],[Value]]=2,"Fringe",IF(tbl_SalAccts[[#This Row],[Value]]=3,"Other","")))</f>
        <v>Other</v>
      </c>
    </row>
    <row r="326" spans="2:5">
      <c r="B326" s="17">
        <v>610025</v>
      </c>
      <c r="C326" t="s">
        <v>451</v>
      </c>
      <c r="D326">
        <v>3</v>
      </c>
      <c r="E326" t="str">
        <f>IF(tbl_SalAccts[[#This Row],[Value]]=1,"Salary",IF(tbl_SalAccts[[#This Row],[Value]]=2,"Fringe",IF(tbl_SalAccts[[#This Row],[Value]]=3,"Other","")))</f>
        <v>Other</v>
      </c>
    </row>
    <row r="327" spans="2:5">
      <c r="B327" s="17">
        <v>610026</v>
      </c>
      <c r="C327" t="s">
        <v>452</v>
      </c>
      <c r="D327">
        <v>3</v>
      </c>
      <c r="E327" t="str">
        <f>IF(tbl_SalAccts[[#This Row],[Value]]=1,"Salary",IF(tbl_SalAccts[[#This Row],[Value]]=2,"Fringe",IF(tbl_SalAccts[[#This Row],[Value]]=3,"Other","")))</f>
        <v>Other</v>
      </c>
    </row>
    <row r="328" spans="2:5">
      <c r="B328" s="17">
        <v>610027</v>
      </c>
      <c r="C328" t="s">
        <v>453</v>
      </c>
      <c r="D328">
        <v>3</v>
      </c>
      <c r="E328" t="str">
        <f>IF(tbl_SalAccts[[#This Row],[Value]]=1,"Salary",IF(tbl_SalAccts[[#This Row],[Value]]=2,"Fringe",IF(tbl_SalAccts[[#This Row],[Value]]=3,"Other","")))</f>
        <v>Other</v>
      </c>
    </row>
    <row r="329" spans="2:5">
      <c r="B329" s="17">
        <v>610028</v>
      </c>
      <c r="C329" t="s">
        <v>454</v>
      </c>
      <c r="D329">
        <v>3</v>
      </c>
      <c r="E329" t="str">
        <f>IF(tbl_SalAccts[[#This Row],[Value]]=1,"Salary",IF(tbl_SalAccts[[#This Row],[Value]]=2,"Fringe",IF(tbl_SalAccts[[#This Row],[Value]]=3,"Other","")))</f>
        <v>Other</v>
      </c>
    </row>
    <row r="330" spans="2:5">
      <c r="B330" s="17">
        <v>610029</v>
      </c>
      <c r="C330" t="s">
        <v>455</v>
      </c>
      <c r="D330">
        <v>3</v>
      </c>
      <c r="E330" t="str">
        <f>IF(tbl_SalAccts[[#This Row],[Value]]=1,"Salary",IF(tbl_SalAccts[[#This Row],[Value]]=2,"Fringe",IF(tbl_SalAccts[[#This Row],[Value]]=3,"Other","")))</f>
        <v>Other</v>
      </c>
    </row>
    <row r="331" spans="2:5">
      <c r="B331" s="17">
        <v>610030</v>
      </c>
      <c r="C331" t="s">
        <v>456</v>
      </c>
      <c r="D331">
        <v>3</v>
      </c>
      <c r="E331" t="str">
        <f>IF(tbl_SalAccts[[#This Row],[Value]]=1,"Salary",IF(tbl_SalAccts[[#This Row],[Value]]=2,"Fringe",IF(tbl_SalAccts[[#This Row],[Value]]=3,"Other","")))</f>
        <v>Other</v>
      </c>
    </row>
    <row r="332" spans="2:5">
      <c r="B332" s="17">
        <v>610031</v>
      </c>
      <c r="C332" t="s">
        <v>457</v>
      </c>
      <c r="D332">
        <v>3</v>
      </c>
      <c r="E332" t="str">
        <f>IF(tbl_SalAccts[[#This Row],[Value]]=1,"Salary",IF(tbl_SalAccts[[#This Row],[Value]]=2,"Fringe",IF(tbl_SalAccts[[#This Row],[Value]]=3,"Other","")))</f>
        <v>Other</v>
      </c>
    </row>
    <row r="333" spans="2:5">
      <c r="B333" s="17">
        <v>610032</v>
      </c>
      <c r="C333" t="s">
        <v>458</v>
      </c>
      <c r="D333">
        <v>3</v>
      </c>
      <c r="E333" t="str">
        <f>IF(tbl_SalAccts[[#This Row],[Value]]=1,"Salary",IF(tbl_SalAccts[[#This Row],[Value]]=2,"Fringe",IF(tbl_SalAccts[[#This Row],[Value]]=3,"Other","")))</f>
        <v>Other</v>
      </c>
    </row>
    <row r="334" spans="2:5">
      <c r="B334" s="17">
        <v>610033</v>
      </c>
      <c r="C334" t="s">
        <v>459</v>
      </c>
      <c r="D334">
        <v>3</v>
      </c>
      <c r="E334" t="str">
        <f>IF(tbl_SalAccts[[#This Row],[Value]]=1,"Salary",IF(tbl_SalAccts[[#This Row],[Value]]=2,"Fringe",IF(tbl_SalAccts[[#This Row],[Value]]=3,"Other","")))</f>
        <v>Other</v>
      </c>
    </row>
    <row r="335" spans="2:5">
      <c r="B335" s="17">
        <v>610034</v>
      </c>
      <c r="C335" t="s">
        <v>460</v>
      </c>
      <c r="D335">
        <v>3</v>
      </c>
      <c r="E335" t="str">
        <f>IF(tbl_SalAccts[[#This Row],[Value]]=1,"Salary",IF(tbl_SalAccts[[#This Row],[Value]]=2,"Fringe",IF(tbl_SalAccts[[#This Row],[Value]]=3,"Other","")))</f>
        <v>Other</v>
      </c>
    </row>
    <row r="336" spans="2:5">
      <c r="B336" s="17">
        <v>610035</v>
      </c>
      <c r="C336" t="s">
        <v>461</v>
      </c>
      <c r="D336">
        <v>3</v>
      </c>
      <c r="E336" t="str">
        <f>IF(tbl_SalAccts[[#This Row],[Value]]=1,"Salary",IF(tbl_SalAccts[[#This Row],[Value]]=2,"Fringe",IF(tbl_SalAccts[[#This Row],[Value]]=3,"Other","")))</f>
        <v>Other</v>
      </c>
    </row>
    <row r="337" spans="2:5">
      <c r="B337" s="17">
        <v>610036</v>
      </c>
      <c r="C337" t="s">
        <v>462</v>
      </c>
      <c r="D337">
        <v>3</v>
      </c>
      <c r="E337" t="str">
        <f>IF(tbl_SalAccts[[#This Row],[Value]]=1,"Salary",IF(tbl_SalAccts[[#This Row],[Value]]=2,"Fringe",IF(tbl_SalAccts[[#This Row],[Value]]=3,"Other","")))</f>
        <v>Other</v>
      </c>
    </row>
    <row r="338" spans="2:5">
      <c r="B338" s="17">
        <v>610037</v>
      </c>
      <c r="C338" t="s">
        <v>463</v>
      </c>
      <c r="D338">
        <v>3</v>
      </c>
      <c r="E338" t="str">
        <f>IF(tbl_SalAccts[[#This Row],[Value]]=1,"Salary",IF(tbl_SalAccts[[#This Row],[Value]]=2,"Fringe",IF(tbl_SalAccts[[#This Row],[Value]]=3,"Other","")))</f>
        <v>Other</v>
      </c>
    </row>
    <row r="339" spans="2:5">
      <c r="B339" s="17">
        <v>610038</v>
      </c>
      <c r="C339" t="s">
        <v>464</v>
      </c>
      <c r="D339">
        <v>3</v>
      </c>
      <c r="E339" t="str">
        <f>IF(tbl_SalAccts[[#This Row],[Value]]=1,"Salary",IF(tbl_SalAccts[[#This Row],[Value]]=2,"Fringe",IF(tbl_SalAccts[[#This Row],[Value]]=3,"Other","")))</f>
        <v>Other</v>
      </c>
    </row>
    <row r="340" spans="2:5">
      <c r="B340" s="17">
        <v>610041</v>
      </c>
      <c r="C340" t="s">
        <v>465</v>
      </c>
      <c r="D340">
        <v>3</v>
      </c>
      <c r="E340" t="str">
        <f>IF(tbl_SalAccts[[#This Row],[Value]]=1,"Salary",IF(tbl_SalAccts[[#This Row],[Value]]=2,"Fringe",IF(tbl_SalAccts[[#This Row],[Value]]=3,"Other","")))</f>
        <v>Other</v>
      </c>
    </row>
    <row r="341" spans="2:5">
      <c r="B341" s="17">
        <v>610042</v>
      </c>
      <c r="C341" t="s">
        <v>466</v>
      </c>
      <c r="D341">
        <v>3</v>
      </c>
      <c r="E341" t="str">
        <f>IF(tbl_SalAccts[[#This Row],[Value]]=1,"Salary",IF(tbl_SalAccts[[#This Row],[Value]]=2,"Fringe",IF(tbl_SalAccts[[#This Row],[Value]]=3,"Other","")))</f>
        <v>Other</v>
      </c>
    </row>
    <row r="342" spans="2:5">
      <c r="B342" s="17">
        <v>610043</v>
      </c>
      <c r="C342" t="s">
        <v>467</v>
      </c>
      <c r="D342">
        <v>3</v>
      </c>
      <c r="E342" t="str">
        <f>IF(tbl_SalAccts[[#This Row],[Value]]=1,"Salary",IF(tbl_SalAccts[[#This Row],[Value]]=2,"Fringe",IF(tbl_SalAccts[[#This Row],[Value]]=3,"Other","")))</f>
        <v>Other</v>
      </c>
    </row>
    <row r="343" spans="2:5">
      <c r="B343" s="17">
        <v>610044</v>
      </c>
      <c r="C343" t="s">
        <v>468</v>
      </c>
      <c r="D343">
        <v>3</v>
      </c>
      <c r="E343" t="str">
        <f>IF(tbl_SalAccts[[#This Row],[Value]]=1,"Salary",IF(tbl_SalAccts[[#This Row],[Value]]=2,"Fringe",IF(tbl_SalAccts[[#This Row],[Value]]=3,"Other","")))</f>
        <v>Other</v>
      </c>
    </row>
    <row r="344" spans="2:5">
      <c r="B344" s="17">
        <v>610045</v>
      </c>
      <c r="C344" t="s">
        <v>469</v>
      </c>
      <c r="D344">
        <v>3</v>
      </c>
      <c r="E344" t="str">
        <f>IF(tbl_SalAccts[[#This Row],[Value]]=1,"Salary",IF(tbl_SalAccts[[#This Row],[Value]]=2,"Fringe",IF(tbl_SalAccts[[#This Row],[Value]]=3,"Other","")))</f>
        <v>Other</v>
      </c>
    </row>
    <row r="345" spans="2:5">
      <c r="B345" s="17">
        <v>610047</v>
      </c>
      <c r="C345" t="s">
        <v>470</v>
      </c>
      <c r="D345">
        <v>3</v>
      </c>
      <c r="E345" t="str">
        <f>IF(tbl_SalAccts[[#This Row],[Value]]=1,"Salary",IF(tbl_SalAccts[[#This Row],[Value]]=2,"Fringe",IF(tbl_SalAccts[[#This Row],[Value]]=3,"Other","")))</f>
        <v>Other</v>
      </c>
    </row>
    <row r="346" spans="2:5">
      <c r="B346" s="17">
        <v>610048</v>
      </c>
      <c r="C346" t="s">
        <v>471</v>
      </c>
      <c r="D346">
        <v>3</v>
      </c>
      <c r="E346" t="str">
        <f>IF(tbl_SalAccts[[#This Row],[Value]]=1,"Salary",IF(tbl_SalAccts[[#This Row],[Value]]=2,"Fringe",IF(tbl_SalAccts[[#This Row],[Value]]=3,"Other","")))</f>
        <v>Other</v>
      </c>
    </row>
    <row r="347" spans="2:5">
      <c r="B347" s="17">
        <v>610049</v>
      </c>
      <c r="C347" t="s">
        <v>472</v>
      </c>
      <c r="D347">
        <v>3</v>
      </c>
      <c r="E347" t="str">
        <f>IF(tbl_SalAccts[[#This Row],[Value]]=1,"Salary",IF(tbl_SalAccts[[#This Row],[Value]]=2,"Fringe",IF(tbl_SalAccts[[#This Row],[Value]]=3,"Other","")))</f>
        <v>Other</v>
      </c>
    </row>
    <row r="348" spans="2:5">
      <c r="B348" s="17">
        <v>610051</v>
      </c>
      <c r="C348" t="s">
        <v>473</v>
      </c>
      <c r="D348">
        <v>3</v>
      </c>
      <c r="E348" t="str">
        <f>IF(tbl_SalAccts[[#This Row],[Value]]=1,"Salary",IF(tbl_SalAccts[[#This Row],[Value]]=2,"Fringe",IF(tbl_SalAccts[[#This Row],[Value]]=3,"Other","")))</f>
        <v>Other</v>
      </c>
    </row>
    <row r="349" spans="2:5">
      <c r="B349" s="17">
        <v>610052</v>
      </c>
      <c r="C349" t="s">
        <v>474</v>
      </c>
      <c r="D349">
        <v>3</v>
      </c>
      <c r="E349" t="str">
        <f>IF(tbl_SalAccts[[#This Row],[Value]]=1,"Salary",IF(tbl_SalAccts[[#This Row],[Value]]=2,"Fringe",IF(tbl_SalAccts[[#This Row],[Value]]=3,"Other","")))</f>
        <v>Other</v>
      </c>
    </row>
    <row r="350" spans="2:5">
      <c r="B350" s="17">
        <v>610053</v>
      </c>
      <c r="C350" t="s">
        <v>475</v>
      </c>
      <c r="D350">
        <v>3</v>
      </c>
      <c r="E350" t="str">
        <f>IF(tbl_SalAccts[[#This Row],[Value]]=1,"Salary",IF(tbl_SalAccts[[#This Row],[Value]]=2,"Fringe",IF(tbl_SalAccts[[#This Row],[Value]]=3,"Other","")))</f>
        <v>Other</v>
      </c>
    </row>
    <row r="351" spans="2:5">
      <c r="B351" s="17">
        <v>610054</v>
      </c>
      <c r="C351" t="s">
        <v>476</v>
      </c>
      <c r="D351">
        <v>3</v>
      </c>
      <c r="E351" t="str">
        <f>IF(tbl_SalAccts[[#This Row],[Value]]=1,"Salary",IF(tbl_SalAccts[[#This Row],[Value]]=2,"Fringe",IF(tbl_SalAccts[[#This Row],[Value]]=3,"Other","")))</f>
        <v>Other</v>
      </c>
    </row>
    <row r="352" spans="2:5">
      <c r="B352" s="17">
        <v>610055</v>
      </c>
      <c r="C352" t="s">
        <v>477</v>
      </c>
      <c r="D352">
        <v>3</v>
      </c>
      <c r="E352" t="str">
        <f>IF(tbl_SalAccts[[#This Row],[Value]]=1,"Salary",IF(tbl_SalAccts[[#This Row],[Value]]=2,"Fringe",IF(tbl_SalAccts[[#This Row],[Value]]=3,"Other","")))</f>
        <v>Other</v>
      </c>
    </row>
    <row r="353" spans="2:5">
      <c r="B353" s="17">
        <v>610056</v>
      </c>
      <c r="C353" t="s">
        <v>478</v>
      </c>
      <c r="D353">
        <v>3</v>
      </c>
      <c r="E353" t="str">
        <f>IF(tbl_SalAccts[[#This Row],[Value]]=1,"Salary",IF(tbl_SalAccts[[#This Row],[Value]]=2,"Fringe",IF(tbl_SalAccts[[#This Row],[Value]]=3,"Other","")))</f>
        <v>Other</v>
      </c>
    </row>
    <row r="354" spans="2:5">
      <c r="B354" s="17">
        <v>610057</v>
      </c>
      <c r="C354" t="s">
        <v>479</v>
      </c>
      <c r="D354">
        <v>3</v>
      </c>
      <c r="E354" t="str">
        <f>IF(tbl_SalAccts[[#This Row],[Value]]=1,"Salary",IF(tbl_SalAccts[[#This Row],[Value]]=2,"Fringe",IF(tbl_SalAccts[[#This Row],[Value]]=3,"Other","")))</f>
        <v>Other</v>
      </c>
    </row>
    <row r="355" spans="2:5">
      <c r="B355" s="17">
        <v>610058</v>
      </c>
      <c r="C355" t="s">
        <v>480</v>
      </c>
      <c r="D355">
        <v>3</v>
      </c>
      <c r="E355" t="str">
        <f>IF(tbl_SalAccts[[#This Row],[Value]]=1,"Salary",IF(tbl_SalAccts[[#This Row],[Value]]=2,"Fringe",IF(tbl_SalAccts[[#This Row],[Value]]=3,"Other","")))</f>
        <v>Other</v>
      </c>
    </row>
    <row r="356" spans="2:5">
      <c r="B356" s="17">
        <v>610059</v>
      </c>
      <c r="C356" t="s">
        <v>481</v>
      </c>
      <c r="D356">
        <v>3</v>
      </c>
      <c r="E356" t="str">
        <f>IF(tbl_SalAccts[[#This Row],[Value]]=1,"Salary",IF(tbl_SalAccts[[#This Row],[Value]]=2,"Fringe",IF(tbl_SalAccts[[#This Row],[Value]]=3,"Other","")))</f>
        <v>Other</v>
      </c>
    </row>
    <row r="357" spans="2:5">
      <c r="B357" s="17">
        <v>610060</v>
      </c>
      <c r="C357" t="s">
        <v>482</v>
      </c>
      <c r="D357">
        <v>3</v>
      </c>
      <c r="E357" t="str">
        <f>IF(tbl_SalAccts[[#This Row],[Value]]=1,"Salary",IF(tbl_SalAccts[[#This Row],[Value]]=2,"Fringe",IF(tbl_SalAccts[[#This Row],[Value]]=3,"Other","")))</f>
        <v>Other</v>
      </c>
    </row>
    <row r="358" spans="2:5">
      <c r="B358" s="17">
        <v>610061</v>
      </c>
      <c r="C358" t="s">
        <v>483</v>
      </c>
      <c r="D358">
        <v>3</v>
      </c>
      <c r="E358" t="str">
        <f>IF(tbl_SalAccts[[#This Row],[Value]]=1,"Salary",IF(tbl_SalAccts[[#This Row],[Value]]=2,"Fringe",IF(tbl_SalAccts[[#This Row],[Value]]=3,"Other","")))</f>
        <v>Other</v>
      </c>
    </row>
    <row r="359" spans="2:5">
      <c r="B359" s="17">
        <v>610062</v>
      </c>
      <c r="C359" t="s">
        <v>484</v>
      </c>
      <c r="D359">
        <v>3</v>
      </c>
      <c r="E359" t="str">
        <f>IF(tbl_SalAccts[[#This Row],[Value]]=1,"Salary",IF(tbl_SalAccts[[#This Row],[Value]]=2,"Fringe",IF(tbl_SalAccts[[#This Row],[Value]]=3,"Other","")))</f>
        <v>Other</v>
      </c>
    </row>
    <row r="360" spans="2:5">
      <c r="B360" s="17">
        <v>610063</v>
      </c>
      <c r="C360" t="s">
        <v>485</v>
      </c>
      <c r="D360">
        <v>3</v>
      </c>
      <c r="E360" t="str">
        <f>IF(tbl_SalAccts[[#This Row],[Value]]=1,"Salary",IF(tbl_SalAccts[[#This Row],[Value]]=2,"Fringe",IF(tbl_SalAccts[[#This Row],[Value]]=3,"Other","")))</f>
        <v>Other</v>
      </c>
    </row>
    <row r="361" spans="2:5">
      <c r="B361" s="17">
        <v>610064</v>
      </c>
      <c r="C361" t="s">
        <v>486</v>
      </c>
      <c r="D361">
        <v>3</v>
      </c>
      <c r="E361" t="str">
        <f>IF(tbl_SalAccts[[#This Row],[Value]]=1,"Salary",IF(tbl_SalAccts[[#This Row],[Value]]=2,"Fringe",IF(tbl_SalAccts[[#This Row],[Value]]=3,"Other","")))</f>
        <v>Other</v>
      </c>
    </row>
    <row r="362" spans="2:5">
      <c r="B362" s="17">
        <v>610066</v>
      </c>
      <c r="C362" t="s">
        <v>487</v>
      </c>
      <c r="D362">
        <v>3</v>
      </c>
      <c r="E362" t="str">
        <f>IF(tbl_SalAccts[[#This Row],[Value]]=1,"Salary",IF(tbl_SalAccts[[#This Row],[Value]]=2,"Fringe",IF(tbl_SalAccts[[#This Row],[Value]]=3,"Other","")))</f>
        <v>Other</v>
      </c>
    </row>
    <row r="363" spans="2:5">
      <c r="B363" s="17">
        <v>610067</v>
      </c>
      <c r="C363" t="s">
        <v>488</v>
      </c>
      <c r="D363">
        <v>3</v>
      </c>
      <c r="E363" t="str">
        <f>IF(tbl_SalAccts[[#This Row],[Value]]=1,"Salary",IF(tbl_SalAccts[[#This Row],[Value]]=2,"Fringe",IF(tbl_SalAccts[[#This Row],[Value]]=3,"Other","")))</f>
        <v>Other</v>
      </c>
    </row>
    <row r="364" spans="2:5">
      <c r="B364" s="17">
        <v>610068</v>
      </c>
      <c r="C364" t="s">
        <v>489</v>
      </c>
      <c r="D364">
        <v>3</v>
      </c>
      <c r="E364" t="str">
        <f>IF(tbl_SalAccts[[#This Row],[Value]]=1,"Salary",IF(tbl_SalAccts[[#This Row],[Value]]=2,"Fringe",IF(tbl_SalAccts[[#This Row],[Value]]=3,"Other","")))</f>
        <v>Other</v>
      </c>
    </row>
    <row r="365" spans="2:5">
      <c r="B365" s="17">
        <v>610069</v>
      </c>
      <c r="C365" t="s">
        <v>490</v>
      </c>
      <c r="D365">
        <v>3</v>
      </c>
      <c r="E365" t="str">
        <f>IF(tbl_SalAccts[[#This Row],[Value]]=1,"Salary",IF(tbl_SalAccts[[#This Row],[Value]]=2,"Fringe",IF(tbl_SalAccts[[#This Row],[Value]]=3,"Other","")))</f>
        <v>Other</v>
      </c>
    </row>
    <row r="366" spans="2:5">
      <c r="B366" s="17">
        <v>610070</v>
      </c>
      <c r="C366" t="s">
        <v>491</v>
      </c>
      <c r="D366">
        <v>3</v>
      </c>
      <c r="E366" t="str">
        <f>IF(tbl_SalAccts[[#This Row],[Value]]=1,"Salary",IF(tbl_SalAccts[[#This Row],[Value]]=2,"Fringe",IF(tbl_SalAccts[[#This Row],[Value]]=3,"Other","")))</f>
        <v>Other</v>
      </c>
    </row>
    <row r="367" spans="2:5">
      <c r="B367" s="17">
        <v>610071</v>
      </c>
      <c r="C367" t="s">
        <v>492</v>
      </c>
      <c r="D367">
        <v>3</v>
      </c>
      <c r="E367" t="str">
        <f>IF(tbl_SalAccts[[#This Row],[Value]]=1,"Salary",IF(tbl_SalAccts[[#This Row],[Value]]=2,"Fringe",IF(tbl_SalAccts[[#This Row],[Value]]=3,"Other","")))</f>
        <v>Other</v>
      </c>
    </row>
    <row r="368" spans="2:5">
      <c r="B368" s="17">
        <v>610072</v>
      </c>
      <c r="C368" t="s">
        <v>493</v>
      </c>
      <c r="D368">
        <v>3</v>
      </c>
      <c r="E368" t="str">
        <f>IF(tbl_SalAccts[[#This Row],[Value]]=1,"Salary",IF(tbl_SalAccts[[#This Row],[Value]]=2,"Fringe",IF(tbl_SalAccts[[#This Row],[Value]]=3,"Other","")))</f>
        <v>Other</v>
      </c>
    </row>
    <row r="369" spans="2:5">
      <c r="B369" s="17">
        <v>610073</v>
      </c>
      <c r="C369" t="s">
        <v>494</v>
      </c>
      <c r="D369">
        <v>3</v>
      </c>
      <c r="E369" t="str">
        <f>IF(tbl_SalAccts[[#This Row],[Value]]=1,"Salary",IF(tbl_SalAccts[[#This Row],[Value]]=2,"Fringe",IF(tbl_SalAccts[[#This Row],[Value]]=3,"Other","")))</f>
        <v>Other</v>
      </c>
    </row>
    <row r="370" spans="2:5">
      <c r="B370" s="17">
        <v>610074</v>
      </c>
      <c r="C370" t="s">
        <v>495</v>
      </c>
      <c r="D370">
        <v>3</v>
      </c>
      <c r="E370" t="str">
        <f>IF(tbl_SalAccts[[#This Row],[Value]]=1,"Salary",IF(tbl_SalAccts[[#This Row],[Value]]=2,"Fringe",IF(tbl_SalAccts[[#This Row],[Value]]=3,"Other","")))</f>
        <v>Other</v>
      </c>
    </row>
    <row r="371" spans="2:5">
      <c r="B371" s="17">
        <v>610075</v>
      </c>
      <c r="C371" t="s">
        <v>496</v>
      </c>
      <c r="D371">
        <v>3</v>
      </c>
      <c r="E371" t="str">
        <f>IF(tbl_SalAccts[[#This Row],[Value]]=1,"Salary",IF(tbl_SalAccts[[#This Row],[Value]]=2,"Fringe",IF(tbl_SalAccts[[#This Row],[Value]]=3,"Other","")))</f>
        <v>Other</v>
      </c>
    </row>
    <row r="372" spans="2:5">
      <c r="B372" s="17">
        <v>610076</v>
      </c>
      <c r="C372" t="s">
        <v>497</v>
      </c>
      <c r="D372">
        <v>3</v>
      </c>
      <c r="E372" t="str">
        <f>IF(tbl_SalAccts[[#This Row],[Value]]=1,"Salary",IF(tbl_SalAccts[[#This Row],[Value]]=2,"Fringe",IF(tbl_SalAccts[[#This Row],[Value]]=3,"Other","")))</f>
        <v>Other</v>
      </c>
    </row>
    <row r="373" spans="2:5">
      <c r="B373" s="17">
        <v>610077</v>
      </c>
      <c r="C373" t="s">
        <v>498</v>
      </c>
      <c r="D373">
        <v>3</v>
      </c>
      <c r="E373" t="str">
        <f>IF(tbl_SalAccts[[#This Row],[Value]]=1,"Salary",IF(tbl_SalAccts[[#This Row],[Value]]=2,"Fringe",IF(tbl_SalAccts[[#This Row],[Value]]=3,"Other","")))</f>
        <v>Other</v>
      </c>
    </row>
    <row r="374" spans="2:5">
      <c r="B374" s="17">
        <v>610078</v>
      </c>
      <c r="C374" t="s">
        <v>499</v>
      </c>
      <c r="D374">
        <v>3</v>
      </c>
      <c r="E374" t="str">
        <f>IF(tbl_SalAccts[[#This Row],[Value]]=1,"Salary",IF(tbl_SalAccts[[#This Row],[Value]]=2,"Fringe",IF(tbl_SalAccts[[#This Row],[Value]]=3,"Other","")))</f>
        <v>Other</v>
      </c>
    </row>
    <row r="375" spans="2:5">
      <c r="B375" s="17">
        <v>610080</v>
      </c>
      <c r="C375" t="s">
        <v>500</v>
      </c>
      <c r="D375">
        <v>3</v>
      </c>
      <c r="E375" t="str">
        <f>IF(tbl_SalAccts[[#This Row],[Value]]=1,"Salary",IF(tbl_SalAccts[[#This Row],[Value]]=2,"Fringe",IF(tbl_SalAccts[[#This Row],[Value]]=3,"Other","")))</f>
        <v>Other</v>
      </c>
    </row>
    <row r="376" spans="2:5">
      <c r="B376" s="17">
        <v>610081</v>
      </c>
      <c r="C376" t="s">
        <v>501</v>
      </c>
      <c r="D376">
        <v>3</v>
      </c>
      <c r="E376" t="str">
        <f>IF(tbl_SalAccts[[#This Row],[Value]]=1,"Salary",IF(tbl_SalAccts[[#This Row],[Value]]=2,"Fringe",IF(tbl_SalAccts[[#This Row],[Value]]=3,"Other","")))</f>
        <v>Other</v>
      </c>
    </row>
    <row r="377" spans="2:5">
      <c r="B377" s="17">
        <v>610082</v>
      </c>
      <c r="C377" t="s">
        <v>502</v>
      </c>
      <c r="D377">
        <v>3</v>
      </c>
      <c r="E377" t="str">
        <f>IF(tbl_SalAccts[[#This Row],[Value]]=1,"Salary",IF(tbl_SalAccts[[#This Row],[Value]]=2,"Fringe",IF(tbl_SalAccts[[#This Row],[Value]]=3,"Other","")))</f>
        <v>Other</v>
      </c>
    </row>
    <row r="378" spans="2:5">
      <c r="B378" s="17">
        <v>610083</v>
      </c>
      <c r="C378" t="s">
        <v>503</v>
      </c>
      <c r="D378">
        <v>3</v>
      </c>
      <c r="E378" t="str">
        <f>IF(tbl_SalAccts[[#This Row],[Value]]=1,"Salary",IF(tbl_SalAccts[[#This Row],[Value]]=2,"Fringe",IF(tbl_SalAccts[[#This Row],[Value]]=3,"Other","")))</f>
        <v>Other</v>
      </c>
    </row>
    <row r="379" spans="2:5">
      <c r="B379" s="17">
        <v>610086</v>
      </c>
      <c r="C379" t="s">
        <v>504</v>
      </c>
      <c r="D379">
        <v>3</v>
      </c>
      <c r="E379" t="str">
        <f>IF(tbl_SalAccts[[#This Row],[Value]]=1,"Salary",IF(tbl_SalAccts[[#This Row],[Value]]=2,"Fringe",IF(tbl_SalAccts[[#This Row],[Value]]=3,"Other","")))</f>
        <v>Other</v>
      </c>
    </row>
    <row r="380" spans="2:5">
      <c r="B380" s="17">
        <v>610087</v>
      </c>
      <c r="C380" t="s">
        <v>505</v>
      </c>
      <c r="D380">
        <v>3</v>
      </c>
      <c r="E380" t="str">
        <f>IF(tbl_SalAccts[[#This Row],[Value]]=1,"Salary",IF(tbl_SalAccts[[#This Row],[Value]]=2,"Fringe",IF(tbl_SalAccts[[#This Row],[Value]]=3,"Other","")))</f>
        <v>Other</v>
      </c>
    </row>
    <row r="381" spans="2:5">
      <c r="B381" s="17">
        <v>610088</v>
      </c>
      <c r="C381" t="s">
        <v>506</v>
      </c>
      <c r="D381">
        <v>3</v>
      </c>
      <c r="E381" t="str">
        <f>IF(tbl_SalAccts[[#This Row],[Value]]=1,"Salary",IF(tbl_SalAccts[[#This Row],[Value]]=2,"Fringe",IF(tbl_SalAccts[[#This Row],[Value]]=3,"Other","")))</f>
        <v>Other</v>
      </c>
    </row>
    <row r="382" spans="2:5">
      <c r="B382" s="17">
        <v>610090</v>
      </c>
      <c r="C382" t="s">
        <v>507</v>
      </c>
      <c r="D382">
        <v>3</v>
      </c>
      <c r="E382" t="str">
        <f>IF(tbl_SalAccts[[#This Row],[Value]]=1,"Salary",IF(tbl_SalAccts[[#This Row],[Value]]=2,"Fringe",IF(tbl_SalAccts[[#This Row],[Value]]=3,"Other","")))</f>
        <v>Other</v>
      </c>
    </row>
    <row r="383" spans="2:5">
      <c r="B383" s="17">
        <v>610091</v>
      </c>
      <c r="C383" t="s">
        <v>508</v>
      </c>
      <c r="D383">
        <v>3</v>
      </c>
      <c r="E383" t="str">
        <f>IF(tbl_SalAccts[[#This Row],[Value]]=1,"Salary",IF(tbl_SalAccts[[#This Row],[Value]]=2,"Fringe",IF(tbl_SalAccts[[#This Row],[Value]]=3,"Other","")))</f>
        <v>Other</v>
      </c>
    </row>
    <row r="384" spans="2:5">
      <c r="B384" s="17">
        <v>610092</v>
      </c>
      <c r="C384" t="s">
        <v>509</v>
      </c>
      <c r="D384">
        <v>3</v>
      </c>
      <c r="E384" t="str">
        <f>IF(tbl_SalAccts[[#This Row],[Value]]=1,"Salary",IF(tbl_SalAccts[[#This Row],[Value]]=2,"Fringe",IF(tbl_SalAccts[[#This Row],[Value]]=3,"Other","")))</f>
        <v>Other</v>
      </c>
    </row>
    <row r="385" spans="2:5">
      <c r="B385" s="17">
        <v>610093</v>
      </c>
      <c r="C385" t="s">
        <v>510</v>
      </c>
      <c r="D385">
        <v>3</v>
      </c>
      <c r="E385" t="str">
        <f>IF(tbl_SalAccts[[#This Row],[Value]]=1,"Salary",IF(tbl_SalAccts[[#This Row],[Value]]=2,"Fringe",IF(tbl_SalAccts[[#This Row],[Value]]=3,"Other","")))</f>
        <v>Other</v>
      </c>
    </row>
    <row r="386" spans="2:5">
      <c r="B386" s="17">
        <v>610094</v>
      </c>
      <c r="C386" t="s">
        <v>511</v>
      </c>
      <c r="D386">
        <v>3</v>
      </c>
      <c r="E386" t="str">
        <f>IF(tbl_SalAccts[[#This Row],[Value]]=1,"Salary",IF(tbl_SalAccts[[#This Row],[Value]]=2,"Fringe",IF(tbl_SalAccts[[#This Row],[Value]]=3,"Other","")))</f>
        <v>Other</v>
      </c>
    </row>
    <row r="387" spans="2:5">
      <c r="B387" s="17">
        <v>610095</v>
      </c>
      <c r="C387" t="s">
        <v>512</v>
      </c>
      <c r="D387">
        <v>3</v>
      </c>
      <c r="E387" t="str">
        <f>IF(tbl_SalAccts[[#This Row],[Value]]=1,"Salary",IF(tbl_SalAccts[[#This Row],[Value]]=2,"Fringe",IF(tbl_SalAccts[[#This Row],[Value]]=3,"Other","")))</f>
        <v>Other</v>
      </c>
    </row>
    <row r="388" spans="2:5">
      <c r="B388" s="17">
        <v>610096</v>
      </c>
      <c r="C388" t="s">
        <v>513</v>
      </c>
      <c r="D388">
        <v>3</v>
      </c>
      <c r="E388" t="str">
        <f>IF(tbl_SalAccts[[#This Row],[Value]]=1,"Salary",IF(tbl_SalAccts[[#This Row],[Value]]=2,"Fringe",IF(tbl_SalAccts[[#This Row],[Value]]=3,"Other","")))</f>
        <v>Other</v>
      </c>
    </row>
    <row r="389" spans="2:5">
      <c r="B389" s="17">
        <v>610097</v>
      </c>
      <c r="C389" t="s">
        <v>514</v>
      </c>
      <c r="D389">
        <v>3</v>
      </c>
      <c r="E389" t="str">
        <f>IF(tbl_SalAccts[[#This Row],[Value]]=1,"Salary",IF(tbl_SalAccts[[#This Row],[Value]]=2,"Fringe",IF(tbl_SalAccts[[#This Row],[Value]]=3,"Other","")))</f>
        <v>Other</v>
      </c>
    </row>
    <row r="390" spans="2:5">
      <c r="B390" s="17">
        <v>610099</v>
      </c>
      <c r="C390" t="s">
        <v>515</v>
      </c>
      <c r="D390">
        <v>3</v>
      </c>
      <c r="E390" t="str">
        <f>IF(tbl_SalAccts[[#This Row],[Value]]=1,"Salary",IF(tbl_SalAccts[[#This Row],[Value]]=2,"Fringe",IF(tbl_SalAccts[[#This Row],[Value]]=3,"Other","")))</f>
        <v>Other</v>
      </c>
    </row>
    <row r="391" spans="2:5">
      <c r="B391" s="17">
        <v>610101</v>
      </c>
      <c r="C391" t="s">
        <v>516</v>
      </c>
      <c r="D391">
        <v>3</v>
      </c>
      <c r="E391" t="str">
        <f>IF(tbl_SalAccts[[#This Row],[Value]]=1,"Salary",IF(tbl_SalAccts[[#This Row],[Value]]=2,"Fringe",IF(tbl_SalAccts[[#This Row],[Value]]=3,"Other","")))</f>
        <v>Other</v>
      </c>
    </row>
    <row r="392" spans="2:5">
      <c r="B392" s="17">
        <v>610102</v>
      </c>
      <c r="C392" t="s">
        <v>517</v>
      </c>
      <c r="D392">
        <v>3</v>
      </c>
      <c r="E392" t="str">
        <f>IF(tbl_SalAccts[[#This Row],[Value]]=1,"Salary",IF(tbl_SalAccts[[#This Row],[Value]]=2,"Fringe",IF(tbl_SalAccts[[#This Row],[Value]]=3,"Other","")))</f>
        <v>Other</v>
      </c>
    </row>
    <row r="393" spans="2:5">
      <c r="B393" s="17">
        <v>610103</v>
      </c>
      <c r="C393" t="s">
        <v>518</v>
      </c>
      <c r="D393">
        <v>3</v>
      </c>
      <c r="E393" t="str">
        <f>IF(tbl_SalAccts[[#This Row],[Value]]=1,"Salary",IF(tbl_SalAccts[[#This Row],[Value]]=2,"Fringe",IF(tbl_SalAccts[[#This Row],[Value]]=3,"Other","")))</f>
        <v>Other</v>
      </c>
    </row>
    <row r="394" spans="2:5">
      <c r="B394" s="17">
        <v>610104</v>
      </c>
      <c r="C394" t="s">
        <v>519</v>
      </c>
      <c r="D394">
        <v>3</v>
      </c>
      <c r="E394" t="str">
        <f>IF(tbl_SalAccts[[#This Row],[Value]]=1,"Salary",IF(tbl_SalAccts[[#This Row],[Value]]=2,"Fringe",IF(tbl_SalAccts[[#This Row],[Value]]=3,"Other","")))</f>
        <v>Other</v>
      </c>
    </row>
    <row r="395" spans="2:5">
      <c r="B395" s="17">
        <v>610105</v>
      </c>
      <c r="C395" t="s">
        <v>520</v>
      </c>
      <c r="D395">
        <v>3</v>
      </c>
      <c r="E395" t="str">
        <f>IF(tbl_SalAccts[[#This Row],[Value]]=1,"Salary",IF(tbl_SalAccts[[#This Row],[Value]]=2,"Fringe",IF(tbl_SalAccts[[#This Row],[Value]]=3,"Other","")))</f>
        <v>Other</v>
      </c>
    </row>
    <row r="396" spans="2:5">
      <c r="B396" s="17">
        <v>610106</v>
      </c>
      <c r="C396" t="s">
        <v>521</v>
      </c>
      <c r="D396">
        <v>3</v>
      </c>
      <c r="E396" t="str">
        <f>IF(tbl_SalAccts[[#This Row],[Value]]=1,"Salary",IF(tbl_SalAccts[[#This Row],[Value]]=2,"Fringe",IF(tbl_SalAccts[[#This Row],[Value]]=3,"Other","")))</f>
        <v>Other</v>
      </c>
    </row>
    <row r="397" spans="2:5">
      <c r="B397" s="17">
        <v>610107</v>
      </c>
      <c r="C397" t="s">
        <v>522</v>
      </c>
      <c r="D397">
        <v>3</v>
      </c>
      <c r="E397" t="str">
        <f>IF(tbl_SalAccts[[#This Row],[Value]]=1,"Salary",IF(tbl_SalAccts[[#This Row],[Value]]=2,"Fringe",IF(tbl_SalAccts[[#This Row],[Value]]=3,"Other","")))</f>
        <v>Other</v>
      </c>
    </row>
    <row r="398" spans="2:5">
      <c r="B398" s="17">
        <v>610108</v>
      </c>
      <c r="C398" t="s">
        <v>523</v>
      </c>
      <c r="D398">
        <v>3</v>
      </c>
      <c r="E398" t="str">
        <f>IF(tbl_SalAccts[[#This Row],[Value]]=1,"Salary",IF(tbl_SalAccts[[#This Row],[Value]]=2,"Fringe",IF(tbl_SalAccts[[#This Row],[Value]]=3,"Other","")))</f>
        <v>Other</v>
      </c>
    </row>
    <row r="399" spans="2:5">
      <c r="B399" s="17">
        <v>610109</v>
      </c>
      <c r="C399" t="s">
        <v>524</v>
      </c>
      <c r="D399">
        <v>3</v>
      </c>
      <c r="E399" t="str">
        <f>IF(tbl_SalAccts[[#This Row],[Value]]=1,"Salary",IF(tbl_SalAccts[[#This Row],[Value]]=2,"Fringe",IF(tbl_SalAccts[[#This Row],[Value]]=3,"Other","")))</f>
        <v>Other</v>
      </c>
    </row>
    <row r="400" spans="2:5">
      <c r="B400" s="17">
        <v>610111</v>
      </c>
      <c r="C400" t="s">
        <v>525</v>
      </c>
      <c r="D400">
        <v>3</v>
      </c>
      <c r="E400" t="str">
        <f>IF(tbl_SalAccts[[#This Row],[Value]]=1,"Salary",IF(tbl_SalAccts[[#This Row],[Value]]=2,"Fringe",IF(tbl_SalAccts[[#This Row],[Value]]=3,"Other","")))</f>
        <v>Other</v>
      </c>
    </row>
    <row r="401" spans="2:5">
      <c r="B401" s="17">
        <v>610112</v>
      </c>
      <c r="C401" t="s">
        <v>526</v>
      </c>
      <c r="D401">
        <v>3</v>
      </c>
      <c r="E401" t="str">
        <f>IF(tbl_SalAccts[[#This Row],[Value]]=1,"Salary",IF(tbl_SalAccts[[#This Row],[Value]]=2,"Fringe",IF(tbl_SalAccts[[#This Row],[Value]]=3,"Other","")))</f>
        <v>Other</v>
      </c>
    </row>
    <row r="402" spans="2:5">
      <c r="B402" s="17">
        <v>610113</v>
      </c>
      <c r="C402" t="s">
        <v>527</v>
      </c>
      <c r="D402">
        <v>3</v>
      </c>
      <c r="E402" t="str">
        <f>IF(tbl_SalAccts[[#This Row],[Value]]=1,"Salary",IF(tbl_SalAccts[[#This Row],[Value]]=2,"Fringe",IF(tbl_SalAccts[[#This Row],[Value]]=3,"Other","")))</f>
        <v>Other</v>
      </c>
    </row>
    <row r="403" spans="2:5">
      <c r="B403" s="17">
        <v>610120</v>
      </c>
      <c r="C403" t="s">
        <v>528</v>
      </c>
      <c r="D403">
        <v>3</v>
      </c>
      <c r="E403" t="str">
        <f>IF(tbl_SalAccts[[#This Row],[Value]]=1,"Salary",IF(tbl_SalAccts[[#This Row],[Value]]=2,"Fringe",IF(tbl_SalAccts[[#This Row],[Value]]=3,"Other","")))</f>
        <v>Other</v>
      </c>
    </row>
    <row r="404" spans="2:5">
      <c r="B404" s="17">
        <v>610121</v>
      </c>
      <c r="C404" t="s">
        <v>529</v>
      </c>
      <c r="D404">
        <v>3</v>
      </c>
      <c r="E404" t="str">
        <f>IF(tbl_SalAccts[[#This Row],[Value]]=1,"Salary",IF(tbl_SalAccts[[#This Row],[Value]]=2,"Fringe",IF(tbl_SalAccts[[#This Row],[Value]]=3,"Other","")))</f>
        <v>Other</v>
      </c>
    </row>
    <row r="405" spans="2:5">
      <c r="B405" s="17">
        <v>610122</v>
      </c>
      <c r="C405" t="s">
        <v>530</v>
      </c>
      <c r="D405">
        <v>3</v>
      </c>
      <c r="E405" t="str">
        <f>IF(tbl_SalAccts[[#This Row],[Value]]=1,"Salary",IF(tbl_SalAccts[[#This Row],[Value]]=2,"Fringe",IF(tbl_SalAccts[[#This Row],[Value]]=3,"Other","")))</f>
        <v>Other</v>
      </c>
    </row>
    <row r="406" spans="2:5">
      <c r="B406" s="17">
        <v>610123</v>
      </c>
      <c r="C406" t="s">
        <v>531</v>
      </c>
      <c r="D406">
        <v>3</v>
      </c>
      <c r="E406" t="str">
        <f>IF(tbl_SalAccts[[#This Row],[Value]]=1,"Salary",IF(tbl_SalAccts[[#This Row],[Value]]=2,"Fringe",IF(tbl_SalAccts[[#This Row],[Value]]=3,"Other","")))</f>
        <v>Other</v>
      </c>
    </row>
    <row r="407" spans="2:5">
      <c r="B407" s="17">
        <v>610124</v>
      </c>
      <c r="C407" t="s">
        <v>532</v>
      </c>
      <c r="D407">
        <v>3</v>
      </c>
      <c r="E407" t="str">
        <f>IF(tbl_SalAccts[[#This Row],[Value]]=1,"Salary",IF(tbl_SalAccts[[#This Row],[Value]]=2,"Fringe",IF(tbl_SalAccts[[#This Row],[Value]]=3,"Other","")))</f>
        <v>Other</v>
      </c>
    </row>
    <row r="408" spans="2:5">
      <c r="B408" s="17">
        <v>610125</v>
      </c>
      <c r="C408" t="s">
        <v>533</v>
      </c>
      <c r="D408">
        <v>3</v>
      </c>
      <c r="E408" t="str">
        <f>IF(tbl_SalAccts[[#This Row],[Value]]=1,"Salary",IF(tbl_SalAccts[[#This Row],[Value]]=2,"Fringe",IF(tbl_SalAccts[[#This Row],[Value]]=3,"Other","")))</f>
        <v>Other</v>
      </c>
    </row>
    <row r="409" spans="2:5">
      <c r="B409" s="17">
        <v>610126</v>
      </c>
      <c r="C409" t="s">
        <v>534</v>
      </c>
      <c r="D409">
        <v>3</v>
      </c>
      <c r="E409" t="str">
        <f>IF(tbl_SalAccts[[#This Row],[Value]]=1,"Salary",IF(tbl_SalAccts[[#This Row],[Value]]=2,"Fringe",IF(tbl_SalAccts[[#This Row],[Value]]=3,"Other","")))</f>
        <v>Other</v>
      </c>
    </row>
    <row r="410" spans="2:5">
      <c r="B410" s="17">
        <v>610127</v>
      </c>
      <c r="C410" t="s">
        <v>535</v>
      </c>
      <c r="D410">
        <v>3</v>
      </c>
      <c r="E410" t="str">
        <f>IF(tbl_SalAccts[[#This Row],[Value]]=1,"Salary",IF(tbl_SalAccts[[#This Row],[Value]]=2,"Fringe",IF(tbl_SalAccts[[#This Row],[Value]]=3,"Other","")))</f>
        <v>Other</v>
      </c>
    </row>
    <row r="411" spans="2:5">
      <c r="B411" s="17">
        <v>610150</v>
      </c>
      <c r="C411" t="s">
        <v>536</v>
      </c>
      <c r="D411">
        <v>3</v>
      </c>
      <c r="E411" t="str">
        <f>IF(tbl_SalAccts[[#This Row],[Value]]=1,"Salary",IF(tbl_SalAccts[[#This Row],[Value]]=2,"Fringe",IF(tbl_SalAccts[[#This Row],[Value]]=3,"Other","")))</f>
        <v>Other</v>
      </c>
    </row>
    <row r="412" spans="2:5">
      <c r="B412" s="17">
        <v>610151</v>
      </c>
      <c r="C412" t="s">
        <v>537</v>
      </c>
      <c r="D412">
        <v>3</v>
      </c>
      <c r="E412" t="str">
        <f>IF(tbl_SalAccts[[#This Row],[Value]]=1,"Salary",IF(tbl_SalAccts[[#This Row],[Value]]=2,"Fringe",IF(tbl_SalAccts[[#This Row],[Value]]=3,"Other","")))</f>
        <v>Other</v>
      </c>
    </row>
    <row r="413" spans="2:5">
      <c r="B413" s="17">
        <v>610152</v>
      </c>
      <c r="C413" t="s">
        <v>538</v>
      </c>
      <c r="D413">
        <v>3</v>
      </c>
      <c r="E413" t="str">
        <f>IF(tbl_SalAccts[[#This Row],[Value]]=1,"Salary",IF(tbl_SalAccts[[#This Row],[Value]]=2,"Fringe",IF(tbl_SalAccts[[#This Row],[Value]]=3,"Other","")))</f>
        <v>Other</v>
      </c>
    </row>
    <row r="414" spans="2:5">
      <c r="B414" s="17">
        <v>610199</v>
      </c>
      <c r="C414" t="s">
        <v>539</v>
      </c>
      <c r="D414">
        <v>3</v>
      </c>
      <c r="E414" t="str">
        <f>IF(tbl_SalAccts[[#This Row],[Value]]=1,"Salary",IF(tbl_SalAccts[[#This Row],[Value]]=2,"Fringe",IF(tbl_SalAccts[[#This Row],[Value]]=3,"Other","")))</f>
        <v>Other</v>
      </c>
    </row>
    <row r="415" spans="2:5">
      <c r="B415" s="17">
        <v>612001</v>
      </c>
      <c r="C415" t="s">
        <v>540</v>
      </c>
      <c r="D415">
        <v>3</v>
      </c>
      <c r="E415" t="str">
        <f>IF(tbl_SalAccts[[#This Row],[Value]]=1,"Salary",IF(tbl_SalAccts[[#This Row],[Value]]=2,"Fringe",IF(tbl_SalAccts[[#This Row],[Value]]=3,"Other","")))</f>
        <v>Other</v>
      </c>
    </row>
    <row r="416" spans="2:5">
      <c r="B416" s="17">
        <v>612002</v>
      </c>
      <c r="C416" t="s">
        <v>541</v>
      </c>
      <c r="D416">
        <v>3</v>
      </c>
      <c r="E416" t="str">
        <f>IF(tbl_SalAccts[[#This Row],[Value]]=1,"Salary",IF(tbl_SalAccts[[#This Row],[Value]]=2,"Fringe",IF(tbl_SalAccts[[#This Row],[Value]]=3,"Other","")))</f>
        <v>Other</v>
      </c>
    </row>
    <row r="417" spans="2:5">
      <c r="B417" s="17">
        <v>612003</v>
      </c>
      <c r="C417" t="s">
        <v>542</v>
      </c>
      <c r="D417">
        <v>3</v>
      </c>
      <c r="E417" t="str">
        <f>IF(tbl_SalAccts[[#This Row],[Value]]=1,"Salary",IF(tbl_SalAccts[[#This Row],[Value]]=2,"Fringe",IF(tbl_SalAccts[[#This Row],[Value]]=3,"Other","")))</f>
        <v>Other</v>
      </c>
    </row>
    <row r="418" spans="2:5">
      <c r="B418" s="17">
        <v>612004</v>
      </c>
      <c r="C418" t="s">
        <v>543</v>
      </c>
      <c r="D418">
        <v>3</v>
      </c>
      <c r="E418" t="str">
        <f>IF(tbl_SalAccts[[#This Row],[Value]]=1,"Salary",IF(tbl_SalAccts[[#This Row],[Value]]=2,"Fringe",IF(tbl_SalAccts[[#This Row],[Value]]=3,"Other","")))</f>
        <v>Other</v>
      </c>
    </row>
    <row r="419" spans="2:5">
      <c r="B419" s="17">
        <v>612005</v>
      </c>
      <c r="C419" t="s">
        <v>544</v>
      </c>
      <c r="D419">
        <v>3</v>
      </c>
      <c r="E419" t="str">
        <f>IF(tbl_SalAccts[[#This Row],[Value]]=1,"Salary",IF(tbl_SalAccts[[#This Row],[Value]]=2,"Fringe",IF(tbl_SalAccts[[#This Row],[Value]]=3,"Other","")))</f>
        <v>Other</v>
      </c>
    </row>
    <row r="420" spans="2:5">
      <c r="B420" s="17">
        <v>612006</v>
      </c>
      <c r="C420" t="s">
        <v>545</v>
      </c>
      <c r="D420">
        <v>3</v>
      </c>
      <c r="E420" t="str">
        <f>IF(tbl_SalAccts[[#This Row],[Value]]=1,"Salary",IF(tbl_SalAccts[[#This Row],[Value]]=2,"Fringe",IF(tbl_SalAccts[[#This Row],[Value]]=3,"Other","")))</f>
        <v>Other</v>
      </c>
    </row>
    <row r="421" spans="2:5">
      <c r="B421" s="17">
        <v>612007</v>
      </c>
      <c r="C421" t="s">
        <v>546</v>
      </c>
      <c r="D421">
        <v>3</v>
      </c>
      <c r="E421" t="str">
        <f>IF(tbl_SalAccts[[#This Row],[Value]]=1,"Salary",IF(tbl_SalAccts[[#This Row],[Value]]=2,"Fringe",IF(tbl_SalAccts[[#This Row],[Value]]=3,"Other","")))</f>
        <v>Other</v>
      </c>
    </row>
    <row r="422" spans="2:5">
      <c r="B422" s="17">
        <v>612008</v>
      </c>
      <c r="C422" t="s">
        <v>547</v>
      </c>
      <c r="D422">
        <v>3</v>
      </c>
      <c r="E422" t="str">
        <f>IF(tbl_SalAccts[[#This Row],[Value]]=1,"Salary",IF(tbl_SalAccts[[#This Row],[Value]]=2,"Fringe",IF(tbl_SalAccts[[#This Row],[Value]]=3,"Other","")))</f>
        <v>Other</v>
      </c>
    </row>
    <row r="423" spans="2:5">
      <c r="B423" s="17">
        <v>612009</v>
      </c>
      <c r="C423" t="s">
        <v>548</v>
      </c>
      <c r="D423">
        <v>3</v>
      </c>
      <c r="E423" t="str">
        <f>IF(tbl_SalAccts[[#This Row],[Value]]=1,"Salary",IF(tbl_SalAccts[[#This Row],[Value]]=2,"Fringe",IF(tbl_SalAccts[[#This Row],[Value]]=3,"Other","")))</f>
        <v>Other</v>
      </c>
    </row>
    <row r="424" spans="2:5">
      <c r="B424" s="17">
        <v>612031</v>
      </c>
      <c r="C424" t="s">
        <v>549</v>
      </c>
      <c r="D424">
        <v>3</v>
      </c>
      <c r="E424" t="str">
        <f>IF(tbl_SalAccts[[#This Row],[Value]]=1,"Salary",IF(tbl_SalAccts[[#This Row],[Value]]=2,"Fringe",IF(tbl_SalAccts[[#This Row],[Value]]=3,"Other","")))</f>
        <v>Other</v>
      </c>
    </row>
    <row r="425" spans="2:5">
      <c r="B425" s="17">
        <v>612051</v>
      </c>
      <c r="C425" t="s">
        <v>550</v>
      </c>
      <c r="D425">
        <v>3</v>
      </c>
      <c r="E425" t="str">
        <f>IF(tbl_SalAccts[[#This Row],[Value]]=1,"Salary",IF(tbl_SalAccts[[#This Row],[Value]]=2,"Fringe",IF(tbl_SalAccts[[#This Row],[Value]]=3,"Other","")))</f>
        <v>Other</v>
      </c>
    </row>
    <row r="426" spans="2:5">
      <c r="B426" s="17">
        <v>612055</v>
      </c>
      <c r="C426" t="s">
        <v>551</v>
      </c>
      <c r="D426">
        <v>3</v>
      </c>
      <c r="E426" t="str">
        <f>IF(tbl_SalAccts[[#This Row],[Value]]=1,"Salary",IF(tbl_SalAccts[[#This Row],[Value]]=2,"Fringe",IF(tbl_SalAccts[[#This Row],[Value]]=3,"Other","")))</f>
        <v>Other</v>
      </c>
    </row>
    <row r="427" spans="2:5">
      <c r="B427" s="17">
        <v>612056</v>
      </c>
      <c r="C427" t="s">
        <v>552</v>
      </c>
      <c r="D427">
        <v>3</v>
      </c>
      <c r="E427" t="str">
        <f>IF(tbl_SalAccts[[#This Row],[Value]]=1,"Salary",IF(tbl_SalAccts[[#This Row],[Value]]=2,"Fringe",IF(tbl_SalAccts[[#This Row],[Value]]=3,"Other","")))</f>
        <v>Other</v>
      </c>
    </row>
    <row r="428" spans="2:5">
      <c r="B428" s="17">
        <v>612057</v>
      </c>
      <c r="C428" t="s">
        <v>553</v>
      </c>
      <c r="D428">
        <v>3</v>
      </c>
      <c r="E428" t="str">
        <f>IF(tbl_SalAccts[[#This Row],[Value]]=1,"Salary",IF(tbl_SalAccts[[#This Row],[Value]]=2,"Fringe",IF(tbl_SalAccts[[#This Row],[Value]]=3,"Other","")))</f>
        <v>Other</v>
      </c>
    </row>
    <row r="429" spans="2:5">
      <c r="B429" s="17">
        <v>612058</v>
      </c>
      <c r="C429" t="s">
        <v>554</v>
      </c>
      <c r="D429">
        <v>3</v>
      </c>
      <c r="E429" t="str">
        <f>IF(tbl_SalAccts[[#This Row],[Value]]=1,"Salary",IF(tbl_SalAccts[[#This Row],[Value]]=2,"Fringe",IF(tbl_SalAccts[[#This Row],[Value]]=3,"Other","")))</f>
        <v>Other</v>
      </c>
    </row>
    <row r="430" spans="2:5">
      <c r="B430" s="17">
        <v>612059</v>
      </c>
      <c r="C430" t="s">
        <v>555</v>
      </c>
      <c r="D430">
        <v>3</v>
      </c>
      <c r="E430" t="str">
        <f>IF(tbl_SalAccts[[#This Row],[Value]]=1,"Salary",IF(tbl_SalAccts[[#This Row],[Value]]=2,"Fringe",IF(tbl_SalAccts[[#This Row],[Value]]=3,"Other","")))</f>
        <v>Other</v>
      </c>
    </row>
    <row r="431" spans="2:5">
      <c r="B431" s="17">
        <v>612060</v>
      </c>
      <c r="C431" t="s">
        <v>556</v>
      </c>
      <c r="D431">
        <v>3</v>
      </c>
      <c r="E431" t="str">
        <f>IF(tbl_SalAccts[[#This Row],[Value]]=1,"Salary",IF(tbl_SalAccts[[#This Row],[Value]]=2,"Fringe",IF(tbl_SalAccts[[#This Row],[Value]]=3,"Other","")))</f>
        <v>Other</v>
      </c>
    </row>
    <row r="432" spans="2:5">
      <c r="B432" s="17">
        <v>620180</v>
      </c>
      <c r="C432" t="s">
        <v>557</v>
      </c>
      <c r="D432">
        <v>3</v>
      </c>
      <c r="E432" t="str">
        <f>IF(tbl_SalAccts[[#This Row],[Value]]=1,"Salary",IF(tbl_SalAccts[[#This Row],[Value]]=2,"Fringe",IF(tbl_SalAccts[[#This Row],[Value]]=3,"Other","")))</f>
        <v>Other</v>
      </c>
    </row>
    <row r="433" spans="2:5">
      <c r="B433" s="17">
        <v>620280</v>
      </c>
      <c r="C433" t="s">
        <v>558</v>
      </c>
      <c r="D433">
        <v>3</v>
      </c>
      <c r="E433" t="str">
        <f>IF(tbl_SalAccts[[#This Row],[Value]]=1,"Salary",IF(tbl_SalAccts[[#This Row],[Value]]=2,"Fringe",IF(tbl_SalAccts[[#This Row],[Value]]=3,"Other","")))</f>
        <v>Other</v>
      </c>
    </row>
    <row r="434" spans="2:5">
      <c r="B434" s="17">
        <v>620281</v>
      </c>
      <c r="C434" t="s">
        <v>559</v>
      </c>
      <c r="D434">
        <v>3</v>
      </c>
      <c r="E434" t="str">
        <f>IF(tbl_SalAccts[[#This Row],[Value]]=1,"Salary",IF(tbl_SalAccts[[#This Row],[Value]]=2,"Fringe",IF(tbl_SalAccts[[#This Row],[Value]]=3,"Other","")))</f>
        <v>Other</v>
      </c>
    </row>
    <row r="435" spans="2:5">
      <c r="B435" s="17">
        <v>620282</v>
      </c>
      <c r="C435" t="s">
        <v>560</v>
      </c>
      <c r="D435">
        <v>3</v>
      </c>
      <c r="E435" t="str">
        <f>IF(tbl_SalAccts[[#This Row],[Value]]=1,"Salary",IF(tbl_SalAccts[[#This Row],[Value]]=2,"Fringe",IF(tbl_SalAccts[[#This Row],[Value]]=3,"Other","")))</f>
        <v>Other</v>
      </c>
    </row>
    <row r="436" spans="2:5">
      <c r="B436" s="17">
        <v>620370</v>
      </c>
      <c r="C436" t="s">
        <v>561</v>
      </c>
      <c r="D436">
        <v>3</v>
      </c>
      <c r="E436" t="str">
        <f>IF(tbl_SalAccts[[#This Row],[Value]]=1,"Salary",IF(tbl_SalAccts[[#This Row],[Value]]=2,"Fringe",IF(tbl_SalAccts[[#This Row],[Value]]=3,"Other","")))</f>
        <v>Other</v>
      </c>
    </row>
    <row r="437" spans="2:5">
      <c r="B437" s="17">
        <v>620401</v>
      </c>
      <c r="C437" t="s">
        <v>562</v>
      </c>
      <c r="D437">
        <v>3</v>
      </c>
      <c r="E437" t="str">
        <f>IF(tbl_SalAccts[[#This Row],[Value]]=1,"Salary",IF(tbl_SalAccts[[#This Row],[Value]]=2,"Fringe",IF(tbl_SalAccts[[#This Row],[Value]]=3,"Other","")))</f>
        <v>Other</v>
      </c>
    </row>
    <row r="438" spans="2:5">
      <c r="B438" s="17">
        <v>620405</v>
      </c>
      <c r="C438" t="s">
        <v>563</v>
      </c>
      <c r="D438">
        <v>3</v>
      </c>
      <c r="E438" t="str">
        <f>IF(tbl_SalAccts[[#This Row],[Value]]=1,"Salary",IF(tbl_SalAccts[[#This Row],[Value]]=2,"Fringe",IF(tbl_SalAccts[[#This Row],[Value]]=3,"Other","")))</f>
        <v>Other</v>
      </c>
    </row>
    <row r="439" spans="2:5">
      <c r="B439" s="17">
        <v>621001</v>
      </c>
      <c r="C439" t="s">
        <v>564</v>
      </c>
      <c r="D439">
        <v>3</v>
      </c>
      <c r="E439" t="str">
        <f>IF(tbl_SalAccts[[#This Row],[Value]]=1,"Salary",IF(tbl_SalAccts[[#This Row],[Value]]=2,"Fringe",IF(tbl_SalAccts[[#This Row],[Value]]=3,"Other","")))</f>
        <v>Other</v>
      </c>
    </row>
    <row r="440" spans="2:5">
      <c r="B440" s="17">
        <v>621002</v>
      </c>
      <c r="C440" t="s">
        <v>565</v>
      </c>
      <c r="D440">
        <v>3</v>
      </c>
      <c r="E440" t="str">
        <f>IF(tbl_SalAccts[[#This Row],[Value]]=1,"Salary",IF(tbl_SalAccts[[#This Row],[Value]]=2,"Fringe",IF(tbl_SalAccts[[#This Row],[Value]]=3,"Other","")))</f>
        <v>Other</v>
      </c>
    </row>
    <row r="441" spans="2:5">
      <c r="B441" s="17">
        <v>621003</v>
      </c>
      <c r="C441" t="s">
        <v>566</v>
      </c>
      <c r="D441">
        <v>3</v>
      </c>
      <c r="E441" t="str">
        <f>IF(tbl_SalAccts[[#This Row],[Value]]=1,"Salary",IF(tbl_SalAccts[[#This Row],[Value]]=2,"Fringe",IF(tbl_SalAccts[[#This Row],[Value]]=3,"Other","")))</f>
        <v>Other</v>
      </c>
    </row>
    <row r="442" spans="2:5">
      <c r="B442" s="17">
        <v>621004</v>
      </c>
      <c r="C442" t="s">
        <v>567</v>
      </c>
      <c r="D442">
        <v>3</v>
      </c>
      <c r="E442" t="str">
        <f>IF(tbl_SalAccts[[#This Row],[Value]]=1,"Salary",IF(tbl_SalAccts[[#This Row],[Value]]=2,"Fringe",IF(tbl_SalAccts[[#This Row],[Value]]=3,"Other","")))</f>
        <v>Other</v>
      </c>
    </row>
    <row r="443" spans="2:5">
      <c r="B443" s="17">
        <v>621005</v>
      </c>
      <c r="C443" t="s">
        <v>568</v>
      </c>
      <c r="D443">
        <v>3</v>
      </c>
      <c r="E443" t="str">
        <f>IF(tbl_SalAccts[[#This Row],[Value]]=1,"Salary",IF(tbl_SalAccts[[#This Row],[Value]]=2,"Fringe",IF(tbl_SalAccts[[#This Row],[Value]]=3,"Other","")))</f>
        <v>Other</v>
      </c>
    </row>
    <row r="444" spans="2:5">
      <c r="B444" s="17">
        <v>621006</v>
      </c>
      <c r="C444" t="s">
        <v>569</v>
      </c>
      <c r="D444">
        <v>3</v>
      </c>
      <c r="E444" t="str">
        <f>IF(tbl_SalAccts[[#This Row],[Value]]=1,"Salary",IF(tbl_SalAccts[[#This Row],[Value]]=2,"Fringe",IF(tbl_SalAccts[[#This Row],[Value]]=3,"Other","")))</f>
        <v>Other</v>
      </c>
    </row>
    <row r="445" spans="2:5">
      <c r="B445" s="17">
        <v>621007</v>
      </c>
      <c r="C445" t="s">
        <v>570</v>
      </c>
      <c r="D445">
        <v>3</v>
      </c>
      <c r="E445" t="str">
        <f>IF(tbl_SalAccts[[#This Row],[Value]]=1,"Salary",IF(tbl_SalAccts[[#This Row],[Value]]=2,"Fringe",IF(tbl_SalAccts[[#This Row],[Value]]=3,"Other","")))</f>
        <v>Other</v>
      </c>
    </row>
    <row r="446" spans="2:5">
      <c r="B446" s="17">
        <v>621010</v>
      </c>
      <c r="C446" t="s">
        <v>571</v>
      </c>
      <c r="D446">
        <v>3</v>
      </c>
      <c r="E446" t="str">
        <f>IF(tbl_SalAccts[[#This Row],[Value]]=1,"Salary",IF(tbl_SalAccts[[#This Row],[Value]]=2,"Fringe",IF(tbl_SalAccts[[#This Row],[Value]]=3,"Other","")))</f>
        <v>Other</v>
      </c>
    </row>
    <row r="447" spans="2:5">
      <c r="B447" s="17">
        <v>621026</v>
      </c>
      <c r="C447" t="s">
        <v>572</v>
      </c>
      <c r="D447">
        <v>3</v>
      </c>
      <c r="E447" t="str">
        <f>IF(tbl_SalAccts[[#This Row],[Value]]=1,"Salary",IF(tbl_SalAccts[[#This Row],[Value]]=2,"Fringe",IF(tbl_SalAccts[[#This Row],[Value]]=3,"Other","")))</f>
        <v>Other</v>
      </c>
    </row>
    <row r="448" spans="2:5">
      <c r="B448" s="17">
        <v>621027</v>
      </c>
      <c r="C448" t="s">
        <v>573</v>
      </c>
      <c r="D448">
        <v>3</v>
      </c>
      <c r="E448" t="str">
        <f>IF(tbl_SalAccts[[#This Row],[Value]]=1,"Salary",IF(tbl_SalAccts[[#This Row],[Value]]=2,"Fringe",IF(tbl_SalAccts[[#This Row],[Value]]=3,"Other","")))</f>
        <v>Other</v>
      </c>
    </row>
    <row r="449" spans="2:5">
      <c r="B449" s="17">
        <v>621028</v>
      </c>
      <c r="C449" t="s">
        <v>574</v>
      </c>
      <c r="D449">
        <v>3</v>
      </c>
      <c r="E449" t="str">
        <f>IF(tbl_SalAccts[[#This Row],[Value]]=1,"Salary",IF(tbl_SalAccts[[#This Row],[Value]]=2,"Fringe",IF(tbl_SalAccts[[#This Row],[Value]]=3,"Other","")))</f>
        <v>Other</v>
      </c>
    </row>
    <row r="450" spans="2:5">
      <c r="B450" s="17">
        <v>621032</v>
      </c>
      <c r="C450" t="s">
        <v>575</v>
      </c>
      <c r="D450">
        <v>3</v>
      </c>
      <c r="E450" t="str">
        <f>IF(tbl_SalAccts[[#This Row],[Value]]=1,"Salary",IF(tbl_SalAccts[[#This Row],[Value]]=2,"Fringe",IF(tbl_SalAccts[[#This Row],[Value]]=3,"Other","")))</f>
        <v>Other</v>
      </c>
    </row>
    <row r="451" spans="2:5">
      <c r="B451" s="17">
        <v>621034</v>
      </c>
      <c r="C451" t="s">
        <v>576</v>
      </c>
      <c r="D451">
        <v>3</v>
      </c>
      <c r="E451" t="str">
        <f>IF(tbl_SalAccts[[#This Row],[Value]]=1,"Salary",IF(tbl_SalAccts[[#This Row],[Value]]=2,"Fringe",IF(tbl_SalAccts[[#This Row],[Value]]=3,"Other","")))</f>
        <v>Other</v>
      </c>
    </row>
    <row r="452" spans="2:5">
      <c r="B452" s="17">
        <v>621035</v>
      </c>
      <c r="C452" t="s">
        <v>577</v>
      </c>
      <c r="D452">
        <v>3</v>
      </c>
      <c r="E452" t="str">
        <f>IF(tbl_SalAccts[[#This Row],[Value]]=1,"Salary",IF(tbl_SalAccts[[#This Row],[Value]]=2,"Fringe",IF(tbl_SalAccts[[#This Row],[Value]]=3,"Other","")))</f>
        <v>Other</v>
      </c>
    </row>
    <row r="453" spans="2:5">
      <c r="B453" s="17">
        <v>621038</v>
      </c>
      <c r="C453" t="s">
        <v>578</v>
      </c>
      <c r="D453">
        <v>3</v>
      </c>
      <c r="E453" t="str">
        <f>IF(tbl_SalAccts[[#This Row],[Value]]=1,"Salary",IF(tbl_SalAccts[[#This Row],[Value]]=2,"Fringe",IF(tbl_SalAccts[[#This Row],[Value]]=3,"Other","")))</f>
        <v>Other</v>
      </c>
    </row>
    <row r="454" spans="2:5">
      <c r="B454" s="17">
        <v>621045</v>
      </c>
      <c r="C454" t="s">
        <v>579</v>
      </c>
      <c r="D454">
        <v>3</v>
      </c>
      <c r="E454" t="str">
        <f>IF(tbl_SalAccts[[#This Row],[Value]]=1,"Salary",IF(tbl_SalAccts[[#This Row],[Value]]=2,"Fringe",IF(tbl_SalAccts[[#This Row],[Value]]=3,"Other","")))</f>
        <v>Other</v>
      </c>
    </row>
    <row r="455" spans="2:5">
      <c r="B455" s="17">
        <v>621046</v>
      </c>
      <c r="C455" t="s">
        <v>580</v>
      </c>
      <c r="D455">
        <v>3</v>
      </c>
      <c r="E455" t="str">
        <f>IF(tbl_SalAccts[[#This Row],[Value]]=1,"Salary",IF(tbl_SalAccts[[#This Row],[Value]]=2,"Fringe",IF(tbl_SalAccts[[#This Row],[Value]]=3,"Other","")))</f>
        <v>Other</v>
      </c>
    </row>
    <row r="456" spans="2:5">
      <c r="B456" s="17">
        <v>621058</v>
      </c>
      <c r="C456" t="s">
        <v>581</v>
      </c>
      <c r="D456">
        <v>3</v>
      </c>
      <c r="E456" t="str">
        <f>IF(tbl_SalAccts[[#This Row],[Value]]=1,"Salary",IF(tbl_SalAccts[[#This Row],[Value]]=2,"Fringe",IF(tbl_SalAccts[[#This Row],[Value]]=3,"Other","")))</f>
        <v>Other</v>
      </c>
    </row>
    <row r="457" spans="2:5">
      <c r="B457" s="17">
        <v>621090</v>
      </c>
      <c r="C457" t="s">
        <v>582</v>
      </c>
      <c r="D457">
        <v>3</v>
      </c>
      <c r="E457" t="str">
        <f>IF(tbl_SalAccts[[#This Row],[Value]]=1,"Salary",IF(tbl_SalAccts[[#This Row],[Value]]=2,"Fringe",IF(tbl_SalAccts[[#This Row],[Value]]=3,"Other","")))</f>
        <v>Other</v>
      </c>
    </row>
    <row r="458" spans="2:5">
      <c r="B458" s="17">
        <v>622001</v>
      </c>
      <c r="C458" t="s">
        <v>583</v>
      </c>
      <c r="D458">
        <v>3</v>
      </c>
      <c r="E458" t="str">
        <f>IF(tbl_SalAccts[[#This Row],[Value]]=1,"Salary",IF(tbl_SalAccts[[#This Row],[Value]]=2,"Fringe",IF(tbl_SalAccts[[#This Row],[Value]]=3,"Other","")))</f>
        <v>Other</v>
      </c>
    </row>
    <row r="459" spans="2:5">
      <c r="B459" s="17">
        <v>622002</v>
      </c>
      <c r="C459" t="s">
        <v>584</v>
      </c>
      <c r="D459">
        <v>3</v>
      </c>
      <c r="E459" t="str">
        <f>IF(tbl_SalAccts[[#This Row],[Value]]=1,"Salary",IF(tbl_SalAccts[[#This Row],[Value]]=2,"Fringe",IF(tbl_SalAccts[[#This Row],[Value]]=3,"Other","")))</f>
        <v>Other</v>
      </c>
    </row>
    <row r="460" spans="2:5">
      <c r="B460" s="17">
        <v>622010</v>
      </c>
      <c r="C460" t="s">
        <v>585</v>
      </c>
      <c r="D460">
        <v>3</v>
      </c>
      <c r="E460" t="str">
        <f>IF(tbl_SalAccts[[#This Row],[Value]]=1,"Salary",IF(tbl_SalAccts[[#This Row],[Value]]=2,"Fringe",IF(tbl_SalAccts[[#This Row],[Value]]=3,"Other","")))</f>
        <v>Other</v>
      </c>
    </row>
    <row r="461" spans="2:5">
      <c r="B461" s="17">
        <v>622011</v>
      </c>
      <c r="C461" t="s">
        <v>586</v>
      </c>
      <c r="D461">
        <v>3</v>
      </c>
      <c r="E461" t="str">
        <f>IF(tbl_SalAccts[[#This Row],[Value]]=1,"Salary",IF(tbl_SalAccts[[#This Row],[Value]]=2,"Fringe",IF(tbl_SalAccts[[#This Row],[Value]]=3,"Other","")))</f>
        <v>Other</v>
      </c>
    </row>
    <row r="462" spans="2:5">
      <c r="B462" s="17">
        <v>622012</v>
      </c>
      <c r="C462" t="s">
        <v>587</v>
      </c>
      <c r="D462">
        <v>3</v>
      </c>
      <c r="E462" t="str">
        <f>IF(tbl_SalAccts[[#This Row],[Value]]=1,"Salary",IF(tbl_SalAccts[[#This Row],[Value]]=2,"Fringe",IF(tbl_SalAccts[[#This Row],[Value]]=3,"Other","")))</f>
        <v>Other</v>
      </c>
    </row>
    <row r="463" spans="2:5">
      <c r="B463" s="17">
        <v>622013</v>
      </c>
      <c r="C463" t="s">
        <v>588</v>
      </c>
      <c r="D463">
        <v>3</v>
      </c>
      <c r="E463" t="str">
        <f>IF(tbl_SalAccts[[#This Row],[Value]]=1,"Salary",IF(tbl_SalAccts[[#This Row],[Value]]=2,"Fringe",IF(tbl_SalAccts[[#This Row],[Value]]=3,"Other","")))</f>
        <v>Other</v>
      </c>
    </row>
    <row r="464" spans="2:5">
      <c r="B464" s="17">
        <v>622014</v>
      </c>
      <c r="C464" t="s">
        <v>589</v>
      </c>
      <c r="D464">
        <v>3</v>
      </c>
      <c r="E464" t="str">
        <f>IF(tbl_SalAccts[[#This Row],[Value]]=1,"Salary",IF(tbl_SalAccts[[#This Row],[Value]]=2,"Fringe",IF(tbl_SalAccts[[#This Row],[Value]]=3,"Other","")))</f>
        <v>Other</v>
      </c>
    </row>
    <row r="465" spans="2:5">
      <c r="B465" s="17">
        <v>622015</v>
      </c>
      <c r="C465" t="s">
        <v>590</v>
      </c>
      <c r="D465">
        <v>3</v>
      </c>
      <c r="E465" t="str">
        <f>IF(tbl_SalAccts[[#This Row],[Value]]=1,"Salary",IF(tbl_SalAccts[[#This Row],[Value]]=2,"Fringe",IF(tbl_SalAccts[[#This Row],[Value]]=3,"Other","")))</f>
        <v>Other</v>
      </c>
    </row>
    <row r="466" spans="2:5">
      <c r="B466" s="17">
        <v>622016</v>
      </c>
      <c r="C466" t="s">
        <v>591</v>
      </c>
      <c r="D466">
        <v>3</v>
      </c>
      <c r="E466" t="str">
        <f>IF(tbl_SalAccts[[#This Row],[Value]]=1,"Salary",IF(tbl_SalAccts[[#This Row],[Value]]=2,"Fringe",IF(tbl_SalAccts[[#This Row],[Value]]=3,"Other","")))</f>
        <v>Other</v>
      </c>
    </row>
    <row r="467" spans="2:5">
      <c r="B467" s="17">
        <v>622017</v>
      </c>
      <c r="C467" t="s">
        <v>592</v>
      </c>
      <c r="D467">
        <v>3</v>
      </c>
      <c r="E467" t="str">
        <f>IF(tbl_SalAccts[[#This Row],[Value]]=1,"Salary",IF(tbl_SalAccts[[#This Row],[Value]]=2,"Fringe",IF(tbl_SalAccts[[#This Row],[Value]]=3,"Other","")))</f>
        <v>Other</v>
      </c>
    </row>
    <row r="468" spans="2:5">
      <c r="B468" s="17">
        <v>622018</v>
      </c>
      <c r="C468" t="s">
        <v>593</v>
      </c>
      <c r="D468">
        <v>3</v>
      </c>
      <c r="E468" t="str">
        <f>IF(tbl_SalAccts[[#This Row],[Value]]=1,"Salary",IF(tbl_SalAccts[[#This Row],[Value]]=2,"Fringe",IF(tbl_SalAccts[[#This Row],[Value]]=3,"Other","")))</f>
        <v>Other</v>
      </c>
    </row>
    <row r="469" spans="2:5">
      <c r="B469" s="17">
        <v>622019</v>
      </c>
      <c r="C469" t="s">
        <v>594</v>
      </c>
      <c r="D469">
        <v>3</v>
      </c>
      <c r="E469" t="str">
        <f>IF(tbl_SalAccts[[#This Row],[Value]]=1,"Salary",IF(tbl_SalAccts[[#This Row],[Value]]=2,"Fringe",IF(tbl_SalAccts[[#This Row],[Value]]=3,"Other","")))</f>
        <v>Other</v>
      </c>
    </row>
    <row r="470" spans="2:5">
      <c r="B470" s="17">
        <v>622020</v>
      </c>
      <c r="C470" t="s">
        <v>595</v>
      </c>
      <c r="D470">
        <v>3</v>
      </c>
      <c r="E470" t="str">
        <f>IF(tbl_SalAccts[[#This Row],[Value]]=1,"Salary",IF(tbl_SalAccts[[#This Row],[Value]]=2,"Fringe",IF(tbl_SalAccts[[#This Row],[Value]]=3,"Other","")))</f>
        <v>Other</v>
      </c>
    </row>
    <row r="471" spans="2:5">
      <c r="B471" s="17">
        <v>622021</v>
      </c>
      <c r="C471" t="s">
        <v>596</v>
      </c>
      <c r="D471">
        <v>3</v>
      </c>
      <c r="E471" t="str">
        <f>IF(tbl_SalAccts[[#This Row],[Value]]=1,"Salary",IF(tbl_SalAccts[[#This Row],[Value]]=2,"Fringe",IF(tbl_SalAccts[[#This Row],[Value]]=3,"Other","")))</f>
        <v>Other</v>
      </c>
    </row>
    <row r="472" spans="2:5">
      <c r="B472" s="17">
        <v>622022</v>
      </c>
      <c r="C472" t="s">
        <v>597</v>
      </c>
      <c r="D472">
        <v>3</v>
      </c>
      <c r="E472" t="str">
        <f>IF(tbl_SalAccts[[#This Row],[Value]]=1,"Salary",IF(tbl_SalAccts[[#This Row],[Value]]=2,"Fringe",IF(tbl_SalAccts[[#This Row],[Value]]=3,"Other","")))</f>
        <v>Other</v>
      </c>
    </row>
    <row r="473" spans="2:5">
      <c r="B473" s="17">
        <v>622023</v>
      </c>
      <c r="C473" t="s">
        <v>598</v>
      </c>
      <c r="D473">
        <v>3</v>
      </c>
      <c r="E473" t="str">
        <f>IF(tbl_SalAccts[[#This Row],[Value]]=1,"Salary",IF(tbl_SalAccts[[#This Row],[Value]]=2,"Fringe",IF(tbl_SalAccts[[#This Row],[Value]]=3,"Other","")))</f>
        <v>Other</v>
      </c>
    </row>
    <row r="474" spans="2:5">
      <c r="B474" s="17">
        <v>622024</v>
      </c>
      <c r="C474" t="s">
        <v>599</v>
      </c>
      <c r="D474">
        <v>3</v>
      </c>
      <c r="E474" t="str">
        <f>IF(tbl_SalAccts[[#This Row],[Value]]=1,"Salary",IF(tbl_SalAccts[[#This Row],[Value]]=2,"Fringe",IF(tbl_SalAccts[[#This Row],[Value]]=3,"Other","")))</f>
        <v>Other</v>
      </c>
    </row>
    <row r="475" spans="2:5">
      <c r="B475" s="17">
        <v>623001</v>
      </c>
      <c r="C475" t="s">
        <v>600</v>
      </c>
      <c r="D475">
        <v>3</v>
      </c>
      <c r="E475" t="str">
        <f>IF(tbl_SalAccts[[#This Row],[Value]]=1,"Salary",IF(tbl_SalAccts[[#This Row],[Value]]=2,"Fringe",IF(tbl_SalAccts[[#This Row],[Value]]=3,"Other","")))</f>
        <v>Other</v>
      </c>
    </row>
    <row r="476" spans="2:5">
      <c r="B476" s="17">
        <v>623002</v>
      </c>
      <c r="C476" t="s">
        <v>601</v>
      </c>
      <c r="D476">
        <v>3</v>
      </c>
      <c r="E476" t="str">
        <f>IF(tbl_SalAccts[[#This Row],[Value]]=1,"Salary",IF(tbl_SalAccts[[#This Row],[Value]]=2,"Fringe",IF(tbl_SalAccts[[#This Row],[Value]]=3,"Other","")))</f>
        <v>Other</v>
      </c>
    </row>
    <row r="477" spans="2:5">
      <c r="B477" s="17">
        <v>623003</v>
      </c>
      <c r="C477" t="s">
        <v>602</v>
      </c>
      <c r="D477">
        <v>3</v>
      </c>
      <c r="E477" t="str">
        <f>IF(tbl_SalAccts[[#This Row],[Value]]=1,"Salary",IF(tbl_SalAccts[[#This Row],[Value]]=2,"Fringe",IF(tbl_SalAccts[[#This Row],[Value]]=3,"Other","")))</f>
        <v>Other</v>
      </c>
    </row>
    <row r="478" spans="2:5">
      <c r="B478" s="17">
        <v>623050</v>
      </c>
      <c r="C478" t="s">
        <v>603</v>
      </c>
      <c r="D478">
        <v>3</v>
      </c>
      <c r="E478" t="str">
        <f>IF(tbl_SalAccts[[#This Row],[Value]]=1,"Salary",IF(tbl_SalAccts[[#This Row],[Value]]=2,"Fringe",IF(tbl_SalAccts[[#This Row],[Value]]=3,"Other","")))</f>
        <v>Other</v>
      </c>
    </row>
    <row r="479" spans="2:5">
      <c r="B479" s="17">
        <v>623051</v>
      </c>
      <c r="C479" t="s">
        <v>604</v>
      </c>
      <c r="D479">
        <v>3</v>
      </c>
      <c r="E479" t="str">
        <f>IF(tbl_SalAccts[[#This Row],[Value]]=1,"Salary",IF(tbl_SalAccts[[#This Row],[Value]]=2,"Fringe",IF(tbl_SalAccts[[#This Row],[Value]]=3,"Other","")))</f>
        <v>Other</v>
      </c>
    </row>
    <row r="480" spans="2:5">
      <c r="B480" s="17">
        <v>623052</v>
      </c>
      <c r="C480" t="s">
        <v>605</v>
      </c>
      <c r="D480">
        <v>3</v>
      </c>
      <c r="E480" t="str">
        <f>IF(tbl_SalAccts[[#This Row],[Value]]=1,"Salary",IF(tbl_SalAccts[[#This Row],[Value]]=2,"Fringe",IF(tbl_SalAccts[[#This Row],[Value]]=3,"Other","")))</f>
        <v>Other</v>
      </c>
    </row>
    <row r="481" spans="2:5">
      <c r="B481" s="17">
        <v>623053</v>
      </c>
      <c r="C481" t="s">
        <v>606</v>
      </c>
      <c r="D481">
        <v>3</v>
      </c>
      <c r="E481" t="str">
        <f>IF(tbl_SalAccts[[#This Row],[Value]]=1,"Salary",IF(tbl_SalAccts[[#This Row],[Value]]=2,"Fringe",IF(tbl_SalAccts[[#This Row],[Value]]=3,"Other","")))</f>
        <v>Other</v>
      </c>
    </row>
    <row r="482" spans="2:5">
      <c r="B482" s="17">
        <v>623054</v>
      </c>
      <c r="C482" t="s">
        <v>607</v>
      </c>
      <c r="D482">
        <v>3</v>
      </c>
      <c r="E482" t="str">
        <f>IF(tbl_SalAccts[[#This Row],[Value]]=1,"Salary",IF(tbl_SalAccts[[#This Row],[Value]]=2,"Fringe",IF(tbl_SalAccts[[#This Row],[Value]]=3,"Other","")))</f>
        <v>Other</v>
      </c>
    </row>
    <row r="483" spans="2:5">
      <c r="B483" s="17">
        <v>623055</v>
      </c>
      <c r="C483" t="s">
        <v>608</v>
      </c>
      <c r="D483">
        <v>3</v>
      </c>
      <c r="E483" t="str">
        <f>IF(tbl_SalAccts[[#This Row],[Value]]=1,"Salary",IF(tbl_SalAccts[[#This Row],[Value]]=2,"Fringe",IF(tbl_SalAccts[[#This Row],[Value]]=3,"Other","")))</f>
        <v>Other</v>
      </c>
    </row>
    <row r="484" spans="2:5">
      <c r="B484" s="17">
        <v>624001</v>
      </c>
      <c r="C484" t="s">
        <v>609</v>
      </c>
      <c r="D484">
        <v>3</v>
      </c>
      <c r="E484" t="str">
        <f>IF(tbl_SalAccts[[#This Row],[Value]]=1,"Salary",IF(tbl_SalAccts[[#This Row],[Value]]=2,"Fringe",IF(tbl_SalAccts[[#This Row],[Value]]=3,"Other","")))</f>
        <v>Other</v>
      </c>
    </row>
    <row r="485" spans="2:5">
      <c r="B485" s="17">
        <v>624002</v>
      </c>
      <c r="C485" t="s">
        <v>610</v>
      </c>
      <c r="D485">
        <v>3</v>
      </c>
      <c r="E485" t="str">
        <f>IF(tbl_SalAccts[[#This Row],[Value]]=1,"Salary",IF(tbl_SalAccts[[#This Row],[Value]]=2,"Fringe",IF(tbl_SalAccts[[#This Row],[Value]]=3,"Other","")))</f>
        <v>Other</v>
      </c>
    </row>
    <row r="486" spans="2:5">
      <c r="B486" s="17">
        <v>624003</v>
      </c>
      <c r="C486" t="s">
        <v>611</v>
      </c>
      <c r="D486">
        <v>3</v>
      </c>
      <c r="E486" t="str">
        <f>IF(tbl_SalAccts[[#This Row],[Value]]=1,"Salary",IF(tbl_SalAccts[[#This Row],[Value]]=2,"Fringe",IF(tbl_SalAccts[[#This Row],[Value]]=3,"Other","")))</f>
        <v>Other</v>
      </c>
    </row>
    <row r="487" spans="2:5">
      <c r="B487" s="17">
        <v>624004</v>
      </c>
      <c r="C487" t="s">
        <v>612</v>
      </c>
      <c r="D487">
        <v>3</v>
      </c>
      <c r="E487" t="str">
        <f>IF(tbl_SalAccts[[#This Row],[Value]]=1,"Salary",IF(tbl_SalAccts[[#This Row],[Value]]=2,"Fringe",IF(tbl_SalAccts[[#This Row],[Value]]=3,"Other","")))</f>
        <v>Other</v>
      </c>
    </row>
    <row r="488" spans="2:5">
      <c r="B488" s="17">
        <v>624005</v>
      </c>
      <c r="C488" t="s">
        <v>613</v>
      </c>
      <c r="D488">
        <v>3</v>
      </c>
      <c r="E488" t="str">
        <f>IF(tbl_SalAccts[[#This Row],[Value]]=1,"Salary",IF(tbl_SalAccts[[#This Row],[Value]]=2,"Fringe",IF(tbl_SalAccts[[#This Row],[Value]]=3,"Other","")))</f>
        <v>Other</v>
      </c>
    </row>
    <row r="489" spans="2:5">
      <c r="B489" s="17">
        <v>624006</v>
      </c>
      <c r="C489" t="s">
        <v>614</v>
      </c>
      <c r="D489">
        <v>3</v>
      </c>
      <c r="E489" t="str">
        <f>IF(tbl_SalAccts[[#This Row],[Value]]=1,"Salary",IF(tbl_SalAccts[[#This Row],[Value]]=2,"Fringe",IF(tbl_SalAccts[[#This Row],[Value]]=3,"Other","")))</f>
        <v>Other</v>
      </c>
    </row>
    <row r="490" spans="2:5">
      <c r="B490" s="17">
        <v>624007</v>
      </c>
      <c r="C490" t="s">
        <v>615</v>
      </c>
      <c r="D490">
        <v>3</v>
      </c>
      <c r="E490" t="str">
        <f>IF(tbl_SalAccts[[#This Row],[Value]]=1,"Salary",IF(tbl_SalAccts[[#This Row],[Value]]=2,"Fringe",IF(tbl_SalAccts[[#This Row],[Value]]=3,"Other","")))</f>
        <v>Other</v>
      </c>
    </row>
    <row r="491" spans="2:5">
      <c r="B491" s="17">
        <v>624008</v>
      </c>
      <c r="C491" t="s">
        <v>616</v>
      </c>
      <c r="D491">
        <v>3</v>
      </c>
      <c r="E491" t="str">
        <f>IF(tbl_SalAccts[[#This Row],[Value]]=1,"Salary",IF(tbl_SalAccts[[#This Row],[Value]]=2,"Fringe",IF(tbl_SalAccts[[#This Row],[Value]]=3,"Other","")))</f>
        <v>Other</v>
      </c>
    </row>
    <row r="492" spans="2:5">
      <c r="B492" s="17">
        <v>624009</v>
      </c>
      <c r="C492" t="s">
        <v>617</v>
      </c>
      <c r="D492">
        <v>3</v>
      </c>
      <c r="E492" t="str">
        <f>IF(tbl_SalAccts[[#This Row],[Value]]=1,"Salary",IF(tbl_SalAccts[[#This Row],[Value]]=2,"Fringe",IF(tbl_SalAccts[[#This Row],[Value]]=3,"Other","")))</f>
        <v>Other</v>
      </c>
    </row>
    <row r="493" spans="2:5">
      <c r="B493" s="17">
        <v>624010</v>
      </c>
      <c r="C493" t="s">
        <v>618</v>
      </c>
      <c r="D493">
        <v>3</v>
      </c>
      <c r="E493" t="str">
        <f>IF(tbl_SalAccts[[#This Row],[Value]]=1,"Salary",IF(tbl_SalAccts[[#This Row],[Value]]=2,"Fringe",IF(tbl_SalAccts[[#This Row],[Value]]=3,"Other","")))</f>
        <v>Other</v>
      </c>
    </row>
    <row r="494" spans="2:5">
      <c r="B494" s="17">
        <v>624011</v>
      </c>
      <c r="C494" t="s">
        <v>619</v>
      </c>
      <c r="D494">
        <v>3</v>
      </c>
      <c r="E494" t="str">
        <f>IF(tbl_SalAccts[[#This Row],[Value]]=1,"Salary",IF(tbl_SalAccts[[#This Row],[Value]]=2,"Fringe",IF(tbl_SalAccts[[#This Row],[Value]]=3,"Other","")))</f>
        <v>Other</v>
      </c>
    </row>
    <row r="495" spans="2:5">
      <c r="B495" s="17">
        <v>624013</v>
      </c>
      <c r="C495" t="s">
        <v>620</v>
      </c>
      <c r="D495">
        <v>3</v>
      </c>
      <c r="E495" t="str">
        <f>IF(tbl_SalAccts[[#This Row],[Value]]=1,"Salary",IF(tbl_SalAccts[[#This Row],[Value]]=2,"Fringe",IF(tbl_SalAccts[[#This Row],[Value]]=3,"Other","")))</f>
        <v>Other</v>
      </c>
    </row>
    <row r="496" spans="2:5">
      <c r="B496" s="17">
        <v>624015</v>
      </c>
      <c r="C496" t="s">
        <v>621</v>
      </c>
      <c r="D496">
        <v>3</v>
      </c>
      <c r="E496" t="str">
        <f>IF(tbl_SalAccts[[#This Row],[Value]]=1,"Salary",IF(tbl_SalAccts[[#This Row],[Value]]=2,"Fringe",IF(tbl_SalAccts[[#This Row],[Value]]=3,"Other","")))</f>
        <v>Other</v>
      </c>
    </row>
    <row r="497" spans="2:5">
      <c r="B497" s="17">
        <v>624016</v>
      </c>
      <c r="C497" t="s">
        <v>622</v>
      </c>
      <c r="D497">
        <v>3</v>
      </c>
      <c r="E497" t="str">
        <f>IF(tbl_SalAccts[[#This Row],[Value]]=1,"Salary",IF(tbl_SalAccts[[#This Row],[Value]]=2,"Fringe",IF(tbl_SalAccts[[#This Row],[Value]]=3,"Other","")))</f>
        <v>Other</v>
      </c>
    </row>
    <row r="498" spans="2:5">
      <c r="B498" s="17">
        <v>624017</v>
      </c>
      <c r="C498" t="s">
        <v>623</v>
      </c>
      <c r="D498">
        <v>3</v>
      </c>
      <c r="E498" t="str">
        <f>IF(tbl_SalAccts[[#This Row],[Value]]=1,"Salary",IF(tbl_SalAccts[[#This Row],[Value]]=2,"Fringe",IF(tbl_SalAccts[[#This Row],[Value]]=3,"Other","")))</f>
        <v>Other</v>
      </c>
    </row>
    <row r="499" spans="2:5">
      <c r="B499" s="17">
        <v>624022</v>
      </c>
      <c r="C499" t="s">
        <v>624</v>
      </c>
      <c r="D499">
        <v>3</v>
      </c>
      <c r="E499" t="str">
        <f>IF(tbl_SalAccts[[#This Row],[Value]]=1,"Salary",IF(tbl_SalAccts[[#This Row],[Value]]=2,"Fringe",IF(tbl_SalAccts[[#This Row],[Value]]=3,"Other","")))</f>
        <v>Other</v>
      </c>
    </row>
    <row r="500" spans="2:5">
      <c r="B500" s="17">
        <v>624023</v>
      </c>
      <c r="C500" t="s">
        <v>625</v>
      </c>
      <c r="D500">
        <v>3</v>
      </c>
      <c r="E500" t="str">
        <f>IF(tbl_SalAccts[[#This Row],[Value]]=1,"Salary",IF(tbl_SalAccts[[#This Row],[Value]]=2,"Fringe",IF(tbl_SalAccts[[#This Row],[Value]]=3,"Other","")))</f>
        <v>Other</v>
      </c>
    </row>
    <row r="501" spans="2:5">
      <c r="B501" s="17">
        <v>624024</v>
      </c>
      <c r="C501" t="s">
        <v>626</v>
      </c>
      <c r="D501">
        <v>3</v>
      </c>
      <c r="E501" t="str">
        <f>IF(tbl_SalAccts[[#This Row],[Value]]=1,"Salary",IF(tbl_SalAccts[[#This Row],[Value]]=2,"Fringe",IF(tbl_SalAccts[[#This Row],[Value]]=3,"Other","")))</f>
        <v>Other</v>
      </c>
    </row>
    <row r="502" spans="2:5">
      <c r="B502" s="17">
        <v>624025</v>
      </c>
      <c r="C502" t="s">
        <v>627</v>
      </c>
      <c r="D502">
        <v>3</v>
      </c>
      <c r="E502" t="str">
        <f>IF(tbl_SalAccts[[#This Row],[Value]]=1,"Salary",IF(tbl_SalAccts[[#This Row],[Value]]=2,"Fringe",IF(tbl_SalAccts[[#This Row],[Value]]=3,"Other","")))</f>
        <v>Other</v>
      </c>
    </row>
    <row r="503" spans="2:5">
      <c r="B503" s="17">
        <v>624026</v>
      </c>
      <c r="C503" t="s">
        <v>628</v>
      </c>
      <c r="D503">
        <v>3</v>
      </c>
      <c r="E503" t="str">
        <f>IF(tbl_SalAccts[[#This Row],[Value]]=1,"Salary",IF(tbl_SalAccts[[#This Row],[Value]]=2,"Fringe",IF(tbl_SalAccts[[#This Row],[Value]]=3,"Other","")))</f>
        <v>Other</v>
      </c>
    </row>
    <row r="504" spans="2:5">
      <c r="B504" s="17">
        <v>624027</v>
      </c>
      <c r="C504" t="s">
        <v>629</v>
      </c>
      <c r="D504">
        <v>3</v>
      </c>
      <c r="E504" t="str">
        <f>IF(tbl_SalAccts[[#This Row],[Value]]=1,"Salary",IF(tbl_SalAccts[[#This Row],[Value]]=2,"Fringe",IF(tbl_SalAccts[[#This Row],[Value]]=3,"Other","")))</f>
        <v>Other</v>
      </c>
    </row>
    <row r="505" spans="2:5">
      <c r="B505" s="17">
        <v>624028</v>
      </c>
      <c r="C505" t="s">
        <v>630</v>
      </c>
      <c r="D505">
        <v>3</v>
      </c>
      <c r="E505" t="str">
        <f>IF(tbl_SalAccts[[#This Row],[Value]]=1,"Salary",IF(tbl_SalAccts[[#This Row],[Value]]=2,"Fringe",IF(tbl_SalAccts[[#This Row],[Value]]=3,"Other","")))</f>
        <v>Other</v>
      </c>
    </row>
    <row r="506" spans="2:5">
      <c r="B506" s="17">
        <v>624032</v>
      </c>
      <c r="C506" t="s">
        <v>631</v>
      </c>
      <c r="D506">
        <v>3</v>
      </c>
      <c r="E506" t="str">
        <f>IF(tbl_SalAccts[[#This Row],[Value]]=1,"Salary",IF(tbl_SalAccts[[#This Row],[Value]]=2,"Fringe",IF(tbl_SalAccts[[#This Row],[Value]]=3,"Other","")))</f>
        <v>Other</v>
      </c>
    </row>
    <row r="507" spans="2:5">
      <c r="B507" s="17">
        <v>624033</v>
      </c>
      <c r="C507" t="s">
        <v>632</v>
      </c>
      <c r="D507">
        <v>3</v>
      </c>
      <c r="E507" t="str">
        <f>IF(tbl_SalAccts[[#This Row],[Value]]=1,"Salary",IF(tbl_SalAccts[[#This Row],[Value]]=2,"Fringe",IF(tbl_SalAccts[[#This Row],[Value]]=3,"Other","")))</f>
        <v>Other</v>
      </c>
    </row>
    <row r="508" spans="2:5">
      <c r="B508" s="17">
        <v>624035</v>
      </c>
      <c r="C508" t="s">
        <v>633</v>
      </c>
      <c r="D508">
        <v>3</v>
      </c>
      <c r="E508" t="str">
        <f>IF(tbl_SalAccts[[#This Row],[Value]]=1,"Salary",IF(tbl_SalAccts[[#This Row],[Value]]=2,"Fringe",IF(tbl_SalAccts[[#This Row],[Value]]=3,"Other","")))</f>
        <v>Other</v>
      </c>
    </row>
    <row r="509" spans="2:5">
      <c r="B509" s="17">
        <v>624038</v>
      </c>
      <c r="C509" t="s">
        <v>634</v>
      </c>
      <c r="D509">
        <v>3</v>
      </c>
      <c r="E509" t="str">
        <f>IF(tbl_SalAccts[[#This Row],[Value]]=1,"Salary",IF(tbl_SalAccts[[#This Row],[Value]]=2,"Fringe",IF(tbl_SalAccts[[#This Row],[Value]]=3,"Other","")))</f>
        <v>Other</v>
      </c>
    </row>
    <row r="510" spans="2:5">
      <c r="B510" s="17">
        <v>624039</v>
      </c>
      <c r="C510" t="s">
        <v>635</v>
      </c>
      <c r="D510">
        <v>3</v>
      </c>
      <c r="E510" t="str">
        <f>IF(tbl_SalAccts[[#This Row],[Value]]=1,"Salary",IF(tbl_SalAccts[[#This Row],[Value]]=2,"Fringe",IF(tbl_SalAccts[[#This Row],[Value]]=3,"Other","")))</f>
        <v>Other</v>
      </c>
    </row>
    <row r="511" spans="2:5">
      <c r="B511" s="17">
        <v>624045</v>
      </c>
      <c r="C511" t="s">
        <v>636</v>
      </c>
      <c r="D511">
        <v>3</v>
      </c>
      <c r="E511" t="str">
        <f>IF(tbl_SalAccts[[#This Row],[Value]]=1,"Salary",IF(tbl_SalAccts[[#This Row],[Value]]=2,"Fringe",IF(tbl_SalAccts[[#This Row],[Value]]=3,"Other","")))</f>
        <v>Other</v>
      </c>
    </row>
    <row r="512" spans="2:5">
      <c r="B512" s="17">
        <v>624046</v>
      </c>
      <c r="C512" t="s">
        <v>637</v>
      </c>
      <c r="D512">
        <v>3</v>
      </c>
      <c r="E512" t="str">
        <f>IF(tbl_SalAccts[[#This Row],[Value]]=1,"Salary",IF(tbl_SalAccts[[#This Row],[Value]]=2,"Fringe",IF(tbl_SalAccts[[#This Row],[Value]]=3,"Other","")))</f>
        <v>Other</v>
      </c>
    </row>
    <row r="513" spans="2:5">
      <c r="B513" s="17">
        <v>624047</v>
      </c>
      <c r="C513" t="s">
        <v>638</v>
      </c>
      <c r="D513">
        <v>3</v>
      </c>
      <c r="E513" t="str">
        <f>IF(tbl_SalAccts[[#This Row],[Value]]=1,"Salary",IF(tbl_SalAccts[[#This Row],[Value]]=2,"Fringe",IF(tbl_SalAccts[[#This Row],[Value]]=3,"Other","")))</f>
        <v>Other</v>
      </c>
    </row>
    <row r="514" spans="2:5">
      <c r="B514" s="17">
        <v>624050</v>
      </c>
      <c r="C514" t="s">
        <v>639</v>
      </c>
      <c r="D514">
        <v>3</v>
      </c>
      <c r="E514" t="str">
        <f>IF(tbl_SalAccts[[#This Row],[Value]]=1,"Salary",IF(tbl_SalAccts[[#This Row],[Value]]=2,"Fringe",IF(tbl_SalAccts[[#This Row],[Value]]=3,"Other","")))</f>
        <v>Other</v>
      </c>
    </row>
    <row r="515" spans="2:5">
      <c r="B515" s="17">
        <v>624051</v>
      </c>
      <c r="C515" t="s">
        <v>640</v>
      </c>
      <c r="D515">
        <v>3</v>
      </c>
      <c r="E515" t="str">
        <f>IF(tbl_SalAccts[[#This Row],[Value]]=1,"Salary",IF(tbl_SalAccts[[#This Row],[Value]]=2,"Fringe",IF(tbl_SalAccts[[#This Row],[Value]]=3,"Other","")))</f>
        <v>Other</v>
      </c>
    </row>
    <row r="516" spans="2:5">
      <c r="B516" s="17">
        <v>624052</v>
      </c>
      <c r="C516" t="s">
        <v>641</v>
      </c>
      <c r="D516">
        <v>3</v>
      </c>
      <c r="E516" t="str">
        <f>IF(tbl_SalAccts[[#This Row],[Value]]=1,"Salary",IF(tbl_SalAccts[[#This Row],[Value]]=2,"Fringe",IF(tbl_SalAccts[[#This Row],[Value]]=3,"Other","")))</f>
        <v>Other</v>
      </c>
    </row>
    <row r="517" spans="2:5">
      <c r="B517" s="17">
        <v>624053</v>
      </c>
      <c r="C517" t="s">
        <v>642</v>
      </c>
      <c r="D517">
        <v>3</v>
      </c>
      <c r="E517" t="str">
        <f>IF(tbl_SalAccts[[#This Row],[Value]]=1,"Salary",IF(tbl_SalAccts[[#This Row],[Value]]=2,"Fringe",IF(tbl_SalAccts[[#This Row],[Value]]=3,"Other","")))</f>
        <v>Other</v>
      </c>
    </row>
    <row r="518" spans="2:5">
      <c r="B518" s="17">
        <v>624054</v>
      </c>
      <c r="C518" t="s">
        <v>643</v>
      </c>
      <c r="D518">
        <v>3</v>
      </c>
      <c r="E518" t="str">
        <f>IF(tbl_SalAccts[[#This Row],[Value]]=1,"Salary",IF(tbl_SalAccts[[#This Row],[Value]]=2,"Fringe",IF(tbl_SalAccts[[#This Row],[Value]]=3,"Other","")))</f>
        <v>Other</v>
      </c>
    </row>
    <row r="519" spans="2:5">
      <c r="B519" s="17">
        <v>624055</v>
      </c>
      <c r="C519" t="s">
        <v>644</v>
      </c>
      <c r="D519">
        <v>3</v>
      </c>
      <c r="E519" t="str">
        <f>IF(tbl_SalAccts[[#This Row],[Value]]=1,"Salary",IF(tbl_SalAccts[[#This Row],[Value]]=2,"Fringe",IF(tbl_SalAccts[[#This Row],[Value]]=3,"Other","")))</f>
        <v>Other</v>
      </c>
    </row>
    <row r="520" spans="2:5">
      <c r="B520" s="17">
        <v>624056</v>
      </c>
      <c r="C520" t="s">
        <v>645</v>
      </c>
      <c r="D520">
        <v>3</v>
      </c>
      <c r="E520" t="str">
        <f>IF(tbl_SalAccts[[#This Row],[Value]]=1,"Salary",IF(tbl_SalAccts[[#This Row],[Value]]=2,"Fringe",IF(tbl_SalAccts[[#This Row],[Value]]=3,"Other","")))</f>
        <v>Other</v>
      </c>
    </row>
    <row r="521" spans="2:5">
      <c r="B521" s="17">
        <v>624060</v>
      </c>
      <c r="C521" t="s">
        <v>646</v>
      </c>
      <c r="D521">
        <v>3</v>
      </c>
      <c r="E521" t="str">
        <f>IF(tbl_SalAccts[[#This Row],[Value]]=1,"Salary",IF(tbl_SalAccts[[#This Row],[Value]]=2,"Fringe",IF(tbl_SalAccts[[#This Row],[Value]]=3,"Other","")))</f>
        <v>Other</v>
      </c>
    </row>
    <row r="522" spans="2:5">
      <c r="B522" s="17">
        <v>624065</v>
      </c>
      <c r="C522" t="s">
        <v>647</v>
      </c>
      <c r="D522">
        <v>3</v>
      </c>
      <c r="E522" t="str">
        <f>IF(tbl_SalAccts[[#This Row],[Value]]=1,"Salary",IF(tbl_SalAccts[[#This Row],[Value]]=2,"Fringe",IF(tbl_SalAccts[[#This Row],[Value]]=3,"Other","")))</f>
        <v>Other</v>
      </c>
    </row>
    <row r="523" spans="2:5">
      <c r="B523" s="17">
        <v>624067</v>
      </c>
      <c r="C523" t="s">
        <v>648</v>
      </c>
      <c r="D523">
        <v>3</v>
      </c>
      <c r="E523" t="str">
        <f>IF(tbl_SalAccts[[#This Row],[Value]]=1,"Salary",IF(tbl_SalAccts[[#This Row],[Value]]=2,"Fringe",IF(tbl_SalAccts[[#This Row],[Value]]=3,"Other","")))</f>
        <v>Other</v>
      </c>
    </row>
    <row r="524" spans="2:5">
      <c r="B524" s="17">
        <v>624068</v>
      </c>
      <c r="C524" t="s">
        <v>649</v>
      </c>
      <c r="D524">
        <v>3</v>
      </c>
      <c r="E524" t="str">
        <f>IF(tbl_SalAccts[[#This Row],[Value]]=1,"Salary",IF(tbl_SalAccts[[#This Row],[Value]]=2,"Fringe",IF(tbl_SalAccts[[#This Row],[Value]]=3,"Other","")))</f>
        <v>Other</v>
      </c>
    </row>
    <row r="525" spans="2:5">
      <c r="B525" s="17">
        <v>624069</v>
      </c>
      <c r="C525" t="s">
        <v>650</v>
      </c>
      <c r="D525">
        <v>3</v>
      </c>
      <c r="E525" t="str">
        <f>IF(tbl_SalAccts[[#This Row],[Value]]=1,"Salary",IF(tbl_SalAccts[[#This Row],[Value]]=2,"Fringe",IF(tbl_SalAccts[[#This Row],[Value]]=3,"Other","")))</f>
        <v>Other</v>
      </c>
    </row>
    <row r="526" spans="2:5">
      <c r="B526" s="17">
        <v>624070</v>
      </c>
      <c r="C526" t="s">
        <v>651</v>
      </c>
      <c r="D526">
        <v>3</v>
      </c>
      <c r="E526" t="str">
        <f>IF(tbl_SalAccts[[#This Row],[Value]]=1,"Salary",IF(tbl_SalAccts[[#This Row],[Value]]=2,"Fringe",IF(tbl_SalAccts[[#This Row],[Value]]=3,"Other","")))</f>
        <v>Other</v>
      </c>
    </row>
    <row r="527" spans="2:5">
      <c r="B527" s="17">
        <v>624071</v>
      </c>
      <c r="C527" t="s">
        <v>652</v>
      </c>
      <c r="D527">
        <v>3</v>
      </c>
      <c r="E527" t="str">
        <f>IF(tbl_SalAccts[[#This Row],[Value]]=1,"Salary",IF(tbl_SalAccts[[#This Row],[Value]]=2,"Fringe",IF(tbl_SalAccts[[#This Row],[Value]]=3,"Other","")))</f>
        <v>Other</v>
      </c>
    </row>
    <row r="528" spans="2:5">
      <c r="B528" s="17">
        <v>624072</v>
      </c>
      <c r="C528" t="s">
        <v>653</v>
      </c>
      <c r="D528">
        <v>3</v>
      </c>
      <c r="E528" t="str">
        <f>IF(tbl_SalAccts[[#This Row],[Value]]=1,"Salary",IF(tbl_SalAccts[[#This Row],[Value]]=2,"Fringe",IF(tbl_SalAccts[[#This Row],[Value]]=3,"Other","")))</f>
        <v>Other</v>
      </c>
    </row>
    <row r="529" spans="2:5">
      <c r="B529" s="17">
        <v>624073</v>
      </c>
      <c r="C529" t="s">
        <v>654</v>
      </c>
      <c r="D529">
        <v>3</v>
      </c>
      <c r="E529" t="str">
        <f>IF(tbl_SalAccts[[#This Row],[Value]]=1,"Salary",IF(tbl_SalAccts[[#This Row],[Value]]=2,"Fringe",IF(tbl_SalAccts[[#This Row],[Value]]=3,"Other","")))</f>
        <v>Other</v>
      </c>
    </row>
    <row r="530" spans="2:5">
      <c r="B530" s="17">
        <v>624074</v>
      </c>
      <c r="C530" t="s">
        <v>655</v>
      </c>
      <c r="D530">
        <v>3</v>
      </c>
      <c r="E530" t="str">
        <f>IF(tbl_SalAccts[[#This Row],[Value]]=1,"Salary",IF(tbl_SalAccts[[#This Row],[Value]]=2,"Fringe",IF(tbl_SalAccts[[#This Row],[Value]]=3,"Other","")))</f>
        <v>Other</v>
      </c>
    </row>
    <row r="531" spans="2:5">
      <c r="B531" s="17">
        <v>624075</v>
      </c>
      <c r="C531" t="s">
        <v>656</v>
      </c>
      <c r="D531">
        <v>3</v>
      </c>
      <c r="E531" t="str">
        <f>IF(tbl_SalAccts[[#This Row],[Value]]=1,"Salary",IF(tbl_SalAccts[[#This Row],[Value]]=2,"Fringe",IF(tbl_SalAccts[[#This Row],[Value]]=3,"Other","")))</f>
        <v>Other</v>
      </c>
    </row>
    <row r="532" spans="2:5">
      <c r="B532" s="17">
        <v>624076</v>
      </c>
      <c r="C532" t="s">
        <v>657</v>
      </c>
      <c r="D532">
        <v>3</v>
      </c>
      <c r="E532" t="str">
        <f>IF(tbl_SalAccts[[#This Row],[Value]]=1,"Salary",IF(tbl_SalAccts[[#This Row],[Value]]=2,"Fringe",IF(tbl_SalAccts[[#This Row],[Value]]=3,"Other","")))</f>
        <v>Other</v>
      </c>
    </row>
    <row r="533" spans="2:5">
      <c r="B533" s="17">
        <v>624077</v>
      </c>
      <c r="C533" t="s">
        <v>658</v>
      </c>
      <c r="D533">
        <v>3</v>
      </c>
      <c r="E533" t="str">
        <f>IF(tbl_SalAccts[[#This Row],[Value]]=1,"Salary",IF(tbl_SalAccts[[#This Row],[Value]]=2,"Fringe",IF(tbl_SalAccts[[#This Row],[Value]]=3,"Other","")))</f>
        <v>Other</v>
      </c>
    </row>
    <row r="534" spans="2:5">
      <c r="B534" s="17">
        <v>624078</v>
      </c>
      <c r="C534" t="s">
        <v>659</v>
      </c>
      <c r="D534">
        <v>3</v>
      </c>
      <c r="E534" t="str">
        <f>IF(tbl_SalAccts[[#This Row],[Value]]=1,"Salary",IF(tbl_SalAccts[[#This Row],[Value]]=2,"Fringe",IF(tbl_SalAccts[[#This Row],[Value]]=3,"Other","")))</f>
        <v>Other</v>
      </c>
    </row>
    <row r="535" spans="2:5">
      <c r="B535" s="17">
        <v>624079</v>
      </c>
      <c r="C535" t="s">
        <v>660</v>
      </c>
      <c r="D535">
        <v>3</v>
      </c>
      <c r="E535" t="str">
        <f>IF(tbl_SalAccts[[#This Row],[Value]]=1,"Salary",IF(tbl_SalAccts[[#This Row],[Value]]=2,"Fringe",IF(tbl_SalAccts[[#This Row],[Value]]=3,"Other","")))</f>
        <v>Other</v>
      </c>
    </row>
    <row r="536" spans="2:5">
      <c r="B536" s="17">
        <v>624081</v>
      </c>
      <c r="C536" t="s">
        <v>584</v>
      </c>
      <c r="D536">
        <v>3</v>
      </c>
      <c r="E536" t="str">
        <f>IF(tbl_SalAccts[[#This Row],[Value]]=1,"Salary",IF(tbl_SalAccts[[#This Row],[Value]]=2,"Fringe",IF(tbl_SalAccts[[#This Row],[Value]]=3,"Other","")))</f>
        <v>Other</v>
      </c>
    </row>
    <row r="537" spans="2:5">
      <c r="B537" s="17">
        <v>624085</v>
      </c>
      <c r="C537" t="s">
        <v>661</v>
      </c>
      <c r="D537">
        <v>3</v>
      </c>
      <c r="E537" t="str">
        <f>IF(tbl_SalAccts[[#This Row],[Value]]=1,"Salary",IF(tbl_SalAccts[[#This Row],[Value]]=2,"Fringe",IF(tbl_SalAccts[[#This Row],[Value]]=3,"Other","")))</f>
        <v>Other</v>
      </c>
    </row>
    <row r="538" spans="2:5">
      <c r="B538" s="17">
        <v>624086</v>
      </c>
      <c r="C538" t="s">
        <v>662</v>
      </c>
      <c r="D538">
        <v>3</v>
      </c>
      <c r="E538" t="str">
        <f>IF(tbl_SalAccts[[#This Row],[Value]]=1,"Salary",IF(tbl_SalAccts[[#This Row],[Value]]=2,"Fringe",IF(tbl_SalAccts[[#This Row],[Value]]=3,"Other","")))</f>
        <v>Other</v>
      </c>
    </row>
    <row r="539" spans="2:5">
      <c r="B539" s="17">
        <v>624088</v>
      </c>
      <c r="C539" t="s">
        <v>663</v>
      </c>
      <c r="D539">
        <v>3</v>
      </c>
      <c r="E539" t="str">
        <f>IF(tbl_SalAccts[[#This Row],[Value]]=1,"Salary",IF(tbl_SalAccts[[#This Row],[Value]]=2,"Fringe",IF(tbl_SalAccts[[#This Row],[Value]]=3,"Other","")))</f>
        <v>Other</v>
      </c>
    </row>
    <row r="540" spans="2:5">
      <c r="B540" s="17">
        <v>624090</v>
      </c>
      <c r="C540" t="s">
        <v>664</v>
      </c>
      <c r="D540">
        <v>3</v>
      </c>
      <c r="E540" t="str">
        <f>IF(tbl_SalAccts[[#This Row],[Value]]=1,"Salary",IF(tbl_SalAccts[[#This Row],[Value]]=2,"Fringe",IF(tbl_SalAccts[[#This Row],[Value]]=3,"Other","")))</f>
        <v>Other</v>
      </c>
    </row>
    <row r="541" spans="2:5">
      <c r="B541" s="17">
        <v>624103</v>
      </c>
      <c r="C541" t="s">
        <v>665</v>
      </c>
      <c r="D541">
        <v>3</v>
      </c>
      <c r="E541" t="str">
        <f>IF(tbl_SalAccts[[#This Row],[Value]]=1,"Salary",IF(tbl_SalAccts[[#This Row],[Value]]=2,"Fringe",IF(tbl_SalAccts[[#This Row],[Value]]=3,"Other","")))</f>
        <v>Other</v>
      </c>
    </row>
    <row r="542" spans="2:5">
      <c r="B542" s="17">
        <v>624104</v>
      </c>
      <c r="C542" t="s">
        <v>666</v>
      </c>
      <c r="D542">
        <v>3</v>
      </c>
      <c r="E542" t="str">
        <f>IF(tbl_SalAccts[[#This Row],[Value]]=1,"Salary",IF(tbl_SalAccts[[#This Row],[Value]]=2,"Fringe",IF(tbl_SalAccts[[#This Row],[Value]]=3,"Other","")))</f>
        <v>Other</v>
      </c>
    </row>
    <row r="543" spans="2:5">
      <c r="B543" s="17">
        <v>624105</v>
      </c>
      <c r="C543" t="s">
        <v>667</v>
      </c>
      <c r="D543">
        <v>3</v>
      </c>
      <c r="E543" t="str">
        <f>IF(tbl_SalAccts[[#This Row],[Value]]=1,"Salary",IF(tbl_SalAccts[[#This Row],[Value]]=2,"Fringe",IF(tbl_SalAccts[[#This Row],[Value]]=3,"Other","")))</f>
        <v>Other</v>
      </c>
    </row>
    <row r="544" spans="2:5">
      <c r="B544" s="17">
        <v>624106</v>
      </c>
      <c r="C544" t="s">
        <v>668</v>
      </c>
      <c r="D544">
        <v>3</v>
      </c>
      <c r="E544" t="str">
        <f>IF(tbl_SalAccts[[#This Row],[Value]]=1,"Salary",IF(tbl_SalAccts[[#This Row],[Value]]=2,"Fringe",IF(tbl_SalAccts[[#This Row],[Value]]=3,"Other","")))</f>
        <v>Other</v>
      </c>
    </row>
    <row r="545" spans="2:5">
      <c r="B545" s="17">
        <v>624107</v>
      </c>
      <c r="C545" t="s">
        <v>669</v>
      </c>
      <c r="D545">
        <v>3</v>
      </c>
      <c r="E545" t="str">
        <f>IF(tbl_SalAccts[[#This Row],[Value]]=1,"Salary",IF(tbl_SalAccts[[#This Row],[Value]]=2,"Fringe",IF(tbl_SalAccts[[#This Row],[Value]]=3,"Other","")))</f>
        <v>Other</v>
      </c>
    </row>
    <row r="546" spans="2:5">
      <c r="B546" s="17">
        <v>624108</v>
      </c>
      <c r="C546" t="s">
        <v>670</v>
      </c>
      <c r="D546">
        <v>3</v>
      </c>
      <c r="E546" t="str">
        <f>IF(tbl_SalAccts[[#This Row],[Value]]=1,"Salary",IF(tbl_SalAccts[[#This Row],[Value]]=2,"Fringe",IF(tbl_SalAccts[[#This Row],[Value]]=3,"Other","")))</f>
        <v>Other</v>
      </c>
    </row>
    <row r="547" spans="2:5">
      <c r="B547" s="17">
        <v>624109</v>
      </c>
      <c r="C547" t="s">
        <v>671</v>
      </c>
      <c r="D547">
        <v>3</v>
      </c>
      <c r="E547" t="str">
        <f>IF(tbl_SalAccts[[#This Row],[Value]]=1,"Salary",IF(tbl_SalAccts[[#This Row],[Value]]=2,"Fringe",IF(tbl_SalAccts[[#This Row],[Value]]=3,"Other","")))</f>
        <v>Other</v>
      </c>
    </row>
    <row r="548" spans="2:5">
      <c r="B548" s="17">
        <v>624131</v>
      </c>
      <c r="C548" t="s">
        <v>672</v>
      </c>
      <c r="D548">
        <v>3</v>
      </c>
      <c r="E548" t="str">
        <f>IF(tbl_SalAccts[[#This Row],[Value]]=1,"Salary",IF(tbl_SalAccts[[#This Row],[Value]]=2,"Fringe",IF(tbl_SalAccts[[#This Row],[Value]]=3,"Other","")))</f>
        <v>Other</v>
      </c>
    </row>
    <row r="549" spans="2:5">
      <c r="B549" s="17">
        <v>624132</v>
      </c>
      <c r="C549" t="s">
        <v>673</v>
      </c>
      <c r="D549">
        <v>3</v>
      </c>
      <c r="E549" t="str">
        <f>IF(tbl_SalAccts[[#This Row],[Value]]=1,"Salary",IF(tbl_SalAccts[[#This Row],[Value]]=2,"Fringe",IF(tbl_SalAccts[[#This Row],[Value]]=3,"Other","")))</f>
        <v>Other</v>
      </c>
    </row>
    <row r="550" spans="2:5">
      <c r="B550" s="17">
        <v>625001</v>
      </c>
      <c r="C550" t="s">
        <v>674</v>
      </c>
      <c r="D550">
        <v>3</v>
      </c>
      <c r="E550" t="str">
        <f>IF(tbl_SalAccts[[#This Row],[Value]]=1,"Salary",IF(tbl_SalAccts[[#This Row],[Value]]=2,"Fringe",IF(tbl_SalAccts[[#This Row],[Value]]=3,"Other","")))</f>
        <v>Other</v>
      </c>
    </row>
    <row r="551" spans="2:5">
      <c r="B551" s="17">
        <v>626001</v>
      </c>
      <c r="C551" t="s">
        <v>675</v>
      </c>
      <c r="D551">
        <v>3</v>
      </c>
      <c r="E551" t="str">
        <f>IF(tbl_SalAccts[[#This Row],[Value]]=1,"Salary",IF(tbl_SalAccts[[#This Row],[Value]]=2,"Fringe",IF(tbl_SalAccts[[#This Row],[Value]]=3,"Other","")))</f>
        <v>Other</v>
      </c>
    </row>
    <row r="552" spans="2:5">
      <c r="B552" s="17">
        <v>627001</v>
      </c>
      <c r="C552" t="s">
        <v>676</v>
      </c>
      <c r="D552">
        <v>3</v>
      </c>
      <c r="E552" t="str">
        <f>IF(tbl_SalAccts[[#This Row],[Value]]=1,"Salary",IF(tbl_SalAccts[[#This Row],[Value]]=2,"Fringe",IF(tbl_SalAccts[[#This Row],[Value]]=3,"Other","")))</f>
        <v>Other</v>
      </c>
    </row>
    <row r="553" spans="2:5">
      <c r="B553" s="17">
        <v>628001</v>
      </c>
      <c r="C553" t="s">
        <v>677</v>
      </c>
      <c r="D553">
        <v>3</v>
      </c>
      <c r="E553" t="str">
        <f>IF(tbl_SalAccts[[#This Row],[Value]]=1,"Salary",IF(tbl_SalAccts[[#This Row],[Value]]=2,"Fringe",IF(tbl_SalAccts[[#This Row],[Value]]=3,"Other","")))</f>
        <v>Other</v>
      </c>
    </row>
    <row r="554" spans="2:5">
      <c r="B554" s="17">
        <v>628002</v>
      </c>
      <c r="C554" t="s">
        <v>678</v>
      </c>
      <c r="D554">
        <v>3</v>
      </c>
      <c r="E554" t="str">
        <f>IF(tbl_SalAccts[[#This Row],[Value]]=1,"Salary",IF(tbl_SalAccts[[#This Row],[Value]]=2,"Fringe",IF(tbl_SalAccts[[#This Row],[Value]]=3,"Other","")))</f>
        <v>Other</v>
      </c>
    </row>
    <row r="555" spans="2:5">
      <c r="B555" s="17">
        <v>628003</v>
      </c>
      <c r="C555" t="s">
        <v>679</v>
      </c>
      <c r="D555">
        <v>3</v>
      </c>
      <c r="E555" t="str">
        <f>IF(tbl_SalAccts[[#This Row],[Value]]=1,"Salary",IF(tbl_SalAccts[[#This Row],[Value]]=2,"Fringe",IF(tbl_SalAccts[[#This Row],[Value]]=3,"Other","")))</f>
        <v>Other</v>
      </c>
    </row>
    <row r="556" spans="2:5">
      <c r="B556" s="17">
        <v>628004</v>
      </c>
      <c r="C556" t="s">
        <v>680</v>
      </c>
      <c r="D556">
        <v>3</v>
      </c>
      <c r="E556" t="str">
        <f>IF(tbl_SalAccts[[#This Row],[Value]]=1,"Salary",IF(tbl_SalAccts[[#This Row],[Value]]=2,"Fringe",IF(tbl_SalAccts[[#This Row],[Value]]=3,"Other","")))</f>
        <v>Other</v>
      </c>
    </row>
    <row r="557" spans="2:5">
      <c r="B557" s="17">
        <v>628005</v>
      </c>
      <c r="C557" t="s">
        <v>681</v>
      </c>
      <c r="D557">
        <v>3</v>
      </c>
      <c r="E557" t="str">
        <f>IF(tbl_SalAccts[[#This Row],[Value]]=1,"Salary",IF(tbl_SalAccts[[#This Row],[Value]]=2,"Fringe",IF(tbl_SalAccts[[#This Row],[Value]]=3,"Other","")))</f>
        <v>Other</v>
      </c>
    </row>
    <row r="558" spans="2:5">
      <c r="B558" s="17">
        <v>628006</v>
      </c>
      <c r="C558" t="s">
        <v>682</v>
      </c>
      <c r="D558">
        <v>3</v>
      </c>
      <c r="E558" t="str">
        <f>IF(tbl_SalAccts[[#This Row],[Value]]=1,"Salary",IF(tbl_SalAccts[[#This Row],[Value]]=2,"Fringe",IF(tbl_SalAccts[[#This Row],[Value]]=3,"Other","")))</f>
        <v>Other</v>
      </c>
    </row>
    <row r="559" spans="2:5">
      <c r="B559" s="17">
        <v>628007</v>
      </c>
      <c r="C559" t="s">
        <v>683</v>
      </c>
      <c r="D559">
        <v>3</v>
      </c>
      <c r="E559" t="str">
        <f>IF(tbl_SalAccts[[#This Row],[Value]]=1,"Salary",IF(tbl_SalAccts[[#This Row],[Value]]=2,"Fringe",IF(tbl_SalAccts[[#This Row],[Value]]=3,"Other","")))</f>
        <v>Other</v>
      </c>
    </row>
    <row r="560" spans="2:5">
      <c r="B560" s="17">
        <v>628008</v>
      </c>
      <c r="C560" t="s">
        <v>684</v>
      </c>
      <c r="D560">
        <v>3</v>
      </c>
      <c r="E560" t="str">
        <f>IF(tbl_SalAccts[[#This Row],[Value]]=1,"Salary",IF(tbl_SalAccts[[#This Row],[Value]]=2,"Fringe",IF(tbl_SalAccts[[#This Row],[Value]]=3,"Other","")))</f>
        <v>Other</v>
      </c>
    </row>
    <row r="561" spans="2:5">
      <c r="B561" s="17">
        <v>628009</v>
      </c>
      <c r="C561" t="s">
        <v>685</v>
      </c>
      <c r="D561">
        <v>3</v>
      </c>
      <c r="E561" t="str">
        <f>IF(tbl_SalAccts[[#This Row],[Value]]=1,"Salary",IF(tbl_SalAccts[[#This Row],[Value]]=2,"Fringe",IF(tbl_SalAccts[[#This Row],[Value]]=3,"Other","")))</f>
        <v>Other</v>
      </c>
    </row>
    <row r="562" spans="2:5">
      <c r="B562" s="17">
        <v>628010</v>
      </c>
      <c r="C562" t="s">
        <v>686</v>
      </c>
      <c r="D562">
        <v>3</v>
      </c>
      <c r="E562" t="str">
        <f>IF(tbl_SalAccts[[#This Row],[Value]]=1,"Salary",IF(tbl_SalAccts[[#This Row],[Value]]=2,"Fringe",IF(tbl_SalAccts[[#This Row],[Value]]=3,"Other","")))</f>
        <v>Other</v>
      </c>
    </row>
    <row r="563" spans="2:5">
      <c r="B563" s="17">
        <v>632000</v>
      </c>
      <c r="C563" t="s">
        <v>687</v>
      </c>
      <c r="D563">
        <v>3</v>
      </c>
      <c r="E563" t="str">
        <f>IF(tbl_SalAccts[[#This Row],[Value]]=1,"Salary",IF(tbl_SalAccts[[#This Row],[Value]]=2,"Fringe",IF(tbl_SalAccts[[#This Row],[Value]]=3,"Other","")))</f>
        <v>Other</v>
      </c>
    </row>
    <row r="564" spans="2:5">
      <c r="B564" s="17">
        <v>661001</v>
      </c>
      <c r="C564" t="s">
        <v>688</v>
      </c>
      <c r="D564">
        <v>3</v>
      </c>
      <c r="E564" t="str">
        <f>IF(tbl_SalAccts[[#This Row],[Value]]=1,"Salary",IF(tbl_SalAccts[[#This Row],[Value]]=2,"Fringe",IF(tbl_SalAccts[[#This Row],[Value]]=3,"Other","")))</f>
        <v>Other</v>
      </c>
    </row>
    <row r="565" spans="2:5">
      <c r="B565" s="17">
        <v>661002</v>
      </c>
      <c r="C565" t="s">
        <v>689</v>
      </c>
      <c r="D565">
        <v>3</v>
      </c>
      <c r="E565" t="str">
        <f>IF(tbl_SalAccts[[#This Row],[Value]]=1,"Salary",IF(tbl_SalAccts[[#This Row],[Value]]=2,"Fringe",IF(tbl_SalAccts[[#This Row],[Value]]=3,"Other","")))</f>
        <v>Other</v>
      </c>
    </row>
    <row r="566" spans="2:5">
      <c r="B566" s="17">
        <v>661003</v>
      </c>
      <c r="C566" t="s">
        <v>690</v>
      </c>
      <c r="D566">
        <v>3</v>
      </c>
      <c r="E566" t="str">
        <f>IF(tbl_SalAccts[[#This Row],[Value]]=1,"Salary",IF(tbl_SalAccts[[#This Row],[Value]]=2,"Fringe",IF(tbl_SalAccts[[#This Row],[Value]]=3,"Other","")))</f>
        <v>Other</v>
      </c>
    </row>
    <row r="567" spans="2:5">
      <c r="B567" s="17">
        <v>661004</v>
      </c>
      <c r="C567" t="s">
        <v>691</v>
      </c>
      <c r="D567">
        <v>3</v>
      </c>
      <c r="E567" t="str">
        <f>IF(tbl_SalAccts[[#This Row],[Value]]=1,"Salary",IF(tbl_SalAccts[[#This Row],[Value]]=2,"Fringe",IF(tbl_SalAccts[[#This Row],[Value]]=3,"Other","")))</f>
        <v>Other</v>
      </c>
    </row>
    <row r="568" spans="2:5">
      <c r="B568" s="17">
        <v>661005</v>
      </c>
      <c r="C568" t="s">
        <v>692</v>
      </c>
      <c r="D568">
        <v>3</v>
      </c>
      <c r="E568" t="str">
        <f>IF(tbl_SalAccts[[#This Row],[Value]]=1,"Salary",IF(tbl_SalAccts[[#This Row],[Value]]=2,"Fringe",IF(tbl_SalAccts[[#This Row],[Value]]=3,"Other","")))</f>
        <v>Other</v>
      </c>
    </row>
    <row r="569" spans="2:5">
      <c r="B569" s="17">
        <v>661006</v>
      </c>
      <c r="C569" t="s">
        <v>693</v>
      </c>
      <c r="D569">
        <v>3</v>
      </c>
      <c r="E569" t="str">
        <f>IF(tbl_SalAccts[[#This Row],[Value]]=1,"Salary",IF(tbl_SalAccts[[#This Row],[Value]]=2,"Fringe",IF(tbl_SalAccts[[#This Row],[Value]]=3,"Other","")))</f>
        <v>Other</v>
      </c>
    </row>
    <row r="570" spans="2:5">
      <c r="B570" s="17">
        <v>661008</v>
      </c>
      <c r="C570" t="s">
        <v>694</v>
      </c>
      <c r="D570">
        <v>3</v>
      </c>
      <c r="E570" t="str">
        <f>IF(tbl_SalAccts[[#This Row],[Value]]=1,"Salary",IF(tbl_SalAccts[[#This Row],[Value]]=2,"Fringe",IF(tbl_SalAccts[[#This Row],[Value]]=3,"Other","")))</f>
        <v>Other</v>
      </c>
    </row>
    <row r="571" spans="2:5">
      <c r="B571" s="17">
        <v>661009</v>
      </c>
      <c r="C571" t="s">
        <v>695</v>
      </c>
      <c r="D571">
        <v>3</v>
      </c>
      <c r="E571" t="str">
        <f>IF(tbl_SalAccts[[#This Row],[Value]]=1,"Salary",IF(tbl_SalAccts[[#This Row],[Value]]=2,"Fringe",IF(tbl_SalAccts[[#This Row],[Value]]=3,"Other","")))</f>
        <v>Other</v>
      </c>
    </row>
    <row r="572" spans="2:5">
      <c r="B572" s="17">
        <v>661010</v>
      </c>
      <c r="C572" t="s">
        <v>696</v>
      </c>
      <c r="D572">
        <v>3</v>
      </c>
      <c r="E572" t="str">
        <f>IF(tbl_SalAccts[[#This Row],[Value]]=1,"Salary",IF(tbl_SalAccts[[#This Row],[Value]]=2,"Fringe",IF(tbl_SalAccts[[#This Row],[Value]]=3,"Other","")))</f>
        <v>Other</v>
      </c>
    </row>
    <row r="573" spans="2:5">
      <c r="B573" s="17">
        <v>661020</v>
      </c>
      <c r="C573" t="s">
        <v>697</v>
      </c>
      <c r="D573">
        <v>3</v>
      </c>
      <c r="E573" t="str">
        <f>IF(tbl_SalAccts[[#This Row],[Value]]=1,"Salary",IF(tbl_SalAccts[[#This Row],[Value]]=2,"Fringe",IF(tbl_SalAccts[[#This Row],[Value]]=3,"Other","")))</f>
        <v>Other</v>
      </c>
    </row>
    <row r="574" spans="2:5">
      <c r="B574" s="17">
        <v>661030</v>
      </c>
      <c r="C574" t="s">
        <v>698</v>
      </c>
      <c r="D574">
        <v>3</v>
      </c>
      <c r="E574" t="str">
        <f>IF(tbl_SalAccts[[#This Row],[Value]]=1,"Salary",IF(tbl_SalAccts[[#This Row],[Value]]=2,"Fringe",IF(tbl_SalAccts[[#This Row],[Value]]=3,"Other","")))</f>
        <v>Other</v>
      </c>
    </row>
    <row r="575" spans="2:5">
      <c r="B575" s="17">
        <v>661038</v>
      </c>
      <c r="C575" t="s">
        <v>699</v>
      </c>
      <c r="D575">
        <v>3</v>
      </c>
      <c r="E575" t="str">
        <f>IF(tbl_SalAccts[[#This Row],[Value]]=1,"Salary",IF(tbl_SalAccts[[#This Row],[Value]]=2,"Fringe",IF(tbl_SalAccts[[#This Row],[Value]]=3,"Other","")))</f>
        <v>Other</v>
      </c>
    </row>
    <row r="576" spans="2:5">
      <c r="B576" s="17">
        <v>661041</v>
      </c>
      <c r="C576" t="s">
        <v>700</v>
      </c>
      <c r="D576">
        <v>3</v>
      </c>
      <c r="E576" t="str">
        <f>IF(tbl_SalAccts[[#This Row],[Value]]=1,"Salary",IF(tbl_SalAccts[[#This Row],[Value]]=2,"Fringe",IF(tbl_SalAccts[[#This Row],[Value]]=3,"Other","")))</f>
        <v>Other</v>
      </c>
    </row>
    <row r="577" spans="2:5">
      <c r="B577" s="17">
        <v>661051</v>
      </c>
      <c r="C577" t="s">
        <v>701</v>
      </c>
      <c r="D577">
        <v>3</v>
      </c>
      <c r="E577" t="str">
        <f>IF(tbl_SalAccts[[#This Row],[Value]]=1,"Salary",IF(tbl_SalAccts[[#This Row],[Value]]=2,"Fringe",IF(tbl_SalAccts[[#This Row],[Value]]=3,"Other","")))</f>
        <v>Other</v>
      </c>
    </row>
    <row r="578" spans="2:5">
      <c r="B578" s="17">
        <v>661052</v>
      </c>
      <c r="C578" t="s">
        <v>702</v>
      </c>
      <c r="D578">
        <v>3</v>
      </c>
      <c r="E578" t="str">
        <f>IF(tbl_SalAccts[[#This Row],[Value]]=1,"Salary",IF(tbl_SalAccts[[#This Row],[Value]]=2,"Fringe",IF(tbl_SalAccts[[#This Row],[Value]]=3,"Other","")))</f>
        <v>Other</v>
      </c>
    </row>
    <row r="579" spans="2:5">
      <c r="B579" s="17">
        <v>661071</v>
      </c>
      <c r="C579" t="s">
        <v>703</v>
      </c>
      <c r="D579">
        <v>3</v>
      </c>
      <c r="E579" t="str">
        <f>IF(tbl_SalAccts[[#This Row],[Value]]=1,"Salary",IF(tbl_SalAccts[[#This Row],[Value]]=2,"Fringe",IF(tbl_SalAccts[[#This Row],[Value]]=3,"Other","")))</f>
        <v>Other</v>
      </c>
    </row>
    <row r="580" spans="2:5">
      <c r="B580" s="17">
        <v>661080</v>
      </c>
      <c r="C580" t="s">
        <v>704</v>
      </c>
      <c r="D580">
        <v>3</v>
      </c>
      <c r="E580" t="str">
        <f>IF(tbl_SalAccts[[#This Row],[Value]]=1,"Salary",IF(tbl_SalAccts[[#This Row],[Value]]=2,"Fringe",IF(tbl_SalAccts[[#This Row],[Value]]=3,"Other","")))</f>
        <v>Other</v>
      </c>
    </row>
    <row r="581" spans="2:5">
      <c r="B581" s="17">
        <v>661081</v>
      </c>
      <c r="C581" t="s">
        <v>705</v>
      </c>
      <c r="D581">
        <v>3</v>
      </c>
      <c r="E581" t="str">
        <f>IF(tbl_SalAccts[[#This Row],[Value]]=1,"Salary",IF(tbl_SalAccts[[#This Row],[Value]]=2,"Fringe",IF(tbl_SalAccts[[#This Row],[Value]]=3,"Other","")))</f>
        <v>Other</v>
      </c>
    </row>
    <row r="582" spans="2:5">
      <c r="B582" s="17">
        <v>661101</v>
      </c>
      <c r="C582" t="s">
        <v>706</v>
      </c>
      <c r="D582">
        <v>3</v>
      </c>
      <c r="E582" t="str">
        <f>IF(tbl_SalAccts[[#This Row],[Value]]=1,"Salary",IF(tbl_SalAccts[[#This Row],[Value]]=2,"Fringe",IF(tbl_SalAccts[[#This Row],[Value]]=3,"Other","")))</f>
        <v>Other</v>
      </c>
    </row>
    <row r="583" spans="2:5">
      <c r="B583" s="17">
        <v>661102</v>
      </c>
      <c r="C583" t="s">
        <v>707</v>
      </c>
      <c r="D583">
        <v>3</v>
      </c>
      <c r="E583" t="str">
        <f>IF(tbl_SalAccts[[#This Row],[Value]]=1,"Salary",IF(tbl_SalAccts[[#This Row],[Value]]=2,"Fringe",IF(tbl_SalAccts[[#This Row],[Value]]=3,"Other","")))</f>
        <v>Other</v>
      </c>
    </row>
    <row r="584" spans="2:5">
      <c r="B584" s="17">
        <v>661103</v>
      </c>
      <c r="C584" t="s">
        <v>708</v>
      </c>
      <c r="D584">
        <v>3</v>
      </c>
      <c r="E584" t="str">
        <f>IF(tbl_SalAccts[[#This Row],[Value]]=1,"Salary",IF(tbl_SalAccts[[#This Row],[Value]]=2,"Fringe",IF(tbl_SalAccts[[#This Row],[Value]]=3,"Other","")))</f>
        <v>Other</v>
      </c>
    </row>
    <row r="585" spans="2:5">
      <c r="B585" s="17">
        <v>663030</v>
      </c>
      <c r="C585" t="s">
        <v>709</v>
      </c>
      <c r="D585">
        <v>3</v>
      </c>
      <c r="E585" t="str">
        <f>IF(tbl_SalAccts[[#This Row],[Value]]=1,"Salary",IF(tbl_SalAccts[[#This Row],[Value]]=2,"Fringe",IF(tbl_SalAccts[[#This Row],[Value]]=3,"Other","")))</f>
        <v>Other</v>
      </c>
    </row>
    <row r="586" spans="2:5">
      <c r="B586" s="17">
        <v>663046</v>
      </c>
      <c r="C586" t="s">
        <v>710</v>
      </c>
      <c r="D586">
        <v>3</v>
      </c>
      <c r="E586" t="str">
        <f>IF(tbl_SalAccts[[#This Row],[Value]]=1,"Salary",IF(tbl_SalAccts[[#This Row],[Value]]=2,"Fringe",IF(tbl_SalAccts[[#This Row],[Value]]=3,"Other","")))</f>
        <v>Other</v>
      </c>
    </row>
    <row r="587" spans="2:5">
      <c r="B587" s="17">
        <v>663047</v>
      </c>
      <c r="C587" t="s">
        <v>711</v>
      </c>
      <c r="D587">
        <v>3</v>
      </c>
      <c r="E587" t="str">
        <f>IF(tbl_SalAccts[[#This Row],[Value]]=1,"Salary",IF(tbl_SalAccts[[#This Row],[Value]]=2,"Fringe",IF(tbl_SalAccts[[#This Row],[Value]]=3,"Other","")))</f>
        <v>Other</v>
      </c>
    </row>
    <row r="588" spans="2:5">
      <c r="B588" s="17">
        <v>665002</v>
      </c>
      <c r="C588" t="s">
        <v>712</v>
      </c>
      <c r="D588">
        <v>3</v>
      </c>
      <c r="E588" t="str">
        <f>IF(tbl_SalAccts[[#This Row],[Value]]=1,"Salary",IF(tbl_SalAccts[[#This Row],[Value]]=2,"Fringe",IF(tbl_SalAccts[[#This Row],[Value]]=3,"Other","")))</f>
        <v>Other</v>
      </c>
    </row>
    <row r="589" spans="2:5">
      <c r="B589" s="17">
        <v>665004</v>
      </c>
      <c r="C589" t="s">
        <v>713</v>
      </c>
      <c r="D589">
        <v>3</v>
      </c>
      <c r="E589" t="str">
        <f>IF(tbl_SalAccts[[#This Row],[Value]]=1,"Salary",IF(tbl_SalAccts[[#This Row],[Value]]=2,"Fringe",IF(tbl_SalAccts[[#This Row],[Value]]=3,"Other","")))</f>
        <v>Other</v>
      </c>
    </row>
    <row r="590" spans="2:5">
      <c r="B590" s="17">
        <v>665005</v>
      </c>
      <c r="C590" t="s">
        <v>714</v>
      </c>
      <c r="D590">
        <v>3</v>
      </c>
      <c r="E590" t="str">
        <f>IF(tbl_SalAccts[[#This Row],[Value]]=1,"Salary",IF(tbl_SalAccts[[#This Row],[Value]]=2,"Fringe",IF(tbl_SalAccts[[#This Row],[Value]]=3,"Other","")))</f>
        <v>Other</v>
      </c>
    </row>
    <row r="591" spans="2:5">
      <c r="B591" s="17">
        <v>665006</v>
      </c>
      <c r="C591" t="s">
        <v>715</v>
      </c>
      <c r="D591">
        <v>3</v>
      </c>
      <c r="E591" t="str">
        <f>IF(tbl_SalAccts[[#This Row],[Value]]=1,"Salary",IF(tbl_SalAccts[[#This Row],[Value]]=2,"Fringe",IF(tbl_SalAccts[[#This Row],[Value]]=3,"Other","")))</f>
        <v>Other</v>
      </c>
    </row>
    <row r="592" spans="2:5">
      <c r="B592" s="17">
        <v>665007</v>
      </c>
      <c r="C592" t="s">
        <v>716</v>
      </c>
      <c r="D592">
        <v>3</v>
      </c>
      <c r="E592" t="str">
        <f>IF(tbl_SalAccts[[#This Row],[Value]]=1,"Salary",IF(tbl_SalAccts[[#This Row],[Value]]=2,"Fringe",IF(tbl_SalAccts[[#This Row],[Value]]=3,"Other","")))</f>
        <v>Other</v>
      </c>
    </row>
    <row r="593" spans="2:5">
      <c r="B593" s="17">
        <v>665008</v>
      </c>
      <c r="C593" t="s">
        <v>717</v>
      </c>
      <c r="D593">
        <v>3</v>
      </c>
      <c r="E593" t="str">
        <f>IF(tbl_SalAccts[[#This Row],[Value]]=1,"Salary",IF(tbl_SalAccts[[#This Row],[Value]]=2,"Fringe",IF(tbl_SalAccts[[#This Row],[Value]]=3,"Other","")))</f>
        <v>Other</v>
      </c>
    </row>
    <row r="594" spans="2:5">
      <c r="B594" s="17">
        <v>665011</v>
      </c>
      <c r="C594" t="s">
        <v>718</v>
      </c>
      <c r="D594">
        <v>3</v>
      </c>
      <c r="E594" t="str">
        <f>IF(tbl_SalAccts[[#This Row],[Value]]=1,"Salary",IF(tbl_SalAccts[[#This Row],[Value]]=2,"Fringe",IF(tbl_SalAccts[[#This Row],[Value]]=3,"Other","")))</f>
        <v>Other</v>
      </c>
    </row>
    <row r="595" spans="2:5">
      <c r="B595" s="17">
        <v>675000</v>
      </c>
      <c r="C595" t="s">
        <v>719</v>
      </c>
      <c r="D595">
        <v>3</v>
      </c>
      <c r="E595" t="str">
        <f>IF(tbl_SalAccts[[#This Row],[Value]]=1,"Salary",IF(tbl_SalAccts[[#This Row],[Value]]=2,"Fringe",IF(tbl_SalAccts[[#This Row],[Value]]=3,"Other","")))</f>
        <v>Other</v>
      </c>
    </row>
    <row r="596" spans="2:5">
      <c r="B596" s="17">
        <v>678000</v>
      </c>
      <c r="C596" t="s">
        <v>720</v>
      </c>
      <c r="D596">
        <v>3</v>
      </c>
      <c r="E596" t="str">
        <f>IF(tbl_SalAccts[[#This Row],[Value]]=1,"Salary",IF(tbl_SalAccts[[#This Row],[Value]]=2,"Fringe",IF(tbl_SalAccts[[#This Row],[Value]]=3,"Other","")))</f>
        <v>Other</v>
      </c>
    </row>
    <row r="597" spans="2:5">
      <c r="B597" s="17">
        <v>679000</v>
      </c>
      <c r="C597" t="s">
        <v>721</v>
      </c>
      <c r="D597">
        <v>3</v>
      </c>
      <c r="E597" t="str">
        <f>IF(tbl_SalAccts[[#This Row],[Value]]=1,"Salary",IF(tbl_SalAccts[[#This Row],[Value]]=2,"Fringe",IF(tbl_SalAccts[[#This Row],[Value]]=3,"Other","")))</f>
        <v>Other</v>
      </c>
    </row>
    <row r="598" spans="2:5">
      <c r="B598" s="17">
        <v>690100</v>
      </c>
      <c r="C598" t="s">
        <v>722</v>
      </c>
      <c r="D598">
        <v>3</v>
      </c>
      <c r="E598" t="str">
        <f>IF(tbl_SalAccts[[#This Row],[Value]]=1,"Salary",IF(tbl_SalAccts[[#This Row],[Value]]=2,"Fringe",IF(tbl_SalAccts[[#This Row],[Value]]=3,"Other","")))</f>
        <v>Other</v>
      </c>
    </row>
    <row r="599" spans="2:5">
      <c r="B599" s="17">
        <v>690110</v>
      </c>
      <c r="C599" t="s">
        <v>723</v>
      </c>
      <c r="D599">
        <v>3</v>
      </c>
      <c r="E599" t="str">
        <f>IF(tbl_SalAccts[[#This Row],[Value]]=1,"Salary",IF(tbl_SalAccts[[#This Row],[Value]]=2,"Fringe",IF(tbl_SalAccts[[#This Row],[Value]]=3,"Other","")))</f>
        <v>Other</v>
      </c>
    </row>
    <row r="600" spans="2:5">
      <c r="B600" s="17">
        <v>690120</v>
      </c>
      <c r="C600" t="s">
        <v>724</v>
      </c>
      <c r="D600">
        <v>3</v>
      </c>
      <c r="E600" t="str">
        <f>IF(tbl_SalAccts[[#This Row],[Value]]=1,"Salary",IF(tbl_SalAccts[[#This Row],[Value]]=2,"Fringe",IF(tbl_SalAccts[[#This Row],[Value]]=3,"Other","")))</f>
        <v>Other</v>
      </c>
    </row>
    <row r="601" spans="2:5">
      <c r="B601" s="17">
        <v>690130</v>
      </c>
      <c r="C601" t="s">
        <v>725</v>
      </c>
      <c r="D601">
        <v>3</v>
      </c>
      <c r="E601" t="str">
        <f>IF(tbl_SalAccts[[#This Row],[Value]]=1,"Salary",IF(tbl_SalAccts[[#This Row],[Value]]=2,"Fringe",IF(tbl_SalAccts[[#This Row],[Value]]=3,"Other","")))</f>
        <v>Other</v>
      </c>
    </row>
    <row r="602" spans="2:5">
      <c r="B602" s="17">
        <v>690140</v>
      </c>
      <c r="C602" t="s">
        <v>726</v>
      </c>
      <c r="D602">
        <v>3</v>
      </c>
      <c r="E602" t="str">
        <f>IF(tbl_SalAccts[[#This Row],[Value]]=1,"Salary",IF(tbl_SalAccts[[#This Row],[Value]]=2,"Fringe",IF(tbl_SalAccts[[#This Row],[Value]]=3,"Other","")))</f>
        <v>Other</v>
      </c>
    </row>
    <row r="603" spans="2:5">
      <c r="B603" s="17">
        <v>690150</v>
      </c>
      <c r="C603" t="s">
        <v>727</v>
      </c>
      <c r="D603">
        <v>3</v>
      </c>
      <c r="E603" t="str">
        <f>IF(tbl_SalAccts[[#This Row],[Value]]=1,"Salary",IF(tbl_SalAccts[[#This Row],[Value]]=2,"Fringe",IF(tbl_SalAccts[[#This Row],[Value]]=3,"Other","")))</f>
        <v>Other</v>
      </c>
    </row>
    <row r="604" spans="2:5">
      <c r="B604" s="17">
        <v>690160</v>
      </c>
      <c r="C604" t="s">
        <v>728</v>
      </c>
      <c r="D604">
        <v>3</v>
      </c>
      <c r="E604" t="str">
        <f>IF(tbl_SalAccts[[#This Row],[Value]]=1,"Salary",IF(tbl_SalAccts[[#This Row],[Value]]=2,"Fringe",IF(tbl_SalAccts[[#This Row],[Value]]=3,"Other","")))</f>
        <v>Other</v>
      </c>
    </row>
    <row r="605" spans="2:5">
      <c r="B605" s="17">
        <v>690170</v>
      </c>
      <c r="C605" t="s">
        <v>729</v>
      </c>
      <c r="D605">
        <v>3</v>
      </c>
      <c r="E605" t="str">
        <f>IF(tbl_SalAccts[[#This Row],[Value]]=1,"Salary",IF(tbl_SalAccts[[#This Row],[Value]]=2,"Fringe",IF(tbl_SalAccts[[#This Row],[Value]]=3,"Other","")))</f>
        <v>Other</v>
      </c>
    </row>
    <row r="606" spans="2:5">
      <c r="B606" s="17">
        <v>690180</v>
      </c>
      <c r="C606" t="s">
        <v>730</v>
      </c>
      <c r="D606">
        <v>3</v>
      </c>
      <c r="E606" t="str">
        <f>IF(tbl_SalAccts[[#This Row],[Value]]=1,"Salary",IF(tbl_SalAccts[[#This Row],[Value]]=2,"Fringe",IF(tbl_SalAccts[[#This Row],[Value]]=3,"Other","")))</f>
        <v>Other</v>
      </c>
    </row>
    <row r="607" spans="2:5">
      <c r="B607" s="17">
        <v>690190</v>
      </c>
      <c r="C607" t="s">
        <v>731</v>
      </c>
      <c r="D607">
        <v>3</v>
      </c>
      <c r="E607" t="str">
        <f>IF(tbl_SalAccts[[#This Row],[Value]]=1,"Salary",IF(tbl_SalAccts[[#This Row],[Value]]=2,"Fringe",IF(tbl_SalAccts[[#This Row],[Value]]=3,"Other","")))</f>
        <v>Other</v>
      </c>
    </row>
    <row r="608" spans="2:5">
      <c r="B608" s="17">
        <v>690191</v>
      </c>
      <c r="C608" t="s">
        <v>732</v>
      </c>
      <c r="D608">
        <v>3</v>
      </c>
      <c r="E608" t="str">
        <f>IF(tbl_SalAccts[[#This Row],[Value]]=1,"Salary",IF(tbl_SalAccts[[#This Row],[Value]]=2,"Fringe",IF(tbl_SalAccts[[#This Row],[Value]]=3,"Other","")))</f>
        <v>Other</v>
      </c>
    </row>
    <row r="609" spans="2:5">
      <c r="B609" s="17">
        <v>690220</v>
      </c>
      <c r="C609" t="s">
        <v>733</v>
      </c>
      <c r="D609">
        <v>3</v>
      </c>
      <c r="E609" t="str">
        <f>IF(tbl_SalAccts[[#This Row],[Value]]=1,"Salary",IF(tbl_SalAccts[[#This Row],[Value]]=2,"Fringe",IF(tbl_SalAccts[[#This Row],[Value]]=3,"Other","")))</f>
        <v>Other</v>
      </c>
    </row>
    <row r="610" spans="2:5">
      <c r="B610" s="17">
        <v>690400</v>
      </c>
      <c r="C610" t="s">
        <v>734</v>
      </c>
      <c r="D610">
        <v>3</v>
      </c>
      <c r="E610" t="str">
        <f>IF(tbl_SalAccts[[#This Row],[Value]]=1,"Salary",IF(tbl_SalAccts[[#This Row],[Value]]=2,"Fringe",IF(tbl_SalAccts[[#This Row],[Value]]=3,"Other","")))</f>
        <v>Other</v>
      </c>
    </row>
    <row r="611" spans="2:5">
      <c r="B611" s="17">
        <v>690500</v>
      </c>
      <c r="C611" t="s">
        <v>735</v>
      </c>
      <c r="D611">
        <v>3</v>
      </c>
      <c r="E611" t="str">
        <f>IF(tbl_SalAccts[[#This Row],[Value]]=1,"Salary",IF(tbl_SalAccts[[#This Row],[Value]]=2,"Fringe",IF(tbl_SalAccts[[#This Row],[Value]]=3,"Other","")))</f>
        <v>Other</v>
      </c>
    </row>
    <row r="612" spans="2:5">
      <c r="B612" s="17">
        <v>690700</v>
      </c>
      <c r="C612" t="s">
        <v>736</v>
      </c>
      <c r="D612">
        <v>3</v>
      </c>
      <c r="E612" t="str">
        <f>IF(tbl_SalAccts[[#This Row],[Value]]=1,"Salary",IF(tbl_SalAccts[[#This Row],[Value]]=2,"Fringe",IF(tbl_SalAccts[[#This Row],[Value]]=3,"Other","")))</f>
        <v>Other</v>
      </c>
    </row>
    <row r="613" spans="2:5">
      <c r="B613" s="17">
        <v>690800</v>
      </c>
      <c r="C613" t="s">
        <v>737</v>
      </c>
      <c r="D613">
        <v>3</v>
      </c>
      <c r="E613" t="str">
        <f>IF(tbl_SalAccts[[#This Row],[Value]]=1,"Salary",IF(tbl_SalAccts[[#This Row],[Value]]=2,"Fringe",IF(tbl_SalAccts[[#This Row],[Value]]=3,"Other","")))</f>
        <v>Other</v>
      </c>
    </row>
    <row r="614" spans="2:5">
      <c r="B614" s="17">
        <v>691000</v>
      </c>
      <c r="C614" t="s">
        <v>738</v>
      </c>
      <c r="D614">
        <v>3</v>
      </c>
      <c r="E614" t="str">
        <f>IF(tbl_SalAccts[[#This Row],[Value]]=1,"Salary",IF(tbl_SalAccts[[#This Row],[Value]]=2,"Fringe",IF(tbl_SalAccts[[#This Row],[Value]]=3,"Other","")))</f>
        <v>Other</v>
      </c>
    </row>
    <row r="615" spans="2:5">
      <c r="B615" s="17">
        <v>691100</v>
      </c>
      <c r="C615" t="s">
        <v>739</v>
      </c>
      <c r="D615">
        <v>3</v>
      </c>
      <c r="E615" t="str">
        <f>IF(tbl_SalAccts[[#This Row],[Value]]=1,"Salary",IF(tbl_SalAccts[[#This Row],[Value]]=2,"Fringe",IF(tbl_SalAccts[[#This Row],[Value]]=3,"Other","")))</f>
        <v>Other</v>
      </c>
    </row>
    <row r="616" spans="2:5">
      <c r="B616" s="17">
        <v>691200</v>
      </c>
      <c r="C616" t="s">
        <v>740</v>
      </c>
      <c r="D616">
        <v>3</v>
      </c>
      <c r="E616" t="str">
        <f>IF(tbl_SalAccts[[#This Row],[Value]]=1,"Salary",IF(tbl_SalAccts[[#This Row],[Value]]=2,"Fringe",IF(tbl_SalAccts[[#This Row],[Value]]=3,"Other","")))</f>
        <v>Other</v>
      </c>
    </row>
    <row r="617" spans="2:5">
      <c r="B617" s="17">
        <v>691202</v>
      </c>
      <c r="C617" t="s">
        <v>741</v>
      </c>
      <c r="D617">
        <v>3</v>
      </c>
      <c r="E617" t="str">
        <f>IF(tbl_SalAccts[[#This Row],[Value]]=1,"Salary",IF(tbl_SalAccts[[#This Row],[Value]]=2,"Fringe",IF(tbl_SalAccts[[#This Row],[Value]]=3,"Other","")))</f>
        <v>Other</v>
      </c>
    </row>
    <row r="618" spans="2:5">
      <c r="B618" s="17">
        <v>691203</v>
      </c>
      <c r="C618" t="s">
        <v>742</v>
      </c>
      <c r="D618">
        <v>3</v>
      </c>
      <c r="E618" t="str">
        <f>IF(tbl_SalAccts[[#This Row],[Value]]=1,"Salary",IF(tbl_SalAccts[[#This Row],[Value]]=2,"Fringe",IF(tbl_SalAccts[[#This Row],[Value]]=3,"Other","")))</f>
        <v>Other</v>
      </c>
    </row>
    <row r="619" spans="2:5">
      <c r="B619" s="17">
        <v>691510</v>
      </c>
      <c r="C619" t="s">
        <v>743</v>
      </c>
      <c r="D619">
        <v>3</v>
      </c>
      <c r="E619" t="str">
        <f>IF(tbl_SalAccts[[#This Row],[Value]]=1,"Salary",IF(tbl_SalAccts[[#This Row],[Value]]=2,"Fringe",IF(tbl_SalAccts[[#This Row],[Value]]=3,"Other","")))</f>
        <v>Other</v>
      </c>
    </row>
    <row r="620" spans="2:5">
      <c r="B620" s="17">
        <v>691520</v>
      </c>
      <c r="C620" t="s">
        <v>744</v>
      </c>
      <c r="D620">
        <v>3</v>
      </c>
      <c r="E620" t="str">
        <f>IF(tbl_SalAccts[[#This Row],[Value]]=1,"Salary",IF(tbl_SalAccts[[#This Row],[Value]]=2,"Fringe",IF(tbl_SalAccts[[#This Row],[Value]]=3,"Other","")))</f>
        <v>Other</v>
      </c>
    </row>
    <row r="621" spans="2:5">
      <c r="B621" s="17">
        <v>691530</v>
      </c>
      <c r="C621" t="s">
        <v>745</v>
      </c>
      <c r="D621">
        <v>3</v>
      </c>
      <c r="E621" t="str">
        <f>IF(tbl_SalAccts[[#This Row],[Value]]=1,"Salary",IF(tbl_SalAccts[[#This Row],[Value]]=2,"Fringe",IF(tbl_SalAccts[[#This Row],[Value]]=3,"Other","")))</f>
        <v>Other</v>
      </c>
    </row>
    <row r="622" spans="2:5">
      <c r="B622" s="17">
        <v>691535</v>
      </c>
      <c r="C622" t="s">
        <v>746</v>
      </c>
      <c r="D622">
        <v>3</v>
      </c>
      <c r="E622" t="str">
        <f>IF(tbl_SalAccts[[#This Row],[Value]]=1,"Salary",IF(tbl_SalAccts[[#This Row],[Value]]=2,"Fringe",IF(tbl_SalAccts[[#This Row],[Value]]=3,"Other","")))</f>
        <v>Other</v>
      </c>
    </row>
    <row r="623" spans="2:5">
      <c r="B623" s="17">
        <v>691560</v>
      </c>
      <c r="C623" t="s">
        <v>747</v>
      </c>
      <c r="D623">
        <v>3</v>
      </c>
      <c r="E623" t="str">
        <f>IF(tbl_SalAccts[[#This Row],[Value]]=1,"Salary",IF(tbl_SalAccts[[#This Row],[Value]]=2,"Fringe",IF(tbl_SalAccts[[#This Row],[Value]]=3,"Other","")))</f>
        <v>Other</v>
      </c>
    </row>
    <row r="624" spans="2:5">
      <c r="B624" s="17">
        <v>691570</v>
      </c>
      <c r="C624" t="s">
        <v>748</v>
      </c>
      <c r="D624">
        <v>3</v>
      </c>
      <c r="E624" t="str">
        <f>IF(tbl_SalAccts[[#This Row],[Value]]=1,"Salary",IF(tbl_SalAccts[[#This Row],[Value]]=2,"Fringe",IF(tbl_SalAccts[[#This Row],[Value]]=3,"Other","")))</f>
        <v>Other</v>
      </c>
    </row>
    <row r="625" spans="2:5">
      <c r="B625" s="17">
        <v>691800</v>
      </c>
      <c r="C625" t="s">
        <v>749</v>
      </c>
      <c r="D625">
        <v>3</v>
      </c>
      <c r="E625" t="str">
        <f>IF(tbl_SalAccts[[#This Row],[Value]]=1,"Salary",IF(tbl_SalAccts[[#This Row],[Value]]=2,"Fringe",IF(tbl_SalAccts[[#This Row],[Value]]=3,"Other","")))</f>
        <v>Other</v>
      </c>
    </row>
    <row r="626" spans="2:5">
      <c r="B626" s="17">
        <v>691903</v>
      </c>
      <c r="C626" t="s">
        <v>750</v>
      </c>
      <c r="D626">
        <v>3</v>
      </c>
      <c r="E626" t="str">
        <f>IF(tbl_SalAccts[[#This Row],[Value]]=1,"Salary",IF(tbl_SalAccts[[#This Row],[Value]]=2,"Fringe",IF(tbl_SalAccts[[#This Row],[Value]]=3,"Other","")))</f>
        <v>Other</v>
      </c>
    </row>
    <row r="627" spans="2:5">
      <c r="B627" s="17">
        <v>691904</v>
      </c>
      <c r="C627" t="s">
        <v>751</v>
      </c>
      <c r="D627">
        <v>3</v>
      </c>
      <c r="E627" t="str">
        <f>IF(tbl_SalAccts[[#This Row],[Value]]=1,"Salary",IF(tbl_SalAccts[[#This Row],[Value]]=2,"Fringe",IF(tbl_SalAccts[[#This Row],[Value]]=3,"Other","")))</f>
        <v>Other</v>
      </c>
    </row>
    <row r="628" spans="2:5">
      <c r="B628" s="17">
        <v>691905</v>
      </c>
      <c r="C628" t="s">
        <v>752</v>
      </c>
      <c r="D628">
        <v>3</v>
      </c>
      <c r="E628" t="str">
        <f>IF(tbl_SalAccts[[#This Row],[Value]]=1,"Salary",IF(tbl_SalAccts[[#This Row],[Value]]=2,"Fringe",IF(tbl_SalAccts[[#This Row],[Value]]=3,"Other","")))</f>
        <v>Other</v>
      </c>
    </row>
    <row r="629" spans="2:5">
      <c r="B629" s="17">
        <v>691906</v>
      </c>
      <c r="C629" t="s">
        <v>753</v>
      </c>
      <c r="D629">
        <v>3</v>
      </c>
      <c r="E629" t="str">
        <f>IF(tbl_SalAccts[[#This Row],[Value]]=1,"Salary",IF(tbl_SalAccts[[#This Row],[Value]]=2,"Fringe",IF(tbl_SalAccts[[#This Row],[Value]]=3,"Other","")))</f>
        <v>Other</v>
      </c>
    </row>
    <row r="630" spans="2:5">
      <c r="B630" s="17">
        <v>691907</v>
      </c>
      <c r="C630" t="s">
        <v>754</v>
      </c>
      <c r="D630">
        <v>3</v>
      </c>
      <c r="E630" t="str">
        <f>IF(tbl_SalAccts[[#This Row],[Value]]=1,"Salary",IF(tbl_SalAccts[[#This Row],[Value]]=2,"Fringe",IF(tbl_SalAccts[[#This Row],[Value]]=3,"Other","")))</f>
        <v>Other</v>
      </c>
    </row>
    <row r="631" spans="2:5">
      <c r="B631" s="17">
        <v>692101</v>
      </c>
      <c r="C631" t="s">
        <v>755</v>
      </c>
      <c r="D631">
        <v>3</v>
      </c>
      <c r="E631" t="str">
        <f>IF(tbl_SalAccts[[#This Row],[Value]]=1,"Salary",IF(tbl_SalAccts[[#This Row],[Value]]=2,"Fringe",IF(tbl_SalAccts[[#This Row],[Value]]=3,"Other","")))</f>
        <v>Other</v>
      </c>
    </row>
    <row r="632" spans="2:5">
      <c r="B632" s="17">
        <v>692102</v>
      </c>
      <c r="C632" t="s">
        <v>756</v>
      </c>
      <c r="D632">
        <v>3</v>
      </c>
      <c r="E632" t="str">
        <f>IF(tbl_SalAccts[[#This Row],[Value]]=1,"Salary",IF(tbl_SalAccts[[#This Row],[Value]]=2,"Fringe",IF(tbl_SalAccts[[#This Row],[Value]]=3,"Other","")))</f>
        <v>Other</v>
      </c>
    </row>
    <row r="633" spans="2:5">
      <c r="B633" s="17">
        <v>692800</v>
      </c>
      <c r="C633" t="s">
        <v>757</v>
      </c>
      <c r="D633">
        <v>3</v>
      </c>
      <c r="E633" t="str">
        <f>IF(tbl_SalAccts[[#This Row],[Value]]=1,"Salary",IF(tbl_SalAccts[[#This Row],[Value]]=2,"Fringe",IF(tbl_SalAccts[[#This Row],[Value]]=3,"Other","")))</f>
        <v>Other</v>
      </c>
    </row>
    <row r="634" spans="2:5">
      <c r="B634" s="17">
        <v>692801</v>
      </c>
      <c r="C634" t="s">
        <v>758</v>
      </c>
      <c r="D634">
        <v>3</v>
      </c>
      <c r="E634" t="str">
        <f>IF(tbl_SalAccts[[#This Row],[Value]]=1,"Salary",IF(tbl_SalAccts[[#This Row],[Value]]=2,"Fringe",IF(tbl_SalAccts[[#This Row],[Value]]=3,"Other","")))</f>
        <v>Other</v>
      </c>
    </row>
    <row r="635" spans="2:5">
      <c r="B635" s="17">
        <v>692900</v>
      </c>
      <c r="C635" t="s">
        <v>759</v>
      </c>
      <c r="D635">
        <v>3</v>
      </c>
      <c r="E635" t="str">
        <f>IF(tbl_SalAccts[[#This Row],[Value]]=1,"Salary",IF(tbl_SalAccts[[#This Row],[Value]]=2,"Fringe",IF(tbl_SalAccts[[#This Row],[Value]]=3,"Other","")))</f>
        <v>Other</v>
      </c>
    </row>
    <row r="636" spans="2:5">
      <c r="B636" s="17">
        <v>693700</v>
      </c>
      <c r="C636" t="s">
        <v>760</v>
      </c>
      <c r="D636">
        <v>3</v>
      </c>
      <c r="E636" t="str">
        <f>IF(tbl_SalAccts[[#This Row],[Value]]=1,"Salary",IF(tbl_SalAccts[[#This Row],[Value]]=2,"Fringe",IF(tbl_SalAccts[[#This Row],[Value]]=3,"Other","")))</f>
        <v>Other</v>
      </c>
    </row>
    <row r="637" spans="2:5">
      <c r="B637" s="17">
        <v>694002</v>
      </c>
      <c r="C637" t="s">
        <v>761</v>
      </c>
      <c r="D637">
        <v>3</v>
      </c>
      <c r="E637" t="str">
        <f>IF(tbl_SalAccts[[#This Row],[Value]]=1,"Salary",IF(tbl_SalAccts[[#This Row],[Value]]=2,"Fringe",IF(tbl_SalAccts[[#This Row],[Value]]=3,"Other","")))</f>
        <v>Other</v>
      </c>
    </row>
    <row r="638" spans="2:5">
      <c r="B638" s="17">
        <v>694017</v>
      </c>
      <c r="C638" t="s">
        <v>762</v>
      </c>
      <c r="D638">
        <v>3</v>
      </c>
      <c r="E638" t="str">
        <f>IF(tbl_SalAccts[[#This Row],[Value]]=1,"Salary",IF(tbl_SalAccts[[#This Row],[Value]]=2,"Fringe",IF(tbl_SalAccts[[#This Row],[Value]]=3,"Other","")))</f>
        <v>Other</v>
      </c>
    </row>
    <row r="639" spans="2:5">
      <c r="B639" s="17">
        <v>694099</v>
      </c>
      <c r="C639" t="s">
        <v>763</v>
      </c>
      <c r="D639">
        <v>3</v>
      </c>
      <c r="E639" t="str">
        <f>IF(tbl_SalAccts[[#This Row],[Value]]=1,"Salary",IF(tbl_SalAccts[[#This Row],[Value]]=2,"Fringe",IF(tbl_SalAccts[[#This Row],[Value]]=3,"Other","")))</f>
        <v>Other</v>
      </c>
    </row>
    <row r="640" spans="2:5">
      <c r="B640" s="17">
        <v>694801</v>
      </c>
      <c r="C640" t="s">
        <v>764</v>
      </c>
      <c r="D640">
        <v>3</v>
      </c>
      <c r="E640" t="str">
        <f>IF(tbl_SalAccts[[#This Row],[Value]]=1,"Salary",IF(tbl_SalAccts[[#This Row],[Value]]=2,"Fringe",IF(tbl_SalAccts[[#This Row],[Value]]=3,"Other","")))</f>
        <v>Other</v>
      </c>
    </row>
    <row r="641" spans="2:5">
      <c r="B641" s="17">
        <v>694802</v>
      </c>
      <c r="C641" t="s">
        <v>765</v>
      </c>
      <c r="D641">
        <v>3</v>
      </c>
      <c r="E641" t="str">
        <f>IF(tbl_SalAccts[[#This Row],[Value]]=1,"Salary",IF(tbl_SalAccts[[#This Row],[Value]]=2,"Fringe",IF(tbl_SalAccts[[#This Row],[Value]]=3,"Other","")))</f>
        <v>Other</v>
      </c>
    </row>
    <row r="642" spans="2:5">
      <c r="B642" s="17">
        <v>695000</v>
      </c>
      <c r="C642" t="s">
        <v>766</v>
      </c>
      <c r="D642">
        <v>3</v>
      </c>
      <c r="E642" t="str">
        <f>IF(tbl_SalAccts[[#This Row],[Value]]=1,"Salary",IF(tbl_SalAccts[[#This Row],[Value]]=2,"Fringe",IF(tbl_SalAccts[[#This Row],[Value]]=3,"Other","")))</f>
        <v>Other</v>
      </c>
    </row>
    <row r="643" spans="2:5">
      <c r="B643" s="17">
        <v>697000</v>
      </c>
      <c r="C643" t="s">
        <v>767</v>
      </c>
      <c r="D643">
        <v>3</v>
      </c>
      <c r="E643" t="str">
        <f>IF(tbl_SalAccts[[#This Row],[Value]]=1,"Salary",IF(tbl_SalAccts[[#This Row],[Value]]=2,"Fringe",IF(tbl_SalAccts[[#This Row],[Value]]=3,"Other","")))</f>
        <v>Other</v>
      </c>
    </row>
    <row r="644" spans="2:5">
      <c r="B644" s="17">
        <v>700000</v>
      </c>
      <c r="C644" t="s">
        <v>768</v>
      </c>
      <c r="D644">
        <v>3</v>
      </c>
      <c r="E644" t="str">
        <f>IF(tbl_SalAccts[[#This Row],[Value]]=1,"Salary",IF(tbl_SalAccts[[#This Row],[Value]]=2,"Fringe",IF(tbl_SalAccts[[#This Row],[Value]]=3,"Other","")))</f>
        <v>Other</v>
      </c>
    </row>
    <row r="645" spans="2:5">
      <c r="B645" s="17">
        <v>700001</v>
      </c>
      <c r="C645" t="s">
        <v>769</v>
      </c>
      <c r="D645">
        <v>3</v>
      </c>
      <c r="E645" t="str">
        <f>IF(tbl_SalAccts[[#This Row],[Value]]=1,"Salary",IF(tbl_SalAccts[[#This Row],[Value]]=2,"Fringe",IF(tbl_SalAccts[[#This Row],[Value]]=3,"Other","")))</f>
        <v>Other</v>
      </c>
    </row>
    <row r="646" spans="2:5">
      <c r="B646" s="17">
        <v>710000</v>
      </c>
      <c r="C646" t="s">
        <v>770</v>
      </c>
      <c r="D646">
        <v>3</v>
      </c>
      <c r="E646" t="str">
        <f>IF(tbl_SalAccts[[#This Row],[Value]]=1,"Salary",IF(tbl_SalAccts[[#This Row],[Value]]=2,"Fringe",IF(tbl_SalAccts[[#This Row],[Value]]=3,"Other","")))</f>
        <v>Other</v>
      </c>
    </row>
    <row r="647" spans="2:5">
      <c r="B647" s="17">
        <v>710100</v>
      </c>
      <c r="C647" t="s">
        <v>771</v>
      </c>
      <c r="D647">
        <v>3</v>
      </c>
      <c r="E647" t="str">
        <f>IF(tbl_SalAccts[[#This Row],[Value]]=1,"Salary",IF(tbl_SalAccts[[#This Row],[Value]]=2,"Fringe",IF(tbl_SalAccts[[#This Row],[Value]]=3,"Other","")))</f>
        <v>Other</v>
      </c>
    </row>
    <row r="648" spans="2:5">
      <c r="B648" s="17">
        <v>710111</v>
      </c>
      <c r="C648" t="s">
        <v>60</v>
      </c>
      <c r="D648">
        <v>1</v>
      </c>
      <c r="E648" t="str">
        <f>IF(tbl_SalAccts[[#This Row],[Value]]=1,"Salary",IF(tbl_SalAccts[[#This Row],[Value]]=2,"Fringe",IF(tbl_SalAccts[[#This Row],[Value]]=3,"Other","")))</f>
        <v>Salary</v>
      </c>
    </row>
    <row r="649" spans="2:5">
      <c r="B649" s="17">
        <v>710112</v>
      </c>
      <c r="C649" t="s">
        <v>61</v>
      </c>
      <c r="D649">
        <v>1</v>
      </c>
      <c r="E649" t="str">
        <f>IF(tbl_SalAccts[[#This Row],[Value]]=1,"Salary",IF(tbl_SalAccts[[#This Row],[Value]]=2,"Fringe",IF(tbl_SalAccts[[#This Row],[Value]]=3,"Other","")))</f>
        <v>Salary</v>
      </c>
    </row>
    <row r="650" spans="2:5">
      <c r="B650" s="17">
        <v>710113</v>
      </c>
      <c r="C650" t="s">
        <v>62</v>
      </c>
      <c r="D650">
        <v>1</v>
      </c>
      <c r="E650" t="str">
        <f>IF(tbl_SalAccts[[#This Row],[Value]]=1,"Salary",IF(tbl_SalAccts[[#This Row],[Value]]=2,"Fringe",IF(tbl_SalAccts[[#This Row],[Value]]=3,"Other","")))</f>
        <v>Salary</v>
      </c>
    </row>
    <row r="651" spans="2:5">
      <c r="B651" s="17">
        <v>710114</v>
      </c>
      <c r="C651" t="s">
        <v>63</v>
      </c>
      <c r="D651">
        <v>1</v>
      </c>
      <c r="E651" t="str">
        <f>IF(tbl_SalAccts[[#This Row],[Value]]=1,"Salary",IF(tbl_SalAccts[[#This Row],[Value]]=2,"Fringe",IF(tbl_SalAccts[[#This Row],[Value]]=3,"Other","")))</f>
        <v>Salary</v>
      </c>
    </row>
    <row r="652" spans="2:5">
      <c r="B652" s="17">
        <v>710115</v>
      </c>
      <c r="C652" t="s">
        <v>64</v>
      </c>
      <c r="D652">
        <v>1</v>
      </c>
      <c r="E652" t="str">
        <f>IF(tbl_SalAccts[[#This Row],[Value]]=1,"Salary",IF(tbl_SalAccts[[#This Row],[Value]]=2,"Fringe",IF(tbl_SalAccts[[#This Row],[Value]]=3,"Other","")))</f>
        <v>Salary</v>
      </c>
    </row>
    <row r="653" spans="2:5">
      <c r="B653" s="17">
        <v>710116</v>
      </c>
      <c r="C653" t="s">
        <v>65</v>
      </c>
      <c r="D653">
        <v>1</v>
      </c>
      <c r="E653" t="str">
        <f>IF(tbl_SalAccts[[#This Row],[Value]]=1,"Salary",IF(tbl_SalAccts[[#This Row],[Value]]=2,"Fringe",IF(tbl_SalAccts[[#This Row],[Value]]=3,"Other","")))</f>
        <v>Salary</v>
      </c>
    </row>
    <row r="654" spans="2:5">
      <c r="B654" s="17">
        <v>710118</v>
      </c>
      <c r="C654" t="s">
        <v>66</v>
      </c>
      <c r="D654">
        <v>1</v>
      </c>
      <c r="E654" t="str">
        <f>IF(tbl_SalAccts[[#This Row],[Value]]=1,"Salary",IF(tbl_SalAccts[[#This Row],[Value]]=2,"Fringe",IF(tbl_SalAccts[[#This Row],[Value]]=3,"Other","")))</f>
        <v>Salary</v>
      </c>
    </row>
    <row r="655" spans="2:5">
      <c r="B655" s="17">
        <v>710121</v>
      </c>
      <c r="C655" t="s">
        <v>35</v>
      </c>
      <c r="D655">
        <v>1</v>
      </c>
      <c r="E655" t="str">
        <f>IF(tbl_SalAccts[[#This Row],[Value]]=1,"Salary",IF(tbl_SalAccts[[#This Row],[Value]]=2,"Fringe",IF(tbl_SalAccts[[#This Row],[Value]]=3,"Other","")))</f>
        <v>Salary</v>
      </c>
    </row>
    <row r="656" spans="2:5">
      <c r="B656" s="17">
        <v>710122</v>
      </c>
      <c r="C656" t="s">
        <v>56</v>
      </c>
      <c r="D656">
        <v>1</v>
      </c>
      <c r="E656" t="str">
        <f>IF(tbl_SalAccts[[#This Row],[Value]]=1,"Salary",IF(tbl_SalAccts[[#This Row],[Value]]=2,"Fringe",IF(tbl_SalAccts[[#This Row],[Value]]=3,"Other","")))</f>
        <v>Salary</v>
      </c>
    </row>
    <row r="657" spans="2:5">
      <c r="B657" s="17">
        <v>710123</v>
      </c>
      <c r="C657" t="s">
        <v>67</v>
      </c>
      <c r="D657">
        <v>1</v>
      </c>
      <c r="E657" t="str">
        <f>IF(tbl_SalAccts[[#This Row],[Value]]=1,"Salary",IF(tbl_SalAccts[[#This Row],[Value]]=2,"Fringe",IF(tbl_SalAccts[[#This Row],[Value]]=3,"Other","")))</f>
        <v>Salary</v>
      </c>
    </row>
    <row r="658" spans="2:5">
      <c r="B658" s="17">
        <v>710124</v>
      </c>
      <c r="C658" t="s">
        <v>36</v>
      </c>
      <c r="D658">
        <v>1</v>
      </c>
      <c r="E658" t="str">
        <f>IF(tbl_SalAccts[[#This Row],[Value]]=1,"Salary",IF(tbl_SalAccts[[#This Row],[Value]]=2,"Fringe",IF(tbl_SalAccts[[#This Row],[Value]]=3,"Other","")))</f>
        <v>Salary</v>
      </c>
    </row>
    <row r="659" spans="2:5">
      <c r="B659" s="17">
        <v>710125</v>
      </c>
      <c r="C659" t="s">
        <v>68</v>
      </c>
      <c r="D659">
        <v>1</v>
      </c>
      <c r="E659" t="str">
        <f>IF(tbl_SalAccts[[#This Row],[Value]]=1,"Salary",IF(tbl_SalAccts[[#This Row],[Value]]=2,"Fringe",IF(tbl_SalAccts[[#This Row],[Value]]=3,"Other","")))</f>
        <v>Salary</v>
      </c>
    </row>
    <row r="660" spans="2:5">
      <c r="B660" s="17">
        <v>710126</v>
      </c>
      <c r="C660" t="s">
        <v>69</v>
      </c>
      <c r="D660">
        <v>1</v>
      </c>
      <c r="E660" t="str">
        <f>IF(tbl_SalAccts[[#This Row],[Value]]=1,"Salary",IF(tbl_SalAccts[[#This Row],[Value]]=2,"Fringe",IF(tbl_SalAccts[[#This Row],[Value]]=3,"Other","")))</f>
        <v>Salary</v>
      </c>
    </row>
    <row r="661" spans="2:5">
      <c r="B661" s="17">
        <v>710127</v>
      </c>
      <c r="C661" t="s">
        <v>70</v>
      </c>
      <c r="D661">
        <v>1</v>
      </c>
      <c r="E661" t="str">
        <f>IF(tbl_SalAccts[[#This Row],[Value]]=1,"Salary",IF(tbl_SalAccts[[#This Row],[Value]]=2,"Fringe",IF(tbl_SalAccts[[#This Row],[Value]]=3,"Other","")))</f>
        <v>Salary</v>
      </c>
    </row>
    <row r="662" spans="2:5">
      <c r="B662" s="17">
        <v>710128</v>
      </c>
      <c r="C662" t="s">
        <v>71</v>
      </c>
      <c r="D662">
        <v>1</v>
      </c>
      <c r="E662" t="str">
        <f>IF(tbl_SalAccts[[#This Row],[Value]]=1,"Salary",IF(tbl_SalAccts[[#This Row],[Value]]=2,"Fringe",IF(tbl_SalAccts[[#This Row],[Value]]=3,"Other","")))</f>
        <v>Salary</v>
      </c>
    </row>
    <row r="663" spans="2:5">
      <c r="B663" s="17">
        <v>710129</v>
      </c>
      <c r="C663" t="s">
        <v>72</v>
      </c>
      <c r="D663">
        <v>1</v>
      </c>
      <c r="E663" t="str">
        <f>IF(tbl_SalAccts[[#This Row],[Value]]=1,"Salary",IF(tbl_SalAccts[[#This Row],[Value]]=2,"Fringe",IF(tbl_SalAccts[[#This Row],[Value]]=3,"Other","")))</f>
        <v>Salary</v>
      </c>
    </row>
    <row r="664" spans="2:5">
      <c r="B664" s="17">
        <v>710130</v>
      </c>
      <c r="C664" t="s">
        <v>57</v>
      </c>
      <c r="D664">
        <v>1</v>
      </c>
      <c r="E664" t="str">
        <f>IF(tbl_SalAccts[[#This Row],[Value]]=1,"Salary",IF(tbl_SalAccts[[#This Row],[Value]]=2,"Fringe",IF(tbl_SalAccts[[#This Row],[Value]]=3,"Other","")))</f>
        <v>Salary</v>
      </c>
    </row>
    <row r="665" spans="2:5">
      <c r="B665" s="17">
        <v>710131</v>
      </c>
      <c r="C665" t="s">
        <v>58</v>
      </c>
      <c r="D665">
        <v>1</v>
      </c>
      <c r="E665" t="str">
        <f>IF(tbl_SalAccts[[#This Row],[Value]]=1,"Salary",IF(tbl_SalAccts[[#This Row],[Value]]=2,"Fringe",IF(tbl_SalAccts[[#This Row],[Value]]=3,"Other","")))</f>
        <v>Salary</v>
      </c>
    </row>
    <row r="666" spans="2:5">
      <c r="B666" s="17">
        <v>710132</v>
      </c>
      <c r="C666" t="s">
        <v>73</v>
      </c>
      <c r="D666">
        <v>2</v>
      </c>
      <c r="E666" t="str">
        <f>IF(tbl_SalAccts[[#This Row],[Value]]=1,"Salary",IF(tbl_SalAccts[[#This Row],[Value]]=2,"Fringe",IF(tbl_SalAccts[[#This Row],[Value]]=3,"Other","")))</f>
        <v>Fringe</v>
      </c>
    </row>
    <row r="667" spans="2:5">
      <c r="B667" s="17">
        <v>710136</v>
      </c>
      <c r="C667" t="s">
        <v>74</v>
      </c>
      <c r="D667">
        <v>1</v>
      </c>
      <c r="E667" t="str">
        <f>IF(tbl_SalAccts[[#This Row],[Value]]=1,"Salary",IF(tbl_SalAccts[[#This Row],[Value]]=2,"Fringe",IF(tbl_SalAccts[[#This Row],[Value]]=3,"Other","")))</f>
        <v>Salary</v>
      </c>
    </row>
    <row r="668" spans="2:5">
      <c r="B668" s="17">
        <v>710137</v>
      </c>
      <c r="C668" t="s">
        <v>75</v>
      </c>
      <c r="D668">
        <v>1</v>
      </c>
      <c r="E668" t="str">
        <f>IF(tbl_SalAccts[[#This Row],[Value]]=1,"Salary",IF(tbl_SalAccts[[#This Row],[Value]]=2,"Fringe",IF(tbl_SalAccts[[#This Row],[Value]]=3,"Other","")))</f>
        <v>Salary</v>
      </c>
    </row>
    <row r="669" spans="2:5">
      <c r="B669" s="17">
        <v>710138</v>
      </c>
      <c r="C669" t="s">
        <v>76</v>
      </c>
      <c r="D669">
        <v>2</v>
      </c>
      <c r="E669" t="str">
        <f>IF(tbl_SalAccts[[#This Row],[Value]]=1,"Salary",IF(tbl_SalAccts[[#This Row],[Value]]=2,"Fringe",IF(tbl_SalAccts[[#This Row],[Value]]=3,"Other","")))</f>
        <v>Fringe</v>
      </c>
    </row>
    <row r="670" spans="2:5">
      <c r="B670" s="17">
        <v>710141</v>
      </c>
      <c r="C670" t="s">
        <v>37</v>
      </c>
      <c r="D670">
        <v>2</v>
      </c>
      <c r="E670" t="str">
        <f>IF(tbl_SalAccts[[#This Row],[Value]]=1,"Salary",IF(tbl_SalAccts[[#This Row],[Value]]=2,"Fringe",IF(tbl_SalAccts[[#This Row],[Value]]=3,"Other","")))</f>
        <v>Fringe</v>
      </c>
    </row>
    <row r="671" spans="2:5">
      <c r="B671" s="17">
        <v>710142</v>
      </c>
      <c r="C671" t="s">
        <v>38</v>
      </c>
      <c r="D671">
        <v>2</v>
      </c>
      <c r="E671" t="str">
        <f>IF(tbl_SalAccts[[#This Row],[Value]]=1,"Salary",IF(tbl_SalAccts[[#This Row],[Value]]=2,"Fringe",IF(tbl_SalAccts[[#This Row],[Value]]=3,"Other","")))</f>
        <v>Fringe</v>
      </c>
    </row>
    <row r="672" spans="2:5">
      <c r="B672" s="17">
        <v>710151</v>
      </c>
      <c r="C672" t="s">
        <v>77</v>
      </c>
      <c r="D672">
        <v>2</v>
      </c>
      <c r="E672" t="str">
        <f>IF(tbl_SalAccts[[#This Row],[Value]]=1,"Salary",IF(tbl_SalAccts[[#This Row],[Value]]=2,"Fringe",IF(tbl_SalAccts[[#This Row],[Value]]=3,"Other","")))</f>
        <v>Fringe</v>
      </c>
    </row>
    <row r="673" spans="2:5">
      <c r="B673" s="17">
        <v>710152</v>
      </c>
      <c r="C673" t="s">
        <v>39</v>
      </c>
      <c r="D673">
        <v>2</v>
      </c>
      <c r="E673" t="str">
        <f>IF(tbl_SalAccts[[#This Row],[Value]]=1,"Salary",IF(tbl_SalAccts[[#This Row],[Value]]=2,"Fringe",IF(tbl_SalAccts[[#This Row],[Value]]=3,"Other","")))</f>
        <v>Fringe</v>
      </c>
    </row>
    <row r="674" spans="2:5">
      <c r="B674" s="17">
        <v>710153</v>
      </c>
      <c r="C674" t="s">
        <v>40</v>
      </c>
      <c r="D674">
        <v>2</v>
      </c>
      <c r="E674" t="str">
        <f>IF(tbl_SalAccts[[#This Row],[Value]]=1,"Salary",IF(tbl_SalAccts[[#This Row],[Value]]=2,"Fringe",IF(tbl_SalAccts[[#This Row],[Value]]=3,"Other","")))</f>
        <v>Fringe</v>
      </c>
    </row>
    <row r="675" spans="2:5">
      <c r="B675" s="17">
        <v>710154</v>
      </c>
      <c r="C675" t="s">
        <v>41</v>
      </c>
      <c r="D675">
        <v>2</v>
      </c>
      <c r="E675" t="str">
        <f>IF(tbl_SalAccts[[#This Row],[Value]]=1,"Salary",IF(tbl_SalAccts[[#This Row],[Value]]=2,"Fringe",IF(tbl_SalAccts[[#This Row],[Value]]=3,"Other","")))</f>
        <v>Fringe</v>
      </c>
    </row>
    <row r="676" spans="2:5">
      <c r="B676" s="17">
        <v>710155</v>
      </c>
      <c r="C676" t="s">
        <v>772</v>
      </c>
      <c r="D676">
        <v>2</v>
      </c>
      <c r="E676" t="str">
        <f>IF(tbl_SalAccts[[#This Row],[Value]]=1,"Salary",IF(tbl_SalAccts[[#This Row],[Value]]=2,"Fringe",IF(tbl_SalAccts[[#This Row],[Value]]=3,"Other","")))</f>
        <v>Fringe</v>
      </c>
    </row>
    <row r="677" spans="2:5">
      <c r="B677" s="17">
        <v>710161</v>
      </c>
      <c r="C677" t="s">
        <v>59</v>
      </c>
      <c r="D677">
        <v>2</v>
      </c>
      <c r="E677" t="str">
        <f>IF(tbl_SalAccts[[#This Row],[Value]]=1,"Salary",IF(tbl_SalAccts[[#This Row],[Value]]=2,"Fringe",IF(tbl_SalAccts[[#This Row],[Value]]=3,"Other","")))</f>
        <v>Fringe</v>
      </c>
    </row>
    <row r="678" spans="2:5">
      <c r="B678" s="17">
        <v>710172</v>
      </c>
      <c r="C678" t="s">
        <v>42</v>
      </c>
      <c r="D678">
        <v>2</v>
      </c>
      <c r="E678" t="str">
        <f>IF(tbl_SalAccts[[#This Row],[Value]]=1,"Salary",IF(tbl_SalAccts[[#This Row],[Value]]=2,"Fringe",IF(tbl_SalAccts[[#This Row],[Value]]=3,"Other","")))</f>
        <v>Fringe</v>
      </c>
    </row>
    <row r="679" spans="2:5">
      <c r="B679" s="17">
        <v>710182</v>
      </c>
      <c r="C679" t="s">
        <v>43</v>
      </c>
      <c r="D679">
        <v>2</v>
      </c>
      <c r="E679" t="str">
        <f>IF(tbl_SalAccts[[#This Row],[Value]]=1,"Salary",IF(tbl_SalAccts[[#This Row],[Value]]=2,"Fringe",IF(tbl_SalAccts[[#This Row],[Value]]=3,"Other","")))</f>
        <v>Fringe</v>
      </c>
    </row>
    <row r="680" spans="2:5">
      <c r="B680" s="17">
        <v>710191</v>
      </c>
      <c r="C680" t="s">
        <v>78</v>
      </c>
      <c r="D680">
        <v>2</v>
      </c>
      <c r="E680" t="str">
        <f>IF(tbl_SalAccts[[#This Row],[Value]]=1,"Salary",IF(tbl_SalAccts[[#This Row],[Value]]=2,"Fringe",IF(tbl_SalAccts[[#This Row],[Value]]=3,"Other","")))</f>
        <v>Fringe</v>
      </c>
    </row>
    <row r="681" spans="2:5">
      <c r="B681" s="17">
        <v>710999</v>
      </c>
      <c r="C681" t="s">
        <v>79</v>
      </c>
      <c r="D681">
        <v>2</v>
      </c>
      <c r="E681" t="str">
        <f>IF(tbl_SalAccts[[#This Row],[Value]]=1,"Salary",IF(tbl_SalAccts[[#This Row],[Value]]=2,"Fringe",IF(tbl_SalAccts[[#This Row],[Value]]=3,"Other","")))</f>
        <v>Fringe</v>
      </c>
    </row>
    <row r="682" spans="2:5">
      <c r="B682" s="17">
        <v>720000</v>
      </c>
      <c r="C682" t="s">
        <v>80</v>
      </c>
      <c r="D682">
        <v>1</v>
      </c>
      <c r="E682" t="str">
        <f>IF(tbl_SalAccts[[#This Row],[Value]]=1,"Salary",IF(tbl_SalAccts[[#This Row],[Value]]=2,"Fringe",IF(tbl_SalAccts[[#This Row],[Value]]=3,"Other","")))</f>
        <v>Salary</v>
      </c>
    </row>
    <row r="683" spans="2:5">
      <c r="B683" s="17">
        <v>720111</v>
      </c>
      <c r="C683" t="s">
        <v>81</v>
      </c>
      <c r="D683">
        <v>1</v>
      </c>
      <c r="E683" t="str">
        <f>IF(tbl_SalAccts[[#This Row],[Value]]=1,"Salary",IF(tbl_SalAccts[[#This Row],[Value]]=2,"Fringe",IF(tbl_SalAccts[[#This Row],[Value]]=3,"Other","")))</f>
        <v>Salary</v>
      </c>
    </row>
    <row r="684" spans="2:5">
      <c r="B684" s="17">
        <v>720112</v>
      </c>
      <c r="C684" t="s">
        <v>82</v>
      </c>
      <c r="D684">
        <v>1</v>
      </c>
      <c r="E684" t="str">
        <f>IF(tbl_SalAccts[[#This Row],[Value]]=1,"Salary",IF(tbl_SalAccts[[#This Row],[Value]]=2,"Fringe",IF(tbl_SalAccts[[#This Row],[Value]]=3,"Other","")))</f>
        <v>Salary</v>
      </c>
    </row>
    <row r="685" spans="2:5">
      <c r="B685" s="17">
        <v>720113</v>
      </c>
      <c r="C685" t="s">
        <v>83</v>
      </c>
      <c r="D685">
        <v>1</v>
      </c>
      <c r="E685" t="str">
        <f>IF(tbl_SalAccts[[#This Row],[Value]]=1,"Salary",IF(tbl_SalAccts[[#This Row],[Value]]=2,"Fringe",IF(tbl_SalAccts[[#This Row],[Value]]=3,"Other","")))</f>
        <v>Salary</v>
      </c>
    </row>
    <row r="686" spans="2:5">
      <c r="B686" s="17">
        <v>720115</v>
      </c>
      <c r="C686" t="s">
        <v>84</v>
      </c>
      <c r="D686">
        <v>1</v>
      </c>
      <c r="E686" t="str">
        <f>IF(tbl_SalAccts[[#This Row],[Value]]=1,"Salary",IF(tbl_SalAccts[[#This Row],[Value]]=2,"Fringe",IF(tbl_SalAccts[[#This Row],[Value]]=3,"Other","")))</f>
        <v>Salary</v>
      </c>
    </row>
    <row r="687" spans="2:5">
      <c r="B687" s="17">
        <v>720121</v>
      </c>
      <c r="C687" t="s">
        <v>85</v>
      </c>
      <c r="D687">
        <v>1</v>
      </c>
      <c r="E687" t="str">
        <f>IF(tbl_SalAccts[[#This Row],[Value]]=1,"Salary",IF(tbl_SalAccts[[#This Row],[Value]]=2,"Fringe",IF(tbl_SalAccts[[#This Row],[Value]]=3,"Other","")))</f>
        <v>Salary</v>
      </c>
    </row>
    <row r="688" spans="2:5">
      <c r="B688" s="17">
        <v>720122</v>
      </c>
      <c r="C688" t="s">
        <v>86</v>
      </c>
      <c r="D688">
        <v>1</v>
      </c>
      <c r="E688" t="str">
        <f>IF(tbl_SalAccts[[#This Row],[Value]]=1,"Salary",IF(tbl_SalAccts[[#This Row],[Value]]=2,"Fringe",IF(tbl_SalAccts[[#This Row],[Value]]=3,"Other","")))</f>
        <v>Salary</v>
      </c>
    </row>
    <row r="689" spans="2:5">
      <c r="B689" s="17">
        <v>720123</v>
      </c>
      <c r="C689" t="s">
        <v>87</v>
      </c>
      <c r="D689">
        <v>1</v>
      </c>
      <c r="E689" t="str">
        <f>IF(tbl_SalAccts[[#This Row],[Value]]=1,"Salary",IF(tbl_SalAccts[[#This Row],[Value]]=2,"Fringe",IF(tbl_SalAccts[[#This Row],[Value]]=3,"Other","")))</f>
        <v>Salary</v>
      </c>
    </row>
    <row r="690" spans="2:5">
      <c r="B690" s="17">
        <v>720124</v>
      </c>
      <c r="C690" t="s">
        <v>88</v>
      </c>
      <c r="D690">
        <v>1</v>
      </c>
      <c r="E690" t="str">
        <f>IF(tbl_SalAccts[[#This Row],[Value]]=1,"Salary",IF(tbl_SalAccts[[#This Row],[Value]]=2,"Fringe",IF(tbl_SalAccts[[#This Row],[Value]]=3,"Other","")))</f>
        <v>Salary</v>
      </c>
    </row>
    <row r="691" spans="2:5">
      <c r="B691" s="17">
        <v>720125</v>
      </c>
      <c r="C691" t="s">
        <v>89</v>
      </c>
      <c r="D691">
        <v>1</v>
      </c>
      <c r="E691" t="str">
        <f>IF(tbl_SalAccts[[#This Row],[Value]]=1,"Salary",IF(tbl_SalAccts[[#This Row],[Value]]=2,"Fringe",IF(tbl_SalAccts[[#This Row],[Value]]=3,"Other","")))</f>
        <v>Salary</v>
      </c>
    </row>
    <row r="692" spans="2:5">
      <c r="B692" s="17">
        <v>720126</v>
      </c>
      <c r="C692" t="s">
        <v>90</v>
      </c>
      <c r="D692">
        <v>1</v>
      </c>
      <c r="E692" t="str">
        <f>IF(tbl_SalAccts[[#This Row],[Value]]=1,"Salary",IF(tbl_SalAccts[[#This Row],[Value]]=2,"Fringe",IF(tbl_SalAccts[[#This Row],[Value]]=3,"Other","")))</f>
        <v>Salary</v>
      </c>
    </row>
    <row r="693" spans="2:5">
      <c r="B693" s="17">
        <v>720141</v>
      </c>
      <c r="C693" t="s">
        <v>91</v>
      </c>
      <c r="D693">
        <v>2</v>
      </c>
      <c r="E693" t="str">
        <f>IF(tbl_SalAccts[[#This Row],[Value]]=1,"Salary",IF(tbl_SalAccts[[#This Row],[Value]]=2,"Fringe",IF(tbl_SalAccts[[#This Row],[Value]]=3,"Other","")))</f>
        <v>Fringe</v>
      </c>
    </row>
    <row r="694" spans="2:5">
      <c r="B694" s="17">
        <v>720142</v>
      </c>
      <c r="C694" t="s">
        <v>92</v>
      </c>
      <c r="D694">
        <v>2</v>
      </c>
      <c r="E694" t="str">
        <f>IF(tbl_SalAccts[[#This Row],[Value]]=1,"Salary",IF(tbl_SalAccts[[#This Row],[Value]]=2,"Fringe",IF(tbl_SalAccts[[#This Row],[Value]]=3,"Other","")))</f>
        <v>Fringe</v>
      </c>
    </row>
    <row r="695" spans="2:5">
      <c r="B695" s="17">
        <v>720191</v>
      </c>
      <c r="C695" t="s">
        <v>93</v>
      </c>
      <c r="D695">
        <v>2</v>
      </c>
      <c r="E695" t="str">
        <f>IF(tbl_SalAccts[[#This Row],[Value]]=1,"Salary",IF(tbl_SalAccts[[#This Row],[Value]]=2,"Fringe",IF(tbl_SalAccts[[#This Row],[Value]]=3,"Other","")))</f>
        <v>Fringe</v>
      </c>
    </row>
    <row r="696" spans="2:5">
      <c r="B696" s="17">
        <v>720999</v>
      </c>
      <c r="C696" t="s">
        <v>94</v>
      </c>
      <c r="D696">
        <v>2</v>
      </c>
      <c r="E696" t="str">
        <f>IF(tbl_SalAccts[[#This Row],[Value]]=1,"Salary",IF(tbl_SalAccts[[#This Row],[Value]]=2,"Fringe",IF(tbl_SalAccts[[#This Row],[Value]]=3,"Other","")))</f>
        <v>Fringe</v>
      </c>
    </row>
    <row r="697" spans="2:5">
      <c r="B697" s="17">
        <v>730000</v>
      </c>
      <c r="C697" t="s">
        <v>95</v>
      </c>
      <c r="D697">
        <v>2</v>
      </c>
      <c r="E697" t="str">
        <f>IF(tbl_SalAccts[[#This Row],[Value]]=1,"Salary",IF(tbl_SalAccts[[#This Row],[Value]]=2,"Fringe",IF(tbl_SalAccts[[#This Row],[Value]]=3,"Other","")))</f>
        <v>Fringe</v>
      </c>
    </row>
    <row r="698" spans="2:5">
      <c r="B698" s="17">
        <v>730010</v>
      </c>
      <c r="C698" t="s">
        <v>96</v>
      </c>
      <c r="D698">
        <v>2</v>
      </c>
      <c r="E698" t="str">
        <f>IF(tbl_SalAccts[[#This Row],[Value]]=1,"Salary",IF(tbl_SalAccts[[#This Row],[Value]]=2,"Fringe",IF(tbl_SalAccts[[#This Row],[Value]]=3,"Other","")))</f>
        <v>Fringe</v>
      </c>
    </row>
    <row r="699" spans="2:5">
      <c r="B699" s="17">
        <v>730011</v>
      </c>
      <c r="C699" t="s">
        <v>97</v>
      </c>
      <c r="D699">
        <v>2</v>
      </c>
      <c r="E699" t="str">
        <f>IF(tbl_SalAccts[[#This Row],[Value]]=1,"Salary",IF(tbl_SalAccts[[#This Row],[Value]]=2,"Fringe",IF(tbl_SalAccts[[#This Row],[Value]]=3,"Other","")))</f>
        <v>Fringe</v>
      </c>
    </row>
    <row r="700" spans="2:5">
      <c r="B700" s="17">
        <v>730100</v>
      </c>
      <c r="C700" t="s">
        <v>98</v>
      </c>
      <c r="D700">
        <v>1</v>
      </c>
      <c r="E700" t="str">
        <f>IF(tbl_SalAccts[[#This Row],[Value]]=1,"Salary",IF(tbl_SalAccts[[#This Row],[Value]]=2,"Fringe",IF(tbl_SalAccts[[#This Row],[Value]]=3,"Other","")))</f>
        <v>Salary</v>
      </c>
    </row>
    <row r="701" spans="2:5">
      <c r="B701" s="17">
        <v>730111</v>
      </c>
      <c r="C701" t="s">
        <v>99</v>
      </c>
      <c r="D701">
        <v>1</v>
      </c>
      <c r="E701" t="str">
        <f>IF(tbl_SalAccts[[#This Row],[Value]]=1,"Salary",IF(tbl_SalAccts[[#This Row],[Value]]=2,"Fringe",IF(tbl_SalAccts[[#This Row],[Value]]=3,"Other","")))</f>
        <v>Salary</v>
      </c>
    </row>
    <row r="702" spans="2:5">
      <c r="B702" s="17">
        <v>730141</v>
      </c>
      <c r="C702" t="s">
        <v>100</v>
      </c>
      <c r="D702">
        <v>2</v>
      </c>
      <c r="E702" t="str">
        <f>IF(tbl_SalAccts[[#This Row],[Value]]=1,"Salary",IF(tbl_SalAccts[[#This Row],[Value]]=2,"Fringe",IF(tbl_SalAccts[[#This Row],[Value]]=3,"Other","")))</f>
        <v>Fringe</v>
      </c>
    </row>
    <row r="703" spans="2:5">
      <c r="B703" s="17">
        <v>730142</v>
      </c>
      <c r="C703" t="s">
        <v>101</v>
      </c>
      <c r="D703">
        <v>2</v>
      </c>
      <c r="E703" t="str">
        <f>IF(tbl_SalAccts[[#This Row],[Value]]=1,"Salary",IF(tbl_SalAccts[[#This Row],[Value]]=2,"Fringe",IF(tbl_SalAccts[[#This Row],[Value]]=3,"Other","")))</f>
        <v>Fringe</v>
      </c>
    </row>
    <row r="704" spans="2:5">
      <c r="B704" s="17">
        <v>730152</v>
      </c>
      <c r="C704" t="s">
        <v>102</v>
      </c>
      <c r="D704">
        <v>2</v>
      </c>
      <c r="E704" t="str">
        <f>IF(tbl_SalAccts[[#This Row],[Value]]=1,"Salary",IF(tbl_SalAccts[[#This Row],[Value]]=2,"Fringe",IF(tbl_SalAccts[[#This Row],[Value]]=3,"Other","")))</f>
        <v>Fringe</v>
      </c>
    </row>
    <row r="705" spans="2:5">
      <c r="B705" s="17">
        <v>730199</v>
      </c>
      <c r="C705" t="s">
        <v>103</v>
      </c>
      <c r="D705">
        <v>1</v>
      </c>
      <c r="E705" t="str">
        <f>IF(tbl_SalAccts[[#This Row],[Value]]=1,"Salary",IF(tbl_SalAccts[[#This Row],[Value]]=2,"Fringe",IF(tbl_SalAccts[[#This Row],[Value]]=3,"Other","")))</f>
        <v>Salary</v>
      </c>
    </row>
    <row r="706" spans="2:5">
      <c r="B706" s="17">
        <v>730300</v>
      </c>
      <c r="C706" t="s">
        <v>104</v>
      </c>
      <c r="D706">
        <v>2</v>
      </c>
      <c r="E706" t="str">
        <f>IF(tbl_SalAccts[[#This Row],[Value]]=1,"Salary",IF(tbl_SalAccts[[#This Row],[Value]]=2,"Fringe",IF(tbl_SalAccts[[#This Row],[Value]]=3,"Other","")))</f>
        <v>Fringe</v>
      </c>
    </row>
    <row r="707" spans="2:5">
      <c r="B707" s="17">
        <v>730301</v>
      </c>
      <c r="C707" t="s">
        <v>105</v>
      </c>
      <c r="D707">
        <v>2</v>
      </c>
      <c r="E707" t="str">
        <f>IF(tbl_SalAccts[[#This Row],[Value]]=1,"Salary",IF(tbl_SalAccts[[#This Row],[Value]]=2,"Fringe",IF(tbl_SalAccts[[#This Row],[Value]]=3,"Other","")))</f>
        <v>Fringe</v>
      </c>
    </row>
    <row r="708" spans="2:5">
      <c r="B708" s="17">
        <v>730302</v>
      </c>
      <c r="C708" t="s">
        <v>106</v>
      </c>
      <c r="D708">
        <v>2</v>
      </c>
      <c r="E708" t="str">
        <f>IF(tbl_SalAccts[[#This Row],[Value]]=1,"Salary",IF(tbl_SalAccts[[#This Row],[Value]]=2,"Fringe",IF(tbl_SalAccts[[#This Row],[Value]]=3,"Other","")))</f>
        <v>Fringe</v>
      </c>
    </row>
    <row r="709" spans="2:5">
      <c r="B709" s="17">
        <v>730303</v>
      </c>
      <c r="C709" t="s">
        <v>107</v>
      </c>
      <c r="D709">
        <v>2</v>
      </c>
      <c r="E709" t="str">
        <f>IF(tbl_SalAccts[[#This Row],[Value]]=1,"Salary",IF(tbl_SalAccts[[#This Row],[Value]]=2,"Fringe",IF(tbl_SalAccts[[#This Row],[Value]]=3,"Other","")))</f>
        <v>Fringe</v>
      </c>
    </row>
    <row r="710" spans="2:5">
      <c r="B710" s="17">
        <v>730304</v>
      </c>
      <c r="C710" t="s">
        <v>108</v>
      </c>
      <c r="D710">
        <v>2</v>
      </c>
      <c r="E710" t="str">
        <f>IF(tbl_SalAccts[[#This Row],[Value]]=1,"Salary",IF(tbl_SalAccts[[#This Row],[Value]]=2,"Fringe",IF(tbl_SalAccts[[#This Row],[Value]]=3,"Other","")))</f>
        <v>Fringe</v>
      </c>
    </row>
    <row r="711" spans="2:5">
      <c r="B711" s="17">
        <v>730305</v>
      </c>
      <c r="C711" t="s">
        <v>109</v>
      </c>
      <c r="D711">
        <v>2</v>
      </c>
      <c r="E711" t="str">
        <f>IF(tbl_SalAccts[[#This Row],[Value]]=1,"Salary",IF(tbl_SalAccts[[#This Row],[Value]]=2,"Fringe",IF(tbl_SalAccts[[#This Row],[Value]]=3,"Other","")))</f>
        <v>Fringe</v>
      </c>
    </row>
    <row r="712" spans="2:5">
      <c r="B712" s="17">
        <v>730400</v>
      </c>
      <c r="C712" t="s">
        <v>110</v>
      </c>
      <c r="D712">
        <v>2</v>
      </c>
      <c r="E712" t="str">
        <f>IF(tbl_SalAccts[[#This Row],[Value]]=1,"Salary",IF(tbl_SalAccts[[#This Row],[Value]]=2,"Fringe",IF(tbl_SalAccts[[#This Row],[Value]]=3,"Other","")))</f>
        <v>Fringe</v>
      </c>
    </row>
    <row r="713" spans="2:5">
      <c r="B713" s="17">
        <v>730700</v>
      </c>
      <c r="C713" t="s">
        <v>111</v>
      </c>
      <c r="D713">
        <v>3</v>
      </c>
      <c r="E713" t="str">
        <f>IF(tbl_SalAccts[[#This Row],[Value]]=1,"Salary",IF(tbl_SalAccts[[#This Row],[Value]]=2,"Fringe",IF(tbl_SalAccts[[#This Row],[Value]]=3,"Other","")))</f>
        <v>Other</v>
      </c>
    </row>
    <row r="714" spans="2:5">
      <c r="B714" s="17">
        <v>730701</v>
      </c>
      <c r="C714" t="s">
        <v>773</v>
      </c>
      <c r="D714">
        <v>2</v>
      </c>
      <c r="E714" t="str">
        <f>IF(tbl_SalAccts[[#This Row],[Value]]=1,"Salary",IF(tbl_SalAccts[[#This Row],[Value]]=2,"Fringe",IF(tbl_SalAccts[[#This Row],[Value]]=3,"Other","")))</f>
        <v>Fringe</v>
      </c>
    </row>
    <row r="715" spans="2:5">
      <c r="B715" s="17">
        <v>730702</v>
      </c>
      <c r="C715" t="s">
        <v>774</v>
      </c>
      <c r="D715">
        <v>2</v>
      </c>
      <c r="E715" t="str">
        <f>IF(tbl_SalAccts[[#This Row],[Value]]=1,"Salary",IF(tbl_SalAccts[[#This Row],[Value]]=2,"Fringe",IF(tbl_SalAccts[[#This Row],[Value]]=3,"Other","")))</f>
        <v>Fringe</v>
      </c>
    </row>
    <row r="716" spans="2:5">
      <c r="B716" s="17">
        <v>730730</v>
      </c>
      <c r="C716" t="s">
        <v>112</v>
      </c>
      <c r="D716">
        <v>2</v>
      </c>
      <c r="E716" t="str">
        <f>IF(tbl_SalAccts[[#This Row],[Value]]=1,"Salary",IF(tbl_SalAccts[[#This Row],[Value]]=2,"Fringe",IF(tbl_SalAccts[[#This Row],[Value]]=3,"Other","")))</f>
        <v>Fringe</v>
      </c>
    </row>
    <row r="717" spans="2:5">
      <c r="B717" s="17">
        <v>730731</v>
      </c>
      <c r="C717" t="s">
        <v>113</v>
      </c>
      <c r="D717">
        <v>2</v>
      </c>
      <c r="E717" t="str">
        <f>IF(tbl_SalAccts[[#This Row],[Value]]=1,"Salary",IF(tbl_SalAccts[[#This Row],[Value]]=2,"Fringe",IF(tbl_SalAccts[[#This Row],[Value]]=3,"Other","")))</f>
        <v>Fringe</v>
      </c>
    </row>
    <row r="718" spans="2:5">
      <c r="B718" s="17">
        <v>730800</v>
      </c>
      <c r="C718" t="s">
        <v>114</v>
      </c>
      <c r="D718">
        <v>2</v>
      </c>
      <c r="E718" t="str">
        <f>IF(tbl_SalAccts[[#This Row],[Value]]=1,"Salary",IF(tbl_SalAccts[[#This Row],[Value]]=2,"Fringe",IF(tbl_SalAccts[[#This Row],[Value]]=3,"Other","")))</f>
        <v>Fringe</v>
      </c>
    </row>
    <row r="719" spans="2:5">
      <c r="B719" s="17">
        <v>730801</v>
      </c>
      <c r="C719" t="s">
        <v>115</v>
      </c>
      <c r="D719">
        <v>2</v>
      </c>
      <c r="E719" t="str">
        <f>IF(tbl_SalAccts[[#This Row],[Value]]=1,"Salary",IF(tbl_SalAccts[[#This Row],[Value]]=2,"Fringe",IF(tbl_SalAccts[[#This Row],[Value]]=3,"Other","")))</f>
        <v>Fringe</v>
      </c>
    </row>
    <row r="720" spans="2:5">
      <c r="B720" s="17">
        <v>730810</v>
      </c>
      <c r="C720" t="s">
        <v>116</v>
      </c>
      <c r="D720">
        <v>2</v>
      </c>
      <c r="E720" t="str">
        <f>IF(tbl_SalAccts[[#This Row],[Value]]=1,"Salary",IF(tbl_SalAccts[[#This Row],[Value]]=2,"Fringe",IF(tbl_SalAccts[[#This Row],[Value]]=3,"Other","")))</f>
        <v>Fringe</v>
      </c>
    </row>
    <row r="721" spans="2:5">
      <c r="B721" s="17">
        <v>730811</v>
      </c>
      <c r="C721" t="s">
        <v>117</v>
      </c>
      <c r="D721">
        <v>2</v>
      </c>
      <c r="E721" t="str">
        <f>IF(tbl_SalAccts[[#This Row],[Value]]=1,"Salary",IF(tbl_SalAccts[[#This Row],[Value]]=2,"Fringe",IF(tbl_SalAccts[[#This Row],[Value]]=3,"Other","")))</f>
        <v>Fringe</v>
      </c>
    </row>
    <row r="722" spans="2:5">
      <c r="B722" s="17">
        <v>730830</v>
      </c>
      <c r="C722" t="s">
        <v>118</v>
      </c>
      <c r="D722">
        <v>2</v>
      </c>
      <c r="E722" t="str">
        <f>IF(tbl_SalAccts[[#This Row],[Value]]=1,"Salary",IF(tbl_SalAccts[[#This Row],[Value]]=2,"Fringe",IF(tbl_SalAccts[[#This Row],[Value]]=3,"Other","")))</f>
        <v>Fringe</v>
      </c>
    </row>
    <row r="723" spans="2:5">
      <c r="B723" s="17">
        <v>730831</v>
      </c>
      <c r="C723" t="s">
        <v>119</v>
      </c>
      <c r="D723">
        <v>2</v>
      </c>
      <c r="E723" t="str">
        <f>IF(tbl_SalAccts[[#This Row],[Value]]=1,"Salary",IF(tbl_SalAccts[[#This Row],[Value]]=2,"Fringe",IF(tbl_SalAccts[[#This Row],[Value]]=3,"Other","")))</f>
        <v>Fringe</v>
      </c>
    </row>
    <row r="724" spans="2:5">
      <c r="B724" s="17">
        <v>730832</v>
      </c>
      <c r="C724" t="s">
        <v>120</v>
      </c>
      <c r="D724">
        <v>2</v>
      </c>
      <c r="E724" t="str">
        <f>IF(tbl_SalAccts[[#This Row],[Value]]=1,"Salary",IF(tbl_SalAccts[[#This Row],[Value]]=2,"Fringe",IF(tbl_SalAccts[[#This Row],[Value]]=3,"Other","")))</f>
        <v>Fringe</v>
      </c>
    </row>
    <row r="725" spans="2:5">
      <c r="B725" s="17">
        <v>730860</v>
      </c>
      <c r="C725" t="s">
        <v>121</v>
      </c>
      <c r="D725">
        <v>2</v>
      </c>
      <c r="E725" t="str">
        <f>IF(tbl_SalAccts[[#This Row],[Value]]=1,"Salary",IF(tbl_SalAccts[[#This Row],[Value]]=2,"Fringe",IF(tbl_SalAccts[[#This Row],[Value]]=3,"Other","")))</f>
        <v>Fringe</v>
      </c>
    </row>
    <row r="726" spans="2:5">
      <c r="B726" s="17">
        <v>730861</v>
      </c>
      <c r="C726" t="s">
        <v>122</v>
      </c>
      <c r="D726">
        <v>2</v>
      </c>
      <c r="E726" t="str">
        <f>IF(tbl_SalAccts[[#This Row],[Value]]=1,"Salary",IF(tbl_SalAccts[[#This Row],[Value]]=2,"Fringe",IF(tbl_SalAccts[[#This Row],[Value]]=3,"Other","")))</f>
        <v>Fringe</v>
      </c>
    </row>
    <row r="727" spans="2:5">
      <c r="B727" s="17">
        <v>730880</v>
      </c>
      <c r="C727" t="s">
        <v>123</v>
      </c>
      <c r="D727">
        <v>2</v>
      </c>
      <c r="E727" t="str">
        <f>IF(tbl_SalAccts[[#This Row],[Value]]=1,"Salary",IF(tbl_SalAccts[[#This Row],[Value]]=2,"Fringe",IF(tbl_SalAccts[[#This Row],[Value]]=3,"Other","")))</f>
        <v>Fringe</v>
      </c>
    </row>
    <row r="728" spans="2:5">
      <c r="B728" s="17">
        <v>730881</v>
      </c>
      <c r="C728" t="s">
        <v>124</v>
      </c>
      <c r="D728">
        <v>2</v>
      </c>
      <c r="E728" t="str">
        <f>IF(tbl_SalAccts[[#This Row],[Value]]=1,"Salary",IF(tbl_SalAccts[[#This Row],[Value]]=2,"Fringe",IF(tbl_SalAccts[[#This Row],[Value]]=3,"Other","")))</f>
        <v>Fringe</v>
      </c>
    </row>
    <row r="729" spans="2:5">
      <c r="B729" s="17">
        <v>740000</v>
      </c>
      <c r="C729" t="s">
        <v>775</v>
      </c>
      <c r="D729">
        <v>3</v>
      </c>
      <c r="E729" t="str">
        <f>IF(tbl_SalAccts[[#This Row],[Value]]=1,"Salary",IF(tbl_SalAccts[[#This Row],[Value]]=2,"Fringe",IF(tbl_SalAccts[[#This Row],[Value]]=3,"Other","")))</f>
        <v>Other</v>
      </c>
    </row>
    <row r="730" spans="2:5">
      <c r="B730" s="17">
        <v>740099</v>
      </c>
      <c r="C730" t="s">
        <v>776</v>
      </c>
      <c r="D730">
        <v>3</v>
      </c>
      <c r="E730" t="str">
        <f>IF(tbl_SalAccts[[#This Row],[Value]]=1,"Salary",IF(tbl_SalAccts[[#This Row],[Value]]=2,"Fringe",IF(tbl_SalAccts[[#This Row],[Value]]=3,"Other","")))</f>
        <v>Other</v>
      </c>
    </row>
    <row r="731" spans="2:5">
      <c r="B731" s="17">
        <v>740111</v>
      </c>
      <c r="C731" t="s">
        <v>777</v>
      </c>
      <c r="D731">
        <v>3</v>
      </c>
      <c r="E731" t="str">
        <f>IF(tbl_SalAccts[[#This Row],[Value]]=1,"Salary",IF(tbl_SalAccts[[#This Row],[Value]]=2,"Fringe",IF(tbl_SalAccts[[#This Row],[Value]]=3,"Other","")))</f>
        <v>Other</v>
      </c>
    </row>
    <row r="732" spans="2:5">
      <c r="B732" s="17">
        <v>740200</v>
      </c>
      <c r="C732" t="s">
        <v>778</v>
      </c>
      <c r="D732">
        <v>3</v>
      </c>
      <c r="E732" t="str">
        <f>IF(tbl_SalAccts[[#This Row],[Value]]=1,"Salary",IF(tbl_SalAccts[[#This Row],[Value]]=2,"Fringe",IF(tbl_SalAccts[[#This Row],[Value]]=3,"Other","")))</f>
        <v>Other</v>
      </c>
    </row>
    <row r="733" spans="2:5">
      <c r="B733" s="17">
        <v>740206</v>
      </c>
      <c r="C733" t="s">
        <v>779</v>
      </c>
      <c r="D733">
        <v>3</v>
      </c>
      <c r="E733" t="str">
        <f>IF(tbl_SalAccts[[#This Row],[Value]]=1,"Salary",IF(tbl_SalAccts[[#This Row],[Value]]=2,"Fringe",IF(tbl_SalAccts[[#This Row],[Value]]=3,"Other","")))</f>
        <v>Other</v>
      </c>
    </row>
    <row r="734" spans="2:5">
      <c r="B734" s="17">
        <v>740211</v>
      </c>
      <c r="C734" t="s">
        <v>780</v>
      </c>
      <c r="D734">
        <v>3</v>
      </c>
      <c r="E734" t="str">
        <f>IF(tbl_SalAccts[[#This Row],[Value]]=1,"Salary",IF(tbl_SalAccts[[#This Row],[Value]]=2,"Fringe",IF(tbl_SalAccts[[#This Row],[Value]]=3,"Other","")))</f>
        <v>Other</v>
      </c>
    </row>
    <row r="735" spans="2:5">
      <c r="B735" s="17">
        <v>740213</v>
      </c>
      <c r="C735" t="s">
        <v>781</v>
      </c>
      <c r="D735">
        <v>3</v>
      </c>
      <c r="E735" t="str">
        <f>IF(tbl_SalAccts[[#This Row],[Value]]=1,"Salary",IF(tbl_SalAccts[[#This Row],[Value]]=2,"Fringe",IF(tbl_SalAccts[[#This Row],[Value]]=3,"Other","")))</f>
        <v>Other</v>
      </c>
    </row>
    <row r="736" spans="2:5">
      <c r="B736" s="17">
        <v>740215</v>
      </c>
      <c r="C736" t="s">
        <v>782</v>
      </c>
      <c r="D736">
        <v>3</v>
      </c>
      <c r="E736" t="str">
        <f>IF(tbl_SalAccts[[#This Row],[Value]]=1,"Salary",IF(tbl_SalAccts[[#This Row],[Value]]=2,"Fringe",IF(tbl_SalAccts[[#This Row],[Value]]=3,"Other","")))</f>
        <v>Other</v>
      </c>
    </row>
    <row r="737" spans="2:5">
      <c r="B737" s="17">
        <v>740216</v>
      </c>
      <c r="C737" t="s">
        <v>783</v>
      </c>
      <c r="D737">
        <v>3</v>
      </c>
      <c r="E737" t="str">
        <f>IF(tbl_SalAccts[[#This Row],[Value]]=1,"Salary",IF(tbl_SalAccts[[#This Row],[Value]]=2,"Fringe",IF(tbl_SalAccts[[#This Row],[Value]]=3,"Other","")))</f>
        <v>Other</v>
      </c>
    </row>
    <row r="738" spans="2:5">
      <c r="B738" s="17">
        <v>740221</v>
      </c>
      <c r="C738" t="s">
        <v>784</v>
      </c>
      <c r="D738">
        <v>3</v>
      </c>
      <c r="E738" t="str">
        <f>IF(tbl_SalAccts[[#This Row],[Value]]=1,"Salary",IF(tbl_SalAccts[[#This Row],[Value]]=2,"Fringe",IF(tbl_SalAccts[[#This Row],[Value]]=3,"Other","")))</f>
        <v>Other</v>
      </c>
    </row>
    <row r="739" spans="2:5">
      <c r="B739" s="17">
        <v>740222</v>
      </c>
      <c r="C739" t="s">
        <v>785</v>
      </c>
      <c r="D739">
        <v>3</v>
      </c>
      <c r="E739" t="str">
        <f>IF(tbl_SalAccts[[#This Row],[Value]]=1,"Salary",IF(tbl_SalAccts[[#This Row],[Value]]=2,"Fringe",IF(tbl_SalAccts[[#This Row],[Value]]=3,"Other","")))</f>
        <v>Other</v>
      </c>
    </row>
    <row r="740" spans="2:5">
      <c r="B740" s="17">
        <v>740223</v>
      </c>
      <c r="C740" t="s">
        <v>786</v>
      </c>
      <c r="D740">
        <v>3</v>
      </c>
      <c r="E740" t="str">
        <f>IF(tbl_SalAccts[[#This Row],[Value]]=1,"Salary",IF(tbl_SalAccts[[#This Row],[Value]]=2,"Fringe",IF(tbl_SalAccts[[#This Row],[Value]]=3,"Other","")))</f>
        <v>Other</v>
      </c>
    </row>
    <row r="741" spans="2:5">
      <c r="B741" s="17">
        <v>740224</v>
      </c>
      <c r="C741" t="s">
        <v>787</v>
      </c>
      <c r="D741">
        <v>3</v>
      </c>
      <c r="E741" t="str">
        <f>IF(tbl_SalAccts[[#This Row],[Value]]=1,"Salary",IF(tbl_SalAccts[[#This Row],[Value]]=2,"Fringe",IF(tbl_SalAccts[[#This Row],[Value]]=3,"Other","")))</f>
        <v>Other</v>
      </c>
    </row>
    <row r="742" spans="2:5">
      <c r="B742" s="17">
        <v>740225</v>
      </c>
      <c r="C742" t="s">
        <v>788</v>
      </c>
      <c r="D742">
        <v>3</v>
      </c>
      <c r="E742" t="str">
        <f>IF(tbl_SalAccts[[#This Row],[Value]]=1,"Salary",IF(tbl_SalAccts[[#This Row],[Value]]=2,"Fringe",IF(tbl_SalAccts[[#This Row],[Value]]=3,"Other","")))</f>
        <v>Other</v>
      </c>
    </row>
    <row r="743" spans="2:5">
      <c r="B743" s="17">
        <v>740227</v>
      </c>
      <c r="C743" t="s">
        <v>789</v>
      </c>
      <c r="D743">
        <v>3</v>
      </c>
      <c r="E743" t="str">
        <f>IF(tbl_SalAccts[[#This Row],[Value]]=1,"Salary",IF(tbl_SalAccts[[#This Row],[Value]]=2,"Fringe",IF(tbl_SalAccts[[#This Row],[Value]]=3,"Other","")))</f>
        <v>Other</v>
      </c>
    </row>
    <row r="744" spans="2:5">
      <c r="B744" s="17">
        <v>740229</v>
      </c>
      <c r="C744" t="s">
        <v>790</v>
      </c>
      <c r="D744">
        <v>3</v>
      </c>
      <c r="E744" t="str">
        <f>IF(tbl_SalAccts[[#This Row],[Value]]=1,"Salary",IF(tbl_SalAccts[[#This Row],[Value]]=2,"Fringe",IF(tbl_SalAccts[[#This Row],[Value]]=3,"Other","")))</f>
        <v>Other</v>
      </c>
    </row>
    <row r="745" spans="2:5">
      <c r="B745" s="17">
        <v>740231</v>
      </c>
      <c r="C745" t="s">
        <v>791</v>
      </c>
      <c r="D745">
        <v>3</v>
      </c>
      <c r="E745" t="str">
        <f>IF(tbl_SalAccts[[#This Row],[Value]]=1,"Salary",IF(tbl_SalAccts[[#This Row],[Value]]=2,"Fringe",IF(tbl_SalAccts[[#This Row],[Value]]=3,"Other","")))</f>
        <v>Other</v>
      </c>
    </row>
    <row r="746" spans="2:5">
      <c r="B746" s="17">
        <v>740232</v>
      </c>
      <c r="C746" t="s">
        <v>792</v>
      </c>
      <c r="D746">
        <v>3</v>
      </c>
      <c r="E746" t="str">
        <f>IF(tbl_SalAccts[[#This Row],[Value]]=1,"Salary",IF(tbl_SalAccts[[#This Row],[Value]]=2,"Fringe",IF(tbl_SalAccts[[#This Row],[Value]]=3,"Other","")))</f>
        <v>Other</v>
      </c>
    </row>
    <row r="747" spans="2:5">
      <c r="B747" s="17">
        <v>740233</v>
      </c>
      <c r="C747" t="s">
        <v>793</v>
      </c>
      <c r="D747">
        <v>3</v>
      </c>
      <c r="E747" t="str">
        <f>IF(tbl_SalAccts[[#This Row],[Value]]=1,"Salary",IF(tbl_SalAccts[[#This Row],[Value]]=2,"Fringe",IF(tbl_SalAccts[[#This Row],[Value]]=3,"Other","")))</f>
        <v>Other</v>
      </c>
    </row>
    <row r="748" spans="2:5">
      <c r="B748" s="17">
        <v>740234</v>
      </c>
      <c r="C748" t="s">
        <v>794</v>
      </c>
      <c r="D748">
        <v>3</v>
      </c>
      <c r="E748" t="str">
        <f>IF(tbl_SalAccts[[#This Row],[Value]]=1,"Salary",IF(tbl_SalAccts[[#This Row],[Value]]=2,"Fringe",IF(tbl_SalAccts[[#This Row],[Value]]=3,"Other","")))</f>
        <v>Other</v>
      </c>
    </row>
    <row r="749" spans="2:5">
      <c r="B749" s="17">
        <v>740235</v>
      </c>
      <c r="C749" t="s">
        <v>795</v>
      </c>
      <c r="D749">
        <v>3</v>
      </c>
      <c r="E749" t="str">
        <f>IF(tbl_SalAccts[[#This Row],[Value]]=1,"Salary",IF(tbl_SalAccts[[#This Row],[Value]]=2,"Fringe",IF(tbl_SalAccts[[#This Row],[Value]]=3,"Other","")))</f>
        <v>Other</v>
      </c>
    </row>
    <row r="750" spans="2:5">
      <c r="B750" s="17">
        <v>740236</v>
      </c>
      <c r="C750" t="s">
        <v>796</v>
      </c>
      <c r="D750">
        <v>3</v>
      </c>
      <c r="E750" t="str">
        <f>IF(tbl_SalAccts[[#This Row],[Value]]=1,"Salary",IF(tbl_SalAccts[[#This Row],[Value]]=2,"Fringe",IF(tbl_SalAccts[[#This Row],[Value]]=3,"Other","")))</f>
        <v>Other</v>
      </c>
    </row>
    <row r="751" spans="2:5">
      <c r="B751" s="17">
        <v>740238</v>
      </c>
      <c r="C751" t="s">
        <v>797</v>
      </c>
      <c r="D751">
        <v>3</v>
      </c>
      <c r="E751" t="str">
        <f>IF(tbl_SalAccts[[#This Row],[Value]]=1,"Salary",IF(tbl_SalAccts[[#This Row],[Value]]=2,"Fringe",IF(tbl_SalAccts[[#This Row],[Value]]=3,"Other","")))</f>
        <v>Other</v>
      </c>
    </row>
    <row r="752" spans="2:5">
      <c r="B752" s="17">
        <v>740239</v>
      </c>
      <c r="C752" t="s">
        <v>798</v>
      </c>
      <c r="D752">
        <v>3</v>
      </c>
      <c r="E752" t="str">
        <f>IF(tbl_SalAccts[[#This Row],[Value]]=1,"Salary",IF(tbl_SalAccts[[#This Row],[Value]]=2,"Fringe",IF(tbl_SalAccts[[#This Row],[Value]]=3,"Other","")))</f>
        <v>Other</v>
      </c>
    </row>
    <row r="753" spans="2:5">
      <c r="B753" s="17">
        <v>740240</v>
      </c>
      <c r="C753" t="s">
        <v>799</v>
      </c>
      <c r="D753">
        <v>3</v>
      </c>
      <c r="E753" t="str">
        <f>IF(tbl_SalAccts[[#This Row],[Value]]=1,"Salary",IF(tbl_SalAccts[[#This Row],[Value]]=2,"Fringe",IF(tbl_SalAccts[[#This Row],[Value]]=3,"Other","")))</f>
        <v>Other</v>
      </c>
    </row>
    <row r="754" spans="2:5">
      <c r="B754" s="17">
        <v>740241</v>
      </c>
      <c r="C754" t="s">
        <v>800</v>
      </c>
      <c r="D754">
        <v>3</v>
      </c>
      <c r="E754" t="str">
        <f>IF(tbl_SalAccts[[#This Row],[Value]]=1,"Salary",IF(tbl_SalAccts[[#This Row],[Value]]=2,"Fringe",IF(tbl_SalAccts[[#This Row],[Value]]=3,"Other","")))</f>
        <v>Other</v>
      </c>
    </row>
    <row r="755" spans="2:5">
      <c r="B755" s="17">
        <v>740242</v>
      </c>
      <c r="C755" t="s">
        <v>801</v>
      </c>
      <c r="D755">
        <v>3</v>
      </c>
      <c r="E755" t="str">
        <f>IF(tbl_SalAccts[[#This Row],[Value]]=1,"Salary",IF(tbl_SalAccts[[#This Row],[Value]]=2,"Fringe",IF(tbl_SalAccts[[#This Row],[Value]]=3,"Other","")))</f>
        <v>Other</v>
      </c>
    </row>
    <row r="756" spans="2:5">
      <c r="B756" s="17">
        <v>740243</v>
      </c>
      <c r="C756" t="s">
        <v>802</v>
      </c>
      <c r="D756">
        <v>3</v>
      </c>
      <c r="E756" t="str">
        <f>IF(tbl_SalAccts[[#This Row],[Value]]=1,"Salary",IF(tbl_SalAccts[[#This Row],[Value]]=2,"Fringe",IF(tbl_SalAccts[[#This Row],[Value]]=3,"Other","")))</f>
        <v>Other</v>
      </c>
    </row>
    <row r="757" spans="2:5">
      <c r="B757" s="17">
        <v>740244</v>
      </c>
      <c r="C757" t="s">
        <v>803</v>
      </c>
      <c r="D757">
        <v>3</v>
      </c>
      <c r="E757" t="str">
        <f>IF(tbl_SalAccts[[#This Row],[Value]]=1,"Salary",IF(tbl_SalAccts[[#This Row],[Value]]=2,"Fringe",IF(tbl_SalAccts[[#This Row],[Value]]=3,"Other","")))</f>
        <v>Other</v>
      </c>
    </row>
    <row r="758" spans="2:5">
      <c r="B758" s="17">
        <v>740245</v>
      </c>
      <c r="C758" t="s">
        <v>804</v>
      </c>
      <c r="D758">
        <v>3</v>
      </c>
      <c r="E758" t="str">
        <f>IF(tbl_SalAccts[[#This Row],[Value]]=1,"Salary",IF(tbl_SalAccts[[#This Row],[Value]]=2,"Fringe",IF(tbl_SalAccts[[#This Row],[Value]]=3,"Other","")))</f>
        <v>Other</v>
      </c>
    </row>
    <row r="759" spans="2:5">
      <c r="B759" s="17">
        <v>740246</v>
      </c>
      <c r="C759" t="s">
        <v>805</v>
      </c>
      <c r="D759">
        <v>3</v>
      </c>
      <c r="E759" t="str">
        <f>IF(tbl_SalAccts[[#This Row],[Value]]=1,"Salary",IF(tbl_SalAccts[[#This Row],[Value]]=2,"Fringe",IF(tbl_SalAccts[[#This Row],[Value]]=3,"Other","")))</f>
        <v>Other</v>
      </c>
    </row>
    <row r="760" spans="2:5">
      <c r="B760" s="17">
        <v>740247</v>
      </c>
      <c r="C760" t="s">
        <v>806</v>
      </c>
      <c r="D760">
        <v>3</v>
      </c>
      <c r="E760" t="str">
        <f>IF(tbl_SalAccts[[#This Row],[Value]]=1,"Salary",IF(tbl_SalAccts[[#This Row],[Value]]=2,"Fringe",IF(tbl_SalAccts[[#This Row],[Value]]=3,"Other","")))</f>
        <v>Other</v>
      </c>
    </row>
    <row r="761" spans="2:5">
      <c r="B761" s="17">
        <v>740248</v>
      </c>
      <c r="C761" t="s">
        <v>807</v>
      </c>
      <c r="D761">
        <v>3</v>
      </c>
      <c r="E761" t="str">
        <f>IF(tbl_SalAccts[[#This Row],[Value]]=1,"Salary",IF(tbl_SalAccts[[#This Row],[Value]]=2,"Fringe",IF(tbl_SalAccts[[#This Row],[Value]]=3,"Other","")))</f>
        <v>Other</v>
      </c>
    </row>
    <row r="762" spans="2:5">
      <c r="B762" s="17">
        <v>740251</v>
      </c>
      <c r="C762" t="s">
        <v>808</v>
      </c>
      <c r="D762">
        <v>3</v>
      </c>
      <c r="E762" t="str">
        <f>IF(tbl_SalAccts[[#This Row],[Value]]=1,"Salary",IF(tbl_SalAccts[[#This Row],[Value]]=2,"Fringe",IF(tbl_SalAccts[[#This Row],[Value]]=3,"Other","")))</f>
        <v>Other</v>
      </c>
    </row>
    <row r="763" spans="2:5">
      <c r="B763" s="17">
        <v>740252</v>
      </c>
      <c r="C763" t="s">
        <v>809</v>
      </c>
      <c r="D763">
        <v>3</v>
      </c>
      <c r="E763" t="str">
        <f>IF(tbl_SalAccts[[#This Row],[Value]]=1,"Salary",IF(tbl_SalAccts[[#This Row],[Value]]=2,"Fringe",IF(tbl_SalAccts[[#This Row],[Value]]=3,"Other","")))</f>
        <v>Other</v>
      </c>
    </row>
    <row r="764" spans="2:5">
      <c r="B764" s="17">
        <v>740258</v>
      </c>
      <c r="C764" t="s">
        <v>810</v>
      </c>
      <c r="D764">
        <v>3</v>
      </c>
      <c r="E764" t="str">
        <f>IF(tbl_SalAccts[[#This Row],[Value]]=1,"Salary",IF(tbl_SalAccts[[#This Row],[Value]]=2,"Fringe",IF(tbl_SalAccts[[#This Row],[Value]]=3,"Other","")))</f>
        <v>Other</v>
      </c>
    </row>
    <row r="765" spans="2:5">
      <c r="B765" s="17">
        <v>740259</v>
      </c>
      <c r="C765" t="s">
        <v>811</v>
      </c>
      <c r="D765">
        <v>3</v>
      </c>
      <c r="E765" t="str">
        <f>IF(tbl_SalAccts[[#This Row],[Value]]=1,"Salary",IF(tbl_SalAccts[[#This Row],[Value]]=2,"Fringe",IF(tbl_SalAccts[[#This Row],[Value]]=3,"Other","")))</f>
        <v>Other</v>
      </c>
    </row>
    <row r="766" spans="2:5">
      <c r="B766" s="17">
        <v>740261</v>
      </c>
      <c r="C766" t="s">
        <v>812</v>
      </c>
      <c r="D766">
        <v>3</v>
      </c>
      <c r="E766" t="str">
        <f>IF(tbl_SalAccts[[#This Row],[Value]]=1,"Salary",IF(tbl_SalAccts[[#This Row],[Value]]=2,"Fringe",IF(tbl_SalAccts[[#This Row],[Value]]=3,"Other","")))</f>
        <v>Other</v>
      </c>
    </row>
    <row r="767" spans="2:5">
      <c r="B767" s="17">
        <v>740262</v>
      </c>
      <c r="C767" t="s">
        <v>813</v>
      </c>
      <c r="D767">
        <v>3</v>
      </c>
      <c r="E767" t="str">
        <f>IF(tbl_SalAccts[[#This Row],[Value]]=1,"Salary",IF(tbl_SalAccts[[#This Row],[Value]]=2,"Fringe",IF(tbl_SalAccts[[#This Row],[Value]]=3,"Other","")))</f>
        <v>Other</v>
      </c>
    </row>
    <row r="768" spans="2:5">
      <c r="B768" s="17">
        <v>740263</v>
      </c>
      <c r="C768" t="s">
        <v>814</v>
      </c>
      <c r="D768">
        <v>3</v>
      </c>
      <c r="E768" t="str">
        <f>IF(tbl_SalAccts[[#This Row],[Value]]=1,"Salary",IF(tbl_SalAccts[[#This Row],[Value]]=2,"Fringe",IF(tbl_SalAccts[[#This Row],[Value]]=3,"Other","")))</f>
        <v>Other</v>
      </c>
    </row>
    <row r="769" spans="2:5">
      <c r="B769" s="17">
        <v>740264</v>
      </c>
      <c r="C769" t="s">
        <v>815</v>
      </c>
      <c r="D769">
        <v>3</v>
      </c>
      <c r="E769" t="str">
        <f>IF(tbl_SalAccts[[#This Row],[Value]]=1,"Salary",IF(tbl_SalAccts[[#This Row],[Value]]=2,"Fringe",IF(tbl_SalAccts[[#This Row],[Value]]=3,"Other","")))</f>
        <v>Other</v>
      </c>
    </row>
    <row r="770" spans="2:5">
      <c r="B770" s="17">
        <v>740265</v>
      </c>
      <c r="C770" t="s">
        <v>816</v>
      </c>
      <c r="D770">
        <v>3</v>
      </c>
      <c r="E770" t="str">
        <f>IF(tbl_SalAccts[[#This Row],[Value]]=1,"Salary",IF(tbl_SalAccts[[#This Row],[Value]]=2,"Fringe",IF(tbl_SalAccts[[#This Row],[Value]]=3,"Other","")))</f>
        <v>Other</v>
      </c>
    </row>
    <row r="771" spans="2:5">
      <c r="B771" s="17">
        <v>740266</v>
      </c>
      <c r="C771" t="s">
        <v>817</v>
      </c>
      <c r="D771">
        <v>3</v>
      </c>
      <c r="E771" t="str">
        <f>IF(tbl_SalAccts[[#This Row],[Value]]=1,"Salary",IF(tbl_SalAccts[[#This Row],[Value]]=2,"Fringe",IF(tbl_SalAccts[[#This Row],[Value]]=3,"Other","")))</f>
        <v>Other</v>
      </c>
    </row>
    <row r="772" spans="2:5">
      <c r="B772" s="17">
        <v>740268</v>
      </c>
      <c r="C772" t="s">
        <v>818</v>
      </c>
      <c r="D772">
        <v>3</v>
      </c>
      <c r="E772" t="str">
        <f>IF(tbl_SalAccts[[#This Row],[Value]]=1,"Salary",IF(tbl_SalAccts[[#This Row],[Value]]=2,"Fringe",IF(tbl_SalAccts[[#This Row],[Value]]=3,"Other","")))</f>
        <v>Other</v>
      </c>
    </row>
    <row r="773" spans="2:5">
      <c r="B773" s="17">
        <v>740269</v>
      </c>
      <c r="C773" t="s">
        <v>819</v>
      </c>
      <c r="D773">
        <v>3</v>
      </c>
      <c r="E773" t="str">
        <f>IF(tbl_SalAccts[[#This Row],[Value]]=1,"Salary",IF(tbl_SalAccts[[#This Row],[Value]]=2,"Fringe",IF(tbl_SalAccts[[#This Row],[Value]]=3,"Other","")))</f>
        <v>Other</v>
      </c>
    </row>
    <row r="774" spans="2:5">
      <c r="B774" s="17">
        <v>740270</v>
      </c>
      <c r="C774" t="s">
        <v>820</v>
      </c>
      <c r="D774">
        <v>3</v>
      </c>
      <c r="E774" t="str">
        <f>IF(tbl_SalAccts[[#This Row],[Value]]=1,"Salary",IF(tbl_SalAccts[[#This Row],[Value]]=2,"Fringe",IF(tbl_SalAccts[[#This Row],[Value]]=3,"Other","")))</f>
        <v>Other</v>
      </c>
    </row>
    <row r="775" spans="2:5">
      <c r="B775" s="17">
        <v>740272</v>
      </c>
      <c r="C775" t="s">
        <v>821</v>
      </c>
      <c r="D775">
        <v>3</v>
      </c>
      <c r="E775" t="str">
        <f>IF(tbl_SalAccts[[#This Row],[Value]]=1,"Salary",IF(tbl_SalAccts[[#This Row],[Value]]=2,"Fringe",IF(tbl_SalAccts[[#This Row],[Value]]=3,"Other","")))</f>
        <v>Other</v>
      </c>
    </row>
    <row r="776" spans="2:5">
      <c r="B776" s="17">
        <v>740273</v>
      </c>
      <c r="C776" t="s">
        <v>822</v>
      </c>
      <c r="D776">
        <v>3</v>
      </c>
      <c r="E776" t="str">
        <f>IF(tbl_SalAccts[[#This Row],[Value]]=1,"Salary",IF(tbl_SalAccts[[#This Row],[Value]]=2,"Fringe",IF(tbl_SalAccts[[#This Row],[Value]]=3,"Other","")))</f>
        <v>Other</v>
      </c>
    </row>
    <row r="777" spans="2:5">
      <c r="B777" s="17">
        <v>740274</v>
      </c>
      <c r="C777" t="s">
        <v>823</v>
      </c>
      <c r="D777">
        <v>3</v>
      </c>
      <c r="E777" t="str">
        <f>IF(tbl_SalAccts[[#This Row],[Value]]=1,"Salary",IF(tbl_SalAccts[[#This Row],[Value]]=2,"Fringe",IF(tbl_SalAccts[[#This Row],[Value]]=3,"Other","")))</f>
        <v>Other</v>
      </c>
    </row>
    <row r="778" spans="2:5">
      <c r="B778" s="17">
        <v>740275</v>
      </c>
      <c r="C778" t="s">
        <v>824</v>
      </c>
      <c r="D778">
        <v>3</v>
      </c>
      <c r="E778" t="str">
        <f>IF(tbl_SalAccts[[#This Row],[Value]]=1,"Salary",IF(tbl_SalAccts[[#This Row],[Value]]=2,"Fringe",IF(tbl_SalAccts[[#This Row],[Value]]=3,"Other","")))</f>
        <v>Other</v>
      </c>
    </row>
    <row r="779" spans="2:5">
      <c r="B779" s="17">
        <v>740281</v>
      </c>
      <c r="C779" t="s">
        <v>825</v>
      </c>
      <c r="D779">
        <v>3</v>
      </c>
      <c r="E779" t="str">
        <f>IF(tbl_SalAccts[[#This Row],[Value]]=1,"Salary",IF(tbl_SalAccts[[#This Row],[Value]]=2,"Fringe",IF(tbl_SalAccts[[#This Row],[Value]]=3,"Other","")))</f>
        <v>Other</v>
      </c>
    </row>
    <row r="780" spans="2:5">
      <c r="B780" s="17">
        <v>740282</v>
      </c>
      <c r="C780" t="s">
        <v>826</v>
      </c>
      <c r="D780">
        <v>3</v>
      </c>
      <c r="E780" t="str">
        <f>IF(tbl_SalAccts[[#This Row],[Value]]=1,"Salary",IF(tbl_SalAccts[[#This Row],[Value]]=2,"Fringe",IF(tbl_SalAccts[[#This Row],[Value]]=3,"Other","")))</f>
        <v>Other</v>
      </c>
    </row>
    <row r="781" spans="2:5">
      <c r="B781" s="17">
        <v>740283</v>
      </c>
      <c r="C781" t="s">
        <v>827</v>
      </c>
      <c r="D781">
        <v>3</v>
      </c>
      <c r="E781" t="str">
        <f>IF(tbl_SalAccts[[#This Row],[Value]]=1,"Salary",IF(tbl_SalAccts[[#This Row],[Value]]=2,"Fringe",IF(tbl_SalAccts[[#This Row],[Value]]=3,"Other","")))</f>
        <v>Other</v>
      </c>
    </row>
    <row r="782" spans="2:5">
      <c r="B782" s="17">
        <v>740284</v>
      </c>
      <c r="C782" t="s">
        <v>828</v>
      </c>
      <c r="D782">
        <v>3</v>
      </c>
      <c r="E782" t="str">
        <f>IF(tbl_SalAccts[[#This Row],[Value]]=1,"Salary",IF(tbl_SalAccts[[#This Row],[Value]]=2,"Fringe",IF(tbl_SalAccts[[#This Row],[Value]]=3,"Other","")))</f>
        <v>Other</v>
      </c>
    </row>
    <row r="783" spans="2:5">
      <c r="B783" s="17">
        <v>740285</v>
      </c>
      <c r="C783" t="s">
        <v>829</v>
      </c>
      <c r="D783">
        <v>3</v>
      </c>
      <c r="E783" t="str">
        <f>IF(tbl_SalAccts[[#This Row],[Value]]=1,"Salary",IF(tbl_SalAccts[[#This Row],[Value]]=2,"Fringe",IF(tbl_SalAccts[[#This Row],[Value]]=3,"Other","")))</f>
        <v>Other</v>
      </c>
    </row>
    <row r="784" spans="2:5">
      <c r="B784" s="17">
        <v>740286</v>
      </c>
      <c r="C784" t="s">
        <v>830</v>
      </c>
      <c r="D784">
        <v>3</v>
      </c>
      <c r="E784" t="str">
        <f>IF(tbl_SalAccts[[#This Row],[Value]]=1,"Salary",IF(tbl_SalAccts[[#This Row],[Value]]=2,"Fringe",IF(tbl_SalAccts[[#This Row],[Value]]=3,"Other","")))</f>
        <v>Other</v>
      </c>
    </row>
    <row r="785" spans="2:5">
      <c r="B785" s="17">
        <v>740300</v>
      </c>
      <c r="C785" t="s">
        <v>831</v>
      </c>
      <c r="D785">
        <v>3</v>
      </c>
      <c r="E785" t="str">
        <f>IF(tbl_SalAccts[[#This Row],[Value]]=1,"Salary",IF(tbl_SalAccts[[#This Row],[Value]]=2,"Fringe",IF(tbl_SalAccts[[#This Row],[Value]]=3,"Other","")))</f>
        <v>Other</v>
      </c>
    </row>
    <row r="786" spans="2:5">
      <c r="B786" s="17">
        <v>740301</v>
      </c>
      <c r="C786" t="s">
        <v>832</v>
      </c>
      <c r="D786">
        <v>3</v>
      </c>
      <c r="E786" t="str">
        <f>IF(tbl_SalAccts[[#This Row],[Value]]=1,"Salary",IF(tbl_SalAccts[[#This Row],[Value]]=2,"Fringe",IF(tbl_SalAccts[[#This Row],[Value]]=3,"Other","")))</f>
        <v>Other</v>
      </c>
    </row>
    <row r="787" spans="2:5">
      <c r="B787" s="17">
        <v>740302</v>
      </c>
      <c r="C787" t="s">
        <v>833</v>
      </c>
      <c r="D787">
        <v>3</v>
      </c>
      <c r="E787" t="str">
        <f>IF(tbl_SalAccts[[#This Row],[Value]]=1,"Salary",IF(tbl_SalAccts[[#This Row],[Value]]=2,"Fringe",IF(tbl_SalAccts[[#This Row],[Value]]=3,"Other","")))</f>
        <v>Other</v>
      </c>
    </row>
    <row r="788" spans="2:5">
      <c r="B788" s="17">
        <v>740303</v>
      </c>
      <c r="C788" t="s">
        <v>834</v>
      </c>
      <c r="D788">
        <v>3</v>
      </c>
      <c r="E788" t="str">
        <f>IF(tbl_SalAccts[[#This Row],[Value]]=1,"Salary",IF(tbl_SalAccts[[#This Row],[Value]]=2,"Fringe",IF(tbl_SalAccts[[#This Row],[Value]]=3,"Other","")))</f>
        <v>Other</v>
      </c>
    </row>
    <row r="789" spans="2:5">
      <c r="B789" s="17">
        <v>740304</v>
      </c>
      <c r="C789" t="s">
        <v>835</v>
      </c>
      <c r="D789">
        <v>3</v>
      </c>
      <c r="E789" t="str">
        <f>IF(tbl_SalAccts[[#This Row],[Value]]=1,"Salary",IF(tbl_SalAccts[[#This Row],[Value]]=2,"Fringe",IF(tbl_SalAccts[[#This Row],[Value]]=3,"Other","")))</f>
        <v>Other</v>
      </c>
    </row>
    <row r="790" spans="2:5">
      <c r="B790" s="17">
        <v>740305</v>
      </c>
      <c r="C790" t="s">
        <v>836</v>
      </c>
      <c r="D790">
        <v>3</v>
      </c>
      <c r="E790" t="str">
        <f>IF(tbl_SalAccts[[#This Row],[Value]]=1,"Salary",IF(tbl_SalAccts[[#This Row],[Value]]=2,"Fringe",IF(tbl_SalAccts[[#This Row],[Value]]=3,"Other","")))</f>
        <v>Other</v>
      </c>
    </row>
    <row r="791" spans="2:5">
      <c r="B791" s="17">
        <v>740306</v>
      </c>
      <c r="C791" t="s">
        <v>837</v>
      </c>
      <c r="D791">
        <v>3</v>
      </c>
      <c r="E791" t="str">
        <f>IF(tbl_SalAccts[[#This Row],[Value]]=1,"Salary",IF(tbl_SalAccts[[#This Row],[Value]]=2,"Fringe",IF(tbl_SalAccts[[#This Row],[Value]]=3,"Other","")))</f>
        <v>Other</v>
      </c>
    </row>
    <row r="792" spans="2:5">
      <c r="B792" s="17">
        <v>740307</v>
      </c>
      <c r="C792" t="s">
        <v>838</v>
      </c>
      <c r="D792">
        <v>3</v>
      </c>
      <c r="E792" t="str">
        <f>IF(tbl_SalAccts[[#This Row],[Value]]=1,"Salary",IF(tbl_SalAccts[[#This Row],[Value]]=2,"Fringe",IF(tbl_SalAccts[[#This Row],[Value]]=3,"Other","")))</f>
        <v>Other</v>
      </c>
    </row>
    <row r="793" spans="2:5">
      <c r="B793" s="17">
        <v>740308</v>
      </c>
      <c r="C793" t="s">
        <v>839</v>
      </c>
      <c r="D793">
        <v>3</v>
      </c>
      <c r="E793" t="str">
        <f>IF(tbl_SalAccts[[#This Row],[Value]]=1,"Salary",IF(tbl_SalAccts[[#This Row],[Value]]=2,"Fringe",IF(tbl_SalAccts[[#This Row],[Value]]=3,"Other","")))</f>
        <v>Other</v>
      </c>
    </row>
    <row r="794" spans="2:5">
      <c r="B794" s="17">
        <v>740309</v>
      </c>
      <c r="C794" t="s">
        <v>840</v>
      </c>
      <c r="D794">
        <v>3</v>
      </c>
      <c r="E794" t="str">
        <f>IF(tbl_SalAccts[[#This Row],[Value]]=1,"Salary",IF(tbl_SalAccts[[#This Row],[Value]]=2,"Fringe",IF(tbl_SalAccts[[#This Row],[Value]]=3,"Other","")))</f>
        <v>Other</v>
      </c>
    </row>
    <row r="795" spans="2:5">
      <c r="B795" s="17">
        <v>740310</v>
      </c>
      <c r="C795" t="s">
        <v>841</v>
      </c>
      <c r="D795">
        <v>3</v>
      </c>
      <c r="E795" t="str">
        <f>IF(tbl_SalAccts[[#This Row],[Value]]=1,"Salary",IF(tbl_SalAccts[[#This Row],[Value]]=2,"Fringe",IF(tbl_SalAccts[[#This Row],[Value]]=3,"Other","")))</f>
        <v>Other</v>
      </c>
    </row>
    <row r="796" spans="2:5">
      <c r="B796" s="17">
        <v>740311</v>
      </c>
      <c r="C796" t="s">
        <v>842</v>
      </c>
      <c r="D796">
        <v>3</v>
      </c>
      <c r="E796" t="str">
        <f>IF(tbl_SalAccts[[#This Row],[Value]]=1,"Salary",IF(tbl_SalAccts[[#This Row],[Value]]=2,"Fringe",IF(tbl_SalAccts[[#This Row],[Value]]=3,"Other","")))</f>
        <v>Other</v>
      </c>
    </row>
    <row r="797" spans="2:5">
      <c r="B797" s="17">
        <v>740350</v>
      </c>
      <c r="C797" t="s">
        <v>843</v>
      </c>
      <c r="D797">
        <v>3</v>
      </c>
      <c r="E797" t="str">
        <f>IF(tbl_SalAccts[[#This Row],[Value]]=1,"Salary",IF(tbl_SalAccts[[#This Row],[Value]]=2,"Fringe",IF(tbl_SalAccts[[#This Row],[Value]]=3,"Other","")))</f>
        <v>Other</v>
      </c>
    </row>
    <row r="798" spans="2:5">
      <c r="B798" s="17">
        <v>740351</v>
      </c>
      <c r="C798" t="s">
        <v>844</v>
      </c>
      <c r="D798">
        <v>3</v>
      </c>
      <c r="E798" t="str">
        <f>IF(tbl_SalAccts[[#This Row],[Value]]=1,"Salary",IF(tbl_SalAccts[[#This Row],[Value]]=2,"Fringe",IF(tbl_SalAccts[[#This Row],[Value]]=3,"Other","")))</f>
        <v>Other</v>
      </c>
    </row>
    <row r="799" spans="2:5">
      <c r="B799" s="17">
        <v>740352</v>
      </c>
      <c r="C799" t="s">
        <v>845</v>
      </c>
      <c r="D799">
        <v>3</v>
      </c>
      <c r="E799" t="str">
        <f>IF(tbl_SalAccts[[#This Row],[Value]]=1,"Salary",IF(tbl_SalAccts[[#This Row],[Value]]=2,"Fringe",IF(tbl_SalAccts[[#This Row],[Value]]=3,"Other","")))</f>
        <v>Other</v>
      </c>
    </row>
    <row r="800" spans="2:5">
      <c r="B800" s="17">
        <v>740353</v>
      </c>
      <c r="C800" t="s">
        <v>846</v>
      </c>
      <c r="D800">
        <v>3</v>
      </c>
      <c r="E800" t="str">
        <f>IF(tbl_SalAccts[[#This Row],[Value]]=1,"Salary",IF(tbl_SalAccts[[#This Row],[Value]]=2,"Fringe",IF(tbl_SalAccts[[#This Row],[Value]]=3,"Other","")))</f>
        <v>Other</v>
      </c>
    </row>
    <row r="801" spans="2:5">
      <c r="B801" s="17">
        <v>740354</v>
      </c>
      <c r="C801" t="s">
        <v>847</v>
      </c>
      <c r="D801">
        <v>3</v>
      </c>
      <c r="E801" t="str">
        <f>IF(tbl_SalAccts[[#This Row],[Value]]=1,"Salary",IF(tbl_SalAccts[[#This Row],[Value]]=2,"Fringe",IF(tbl_SalAccts[[#This Row],[Value]]=3,"Other","")))</f>
        <v>Other</v>
      </c>
    </row>
    <row r="802" spans="2:5">
      <c r="B802" s="17">
        <v>740355</v>
      </c>
      <c r="C802" t="s">
        <v>848</v>
      </c>
      <c r="D802">
        <v>3</v>
      </c>
      <c r="E802" t="str">
        <f>IF(tbl_SalAccts[[#This Row],[Value]]=1,"Salary",IF(tbl_SalAccts[[#This Row],[Value]]=2,"Fringe",IF(tbl_SalAccts[[#This Row],[Value]]=3,"Other","")))</f>
        <v>Other</v>
      </c>
    </row>
    <row r="803" spans="2:5">
      <c r="B803" s="17">
        <v>740356</v>
      </c>
      <c r="C803" t="s">
        <v>849</v>
      </c>
      <c r="D803">
        <v>3</v>
      </c>
      <c r="E803" t="str">
        <f>IF(tbl_SalAccts[[#This Row],[Value]]=1,"Salary",IF(tbl_SalAccts[[#This Row],[Value]]=2,"Fringe",IF(tbl_SalAccts[[#This Row],[Value]]=3,"Other","")))</f>
        <v>Other</v>
      </c>
    </row>
    <row r="804" spans="2:5">
      <c r="B804" s="17">
        <v>740451</v>
      </c>
      <c r="C804" t="s">
        <v>850</v>
      </c>
      <c r="D804">
        <v>3</v>
      </c>
      <c r="E804" t="str">
        <f>IF(tbl_SalAccts[[#This Row],[Value]]=1,"Salary",IF(tbl_SalAccts[[#This Row],[Value]]=2,"Fringe",IF(tbl_SalAccts[[#This Row],[Value]]=3,"Other","")))</f>
        <v>Other</v>
      </c>
    </row>
    <row r="805" spans="2:5">
      <c r="B805" s="17">
        <v>740452</v>
      </c>
      <c r="C805" t="s">
        <v>851</v>
      </c>
      <c r="D805">
        <v>3</v>
      </c>
      <c r="E805" t="str">
        <f>IF(tbl_SalAccts[[#This Row],[Value]]=1,"Salary",IF(tbl_SalAccts[[#This Row],[Value]]=2,"Fringe",IF(tbl_SalAccts[[#This Row],[Value]]=3,"Other","")))</f>
        <v>Other</v>
      </c>
    </row>
    <row r="806" spans="2:5">
      <c r="B806" s="17">
        <v>740453</v>
      </c>
      <c r="C806" t="s">
        <v>852</v>
      </c>
      <c r="D806">
        <v>3</v>
      </c>
      <c r="E806" t="str">
        <f>IF(tbl_SalAccts[[#This Row],[Value]]=1,"Salary",IF(tbl_SalAccts[[#This Row],[Value]]=2,"Fringe",IF(tbl_SalAccts[[#This Row],[Value]]=3,"Other","")))</f>
        <v>Other</v>
      </c>
    </row>
    <row r="807" spans="2:5">
      <c r="B807" s="17">
        <v>740500</v>
      </c>
      <c r="C807" t="s">
        <v>853</v>
      </c>
      <c r="D807">
        <v>3</v>
      </c>
      <c r="E807" t="str">
        <f>IF(tbl_SalAccts[[#This Row],[Value]]=1,"Salary",IF(tbl_SalAccts[[#This Row],[Value]]=2,"Fringe",IF(tbl_SalAccts[[#This Row],[Value]]=3,"Other","")))</f>
        <v>Other</v>
      </c>
    </row>
    <row r="808" spans="2:5">
      <c r="B808" s="17">
        <v>740501</v>
      </c>
      <c r="C808" t="s">
        <v>854</v>
      </c>
      <c r="D808">
        <v>3</v>
      </c>
      <c r="E808" t="str">
        <f>IF(tbl_SalAccts[[#This Row],[Value]]=1,"Salary",IF(tbl_SalAccts[[#This Row],[Value]]=2,"Fringe",IF(tbl_SalAccts[[#This Row],[Value]]=3,"Other","")))</f>
        <v>Other</v>
      </c>
    </row>
    <row r="809" spans="2:5">
      <c r="B809" s="17">
        <v>740502</v>
      </c>
      <c r="C809" t="s">
        <v>855</v>
      </c>
      <c r="D809">
        <v>3</v>
      </c>
      <c r="E809" t="str">
        <f>IF(tbl_SalAccts[[#This Row],[Value]]=1,"Salary",IF(tbl_SalAccts[[#This Row],[Value]]=2,"Fringe",IF(tbl_SalAccts[[#This Row],[Value]]=3,"Other","")))</f>
        <v>Other</v>
      </c>
    </row>
    <row r="810" spans="2:5">
      <c r="B810" s="17">
        <v>740503</v>
      </c>
      <c r="C810" t="s">
        <v>856</v>
      </c>
      <c r="D810">
        <v>3</v>
      </c>
      <c r="E810" t="str">
        <f>IF(tbl_SalAccts[[#This Row],[Value]]=1,"Salary",IF(tbl_SalAccts[[#This Row],[Value]]=2,"Fringe",IF(tbl_SalAccts[[#This Row],[Value]]=3,"Other","")))</f>
        <v>Other</v>
      </c>
    </row>
    <row r="811" spans="2:5">
      <c r="B811" s="17">
        <v>740504</v>
      </c>
      <c r="C811" t="s">
        <v>857</v>
      </c>
      <c r="D811">
        <v>3</v>
      </c>
      <c r="E811" t="str">
        <f>IF(tbl_SalAccts[[#This Row],[Value]]=1,"Salary",IF(tbl_SalAccts[[#This Row],[Value]]=2,"Fringe",IF(tbl_SalAccts[[#This Row],[Value]]=3,"Other","")))</f>
        <v>Other</v>
      </c>
    </row>
    <row r="812" spans="2:5">
      <c r="B812" s="17">
        <v>740521</v>
      </c>
      <c r="C812" t="s">
        <v>858</v>
      </c>
      <c r="D812">
        <v>3</v>
      </c>
      <c r="E812" t="str">
        <f>IF(tbl_SalAccts[[#This Row],[Value]]=1,"Salary",IF(tbl_SalAccts[[#This Row],[Value]]=2,"Fringe",IF(tbl_SalAccts[[#This Row],[Value]]=3,"Other","")))</f>
        <v>Other</v>
      </c>
    </row>
    <row r="813" spans="2:5">
      <c r="B813" s="17">
        <v>740522</v>
      </c>
      <c r="C813" t="s">
        <v>859</v>
      </c>
      <c r="D813">
        <v>3</v>
      </c>
      <c r="E813" t="str">
        <f>IF(tbl_SalAccts[[#This Row],[Value]]=1,"Salary",IF(tbl_SalAccts[[#This Row],[Value]]=2,"Fringe",IF(tbl_SalAccts[[#This Row],[Value]]=3,"Other","")))</f>
        <v>Other</v>
      </c>
    </row>
    <row r="814" spans="2:5">
      <c r="B814" s="17">
        <v>740523</v>
      </c>
      <c r="C814" t="s">
        <v>860</v>
      </c>
      <c r="D814">
        <v>3</v>
      </c>
      <c r="E814" t="str">
        <f>IF(tbl_SalAccts[[#This Row],[Value]]=1,"Salary",IF(tbl_SalAccts[[#This Row],[Value]]=2,"Fringe",IF(tbl_SalAccts[[#This Row],[Value]]=3,"Other","")))</f>
        <v>Other</v>
      </c>
    </row>
    <row r="815" spans="2:5">
      <c r="B815" s="17">
        <v>740524</v>
      </c>
      <c r="C815" t="s">
        <v>861</v>
      </c>
      <c r="D815">
        <v>3</v>
      </c>
      <c r="E815" t="str">
        <f>IF(tbl_SalAccts[[#This Row],[Value]]=1,"Salary",IF(tbl_SalAccts[[#This Row],[Value]]=2,"Fringe",IF(tbl_SalAccts[[#This Row],[Value]]=3,"Other","")))</f>
        <v>Other</v>
      </c>
    </row>
    <row r="816" spans="2:5">
      <c r="B816" s="17">
        <v>740540</v>
      </c>
      <c r="C816" t="s">
        <v>862</v>
      </c>
      <c r="D816">
        <v>3</v>
      </c>
      <c r="E816" t="str">
        <f>IF(tbl_SalAccts[[#This Row],[Value]]=1,"Salary",IF(tbl_SalAccts[[#This Row],[Value]]=2,"Fringe",IF(tbl_SalAccts[[#This Row],[Value]]=3,"Other","")))</f>
        <v>Other</v>
      </c>
    </row>
    <row r="817" spans="2:5">
      <c r="B817" s="17">
        <v>740541</v>
      </c>
      <c r="C817" t="s">
        <v>863</v>
      </c>
      <c r="D817">
        <v>3</v>
      </c>
      <c r="E817" t="str">
        <f>IF(tbl_SalAccts[[#This Row],[Value]]=1,"Salary",IF(tbl_SalAccts[[#This Row],[Value]]=2,"Fringe",IF(tbl_SalAccts[[#This Row],[Value]]=3,"Other","")))</f>
        <v>Other</v>
      </c>
    </row>
    <row r="818" spans="2:5">
      <c r="B818" s="17">
        <v>740542</v>
      </c>
      <c r="C818" t="s">
        <v>864</v>
      </c>
      <c r="D818">
        <v>3</v>
      </c>
      <c r="E818" t="str">
        <f>IF(tbl_SalAccts[[#This Row],[Value]]=1,"Salary",IF(tbl_SalAccts[[#This Row],[Value]]=2,"Fringe",IF(tbl_SalAccts[[#This Row],[Value]]=3,"Other","")))</f>
        <v>Other</v>
      </c>
    </row>
    <row r="819" spans="2:5">
      <c r="B819" s="17">
        <v>740543</v>
      </c>
      <c r="C819" t="s">
        <v>865</v>
      </c>
      <c r="D819">
        <v>3</v>
      </c>
      <c r="E819" t="str">
        <f>IF(tbl_SalAccts[[#This Row],[Value]]=1,"Salary",IF(tbl_SalAccts[[#This Row],[Value]]=2,"Fringe",IF(tbl_SalAccts[[#This Row],[Value]]=3,"Other","")))</f>
        <v>Other</v>
      </c>
    </row>
    <row r="820" spans="2:5">
      <c r="B820" s="17">
        <v>740544</v>
      </c>
      <c r="C820" t="s">
        <v>866</v>
      </c>
      <c r="D820">
        <v>3</v>
      </c>
      <c r="E820" t="str">
        <f>IF(tbl_SalAccts[[#This Row],[Value]]=1,"Salary",IF(tbl_SalAccts[[#This Row],[Value]]=2,"Fringe",IF(tbl_SalAccts[[#This Row],[Value]]=3,"Other","")))</f>
        <v>Other</v>
      </c>
    </row>
    <row r="821" spans="2:5">
      <c r="B821" s="17">
        <v>740551</v>
      </c>
      <c r="C821" t="s">
        <v>867</v>
      </c>
      <c r="D821">
        <v>3</v>
      </c>
      <c r="E821" t="str">
        <f>IF(tbl_SalAccts[[#This Row],[Value]]=1,"Salary",IF(tbl_SalAccts[[#This Row],[Value]]=2,"Fringe",IF(tbl_SalAccts[[#This Row],[Value]]=3,"Other","")))</f>
        <v>Other</v>
      </c>
    </row>
    <row r="822" spans="2:5">
      <c r="B822" s="17">
        <v>740571</v>
      </c>
      <c r="C822" t="s">
        <v>868</v>
      </c>
      <c r="D822">
        <v>3</v>
      </c>
      <c r="E822" t="str">
        <f>IF(tbl_SalAccts[[#This Row],[Value]]=1,"Salary",IF(tbl_SalAccts[[#This Row],[Value]]=2,"Fringe",IF(tbl_SalAccts[[#This Row],[Value]]=3,"Other","")))</f>
        <v>Other</v>
      </c>
    </row>
    <row r="823" spans="2:5">
      <c r="B823" s="17">
        <v>740601</v>
      </c>
      <c r="C823" t="s">
        <v>869</v>
      </c>
      <c r="D823">
        <v>3</v>
      </c>
      <c r="E823" t="str">
        <f>IF(tbl_SalAccts[[#This Row],[Value]]=1,"Salary",IF(tbl_SalAccts[[#This Row],[Value]]=2,"Fringe",IF(tbl_SalAccts[[#This Row],[Value]]=3,"Other","")))</f>
        <v>Other</v>
      </c>
    </row>
    <row r="824" spans="2:5">
      <c r="B824" s="17">
        <v>740602</v>
      </c>
      <c r="C824" t="s">
        <v>870</v>
      </c>
      <c r="D824">
        <v>3</v>
      </c>
      <c r="E824" t="str">
        <f>IF(tbl_SalAccts[[#This Row],[Value]]=1,"Salary",IF(tbl_SalAccts[[#This Row],[Value]]=2,"Fringe",IF(tbl_SalAccts[[#This Row],[Value]]=3,"Other","")))</f>
        <v>Other</v>
      </c>
    </row>
    <row r="825" spans="2:5">
      <c r="B825" s="17">
        <v>740603</v>
      </c>
      <c r="C825" t="s">
        <v>871</v>
      </c>
      <c r="D825">
        <v>3</v>
      </c>
      <c r="E825" t="str">
        <f>IF(tbl_SalAccts[[#This Row],[Value]]=1,"Salary",IF(tbl_SalAccts[[#This Row],[Value]]=2,"Fringe",IF(tbl_SalAccts[[#This Row],[Value]]=3,"Other","")))</f>
        <v>Other</v>
      </c>
    </row>
    <row r="826" spans="2:5">
      <c r="B826" s="17">
        <v>740604</v>
      </c>
      <c r="C826" t="s">
        <v>872</v>
      </c>
      <c r="D826">
        <v>3</v>
      </c>
      <c r="E826" t="str">
        <f>IF(tbl_SalAccts[[#This Row],[Value]]=1,"Salary",IF(tbl_SalAccts[[#This Row],[Value]]=2,"Fringe",IF(tbl_SalAccts[[#This Row],[Value]]=3,"Other","")))</f>
        <v>Other</v>
      </c>
    </row>
    <row r="827" spans="2:5">
      <c r="B827" s="17">
        <v>740700</v>
      </c>
      <c r="C827" t="s">
        <v>873</v>
      </c>
      <c r="D827">
        <v>3</v>
      </c>
      <c r="E827" t="str">
        <f>IF(tbl_SalAccts[[#This Row],[Value]]=1,"Salary",IF(tbl_SalAccts[[#This Row],[Value]]=2,"Fringe",IF(tbl_SalAccts[[#This Row],[Value]]=3,"Other","")))</f>
        <v>Other</v>
      </c>
    </row>
    <row r="828" spans="2:5">
      <c r="B828" s="17">
        <v>740703</v>
      </c>
      <c r="C828" t="s">
        <v>874</v>
      </c>
      <c r="D828">
        <v>3</v>
      </c>
      <c r="E828" t="str">
        <f>IF(tbl_SalAccts[[#This Row],[Value]]=1,"Salary",IF(tbl_SalAccts[[#This Row],[Value]]=2,"Fringe",IF(tbl_SalAccts[[#This Row],[Value]]=3,"Other","")))</f>
        <v>Other</v>
      </c>
    </row>
    <row r="829" spans="2:5">
      <c r="B829" s="17">
        <v>740704</v>
      </c>
      <c r="C829" t="s">
        <v>875</v>
      </c>
      <c r="D829">
        <v>3</v>
      </c>
      <c r="E829" t="str">
        <f>IF(tbl_SalAccts[[#This Row],[Value]]=1,"Salary",IF(tbl_SalAccts[[#This Row],[Value]]=2,"Fringe",IF(tbl_SalAccts[[#This Row],[Value]]=3,"Other","")))</f>
        <v>Other</v>
      </c>
    </row>
    <row r="830" spans="2:5">
      <c r="B830" s="17">
        <v>740705</v>
      </c>
      <c r="C830" t="s">
        <v>876</v>
      </c>
      <c r="D830">
        <v>3</v>
      </c>
      <c r="E830" t="str">
        <f>IF(tbl_SalAccts[[#This Row],[Value]]=1,"Salary",IF(tbl_SalAccts[[#This Row],[Value]]=2,"Fringe",IF(tbl_SalAccts[[#This Row],[Value]]=3,"Other","")))</f>
        <v>Other</v>
      </c>
    </row>
    <row r="831" spans="2:5">
      <c r="B831" s="17">
        <v>740706</v>
      </c>
      <c r="C831" t="s">
        <v>877</v>
      </c>
      <c r="D831">
        <v>3</v>
      </c>
      <c r="E831" t="str">
        <f>IF(tbl_SalAccts[[#This Row],[Value]]=1,"Salary",IF(tbl_SalAccts[[#This Row],[Value]]=2,"Fringe",IF(tbl_SalAccts[[#This Row],[Value]]=3,"Other","")))</f>
        <v>Other</v>
      </c>
    </row>
    <row r="832" spans="2:5">
      <c r="B832" s="17">
        <v>740707</v>
      </c>
      <c r="C832" t="s">
        <v>878</v>
      </c>
      <c r="D832">
        <v>3</v>
      </c>
      <c r="E832" t="str">
        <f>IF(tbl_SalAccts[[#This Row],[Value]]=1,"Salary",IF(tbl_SalAccts[[#This Row],[Value]]=2,"Fringe",IF(tbl_SalAccts[[#This Row],[Value]]=3,"Other","")))</f>
        <v>Other</v>
      </c>
    </row>
    <row r="833" spans="2:5">
      <c r="B833" s="17">
        <v>740708</v>
      </c>
      <c r="C833" t="s">
        <v>879</v>
      </c>
      <c r="D833">
        <v>3</v>
      </c>
      <c r="E833" t="str">
        <f>IF(tbl_SalAccts[[#This Row],[Value]]=1,"Salary",IF(tbl_SalAccts[[#This Row],[Value]]=2,"Fringe",IF(tbl_SalAccts[[#This Row],[Value]]=3,"Other","")))</f>
        <v>Other</v>
      </c>
    </row>
    <row r="834" spans="2:5">
      <c r="B834" s="17">
        <v>740709</v>
      </c>
      <c r="C834" t="s">
        <v>880</v>
      </c>
      <c r="D834">
        <v>3</v>
      </c>
      <c r="E834" t="str">
        <f>IF(tbl_SalAccts[[#This Row],[Value]]=1,"Salary",IF(tbl_SalAccts[[#This Row],[Value]]=2,"Fringe",IF(tbl_SalAccts[[#This Row],[Value]]=3,"Other","")))</f>
        <v>Other</v>
      </c>
    </row>
    <row r="835" spans="2:5">
      <c r="B835" s="17">
        <v>740710</v>
      </c>
      <c r="C835" t="s">
        <v>881</v>
      </c>
      <c r="D835">
        <v>3</v>
      </c>
      <c r="E835" t="str">
        <f>IF(tbl_SalAccts[[#This Row],[Value]]=1,"Salary",IF(tbl_SalAccts[[#This Row],[Value]]=2,"Fringe",IF(tbl_SalAccts[[#This Row],[Value]]=3,"Other","")))</f>
        <v>Other</v>
      </c>
    </row>
    <row r="836" spans="2:5">
      <c r="B836" s="17">
        <v>740711</v>
      </c>
      <c r="C836" t="s">
        <v>882</v>
      </c>
      <c r="D836">
        <v>3</v>
      </c>
      <c r="E836" t="str">
        <f>IF(tbl_SalAccts[[#This Row],[Value]]=1,"Salary",IF(tbl_SalAccts[[#This Row],[Value]]=2,"Fringe",IF(tbl_SalAccts[[#This Row],[Value]]=3,"Other","")))</f>
        <v>Other</v>
      </c>
    </row>
    <row r="837" spans="2:5">
      <c r="B837" s="17">
        <v>740712</v>
      </c>
      <c r="C837" t="s">
        <v>883</v>
      </c>
      <c r="D837">
        <v>3</v>
      </c>
      <c r="E837" t="str">
        <f>IF(tbl_SalAccts[[#This Row],[Value]]=1,"Salary",IF(tbl_SalAccts[[#This Row],[Value]]=2,"Fringe",IF(tbl_SalAccts[[#This Row],[Value]]=3,"Other","")))</f>
        <v>Other</v>
      </c>
    </row>
    <row r="838" spans="2:5">
      <c r="B838" s="17">
        <v>740715</v>
      </c>
      <c r="C838" t="s">
        <v>884</v>
      </c>
      <c r="D838">
        <v>3</v>
      </c>
      <c r="E838" t="str">
        <f>IF(tbl_SalAccts[[#This Row],[Value]]=1,"Salary",IF(tbl_SalAccts[[#This Row],[Value]]=2,"Fringe",IF(tbl_SalAccts[[#This Row],[Value]]=3,"Other","")))</f>
        <v>Other</v>
      </c>
    </row>
    <row r="839" spans="2:5">
      <c r="B839" s="17">
        <v>740719</v>
      </c>
      <c r="C839" t="s">
        <v>885</v>
      </c>
      <c r="D839">
        <v>3</v>
      </c>
      <c r="E839" t="str">
        <f>IF(tbl_SalAccts[[#This Row],[Value]]=1,"Salary",IF(tbl_SalAccts[[#This Row],[Value]]=2,"Fringe",IF(tbl_SalAccts[[#This Row],[Value]]=3,"Other","")))</f>
        <v>Other</v>
      </c>
    </row>
    <row r="840" spans="2:5">
      <c r="B840" s="17">
        <v>740720</v>
      </c>
      <c r="C840" t="s">
        <v>886</v>
      </c>
      <c r="D840">
        <v>3</v>
      </c>
      <c r="E840" t="str">
        <f>IF(tbl_SalAccts[[#This Row],[Value]]=1,"Salary",IF(tbl_SalAccts[[#This Row],[Value]]=2,"Fringe",IF(tbl_SalAccts[[#This Row],[Value]]=3,"Other","")))</f>
        <v>Other</v>
      </c>
    </row>
    <row r="841" spans="2:5">
      <c r="B841" s="17">
        <v>740721</v>
      </c>
      <c r="C841" t="s">
        <v>887</v>
      </c>
      <c r="D841">
        <v>3</v>
      </c>
      <c r="E841" t="str">
        <f>IF(tbl_SalAccts[[#This Row],[Value]]=1,"Salary",IF(tbl_SalAccts[[#This Row],[Value]]=2,"Fringe",IF(tbl_SalAccts[[#This Row],[Value]]=3,"Other","")))</f>
        <v>Other</v>
      </c>
    </row>
    <row r="842" spans="2:5">
      <c r="B842" s="17">
        <v>740722</v>
      </c>
      <c r="C842" t="s">
        <v>888</v>
      </c>
      <c r="D842">
        <v>3</v>
      </c>
      <c r="E842" t="str">
        <f>IF(tbl_SalAccts[[#This Row],[Value]]=1,"Salary",IF(tbl_SalAccts[[#This Row],[Value]]=2,"Fringe",IF(tbl_SalAccts[[#This Row],[Value]]=3,"Other","")))</f>
        <v>Other</v>
      </c>
    </row>
    <row r="843" spans="2:5">
      <c r="B843" s="17">
        <v>740730</v>
      </c>
      <c r="C843" t="s">
        <v>889</v>
      </c>
      <c r="D843">
        <v>3</v>
      </c>
      <c r="E843" t="str">
        <f>IF(tbl_SalAccts[[#This Row],[Value]]=1,"Salary",IF(tbl_SalAccts[[#This Row],[Value]]=2,"Fringe",IF(tbl_SalAccts[[#This Row],[Value]]=3,"Other","")))</f>
        <v>Other</v>
      </c>
    </row>
    <row r="844" spans="2:5">
      <c r="B844" s="17">
        <v>740741</v>
      </c>
      <c r="C844" t="s">
        <v>890</v>
      </c>
      <c r="D844">
        <v>3</v>
      </c>
      <c r="E844" t="str">
        <f>IF(tbl_SalAccts[[#This Row],[Value]]=1,"Salary",IF(tbl_SalAccts[[#This Row],[Value]]=2,"Fringe",IF(tbl_SalAccts[[#This Row],[Value]]=3,"Other","")))</f>
        <v>Other</v>
      </c>
    </row>
    <row r="845" spans="2:5">
      <c r="B845" s="17">
        <v>740742</v>
      </c>
      <c r="C845" t="s">
        <v>891</v>
      </c>
      <c r="D845">
        <v>3</v>
      </c>
      <c r="E845" t="str">
        <f>IF(tbl_SalAccts[[#This Row],[Value]]=1,"Salary",IF(tbl_SalAccts[[#This Row],[Value]]=2,"Fringe",IF(tbl_SalAccts[[#This Row],[Value]]=3,"Other","")))</f>
        <v>Other</v>
      </c>
    </row>
    <row r="846" spans="2:5">
      <c r="B846" s="17">
        <v>740802</v>
      </c>
      <c r="C846" t="s">
        <v>892</v>
      </c>
      <c r="D846">
        <v>3</v>
      </c>
      <c r="E846" t="str">
        <f>IF(tbl_SalAccts[[#This Row],[Value]]=1,"Salary",IF(tbl_SalAccts[[#This Row],[Value]]=2,"Fringe",IF(tbl_SalAccts[[#This Row],[Value]]=3,"Other","")))</f>
        <v>Other</v>
      </c>
    </row>
    <row r="847" spans="2:5">
      <c r="B847" s="17">
        <v>740803</v>
      </c>
      <c r="C847" t="s">
        <v>893</v>
      </c>
      <c r="D847">
        <v>3</v>
      </c>
      <c r="E847" t="str">
        <f>IF(tbl_SalAccts[[#This Row],[Value]]=1,"Salary",IF(tbl_SalAccts[[#This Row],[Value]]=2,"Fringe",IF(tbl_SalAccts[[#This Row],[Value]]=3,"Other","")))</f>
        <v>Other</v>
      </c>
    </row>
    <row r="848" spans="2:5">
      <c r="B848" s="17">
        <v>740804</v>
      </c>
      <c r="C848" t="s">
        <v>894</v>
      </c>
      <c r="D848">
        <v>3</v>
      </c>
      <c r="E848" t="str">
        <f>IF(tbl_SalAccts[[#This Row],[Value]]=1,"Salary",IF(tbl_SalAccts[[#This Row],[Value]]=2,"Fringe",IF(tbl_SalAccts[[#This Row],[Value]]=3,"Other","")))</f>
        <v>Other</v>
      </c>
    </row>
    <row r="849" spans="2:5">
      <c r="B849" s="17">
        <v>740811</v>
      </c>
      <c r="C849" t="s">
        <v>895</v>
      </c>
      <c r="D849">
        <v>3</v>
      </c>
      <c r="E849" t="str">
        <f>IF(tbl_SalAccts[[#This Row],[Value]]=1,"Salary",IF(tbl_SalAccts[[#This Row],[Value]]=2,"Fringe",IF(tbl_SalAccts[[#This Row],[Value]]=3,"Other","")))</f>
        <v>Other</v>
      </c>
    </row>
    <row r="850" spans="2:5">
      <c r="B850" s="17">
        <v>740821</v>
      </c>
      <c r="C850" t="s">
        <v>896</v>
      </c>
      <c r="D850">
        <v>3</v>
      </c>
      <c r="E850" t="str">
        <f>IF(tbl_SalAccts[[#This Row],[Value]]=1,"Salary",IF(tbl_SalAccts[[#This Row],[Value]]=2,"Fringe",IF(tbl_SalAccts[[#This Row],[Value]]=3,"Other","")))</f>
        <v>Other</v>
      </c>
    </row>
    <row r="851" spans="2:5">
      <c r="B851" s="17">
        <v>740822</v>
      </c>
      <c r="C851" t="s">
        <v>897</v>
      </c>
      <c r="D851">
        <v>3</v>
      </c>
      <c r="E851" t="str">
        <f>IF(tbl_SalAccts[[#This Row],[Value]]=1,"Salary",IF(tbl_SalAccts[[#This Row],[Value]]=2,"Fringe",IF(tbl_SalAccts[[#This Row],[Value]]=3,"Other","")))</f>
        <v>Other</v>
      </c>
    </row>
    <row r="852" spans="2:5">
      <c r="B852" s="17">
        <v>740823</v>
      </c>
      <c r="C852" t="s">
        <v>898</v>
      </c>
      <c r="D852">
        <v>3</v>
      </c>
      <c r="E852" t="str">
        <f>IF(tbl_SalAccts[[#This Row],[Value]]=1,"Salary",IF(tbl_SalAccts[[#This Row],[Value]]=2,"Fringe",IF(tbl_SalAccts[[#This Row],[Value]]=3,"Other","")))</f>
        <v>Other</v>
      </c>
    </row>
    <row r="853" spans="2:5">
      <c r="B853" s="17">
        <v>740824</v>
      </c>
      <c r="C853" t="s">
        <v>899</v>
      </c>
      <c r="D853">
        <v>3</v>
      </c>
      <c r="E853" t="str">
        <f>IF(tbl_SalAccts[[#This Row],[Value]]=1,"Salary",IF(tbl_SalAccts[[#This Row],[Value]]=2,"Fringe",IF(tbl_SalAccts[[#This Row],[Value]]=3,"Other","")))</f>
        <v>Other</v>
      </c>
    </row>
    <row r="854" spans="2:5">
      <c r="B854" s="17">
        <v>740831</v>
      </c>
      <c r="C854" t="s">
        <v>900</v>
      </c>
      <c r="D854">
        <v>3</v>
      </c>
      <c r="E854" t="str">
        <f>IF(tbl_SalAccts[[#This Row],[Value]]=1,"Salary",IF(tbl_SalAccts[[#This Row],[Value]]=2,"Fringe",IF(tbl_SalAccts[[#This Row],[Value]]=3,"Other","")))</f>
        <v>Other</v>
      </c>
    </row>
    <row r="855" spans="2:5">
      <c r="B855" s="17">
        <v>740832</v>
      </c>
      <c r="C855" t="s">
        <v>901</v>
      </c>
      <c r="D855">
        <v>3</v>
      </c>
      <c r="E855" t="str">
        <f>IF(tbl_SalAccts[[#This Row],[Value]]=1,"Salary",IF(tbl_SalAccts[[#This Row],[Value]]=2,"Fringe",IF(tbl_SalAccts[[#This Row],[Value]]=3,"Other","")))</f>
        <v>Other</v>
      </c>
    </row>
    <row r="856" spans="2:5">
      <c r="B856" s="17">
        <v>740841</v>
      </c>
      <c r="C856" t="s">
        <v>902</v>
      </c>
      <c r="D856">
        <v>3</v>
      </c>
      <c r="E856" t="str">
        <f>IF(tbl_SalAccts[[#This Row],[Value]]=1,"Salary",IF(tbl_SalAccts[[#This Row],[Value]]=2,"Fringe",IF(tbl_SalAccts[[#This Row],[Value]]=3,"Other","")))</f>
        <v>Other</v>
      </c>
    </row>
    <row r="857" spans="2:5">
      <c r="B857" s="17">
        <v>740852</v>
      </c>
      <c r="C857" t="s">
        <v>903</v>
      </c>
      <c r="D857">
        <v>3</v>
      </c>
      <c r="E857" t="str">
        <f>IF(tbl_SalAccts[[#This Row],[Value]]=1,"Salary",IF(tbl_SalAccts[[#This Row],[Value]]=2,"Fringe",IF(tbl_SalAccts[[#This Row],[Value]]=3,"Other","")))</f>
        <v>Other</v>
      </c>
    </row>
    <row r="858" spans="2:5">
      <c r="B858" s="17">
        <v>740901</v>
      </c>
      <c r="C858" t="s">
        <v>904</v>
      </c>
      <c r="D858">
        <v>3</v>
      </c>
      <c r="E858" t="str">
        <f>IF(tbl_SalAccts[[#This Row],[Value]]=1,"Salary",IF(tbl_SalAccts[[#This Row],[Value]]=2,"Fringe",IF(tbl_SalAccts[[#This Row],[Value]]=3,"Other","")))</f>
        <v>Other</v>
      </c>
    </row>
    <row r="859" spans="2:5">
      <c r="B859" s="17">
        <v>740902</v>
      </c>
      <c r="C859" t="s">
        <v>905</v>
      </c>
      <c r="D859">
        <v>3</v>
      </c>
      <c r="E859" t="str">
        <f>IF(tbl_SalAccts[[#This Row],[Value]]=1,"Salary",IF(tbl_SalAccts[[#This Row],[Value]]=2,"Fringe",IF(tbl_SalAccts[[#This Row],[Value]]=3,"Other","")))</f>
        <v>Other</v>
      </c>
    </row>
    <row r="860" spans="2:5">
      <c r="B860" s="17">
        <v>740903</v>
      </c>
      <c r="C860" t="s">
        <v>906</v>
      </c>
      <c r="D860">
        <v>3</v>
      </c>
      <c r="E860" t="str">
        <f>IF(tbl_SalAccts[[#This Row],[Value]]=1,"Salary",IF(tbl_SalAccts[[#This Row],[Value]]=2,"Fringe",IF(tbl_SalAccts[[#This Row],[Value]]=3,"Other","")))</f>
        <v>Other</v>
      </c>
    </row>
    <row r="861" spans="2:5">
      <c r="B861" s="17">
        <v>740904</v>
      </c>
      <c r="C861" t="s">
        <v>907</v>
      </c>
      <c r="D861">
        <v>3</v>
      </c>
      <c r="E861" t="str">
        <f>IF(tbl_SalAccts[[#This Row],[Value]]=1,"Salary",IF(tbl_SalAccts[[#This Row],[Value]]=2,"Fringe",IF(tbl_SalAccts[[#This Row],[Value]]=3,"Other","")))</f>
        <v>Other</v>
      </c>
    </row>
    <row r="862" spans="2:5">
      <c r="B862" s="17">
        <v>740905</v>
      </c>
      <c r="C862" t="s">
        <v>908</v>
      </c>
      <c r="D862">
        <v>3</v>
      </c>
      <c r="E862" t="str">
        <f>IF(tbl_SalAccts[[#This Row],[Value]]=1,"Salary",IF(tbl_SalAccts[[#This Row],[Value]]=2,"Fringe",IF(tbl_SalAccts[[#This Row],[Value]]=3,"Other","")))</f>
        <v>Other</v>
      </c>
    </row>
    <row r="863" spans="2:5">
      <c r="B863" s="17">
        <v>740906</v>
      </c>
      <c r="C863" t="s">
        <v>909</v>
      </c>
      <c r="D863">
        <v>3</v>
      </c>
      <c r="E863" t="str">
        <f>IF(tbl_SalAccts[[#This Row],[Value]]=1,"Salary",IF(tbl_SalAccts[[#This Row],[Value]]=2,"Fringe",IF(tbl_SalAccts[[#This Row],[Value]]=3,"Other","")))</f>
        <v>Other</v>
      </c>
    </row>
    <row r="864" spans="2:5">
      <c r="B864" s="17">
        <v>740907</v>
      </c>
      <c r="C864" t="s">
        <v>910</v>
      </c>
      <c r="D864">
        <v>3</v>
      </c>
      <c r="E864" t="str">
        <f>IF(tbl_SalAccts[[#This Row],[Value]]=1,"Salary",IF(tbl_SalAccts[[#This Row],[Value]]=2,"Fringe",IF(tbl_SalAccts[[#This Row],[Value]]=3,"Other","")))</f>
        <v>Other</v>
      </c>
    </row>
    <row r="865" spans="2:5">
      <c r="B865" s="17">
        <v>740908</v>
      </c>
      <c r="C865" t="s">
        <v>911</v>
      </c>
      <c r="D865">
        <v>3</v>
      </c>
      <c r="E865" t="str">
        <f>IF(tbl_SalAccts[[#This Row],[Value]]=1,"Salary",IF(tbl_SalAccts[[#This Row],[Value]]=2,"Fringe",IF(tbl_SalAccts[[#This Row],[Value]]=3,"Other","")))</f>
        <v>Other</v>
      </c>
    </row>
    <row r="866" spans="2:5">
      <c r="B866" s="17">
        <v>740909</v>
      </c>
      <c r="C866" t="s">
        <v>912</v>
      </c>
      <c r="D866">
        <v>3</v>
      </c>
      <c r="E866" t="str">
        <f>IF(tbl_SalAccts[[#This Row],[Value]]=1,"Salary",IF(tbl_SalAccts[[#This Row],[Value]]=2,"Fringe",IF(tbl_SalAccts[[#This Row],[Value]]=3,"Other","")))</f>
        <v>Other</v>
      </c>
    </row>
    <row r="867" spans="2:5">
      <c r="B867" s="17">
        <v>740910</v>
      </c>
      <c r="C867" t="s">
        <v>913</v>
      </c>
      <c r="D867">
        <v>3</v>
      </c>
      <c r="E867" t="str">
        <f>IF(tbl_SalAccts[[#This Row],[Value]]=1,"Salary",IF(tbl_SalAccts[[#This Row],[Value]]=2,"Fringe",IF(tbl_SalAccts[[#This Row],[Value]]=3,"Other","")))</f>
        <v>Other</v>
      </c>
    </row>
    <row r="868" spans="2:5">
      <c r="B868" s="17">
        <v>740911</v>
      </c>
      <c r="C868" t="s">
        <v>914</v>
      </c>
      <c r="D868">
        <v>3</v>
      </c>
      <c r="E868" t="str">
        <f>IF(tbl_SalAccts[[#This Row],[Value]]=1,"Salary",IF(tbl_SalAccts[[#This Row],[Value]]=2,"Fringe",IF(tbl_SalAccts[[#This Row],[Value]]=3,"Other","")))</f>
        <v>Other</v>
      </c>
    </row>
    <row r="869" spans="2:5">
      <c r="B869" s="17">
        <v>740912</v>
      </c>
      <c r="C869" t="s">
        <v>915</v>
      </c>
      <c r="D869">
        <v>3</v>
      </c>
      <c r="E869" t="str">
        <f>IF(tbl_SalAccts[[#This Row],[Value]]=1,"Salary",IF(tbl_SalAccts[[#This Row],[Value]]=2,"Fringe",IF(tbl_SalAccts[[#This Row],[Value]]=3,"Other","")))</f>
        <v>Other</v>
      </c>
    </row>
    <row r="870" spans="2:5">
      <c r="B870" s="17">
        <v>740913</v>
      </c>
      <c r="C870" t="s">
        <v>916</v>
      </c>
      <c r="D870">
        <v>3</v>
      </c>
      <c r="E870" t="str">
        <f>IF(tbl_SalAccts[[#This Row],[Value]]=1,"Salary",IF(tbl_SalAccts[[#This Row],[Value]]=2,"Fringe",IF(tbl_SalAccts[[#This Row],[Value]]=3,"Other","")))</f>
        <v>Other</v>
      </c>
    </row>
    <row r="871" spans="2:5">
      <c r="B871" s="17">
        <v>740914</v>
      </c>
      <c r="C871" t="s">
        <v>917</v>
      </c>
      <c r="D871">
        <v>3</v>
      </c>
      <c r="E871" t="str">
        <f>IF(tbl_SalAccts[[#This Row],[Value]]=1,"Salary",IF(tbl_SalAccts[[#This Row],[Value]]=2,"Fringe",IF(tbl_SalAccts[[#This Row],[Value]]=3,"Other","")))</f>
        <v>Other</v>
      </c>
    </row>
    <row r="872" spans="2:5">
      <c r="B872" s="17">
        <v>740915</v>
      </c>
      <c r="C872" t="s">
        <v>918</v>
      </c>
      <c r="D872">
        <v>3</v>
      </c>
      <c r="E872" t="str">
        <f>IF(tbl_SalAccts[[#This Row],[Value]]=1,"Salary",IF(tbl_SalAccts[[#This Row],[Value]]=2,"Fringe",IF(tbl_SalAccts[[#This Row],[Value]]=3,"Other","")))</f>
        <v>Other</v>
      </c>
    </row>
    <row r="873" spans="2:5">
      <c r="B873" s="17">
        <v>740916</v>
      </c>
      <c r="C873" t="s">
        <v>919</v>
      </c>
      <c r="D873">
        <v>3</v>
      </c>
      <c r="E873" t="str">
        <f>IF(tbl_SalAccts[[#This Row],[Value]]=1,"Salary",IF(tbl_SalAccts[[#This Row],[Value]]=2,"Fringe",IF(tbl_SalAccts[[#This Row],[Value]]=3,"Other","")))</f>
        <v>Other</v>
      </c>
    </row>
    <row r="874" spans="2:5">
      <c r="B874" s="17">
        <v>740917</v>
      </c>
      <c r="C874" t="s">
        <v>920</v>
      </c>
      <c r="D874">
        <v>3</v>
      </c>
      <c r="E874" t="str">
        <f>IF(tbl_SalAccts[[#This Row],[Value]]=1,"Salary",IF(tbl_SalAccts[[#This Row],[Value]]=2,"Fringe",IF(tbl_SalAccts[[#This Row],[Value]]=3,"Other","")))</f>
        <v>Other</v>
      </c>
    </row>
    <row r="875" spans="2:5">
      <c r="B875" s="17">
        <v>740918</v>
      </c>
      <c r="C875" t="s">
        <v>921</v>
      </c>
      <c r="D875">
        <v>3</v>
      </c>
      <c r="E875" t="str">
        <f>IF(tbl_SalAccts[[#This Row],[Value]]=1,"Salary",IF(tbl_SalAccts[[#This Row],[Value]]=2,"Fringe",IF(tbl_SalAccts[[#This Row],[Value]]=3,"Other","")))</f>
        <v>Other</v>
      </c>
    </row>
    <row r="876" spans="2:5">
      <c r="B876" s="17">
        <v>740919</v>
      </c>
      <c r="C876" t="s">
        <v>922</v>
      </c>
      <c r="D876">
        <v>3</v>
      </c>
      <c r="E876" t="str">
        <f>IF(tbl_SalAccts[[#This Row],[Value]]=1,"Salary",IF(tbl_SalAccts[[#This Row],[Value]]=2,"Fringe",IF(tbl_SalAccts[[#This Row],[Value]]=3,"Other","")))</f>
        <v>Other</v>
      </c>
    </row>
    <row r="877" spans="2:5">
      <c r="B877" s="17">
        <v>740920</v>
      </c>
      <c r="C877" t="s">
        <v>923</v>
      </c>
      <c r="D877">
        <v>3</v>
      </c>
      <c r="E877" t="str">
        <f>IF(tbl_SalAccts[[#This Row],[Value]]=1,"Salary",IF(tbl_SalAccts[[#This Row],[Value]]=2,"Fringe",IF(tbl_SalAccts[[#This Row],[Value]]=3,"Other","")))</f>
        <v>Other</v>
      </c>
    </row>
    <row r="878" spans="2:5">
      <c r="B878" s="17">
        <v>740921</v>
      </c>
      <c r="C878" t="s">
        <v>924</v>
      </c>
      <c r="D878">
        <v>3</v>
      </c>
      <c r="E878" t="str">
        <f>IF(tbl_SalAccts[[#This Row],[Value]]=1,"Salary",IF(tbl_SalAccts[[#This Row],[Value]]=2,"Fringe",IF(tbl_SalAccts[[#This Row],[Value]]=3,"Other","")))</f>
        <v>Other</v>
      </c>
    </row>
    <row r="879" spans="2:5">
      <c r="B879" s="17">
        <v>740922</v>
      </c>
      <c r="C879" t="s">
        <v>925</v>
      </c>
      <c r="D879">
        <v>3</v>
      </c>
      <c r="E879" t="str">
        <f>IF(tbl_SalAccts[[#This Row],[Value]]=1,"Salary",IF(tbl_SalAccts[[#This Row],[Value]]=2,"Fringe",IF(tbl_SalAccts[[#This Row],[Value]]=3,"Other","")))</f>
        <v>Other</v>
      </c>
    </row>
    <row r="880" spans="2:5">
      <c r="B880" s="17">
        <v>740923</v>
      </c>
      <c r="C880" t="s">
        <v>926</v>
      </c>
      <c r="D880">
        <v>3</v>
      </c>
      <c r="E880" t="str">
        <f>IF(tbl_SalAccts[[#This Row],[Value]]=1,"Salary",IF(tbl_SalAccts[[#This Row],[Value]]=2,"Fringe",IF(tbl_SalAccts[[#This Row],[Value]]=3,"Other","")))</f>
        <v>Other</v>
      </c>
    </row>
    <row r="881" spans="2:5">
      <c r="B881" s="17">
        <v>740924</v>
      </c>
      <c r="C881" t="s">
        <v>927</v>
      </c>
      <c r="D881">
        <v>3</v>
      </c>
      <c r="E881" t="str">
        <f>IF(tbl_SalAccts[[#This Row],[Value]]=1,"Salary",IF(tbl_SalAccts[[#This Row],[Value]]=2,"Fringe",IF(tbl_SalAccts[[#This Row],[Value]]=3,"Other","")))</f>
        <v>Other</v>
      </c>
    </row>
    <row r="882" spans="2:5">
      <c r="B882" s="17">
        <v>740930</v>
      </c>
      <c r="C882" t="s">
        <v>928</v>
      </c>
      <c r="D882">
        <v>3</v>
      </c>
      <c r="E882" t="str">
        <f>IF(tbl_SalAccts[[#This Row],[Value]]=1,"Salary",IF(tbl_SalAccts[[#This Row],[Value]]=2,"Fringe",IF(tbl_SalAccts[[#This Row],[Value]]=3,"Other","")))</f>
        <v>Other</v>
      </c>
    </row>
    <row r="883" spans="2:5">
      <c r="B883" s="17">
        <v>741000</v>
      </c>
      <c r="C883" t="s">
        <v>929</v>
      </c>
      <c r="D883">
        <v>3</v>
      </c>
      <c r="E883" t="str">
        <f>IF(tbl_SalAccts[[#This Row],[Value]]=1,"Salary",IF(tbl_SalAccts[[#This Row],[Value]]=2,"Fringe",IF(tbl_SalAccts[[#This Row],[Value]]=3,"Other","")))</f>
        <v>Other</v>
      </c>
    </row>
    <row r="884" spans="2:5">
      <c r="B884" s="17">
        <v>741001</v>
      </c>
      <c r="C884" t="s">
        <v>930</v>
      </c>
      <c r="D884">
        <v>3</v>
      </c>
      <c r="E884" t="str">
        <f>IF(tbl_SalAccts[[#This Row],[Value]]=1,"Salary",IF(tbl_SalAccts[[#This Row],[Value]]=2,"Fringe",IF(tbl_SalAccts[[#This Row],[Value]]=3,"Other","")))</f>
        <v>Other</v>
      </c>
    </row>
    <row r="885" spans="2:5">
      <c r="B885" s="17">
        <v>741002</v>
      </c>
      <c r="C885" t="s">
        <v>931</v>
      </c>
      <c r="D885">
        <v>3</v>
      </c>
      <c r="E885" t="str">
        <f>IF(tbl_SalAccts[[#This Row],[Value]]=1,"Salary",IF(tbl_SalAccts[[#This Row],[Value]]=2,"Fringe",IF(tbl_SalAccts[[#This Row],[Value]]=3,"Other","")))</f>
        <v>Other</v>
      </c>
    </row>
    <row r="886" spans="2:5">
      <c r="B886" s="17">
        <v>741003</v>
      </c>
      <c r="C886" t="s">
        <v>932</v>
      </c>
      <c r="D886">
        <v>3</v>
      </c>
      <c r="E886" t="str">
        <f>IF(tbl_SalAccts[[#This Row],[Value]]=1,"Salary",IF(tbl_SalAccts[[#This Row],[Value]]=2,"Fringe",IF(tbl_SalAccts[[#This Row],[Value]]=3,"Other","")))</f>
        <v>Other</v>
      </c>
    </row>
    <row r="887" spans="2:5">
      <c r="B887" s="17">
        <v>741004</v>
      </c>
      <c r="C887" t="s">
        <v>933</v>
      </c>
      <c r="D887">
        <v>3</v>
      </c>
      <c r="E887" t="str">
        <f>IF(tbl_SalAccts[[#This Row],[Value]]=1,"Salary",IF(tbl_SalAccts[[#This Row],[Value]]=2,"Fringe",IF(tbl_SalAccts[[#This Row],[Value]]=3,"Other","")))</f>
        <v>Other</v>
      </c>
    </row>
    <row r="888" spans="2:5">
      <c r="B888" s="17">
        <v>741005</v>
      </c>
      <c r="C888" t="s">
        <v>934</v>
      </c>
      <c r="D888">
        <v>3</v>
      </c>
      <c r="E888" t="str">
        <f>IF(tbl_SalAccts[[#This Row],[Value]]=1,"Salary",IF(tbl_SalAccts[[#This Row],[Value]]=2,"Fringe",IF(tbl_SalAccts[[#This Row],[Value]]=3,"Other","")))</f>
        <v>Other</v>
      </c>
    </row>
    <row r="889" spans="2:5">
      <c r="B889" s="17">
        <v>741006</v>
      </c>
      <c r="C889" t="s">
        <v>935</v>
      </c>
      <c r="D889">
        <v>3</v>
      </c>
      <c r="E889" t="str">
        <f>IF(tbl_SalAccts[[#This Row],[Value]]=1,"Salary",IF(tbl_SalAccts[[#This Row],[Value]]=2,"Fringe",IF(tbl_SalAccts[[#This Row],[Value]]=3,"Other","")))</f>
        <v>Other</v>
      </c>
    </row>
    <row r="890" spans="2:5">
      <c r="B890" s="17">
        <v>741007</v>
      </c>
      <c r="C890" t="s">
        <v>936</v>
      </c>
      <c r="D890">
        <v>3</v>
      </c>
      <c r="E890" t="str">
        <f>IF(tbl_SalAccts[[#This Row],[Value]]=1,"Salary",IF(tbl_SalAccts[[#This Row],[Value]]=2,"Fringe",IF(tbl_SalAccts[[#This Row],[Value]]=3,"Other","")))</f>
        <v>Other</v>
      </c>
    </row>
    <row r="891" spans="2:5">
      <c r="B891" s="17">
        <v>741008</v>
      </c>
      <c r="C891" t="s">
        <v>937</v>
      </c>
      <c r="D891">
        <v>3</v>
      </c>
      <c r="E891" t="str">
        <f>IF(tbl_SalAccts[[#This Row],[Value]]=1,"Salary",IF(tbl_SalAccts[[#This Row],[Value]]=2,"Fringe",IF(tbl_SalAccts[[#This Row],[Value]]=3,"Other","")))</f>
        <v>Other</v>
      </c>
    </row>
    <row r="892" spans="2:5">
      <c r="B892" s="17">
        <v>741009</v>
      </c>
      <c r="C892" t="s">
        <v>938</v>
      </c>
      <c r="D892">
        <v>3</v>
      </c>
      <c r="E892" t="str">
        <f>IF(tbl_SalAccts[[#This Row],[Value]]=1,"Salary",IF(tbl_SalAccts[[#This Row],[Value]]=2,"Fringe",IF(tbl_SalAccts[[#This Row],[Value]]=3,"Other","")))</f>
        <v>Other</v>
      </c>
    </row>
    <row r="893" spans="2:5">
      <c r="B893" s="17">
        <v>741010</v>
      </c>
      <c r="C893" t="s">
        <v>939</v>
      </c>
      <c r="D893">
        <v>3</v>
      </c>
      <c r="E893" t="str">
        <f>IF(tbl_SalAccts[[#This Row],[Value]]=1,"Salary",IF(tbl_SalAccts[[#This Row],[Value]]=2,"Fringe",IF(tbl_SalAccts[[#This Row],[Value]]=3,"Other","")))</f>
        <v>Other</v>
      </c>
    </row>
    <row r="894" spans="2:5">
      <c r="B894" s="17">
        <v>741011</v>
      </c>
      <c r="C894" t="s">
        <v>940</v>
      </c>
      <c r="D894">
        <v>3</v>
      </c>
      <c r="E894" t="str">
        <f>IF(tbl_SalAccts[[#This Row],[Value]]=1,"Salary",IF(tbl_SalAccts[[#This Row],[Value]]=2,"Fringe",IF(tbl_SalAccts[[#This Row],[Value]]=3,"Other","")))</f>
        <v>Other</v>
      </c>
    </row>
    <row r="895" spans="2:5">
      <c r="B895" s="17">
        <v>741012</v>
      </c>
      <c r="C895" t="s">
        <v>941</v>
      </c>
      <c r="D895">
        <v>3</v>
      </c>
      <c r="E895" t="str">
        <f>IF(tbl_SalAccts[[#This Row],[Value]]=1,"Salary",IF(tbl_SalAccts[[#This Row],[Value]]=2,"Fringe",IF(tbl_SalAccts[[#This Row],[Value]]=3,"Other","")))</f>
        <v>Other</v>
      </c>
    </row>
    <row r="896" spans="2:5">
      <c r="B896" s="17">
        <v>741013</v>
      </c>
      <c r="C896" t="s">
        <v>942</v>
      </c>
      <c r="D896">
        <v>3</v>
      </c>
      <c r="E896" t="str">
        <f>IF(tbl_SalAccts[[#This Row],[Value]]=1,"Salary",IF(tbl_SalAccts[[#This Row],[Value]]=2,"Fringe",IF(tbl_SalAccts[[#This Row],[Value]]=3,"Other","")))</f>
        <v>Other</v>
      </c>
    </row>
    <row r="897" spans="2:5">
      <c r="B897" s="17">
        <v>741014</v>
      </c>
      <c r="C897" t="s">
        <v>943</v>
      </c>
      <c r="D897">
        <v>3</v>
      </c>
      <c r="E897" t="str">
        <f>IF(tbl_SalAccts[[#This Row],[Value]]=1,"Salary",IF(tbl_SalAccts[[#This Row],[Value]]=2,"Fringe",IF(tbl_SalAccts[[#This Row],[Value]]=3,"Other","")))</f>
        <v>Other</v>
      </c>
    </row>
    <row r="898" spans="2:5">
      <c r="B898" s="17">
        <v>741015</v>
      </c>
      <c r="C898" t="s">
        <v>944</v>
      </c>
      <c r="D898">
        <v>3</v>
      </c>
      <c r="E898" t="str">
        <f>IF(tbl_SalAccts[[#This Row],[Value]]=1,"Salary",IF(tbl_SalAccts[[#This Row],[Value]]=2,"Fringe",IF(tbl_SalAccts[[#This Row],[Value]]=3,"Other","")))</f>
        <v>Other</v>
      </c>
    </row>
    <row r="899" spans="2:5">
      <c r="B899" s="17">
        <v>741016</v>
      </c>
      <c r="C899" t="s">
        <v>945</v>
      </c>
      <c r="D899">
        <v>3</v>
      </c>
      <c r="E899" t="str">
        <f>IF(tbl_SalAccts[[#This Row],[Value]]=1,"Salary",IF(tbl_SalAccts[[#This Row],[Value]]=2,"Fringe",IF(tbl_SalAccts[[#This Row],[Value]]=3,"Other","")))</f>
        <v>Other</v>
      </c>
    </row>
    <row r="900" spans="2:5">
      <c r="B900" s="17">
        <v>741017</v>
      </c>
      <c r="C900" t="s">
        <v>946</v>
      </c>
      <c r="D900">
        <v>3</v>
      </c>
      <c r="E900" t="str">
        <f>IF(tbl_SalAccts[[#This Row],[Value]]=1,"Salary",IF(tbl_SalAccts[[#This Row],[Value]]=2,"Fringe",IF(tbl_SalAccts[[#This Row],[Value]]=3,"Other","")))</f>
        <v>Other</v>
      </c>
    </row>
    <row r="901" spans="2:5">
      <c r="B901" s="17">
        <v>741018</v>
      </c>
      <c r="C901" t="s">
        <v>947</v>
      </c>
      <c r="D901">
        <v>3</v>
      </c>
      <c r="E901" t="str">
        <f>IF(tbl_SalAccts[[#This Row],[Value]]=1,"Salary",IF(tbl_SalAccts[[#This Row],[Value]]=2,"Fringe",IF(tbl_SalAccts[[#This Row],[Value]]=3,"Other","")))</f>
        <v>Other</v>
      </c>
    </row>
    <row r="902" spans="2:5">
      <c r="B902" s="17">
        <v>741019</v>
      </c>
      <c r="C902" t="s">
        <v>948</v>
      </c>
      <c r="D902">
        <v>3</v>
      </c>
      <c r="E902" t="str">
        <f>IF(tbl_SalAccts[[#This Row],[Value]]=1,"Salary",IF(tbl_SalAccts[[#This Row],[Value]]=2,"Fringe",IF(tbl_SalAccts[[#This Row],[Value]]=3,"Other","")))</f>
        <v>Other</v>
      </c>
    </row>
    <row r="903" spans="2:5">
      <c r="B903" s="17">
        <v>741020</v>
      </c>
      <c r="C903" t="s">
        <v>949</v>
      </c>
      <c r="D903">
        <v>3</v>
      </c>
      <c r="E903" t="str">
        <f>IF(tbl_SalAccts[[#This Row],[Value]]=1,"Salary",IF(tbl_SalAccts[[#This Row],[Value]]=2,"Fringe",IF(tbl_SalAccts[[#This Row],[Value]]=3,"Other","")))</f>
        <v>Other</v>
      </c>
    </row>
    <row r="904" spans="2:5">
      <c r="B904" s="17">
        <v>741021</v>
      </c>
      <c r="C904" t="s">
        <v>950</v>
      </c>
      <c r="D904">
        <v>3</v>
      </c>
      <c r="E904" t="str">
        <f>IF(tbl_SalAccts[[#This Row],[Value]]=1,"Salary",IF(tbl_SalAccts[[#This Row],[Value]]=2,"Fringe",IF(tbl_SalAccts[[#This Row],[Value]]=3,"Other","")))</f>
        <v>Other</v>
      </c>
    </row>
    <row r="905" spans="2:5">
      <c r="B905" s="17">
        <v>741022</v>
      </c>
      <c r="C905" t="s">
        <v>951</v>
      </c>
      <c r="D905">
        <v>3</v>
      </c>
      <c r="E905" t="str">
        <f>IF(tbl_SalAccts[[#This Row],[Value]]=1,"Salary",IF(tbl_SalAccts[[#This Row],[Value]]=2,"Fringe",IF(tbl_SalAccts[[#This Row],[Value]]=3,"Other","")))</f>
        <v>Other</v>
      </c>
    </row>
    <row r="906" spans="2:5">
      <c r="B906" s="17">
        <v>741101</v>
      </c>
      <c r="C906" t="s">
        <v>952</v>
      </c>
      <c r="D906">
        <v>3</v>
      </c>
      <c r="E906" t="str">
        <f>IF(tbl_SalAccts[[#This Row],[Value]]=1,"Salary",IF(tbl_SalAccts[[#This Row],[Value]]=2,"Fringe",IF(tbl_SalAccts[[#This Row],[Value]]=3,"Other","")))</f>
        <v>Other</v>
      </c>
    </row>
    <row r="907" spans="2:5">
      <c r="B907" s="17">
        <v>741102</v>
      </c>
      <c r="C907" t="s">
        <v>953</v>
      </c>
      <c r="D907">
        <v>3</v>
      </c>
      <c r="E907" t="str">
        <f>IF(tbl_SalAccts[[#This Row],[Value]]=1,"Salary",IF(tbl_SalAccts[[#This Row],[Value]]=2,"Fringe",IF(tbl_SalAccts[[#This Row],[Value]]=3,"Other","")))</f>
        <v>Other</v>
      </c>
    </row>
    <row r="908" spans="2:5">
      <c r="B908" s="17">
        <v>741121</v>
      </c>
      <c r="C908" t="s">
        <v>954</v>
      </c>
      <c r="D908">
        <v>3</v>
      </c>
      <c r="E908" t="str">
        <f>IF(tbl_SalAccts[[#This Row],[Value]]=1,"Salary",IF(tbl_SalAccts[[#This Row],[Value]]=2,"Fringe",IF(tbl_SalAccts[[#This Row],[Value]]=3,"Other","")))</f>
        <v>Other</v>
      </c>
    </row>
    <row r="909" spans="2:5">
      <c r="B909" s="17">
        <v>741141</v>
      </c>
      <c r="C909" t="s">
        <v>955</v>
      </c>
      <c r="D909">
        <v>3</v>
      </c>
      <c r="E909" t="str">
        <f>IF(tbl_SalAccts[[#This Row],[Value]]=1,"Salary",IF(tbl_SalAccts[[#This Row],[Value]]=2,"Fringe",IF(tbl_SalAccts[[#This Row],[Value]]=3,"Other","")))</f>
        <v>Other</v>
      </c>
    </row>
    <row r="910" spans="2:5">
      <c r="B910" s="17">
        <v>741145</v>
      </c>
      <c r="C910" t="s">
        <v>956</v>
      </c>
      <c r="D910">
        <v>3</v>
      </c>
      <c r="E910" t="str">
        <f>IF(tbl_SalAccts[[#This Row],[Value]]=1,"Salary",IF(tbl_SalAccts[[#This Row],[Value]]=2,"Fringe",IF(tbl_SalAccts[[#This Row],[Value]]=3,"Other","")))</f>
        <v>Other</v>
      </c>
    </row>
    <row r="911" spans="2:5">
      <c r="B911" s="17">
        <v>741151</v>
      </c>
      <c r="C911" t="s">
        <v>957</v>
      </c>
      <c r="D911">
        <v>3</v>
      </c>
      <c r="E911" t="str">
        <f>IF(tbl_SalAccts[[#This Row],[Value]]=1,"Salary",IF(tbl_SalAccts[[#This Row],[Value]]=2,"Fringe",IF(tbl_SalAccts[[#This Row],[Value]]=3,"Other","")))</f>
        <v>Other</v>
      </c>
    </row>
    <row r="912" spans="2:5">
      <c r="B912" s="17">
        <v>741152</v>
      </c>
      <c r="C912" t="s">
        <v>958</v>
      </c>
      <c r="D912">
        <v>3</v>
      </c>
      <c r="E912" t="str">
        <f>IF(tbl_SalAccts[[#This Row],[Value]]=1,"Salary",IF(tbl_SalAccts[[#This Row],[Value]]=2,"Fringe",IF(tbl_SalAccts[[#This Row],[Value]]=3,"Other","")))</f>
        <v>Other</v>
      </c>
    </row>
    <row r="913" spans="2:5">
      <c r="B913" s="17">
        <v>741153</v>
      </c>
      <c r="C913" t="s">
        <v>959</v>
      </c>
      <c r="D913">
        <v>3</v>
      </c>
      <c r="E913" t="str">
        <f>IF(tbl_SalAccts[[#This Row],[Value]]=1,"Salary",IF(tbl_SalAccts[[#This Row],[Value]]=2,"Fringe",IF(tbl_SalAccts[[#This Row],[Value]]=3,"Other","")))</f>
        <v>Other</v>
      </c>
    </row>
    <row r="914" spans="2:5">
      <c r="B914" s="17">
        <v>741161</v>
      </c>
      <c r="C914" t="s">
        <v>960</v>
      </c>
      <c r="D914">
        <v>3</v>
      </c>
      <c r="E914" t="str">
        <f>IF(tbl_SalAccts[[#This Row],[Value]]=1,"Salary",IF(tbl_SalAccts[[#This Row],[Value]]=2,"Fringe",IF(tbl_SalAccts[[#This Row],[Value]]=3,"Other","")))</f>
        <v>Other</v>
      </c>
    </row>
    <row r="915" spans="2:5">
      <c r="B915" s="17">
        <v>741165</v>
      </c>
      <c r="C915" t="s">
        <v>961</v>
      </c>
      <c r="D915">
        <v>3</v>
      </c>
      <c r="E915" t="str">
        <f>IF(tbl_SalAccts[[#This Row],[Value]]=1,"Salary",IF(tbl_SalAccts[[#This Row],[Value]]=2,"Fringe",IF(tbl_SalAccts[[#This Row],[Value]]=3,"Other","")))</f>
        <v>Other</v>
      </c>
    </row>
    <row r="916" spans="2:5">
      <c r="B916" s="17">
        <v>741172</v>
      </c>
      <c r="C916" t="s">
        <v>962</v>
      </c>
      <c r="D916">
        <v>3</v>
      </c>
      <c r="E916" t="str">
        <f>IF(tbl_SalAccts[[#This Row],[Value]]=1,"Salary",IF(tbl_SalAccts[[#This Row],[Value]]=2,"Fringe",IF(tbl_SalAccts[[#This Row],[Value]]=3,"Other","")))</f>
        <v>Other</v>
      </c>
    </row>
    <row r="917" spans="2:5">
      <c r="B917" s="17">
        <v>741173</v>
      </c>
      <c r="C917" t="s">
        <v>963</v>
      </c>
      <c r="D917">
        <v>3</v>
      </c>
      <c r="E917" t="str">
        <f>IF(tbl_SalAccts[[#This Row],[Value]]=1,"Salary",IF(tbl_SalAccts[[#This Row],[Value]]=2,"Fringe",IF(tbl_SalAccts[[#This Row],[Value]]=3,"Other","")))</f>
        <v>Other</v>
      </c>
    </row>
    <row r="918" spans="2:5">
      <c r="B918" s="17">
        <v>741178</v>
      </c>
      <c r="C918" t="s">
        <v>964</v>
      </c>
      <c r="D918">
        <v>3</v>
      </c>
      <c r="E918" t="str">
        <f>IF(tbl_SalAccts[[#This Row],[Value]]=1,"Salary",IF(tbl_SalAccts[[#This Row],[Value]]=2,"Fringe",IF(tbl_SalAccts[[#This Row],[Value]]=3,"Other","")))</f>
        <v>Other</v>
      </c>
    </row>
    <row r="919" spans="2:5">
      <c r="B919" s="17">
        <v>741179</v>
      </c>
      <c r="C919" t="s">
        <v>965</v>
      </c>
      <c r="D919">
        <v>3</v>
      </c>
      <c r="E919" t="str">
        <f>IF(tbl_SalAccts[[#This Row],[Value]]=1,"Salary",IF(tbl_SalAccts[[#This Row],[Value]]=2,"Fringe",IF(tbl_SalAccts[[#This Row],[Value]]=3,"Other","")))</f>
        <v>Other</v>
      </c>
    </row>
    <row r="920" spans="2:5">
      <c r="B920" s="17">
        <v>741181</v>
      </c>
      <c r="C920" t="s">
        <v>966</v>
      </c>
      <c r="D920">
        <v>3</v>
      </c>
      <c r="E920" t="str">
        <f>IF(tbl_SalAccts[[#This Row],[Value]]=1,"Salary",IF(tbl_SalAccts[[#This Row],[Value]]=2,"Fringe",IF(tbl_SalAccts[[#This Row],[Value]]=3,"Other","")))</f>
        <v>Other</v>
      </c>
    </row>
    <row r="921" spans="2:5">
      <c r="B921" s="17">
        <v>741182</v>
      </c>
      <c r="C921" t="s">
        <v>967</v>
      </c>
      <c r="D921">
        <v>3</v>
      </c>
      <c r="E921" t="str">
        <f>IF(tbl_SalAccts[[#This Row],[Value]]=1,"Salary",IF(tbl_SalAccts[[#This Row],[Value]]=2,"Fringe",IF(tbl_SalAccts[[#This Row],[Value]]=3,"Other","")))</f>
        <v>Other</v>
      </c>
    </row>
    <row r="922" spans="2:5">
      <c r="B922" s="17">
        <v>741183</v>
      </c>
      <c r="C922" t="s">
        <v>968</v>
      </c>
      <c r="D922">
        <v>3</v>
      </c>
      <c r="E922" t="str">
        <f>IF(tbl_SalAccts[[#This Row],[Value]]=1,"Salary",IF(tbl_SalAccts[[#This Row],[Value]]=2,"Fringe",IF(tbl_SalAccts[[#This Row],[Value]]=3,"Other","")))</f>
        <v>Other</v>
      </c>
    </row>
    <row r="923" spans="2:5">
      <c r="B923" s="17">
        <v>741191</v>
      </c>
      <c r="C923" t="s">
        <v>969</v>
      </c>
      <c r="D923">
        <v>3</v>
      </c>
      <c r="E923" t="str">
        <f>IF(tbl_SalAccts[[#This Row],[Value]]=1,"Salary",IF(tbl_SalAccts[[#This Row],[Value]]=2,"Fringe",IF(tbl_SalAccts[[#This Row],[Value]]=3,"Other","")))</f>
        <v>Other</v>
      </c>
    </row>
    <row r="924" spans="2:5">
      <c r="B924" s="17">
        <v>741251</v>
      </c>
      <c r="C924" t="s">
        <v>970</v>
      </c>
      <c r="D924">
        <v>3</v>
      </c>
      <c r="E924" t="str">
        <f>IF(tbl_SalAccts[[#This Row],[Value]]=1,"Salary",IF(tbl_SalAccts[[#This Row],[Value]]=2,"Fringe",IF(tbl_SalAccts[[#This Row],[Value]]=3,"Other","")))</f>
        <v>Other</v>
      </c>
    </row>
    <row r="925" spans="2:5">
      <c r="B925" s="17">
        <v>741252</v>
      </c>
      <c r="C925" t="s">
        <v>971</v>
      </c>
      <c r="D925">
        <v>3</v>
      </c>
      <c r="E925" t="str">
        <f>IF(tbl_SalAccts[[#This Row],[Value]]=1,"Salary",IF(tbl_SalAccts[[#This Row],[Value]]=2,"Fringe",IF(tbl_SalAccts[[#This Row],[Value]]=3,"Other","")))</f>
        <v>Other</v>
      </c>
    </row>
    <row r="926" spans="2:5">
      <c r="B926" s="17">
        <v>741255</v>
      </c>
      <c r="C926" t="s">
        <v>972</v>
      </c>
      <c r="D926">
        <v>3</v>
      </c>
      <c r="E926" t="str">
        <f>IF(tbl_SalAccts[[#This Row],[Value]]=1,"Salary",IF(tbl_SalAccts[[#This Row],[Value]]=2,"Fringe",IF(tbl_SalAccts[[#This Row],[Value]]=3,"Other","")))</f>
        <v>Other</v>
      </c>
    </row>
    <row r="927" spans="2:5">
      <c r="B927" s="17">
        <v>741271</v>
      </c>
      <c r="C927" t="s">
        <v>973</v>
      </c>
      <c r="D927">
        <v>3</v>
      </c>
      <c r="E927" t="str">
        <f>IF(tbl_SalAccts[[#This Row],[Value]]=1,"Salary",IF(tbl_SalAccts[[#This Row],[Value]]=2,"Fringe",IF(tbl_SalAccts[[#This Row],[Value]]=3,"Other","")))</f>
        <v>Other</v>
      </c>
    </row>
    <row r="928" spans="2:5">
      <c r="B928" s="17">
        <v>741272</v>
      </c>
      <c r="C928" t="s">
        <v>974</v>
      </c>
      <c r="D928">
        <v>3</v>
      </c>
      <c r="E928" t="str">
        <f>IF(tbl_SalAccts[[#This Row],[Value]]=1,"Salary",IF(tbl_SalAccts[[#This Row],[Value]]=2,"Fringe",IF(tbl_SalAccts[[#This Row],[Value]]=3,"Other","")))</f>
        <v>Other</v>
      </c>
    </row>
    <row r="929" spans="2:5">
      <c r="B929" s="17">
        <v>741281</v>
      </c>
      <c r="C929" t="s">
        <v>975</v>
      </c>
      <c r="D929">
        <v>3</v>
      </c>
      <c r="E929" t="str">
        <f>IF(tbl_SalAccts[[#This Row],[Value]]=1,"Salary",IF(tbl_SalAccts[[#This Row],[Value]]=2,"Fringe",IF(tbl_SalAccts[[#This Row],[Value]]=3,"Other","")))</f>
        <v>Other</v>
      </c>
    </row>
    <row r="930" spans="2:5">
      <c r="B930" s="17">
        <v>741282</v>
      </c>
      <c r="C930" t="s">
        <v>976</v>
      </c>
      <c r="D930">
        <v>3</v>
      </c>
      <c r="E930" t="str">
        <f>IF(tbl_SalAccts[[#This Row],[Value]]=1,"Salary",IF(tbl_SalAccts[[#This Row],[Value]]=2,"Fringe",IF(tbl_SalAccts[[#This Row],[Value]]=3,"Other","")))</f>
        <v>Other</v>
      </c>
    </row>
    <row r="931" spans="2:5">
      <c r="B931" s="17">
        <v>741301</v>
      </c>
      <c r="C931" t="s">
        <v>977</v>
      </c>
      <c r="D931">
        <v>3</v>
      </c>
      <c r="E931" t="str">
        <f>IF(tbl_SalAccts[[#This Row],[Value]]=1,"Salary",IF(tbl_SalAccts[[#This Row],[Value]]=2,"Fringe",IF(tbl_SalAccts[[#This Row],[Value]]=3,"Other","")))</f>
        <v>Other</v>
      </c>
    </row>
    <row r="932" spans="2:5">
      <c r="B932" s="17">
        <v>741302</v>
      </c>
      <c r="C932" t="s">
        <v>978</v>
      </c>
      <c r="D932">
        <v>3</v>
      </c>
      <c r="E932" t="str">
        <f>IF(tbl_SalAccts[[#This Row],[Value]]=1,"Salary",IF(tbl_SalAccts[[#This Row],[Value]]=2,"Fringe",IF(tbl_SalAccts[[#This Row],[Value]]=3,"Other","")))</f>
        <v>Other</v>
      </c>
    </row>
    <row r="933" spans="2:5">
      <c r="B933" s="17">
        <v>741321</v>
      </c>
      <c r="C933" t="s">
        <v>979</v>
      </c>
      <c r="D933">
        <v>3</v>
      </c>
      <c r="E933" t="str">
        <f>IF(tbl_SalAccts[[#This Row],[Value]]=1,"Salary",IF(tbl_SalAccts[[#This Row],[Value]]=2,"Fringe",IF(tbl_SalAccts[[#This Row],[Value]]=3,"Other","")))</f>
        <v>Other</v>
      </c>
    </row>
    <row r="934" spans="2:5">
      <c r="B934" s="17">
        <v>741331</v>
      </c>
      <c r="C934" t="s">
        <v>980</v>
      </c>
      <c r="D934">
        <v>3</v>
      </c>
      <c r="E934" t="str">
        <f>IF(tbl_SalAccts[[#This Row],[Value]]=1,"Salary",IF(tbl_SalAccts[[#This Row],[Value]]=2,"Fringe",IF(tbl_SalAccts[[#This Row],[Value]]=3,"Other","")))</f>
        <v>Other</v>
      </c>
    </row>
    <row r="935" spans="2:5">
      <c r="B935" s="17">
        <v>741332</v>
      </c>
      <c r="C935" t="s">
        <v>981</v>
      </c>
      <c r="D935">
        <v>3</v>
      </c>
      <c r="E935" t="str">
        <f>IF(tbl_SalAccts[[#This Row],[Value]]=1,"Salary",IF(tbl_SalAccts[[#This Row],[Value]]=2,"Fringe",IF(tbl_SalAccts[[#This Row],[Value]]=3,"Other","")))</f>
        <v>Other</v>
      </c>
    </row>
    <row r="936" spans="2:5">
      <c r="B936" s="17">
        <v>741333</v>
      </c>
      <c r="C936" t="s">
        <v>982</v>
      </c>
      <c r="D936">
        <v>3</v>
      </c>
      <c r="E936" t="str">
        <f>IF(tbl_SalAccts[[#This Row],[Value]]=1,"Salary",IF(tbl_SalAccts[[#This Row],[Value]]=2,"Fringe",IF(tbl_SalAccts[[#This Row],[Value]]=3,"Other","")))</f>
        <v>Other</v>
      </c>
    </row>
    <row r="937" spans="2:5">
      <c r="B937" s="17">
        <v>741334</v>
      </c>
      <c r="C937" t="s">
        <v>983</v>
      </c>
      <c r="D937">
        <v>3</v>
      </c>
      <c r="E937" t="str">
        <f>IF(tbl_SalAccts[[#This Row],[Value]]=1,"Salary",IF(tbl_SalAccts[[#This Row],[Value]]=2,"Fringe",IF(tbl_SalAccts[[#This Row],[Value]]=3,"Other","")))</f>
        <v>Other</v>
      </c>
    </row>
    <row r="938" spans="2:5">
      <c r="B938" s="17">
        <v>741335</v>
      </c>
      <c r="C938" t="s">
        <v>984</v>
      </c>
      <c r="D938">
        <v>1</v>
      </c>
      <c r="E938" t="str">
        <f>IF(tbl_SalAccts[[#This Row],[Value]]=1,"Salary",IF(tbl_SalAccts[[#This Row],[Value]]=2,"Fringe",IF(tbl_SalAccts[[#This Row],[Value]]=3,"Other","")))</f>
        <v>Salary</v>
      </c>
    </row>
    <row r="939" spans="2:5">
      <c r="B939" s="17">
        <v>741361</v>
      </c>
      <c r="C939" t="s">
        <v>985</v>
      </c>
      <c r="D939">
        <v>3</v>
      </c>
      <c r="E939" t="str">
        <f>IF(tbl_SalAccts[[#This Row],[Value]]=1,"Salary",IF(tbl_SalAccts[[#This Row],[Value]]=2,"Fringe",IF(tbl_SalAccts[[#This Row],[Value]]=3,"Other","")))</f>
        <v>Other</v>
      </c>
    </row>
    <row r="940" spans="2:5">
      <c r="B940" s="17">
        <v>741365</v>
      </c>
      <c r="C940" t="s">
        <v>986</v>
      </c>
      <c r="D940">
        <v>3</v>
      </c>
      <c r="E940" t="str">
        <f>IF(tbl_SalAccts[[#This Row],[Value]]=1,"Salary",IF(tbl_SalAccts[[#This Row],[Value]]=2,"Fringe",IF(tbl_SalAccts[[#This Row],[Value]]=3,"Other","")))</f>
        <v>Other</v>
      </c>
    </row>
    <row r="941" spans="2:5">
      <c r="B941" s="17">
        <v>741366</v>
      </c>
      <c r="C941" t="s">
        <v>987</v>
      </c>
      <c r="D941">
        <v>3</v>
      </c>
      <c r="E941" t="str">
        <f>IF(tbl_SalAccts[[#This Row],[Value]]=1,"Salary",IF(tbl_SalAccts[[#This Row],[Value]]=2,"Fringe",IF(tbl_SalAccts[[#This Row],[Value]]=3,"Other","")))</f>
        <v>Other</v>
      </c>
    </row>
    <row r="942" spans="2:5">
      <c r="B942" s="17">
        <v>741367</v>
      </c>
      <c r="C942" t="s">
        <v>988</v>
      </c>
      <c r="D942">
        <v>3</v>
      </c>
      <c r="E942" t="str">
        <f>IF(tbl_SalAccts[[#This Row],[Value]]=1,"Salary",IF(tbl_SalAccts[[#This Row],[Value]]=2,"Fringe",IF(tbl_SalAccts[[#This Row],[Value]]=3,"Other","")))</f>
        <v>Other</v>
      </c>
    </row>
    <row r="943" spans="2:5">
      <c r="B943" s="17">
        <v>741368</v>
      </c>
      <c r="C943" t="s">
        <v>989</v>
      </c>
      <c r="D943">
        <v>3</v>
      </c>
      <c r="E943" t="str">
        <f>IF(tbl_SalAccts[[#This Row],[Value]]=1,"Salary",IF(tbl_SalAccts[[#This Row],[Value]]=2,"Fringe",IF(tbl_SalAccts[[#This Row],[Value]]=3,"Other","")))</f>
        <v>Other</v>
      </c>
    </row>
    <row r="944" spans="2:5">
      <c r="B944" s="17">
        <v>741371</v>
      </c>
      <c r="C944" t="s">
        <v>990</v>
      </c>
      <c r="D944">
        <v>3</v>
      </c>
      <c r="E944" t="str">
        <f>IF(tbl_SalAccts[[#This Row],[Value]]=1,"Salary",IF(tbl_SalAccts[[#This Row],[Value]]=2,"Fringe",IF(tbl_SalAccts[[#This Row],[Value]]=3,"Other","")))</f>
        <v>Other</v>
      </c>
    </row>
    <row r="945" spans="2:5">
      <c r="B945" s="17">
        <v>741372</v>
      </c>
      <c r="C945" t="s">
        <v>991</v>
      </c>
      <c r="D945">
        <v>3</v>
      </c>
      <c r="E945" t="str">
        <f>IF(tbl_SalAccts[[#This Row],[Value]]=1,"Salary",IF(tbl_SalAccts[[#This Row],[Value]]=2,"Fringe",IF(tbl_SalAccts[[#This Row],[Value]]=3,"Other","")))</f>
        <v>Other</v>
      </c>
    </row>
    <row r="946" spans="2:5">
      <c r="B946" s="17">
        <v>741375</v>
      </c>
      <c r="C946" t="s">
        <v>992</v>
      </c>
      <c r="D946">
        <v>3</v>
      </c>
      <c r="E946" t="str">
        <f>IF(tbl_SalAccts[[#This Row],[Value]]=1,"Salary",IF(tbl_SalAccts[[#This Row],[Value]]=2,"Fringe",IF(tbl_SalAccts[[#This Row],[Value]]=3,"Other","")))</f>
        <v>Other</v>
      </c>
    </row>
    <row r="947" spans="2:5">
      <c r="B947" s="17">
        <v>741376</v>
      </c>
      <c r="C947" t="s">
        <v>993</v>
      </c>
      <c r="D947">
        <v>3</v>
      </c>
      <c r="E947" t="str">
        <f>IF(tbl_SalAccts[[#This Row],[Value]]=1,"Salary",IF(tbl_SalAccts[[#This Row],[Value]]=2,"Fringe",IF(tbl_SalAccts[[#This Row],[Value]]=3,"Other","")))</f>
        <v>Other</v>
      </c>
    </row>
    <row r="948" spans="2:5">
      <c r="B948" s="17">
        <v>741381</v>
      </c>
      <c r="C948" t="s">
        <v>994</v>
      </c>
      <c r="D948">
        <v>3</v>
      </c>
      <c r="E948" t="str">
        <f>IF(tbl_SalAccts[[#This Row],[Value]]=1,"Salary",IF(tbl_SalAccts[[#This Row],[Value]]=2,"Fringe",IF(tbl_SalAccts[[#This Row],[Value]]=3,"Other","")))</f>
        <v>Other</v>
      </c>
    </row>
    <row r="949" spans="2:5">
      <c r="B949" s="17">
        <v>741382</v>
      </c>
      <c r="C949" t="s">
        <v>995</v>
      </c>
      <c r="D949">
        <v>3</v>
      </c>
      <c r="E949" t="str">
        <f>IF(tbl_SalAccts[[#This Row],[Value]]=1,"Salary",IF(tbl_SalAccts[[#This Row],[Value]]=2,"Fringe",IF(tbl_SalAccts[[#This Row],[Value]]=3,"Other","")))</f>
        <v>Other</v>
      </c>
    </row>
    <row r="950" spans="2:5">
      <c r="B950" s="17">
        <v>741383</v>
      </c>
      <c r="C950" t="s">
        <v>996</v>
      </c>
      <c r="D950">
        <v>3</v>
      </c>
      <c r="E950" t="str">
        <f>IF(tbl_SalAccts[[#This Row],[Value]]=1,"Salary",IF(tbl_SalAccts[[#This Row],[Value]]=2,"Fringe",IF(tbl_SalAccts[[#This Row],[Value]]=3,"Other","")))</f>
        <v>Other</v>
      </c>
    </row>
    <row r="951" spans="2:5">
      <c r="B951" s="17">
        <v>741385</v>
      </c>
      <c r="C951" t="s">
        <v>997</v>
      </c>
      <c r="D951">
        <v>3</v>
      </c>
      <c r="E951" t="str">
        <f>IF(tbl_SalAccts[[#This Row],[Value]]=1,"Salary",IF(tbl_SalAccts[[#This Row],[Value]]=2,"Fringe",IF(tbl_SalAccts[[#This Row],[Value]]=3,"Other","")))</f>
        <v>Other</v>
      </c>
    </row>
    <row r="952" spans="2:5">
      <c r="B952" s="17">
        <v>741391</v>
      </c>
      <c r="C952" t="s">
        <v>998</v>
      </c>
      <c r="D952">
        <v>3</v>
      </c>
      <c r="E952" t="str">
        <f>IF(tbl_SalAccts[[#This Row],[Value]]=1,"Salary",IF(tbl_SalAccts[[#This Row],[Value]]=2,"Fringe",IF(tbl_SalAccts[[#This Row],[Value]]=3,"Other","")))</f>
        <v>Other</v>
      </c>
    </row>
    <row r="953" spans="2:5">
      <c r="B953" s="17">
        <v>741392</v>
      </c>
      <c r="C953" t="s">
        <v>999</v>
      </c>
      <c r="D953">
        <v>3</v>
      </c>
      <c r="E953" t="str">
        <f>IF(tbl_SalAccts[[#This Row],[Value]]=1,"Salary",IF(tbl_SalAccts[[#This Row],[Value]]=2,"Fringe",IF(tbl_SalAccts[[#This Row],[Value]]=3,"Other","")))</f>
        <v>Other</v>
      </c>
    </row>
    <row r="954" spans="2:5">
      <c r="B954" s="17">
        <v>741393</v>
      </c>
      <c r="C954" t="s">
        <v>1000</v>
      </c>
      <c r="D954">
        <v>3</v>
      </c>
      <c r="E954" t="str">
        <f>IF(tbl_SalAccts[[#This Row],[Value]]=1,"Salary",IF(tbl_SalAccts[[#This Row],[Value]]=2,"Fringe",IF(tbl_SalAccts[[#This Row],[Value]]=3,"Other","")))</f>
        <v>Other</v>
      </c>
    </row>
    <row r="955" spans="2:5">
      <c r="B955" s="17">
        <v>741395</v>
      </c>
      <c r="C955" t="s">
        <v>1001</v>
      </c>
      <c r="D955">
        <v>3</v>
      </c>
      <c r="E955" t="str">
        <f>IF(tbl_SalAccts[[#This Row],[Value]]=1,"Salary",IF(tbl_SalAccts[[#This Row],[Value]]=2,"Fringe",IF(tbl_SalAccts[[#This Row],[Value]]=3,"Other","")))</f>
        <v>Other</v>
      </c>
    </row>
    <row r="956" spans="2:5">
      <c r="B956" s="17">
        <v>741396</v>
      </c>
      <c r="C956" t="s">
        <v>1002</v>
      </c>
      <c r="D956">
        <v>3</v>
      </c>
      <c r="E956" t="str">
        <f>IF(tbl_SalAccts[[#This Row],[Value]]=1,"Salary",IF(tbl_SalAccts[[#This Row],[Value]]=2,"Fringe",IF(tbl_SalAccts[[#This Row],[Value]]=3,"Other","")))</f>
        <v>Other</v>
      </c>
    </row>
    <row r="957" spans="2:5">
      <c r="B957" s="17">
        <v>741401</v>
      </c>
      <c r="C957" t="s">
        <v>1003</v>
      </c>
      <c r="D957">
        <v>3</v>
      </c>
      <c r="E957" t="str">
        <f>IF(tbl_SalAccts[[#This Row],[Value]]=1,"Salary",IF(tbl_SalAccts[[#This Row],[Value]]=2,"Fringe",IF(tbl_SalAccts[[#This Row],[Value]]=3,"Other","")))</f>
        <v>Other</v>
      </c>
    </row>
    <row r="958" spans="2:5">
      <c r="B958" s="17">
        <v>741420</v>
      </c>
      <c r="C958" t="s">
        <v>1004</v>
      </c>
      <c r="D958">
        <v>3</v>
      </c>
      <c r="E958" t="str">
        <f>IF(tbl_SalAccts[[#This Row],[Value]]=1,"Salary",IF(tbl_SalAccts[[#This Row],[Value]]=2,"Fringe",IF(tbl_SalAccts[[#This Row],[Value]]=3,"Other","")))</f>
        <v>Other</v>
      </c>
    </row>
    <row r="959" spans="2:5">
      <c r="B959" s="17">
        <v>741421</v>
      </c>
      <c r="C959" t="s">
        <v>1005</v>
      </c>
      <c r="D959">
        <v>3</v>
      </c>
      <c r="E959" t="str">
        <f>IF(tbl_SalAccts[[#This Row],[Value]]=1,"Salary",IF(tbl_SalAccts[[#This Row],[Value]]=2,"Fringe",IF(tbl_SalAccts[[#This Row],[Value]]=3,"Other","")))</f>
        <v>Other</v>
      </c>
    </row>
    <row r="960" spans="2:5">
      <c r="B960" s="17">
        <v>741422</v>
      </c>
      <c r="C960" t="s">
        <v>1006</v>
      </c>
      <c r="D960">
        <v>3</v>
      </c>
      <c r="E960" t="str">
        <f>IF(tbl_SalAccts[[#This Row],[Value]]=1,"Salary",IF(tbl_SalAccts[[#This Row],[Value]]=2,"Fringe",IF(tbl_SalAccts[[#This Row],[Value]]=3,"Other","")))</f>
        <v>Other</v>
      </c>
    </row>
    <row r="961" spans="2:5">
      <c r="B961" s="17">
        <v>741501</v>
      </c>
      <c r="C961" t="s">
        <v>1007</v>
      </c>
      <c r="D961">
        <v>3</v>
      </c>
      <c r="E961" t="str">
        <f>IF(tbl_SalAccts[[#This Row],[Value]]=1,"Salary",IF(tbl_SalAccts[[#This Row],[Value]]=2,"Fringe",IF(tbl_SalAccts[[#This Row],[Value]]=3,"Other","")))</f>
        <v>Other</v>
      </c>
    </row>
    <row r="962" spans="2:5">
      <c r="B962" s="17">
        <v>741502</v>
      </c>
      <c r="C962" t="s">
        <v>1008</v>
      </c>
      <c r="D962">
        <v>3</v>
      </c>
      <c r="E962" t="str">
        <f>IF(tbl_SalAccts[[#This Row],[Value]]=1,"Salary",IF(tbl_SalAccts[[#This Row],[Value]]=2,"Fringe",IF(tbl_SalAccts[[#This Row],[Value]]=3,"Other","")))</f>
        <v>Other</v>
      </c>
    </row>
    <row r="963" spans="2:5">
      <c r="B963" s="17">
        <v>741503</v>
      </c>
      <c r="C963" t="s">
        <v>1009</v>
      </c>
      <c r="D963">
        <v>3</v>
      </c>
      <c r="E963" t="str">
        <f>IF(tbl_SalAccts[[#This Row],[Value]]=1,"Salary",IF(tbl_SalAccts[[#This Row],[Value]]=2,"Fringe",IF(tbl_SalAccts[[#This Row],[Value]]=3,"Other","")))</f>
        <v>Other</v>
      </c>
    </row>
    <row r="964" spans="2:5">
      <c r="B964" s="17">
        <v>741504</v>
      </c>
      <c r="C964" t="s">
        <v>1010</v>
      </c>
      <c r="D964">
        <v>3</v>
      </c>
      <c r="E964" t="str">
        <f>IF(tbl_SalAccts[[#This Row],[Value]]=1,"Salary",IF(tbl_SalAccts[[#This Row],[Value]]=2,"Fringe",IF(tbl_SalAccts[[#This Row],[Value]]=3,"Other","")))</f>
        <v>Other</v>
      </c>
    </row>
    <row r="965" spans="2:5">
      <c r="B965" s="17">
        <v>741505</v>
      </c>
      <c r="C965" t="s">
        <v>1011</v>
      </c>
      <c r="D965">
        <v>3</v>
      </c>
      <c r="E965" t="str">
        <f>IF(tbl_SalAccts[[#This Row],[Value]]=1,"Salary",IF(tbl_SalAccts[[#This Row],[Value]]=2,"Fringe",IF(tbl_SalAccts[[#This Row],[Value]]=3,"Other","")))</f>
        <v>Other</v>
      </c>
    </row>
    <row r="966" spans="2:5">
      <c r="B966" s="17">
        <v>741506</v>
      </c>
      <c r="C966" t="s">
        <v>1012</v>
      </c>
      <c r="D966">
        <v>3</v>
      </c>
      <c r="E966" t="str">
        <f>IF(tbl_SalAccts[[#This Row],[Value]]=1,"Salary",IF(tbl_SalAccts[[#This Row],[Value]]=2,"Fringe",IF(tbl_SalAccts[[#This Row],[Value]]=3,"Other","")))</f>
        <v>Other</v>
      </c>
    </row>
    <row r="967" spans="2:5">
      <c r="B967" s="17">
        <v>741507</v>
      </c>
      <c r="C967" t="s">
        <v>1013</v>
      </c>
      <c r="D967">
        <v>3</v>
      </c>
      <c r="E967" t="str">
        <f>IF(tbl_SalAccts[[#This Row],[Value]]=1,"Salary",IF(tbl_SalAccts[[#This Row],[Value]]=2,"Fringe",IF(tbl_SalAccts[[#This Row],[Value]]=3,"Other","")))</f>
        <v>Other</v>
      </c>
    </row>
    <row r="968" spans="2:5">
      <c r="B968" s="17">
        <v>741508</v>
      </c>
      <c r="C968" t="s">
        <v>1014</v>
      </c>
      <c r="D968">
        <v>3</v>
      </c>
      <c r="E968" t="str">
        <f>IF(tbl_SalAccts[[#This Row],[Value]]=1,"Salary",IF(tbl_SalAccts[[#This Row],[Value]]=2,"Fringe",IF(tbl_SalAccts[[#This Row],[Value]]=3,"Other","")))</f>
        <v>Other</v>
      </c>
    </row>
    <row r="969" spans="2:5">
      <c r="B969" s="17">
        <v>741509</v>
      </c>
      <c r="C969" t="s">
        <v>1015</v>
      </c>
      <c r="D969">
        <v>3</v>
      </c>
      <c r="E969" t="str">
        <f>IF(tbl_SalAccts[[#This Row],[Value]]=1,"Salary",IF(tbl_SalAccts[[#This Row],[Value]]=2,"Fringe",IF(tbl_SalAccts[[#This Row],[Value]]=3,"Other","")))</f>
        <v>Other</v>
      </c>
    </row>
    <row r="970" spans="2:5">
      <c r="B970" s="17">
        <v>741521</v>
      </c>
      <c r="C970" t="s">
        <v>1016</v>
      </c>
      <c r="D970">
        <v>3</v>
      </c>
      <c r="E970" t="str">
        <f>IF(tbl_SalAccts[[#This Row],[Value]]=1,"Salary",IF(tbl_SalAccts[[#This Row],[Value]]=2,"Fringe",IF(tbl_SalAccts[[#This Row],[Value]]=3,"Other","")))</f>
        <v>Other</v>
      </c>
    </row>
    <row r="971" spans="2:5">
      <c r="B971" s="17">
        <v>741530</v>
      </c>
      <c r="C971" t="s">
        <v>1017</v>
      </c>
      <c r="D971">
        <v>3</v>
      </c>
      <c r="E971" t="str">
        <f>IF(tbl_SalAccts[[#This Row],[Value]]=1,"Salary",IF(tbl_SalAccts[[#This Row],[Value]]=2,"Fringe",IF(tbl_SalAccts[[#This Row],[Value]]=3,"Other","")))</f>
        <v>Other</v>
      </c>
    </row>
    <row r="972" spans="2:5">
      <c r="B972" s="17">
        <v>741531</v>
      </c>
      <c r="C972" t="s">
        <v>1018</v>
      </c>
      <c r="D972">
        <v>3</v>
      </c>
      <c r="E972" t="str">
        <f>IF(tbl_SalAccts[[#This Row],[Value]]=1,"Salary",IF(tbl_SalAccts[[#This Row],[Value]]=2,"Fringe",IF(tbl_SalAccts[[#This Row],[Value]]=3,"Other","")))</f>
        <v>Other</v>
      </c>
    </row>
    <row r="973" spans="2:5">
      <c r="B973" s="17">
        <v>741540</v>
      </c>
      <c r="C973" t="s">
        <v>1019</v>
      </c>
      <c r="D973">
        <v>3</v>
      </c>
      <c r="E973" t="str">
        <f>IF(tbl_SalAccts[[#This Row],[Value]]=1,"Salary",IF(tbl_SalAccts[[#This Row],[Value]]=2,"Fringe",IF(tbl_SalAccts[[#This Row],[Value]]=3,"Other","")))</f>
        <v>Other</v>
      </c>
    </row>
    <row r="974" spans="2:5">
      <c r="B974" s="17">
        <v>741541</v>
      </c>
      <c r="C974" t="s">
        <v>1020</v>
      </c>
      <c r="D974">
        <v>3</v>
      </c>
      <c r="E974" t="str">
        <f>IF(tbl_SalAccts[[#This Row],[Value]]=1,"Salary",IF(tbl_SalAccts[[#This Row],[Value]]=2,"Fringe",IF(tbl_SalAccts[[#This Row],[Value]]=3,"Other","")))</f>
        <v>Other</v>
      </c>
    </row>
    <row r="975" spans="2:5">
      <c r="B975" s="17">
        <v>741542</v>
      </c>
      <c r="C975" t="s">
        <v>1021</v>
      </c>
      <c r="D975">
        <v>3</v>
      </c>
      <c r="E975" t="str">
        <f>IF(tbl_SalAccts[[#This Row],[Value]]=1,"Salary",IF(tbl_SalAccts[[#This Row],[Value]]=2,"Fringe",IF(tbl_SalAccts[[#This Row],[Value]]=3,"Other","")))</f>
        <v>Other</v>
      </c>
    </row>
    <row r="976" spans="2:5">
      <c r="B976" s="17">
        <v>741543</v>
      </c>
      <c r="C976" t="s">
        <v>1022</v>
      </c>
      <c r="D976">
        <v>3</v>
      </c>
      <c r="E976" t="str">
        <f>IF(tbl_SalAccts[[#This Row],[Value]]=1,"Salary",IF(tbl_SalAccts[[#This Row],[Value]]=2,"Fringe",IF(tbl_SalAccts[[#This Row],[Value]]=3,"Other","")))</f>
        <v>Other</v>
      </c>
    </row>
    <row r="977" spans="2:5">
      <c r="B977" s="17">
        <v>741544</v>
      </c>
      <c r="C977" t="s">
        <v>1023</v>
      </c>
      <c r="D977">
        <v>3</v>
      </c>
      <c r="E977" t="str">
        <f>IF(tbl_SalAccts[[#This Row],[Value]]=1,"Salary",IF(tbl_SalAccts[[#This Row],[Value]]=2,"Fringe",IF(tbl_SalAccts[[#This Row],[Value]]=3,"Other","")))</f>
        <v>Other</v>
      </c>
    </row>
    <row r="978" spans="2:5">
      <c r="B978" s="17">
        <v>741550</v>
      </c>
      <c r="C978" t="s">
        <v>1024</v>
      </c>
      <c r="D978">
        <v>3</v>
      </c>
      <c r="E978" t="str">
        <f>IF(tbl_SalAccts[[#This Row],[Value]]=1,"Salary",IF(tbl_SalAccts[[#This Row],[Value]]=2,"Fringe",IF(tbl_SalAccts[[#This Row],[Value]]=3,"Other","")))</f>
        <v>Other</v>
      </c>
    </row>
    <row r="979" spans="2:5">
      <c r="B979" s="17">
        <v>741560</v>
      </c>
      <c r="C979" t="s">
        <v>1025</v>
      </c>
      <c r="D979">
        <v>3</v>
      </c>
      <c r="E979" t="str">
        <f>IF(tbl_SalAccts[[#This Row],[Value]]=1,"Salary",IF(tbl_SalAccts[[#This Row],[Value]]=2,"Fringe",IF(tbl_SalAccts[[#This Row],[Value]]=3,"Other","")))</f>
        <v>Other</v>
      </c>
    </row>
    <row r="980" spans="2:5">
      <c r="B980" s="17">
        <v>741565</v>
      </c>
      <c r="C980" t="s">
        <v>1026</v>
      </c>
      <c r="D980">
        <v>3</v>
      </c>
      <c r="E980" t="str">
        <f>IF(tbl_SalAccts[[#This Row],[Value]]=1,"Salary",IF(tbl_SalAccts[[#This Row],[Value]]=2,"Fringe",IF(tbl_SalAccts[[#This Row],[Value]]=3,"Other","")))</f>
        <v>Other</v>
      </c>
    </row>
    <row r="981" spans="2:5">
      <c r="B981" s="17">
        <v>741570</v>
      </c>
      <c r="C981" t="s">
        <v>1027</v>
      </c>
      <c r="D981">
        <v>3</v>
      </c>
      <c r="E981" t="str">
        <f>IF(tbl_SalAccts[[#This Row],[Value]]=1,"Salary",IF(tbl_SalAccts[[#This Row],[Value]]=2,"Fringe",IF(tbl_SalAccts[[#This Row],[Value]]=3,"Other","")))</f>
        <v>Other</v>
      </c>
    </row>
    <row r="982" spans="2:5">
      <c r="B982" s="17">
        <v>741575</v>
      </c>
      <c r="C982" t="s">
        <v>1028</v>
      </c>
      <c r="D982">
        <v>3</v>
      </c>
      <c r="E982" t="str">
        <f>IF(tbl_SalAccts[[#This Row],[Value]]=1,"Salary",IF(tbl_SalAccts[[#This Row],[Value]]=2,"Fringe",IF(tbl_SalAccts[[#This Row],[Value]]=3,"Other","")))</f>
        <v>Other</v>
      </c>
    </row>
    <row r="983" spans="2:5">
      <c r="B983" s="17">
        <v>741580</v>
      </c>
      <c r="C983" t="s">
        <v>1029</v>
      </c>
      <c r="D983">
        <v>3</v>
      </c>
      <c r="E983" t="str">
        <f>IF(tbl_SalAccts[[#This Row],[Value]]=1,"Salary",IF(tbl_SalAccts[[#This Row],[Value]]=2,"Fringe",IF(tbl_SalAccts[[#This Row],[Value]]=3,"Other","")))</f>
        <v>Other</v>
      </c>
    </row>
    <row r="984" spans="2:5">
      <c r="B984" s="17">
        <v>741581</v>
      </c>
      <c r="C984" t="s">
        <v>1030</v>
      </c>
      <c r="D984">
        <v>3</v>
      </c>
      <c r="E984" t="str">
        <f>IF(tbl_SalAccts[[#This Row],[Value]]=1,"Salary",IF(tbl_SalAccts[[#This Row],[Value]]=2,"Fringe",IF(tbl_SalAccts[[#This Row],[Value]]=3,"Other","")))</f>
        <v>Other</v>
      </c>
    </row>
    <row r="985" spans="2:5">
      <c r="B985" s="17">
        <v>741582</v>
      </c>
      <c r="C985" t="s">
        <v>1031</v>
      </c>
      <c r="D985">
        <v>3</v>
      </c>
      <c r="E985" t="str">
        <f>IF(tbl_SalAccts[[#This Row],[Value]]=1,"Salary",IF(tbl_SalAccts[[#This Row],[Value]]=2,"Fringe",IF(tbl_SalAccts[[#This Row],[Value]]=3,"Other","")))</f>
        <v>Other</v>
      </c>
    </row>
    <row r="986" spans="2:5">
      <c r="B986" s="17">
        <v>741610</v>
      </c>
      <c r="C986" t="s">
        <v>1032</v>
      </c>
      <c r="D986">
        <v>3</v>
      </c>
      <c r="E986" t="str">
        <f>IF(tbl_SalAccts[[#This Row],[Value]]=1,"Salary",IF(tbl_SalAccts[[#This Row],[Value]]=2,"Fringe",IF(tbl_SalAccts[[#This Row],[Value]]=3,"Other","")))</f>
        <v>Other</v>
      </c>
    </row>
    <row r="987" spans="2:5">
      <c r="B987" s="17">
        <v>741620</v>
      </c>
      <c r="C987" t="s">
        <v>1033</v>
      </c>
      <c r="D987">
        <v>3</v>
      </c>
      <c r="E987" t="str">
        <f>IF(tbl_SalAccts[[#This Row],[Value]]=1,"Salary",IF(tbl_SalAccts[[#This Row],[Value]]=2,"Fringe",IF(tbl_SalAccts[[#This Row],[Value]]=3,"Other","")))</f>
        <v>Other</v>
      </c>
    </row>
    <row r="988" spans="2:5">
      <c r="B988" s="17">
        <v>741640</v>
      </c>
      <c r="C988" t="s">
        <v>1034</v>
      </c>
      <c r="D988">
        <v>3</v>
      </c>
      <c r="E988" t="str">
        <f>IF(tbl_SalAccts[[#This Row],[Value]]=1,"Salary",IF(tbl_SalAccts[[#This Row],[Value]]=2,"Fringe",IF(tbl_SalAccts[[#This Row],[Value]]=3,"Other","")))</f>
        <v>Other</v>
      </c>
    </row>
    <row r="989" spans="2:5">
      <c r="B989" s="17">
        <v>741650</v>
      </c>
      <c r="C989" t="s">
        <v>1035</v>
      </c>
      <c r="D989">
        <v>3</v>
      </c>
      <c r="E989" t="str">
        <f>IF(tbl_SalAccts[[#This Row],[Value]]=1,"Salary",IF(tbl_SalAccts[[#This Row],[Value]]=2,"Fringe",IF(tbl_SalAccts[[#This Row],[Value]]=3,"Other","")))</f>
        <v>Other</v>
      </c>
    </row>
    <row r="990" spans="2:5">
      <c r="B990" s="17">
        <v>741660</v>
      </c>
      <c r="C990" t="s">
        <v>1036</v>
      </c>
      <c r="D990">
        <v>3</v>
      </c>
      <c r="E990" t="str">
        <f>IF(tbl_SalAccts[[#This Row],[Value]]=1,"Salary",IF(tbl_SalAccts[[#This Row],[Value]]=2,"Fringe",IF(tbl_SalAccts[[#This Row],[Value]]=3,"Other","")))</f>
        <v>Other</v>
      </c>
    </row>
    <row r="991" spans="2:5">
      <c r="B991" s="17">
        <v>741670</v>
      </c>
      <c r="C991" t="s">
        <v>1037</v>
      </c>
      <c r="D991">
        <v>3</v>
      </c>
      <c r="E991" t="str">
        <f>IF(tbl_SalAccts[[#This Row],[Value]]=1,"Salary",IF(tbl_SalAccts[[#This Row],[Value]]=2,"Fringe",IF(tbl_SalAccts[[#This Row],[Value]]=3,"Other","")))</f>
        <v>Other</v>
      </c>
    </row>
    <row r="992" spans="2:5">
      <c r="B992" s="17">
        <v>741721</v>
      </c>
      <c r="C992" t="s">
        <v>1038</v>
      </c>
      <c r="D992">
        <v>3</v>
      </c>
      <c r="E992" t="str">
        <f>IF(tbl_SalAccts[[#This Row],[Value]]=1,"Salary",IF(tbl_SalAccts[[#This Row],[Value]]=2,"Fringe",IF(tbl_SalAccts[[#This Row],[Value]]=3,"Other","")))</f>
        <v>Other</v>
      </c>
    </row>
    <row r="993" spans="2:5">
      <c r="B993" s="17">
        <v>741731</v>
      </c>
      <c r="C993" t="s">
        <v>1039</v>
      </c>
      <c r="D993">
        <v>3</v>
      </c>
      <c r="E993" t="str">
        <f>IF(tbl_SalAccts[[#This Row],[Value]]=1,"Salary",IF(tbl_SalAccts[[#This Row],[Value]]=2,"Fringe",IF(tbl_SalAccts[[#This Row],[Value]]=3,"Other","")))</f>
        <v>Other</v>
      </c>
    </row>
    <row r="994" spans="2:5">
      <c r="B994" s="17">
        <v>741741</v>
      </c>
      <c r="C994" t="s">
        <v>1040</v>
      </c>
      <c r="D994">
        <v>3</v>
      </c>
      <c r="E994" t="str">
        <f>IF(tbl_SalAccts[[#This Row],[Value]]=1,"Salary",IF(tbl_SalAccts[[#This Row],[Value]]=2,"Fringe",IF(tbl_SalAccts[[#This Row],[Value]]=3,"Other","")))</f>
        <v>Other</v>
      </c>
    </row>
    <row r="995" spans="2:5">
      <c r="B995" s="17">
        <v>741811</v>
      </c>
      <c r="C995" t="s">
        <v>1041</v>
      </c>
      <c r="D995">
        <v>3</v>
      </c>
      <c r="E995" t="str">
        <f>IF(tbl_SalAccts[[#This Row],[Value]]=1,"Salary",IF(tbl_SalAccts[[#This Row],[Value]]=2,"Fringe",IF(tbl_SalAccts[[#This Row],[Value]]=3,"Other","")))</f>
        <v>Other</v>
      </c>
    </row>
    <row r="996" spans="2:5">
      <c r="B996" s="17">
        <v>741821</v>
      </c>
      <c r="C996" t="s">
        <v>1042</v>
      </c>
      <c r="D996">
        <v>3</v>
      </c>
      <c r="E996" t="str">
        <f>IF(tbl_SalAccts[[#This Row],[Value]]=1,"Salary",IF(tbl_SalAccts[[#This Row],[Value]]=2,"Fringe",IF(tbl_SalAccts[[#This Row],[Value]]=3,"Other","")))</f>
        <v>Other</v>
      </c>
    </row>
    <row r="997" spans="2:5">
      <c r="B997" s="17">
        <v>741831</v>
      </c>
      <c r="C997" t="s">
        <v>1043</v>
      </c>
      <c r="D997">
        <v>3</v>
      </c>
      <c r="E997" t="str">
        <f>IF(tbl_SalAccts[[#This Row],[Value]]=1,"Salary",IF(tbl_SalAccts[[#This Row],[Value]]=2,"Fringe",IF(tbl_SalAccts[[#This Row],[Value]]=3,"Other","")))</f>
        <v>Other</v>
      </c>
    </row>
    <row r="998" spans="2:5">
      <c r="B998" s="17">
        <v>741851</v>
      </c>
      <c r="C998" t="s">
        <v>1044</v>
      </c>
      <c r="D998">
        <v>3</v>
      </c>
      <c r="E998" t="str">
        <f>IF(tbl_SalAccts[[#This Row],[Value]]=1,"Salary",IF(tbl_SalAccts[[#This Row],[Value]]=2,"Fringe",IF(tbl_SalAccts[[#This Row],[Value]]=3,"Other","")))</f>
        <v>Other</v>
      </c>
    </row>
    <row r="999" spans="2:5">
      <c r="B999" s="17">
        <v>741871</v>
      </c>
      <c r="C999" t="s">
        <v>1045</v>
      </c>
      <c r="D999">
        <v>3</v>
      </c>
      <c r="E999" t="str">
        <f>IF(tbl_SalAccts[[#This Row],[Value]]=1,"Salary",IF(tbl_SalAccts[[#This Row],[Value]]=2,"Fringe",IF(tbl_SalAccts[[#This Row],[Value]]=3,"Other","")))</f>
        <v>Other</v>
      </c>
    </row>
    <row r="1000" spans="2:5">
      <c r="B1000" s="17">
        <v>741881</v>
      </c>
      <c r="C1000" t="s">
        <v>1046</v>
      </c>
      <c r="D1000">
        <v>3</v>
      </c>
      <c r="E1000" t="str">
        <f>IF(tbl_SalAccts[[#This Row],[Value]]=1,"Salary",IF(tbl_SalAccts[[#This Row],[Value]]=2,"Fringe",IF(tbl_SalAccts[[#This Row],[Value]]=3,"Other","")))</f>
        <v>Other</v>
      </c>
    </row>
    <row r="1001" spans="2:5">
      <c r="B1001" s="17">
        <v>741901</v>
      </c>
      <c r="C1001" t="s">
        <v>1047</v>
      </c>
      <c r="D1001">
        <v>3</v>
      </c>
      <c r="E1001" t="str">
        <f>IF(tbl_SalAccts[[#This Row],[Value]]=1,"Salary",IF(tbl_SalAccts[[#This Row],[Value]]=2,"Fringe",IF(tbl_SalAccts[[#This Row],[Value]]=3,"Other","")))</f>
        <v>Other</v>
      </c>
    </row>
    <row r="1002" spans="2:5">
      <c r="B1002" s="17">
        <v>741902</v>
      </c>
      <c r="C1002" t="s">
        <v>1048</v>
      </c>
      <c r="D1002">
        <v>3</v>
      </c>
      <c r="E1002" t="str">
        <f>IF(tbl_SalAccts[[#This Row],[Value]]=1,"Salary",IF(tbl_SalAccts[[#This Row],[Value]]=2,"Fringe",IF(tbl_SalAccts[[#This Row],[Value]]=3,"Other","")))</f>
        <v>Other</v>
      </c>
    </row>
    <row r="1003" spans="2:5">
      <c r="B1003" s="17">
        <v>741910</v>
      </c>
      <c r="C1003" t="s">
        <v>1049</v>
      </c>
      <c r="D1003">
        <v>3</v>
      </c>
      <c r="E1003" t="str">
        <f>IF(tbl_SalAccts[[#This Row],[Value]]=1,"Salary",IF(tbl_SalAccts[[#This Row],[Value]]=2,"Fringe",IF(tbl_SalAccts[[#This Row],[Value]]=3,"Other","")))</f>
        <v>Other</v>
      </c>
    </row>
    <row r="1004" spans="2:5">
      <c r="B1004" s="17">
        <v>741911</v>
      </c>
      <c r="C1004" t="s">
        <v>1050</v>
      </c>
      <c r="D1004">
        <v>3</v>
      </c>
      <c r="E1004" t="str">
        <f>IF(tbl_SalAccts[[#This Row],[Value]]=1,"Salary",IF(tbl_SalAccts[[#This Row],[Value]]=2,"Fringe",IF(tbl_SalAccts[[#This Row],[Value]]=3,"Other","")))</f>
        <v>Other</v>
      </c>
    </row>
    <row r="1005" spans="2:5">
      <c r="B1005" s="17">
        <v>741921</v>
      </c>
      <c r="C1005" t="s">
        <v>1051</v>
      </c>
      <c r="D1005">
        <v>3</v>
      </c>
      <c r="E1005" t="str">
        <f>IF(tbl_SalAccts[[#This Row],[Value]]=1,"Salary",IF(tbl_SalAccts[[#This Row],[Value]]=2,"Fringe",IF(tbl_SalAccts[[#This Row],[Value]]=3,"Other","")))</f>
        <v>Other</v>
      </c>
    </row>
    <row r="1006" spans="2:5">
      <c r="B1006" s="17">
        <v>741922</v>
      </c>
      <c r="C1006" t="s">
        <v>1052</v>
      </c>
      <c r="D1006">
        <v>3</v>
      </c>
      <c r="E1006" t="str">
        <f>IF(tbl_SalAccts[[#This Row],[Value]]=1,"Salary",IF(tbl_SalAccts[[#This Row],[Value]]=2,"Fringe",IF(tbl_SalAccts[[#This Row],[Value]]=3,"Other","")))</f>
        <v>Other</v>
      </c>
    </row>
    <row r="1007" spans="2:5">
      <c r="B1007" s="17">
        <v>741923</v>
      </c>
      <c r="C1007" t="s">
        <v>1053</v>
      </c>
      <c r="D1007">
        <v>3</v>
      </c>
      <c r="E1007" t="str">
        <f>IF(tbl_SalAccts[[#This Row],[Value]]=1,"Salary",IF(tbl_SalAccts[[#This Row],[Value]]=2,"Fringe",IF(tbl_SalAccts[[#This Row],[Value]]=3,"Other","")))</f>
        <v>Other</v>
      </c>
    </row>
    <row r="1008" spans="2:5">
      <c r="B1008" s="17">
        <v>741924</v>
      </c>
      <c r="C1008" t="s">
        <v>1054</v>
      </c>
      <c r="D1008">
        <v>3</v>
      </c>
      <c r="E1008" t="str">
        <f>IF(tbl_SalAccts[[#This Row],[Value]]=1,"Salary",IF(tbl_SalAccts[[#This Row],[Value]]=2,"Fringe",IF(tbl_SalAccts[[#This Row],[Value]]=3,"Other","")))</f>
        <v>Other</v>
      </c>
    </row>
    <row r="1009" spans="2:5">
      <c r="B1009" s="17">
        <v>741940</v>
      </c>
      <c r="C1009" t="s">
        <v>1055</v>
      </c>
      <c r="D1009">
        <v>3</v>
      </c>
      <c r="E1009" t="str">
        <f>IF(tbl_SalAccts[[#This Row],[Value]]=1,"Salary",IF(tbl_SalAccts[[#This Row],[Value]]=2,"Fringe",IF(tbl_SalAccts[[#This Row],[Value]]=3,"Other","")))</f>
        <v>Other</v>
      </c>
    </row>
    <row r="1010" spans="2:5">
      <c r="B1010" s="17">
        <v>741941</v>
      </c>
      <c r="C1010" t="s">
        <v>1056</v>
      </c>
      <c r="D1010">
        <v>3</v>
      </c>
      <c r="E1010" t="str">
        <f>IF(tbl_SalAccts[[#This Row],[Value]]=1,"Salary",IF(tbl_SalAccts[[#This Row],[Value]]=2,"Fringe",IF(tbl_SalAccts[[#This Row],[Value]]=3,"Other","")))</f>
        <v>Other</v>
      </c>
    </row>
    <row r="1011" spans="2:5">
      <c r="B1011" s="17">
        <v>741951</v>
      </c>
      <c r="C1011" t="s">
        <v>1057</v>
      </c>
      <c r="D1011">
        <v>3</v>
      </c>
      <c r="E1011" t="str">
        <f>IF(tbl_SalAccts[[#This Row],[Value]]=1,"Salary",IF(tbl_SalAccts[[#This Row],[Value]]=2,"Fringe",IF(tbl_SalAccts[[#This Row],[Value]]=3,"Other","")))</f>
        <v>Other</v>
      </c>
    </row>
    <row r="1012" spans="2:5">
      <c r="B1012" s="17">
        <v>741952</v>
      </c>
      <c r="C1012" t="s">
        <v>1058</v>
      </c>
      <c r="D1012">
        <v>3</v>
      </c>
      <c r="E1012" t="str">
        <f>IF(tbl_SalAccts[[#This Row],[Value]]=1,"Salary",IF(tbl_SalAccts[[#This Row],[Value]]=2,"Fringe",IF(tbl_SalAccts[[#This Row],[Value]]=3,"Other","")))</f>
        <v>Other</v>
      </c>
    </row>
    <row r="1013" spans="2:5">
      <c r="B1013" s="17">
        <v>741953</v>
      </c>
      <c r="C1013" t="s">
        <v>1059</v>
      </c>
      <c r="D1013">
        <v>3</v>
      </c>
      <c r="E1013" t="str">
        <f>IF(tbl_SalAccts[[#This Row],[Value]]=1,"Salary",IF(tbl_SalAccts[[#This Row],[Value]]=2,"Fringe",IF(tbl_SalAccts[[#This Row],[Value]]=3,"Other","")))</f>
        <v>Other</v>
      </c>
    </row>
    <row r="1014" spans="2:5">
      <c r="B1014" s="17">
        <v>741954</v>
      </c>
      <c r="C1014" t="s">
        <v>1060</v>
      </c>
      <c r="D1014">
        <v>3</v>
      </c>
      <c r="E1014" t="str">
        <f>IF(tbl_SalAccts[[#This Row],[Value]]=1,"Salary",IF(tbl_SalAccts[[#This Row],[Value]]=2,"Fringe",IF(tbl_SalAccts[[#This Row],[Value]]=3,"Other","")))</f>
        <v>Other</v>
      </c>
    </row>
    <row r="1015" spans="2:5">
      <c r="B1015" s="17">
        <v>741955</v>
      </c>
      <c r="C1015" t="s">
        <v>1061</v>
      </c>
      <c r="D1015">
        <v>3</v>
      </c>
      <c r="E1015" t="str">
        <f>IF(tbl_SalAccts[[#This Row],[Value]]=1,"Salary",IF(tbl_SalAccts[[#This Row],[Value]]=2,"Fringe",IF(tbl_SalAccts[[#This Row],[Value]]=3,"Other","")))</f>
        <v>Other</v>
      </c>
    </row>
    <row r="1016" spans="2:5">
      <c r="B1016" s="17">
        <v>741956</v>
      </c>
      <c r="C1016" t="s">
        <v>1062</v>
      </c>
      <c r="D1016">
        <v>3</v>
      </c>
      <c r="E1016" t="str">
        <f>IF(tbl_SalAccts[[#This Row],[Value]]=1,"Salary",IF(tbl_SalAccts[[#This Row],[Value]]=2,"Fringe",IF(tbl_SalAccts[[#This Row],[Value]]=3,"Other","")))</f>
        <v>Other</v>
      </c>
    </row>
    <row r="1017" spans="2:5">
      <c r="B1017" s="17">
        <v>741957</v>
      </c>
      <c r="C1017" t="s">
        <v>1063</v>
      </c>
      <c r="D1017">
        <v>3</v>
      </c>
      <c r="E1017" t="str">
        <f>IF(tbl_SalAccts[[#This Row],[Value]]=1,"Salary",IF(tbl_SalAccts[[#This Row],[Value]]=2,"Fringe",IF(tbl_SalAccts[[#This Row],[Value]]=3,"Other","")))</f>
        <v>Other</v>
      </c>
    </row>
    <row r="1018" spans="2:5">
      <c r="B1018" s="17">
        <v>741958</v>
      </c>
      <c r="C1018" t="s">
        <v>1064</v>
      </c>
      <c r="D1018">
        <v>3</v>
      </c>
      <c r="E1018" t="str">
        <f>IF(tbl_SalAccts[[#This Row],[Value]]=1,"Salary",IF(tbl_SalAccts[[#This Row],[Value]]=2,"Fringe",IF(tbl_SalAccts[[#This Row],[Value]]=3,"Other","")))</f>
        <v>Other</v>
      </c>
    </row>
    <row r="1019" spans="2:5">
      <c r="B1019" s="17">
        <v>741959</v>
      </c>
      <c r="C1019" t="s">
        <v>1065</v>
      </c>
      <c r="D1019">
        <v>3</v>
      </c>
      <c r="E1019" t="str">
        <f>IF(tbl_SalAccts[[#This Row],[Value]]=1,"Salary",IF(tbl_SalAccts[[#This Row],[Value]]=2,"Fringe",IF(tbl_SalAccts[[#This Row],[Value]]=3,"Other","")))</f>
        <v>Other</v>
      </c>
    </row>
    <row r="1020" spans="2:5">
      <c r="B1020" s="17">
        <v>741960</v>
      </c>
      <c r="C1020" t="s">
        <v>1066</v>
      </c>
      <c r="D1020">
        <v>3</v>
      </c>
      <c r="E1020" t="str">
        <f>IF(tbl_SalAccts[[#This Row],[Value]]=1,"Salary",IF(tbl_SalAccts[[#This Row],[Value]]=2,"Fringe",IF(tbl_SalAccts[[#This Row],[Value]]=3,"Other","")))</f>
        <v>Other</v>
      </c>
    </row>
    <row r="1021" spans="2:5">
      <c r="B1021" s="17">
        <v>741965</v>
      </c>
      <c r="C1021" t="s">
        <v>1067</v>
      </c>
      <c r="D1021">
        <v>3</v>
      </c>
      <c r="E1021" t="str">
        <f>IF(tbl_SalAccts[[#This Row],[Value]]=1,"Salary",IF(tbl_SalAccts[[#This Row],[Value]]=2,"Fringe",IF(tbl_SalAccts[[#This Row],[Value]]=3,"Other","")))</f>
        <v>Other</v>
      </c>
    </row>
    <row r="1022" spans="2:5">
      <c r="B1022" s="17">
        <v>741966</v>
      </c>
      <c r="C1022" t="s">
        <v>1068</v>
      </c>
      <c r="D1022">
        <v>3</v>
      </c>
      <c r="E1022" t="str">
        <f>IF(tbl_SalAccts[[#This Row],[Value]]=1,"Salary",IF(tbl_SalAccts[[#This Row],[Value]]=2,"Fringe",IF(tbl_SalAccts[[#This Row],[Value]]=3,"Other","")))</f>
        <v>Other</v>
      </c>
    </row>
    <row r="1023" spans="2:5">
      <c r="B1023" s="17">
        <v>741970</v>
      </c>
      <c r="C1023" t="s">
        <v>1069</v>
      </c>
      <c r="D1023">
        <v>3</v>
      </c>
      <c r="E1023" t="str">
        <f>IF(tbl_SalAccts[[#This Row],[Value]]=1,"Salary",IF(tbl_SalAccts[[#This Row],[Value]]=2,"Fringe",IF(tbl_SalAccts[[#This Row],[Value]]=3,"Other","")))</f>
        <v>Other</v>
      </c>
    </row>
    <row r="1024" spans="2:5">
      <c r="B1024" s="17">
        <v>741981</v>
      </c>
      <c r="C1024" t="s">
        <v>1070</v>
      </c>
      <c r="D1024">
        <v>3</v>
      </c>
      <c r="E1024" t="str">
        <f>IF(tbl_SalAccts[[#This Row],[Value]]=1,"Salary",IF(tbl_SalAccts[[#This Row],[Value]]=2,"Fringe",IF(tbl_SalAccts[[#This Row],[Value]]=3,"Other","")))</f>
        <v>Other</v>
      </c>
    </row>
    <row r="1025" spans="2:5">
      <c r="B1025" s="17">
        <v>741982</v>
      </c>
      <c r="C1025" t="s">
        <v>1071</v>
      </c>
      <c r="D1025">
        <v>3</v>
      </c>
      <c r="E1025" t="str">
        <f>IF(tbl_SalAccts[[#This Row],[Value]]=1,"Salary",IF(tbl_SalAccts[[#This Row],[Value]]=2,"Fringe",IF(tbl_SalAccts[[#This Row],[Value]]=3,"Other","")))</f>
        <v>Other</v>
      </c>
    </row>
    <row r="1026" spans="2:5">
      <c r="B1026" s="17">
        <v>741984</v>
      </c>
      <c r="C1026" t="s">
        <v>1072</v>
      </c>
      <c r="D1026">
        <v>3</v>
      </c>
      <c r="E1026" t="str">
        <f>IF(tbl_SalAccts[[#This Row],[Value]]=1,"Salary",IF(tbl_SalAccts[[#This Row],[Value]]=2,"Fringe",IF(tbl_SalAccts[[#This Row],[Value]]=3,"Other","")))</f>
        <v>Other</v>
      </c>
    </row>
    <row r="1027" spans="2:5">
      <c r="B1027" s="17">
        <v>742100</v>
      </c>
      <c r="C1027" t="s">
        <v>1073</v>
      </c>
      <c r="D1027">
        <v>3</v>
      </c>
      <c r="E1027" t="str">
        <f>IF(tbl_SalAccts[[#This Row],[Value]]=1,"Salary",IF(tbl_SalAccts[[#This Row],[Value]]=2,"Fringe",IF(tbl_SalAccts[[#This Row],[Value]]=3,"Other","")))</f>
        <v>Other</v>
      </c>
    </row>
    <row r="1028" spans="2:5">
      <c r="B1028" s="17">
        <v>742101</v>
      </c>
      <c r="C1028" t="s">
        <v>1074</v>
      </c>
      <c r="D1028">
        <v>3</v>
      </c>
      <c r="E1028" t="str">
        <f>IF(tbl_SalAccts[[#This Row],[Value]]=1,"Salary",IF(tbl_SalAccts[[#This Row],[Value]]=2,"Fringe",IF(tbl_SalAccts[[#This Row],[Value]]=3,"Other","")))</f>
        <v>Other</v>
      </c>
    </row>
    <row r="1029" spans="2:5">
      <c r="B1029" s="17">
        <v>742102</v>
      </c>
      <c r="C1029" t="s">
        <v>1075</v>
      </c>
      <c r="D1029">
        <v>3</v>
      </c>
      <c r="E1029" t="str">
        <f>IF(tbl_SalAccts[[#This Row],[Value]]=1,"Salary",IF(tbl_SalAccts[[#This Row],[Value]]=2,"Fringe",IF(tbl_SalAccts[[#This Row],[Value]]=3,"Other","")))</f>
        <v>Other</v>
      </c>
    </row>
    <row r="1030" spans="2:5">
      <c r="B1030" s="17">
        <v>742103</v>
      </c>
      <c r="C1030" t="s">
        <v>1076</v>
      </c>
      <c r="D1030">
        <v>3</v>
      </c>
      <c r="E1030" t="str">
        <f>IF(tbl_SalAccts[[#This Row],[Value]]=1,"Salary",IF(tbl_SalAccts[[#This Row],[Value]]=2,"Fringe",IF(tbl_SalAccts[[#This Row],[Value]]=3,"Other","")))</f>
        <v>Other</v>
      </c>
    </row>
    <row r="1031" spans="2:5">
      <c r="B1031" s="17">
        <v>742104</v>
      </c>
      <c r="C1031" t="s">
        <v>1077</v>
      </c>
      <c r="D1031">
        <v>3</v>
      </c>
      <c r="E1031" t="str">
        <f>IF(tbl_SalAccts[[#This Row],[Value]]=1,"Salary",IF(tbl_SalAccts[[#This Row],[Value]]=2,"Fringe",IF(tbl_SalAccts[[#This Row],[Value]]=3,"Other","")))</f>
        <v>Other</v>
      </c>
    </row>
    <row r="1032" spans="2:5">
      <c r="B1032" s="17">
        <v>742105</v>
      </c>
      <c r="C1032" t="s">
        <v>1078</v>
      </c>
      <c r="D1032">
        <v>3</v>
      </c>
      <c r="E1032" t="str">
        <f>IF(tbl_SalAccts[[#This Row],[Value]]=1,"Salary",IF(tbl_SalAccts[[#This Row],[Value]]=2,"Fringe",IF(tbl_SalAccts[[#This Row],[Value]]=3,"Other","")))</f>
        <v>Other</v>
      </c>
    </row>
    <row r="1033" spans="2:5">
      <c r="B1033" s="17">
        <v>742106</v>
      </c>
      <c r="C1033" t="s">
        <v>1079</v>
      </c>
      <c r="D1033">
        <v>3</v>
      </c>
      <c r="E1033" t="str">
        <f>IF(tbl_SalAccts[[#This Row],[Value]]=1,"Salary",IF(tbl_SalAccts[[#This Row],[Value]]=2,"Fringe",IF(tbl_SalAccts[[#This Row],[Value]]=3,"Other","")))</f>
        <v>Other</v>
      </c>
    </row>
    <row r="1034" spans="2:5">
      <c r="B1034" s="17">
        <v>742107</v>
      </c>
      <c r="C1034" t="s">
        <v>1080</v>
      </c>
      <c r="D1034">
        <v>3</v>
      </c>
      <c r="E1034" t="str">
        <f>IF(tbl_SalAccts[[#This Row],[Value]]=1,"Salary",IF(tbl_SalAccts[[#This Row],[Value]]=2,"Fringe",IF(tbl_SalAccts[[#This Row],[Value]]=3,"Other","")))</f>
        <v>Other</v>
      </c>
    </row>
    <row r="1035" spans="2:5">
      <c r="B1035" s="17">
        <v>742108</v>
      </c>
      <c r="C1035" t="s">
        <v>1081</v>
      </c>
      <c r="D1035">
        <v>3</v>
      </c>
      <c r="E1035" t="str">
        <f>IF(tbl_SalAccts[[#This Row],[Value]]=1,"Salary",IF(tbl_SalAccts[[#This Row],[Value]]=2,"Fringe",IF(tbl_SalAccts[[#This Row],[Value]]=3,"Other","")))</f>
        <v>Other</v>
      </c>
    </row>
    <row r="1036" spans="2:5">
      <c r="B1036" s="17">
        <v>742109</v>
      </c>
      <c r="C1036" t="s">
        <v>1082</v>
      </c>
      <c r="D1036">
        <v>3</v>
      </c>
      <c r="E1036" t="str">
        <f>IF(tbl_SalAccts[[#This Row],[Value]]=1,"Salary",IF(tbl_SalAccts[[#This Row],[Value]]=2,"Fringe",IF(tbl_SalAccts[[#This Row],[Value]]=3,"Other","")))</f>
        <v>Other</v>
      </c>
    </row>
    <row r="1037" spans="2:5">
      <c r="B1037" s="17">
        <v>742110</v>
      </c>
      <c r="C1037" t="s">
        <v>1083</v>
      </c>
      <c r="D1037">
        <v>3</v>
      </c>
      <c r="E1037" t="str">
        <f>IF(tbl_SalAccts[[#This Row],[Value]]=1,"Salary",IF(tbl_SalAccts[[#This Row],[Value]]=2,"Fringe",IF(tbl_SalAccts[[#This Row],[Value]]=3,"Other","")))</f>
        <v>Other</v>
      </c>
    </row>
    <row r="1038" spans="2:5">
      <c r="B1038" s="17">
        <v>742111</v>
      </c>
      <c r="C1038" t="s">
        <v>1084</v>
      </c>
      <c r="D1038">
        <v>3</v>
      </c>
      <c r="E1038" t="str">
        <f>IF(tbl_SalAccts[[#This Row],[Value]]=1,"Salary",IF(tbl_SalAccts[[#This Row],[Value]]=2,"Fringe",IF(tbl_SalAccts[[#This Row],[Value]]=3,"Other","")))</f>
        <v>Other</v>
      </c>
    </row>
    <row r="1039" spans="2:5">
      <c r="B1039" s="17">
        <v>742112</v>
      </c>
      <c r="C1039" t="s">
        <v>1085</v>
      </c>
      <c r="D1039">
        <v>3</v>
      </c>
      <c r="E1039" t="str">
        <f>IF(tbl_SalAccts[[#This Row],[Value]]=1,"Salary",IF(tbl_SalAccts[[#This Row],[Value]]=2,"Fringe",IF(tbl_SalAccts[[#This Row],[Value]]=3,"Other","")))</f>
        <v>Other</v>
      </c>
    </row>
    <row r="1040" spans="2:5">
      <c r="B1040" s="17">
        <v>742113</v>
      </c>
      <c r="C1040" t="s">
        <v>1086</v>
      </c>
      <c r="D1040">
        <v>3</v>
      </c>
      <c r="E1040" t="str">
        <f>IF(tbl_SalAccts[[#This Row],[Value]]=1,"Salary",IF(tbl_SalAccts[[#This Row],[Value]]=2,"Fringe",IF(tbl_SalAccts[[#This Row],[Value]]=3,"Other","")))</f>
        <v>Other</v>
      </c>
    </row>
    <row r="1041" spans="2:5">
      <c r="B1041" s="17">
        <v>742121</v>
      </c>
      <c r="C1041" t="s">
        <v>1087</v>
      </c>
      <c r="D1041">
        <v>3</v>
      </c>
      <c r="E1041" t="str">
        <f>IF(tbl_SalAccts[[#This Row],[Value]]=1,"Salary",IF(tbl_SalAccts[[#This Row],[Value]]=2,"Fringe",IF(tbl_SalAccts[[#This Row],[Value]]=3,"Other","")))</f>
        <v>Other</v>
      </c>
    </row>
    <row r="1042" spans="2:5">
      <c r="B1042" s="17">
        <v>742125</v>
      </c>
      <c r="C1042" t="s">
        <v>1088</v>
      </c>
      <c r="D1042">
        <v>3</v>
      </c>
      <c r="E1042" t="str">
        <f>IF(tbl_SalAccts[[#This Row],[Value]]=1,"Salary",IF(tbl_SalAccts[[#This Row],[Value]]=2,"Fringe",IF(tbl_SalAccts[[#This Row],[Value]]=3,"Other","")))</f>
        <v>Other</v>
      </c>
    </row>
    <row r="1043" spans="2:5">
      <c r="B1043" s="17">
        <v>742201</v>
      </c>
      <c r="C1043" t="s">
        <v>1089</v>
      </c>
      <c r="D1043">
        <v>3</v>
      </c>
      <c r="E1043" t="str">
        <f>IF(tbl_SalAccts[[#This Row],[Value]]=1,"Salary",IF(tbl_SalAccts[[#This Row],[Value]]=2,"Fringe",IF(tbl_SalAccts[[#This Row],[Value]]=3,"Other","")))</f>
        <v>Other</v>
      </c>
    </row>
    <row r="1044" spans="2:5">
      <c r="B1044" s="17">
        <v>742202</v>
      </c>
      <c r="C1044" t="s">
        <v>1090</v>
      </c>
      <c r="D1044">
        <v>3</v>
      </c>
      <c r="E1044" t="str">
        <f>IF(tbl_SalAccts[[#This Row],[Value]]=1,"Salary",IF(tbl_SalAccts[[#This Row],[Value]]=2,"Fringe",IF(tbl_SalAccts[[#This Row],[Value]]=3,"Other","")))</f>
        <v>Other</v>
      </c>
    </row>
    <row r="1045" spans="2:5">
      <c r="B1045" s="17">
        <v>742203</v>
      </c>
      <c r="C1045" t="s">
        <v>1091</v>
      </c>
      <c r="D1045">
        <v>3</v>
      </c>
      <c r="E1045" t="str">
        <f>IF(tbl_SalAccts[[#This Row],[Value]]=1,"Salary",IF(tbl_SalAccts[[#This Row],[Value]]=2,"Fringe",IF(tbl_SalAccts[[#This Row],[Value]]=3,"Other","")))</f>
        <v>Other</v>
      </c>
    </row>
    <row r="1046" spans="2:5">
      <c r="B1046" s="17">
        <v>742204</v>
      </c>
      <c r="C1046" t="s">
        <v>1092</v>
      </c>
      <c r="D1046">
        <v>3</v>
      </c>
      <c r="E1046" t="str">
        <f>IF(tbl_SalAccts[[#This Row],[Value]]=1,"Salary",IF(tbl_SalAccts[[#This Row],[Value]]=2,"Fringe",IF(tbl_SalAccts[[#This Row],[Value]]=3,"Other","")))</f>
        <v>Other</v>
      </c>
    </row>
    <row r="1047" spans="2:5">
      <c r="B1047" s="17">
        <v>742205</v>
      </c>
      <c r="C1047" t="s">
        <v>1093</v>
      </c>
      <c r="D1047">
        <v>3</v>
      </c>
      <c r="E1047" t="str">
        <f>IF(tbl_SalAccts[[#This Row],[Value]]=1,"Salary",IF(tbl_SalAccts[[#This Row],[Value]]=2,"Fringe",IF(tbl_SalAccts[[#This Row],[Value]]=3,"Other","")))</f>
        <v>Other</v>
      </c>
    </row>
    <row r="1048" spans="2:5">
      <c r="B1048" s="17">
        <v>742206</v>
      </c>
      <c r="C1048" t="s">
        <v>1094</v>
      </c>
      <c r="D1048">
        <v>3</v>
      </c>
      <c r="E1048" t="str">
        <f>IF(tbl_SalAccts[[#This Row],[Value]]=1,"Salary",IF(tbl_SalAccts[[#This Row],[Value]]=2,"Fringe",IF(tbl_SalAccts[[#This Row],[Value]]=3,"Other","")))</f>
        <v>Other</v>
      </c>
    </row>
    <row r="1049" spans="2:5">
      <c r="B1049" s="17">
        <v>742207</v>
      </c>
      <c r="C1049" t="s">
        <v>1095</v>
      </c>
      <c r="D1049">
        <v>3</v>
      </c>
      <c r="E1049" t="str">
        <f>IF(tbl_SalAccts[[#This Row],[Value]]=1,"Salary",IF(tbl_SalAccts[[#This Row],[Value]]=2,"Fringe",IF(tbl_SalAccts[[#This Row],[Value]]=3,"Other","")))</f>
        <v>Other</v>
      </c>
    </row>
    <row r="1050" spans="2:5">
      <c r="B1050" s="17">
        <v>742208</v>
      </c>
      <c r="C1050" t="s">
        <v>1096</v>
      </c>
      <c r="D1050">
        <v>3</v>
      </c>
      <c r="E1050" t="str">
        <f>IF(tbl_SalAccts[[#This Row],[Value]]=1,"Salary",IF(tbl_SalAccts[[#This Row],[Value]]=2,"Fringe",IF(tbl_SalAccts[[#This Row],[Value]]=3,"Other","")))</f>
        <v>Other</v>
      </c>
    </row>
    <row r="1051" spans="2:5">
      <c r="B1051" s="17">
        <v>742209</v>
      </c>
      <c r="C1051" t="s">
        <v>1097</v>
      </c>
      <c r="D1051">
        <v>3</v>
      </c>
      <c r="E1051" t="str">
        <f>IF(tbl_SalAccts[[#This Row],[Value]]=1,"Salary",IF(tbl_SalAccts[[#This Row],[Value]]=2,"Fringe",IF(tbl_SalAccts[[#This Row],[Value]]=3,"Other","")))</f>
        <v>Other</v>
      </c>
    </row>
    <row r="1052" spans="2:5">
      <c r="B1052" s="17">
        <v>742210</v>
      </c>
      <c r="C1052" t="s">
        <v>1098</v>
      </c>
      <c r="D1052">
        <v>3</v>
      </c>
      <c r="E1052" t="str">
        <f>IF(tbl_SalAccts[[#This Row],[Value]]=1,"Salary",IF(tbl_SalAccts[[#This Row],[Value]]=2,"Fringe",IF(tbl_SalAccts[[#This Row],[Value]]=3,"Other","")))</f>
        <v>Other</v>
      </c>
    </row>
    <row r="1053" spans="2:5">
      <c r="B1053" s="17">
        <v>742211</v>
      </c>
      <c r="C1053" t="s">
        <v>1099</v>
      </c>
      <c r="D1053">
        <v>3</v>
      </c>
      <c r="E1053" t="str">
        <f>IF(tbl_SalAccts[[#This Row],[Value]]=1,"Salary",IF(tbl_SalAccts[[#This Row],[Value]]=2,"Fringe",IF(tbl_SalAccts[[#This Row],[Value]]=3,"Other","")))</f>
        <v>Other</v>
      </c>
    </row>
    <row r="1054" spans="2:5">
      <c r="B1054" s="17">
        <v>742212</v>
      </c>
      <c r="C1054" t="s">
        <v>1100</v>
      </c>
      <c r="D1054">
        <v>3</v>
      </c>
      <c r="E1054" t="str">
        <f>IF(tbl_SalAccts[[#This Row],[Value]]=1,"Salary",IF(tbl_SalAccts[[#This Row],[Value]]=2,"Fringe",IF(tbl_SalAccts[[#This Row],[Value]]=3,"Other","")))</f>
        <v>Other</v>
      </c>
    </row>
    <row r="1055" spans="2:5">
      <c r="B1055" s="17">
        <v>742213</v>
      </c>
      <c r="C1055" t="s">
        <v>1101</v>
      </c>
      <c r="D1055">
        <v>3</v>
      </c>
      <c r="E1055" t="str">
        <f>IF(tbl_SalAccts[[#This Row],[Value]]=1,"Salary",IF(tbl_SalAccts[[#This Row],[Value]]=2,"Fringe",IF(tbl_SalAccts[[#This Row],[Value]]=3,"Other","")))</f>
        <v>Other</v>
      </c>
    </row>
    <row r="1056" spans="2:5">
      <c r="B1056" s="17">
        <v>742215</v>
      </c>
      <c r="C1056" t="s">
        <v>1102</v>
      </c>
      <c r="D1056">
        <v>3</v>
      </c>
      <c r="E1056" t="str">
        <f>IF(tbl_SalAccts[[#This Row],[Value]]=1,"Salary",IF(tbl_SalAccts[[#This Row],[Value]]=2,"Fringe",IF(tbl_SalAccts[[#This Row],[Value]]=3,"Other","")))</f>
        <v>Other</v>
      </c>
    </row>
    <row r="1057" spans="2:5">
      <c r="B1057" s="17">
        <v>742216</v>
      </c>
      <c r="C1057" t="s">
        <v>1103</v>
      </c>
      <c r="D1057">
        <v>3</v>
      </c>
      <c r="E1057" t="str">
        <f>IF(tbl_SalAccts[[#This Row],[Value]]=1,"Salary",IF(tbl_SalAccts[[#This Row],[Value]]=2,"Fringe",IF(tbl_SalAccts[[#This Row],[Value]]=3,"Other","")))</f>
        <v>Other</v>
      </c>
    </row>
    <row r="1058" spans="2:5">
      <c r="B1058" s="17">
        <v>742217</v>
      </c>
      <c r="C1058" t="s">
        <v>1104</v>
      </c>
      <c r="D1058">
        <v>3</v>
      </c>
      <c r="E1058" t="str">
        <f>IF(tbl_SalAccts[[#This Row],[Value]]=1,"Salary",IF(tbl_SalAccts[[#This Row],[Value]]=2,"Fringe",IF(tbl_SalAccts[[#This Row],[Value]]=3,"Other","")))</f>
        <v>Other</v>
      </c>
    </row>
    <row r="1059" spans="2:5">
      <c r="B1059" s="17">
        <v>742218</v>
      </c>
      <c r="C1059" t="s">
        <v>1105</v>
      </c>
      <c r="D1059">
        <v>3</v>
      </c>
      <c r="E1059" t="str">
        <f>IF(tbl_SalAccts[[#This Row],[Value]]=1,"Salary",IF(tbl_SalAccts[[#This Row],[Value]]=2,"Fringe",IF(tbl_SalAccts[[#This Row],[Value]]=3,"Other","")))</f>
        <v>Other</v>
      </c>
    </row>
    <row r="1060" spans="2:5">
      <c r="B1060" s="17">
        <v>742219</v>
      </c>
      <c r="C1060" t="s">
        <v>1106</v>
      </c>
      <c r="D1060">
        <v>3</v>
      </c>
      <c r="E1060" t="str">
        <f>IF(tbl_SalAccts[[#This Row],[Value]]=1,"Salary",IF(tbl_SalAccts[[#This Row],[Value]]=2,"Fringe",IF(tbl_SalAccts[[#This Row],[Value]]=3,"Other","")))</f>
        <v>Other</v>
      </c>
    </row>
    <row r="1061" spans="2:5">
      <c r="B1061" s="17">
        <v>742220</v>
      </c>
      <c r="C1061" t="s">
        <v>1107</v>
      </c>
      <c r="D1061">
        <v>3</v>
      </c>
      <c r="E1061" t="str">
        <f>IF(tbl_SalAccts[[#This Row],[Value]]=1,"Salary",IF(tbl_SalAccts[[#This Row],[Value]]=2,"Fringe",IF(tbl_SalAccts[[#This Row],[Value]]=3,"Other","")))</f>
        <v>Other</v>
      </c>
    </row>
    <row r="1062" spans="2:5">
      <c r="B1062" s="17">
        <v>742221</v>
      </c>
      <c r="C1062" t="s">
        <v>1108</v>
      </c>
      <c r="D1062">
        <v>3</v>
      </c>
      <c r="E1062" t="str">
        <f>IF(tbl_SalAccts[[#This Row],[Value]]=1,"Salary",IF(tbl_SalAccts[[#This Row],[Value]]=2,"Fringe",IF(tbl_SalAccts[[#This Row],[Value]]=3,"Other","")))</f>
        <v>Other</v>
      </c>
    </row>
    <row r="1063" spans="2:5">
      <c r="B1063" s="17">
        <v>742222</v>
      </c>
      <c r="C1063" t="s">
        <v>1109</v>
      </c>
      <c r="D1063">
        <v>3</v>
      </c>
      <c r="E1063" t="str">
        <f>IF(tbl_SalAccts[[#This Row],[Value]]=1,"Salary",IF(tbl_SalAccts[[#This Row],[Value]]=2,"Fringe",IF(tbl_SalAccts[[#This Row],[Value]]=3,"Other","")))</f>
        <v>Other</v>
      </c>
    </row>
    <row r="1064" spans="2:5">
      <c r="B1064" s="17">
        <v>742223</v>
      </c>
      <c r="C1064" t="s">
        <v>1110</v>
      </c>
      <c r="D1064">
        <v>3</v>
      </c>
      <c r="E1064" t="str">
        <f>IF(tbl_SalAccts[[#This Row],[Value]]=1,"Salary",IF(tbl_SalAccts[[#This Row],[Value]]=2,"Fringe",IF(tbl_SalAccts[[#This Row],[Value]]=3,"Other","")))</f>
        <v>Other</v>
      </c>
    </row>
    <row r="1065" spans="2:5">
      <c r="B1065" s="17">
        <v>742225</v>
      </c>
      <c r="C1065" t="s">
        <v>1111</v>
      </c>
      <c r="D1065">
        <v>3</v>
      </c>
      <c r="E1065" t="str">
        <f>IF(tbl_SalAccts[[#This Row],[Value]]=1,"Salary",IF(tbl_SalAccts[[#This Row],[Value]]=2,"Fringe",IF(tbl_SalAccts[[#This Row],[Value]]=3,"Other","")))</f>
        <v>Other</v>
      </c>
    </row>
    <row r="1066" spans="2:5">
      <c r="B1066" s="17">
        <v>742230</v>
      </c>
      <c r="C1066" t="s">
        <v>1112</v>
      </c>
      <c r="D1066">
        <v>3</v>
      </c>
      <c r="E1066" t="str">
        <f>IF(tbl_SalAccts[[#This Row],[Value]]=1,"Salary",IF(tbl_SalAccts[[#This Row],[Value]]=2,"Fringe",IF(tbl_SalAccts[[#This Row],[Value]]=3,"Other","")))</f>
        <v>Other</v>
      </c>
    </row>
    <row r="1067" spans="2:5">
      <c r="B1067" s="17">
        <v>742240</v>
      </c>
      <c r="C1067" t="s">
        <v>1113</v>
      </c>
      <c r="D1067">
        <v>3</v>
      </c>
      <c r="E1067" t="str">
        <f>IF(tbl_SalAccts[[#This Row],[Value]]=1,"Salary",IF(tbl_SalAccts[[#This Row],[Value]]=2,"Fringe",IF(tbl_SalAccts[[#This Row],[Value]]=3,"Other","")))</f>
        <v>Other</v>
      </c>
    </row>
    <row r="1068" spans="2:5">
      <c r="B1068" s="17">
        <v>742290</v>
      </c>
      <c r="C1068" t="s">
        <v>1114</v>
      </c>
      <c r="D1068">
        <v>3</v>
      </c>
      <c r="E1068" t="str">
        <f>IF(tbl_SalAccts[[#This Row],[Value]]=1,"Salary",IF(tbl_SalAccts[[#This Row],[Value]]=2,"Fringe",IF(tbl_SalAccts[[#This Row],[Value]]=3,"Other","")))</f>
        <v>Other</v>
      </c>
    </row>
    <row r="1069" spans="2:5">
      <c r="B1069" s="17">
        <v>743010</v>
      </c>
      <c r="C1069" t="s">
        <v>1115</v>
      </c>
      <c r="D1069">
        <v>3</v>
      </c>
      <c r="E1069" t="str">
        <f>IF(tbl_SalAccts[[#This Row],[Value]]=1,"Salary",IF(tbl_SalAccts[[#This Row],[Value]]=2,"Fringe",IF(tbl_SalAccts[[#This Row],[Value]]=3,"Other","")))</f>
        <v>Other</v>
      </c>
    </row>
    <row r="1070" spans="2:5">
      <c r="B1070" s="17">
        <v>743011</v>
      </c>
      <c r="C1070" t="s">
        <v>1116</v>
      </c>
      <c r="D1070">
        <v>3</v>
      </c>
      <c r="E1070" t="str">
        <f>IF(tbl_SalAccts[[#This Row],[Value]]=1,"Salary",IF(tbl_SalAccts[[#This Row],[Value]]=2,"Fringe",IF(tbl_SalAccts[[#This Row],[Value]]=3,"Other","")))</f>
        <v>Other</v>
      </c>
    </row>
    <row r="1071" spans="2:5">
      <c r="B1071" s="17">
        <v>743012</v>
      </c>
      <c r="C1071" t="s">
        <v>1117</v>
      </c>
      <c r="D1071">
        <v>3</v>
      </c>
      <c r="E1071" t="str">
        <f>IF(tbl_SalAccts[[#This Row],[Value]]=1,"Salary",IF(tbl_SalAccts[[#This Row],[Value]]=2,"Fringe",IF(tbl_SalAccts[[#This Row],[Value]]=3,"Other","")))</f>
        <v>Other</v>
      </c>
    </row>
    <row r="1072" spans="2:5">
      <c r="B1072" s="17">
        <v>743014</v>
      </c>
      <c r="C1072" t="s">
        <v>1118</v>
      </c>
      <c r="D1072">
        <v>3</v>
      </c>
      <c r="E1072" t="str">
        <f>IF(tbl_SalAccts[[#This Row],[Value]]=1,"Salary",IF(tbl_SalAccts[[#This Row],[Value]]=2,"Fringe",IF(tbl_SalAccts[[#This Row],[Value]]=3,"Other","")))</f>
        <v>Other</v>
      </c>
    </row>
    <row r="1073" spans="2:5">
      <c r="B1073" s="17">
        <v>743015</v>
      </c>
      <c r="C1073" t="s">
        <v>1119</v>
      </c>
      <c r="D1073">
        <v>3</v>
      </c>
      <c r="E1073" t="str">
        <f>IF(tbl_SalAccts[[#This Row],[Value]]=1,"Salary",IF(tbl_SalAccts[[#This Row],[Value]]=2,"Fringe",IF(tbl_SalAccts[[#This Row],[Value]]=3,"Other","")))</f>
        <v>Other</v>
      </c>
    </row>
    <row r="1074" spans="2:5">
      <c r="B1074" s="17">
        <v>743016</v>
      </c>
      <c r="C1074" t="s">
        <v>1120</v>
      </c>
      <c r="D1074">
        <v>3</v>
      </c>
      <c r="E1074" t="str">
        <f>IF(tbl_SalAccts[[#This Row],[Value]]=1,"Salary",IF(tbl_SalAccts[[#This Row],[Value]]=2,"Fringe",IF(tbl_SalAccts[[#This Row],[Value]]=3,"Other","")))</f>
        <v>Other</v>
      </c>
    </row>
    <row r="1075" spans="2:5">
      <c r="B1075" s="17">
        <v>743017</v>
      </c>
      <c r="C1075" t="s">
        <v>1121</v>
      </c>
      <c r="D1075">
        <v>3</v>
      </c>
      <c r="E1075" t="str">
        <f>IF(tbl_SalAccts[[#This Row],[Value]]=1,"Salary",IF(tbl_SalAccts[[#This Row],[Value]]=2,"Fringe",IF(tbl_SalAccts[[#This Row],[Value]]=3,"Other","")))</f>
        <v>Other</v>
      </c>
    </row>
    <row r="1076" spans="2:5">
      <c r="B1076" s="17">
        <v>743018</v>
      </c>
      <c r="C1076" t="s">
        <v>1122</v>
      </c>
      <c r="D1076">
        <v>3</v>
      </c>
      <c r="E1076" t="str">
        <f>IF(tbl_SalAccts[[#This Row],[Value]]=1,"Salary",IF(tbl_SalAccts[[#This Row],[Value]]=2,"Fringe",IF(tbl_SalAccts[[#This Row],[Value]]=3,"Other","")))</f>
        <v>Other</v>
      </c>
    </row>
    <row r="1077" spans="2:5">
      <c r="B1077" s="17">
        <v>743019</v>
      </c>
      <c r="C1077" t="s">
        <v>1123</v>
      </c>
      <c r="D1077">
        <v>3</v>
      </c>
      <c r="E1077" t="str">
        <f>IF(tbl_SalAccts[[#This Row],[Value]]=1,"Salary",IF(tbl_SalAccts[[#This Row],[Value]]=2,"Fringe",IF(tbl_SalAccts[[#This Row],[Value]]=3,"Other","")))</f>
        <v>Other</v>
      </c>
    </row>
    <row r="1078" spans="2:5">
      <c r="B1078" s="17">
        <v>743020</v>
      </c>
      <c r="C1078" t="s">
        <v>1124</v>
      </c>
      <c r="D1078">
        <v>3</v>
      </c>
      <c r="E1078" t="str">
        <f>IF(tbl_SalAccts[[#This Row],[Value]]=1,"Salary",IF(tbl_SalAccts[[#This Row],[Value]]=2,"Fringe",IF(tbl_SalAccts[[#This Row],[Value]]=3,"Other","")))</f>
        <v>Other</v>
      </c>
    </row>
    <row r="1079" spans="2:5">
      <c r="B1079" s="17">
        <v>743021</v>
      </c>
      <c r="C1079" t="s">
        <v>1125</v>
      </c>
      <c r="D1079">
        <v>3</v>
      </c>
      <c r="E1079" t="str">
        <f>IF(tbl_SalAccts[[#This Row],[Value]]=1,"Salary",IF(tbl_SalAccts[[#This Row],[Value]]=2,"Fringe",IF(tbl_SalAccts[[#This Row],[Value]]=3,"Other","")))</f>
        <v>Other</v>
      </c>
    </row>
    <row r="1080" spans="2:5">
      <c r="B1080" s="17">
        <v>743022</v>
      </c>
      <c r="C1080" t="s">
        <v>1126</v>
      </c>
      <c r="D1080">
        <v>3</v>
      </c>
      <c r="E1080" t="str">
        <f>IF(tbl_SalAccts[[#This Row],[Value]]=1,"Salary",IF(tbl_SalAccts[[#This Row],[Value]]=2,"Fringe",IF(tbl_SalAccts[[#This Row],[Value]]=3,"Other","")))</f>
        <v>Other</v>
      </c>
    </row>
    <row r="1081" spans="2:5">
      <c r="B1081" s="17">
        <v>743023</v>
      </c>
      <c r="C1081" t="s">
        <v>1127</v>
      </c>
      <c r="D1081">
        <v>3</v>
      </c>
      <c r="E1081" t="str">
        <f>IF(tbl_SalAccts[[#This Row],[Value]]=1,"Salary",IF(tbl_SalAccts[[#This Row],[Value]]=2,"Fringe",IF(tbl_SalAccts[[#This Row],[Value]]=3,"Other","")))</f>
        <v>Other</v>
      </c>
    </row>
    <row r="1082" spans="2:5">
      <c r="B1082" s="17">
        <v>743024</v>
      </c>
      <c r="C1082" t="s">
        <v>1128</v>
      </c>
      <c r="D1082">
        <v>3</v>
      </c>
      <c r="E1082" t="str">
        <f>IF(tbl_SalAccts[[#This Row],[Value]]=1,"Salary",IF(tbl_SalAccts[[#This Row],[Value]]=2,"Fringe",IF(tbl_SalAccts[[#This Row],[Value]]=3,"Other","")))</f>
        <v>Other</v>
      </c>
    </row>
    <row r="1083" spans="2:5">
      <c r="B1083" s="17">
        <v>743025</v>
      </c>
      <c r="C1083" t="s">
        <v>1129</v>
      </c>
      <c r="D1083">
        <v>3</v>
      </c>
      <c r="E1083" t="str">
        <f>IF(tbl_SalAccts[[#This Row],[Value]]=1,"Salary",IF(tbl_SalAccts[[#This Row],[Value]]=2,"Fringe",IF(tbl_SalAccts[[#This Row],[Value]]=3,"Other","")))</f>
        <v>Other</v>
      </c>
    </row>
    <row r="1084" spans="2:5">
      <c r="B1084" s="17">
        <v>743026</v>
      </c>
      <c r="C1084" t="s">
        <v>1130</v>
      </c>
      <c r="D1084">
        <v>3</v>
      </c>
      <c r="E1084" t="str">
        <f>IF(tbl_SalAccts[[#This Row],[Value]]=1,"Salary",IF(tbl_SalAccts[[#This Row],[Value]]=2,"Fringe",IF(tbl_SalAccts[[#This Row],[Value]]=3,"Other","")))</f>
        <v>Other</v>
      </c>
    </row>
    <row r="1085" spans="2:5">
      <c r="B1085" s="17">
        <v>743027</v>
      </c>
      <c r="C1085" t="s">
        <v>1131</v>
      </c>
      <c r="D1085">
        <v>3</v>
      </c>
      <c r="E1085" t="str">
        <f>IF(tbl_SalAccts[[#This Row],[Value]]=1,"Salary",IF(tbl_SalAccts[[#This Row],[Value]]=2,"Fringe",IF(tbl_SalAccts[[#This Row],[Value]]=3,"Other","")))</f>
        <v>Other</v>
      </c>
    </row>
    <row r="1086" spans="2:5">
      <c r="B1086" s="17">
        <v>743028</v>
      </c>
      <c r="C1086" t="s">
        <v>1132</v>
      </c>
      <c r="D1086">
        <v>3</v>
      </c>
      <c r="E1086" t="str">
        <f>IF(tbl_SalAccts[[#This Row],[Value]]=1,"Salary",IF(tbl_SalAccts[[#This Row],[Value]]=2,"Fringe",IF(tbl_SalAccts[[#This Row],[Value]]=3,"Other","")))</f>
        <v>Other</v>
      </c>
    </row>
    <row r="1087" spans="2:5">
      <c r="B1087" s="17">
        <v>743029</v>
      </c>
      <c r="C1087" t="s">
        <v>1133</v>
      </c>
      <c r="D1087">
        <v>3</v>
      </c>
      <c r="E1087" t="str">
        <f>IF(tbl_SalAccts[[#This Row],[Value]]=1,"Salary",IF(tbl_SalAccts[[#This Row],[Value]]=2,"Fringe",IF(tbl_SalAccts[[#This Row],[Value]]=3,"Other","")))</f>
        <v>Other</v>
      </c>
    </row>
    <row r="1088" spans="2:5">
      <c r="B1088" s="17">
        <v>743030</v>
      </c>
      <c r="C1088" t="s">
        <v>1134</v>
      </c>
      <c r="D1088">
        <v>3</v>
      </c>
      <c r="E1088" t="str">
        <f>IF(tbl_SalAccts[[#This Row],[Value]]=1,"Salary",IF(tbl_SalAccts[[#This Row],[Value]]=2,"Fringe",IF(tbl_SalAccts[[#This Row],[Value]]=3,"Other","")))</f>
        <v>Other</v>
      </c>
    </row>
    <row r="1089" spans="2:5">
      <c r="B1089" s="17">
        <v>743031</v>
      </c>
      <c r="C1089" t="s">
        <v>1135</v>
      </c>
      <c r="D1089">
        <v>3</v>
      </c>
      <c r="E1089" t="str">
        <f>IF(tbl_SalAccts[[#This Row],[Value]]=1,"Salary",IF(tbl_SalAccts[[#This Row],[Value]]=2,"Fringe",IF(tbl_SalAccts[[#This Row],[Value]]=3,"Other","")))</f>
        <v>Other</v>
      </c>
    </row>
    <row r="1090" spans="2:5">
      <c r="B1090" s="17">
        <v>743032</v>
      </c>
      <c r="C1090" t="s">
        <v>1136</v>
      </c>
      <c r="D1090">
        <v>3</v>
      </c>
      <c r="E1090" t="str">
        <f>IF(tbl_SalAccts[[#This Row],[Value]]=1,"Salary",IF(tbl_SalAccts[[#This Row],[Value]]=2,"Fringe",IF(tbl_SalAccts[[#This Row],[Value]]=3,"Other","")))</f>
        <v>Other</v>
      </c>
    </row>
    <row r="1091" spans="2:5">
      <c r="B1091" s="17">
        <v>743033</v>
      </c>
      <c r="C1091" t="s">
        <v>1137</v>
      </c>
      <c r="D1091">
        <v>3</v>
      </c>
      <c r="E1091" t="str">
        <f>IF(tbl_SalAccts[[#This Row],[Value]]=1,"Salary",IF(tbl_SalAccts[[#This Row],[Value]]=2,"Fringe",IF(tbl_SalAccts[[#This Row],[Value]]=3,"Other","")))</f>
        <v>Other</v>
      </c>
    </row>
    <row r="1092" spans="2:5">
      <c r="B1092" s="17">
        <v>743034</v>
      </c>
      <c r="C1092" t="s">
        <v>1138</v>
      </c>
      <c r="D1092">
        <v>3</v>
      </c>
      <c r="E1092" t="str">
        <f>IF(tbl_SalAccts[[#This Row],[Value]]=1,"Salary",IF(tbl_SalAccts[[#This Row],[Value]]=2,"Fringe",IF(tbl_SalAccts[[#This Row],[Value]]=3,"Other","")))</f>
        <v>Other</v>
      </c>
    </row>
    <row r="1093" spans="2:5">
      <c r="B1093" s="17">
        <v>743035</v>
      </c>
      <c r="C1093" t="s">
        <v>1139</v>
      </c>
      <c r="D1093">
        <v>3</v>
      </c>
      <c r="E1093" t="str">
        <f>IF(tbl_SalAccts[[#This Row],[Value]]=1,"Salary",IF(tbl_SalAccts[[#This Row],[Value]]=2,"Fringe",IF(tbl_SalAccts[[#This Row],[Value]]=3,"Other","")))</f>
        <v>Other</v>
      </c>
    </row>
    <row r="1094" spans="2:5">
      <c r="B1094" s="17">
        <v>743036</v>
      </c>
      <c r="C1094" t="s">
        <v>1140</v>
      </c>
      <c r="D1094">
        <v>3</v>
      </c>
      <c r="E1094" t="str">
        <f>IF(tbl_SalAccts[[#This Row],[Value]]=1,"Salary",IF(tbl_SalAccts[[#This Row],[Value]]=2,"Fringe",IF(tbl_SalAccts[[#This Row],[Value]]=3,"Other","")))</f>
        <v>Other</v>
      </c>
    </row>
    <row r="1095" spans="2:5">
      <c r="B1095" s="17">
        <v>743101</v>
      </c>
      <c r="C1095" t="s">
        <v>1141</v>
      </c>
      <c r="D1095">
        <v>3</v>
      </c>
      <c r="E1095" t="str">
        <f>IF(tbl_SalAccts[[#This Row],[Value]]=1,"Salary",IF(tbl_SalAccts[[#This Row],[Value]]=2,"Fringe",IF(tbl_SalAccts[[#This Row],[Value]]=3,"Other","")))</f>
        <v>Other</v>
      </c>
    </row>
    <row r="1096" spans="2:5">
      <c r="B1096" s="17">
        <v>743105</v>
      </c>
      <c r="C1096" t="s">
        <v>1142</v>
      </c>
      <c r="D1096">
        <v>3</v>
      </c>
      <c r="E1096" t="str">
        <f>IF(tbl_SalAccts[[#This Row],[Value]]=1,"Salary",IF(tbl_SalAccts[[#This Row],[Value]]=2,"Fringe",IF(tbl_SalAccts[[#This Row],[Value]]=3,"Other","")))</f>
        <v>Other</v>
      </c>
    </row>
    <row r="1097" spans="2:5">
      <c r="B1097" s="17">
        <v>749999</v>
      </c>
      <c r="C1097" t="s">
        <v>1143</v>
      </c>
      <c r="D1097">
        <v>3</v>
      </c>
      <c r="E1097" t="str">
        <f>IF(tbl_SalAccts[[#This Row],[Value]]=1,"Salary",IF(tbl_SalAccts[[#This Row],[Value]]=2,"Fringe",IF(tbl_SalAccts[[#This Row],[Value]]=3,"Other","")))</f>
        <v>Other</v>
      </c>
    </row>
    <row r="1098" spans="2:5">
      <c r="B1098" s="17">
        <v>760000</v>
      </c>
      <c r="C1098" t="s">
        <v>1144</v>
      </c>
      <c r="D1098">
        <v>3</v>
      </c>
      <c r="E1098" t="str">
        <f>IF(tbl_SalAccts[[#This Row],[Value]]=1,"Salary",IF(tbl_SalAccts[[#This Row],[Value]]=2,"Fringe",IF(tbl_SalAccts[[#This Row],[Value]]=3,"Other","")))</f>
        <v>Other</v>
      </c>
    </row>
    <row r="1099" spans="2:5">
      <c r="B1099" s="17">
        <v>760101</v>
      </c>
      <c r="C1099" t="s">
        <v>1145</v>
      </c>
      <c r="D1099">
        <v>3</v>
      </c>
      <c r="E1099" t="str">
        <f>IF(tbl_SalAccts[[#This Row],[Value]]=1,"Salary",IF(tbl_SalAccts[[#This Row],[Value]]=2,"Fringe",IF(tbl_SalAccts[[#This Row],[Value]]=3,"Other","")))</f>
        <v>Other</v>
      </c>
    </row>
    <row r="1100" spans="2:5">
      <c r="B1100" s="17">
        <v>760201</v>
      </c>
      <c r="C1100" t="s">
        <v>1146</v>
      </c>
      <c r="D1100">
        <v>3</v>
      </c>
      <c r="E1100" t="str">
        <f>IF(tbl_SalAccts[[#This Row],[Value]]=1,"Salary",IF(tbl_SalAccts[[#This Row],[Value]]=2,"Fringe",IF(tbl_SalAccts[[#This Row],[Value]]=3,"Other","")))</f>
        <v>Other</v>
      </c>
    </row>
    <row r="1101" spans="2:5">
      <c r="B1101" s="17">
        <v>760210</v>
      </c>
      <c r="C1101" t="s">
        <v>1147</v>
      </c>
      <c r="D1101">
        <v>3</v>
      </c>
      <c r="E1101" t="str">
        <f>IF(tbl_SalAccts[[#This Row],[Value]]=1,"Salary",IF(tbl_SalAccts[[#This Row],[Value]]=2,"Fringe",IF(tbl_SalAccts[[#This Row],[Value]]=3,"Other","")))</f>
        <v>Other</v>
      </c>
    </row>
    <row r="1102" spans="2:5">
      <c r="B1102" s="17">
        <v>760301</v>
      </c>
      <c r="C1102" t="s">
        <v>1148</v>
      </c>
      <c r="D1102">
        <v>3</v>
      </c>
      <c r="E1102" t="str">
        <f>IF(tbl_SalAccts[[#This Row],[Value]]=1,"Salary",IF(tbl_SalAccts[[#This Row],[Value]]=2,"Fringe",IF(tbl_SalAccts[[#This Row],[Value]]=3,"Other","")))</f>
        <v>Other</v>
      </c>
    </row>
    <row r="1103" spans="2:5">
      <c r="B1103" s="17">
        <v>760310</v>
      </c>
      <c r="C1103" t="s">
        <v>1149</v>
      </c>
      <c r="D1103">
        <v>3</v>
      </c>
      <c r="E1103" t="str">
        <f>IF(tbl_SalAccts[[#This Row],[Value]]=1,"Salary",IF(tbl_SalAccts[[#This Row],[Value]]=2,"Fringe",IF(tbl_SalAccts[[#This Row],[Value]]=3,"Other","")))</f>
        <v>Other</v>
      </c>
    </row>
    <row r="1104" spans="2:5">
      <c r="B1104" s="17">
        <v>760311</v>
      </c>
      <c r="C1104" t="s">
        <v>1150</v>
      </c>
      <c r="D1104">
        <v>3</v>
      </c>
      <c r="E1104" t="str">
        <f>IF(tbl_SalAccts[[#This Row],[Value]]=1,"Salary",IF(tbl_SalAccts[[#This Row],[Value]]=2,"Fringe",IF(tbl_SalAccts[[#This Row],[Value]]=3,"Other","")))</f>
        <v>Other</v>
      </c>
    </row>
    <row r="1105" spans="2:5">
      <c r="B1105" s="17">
        <v>760331</v>
      </c>
      <c r="C1105" t="s">
        <v>1151</v>
      </c>
      <c r="D1105">
        <v>3</v>
      </c>
      <c r="E1105" t="str">
        <f>IF(tbl_SalAccts[[#This Row],[Value]]=1,"Salary",IF(tbl_SalAccts[[#This Row],[Value]]=2,"Fringe",IF(tbl_SalAccts[[#This Row],[Value]]=3,"Other","")))</f>
        <v>Other</v>
      </c>
    </row>
    <row r="1106" spans="2:5">
      <c r="B1106" s="17">
        <v>760361</v>
      </c>
      <c r="C1106" t="s">
        <v>1152</v>
      </c>
      <c r="D1106">
        <v>3</v>
      </c>
      <c r="E1106" t="str">
        <f>IF(tbl_SalAccts[[#This Row],[Value]]=1,"Salary",IF(tbl_SalAccts[[#This Row],[Value]]=2,"Fringe",IF(tbl_SalAccts[[#This Row],[Value]]=3,"Other","")))</f>
        <v>Other</v>
      </c>
    </row>
    <row r="1107" spans="2:5">
      <c r="B1107" s="17">
        <v>760601</v>
      </c>
      <c r="C1107" t="s">
        <v>1153</v>
      </c>
      <c r="D1107">
        <v>3</v>
      </c>
      <c r="E1107" t="str">
        <f>IF(tbl_SalAccts[[#This Row],[Value]]=1,"Salary",IF(tbl_SalAccts[[#This Row],[Value]]=2,"Fringe",IF(tbl_SalAccts[[#This Row],[Value]]=3,"Other","")))</f>
        <v>Other</v>
      </c>
    </row>
    <row r="1108" spans="2:5">
      <c r="B1108" s="17">
        <v>760621</v>
      </c>
      <c r="C1108" t="s">
        <v>1154</v>
      </c>
      <c r="D1108">
        <v>3</v>
      </c>
      <c r="E1108" t="str">
        <f>IF(tbl_SalAccts[[#This Row],[Value]]=1,"Salary",IF(tbl_SalAccts[[#This Row],[Value]]=2,"Fringe",IF(tbl_SalAccts[[#This Row],[Value]]=3,"Other","")))</f>
        <v>Other</v>
      </c>
    </row>
    <row r="1109" spans="2:5">
      <c r="B1109" s="17">
        <v>760651</v>
      </c>
      <c r="C1109" t="s">
        <v>1155</v>
      </c>
      <c r="D1109">
        <v>3</v>
      </c>
      <c r="E1109" t="str">
        <f>IF(tbl_SalAccts[[#This Row],[Value]]=1,"Salary",IF(tbl_SalAccts[[#This Row],[Value]]=2,"Fringe",IF(tbl_SalAccts[[#This Row],[Value]]=3,"Other","")))</f>
        <v>Other</v>
      </c>
    </row>
    <row r="1110" spans="2:5">
      <c r="B1110" s="17">
        <v>760701</v>
      </c>
      <c r="C1110" t="s">
        <v>1156</v>
      </c>
      <c r="D1110">
        <v>3</v>
      </c>
      <c r="E1110" t="str">
        <f>IF(tbl_SalAccts[[#This Row],[Value]]=1,"Salary",IF(tbl_SalAccts[[#This Row],[Value]]=2,"Fringe",IF(tbl_SalAccts[[#This Row],[Value]]=3,"Other","")))</f>
        <v>Other</v>
      </c>
    </row>
    <row r="1111" spans="2:5">
      <c r="B1111" s="17">
        <v>760801</v>
      </c>
      <c r="C1111" t="s">
        <v>1157</v>
      </c>
      <c r="D1111">
        <v>3</v>
      </c>
      <c r="E1111" t="str">
        <f>IF(tbl_SalAccts[[#This Row],[Value]]=1,"Salary",IF(tbl_SalAccts[[#This Row],[Value]]=2,"Fringe",IF(tbl_SalAccts[[#This Row],[Value]]=3,"Other","")))</f>
        <v>Other</v>
      </c>
    </row>
    <row r="1112" spans="2:5">
      <c r="B1112" s="17">
        <v>760901</v>
      </c>
      <c r="C1112" t="s">
        <v>1158</v>
      </c>
      <c r="D1112">
        <v>3</v>
      </c>
      <c r="E1112" t="str">
        <f>IF(tbl_SalAccts[[#This Row],[Value]]=1,"Salary",IF(tbl_SalAccts[[#This Row],[Value]]=2,"Fringe",IF(tbl_SalAccts[[#This Row],[Value]]=3,"Other","")))</f>
        <v>Other</v>
      </c>
    </row>
    <row r="1113" spans="2:5">
      <c r="B1113" s="17">
        <v>760902</v>
      </c>
      <c r="C1113" t="s">
        <v>1159</v>
      </c>
      <c r="D1113">
        <v>3</v>
      </c>
      <c r="E1113" t="str">
        <f>IF(tbl_SalAccts[[#This Row],[Value]]=1,"Salary",IF(tbl_SalAccts[[#This Row],[Value]]=2,"Fringe",IF(tbl_SalAccts[[#This Row],[Value]]=3,"Other","")))</f>
        <v>Other</v>
      </c>
    </row>
    <row r="1114" spans="2:5">
      <c r="B1114" s="17">
        <v>761001</v>
      </c>
      <c r="C1114" t="s">
        <v>1160</v>
      </c>
      <c r="D1114">
        <v>3</v>
      </c>
      <c r="E1114" t="str">
        <f>IF(tbl_SalAccts[[#This Row],[Value]]=1,"Salary",IF(tbl_SalAccts[[#This Row],[Value]]=2,"Fringe",IF(tbl_SalAccts[[#This Row],[Value]]=3,"Other","")))</f>
        <v>Other</v>
      </c>
    </row>
    <row r="1115" spans="2:5">
      <c r="B1115" s="17">
        <v>761201</v>
      </c>
      <c r="C1115" t="s">
        <v>267</v>
      </c>
      <c r="D1115">
        <v>3</v>
      </c>
      <c r="E1115" t="str">
        <f>IF(tbl_SalAccts[[#This Row],[Value]]=1,"Salary",IF(tbl_SalAccts[[#This Row],[Value]]=2,"Fringe",IF(tbl_SalAccts[[#This Row],[Value]]=3,"Other","")))</f>
        <v>Other</v>
      </c>
    </row>
    <row r="1116" spans="2:5">
      <c r="B1116" s="17">
        <v>761301</v>
      </c>
      <c r="C1116" t="s">
        <v>1161</v>
      </c>
      <c r="D1116">
        <v>3</v>
      </c>
      <c r="E1116" t="str">
        <f>IF(tbl_SalAccts[[#This Row],[Value]]=1,"Salary",IF(tbl_SalAccts[[#This Row],[Value]]=2,"Fringe",IF(tbl_SalAccts[[#This Row],[Value]]=3,"Other","")))</f>
        <v>Other</v>
      </c>
    </row>
    <row r="1117" spans="2:5">
      <c r="B1117" s="17">
        <v>761401</v>
      </c>
      <c r="C1117" t="s">
        <v>1162</v>
      </c>
      <c r="D1117">
        <v>3</v>
      </c>
      <c r="E1117" t="str">
        <f>IF(tbl_SalAccts[[#This Row],[Value]]=1,"Salary",IF(tbl_SalAccts[[#This Row],[Value]]=2,"Fringe",IF(tbl_SalAccts[[#This Row],[Value]]=3,"Other","")))</f>
        <v>Other</v>
      </c>
    </row>
    <row r="1118" spans="2:5">
      <c r="B1118" s="17">
        <v>761501</v>
      </c>
      <c r="C1118" t="s">
        <v>1163</v>
      </c>
      <c r="D1118">
        <v>3</v>
      </c>
      <c r="E1118" t="str">
        <f>IF(tbl_SalAccts[[#This Row],[Value]]=1,"Salary",IF(tbl_SalAccts[[#This Row],[Value]]=2,"Fringe",IF(tbl_SalAccts[[#This Row],[Value]]=3,"Other","")))</f>
        <v>Other</v>
      </c>
    </row>
    <row r="1119" spans="2:5">
      <c r="B1119" s="17">
        <v>761502</v>
      </c>
      <c r="C1119" t="s">
        <v>1164</v>
      </c>
      <c r="D1119">
        <v>3</v>
      </c>
      <c r="E1119" t="str">
        <f>IF(tbl_SalAccts[[#This Row],[Value]]=1,"Salary",IF(tbl_SalAccts[[#This Row],[Value]]=2,"Fringe",IF(tbl_SalAccts[[#This Row],[Value]]=3,"Other","")))</f>
        <v>Other</v>
      </c>
    </row>
    <row r="1120" spans="2:5">
      <c r="B1120" s="17">
        <v>761503</v>
      </c>
      <c r="C1120" t="s">
        <v>1165</v>
      </c>
      <c r="D1120">
        <v>3</v>
      </c>
      <c r="E1120" t="str">
        <f>IF(tbl_SalAccts[[#This Row],[Value]]=1,"Salary",IF(tbl_SalAccts[[#This Row],[Value]]=2,"Fringe",IF(tbl_SalAccts[[#This Row],[Value]]=3,"Other","")))</f>
        <v>Other</v>
      </c>
    </row>
    <row r="1121" spans="2:5">
      <c r="B1121" s="17">
        <v>761601</v>
      </c>
      <c r="C1121" t="s">
        <v>1166</v>
      </c>
      <c r="D1121">
        <v>3</v>
      </c>
      <c r="E1121" t="str">
        <f>IF(tbl_SalAccts[[#This Row],[Value]]=1,"Salary",IF(tbl_SalAccts[[#This Row],[Value]]=2,"Fringe",IF(tbl_SalAccts[[#This Row],[Value]]=3,"Other","")))</f>
        <v>Other</v>
      </c>
    </row>
    <row r="1122" spans="2:5">
      <c r="B1122" s="17">
        <v>761602</v>
      </c>
      <c r="C1122" t="s">
        <v>1167</v>
      </c>
      <c r="D1122">
        <v>3</v>
      </c>
      <c r="E1122" t="str">
        <f>IF(tbl_SalAccts[[#This Row],[Value]]=1,"Salary",IF(tbl_SalAccts[[#This Row],[Value]]=2,"Fringe",IF(tbl_SalAccts[[#This Row],[Value]]=3,"Other","")))</f>
        <v>Other</v>
      </c>
    </row>
    <row r="1123" spans="2:5">
      <c r="B1123" s="17">
        <v>761603</v>
      </c>
      <c r="C1123" t="s">
        <v>1168</v>
      </c>
      <c r="D1123">
        <v>3</v>
      </c>
      <c r="E1123" t="str">
        <f>IF(tbl_SalAccts[[#This Row],[Value]]=1,"Salary",IF(tbl_SalAccts[[#This Row],[Value]]=2,"Fringe",IF(tbl_SalAccts[[#This Row],[Value]]=3,"Other","")))</f>
        <v>Other</v>
      </c>
    </row>
    <row r="1124" spans="2:5">
      <c r="B1124" s="17">
        <v>761604</v>
      </c>
      <c r="C1124" t="s">
        <v>1169</v>
      </c>
      <c r="D1124">
        <v>3</v>
      </c>
      <c r="E1124" t="str">
        <f>IF(tbl_SalAccts[[#This Row],[Value]]=1,"Salary",IF(tbl_SalAccts[[#This Row],[Value]]=2,"Fringe",IF(tbl_SalAccts[[#This Row],[Value]]=3,"Other","")))</f>
        <v>Other</v>
      </c>
    </row>
    <row r="1125" spans="2:5">
      <c r="B1125" s="17">
        <v>761605</v>
      </c>
      <c r="C1125" t="s">
        <v>1170</v>
      </c>
      <c r="D1125">
        <v>3</v>
      </c>
      <c r="E1125" t="str">
        <f>IF(tbl_SalAccts[[#This Row],[Value]]=1,"Salary",IF(tbl_SalAccts[[#This Row],[Value]]=2,"Fringe",IF(tbl_SalAccts[[#This Row],[Value]]=3,"Other","")))</f>
        <v>Other</v>
      </c>
    </row>
    <row r="1126" spans="2:5">
      <c r="B1126" s="17">
        <v>761606</v>
      </c>
      <c r="C1126" t="s">
        <v>1171</v>
      </c>
      <c r="D1126">
        <v>3</v>
      </c>
      <c r="E1126" t="str">
        <f>IF(tbl_SalAccts[[#This Row],[Value]]=1,"Salary",IF(tbl_SalAccts[[#This Row],[Value]]=2,"Fringe",IF(tbl_SalAccts[[#This Row],[Value]]=3,"Other","")))</f>
        <v>Other</v>
      </c>
    </row>
    <row r="1127" spans="2:5">
      <c r="B1127" s="17">
        <v>770000</v>
      </c>
      <c r="C1127" t="s">
        <v>1172</v>
      </c>
      <c r="D1127">
        <v>3</v>
      </c>
      <c r="E1127" t="str">
        <f>IF(tbl_SalAccts[[#This Row],[Value]]=1,"Salary",IF(tbl_SalAccts[[#This Row],[Value]]=2,"Fringe",IF(tbl_SalAccts[[#This Row],[Value]]=3,"Other","")))</f>
        <v>Other</v>
      </c>
    </row>
    <row r="1128" spans="2:5">
      <c r="B1128" s="17">
        <v>780000</v>
      </c>
      <c r="C1128" t="s">
        <v>1173</v>
      </c>
      <c r="D1128">
        <v>3</v>
      </c>
      <c r="E1128" t="str">
        <f>IF(tbl_SalAccts[[#This Row],[Value]]=1,"Salary",IF(tbl_SalAccts[[#This Row],[Value]]=2,"Fringe",IF(tbl_SalAccts[[#This Row],[Value]]=3,"Other","")))</f>
        <v>Other</v>
      </c>
    </row>
    <row r="1129" spans="2:5">
      <c r="B1129" s="17">
        <v>780001</v>
      </c>
      <c r="C1129" t="s">
        <v>1174</v>
      </c>
      <c r="D1129">
        <v>3</v>
      </c>
      <c r="E1129" t="str">
        <f>IF(tbl_SalAccts[[#This Row],[Value]]=1,"Salary",IF(tbl_SalAccts[[#This Row],[Value]]=2,"Fringe",IF(tbl_SalAccts[[#This Row],[Value]]=3,"Other","")))</f>
        <v>Other</v>
      </c>
    </row>
    <row r="1130" spans="2:5">
      <c r="B1130" s="17">
        <v>780010</v>
      </c>
      <c r="C1130" t="s">
        <v>1175</v>
      </c>
      <c r="D1130">
        <v>3</v>
      </c>
      <c r="E1130" t="str">
        <f>IF(tbl_SalAccts[[#This Row],[Value]]=1,"Salary",IF(tbl_SalAccts[[#This Row],[Value]]=2,"Fringe",IF(tbl_SalAccts[[#This Row],[Value]]=3,"Other","")))</f>
        <v>Other</v>
      </c>
    </row>
    <row r="1131" spans="2:5">
      <c r="B1131" s="17">
        <v>780011</v>
      </c>
      <c r="C1131" t="s">
        <v>1176</v>
      </c>
      <c r="D1131">
        <v>3</v>
      </c>
      <c r="E1131" t="str">
        <f>IF(tbl_SalAccts[[#This Row],[Value]]=1,"Salary",IF(tbl_SalAccts[[#This Row],[Value]]=2,"Fringe",IF(tbl_SalAccts[[#This Row],[Value]]=3,"Other","")))</f>
        <v>Other</v>
      </c>
    </row>
    <row r="1132" spans="2:5">
      <c r="B1132" s="17">
        <v>780012</v>
      </c>
      <c r="C1132" t="s">
        <v>1177</v>
      </c>
      <c r="D1132">
        <v>3</v>
      </c>
      <c r="E1132" t="str">
        <f>IF(tbl_SalAccts[[#This Row],[Value]]=1,"Salary",IF(tbl_SalAccts[[#This Row],[Value]]=2,"Fringe",IF(tbl_SalAccts[[#This Row],[Value]]=3,"Other","")))</f>
        <v>Other</v>
      </c>
    </row>
    <row r="1133" spans="2:5">
      <c r="B1133" s="17">
        <v>780013</v>
      </c>
      <c r="C1133" t="s">
        <v>1178</v>
      </c>
      <c r="D1133">
        <v>3</v>
      </c>
      <c r="E1133" t="str">
        <f>IF(tbl_SalAccts[[#This Row],[Value]]=1,"Salary",IF(tbl_SalAccts[[#This Row],[Value]]=2,"Fringe",IF(tbl_SalAccts[[#This Row],[Value]]=3,"Other","")))</f>
        <v>Other</v>
      </c>
    </row>
    <row r="1134" spans="2:5">
      <c r="B1134" s="17">
        <v>780100</v>
      </c>
      <c r="C1134" t="s">
        <v>1179</v>
      </c>
      <c r="D1134">
        <v>3</v>
      </c>
      <c r="E1134" t="str">
        <f>IF(tbl_SalAccts[[#This Row],[Value]]=1,"Salary",IF(tbl_SalAccts[[#This Row],[Value]]=2,"Fringe",IF(tbl_SalAccts[[#This Row],[Value]]=3,"Other","")))</f>
        <v>Other</v>
      </c>
    </row>
    <row r="1135" spans="2:5">
      <c r="B1135" s="17">
        <v>780101</v>
      </c>
      <c r="C1135" t="s">
        <v>1180</v>
      </c>
      <c r="D1135">
        <v>3</v>
      </c>
      <c r="E1135" t="str">
        <f>IF(tbl_SalAccts[[#This Row],[Value]]=1,"Salary",IF(tbl_SalAccts[[#This Row],[Value]]=2,"Fringe",IF(tbl_SalAccts[[#This Row],[Value]]=3,"Other","")))</f>
        <v>Other</v>
      </c>
    </row>
    <row r="1136" spans="2:5">
      <c r="B1136" s="17">
        <v>780102</v>
      </c>
      <c r="C1136" t="s">
        <v>1181</v>
      </c>
      <c r="D1136">
        <v>3</v>
      </c>
      <c r="E1136" t="str">
        <f>IF(tbl_SalAccts[[#This Row],[Value]]=1,"Salary",IF(tbl_SalAccts[[#This Row],[Value]]=2,"Fringe",IF(tbl_SalAccts[[#This Row],[Value]]=3,"Other","")))</f>
        <v>Other</v>
      </c>
    </row>
    <row r="1137" spans="2:5">
      <c r="B1137" s="17">
        <v>780103</v>
      </c>
      <c r="C1137" t="s">
        <v>1182</v>
      </c>
      <c r="D1137">
        <v>3</v>
      </c>
      <c r="E1137" t="str">
        <f>IF(tbl_SalAccts[[#This Row],[Value]]=1,"Salary",IF(tbl_SalAccts[[#This Row],[Value]]=2,"Fringe",IF(tbl_SalAccts[[#This Row],[Value]]=3,"Other","")))</f>
        <v>Other</v>
      </c>
    </row>
    <row r="1138" spans="2:5">
      <c r="B1138" s="17">
        <v>780104</v>
      </c>
      <c r="C1138" t="s">
        <v>1183</v>
      </c>
      <c r="D1138">
        <v>3</v>
      </c>
      <c r="E1138" t="str">
        <f>IF(tbl_SalAccts[[#This Row],[Value]]=1,"Salary",IF(tbl_SalAccts[[#This Row],[Value]]=2,"Fringe",IF(tbl_SalAccts[[#This Row],[Value]]=3,"Other","")))</f>
        <v>Other</v>
      </c>
    </row>
    <row r="1139" spans="2:5">
      <c r="B1139" s="17">
        <v>780110</v>
      </c>
      <c r="C1139" t="s">
        <v>1184</v>
      </c>
      <c r="D1139">
        <v>3</v>
      </c>
      <c r="E1139" t="str">
        <f>IF(tbl_SalAccts[[#This Row],[Value]]=1,"Salary",IF(tbl_SalAccts[[#This Row],[Value]]=2,"Fringe",IF(tbl_SalAccts[[#This Row],[Value]]=3,"Other","")))</f>
        <v>Other</v>
      </c>
    </row>
    <row r="1140" spans="2:5">
      <c r="B1140" s="17">
        <v>780111</v>
      </c>
      <c r="C1140" t="s">
        <v>1185</v>
      </c>
      <c r="D1140">
        <v>3</v>
      </c>
      <c r="E1140" t="str">
        <f>IF(tbl_SalAccts[[#This Row],[Value]]=1,"Salary",IF(tbl_SalAccts[[#This Row],[Value]]=2,"Fringe",IF(tbl_SalAccts[[#This Row],[Value]]=3,"Other","")))</f>
        <v>Other</v>
      </c>
    </row>
    <row r="1141" spans="2:5">
      <c r="B1141" s="17">
        <v>780112</v>
      </c>
      <c r="C1141" t="s">
        <v>1186</v>
      </c>
      <c r="D1141">
        <v>3</v>
      </c>
      <c r="E1141" t="str">
        <f>IF(tbl_SalAccts[[#This Row],[Value]]=1,"Salary",IF(tbl_SalAccts[[#This Row],[Value]]=2,"Fringe",IF(tbl_SalAccts[[#This Row],[Value]]=3,"Other","")))</f>
        <v>Other</v>
      </c>
    </row>
    <row r="1142" spans="2:5">
      <c r="B1142" s="17">
        <v>780131</v>
      </c>
      <c r="C1142" t="s">
        <v>1187</v>
      </c>
      <c r="D1142">
        <v>3</v>
      </c>
      <c r="E1142" t="str">
        <f>IF(tbl_SalAccts[[#This Row],[Value]]=1,"Salary",IF(tbl_SalAccts[[#This Row],[Value]]=2,"Fringe",IF(tbl_SalAccts[[#This Row],[Value]]=3,"Other","")))</f>
        <v>Other</v>
      </c>
    </row>
    <row r="1143" spans="2:5">
      <c r="B1143" s="17">
        <v>780140</v>
      </c>
      <c r="C1143" t="s">
        <v>1188</v>
      </c>
      <c r="D1143">
        <v>3</v>
      </c>
      <c r="E1143" t="str">
        <f>IF(tbl_SalAccts[[#This Row],[Value]]=1,"Salary",IF(tbl_SalAccts[[#This Row],[Value]]=2,"Fringe",IF(tbl_SalAccts[[#This Row],[Value]]=3,"Other","")))</f>
        <v>Other</v>
      </c>
    </row>
    <row r="1144" spans="2:5">
      <c r="B1144" s="17">
        <v>780150</v>
      </c>
      <c r="C1144" t="s">
        <v>1189</v>
      </c>
      <c r="D1144">
        <v>3</v>
      </c>
      <c r="E1144" t="str">
        <f>IF(tbl_SalAccts[[#This Row],[Value]]=1,"Salary",IF(tbl_SalAccts[[#This Row],[Value]]=2,"Fringe",IF(tbl_SalAccts[[#This Row],[Value]]=3,"Other","")))</f>
        <v>Other</v>
      </c>
    </row>
    <row r="1145" spans="2:5">
      <c r="B1145" s="17">
        <v>780160</v>
      </c>
      <c r="C1145" t="s">
        <v>1190</v>
      </c>
      <c r="D1145">
        <v>3</v>
      </c>
      <c r="E1145" t="str">
        <f>IF(tbl_SalAccts[[#This Row],[Value]]=1,"Salary",IF(tbl_SalAccts[[#This Row],[Value]]=2,"Fringe",IF(tbl_SalAccts[[#This Row],[Value]]=3,"Other","")))</f>
        <v>Other</v>
      </c>
    </row>
    <row r="1146" spans="2:5">
      <c r="B1146" s="17">
        <v>780161</v>
      </c>
      <c r="C1146" t="s">
        <v>1191</v>
      </c>
      <c r="D1146">
        <v>3</v>
      </c>
      <c r="E1146" t="str">
        <f>IF(tbl_SalAccts[[#This Row],[Value]]=1,"Salary",IF(tbl_SalAccts[[#This Row],[Value]]=2,"Fringe",IF(tbl_SalAccts[[#This Row],[Value]]=3,"Other","")))</f>
        <v>Other</v>
      </c>
    </row>
    <row r="1147" spans="2:5">
      <c r="B1147" s="17">
        <v>780170</v>
      </c>
      <c r="C1147" t="s">
        <v>1192</v>
      </c>
      <c r="D1147">
        <v>3</v>
      </c>
      <c r="E1147" t="str">
        <f>IF(tbl_SalAccts[[#This Row],[Value]]=1,"Salary",IF(tbl_SalAccts[[#This Row],[Value]]=2,"Fringe",IF(tbl_SalAccts[[#This Row],[Value]]=3,"Other","")))</f>
        <v>Other</v>
      </c>
    </row>
    <row r="1148" spans="2:5">
      <c r="B1148" s="17">
        <v>780171</v>
      </c>
      <c r="C1148" t="s">
        <v>1193</v>
      </c>
      <c r="D1148">
        <v>3</v>
      </c>
      <c r="E1148" t="str">
        <f>IF(tbl_SalAccts[[#This Row],[Value]]=1,"Salary",IF(tbl_SalAccts[[#This Row],[Value]]=2,"Fringe",IF(tbl_SalAccts[[#This Row],[Value]]=3,"Other","")))</f>
        <v>Other</v>
      </c>
    </row>
    <row r="1149" spans="2:5">
      <c r="B1149" s="17">
        <v>780200</v>
      </c>
      <c r="C1149" t="s">
        <v>1194</v>
      </c>
      <c r="D1149">
        <v>3</v>
      </c>
      <c r="E1149" t="str">
        <f>IF(tbl_SalAccts[[#This Row],[Value]]=1,"Salary",IF(tbl_SalAccts[[#This Row],[Value]]=2,"Fringe",IF(tbl_SalAccts[[#This Row],[Value]]=3,"Other","")))</f>
        <v>Other</v>
      </c>
    </row>
    <row r="1150" spans="2:5">
      <c r="B1150" s="17">
        <v>780201</v>
      </c>
      <c r="C1150" t="s">
        <v>1195</v>
      </c>
      <c r="D1150">
        <v>3</v>
      </c>
      <c r="E1150" t="str">
        <f>IF(tbl_SalAccts[[#This Row],[Value]]=1,"Salary",IF(tbl_SalAccts[[#This Row],[Value]]=2,"Fringe",IF(tbl_SalAccts[[#This Row],[Value]]=3,"Other","")))</f>
        <v>Other</v>
      </c>
    </row>
    <row r="1151" spans="2:5">
      <c r="B1151" s="17">
        <v>780300</v>
      </c>
      <c r="C1151" t="s">
        <v>1196</v>
      </c>
      <c r="D1151">
        <v>3</v>
      </c>
      <c r="E1151" t="str">
        <f>IF(tbl_SalAccts[[#This Row],[Value]]=1,"Salary",IF(tbl_SalAccts[[#This Row],[Value]]=2,"Fringe",IF(tbl_SalAccts[[#This Row],[Value]]=3,"Other","")))</f>
        <v>Other</v>
      </c>
    </row>
    <row r="1152" spans="2:5">
      <c r="B1152" s="17">
        <v>780301</v>
      </c>
      <c r="C1152" t="s">
        <v>1197</v>
      </c>
      <c r="D1152">
        <v>3</v>
      </c>
      <c r="E1152" t="str">
        <f>IF(tbl_SalAccts[[#This Row],[Value]]=1,"Salary",IF(tbl_SalAccts[[#This Row],[Value]]=2,"Fringe",IF(tbl_SalAccts[[#This Row],[Value]]=3,"Other","")))</f>
        <v>Other</v>
      </c>
    </row>
    <row r="1153" spans="2:5">
      <c r="B1153" s="17">
        <v>780303</v>
      </c>
      <c r="C1153" t="s">
        <v>1198</v>
      </c>
      <c r="D1153">
        <v>3</v>
      </c>
      <c r="E1153" t="str">
        <f>IF(tbl_SalAccts[[#This Row],[Value]]=1,"Salary",IF(tbl_SalAccts[[#This Row],[Value]]=2,"Fringe",IF(tbl_SalAccts[[#This Row],[Value]]=3,"Other","")))</f>
        <v>Other</v>
      </c>
    </row>
    <row r="1154" spans="2:5">
      <c r="B1154" s="17">
        <v>790000</v>
      </c>
      <c r="C1154" t="s">
        <v>1199</v>
      </c>
      <c r="D1154">
        <v>3</v>
      </c>
      <c r="E1154" t="str">
        <f>IF(tbl_SalAccts[[#This Row],[Value]]=1,"Salary",IF(tbl_SalAccts[[#This Row],[Value]]=2,"Fringe",IF(tbl_SalAccts[[#This Row],[Value]]=3,"Other","")))</f>
        <v>Other</v>
      </c>
    </row>
    <row r="1155" spans="2:5">
      <c r="B1155" s="17">
        <v>790001</v>
      </c>
      <c r="C1155" t="s">
        <v>1200</v>
      </c>
      <c r="D1155">
        <v>3</v>
      </c>
      <c r="E1155" t="str">
        <f>IF(tbl_SalAccts[[#This Row],[Value]]=1,"Salary",IF(tbl_SalAccts[[#This Row],[Value]]=2,"Fringe",IF(tbl_SalAccts[[#This Row],[Value]]=3,"Other","")))</f>
        <v>Other</v>
      </c>
    </row>
    <row r="1156" spans="2:5">
      <c r="B1156" s="17">
        <v>790002</v>
      </c>
      <c r="C1156" t="s">
        <v>1201</v>
      </c>
      <c r="D1156">
        <v>3</v>
      </c>
      <c r="E1156" t="str">
        <f>IF(tbl_SalAccts[[#This Row],[Value]]=1,"Salary",IF(tbl_SalAccts[[#This Row],[Value]]=2,"Fringe",IF(tbl_SalAccts[[#This Row],[Value]]=3,"Other","")))</f>
        <v>Other</v>
      </c>
    </row>
    <row r="1157" spans="2:5">
      <c r="B1157" s="17">
        <v>790012</v>
      </c>
      <c r="C1157" t="s">
        <v>1202</v>
      </c>
      <c r="D1157">
        <v>3</v>
      </c>
      <c r="E1157" t="str">
        <f>IF(tbl_SalAccts[[#This Row],[Value]]=1,"Salary",IF(tbl_SalAccts[[#This Row],[Value]]=2,"Fringe",IF(tbl_SalAccts[[#This Row],[Value]]=3,"Other","")))</f>
        <v>Other</v>
      </c>
    </row>
    <row r="1158" spans="2:5">
      <c r="B1158" s="17">
        <v>799997</v>
      </c>
      <c r="C1158" t="s">
        <v>1203</v>
      </c>
      <c r="D1158">
        <v>3</v>
      </c>
      <c r="E1158" t="str">
        <f>IF(tbl_SalAccts[[#This Row],[Value]]=1,"Salary",IF(tbl_SalAccts[[#This Row],[Value]]=2,"Fringe",IF(tbl_SalAccts[[#This Row],[Value]]=3,"Other","")))</f>
        <v>Other</v>
      </c>
    </row>
    <row r="1159" spans="2:5">
      <c r="B1159" s="17">
        <v>799998</v>
      </c>
      <c r="C1159" t="s">
        <v>1204</v>
      </c>
      <c r="D1159">
        <v>3</v>
      </c>
      <c r="E1159" t="str">
        <f>IF(tbl_SalAccts[[#This Row],[Value]]=1,"Salary",IF(tbl_SalAccts[[#This Row],[Value]]=2,"Fringe",IF(tbl_SalAccts[[#This Row],[Value]]=3,"Other","")))</f>
        <v>Other</v>
      </c>
    </row>
    <row r="1160" spans="2:5">
      <c r="B1160" s="17">
        <v>799999</v>
      </c>
      <c r="C1160" t="s">
        <v>1205</v>
      </c>
      <c r="D1160">
        <v>3</v>
      </c>
      <c r="E1160" t="str">
        <f>IF(tbl_SalAccts[[#This Row],[Value]]=1,"Salary",IF(tbl_SalAccts[[#This Row],[Value]]=2,"Fringe",IF(tbl_SalAccts[[#This Row],[Value]]=3,"Other","")))</f>
        <v>Other</v>
      </c>
    </row>
    <row r="1161" spans="2:5">
      <c r="B1161" s="17">
        <v>990000</v>
      </c>
      <c r="C1161" t="s">
        <v>1206</v>
      </c>
      <c r="D1161">
        <v>3</v>
      </c>
      <c r="E1161" t="str">
        <f>IF(tbl_SalAccts[[#This Row],[Value]]=1,"Salary",IF(tbl_SalAccts[[#This Row],[Value]]=2,"Fringe",IF(tbl_SalAccts[[#This Row],[Value]]=3,"Other","")))</f>
        <v>Other</v>
      </c>
    </row>
    <row r="1162" spans="2:5">
      <c r="B1162" s="17">
        <v>990003</v>
      </c>
      <c r="C1162" t="s">
        <v>1207</v>
      </c>
      <c r="D1162">
        <v>3</v>
      </c>
      <c r="E1162" t="str">
        <f>IF(tbl_SalAccts[[#This Row],[Value]]=1,"Salary",IF(tbl_SalAccts[[#This Row],[Value]]=2,"Fringe",IF(tbl_SalAccts[[#This Row],[Value]]=3,"Other","")))</f>
        <v>Other</v>
      </c>
    </row>
    <row r="1163" spans="2:5">
      <c r="B1163" s="17">
        <v>999994</v>
      </c>
      <c r="C1163" t="s">
        <v>1208</v>
      </c>
      <c r="D1163">
        <v>3</v>
      </c>
      <c r="E1163" t="str">
        <f>IF(tbl_SalAccts[[#This Row],[Value]]=1,"Salary",IF(tbl_SalAccts[[#This Row],[Value]]=2,"Fringe",IF(tbl_SalAccts[[#This Row],[Value]]=3,"Other","")))</f>
        <v>Other</v>
      </c>
    </row>
    <row r="1164" spans="2:5">
      <c r="B1164" s="17">
        <v>999995</v>
      </c>
      <c r="C1164" t="s">
        <v>1209</v>
      </c>
      <c r="D1164">
        <v>3</v>
      </c>
      <c r="E1164" t="str">
        <f>IF(tbl_SalAccts[[#This Row],[Value]]=1,"Salary",IF(tbl_SalAccts[[#This Row],[Value]]=2,"Fringe",IF(tbl_SalAccts[[#This Row],[Value]]=3,"Other","")))</f>
        <v>Other</v>
      </c>
    </row>
    <row r="1165" spans="2:5">
      <c r="B1165" s="17">
        <v>999996</v>
      </c>
      <c r="C1165" t="s">
        <v>1210</v>
      </c>
      <c r="D1165">
        <v>3</v>
      </c>
      <c r="E1165" t="str">
        <f>IF(tbl_SalAccts[[#This Row],[Value]]=1,"Salary",IF(tbl_SalAccts[[#This Row],[Value]]=2,"Fringe",IF(tbl_SalAccts[[#This Row],[Value]]=3,"Other","")))</f>
        <v>Other</v>
      </c>
    </row>
    <row r="1166" spans="2:5">
      <c r="B1166" s="17">
        <v>999997</v>
      </c>
      <c r="C1166" t="s">
        <v>1211</v>
      </c>
      <c r="D1166">
        <v>3</v>
      </c>
      <c r="E1166" t="str">
        <f>IF(tbl_SalAccts[[#This Row],[Value]]=1,"Salary",IF(tbl_SalAccts[[#This Row],[Value]]=2,"Fringe",IF(tbl_SalAccts[[#This Row],[Value]]=3,"Other","")))</f>
        <v>Other</v>
      </c>
    </row>
    <row r="1167" spans="2:5">
      <c r="B1167" s="17">
        <v>999998</v>
      </c>
      <c r="C1167" t="s">
        <v>1212</v>
      </c>
      <c r="D1167">
        <v>3</v>
      </c>
      <c r="E1167" t="str">
        <f>IF(tbl_SalAccts[[#This Row],[Value]]=1,"Salary",IF(tbl_SalAccts[[#This Row],[Value]]=2,"Fringe",IF(tbl_SalAccts[[#This Row],[Value]]=3,"Other","")))</f>
        <v>Other</v>
      </c>
    </row>
    <row r="1168" spans="2:5">
      <c r="B1168" s="17">
        <v>999999</v>
      </c>
      <c r="C1168" t="s">
        <v>1213</v>
      </c>
      <c r="D1168">
        <v>3</v>
      </c>
      <c r="E1168" t="str">
        <f>IF(tbl_SalAccts[[#This Row],[Value]]=1,"Salary",IF(tbl_SalAccts[[#This Row],[Value]]=2,"Fringe",IF(tbl_SalAccts[[#This Row],[Value]]=3,"Other","")))</f>
        <v>Other</v>
      </c>
    </row>
    <row r="1169" spans="2:5">
      <c r="B1169" s="8">
        <v>710253</v>
      </c>
      <c r="C1169" s="8" t="s">
        <v>1422</v>
      </c>
      <c r="D1169" s="8">
        <v>2</v>
      </c>
      <c r="E1169" s="17" t="str">
        <f>IF(tbl_SalAccts[[#This Row],[Value]]=1,"Salary",IF(tbl_SalAccts[[#This Row],[Value]]=2,"Fringe",IF(tbl_SalAccts[[#This Row],[Value]]=3,"Other","")))</f>
        <v>Fringe</v>
      </c>
    </row>
    <row r="1170" spans="2:5">
      <c r="B1170" s="8">
        <v>710111</v>
      </c>
      <c r="C1170" s="8" t="s">
        <v>1423</v>
      </c>
      <c r="D1170" s="8">
        <v>2</v>
      </c>
      <c r="E1170" s="17" t="str">
        <f>IF(tbl_SalAccts[[#This Row],[Value]]=1,"Salary",IF(tbl_SalAccts[[#This Row],[Value]]=2,"Fringe",IF(tbl_SalAccts[[#This Row],[Value]]=3,"Other","")))</f>
        <v>Fringe</v>
      </c>
    </row>
    <row r="1171" spans="2:5">
      <c r="B1171" s="8">
        <v>710114</v>
      </c>
      <c r="C1171" s="8" t="s">
        <v>1424</v>
      </c>
      <c r="D1171" s="8">
        <v>2</v>
      </c>
      <c r="E1171" s="17" t="str">
        <f>IF(tbl_SalAccts[[#This Row],[Value]]=1,"Salary",IF(tbl_SalAccts[[#This Row],[Value]]=2,"Fringe",IF(tbl_SalAccts[[#This Row],[Value]]=3,"Other","")))</f>
        <v>Fringe</v>
      </c>
    </row>
    <row r="1172" spans="2:5">
      <c r="B1172" s="8">
        <v>710121</v>
      </c>
      <c r="C1172" s="8" t="s">
        <v>1425</v>
      </c>
      <c r="D1172" s="8">
        <v>2</v>
      </c>
      <c r="E1172" s="17" t="str">
        <f>IF(tbl_SalAccts[[#This Row],[Value]]=1,"Salary",IF(tbl_SalAccts[[#This Row],[Value]]=2,"Fringe",IF(tbl_SalAccts[[#This Row],[Value]]=3,"Other","")))</f>
        <v>Fringe</v>
      </c>
    </row>
    <row r="1173" spans="2:5">
      <c r="B1173" s="8">
        <v>710124</v>
      </c>
      <c r="C1173" s="8" t="s">
        <v>1426</v>
      </c>
      <c r="D1173" s="8">
        <v>2</v>
      </c>
      <c r="E1173" s="17" t="str">
        <f>IF(tbl_SalAccts[[#This Row],[Value]]=1,"Salary",IF(tbl_SalAccts[[#This Row],[Value]]=2,"Fringe",IF(tbl_SalAccts[[#This Row],[Value]]=3,"Other","")))</f>
        <v>Fringe</v>
      </c>
    </row>
    <row r="1174" spans="2:5">
      <c r="B1174" s="8">
        <v>710241</v>
      </c>
      <c r="C1174" s="8" t="s">
        <v>1427</v>
      </c>
      <c r="D1174" s="8">
        <v>2</v>
      </c>
      <c r="E1174" s="17" t="str">
        <f>IF(tbl_SalAccts[[#This Row],[Value]]=1,"Salary",IF(tbl_SalAccts[[#This Row],[Value]]=2,"Fringe",IF(tbl_SalAccts[[#This Row],[Value]]=3,"Other","")))</f>
        <v>Fringe</v>
      </c>
    </row>
    <row r="1175" spans="2:5">
      <c r="B1175" s="8">
        <v>710242</v>
      </c>
      <c r="C1175" s="8" t="s">
        <v>1428</v>
      </c>
      <c r="D1175" s="8">
        <v>2</v>
      </c>
      <c r="E1175" s="17" t="str">
        <f>IF(tbl_SalAccts[[#This Row],[Value]]=1,"Salary",IF(tbl_SalAccts[[#This Row],[Value]]=2,"Fringe",IF(tbl_SalAccts[[#This Row],[Value]]=3,"Other","")))</f>
        <v>Fringe</v>
      </c>
    </row>
    <row r="1176" spans="2:5">
      <c r="B1176" s="8">
        <v>710252</v>
      </c>
      <c r="C1176" s="8" t="s">
        <v>1429</v>
      </c>
      <c r="D1176" s="8">
        <v>2</v>
      </c>
      <c r="E1176" s="17" t="str">
        <f>IF(tbl_SalAccts[[#This Row],[Value]]=1,"Salary",IF(tbl_SalAccts[[#This Row],[Value]]=2,"Fringe",IF(tbl_SalAccts[[#This Row],[Value]]=3,"Other","")))</f>
        <v>Fringe</v>
      </c>
    </row>
    <row r="1177" spans="2:5">
      <c r="B1177" s="8">
        <v>710261</v>
      </c>
      <c r="C1177" s="8" t="s">
        <v>1430</v>
      </c>
      <c r="D1177" s="8">
        <v>2</v>
      </c>
      <c r="E1177" s="17" t="str">
        <f>IF(tbl_SalAccts[[#This Row],[Value]]=1,"Salary",IF(tbl_SalAccts[[#This Row],[Value]]=2,"Fringe",IF(tbl_SalAccts[[#This Row],[Value]]=3,"Other","")))</f>
        <v>Fringe</v>
      </c>
    </row>
    <row r="1178" spans="2:5">
      <c r="B1178" s="8">
        <v>710272</v>
      </c>
      <c r="C1178" s="8" t="s">
        <v>1431</v>
      </c>
      <c r="D1178" s="8">
        <v>2</v>
      </c>
      <c r="E1178" s="17" t="str">
        <f>IF(tbl_SalAccts[[#This Row],[Value]]=1,"Salary",IF(tbl_SalAccts[[#This Row],[Value]]=2,"Fringe",IF(tbl_SalAccts[[#This Row],[Value]]=3,"Other","")))</f>
        <v>Fringe</v>
      </c>
    </row>
    <row r="1179" spans="2:5">
      <c r="B1179" s="8">
        <v>710282</v>
      </c>
      <c r="C1179" s="8" t="s">
        <v>1432</v>
      </c>
      <c r="D1179" s="8">
        <v>2</v>
      </c>
      <c r="E1179" s="17" t="str">
        <f>IF(tbl_SalAccts[[#This Row],[Value]]=1,"Salary",IF(tbl_SalAccts[[#This Row],[Value]]=2,"Fringe",IF(tbl_SalAccts[[#This Row],[Value]]=3,"Other","")))</f>
        <v>Fringe</v>
      </c>
    </row>
    <row r="1180" spans="2:5">
      <c r="B1180" s="8">
        <v>710341</v>
      </c>
      <c r="C1180" s="8" t="s">
        <v>1427</v>
      </c>
      <c r="D1180" s="8">
        <v>2</v>
      </c>
      <c r="E1180" s="17" t="str">
        <f>IF(tbl_SalAccts[[#This Row],[Value]]=1,"Salary",IF(tbl_SalAccts[[#This Row],[Value]]=2,"Fringe",IF(tbl_SalAccts[[#This Row],[Value]]=3,"Other","")))</f>
        <v>Fringe</v>
      </c>
    </row>
    <row r="1181" spans="2:5">
      <c r="B1181" s="8">
        <v>710342</v>
      </c>
      <c r="C1181" s="8" t="s">
        <v>1428</v>
      </c>
      <c r="D1181" s="8">
        <v>2</v>
      </c>
      <c r="E1181" s="17" t="str">
        <f>IF(tbl_SalAccts[[#This Row],[Value]]=1,"Salary",IF(tbl_SalAccts[[#This Row],[Value]]=2,"Fringe",IF(tbl_SalAccts[[#This Row],[Value]]=3,"Other","")))</f>
        <v>Fringe</v>
      </c>
    </row>
    <row r="1182" spans="2:5">
      <c r="B1182" s="8">
        <v>710352</v>
      </c>
      <c r="C1182" s="8" t="s">
        <v>1429</v>
      </c>
      <c r="D1182" s="8">
        <v>2</v>
      </c>
      <c r="E1182" s="17" t="str">
        <f>IF(tbl_SalAccts[[#This Row],[Value]]=1,"Salary",IF(tbl_SalAccts[[#This Row],[Value]]=2,"Fringe",IF(tbl_SalAccts[[#This Row],[Value]]=3,"Other","")))</f>
        <v>Fringe</v>
      </c>
    </row>
    <row r="1183" spans="2:5">
      <c r="B1183" s="8">
        <v>710353</v>
      </c>
      <c r="C1183" s="8" t="s">
        <v>1422</v>
      </c>
      <c r="D1183" s="8">
        <v>2</v>
      </c>
      <c r="E1183" s="17" t="str">
        <f>IF(tbl_SalAccts[[#This Row],[Value]]=1,"Salary",IF(tbl_SalAccts[[#This Row],[Value]]=2,"Fringe",IF(tbl_SalAccts[[#This Row],[Value]]=3,"Other","")))</f>
        <v>Fringe</v>
      </c>
    </row>
    <row r="1184" spans="2:5">
      <c r="B1184" s="8">
        <v>710354</v>
      </c>
      <c r="C1184" s="8" t="s">
        <v>1433</v>
      </c>
      <c r="D1184" s="8">
        <v>2</v>
      </c>
      <c r="E1184" s="17" t="str">
        <f>IF(tbl_SalAccts[[#This Row],[Value]]=1,"Salary",IF(tbl_SalAccts[[#This Row],[Value]]=2,"Fringe",IF(tbl_SalAccts[[#This Row],[Value]]=3,"Other","")))</f>
        <v>Fringe</v>
      </c>
    </row>
    <row r="1185" spans="2:5">
      <c r="B1185" s="8">
        <v>710361</v>
      </c>
      <c r="C1185" s="8" t="s">
        <v>1430</v>
      </c>
      <c r="D1185" s="8">
        <v>2</v>
      </c>
      <c r="E1185" s="17" t="str">
        <f>IF(tbl_SalAccts[[#This Row],[Value]]=1,"Salary",IF(tbl_SalAccts[[#This Row],[Value]]=2,"Fringe",IF(tbl_SalAccts[[#This Row],[Value]]=3,"Other","")))</f>
        <v>Fringe</v>
      </c>
    </row>
    <row r="1186" spans="2:5">
      <c r="B1186" s="8">
        <v>710372</v>
      </c>
      <c r="C1186" s="8" t="s">
        <v>1431</v>
      </c>
      <c r="D1186" s="8">
        <v>2</v>
      </c>
      <c r="E1186" s="17" t="str">
        <f>IF(tbl_SalAccts[[#This Row],[Value]]=1,"Salary",IF(tbl_SalAccts[[#This Row],[Value]]=2,"Fringe",IF(tbl_SalAccts[[#This Row],[Value]]=3,"Other","")))</f>
        <v>Fringe</v>
      </c>
    </row>
    <row r="1187" spans="2:5">
      <c r="B1187" s="8">
        <v>710382</v>
      </c>
      <c r="C1187" s="8" t="s">
        <v>1432</v>
      </c>
      <c r="D1187" s="8">
        <v>2</v>
      </c>
      <c r="E1187" s="17" t="str">
        <f>IF(tbl_SalAccts[[#This Row],[Value]]=1,"Salary",IF(tbl_SalAccts[[#This Row],[Value]]=2,"Fringe",IF(tbl_SalAccts[[#This Row],[Value]]=3,"Other","")))</f>
        <v>Fringe</v>
      </c>
    </row>
    <row r="1188" spans="2:5">
      <c r="B1188" s="8">
        <v>710441</v>
      </c>
      <c r="C1188" s="8" t="s">
        <v>1427</v>
      </c>
      <c r="D1188" s="8">
        <v>2</v>
      </c>
      <c r="E1188" s="17" t="str">
        <f>IF(tbl_SalAccts[[#This Row],[Value]]=1,"Salary",IF(tbl_SalAccts[[#This Row],[Value]]=2,"Fringe",IF(tbl_SalAccts[[#This Row],[Value]]=3,"Other","")))</f>
        <v>Fringe</v>
      </c>
    </row>
    <row r="1189" spans="2:5">
      <c r="B1189" s="8">
        <v>710442</v>
      </c>
      <c r="C1189" s="8" t="s">
        <v>1428</v>
      </c>
      <c r="D1189" s="8">
        <v>2</v>
      </c>
      <c r="E1189" s="17" t="str">
        <f>IF(tbl_SalAccts[[#This Row],[Value]]=1,"Salary",IF(tbl_SalAccts[[#This Row],[Value]]=2,"Fringe",IF(tbl_SalAccts[[#This Row],[Value]]=3,"Other","")))</f>
        <v>Fringe</v>
      </c>
    </row>
    <row r="1190" spans="2:5">
      <c r="B1190" s="8">
        <v>710452</v>
      </c>
      <c r="C1190" s="8" t="s">
        <v>1429</v>
      </c>
      <c r="D1190" s="8">
        <v>2</v>
      </c>
      <c r="E1190" s="17" t="str">
        <f>IF(tbl_SalAccts[[#This Row],[Value]]=1,"Salary",IF(tbl_SalAccts[[#This Row],[Value]]=2,"Fringe",IF(tbl_SalAccts[[#This Row],[Value]]=3,"Other","")))</f>
        <v>Fringe</v>
      </c>
    </row>
    <row r="1191" spans="2:5">
      <c r="B1191" s="8">
        <v>710454</v>
      </c>
      <c r="C1191" s="8" t="s">
        <v>1433</v>
      </c>
      <c r="D1191" s="8">
        <v>2</v>
      </c>
      <c r="E1191" s="17" t="str">
        <f>IF(tbl_SalAccts[[#This Row],[Value]]=1,"Salary",IF(tbl_SalAccts[[#This Row],[Value]]=2,"Fringe",IF(tbl_SalAccts[[#This Row],[Value]]=3,"Other","")))</f>
        <v>Fringe</v>
      </c>
    </row>
    <row r="1192" spans="2:5">
      <c r="B1192" s="8">
        <v>710461</v>
      </c>
      <c r="C1192" s="8" t="s">
        <v>1430</v>
      </c>
      <c r="D1192" s="8">
        <v>2</v>
      </c>
      <c r="E1192" s="17" t="str">
        <f>IF(tbl_SalAccts[[#This Row],[Value]]=1,"Salary",IF(tbl_SalAccts[[#This Row],[Value]]=2,"Fringe",IF(tbl_SalAccts[[#This Row],[Value]]=3,"Other","")))</f>
        <v>Fringe</v>
      </c>
    </row>
    <row r="1193" spans="2:5">
      <c r="B1193" s="8">
        <v>710472</v>
      </c>
      <c r="C1193" s="8" t="s">
        <v>1431</v>
      </c>
      <c r="D1193" s="8">
        <v>2</v>
      </c>
      <c r="E1193" s="17" t="str">
        <f>IF(tbl_SalAccts[[#This Row],[Value]]=1,"Salary",IF(tbl_SalAccts[[#This Row],[Value]]=2,"Fringe",IF(tbl_SalAccts[[#This Row],[Value]]=3,"Other","")))</f>
        <v>Fringe</v>
      </c>
    </row>
    <row r="1194" spans="2:5">
      <c r="B1194" s="8">
        <v>710482</v>
      </c>
      <c r="C1194" s="8" t="s">
        <v>1432</v>
      </c>
      <c r="D1194" s="8">
        <v>2</v>
      </c>
      <c r="E1194" s="17" t="str">
        <f>IF(tbl_SalAccts[[#This Row],[Value]]=1,"Salary",IF(tbl_SalAccts[[#This Row],[Value]]=2,"Fringe",IF(tbl_SalAccts[[#This Row],[Value]]=3,"Other","")))</f>
        <v>Fringe</v>
      </c>
    </row>
    <row r="1195" spans="2:5">
      <c r="B1195" s="8">
        <v>720115</v>
      </c>
      <c r="C1195" s="8" t="s">
        <v>1434</v>
      </c>
      <c r="D1195" s="8">
        <v>2</v>
      </c>
      <c r="E1195" s="17" t="str">
        <f>IF(tbl_SalAccts[[#This Row],[Value]]=1,"Salary",IF(tbl_SalAccts[[#This Row],[Value]]=2,"Fringe",IF(tbl_SalAccts[[#This Row],[Value]]=3,"Other","")))</f>
        <v>Fringe</v>
      </c>
    </row>
    <row r="1196" spans="2:5">
      <c r="B1196" s="8">
        <v>720142</v>
      </c>
      <c r="C1196" s="8" t="s">
        <v>1435</v>
      </c>
      <c r="D1196" s="8">
        <v>2</v>
      </c>
      <c r="E1196" s="17" t="str">
        <f>IF(tbl_SalAccts[[#This Row],[Value]]=1,"Salary",IF(tbl_SalAccts[[#This Row],[Value]]=2,"Fringe",IF(tbl_SalAccts[[#This Row],[Value]]=3,"Other","")))</f>
        <v>Fringe</v>
      </c>
    </row>
    <row r="1197" spans="2:5">
      <c r="B1197" s="8">
        <v>740731</v>
      </c>
      <c r="C1197" s="8" t="s">
        <v>1436</v>
      </c>
      <c r="D1197" s="8">
        <v>2</v>
      </c>
      <c r="E1197" s="17" t="str">
        <f>IF(tbl_SalAccts[[#This Row],[Value]]=1,"Salary",IF(tbl_SalAccts[[#This Row],[Value]]=2,"Fringe",IF(tbl_SalAccts[[#This Row],[Value]]=3,"Other","")))</f>
        <v>Fringe</v>
      </c>
    </row>
    <row r="1198" spans="2:5">
      <c r="B1198" s="8">
        <v>720112</v>
      </c>
      <c r="C1198" s="8" t="s">
        <v>1437</v>
      </c>
      <c r="D1198" s="8">
        <v>2</v>
      </c>
      <c r="E1198" s="17" t="str">
        <f>IF(tbl_SalAccts[[#This Row],[Value]]=1,"Salary",IF(tbl_SalAccts[[#This Row],[Value]]=2,"Fringe",IF(tbl_SalAccts[[#This Row],[Value]]=3,"Other","")))</f>
        <v>Fringe</v>
      </c>
    </row>
    <row r="1199" spans="2:5">
      <c r="B1199" s="8">
        <v>710254</v>
      </c>
      <c r="C1199" s="8" t="s">
        <v>1433</v>
      </c>
      <c r="D1199" s="8">
        <v>2</v>
      </c>
      <c r="E1199" s="17" t="str">
        <f>IF(tbl_SalAccts[[#This Row],[Value]]=1,"Salary",IF(tbl_SalAccts[[#This Row],[Value]]=2,"Fringe",IF(tbl_SalAccts[[#This Row],[Value]]=3,"Other","")))</f>
        <v>Fringe</v>
      </c>
    </row>
    <row r="1200" spans="2:5">
      <c r="B1200" s="8">
        <v>720111</v>
      </c>
      <c r="C1200" s="8" t="s">
        <v>1438</v>
      </c>
      <c r="D1200" s="8">
        <v>2</v>
      </c>
      <c r="E1200" s="17" t="str">
        <f>IF(tbl_SalAccts[[#This Row],[Value]]=1,"Salary",IF(tbl_SalAccts[[#This Row],[Value]]=2,"Fringe",IF(tbl_SalAccts[[#This Row],[Value]]=3,"Other","")))</f>
        <v>Fringe</v>
      </c>
    </row>
    <row r="1201" spans="2:5">
      <c r="B1201" s="8">
        <v>720161</v>
      </c>
      <c r="C1201" s="8" t="s">
        <v>1439</v>
      </c>
      <c r="D1201" s="8">
        <v>2</v>
      </c>
      <c r="E1201" s="17" t="str">
        <f>IF(tbl_SalAccts[[#This Row],[Value]]=1,"Salary",IF(tbl_SalAccts[[#This Row],[Value]]=2,"Fringe",IF(tbl_SalAccts[[#This Row],[Value]]=3,"Other","")))</f>
        <v>Fringe</v>
      </c>
    </row>
    <row r="1202" spans="2:5">
      <c r="B1202" s="8">
        <v>720172</v>
      </c>
      <c r="C1202" s="8" t="s">
        <v>1440</v>
      </c>
      <c r="D1202" s="8">
        <v>2</v>
      </c>
      <c r="E1202" s="17" t="str">
        <f>IF(tbl_SalAccts[[#This Row],[Value]]=1,"Salary",IF(tbl_SalAccts[[#This Row],[Value]]=2,"Fringe",IF(tbl_SalAccts[[#This Row],[Value]]=3,"Other","")))</f>
        <v>Fringe</v>
      </c>
    </row>
    <row r="1203" spans="2:5">
      <c r="B1203" s="8">
        <v>720121</v>
      </c>
      <c r="C1203" s="8" t="s">
        <v>1441</v>
      </c>
      <c r="D1203" s="8">
        <v>2</v>
      </c>
      <c r="E1203" s="17" t="str">
        <f>IF(tbl_SalAccts[[#This Row],[Value]]=1,"Salary",IF(tbl_SalAccts[[#This Row],[Value]]=2,"Fringe",IF(tbl_SalAccts[[#This Row],[Value]]=3,"Other","")))</f>
        <v>Fringe</v>
      </c>
    </row>
    <row r="1204" spans="2:5">
      <c r="B1204" s="8">
        <v>720141</v>
      </c>
      <c r="C1204" s="8" t="s">
        <v>1442</v>
      </c>
      <c r="D1204" s="8">
        <v>2</v>
      </c>
      <c r="E1204" s="17" t="str">
        <f>IF(tbl_SalAccts[[#This Row],[Value]]=1,"Salary",IF(tbl_SalAccts[[#This Row],[Value]]=2,"Fringe",IF(tbl_SalAccts[[#This Row],[Value]]=3,"Other","")))</f>
        <v>Fringe</v>
      </c>
    </row>
    <row r="1205" spans="2:5">
      <c r="B1205" s="8">
        <v>720123</v>
      </c>
      <c r="C1205" s="8" t="s">
        <v>1443</v>
      </c>
      <c r="D1205" s="8">
        <v>2</v>
      </c>
      <c r="E1205" s="17" t="str">
        <f>IF(tbl_SalAccts[[#This Row],[Value]]=1,"Salary",IF(tbl_SalAccts[[#This Row],[Value]]=2,"Fringe",IF(tbl_SalAccts[[#This Row],[Value]]=3,"Other","")))</f>
        <v>Fringe</v>
      </c>
    </row>
  </sheetData>
  <sortState xmlns:xlrd2="http://schemas.microsoft.com/office/spreadsheetml/2017/richdata2" ref="B2:C82">
    <sortCondition ref="B2:B82"/>
  </sortState>
  <conditionalFormatting sqref="B82:C83">
    <cfRule type="expression" dxfId="173" priority="1">
      <formula>$U82&lt;&gt;0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8E774D"/>
  </sheetPr>
  <dimension ref="B1:V5"/>
  <sheetViews>
    <sheetView workbookViewId="0"/>
  </sheetViews>
  <sheetFormatPr defaultRowHeight="15"/>
  <cols>
    <col min="1" max="1" width="3.5703125" customWidth="1"/>
    <col min="2" max="2" width="30.42578125" hidden="1" customWidth="1"/>
    <col min="3" max="3" width="21.28515625" style="35" bestFit="1" customWidth="1"/>
    <col min="4" max="4" width="12.140625" style="35" bestFit="1" customWidth="1"/>
    <col min="5" max="5" width="27.5703125" style="35" bestFit="1" customWidth="1"/>
    <col min="6" max="6" width="24.42578125" style="35" bestFit="1" customWidth="1"/>
    <col min="7" max="7" width="15.42578125" style="36" bestFit="1" customWidth="1"/>
    <col min="8" max="8" width="15" style="35" bestFit="1" customWidth="1"/>
    <col min="9" max="9" width="22.28515625" style="35" bestFit="1" customWidth="1"/>
    <col min="10" max="11" width="10.42578125" style="35" bestFit="1" customWidth="1"/>
    <col min="12" max="12" width="13.28515625" style="35" bestFit="1" customWidth="1"/>
    <col min="13" max="13" width="12.42578125" style="35" bestFit="1" customWidth="1"/>
    <col min="14" max="14" width="14.7109375" style="35" bestFit="1" customWidth="1"/>
    <col min="15" max="15" width="20.5703125" style="35" bestFit="1" customWidth="1"/>
    <col min="16" max="16" width="30.42578125" hidden="1" customWidth="1"/>
    <col min="17" max="18" width="30.42578125" style="8" hidden="1" customWidth="1"/>
    <col min="19" max="19" width="27.42578125" style="1" bestFit="1" customWidth="1"/>
    <col min="20" max="20" width="27.42578125" style="1" customWidth="1"/>
    <col min="21" max="21" width="25.5703125" style="1" customWidth="1"/>
    <col min="22" max="22" width="30.5703125" customWidth="1"/>
  </cols>
  <sheetData>
    <row r="1" spans="2:22">
      <c r="C1" s="35" t="s">
        <v>1762</v>
      </c>
    </row>
    <row r="2" spans="2:22" s="1" customFormat="1">
      <c r="B2" s="1" t="s">
        <v>1216</v>
      </c>
      <c r="C2" s="33" t="s">
        <v>1226</v>
      </c>
      <c r="D2" s="33" t="s">
        <v>1227</v>
      </c>
      <c r="E2" s="33" t="s">
        <v>1228</v>
      </c>
      <c r="F2" s="33" t="s">
        <v>1217</v>
      </c>
      <c r="G2" s="34" t="s">
        <v>1218</v>
      </c>
      <c r="H2" s="33" t="s">
        <v>1219</v>
      </c>
      <c r="I2" s="33" t="s">
        <v>1220</v>
      </c>
      <c r="J2" s="33" t="s">
        <v>1221</v>
      </c>
      <c r="K2" s="33" t="s">
        <v>7</v>
      </c>
      <c r="L2" s="33" t="s">
        <v>9</v>
      </c>
      <c r="M2" s="33" t="s">
        <v>8</v>
      </c>
      <c r="N2" s="33" t="s">
        <v>1222</v>
      </c>
      <c r="O2" s="33" t="s">
        <v>1223</v>
      </c>
      <c r="P2" s="1" t="s">
        <v>1224</v>
      </c>
      <c r="Q2" s="1" t="s">
        <v>1232</v>
      </c>
      <c r="R2" s="1" t="s">
        <v>1233</v>
      </c>
      <c r="S2" s="1" t="s">
        <v>1229</v>
      </c>
      <c r="T2" s="1" t="s">
        <v>1231</v>
      </c>
      <c r="U2" s="1" t="s">
        <v>15</v>
      </c>
      <c r="V2" s="1" t="s">
        <v>1230</v>
      </c>
    </row>
    <row r="3" spans="2:22">
      <c r="B3" s="26" t="str">
        <f>tbl_Pcard[[#This Row],[Reference+ID]]</f>
        <v/>
      </c>
      <c r="C3" s="72"/>
      <c r="D3" s="73"/>
      <c r="E3" s="72"/>
      <c r="F3" s="72"/>
      <c r="G3" s="74"/>
      <c r="H3" s="75"/>
      <c r="I3" s="73"/>
      <c r="J3" s="73"/>
      <c r="K3" s="73"/>
      <c r="L3" s="73"/>
      <c r="M3" s="73"/>
      <c r="N3" s="73"/>
      <c r="P3" s="27" t="str">
        <f>IF("'"&amp;IF(CONCATENATE(IF(tbl_Pcard[[#This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Amt]])))="'","","'"&amp;IF(CONCATENATE(IF(tbl_Pcard[[#This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Amt]]))))</f>
        <v/>
      </c>
      <c r="Q3" s="27">
        <f>COUNTIF(P$3:tbl_Pcard[[#This Row],[Reference]],tbl_Pcard[[#This Row],[Reference]])</f>
        <v>1</v>
      </c>
      <c r="R3" s="27" t="str">
        <f>IF(tbl_Pcard[[#This Row],[Reference]]="","",CONCATENATE(tbl_Pcard[[#This Row],[Reference]],tbl_Pcard[[#This Row],[Unq_ID]]))</f>
        <v/>
      </c>
      <c r="S3" s="28" t="str">
        <f>IF(tbl_Pcard[[#This Row],[Incorrect Charge]]&lt;&gt;"",tbl_Pcard[[#This Row],[Incorrect Charge]],IF(IFERROR(VLOOKUP(tbl_Pcard[[#This Row],[Reference+ID]],#REF!,1,0),"")&lt;&gt;tbl_Pcard[[#This Row],[Reference+ID]],"NO MATCH",""))</f>
        <v/>
      </c>
      <c r="T3" s="37"/>
      <c r="U3" s="32"/>
      <c r="V3" s="29"/>
    </row>
    <row r="4" spans="2:22">
      <c r="B4" s="30" t="str">
        <f>tbl_Pcard[[#This Row],[Reference+ID]]</f>
        <v/>
      </c>
      <c r="C4" s="72"/>
      <c r="D4" s="73"/>
      <c r="E4" s="72"/>
      <c r="F4" s="72"/>
      <c r="G4" s="74"/>
      <c r="H4" s="75"/>
      <c r="I4" s="73"/>
      <c r="J4" s="73"/>
      <c r="K4" s="73"/>
      <c r="L4" s="73"/>
      <c r="M4" s="73"/>
      <c r="N4" s="73"/>
      <c r="P4" s="63" t="str">
        <f>IF("'"&amp;IF(CONCATENATE(IF(tbl_Pcard[[#This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Amt]])))="'","","'"&amp;IF(CONCATENATE(IF(tbl_Pcard[[#This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Amt]]))))</f>
        <v/>
      </c>
      <c r="Q4" s="63">
        <f>COUNTIF(P$3:tbl_Pcard[[#This Row],[Reference]],tbl_Pcard[[#This Row],[Reference]])</f>
        <v>2</v>
      </c>
      <c r="R4" s="63" t="str">
        <f>IF(tbl_Pcard[[#This Row],[Reference]]="","",CONCATENATE(tbl_Pcard[[#This Row],[Reference]],tbl_Pcard[[#This Row],[Unq_ID]]))</f>
        <v/>
      </c>
      <c r="S4" s="31" t="str">
        <f>IF(tbl_Pcard[[#This Row],[Incorrect Charge]]&lt;&gt;"",tbl_Pcard[[#This Row],[Incorrect Charge]],IF(IFERROR(VLOOKUP(tbl_Pcard[[#This Row],[Reference+ID]],#REF!,1,0),"")&lt;&gt;tbl_Pcard[[#This Row],[Reference+ID]],"NO MATCH",""))</f>
        <v/>
      </c>
      <c r="T4" s="62"/>
      <c r="U4" s="62"/>
      <c r="V4" s="29"/>
    </row>
    <row r="5" spans="2:22">
      <c r="B5" s="30" t="str">
        <f>tbl_Pcard[[#This Row],[Reference+ID]]</f>
        <v/>
      </c>
      <c r="C5" s="72"/>
      <c r="D5" s="73"/>
      <c r="E5" s="72"/>
      <c r="F5" s="72"/>
      <c r="G5" s="74"/>
      <c r="H5" s="75"/>
      <c r="I5" s="73"/>
      <c r="J5" s="73"/>
      <c r="K5" s="73"/>
      <c r="L5" s="73"/>
      <c r="M5" s="73"/>
      <c r="N5" s="73"/>
      <c r="P5" s="63" t="str">
        <f>IF("'"&amp;IF(CONCATENATE(IF(tbl_Pcard[[#This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Amt]])))="'","","'"&amp;IF(CONCATENATE(IF(tbl_Pcard[[#This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Amt]]))="00-0-0","",CONCATENATE(IF(tbl_Pcard[[#This Row],[Incorrect Charge]]="",VALUE(tbl_Pcard[[#This Row],[Dept]]),tbl_Pcard[[#This Row],[Incorrect Charge]]),VALUE(tbl_Pcard[[#This Row],[Fund]]),IF(tbl_Pcard[[#This Row],[Project]]="","-",VALUE(tbl_Pcard[[#This Row],[Project]])),VALUE(tbl_Pcard[[#This Row],[Account]]),IF(tbl_Pcard[[#This Row],[Voucher '#]]="","-",VALUE(tbl_Pcard[[#This Row],[Voucher '#]])),VALUE(tbl_Pcard[[#This Row],[Trans Amt]]))))</f>
        <v/>
      </c>
      <c r="Q5" s="63">
        <f>COUNTIF(P$3:tbl_Pcard[[#This Row],[Reference]],tbl_Pcard[[#This Row],[Reference]])</f>
        <v>3</v>
      </c>
      <c r="R5" s="63" t="str">
        <f>IF(tbl_Pcard[[#This Row],[Reference]]="","",CONCATENATE(tbl_Pcard[[#This Row],[Reference]],tbl_Pcard[[#This Row],[Unq_ID]]))</f>
        <v/>
      </c>
      <c r="S5" s="31" t="str">
        <f>IF(tbl_Pcard[[#This Row],[Incorrect Charge]]&lt;&gt;"",tbl_Pcard[[#This Row],[Incorrect Charge]],IF(IFERROR(VLOOKUP(tbl_Pcard[[#This Row],[Reference+ID]],#REF!,1,0),"")&lt;&gt;tbl_Pcard[[#This Row],[Reference+ID]],"NO MATCH",""))</f>
        <v/>
      </c>
      <c r="T5" s="62"/>
      <c r="U5" s="62"/>
      <c r="V5" s="29"/>
    </row>
  </sheetData>
  <conditionalFormatting sqref="S3:S5">
    <cfRule type="expression" dxfId="171" priority="1">
      <formula>$S3&lt;&gt;""</formula>
    </cfRule>
  </conditionalFormatting>
  <dataValidations count="1">
    <dataValidation type="list" allowBlank="1" showInputMessage="1" showErrorMessage="1" sqref="T3:T5" xr:uid="{00000000-0002-0000-0600-000000000000}">
      <formula1>"Incorrect Charge"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8E774D"/>
    <pageSetUpPr fitToPage="1"/>
  </sheetPr>
  <dimension ref="A1:AZ6"/>
  <sheetViews>
    <sheetView workbookViewId="0">
      <selection activeCell="J44" sqref="J43:T44"/>
    </sheetView>
  </sheetViews>
  <sheetFormatPr defaultColWidth="8.7109375" defaultRowHeight="15"/>
  <cols>
    <col min="1" max="1" width="3.5703125" style="55" customWidth="1"/>
    <col min="2" max="2" width="17.140625" style="55" bestFit="1" customWidth="1"/>
    <col min="3" max="3" width="10.85546875" style="55" bestFit="1" customWidth="1"/>
    <col min="4" max="4" width="12.5703125" style="55" bestFit="1" customWidth="1"/>
    <col min="5" max="7" width="17" style="55" bestFit="1" customWidth="1"/>
    <col min="8" max="8" width="33" style="55" bestFit="1" customWidth="1"/>
    <col min="9" max="9" width="42.85546875" style="55" customWidth="1"/>
    <col min="10" max="10" width="16.42578125" style="55" bestFit="1" customWidth="1"/>
    <col min="11" max="11" width="15.5703125" style="56" customWidth="1"/>
    <col min="12" max="12" width="15.5703125" style="56" hidden="1" customWidth="1"/>
    <col min="13" max="13" width="15.5703125" style="57" hidden="1" customWidth="1"/>
    <col min="14" max="14" width="15.5703125" style="56" customWidth="1"/>
    <col min="15" max="15" width="15.5703125" style="56" hidden="1" customWidth="1"/>
    <col min="16" max="16" width="15.5703125" style="57" hidden="1" customWidth="1"/>
    <col min="17" max="17" width="15.5703125" style="56" customWidth="1"/>
    <col min="18" max="18" width="15.5703125" style="56" hidden="1" customWidth="1"/>
    <col min="19" max="19" width="15.5703125" style="57" hidden="1" customWidth="1"/>
    <col min="20" max="20" width="15.5703125" style="56" customWidth="1"/>
    <col min="21" max="21" width="15.5703125" style="56" hidden="1" customWidth="1"/>
    <col min="22" max="22" width="15.5703125" style="57" hidden="1" customWidth="1"/>
    <col min="23" max="23" width="15.5703125" style="56" customWidth="1"/>
    <col min="24" max="24" width="15.5703125" style="56" hidden="1" customWidth="1"/>
    <col min="25" max="25" width="15.5703125" style="57" hidden="1" customWidth="1"/>
    <col min="26" max="26" width="15.5703125" style="56" customWidth="1"/>
    <col min="27" max="27" width="15.5703125" style="56" hidden="1" customWidth="1"/>
    <col min="28" max="28" width="15.5703125" style="57" hidden="1" customWidth="1"/>
    <col min="29" max="29" width="15.5703125" style="56" customWidth="1"/>
    <col min="30" max="30" width="15.5703125" style="56" hidden="1" customWidth="1"/>
    <col min="31" max="31" width="15.5703125" style="57" hidden="1" customWidth="1"/>
    <col min="32" max="32" width="15.5703125" style="56" customWidth="1"/>
    <col min="33" max="33" width="15.5703125" style="56" hidden="1" customWidth="1"/>
    <col min="34" max="34" width="15.5703125" style="57" hidden="1" customWidth="1"/>
    <col min="35" max="35" width="15.5703125" style="56" customWidth="1"/>
    <col min="36" max="36" width="15.5703125" style="56" hidden="1" customWidth="1"/>
    <col min="37" max="37" width="15.5703125" style="57" hidden="1" customWidth="1"/>
    <col min="38" max="38" width="15.5703125" style="56" customWidth="1"/>
    <col min="39" max="39" width="15.5703125" style="56" hidden="1" customWidth="1"/>
    <col min="40" max="40" width="15.5703125" style="57" hidden="1" customWidth="1"/>
    <col min="41" max="41" width="15.5703125" style="56" customWidth="1"/>
    <col min="42" max="42" width="15.5703125" style="56" hidden="1" customWidth="1"/>
    <col min="43" max="43" width="15.5703125" style="57" hidden="1" customWidth="1"/>
    <col min="44" max="44" width="15.5703125" style="56" customWidth="1"/>
    <col min="45" max="45" width="15.5703125" style="56" hidden="1" customWidth="1"/>
    <col min="46" max="46" width="15.5703125" style="57" hidden="1" customWidth="1"/>
    <col min="47" max="47" width="15.5703125" style="57" customWidth="1"/>
    <col min="48" max="48" width="22" style="57" bestFit="1" customWidth="1"/>
    <col min="49" max="49" width="17.7109375" style="55" hidden="1" customWidth="1"/>
    <col min="50" max="50" width="20" style="55" hidden="1" customWidth="1"/>
    <col min="51" max="51" width="21.28515625" style="55" hidden="1" customWidth="1"/>
    <col min="52" max="52" width="8.7109375" style="55" hidden="1" customWidth="1"/>
    <col min="53" max="16384" width="8.7109375" style="55"/>
  </cols>
  <sheetData>
    <row r="1" spans="1:52" s="45" customFormat="1">
      <c r="A1" s="307"/>
      <c r="K1" s="46"/>
      <c r="L1" s="46"/>
      <c r="M1" s="47"/>
      <c r="N1" s="46"/>
      <c r="O1" s="46"/>
      <c r="P1" s="47"/>
      <c r="Q1" s="46"/>
      <c r="R1" s="46"/>
      <c r="S1" s="47"/>
      <c r="T1" s="46"/>
      <c r="U1" s="46"/>
      <c r="V1" s="47"/>
      <c r="W1" s="46"/>
      <c r="X1" s="46"/>
      <c r="Y1" s="47"/>
      <c r="Z1" s="46"/>
      <c r="AA1" s="46"/>
      <c r="AB1" s="47"/>
      <c r="AC1" s="46"/>
      <c r="AD1" s="46"/>
      <c r="AE1" s="47"/>
      <c r="AF1" s="46"/>
      <c r="AG1" s="46"/>
      <c r="AH1" s="47"/>
      <c r="AI1" s="46"/>
      <c r="AJ1" s="46"/>
      <c r="AK1" s="47"/>
      <c r="AL1" s="46"/>
      <c r="AM1" s="46"/>
      <c r="AN1" s="47"/>
      <c r="AO1" s="46"/>
      <c r="AP1" s="46"/>
      <c r="AQ1" s="47"/>
      <c r="AR1" s="46"/>
      <c r="AS1" s="46"/>
      <c r="AT1" s="47"/>
      <c r="AU1" s="47"/>
      <c r="AV1" s="47"/>
    </row>
    <row r="2" spans="1:52" s="45" customFormat="1">
      <c r="A2" s="307"/>
      <c r="B2" s="43" t="s">
        <v>1271</v>
      </c>
      <c r="K2" s="46"/>
      <c r="L2" s="46"/>
      <c r="M2" s="47"/>
      <c r="N2" s="46"/>
      <c r="O2" s="46"/>
      <c r="P2" s="47"/>
      <c r="Q2" s="46"/>
      <c r="R2" s="46"/>
      <c r="S2" s="47"/>
      <c r="T2" s="46"/>
      <c r="U2" s="46"/>
      <c r="V2" s="47"/>
      <c r="W2" s="46"/>
      <c r="X2" s="46"/>
      <c r="Y2" s="47"/>
      <c r="Z2" s="46"/>
      <c r="AA2" s="46"/>
      <c r="AB2" s="47"/>
      <c r="AC2" s="46"/>
      <c r="AD2" s="46"/>
      <c r="AE2" s="47"/>
      <c r="AF2" s="46"/>
      <c r="AG2" s="46"/>
      <c r="AH2" s="47"/>
      <c r="AI2" s="46"/>
      <c r="AJ2" s="46"/>
      <c r="AK2" s="47"/>
      <c r="AL2" s="46"/>
      <c r="AM2" s="46"/>
      <c r="AN2" s="47"/>
      <c r="AO2" s="46"/>
      <c r="AP2" s="46"/>
      <c r="AQ2" s="47"/>
      <c r="AR2" s="46"/>
      <c r="AS2" s="46"/>
      <c r="AT2" s="47"/>
      <c r="AU2" s="47"/>
      <c r="AV2" s="47"/>
    </row>
    <row r="3" spans="1:52" s="45" customFormat="1">
      <c r="A3" s="307"/>
      <c r="B3" s="44" t="s">
        <v>1725</v>
      </c>
      <c r="K3" s="46"/>
      <c r="L3" s="46"/>
      <c r="M3" s="47"/>
      <c r="N3" s="46"/>
      <c r="O3" s="46"/>
      <c r="P3" s="47"/>
      <c r="Q3" s="46"/>
      <c r="R3" s="46"/>
      <c r="S3" s="47"/>
      <c r="T3" s="46"/>
      <c r="U3" s="46"/>
      <c r="V3" s="47"/>
      <c r="W3" s="46"/>
      <c r="X3" s="46"/>
      <c r="Y3" s="47"/>
      <c r="Z3" s="46"/>
      <c r="AA3" s="46"/>
      <c r="AB3" s="47"/>
      <c r="AC3" s="46"/>
      <c r="AD3" s="46"/>
      <c r="AE3" s="47"/>
      <c r="AF3" s="46"/>
      <c r="AG3" s="46"/>
      <c r="AH3" s="47"/>
      <c r="AI3" s="46"/>
      <c r="AJ3" s="46"/>
      <c r="AK3" s="47"/>
      <c r="AL3" s="46"/>
      <c r="AM3" s="46"/>
      <c r="AN3" s="47"/>
      <c r="AO3" s="46"/>
      <c r="AP3" s="46"/>
      <c r="AQ3" s="47"/>
      <c r="AR3" s="46"/>
      <c r="AS3" s="46"/>
      <c r="AT3" s="47"/>
      <c r="AU3" s="47"/>
      <c r="AV3" s="47"/>
    </row>
    <row r="4" spans="1:52" s="48" customFormat="1">
      <c r="A4" s="307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 s="50"/>
      <c r="AV4" s="50"/>
    </row>
    <row r="5" spans="1:52" s="51" customFormat="1">
      <c r="A5" s="307"/>
      <c r="B5" s="51" t="s">
        <v>1238</v>
      </c>
      <c r="C5" s="51" t="s">
        <v>1239</v>
      </c>
      <c r="D5" s="51" t="s">
        <v>1240</v>
      </c>
      <c r="E5" s="51" t="s">
        <v>1241</v>
      </c>
      <c r="F5" s="51" t="s">
        <v>1242</v>
      </c>
      <c r="G5" s="51" t="s">
        <v>1243</v>
      </c>
      <c r="H5" s="51" t="s">
        <v>9</v>
      </c>
      <c r="I5" s="51" t="s">
        <v>1287</v>
      </c>
      <c r="J5" s="78" t="s">
        <v>17</v>
      </c>
      <c r="K5" s="52" t="s">
        <v>1245</v>
      </c>
      <c r="L5" s="52" t="s">
        <v>1373</v>
      </c>
      <c r="M5" s="53" t="s">
        <v>1246</v>
      </c>
      <c r="N5" s="52" t="s">
        <v>1247</v>
      </c>
      <c r="O5" s="52" t="s">
        <v>1374</v>
      </c>
      <c r="P5" s="53" t="s">
        <v>1248</v>
      </c>
      <c r="Q5" s="52" t="s">
        <v>1249</v>
      </c>
      <c r="R5" s="52" t="s">
        <v>1375</v>
      </c>
      <c r="S5" s="53" t="s">
        <v>1250</v>
      </c>
      <c r="T5" s="52" t="s">
        <v>1251</v>
      </c>
      <c r="U5" s="52" t="s">
        <v>1376</v>
      </c>
      <c r="V5" s="53" t="s">
        <v>1252</v>
      </c>
      <c r="W5" s="52" t="s">
        <v>1253</v>
      </c>
      <c r="X5" s="52" t="s">
        <v>1377</v>
      </c>
      <c r="Y5" s="53" t="s">
        <v>1254</v>
      </c>
      <c r="Z5" s="52" t="s">
        <v>1255</v>
      </c>
      <c r="AA5" s="52" t="s">
        <v>1378</v>
      </c>
      <c r="AB5" s="53" t="s">
        <v>1256</v>
      </c>
      <c r="AC5" s="52" t="s">
        <v>1257</v>
      </c>
      <c r="AD5" s="52" t="s">
        <v>1379</v>
      </c>
      <c r="AE5" s="53" t="s">
        <v>1258</v>
      </c>
      <c r="AF5" s="52" t="s">
        <v>1259</v>
      </c>
      <c r="AG5" s="52" t="s">
        <v>1380</v>
      </c>
      <c r="AH5" s="53" t="s">
        <v>1260</v>
      </c>
      <c r="AI5" s="52" t="s">
        <v>1261</v>
      </c>
      <c r="AJ5" s="52" t="s">
        <v>1381</v>
      </c>
      <c r="AK5" s="53" t="s">
        <v>1262</v>
      </c>
      <c r="AL5" s="52" t="s">
        <v>1263</v>
      </c>
      <c r="AM5" s="52" t="s">
        <v>1382</v>
      </c>
      <c r="AN5" s="53" t="s">
        <v>1264</v>
      </c>
      <c r="AO5" s="52" t="s">
        <v>1265</v>
      </c>
      <c r="AP5" s="52" t="s">
        <v>1383</v>
      </c>
      <c r="AQ5" s="53" t="s">
        <v>1266</v>
      </c>
      <c r="AR5" s="52" t="s">
        <v>1267</v>
      </c>
      <c r="AS5" s="52" t="s">
        <v>1384</v>
      </c>
      <c r="AT5" s="53" t="s">
        <v>1268</v>
      </c>
      <c r="AU5" s="53" t="s">
        <v>1269</v>
      </c>
      <c r="AV5" s="53" t="s">
        <v>1270</v>
      </c>
      <c r="AW5" s="132" t="s">
        <v>1421</v>
      </c>
      <c r="AX5" s="144" t="s">
        <v>1695</v>
      </c>
      <c r="AY5" s="144" t="s">
        <v>1573</v>
      </c>
      <c r="AZ5" s="144" t="s">
        <v>1724</v>
      </c>
    </row>
    <row r="6" spans="1:52" s="45" customFormat="1" ht="15.75" customHeight="1">
      <c r="B6" s="55"/>
      <c r="C6" s="55"/>
      <c r="D6" s="131"/>
      <c r="E6" s="55"/>
      <c r="F6" s="55"/>
      <c r="G6" s="55"/>
      <c r="H6" s="55"/>
      <c r="I6" s="55"/>
      <c r="J6" s="55"/>
      <c r="K6" s="61"/>
      <c r="L6" s="49"/>
      <c r="M6" s="60"/>
      <c r="N6" s="61"/>
      <c r="O6" s="79"/>
      <c r="P6" s="60"/>
      <c r="Q6" s="61"/>
      <c r="R6" s="79"/>
      <c r="S6" s="60"/>
      <c r="T6" s="61"/>
      <c r="U6" s="79"/>
      <c r="V6" s="60"/>
      <c r="W6" s="61"/>
      <c r="X6" s="79"/>
      <c r="Y6" s="60"/>
      <c r="Z6" s="61"/>
      <c r="AA6" s="79"/>
      <c r="AB6" s="60"/>
      <c r="AC6" s="58"/>
      <c r="AD6" s="79"/>
      <c r="AE6" s="60"/>
      <c r="AF6" s="58"/>
      <c r="AG6" s="79"/>
      <c r="AH6" s="60"/>
      <c r="AI6" s="58"/>
      <c r="AJ6" s="79"/>
      <c r="AK6" s="60"/>
      <c r="AL6" s="58"/>
      <c r="AM6" s="79"/>
      <c r="AN6" s="60"/>
      <c r="AO6" s="58"/>
      <c r="AP6" s="79"/>
      <c r="AQ6" s="60"/>
      <c r="AR6" s="58"/>
      <c r="AS6" s="79"/>
      <c r="AT6" s="60"/>
      <c r="AU6" s="54"/>
      <c r="AV6" s="59"/>
      <c r="AW6" s="133"/>
      <c r="AX6" s="42"/>
      <c r="AY6" s="157"/>
      <c r="AZ6" s="157"/>
    </row>
  </sheetData>
  <mergeCells count="1">
    <mergeCell ref="A1:A5"/>
  </mergeCells>
  <pageMargins left="0.7" right="0.7" top="0.75" bottom="0.75" header="0.3" footer="0.3"/>
  <pageSetup scale="29" orientation="landscape" horizontalDpi="1200" verticalDpi="120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'Budget Category Lookup'!$I$3:$I$39</xm:f>
          </x14:formula1>
          <xm:sqref>H6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tabColor rgb="FF862633"/>
  </sheetPr>
  <dimension ref="A1:Y5"/>
  <sheetViews>
    <sheetView workbookViewId="0">
      <selection activeCell="R3" sqref="R3"/>
    </sheetView>
  </sheetViews>
  <sheetFormatPr defaultRowHeight="15"/>
  <cols>
    <col min="1" max="1" width="22.140625" style="8" bestFit="1" customWidth="1"/>
    <col min="2" max="2" width="9.5703125" bestFit="1" customWidth="1"/>
    <col min="3" max="3" width="15.28515625" customWidth="1"/>
    <col min="5" max="5" width="35.140625" bestFit="1" customWidth="1"/>
    <col min="6" max="6" width="38.140625" customWidth="1"/>
    <col min="7" max="7" width="13" customWidth="1"/>
    <col min="8" max="8" width="11.7109375" customWidth="1"/>
    <col min="9" max="9" width="10.7109375" customWidth="1"/>
    <col min="10" max="10" width="18.28515625" style="3" customWidth="1"/>
    <col min="11" max="11" width="16.5703125" style="3" customWidth="1"/>
    <col min="12" max="12" width="23.42578125" customWidth="1"/>
    <col min="13" max="13" width="13.5703125" style="139" customWidth="1"/>
    <col min="14" max="14" width="11.42578125" customWidth="1"/>
    <col min="16" max="16" width="20.5703125" style="8" bestFit="1" customWidth="1"/>
    <col min="17" max="18" width="9.140625" style="8"/>
    <col min="19" max="19" width="17.7109375" style="17" customWidth="1"/>
    <col min="20" max="20" width="9.28515625" style="17" customWidth="1"/>
    <col min="21" max="21" width="13.5703125" customWidth="1"/>
    <col min="22" max="22" width="16.5703125" style="8" customWidth="1"/>
    <col min="23" max="23" width="12.5703125" customWidth="1"/>
    <col min="24" max="25" width="9.28515625" customWidth="1"/>
  </cols>
  <sheetData>
    <row r="1" spans="1:25" s="8" customFormat="1">
      <c r="A1" s="8" t="s">
        <v>1385</v>
      </c>
      <c r="J1" s="3"/>
      <c r="K1" s="3"/>
      <c r="M1" s="139"/>
      <c r="S1" s="17"/>
      <c r="T1" s="17"/>
    </row>
    <row r="2" spans="1:25" ht="17.25" customHeight="1" thickBot="1">
      <c r="A2" t="s">
        <v>1325</v>
      </c>
      <c r="B2" t="s">
        <v>8</v>
      </c>
      <c r="C2" t="s">
        <v>1276</v>
      </c>
      <c r="D2" t="s">
        <v>7</v>
      </c>
      <c r="E2" t="s">
        <v>1277</v>
      </c>
      <c r="F2" t="s">
        <v>1278</v>
      </c>
      <c r="G2" t="s">
        <v>1279</v>
      </c>
      <c r="H2" t="s">
        <v>1280</v>
      </c>
      <c r="I2" t="s">
        <v>1</v>
      </c>
      <c r="J2" t="s">
        <v>1281</v>
      </c>
      <c r="K2" t="s">
        <v>1282</v>
      </c>
      <c r="L2" t="s">
        <v>1283</v>
      </c>
      <c r="M2" s="139" t="s">
        <v>1284</v>
      </c>
      <c r="N2" t="s">
        <v>1285</v>
      </c>
      <c r="O2" t="s">
        <v>1286</v>
      </c>
      <c r="P2" s="8" t="s">
        <v>1473</v>
      </c>
      <c r="Q2" s="8" t="s">
        <v>1474</v>
      </c>
      <c r="R2" s="8" t="s">
        <v>1475</v>
      </c>
      <c r="S2" t="s">
        <v>1326</v>
      </c>
      <c r="T2" t="s">
        <v>1356</v>
      </c>
      <c r="U2" s="134" t="s">
        <v>1449</v>
      </c>
      <c r="V2" s="134" t="s">
        <v>1450</v>
      </c>
      <c r="W2" s="134" t="s">
        <v>1447</v>
      </c>
      <c r="X2" s="134" t="s">
        <v>1448</v>
      </c>
      <c r="Y2" s="134" t="s">
        <v>1446</v>
      </c>
    </row>
    <row r="3" spans="1:25" ht="15.75" thickTop="1">
      <c r="B3" s="8"/>
      <c r="C3" s="8"/>
      <c r="D3" s="8"/>
      <c r="E3" s="8"/>
      <c r="F3" s="8"/>
      <c r="G3" s="8"/>
      <c r="H3" s="8"/>
      <c r="I3" s="8"/>
      <c r="L3" s="8"/>
      <c r="M3" s="239"/>
      <c r="N3" s="8"/>
      <c r="O3" s="8"/>
      <c r="S3" s="30" t="str">
        <f>TEXT(tbl_projects[[#This Row],[Project]],"000000")</f>
        <v>000000</v>
      </c>
      <c r="T3" s="30" t="str">
        <f>IF(tbl_projects[[#This Row],[FA Base]]="NA","N/A",IF(tbl_projects[[#This Row],[FA Base]]="MD","MTDC",IF(tbl_projects[[#This Row],[FA Base]]="TD","TDC","")))</f>
        <v/>
      </c>
      <c r="U3" s="30" t="str">
        <f>TEXT(tbl_projects[[#This Row],[Project]],"000000")</f>
        <v>000000</v>
      </c>
      <c r="V3" s="30" t="str">
        <f>CONCATENATE(tbl_projects[[#This Row],[Formatted Project]],tbl_projects[[#This Row],[Fund]])</f>
        <v>000000</v>
      </c>
      <c r="W3" s="30">
        <f>COUNTIF(tbl_projects[Formatted Project],tbl_projects[[#This Row],[Formatted Project]])</f>
        <v>3</v>
      </c>
      <c r="X3" s="30">
        <f>IF(tbl_projects[[#This Row],[Proj Count]]&gt;1,COUNTIF(tbl_projects[Project &amp; Fund],tbl_projects[[#This Row],[Project &amp; Fund]]),"")</f>
        <v>3</v>
      </c>
      <c r="Y3" s="30" t="str">
        <f>IF(tbl_projects[[#This Row],[Proj Count]]=1,"NO",IF(tbl_projects[[#This Row],[Proj Count]]=tbl_projects[[#This Row],[Proj Count2]],"NO","YES"))</f>
        <v>NO</v>
      </c>
    </row>
    <row r="4" spans="1:25">
      <c r="B4" s="8"/>
      <c r="C4" s="8"/>
      <c r="D4" s="8"/>
      <c r="E4" s="8"/>
      <c r="F4" s="8"/>
      <c r="G4" s="8"/>
      <c r="H4" s="8"/>
      <c r="I4" s="8"/>
      <c r="L4" s="8"/>
      <c r="M4" s="239"/>
      <c r="N4" s="8"/>
      <c r="O4" s="8"/>
      <c r="S4" s="30" t="str">
        <f>TEXT(tbl_projects[[#This Row],[Project]],"000000")</f>
        <v>000000</v>
      </c>
      <c r="T4" s="30" t="str">
        <f>IF(tbl_projects[[#This Row],[FA Base]]="NA","N/A",IF(tbl_projects[[#This Row],[FA Base]]="MD","MTDC",IF(tbl_projects[[#This Row],[FA Base]]="TD","TDC","")))</f>
        <v/>
      </c>
      <c r="U4" s="30" t="str">
        <f>TEXT(tbl_projects[[#This Row],[Project]],"000000")</f>
        <v>000000</v>
      </c>
      <c r="V4" s="30" t="str">
        <f>CONCATENATE(tbl_projects[[#This Row],[Formatted Project]],tbl_projects[[#This Row],[Fund]])</f>
        <v>000000</v>
      </c>
      <c r="W4" s="30">
        <f>COUNTIF(tbl_projects[Formatted Project],tbl_projects[[#This Row],[Formatted Project]])</f>
        <v>3</v>
      </c>
      <c r="X4" s="30">
        <f>IF(tbl_projects[[#This Row],[Proj Count]]&gt;1,COUNTIF(tbl_projects[Project &amp; Fund],tbl_projects[[#This Row],[Project &amp; Fund]]),"")</f>
        <v>3</v>
      </c>
      <c r="Y4" s="30" t="str">
        <f>IF(tbl_projects[[#This Row],[Proj Count]]=1,"NO",IF(tbl_projects[[#This Row],[Proj Count]]=tbl_projects[[#This Row],[Proj Count2]],"NO","YES"))</f>
        <v>NO</v>
      </c>
    </row>
    <row r="5" spans="1:25">
      <c r="B5" s="8"/>
      <c r="C5" s="8"/>
      <c r="D5" s="8"/>
      <c r="E5" s="8"/>
      <c r="F5" s="8"/>
      <c r="G5" s="8"/>
      <c r="H5" s="8"/>
      <c r="I5" s="8"/>
      <c r="L5" s="8"/>
      <c r="M5" s="239"/>
      <c r="N5" s="8"/>
      <c r="O5" s="8"/>
      <c r="S5" s="30" t="str">
        <f>TEXT(tbl_projects[[#This Row],[Project]],"000000")</f>
        <v>000000</v>
      </c>
      <c r="T5" s="30" t="str">
        <f>IF(tbl_projects[[#This Row],[FA Base]]="NA","N/A",IF(tbl_projects[[#This Row],[FA Base]]="MD","MTDC",IF(tbl_projects[[#This Row],[FA Base]]="TD","TDC","")))</f>
        <v/>
      </c>
      <c r="U5" s="30" t="str">
        <f>TEXT(tbl_projects[[#This Row],[Project]],"000000")</f>
        <v>000000</v>
      </c>
      <c r="V5" s="30" t="str">
        <f>CONCATENATE(tbl_projects[[#This Row],[Formatted Project]],tbl_projects[[#This Row],[Fund]])</f>
        <v>000000</v>
      </c>
      <c r="W5" s="30">
        <f>COUNTIF(tbl_projects[Formatted Project],tbl_projects[[#This Row],[Formatted Project]])</f>
        <v>3</v>
      </c>
      <c r="X5" s="30">
        <f>IF(tbl_projects[[#This Row],[Proj Count]]&gt;1,COUNTIF(tbl_projects[Project &amp; Fund],tbl_projects[[#This Row],[Project &amp; Fund]]),"")</f>
        <v>3</v>
      </c>
      <c r="Y5" s="30" t="str">
        <f>IF(tbl_projects[[#This Row],[Proj Count]]=1,"NO",IF(tbl_projects[[#This Row],[Proj Count]]=tbl_projects[[#This Row],[Proj Count2]],"NO","YES"))</f>
        <v>NO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FCD7FF10590D45A49A5F707351240A" ma:contentTypeVersion="14" ma:contentTypeDescription="Create a new document." ma:contentTypeScope="" ma:versionID="3a9680878da40ea3f9f5d8a9e5bac3a1">
  <xsd:schema xmlns:xsd="http://www.w3.org/2001/XMLSchema" xmlns:xs="http://www.w3.org/2001/XMLSchema" xmlns:p="http://schemas.microsoft.com/office/2006/metadata/properties" xmlns:ns3="0c1e66c1-3082-4058-bbf3-dc1207b0e93f" xmlns:ns4="0e39f14a-b524-43be-914b-d2a860a71c89" targetNamespace="http://schemas.microsoft.com/office/2006/metadata/properties" ma:root="true" ma:fieldsID="e3dc99caed34a4bdb3b25c41a089d659" ns3:_="" ns4:_="">
    <xsd:import namespace="0c1e66c1-3082-4058-bbf3-dc1207b0e93f"/>
    <xsd:import namespace="0e39f14a-b524-43be-914b-d2a860a71c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1e66c1-3082-4058-bbf3-dc1207b0e9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9f14a-b524-43be-914b-d2a860a71c8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399BD8-DB52-4D8F-AB85-662595C124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1e66c1-3082-4058-bbf3-dc1207b0e93f"/>
    <ds:schemaRef ds:uri="0e39f14a-b524-43be-914b-d2a860a71c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40B1A1-56ED-45AB-B016-F168A00615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9EC673-D7F6-412C-B064-4FF7E80D0ED8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0e39f14a-b524-43be-914b-d2a860a71c89"/>
    <ds:schemaRef ds:uri="0c1e66c1-3082-4058-bbf3-dc1207b0e93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E&amp;G Summary</vt:lpstr>
      <vt:lpstr>Project Summary</vt:lpstr>
      <vt:lpstr>GL_Expense</vt:lpstr>
      <vt:lpstr>GL_Encumbrance</vt:lpstr>
      <vt:lpstr>HR_GL_Detail</vt:lpstr>
      <vt:lpstr>Salary Account Codes</vt:lpstr>
      <vt:lpstr>PCard_Detail</vt:lpstr>
      <vt:lpstr>Projected Expenses</vt:lpstr>
      <vt:lpstr>Projects</vt:lpstr>
      <vt:lpstr>Project Budgets</vt:lpstr>
      <vt:lpstr>Budget Category Lookup</vt:lpstr>
      <vt:lpstr>Actives</vt:lpstr>
      <vt:lpstr>Payroll Encumbrances</vt:lpstr>
      <vt:lpstr>E&amp;G Budgets</vt:lpstr>
      <vt:lpstr>Dept-Fund Crosswalks</vt:lpstr>
      <vt:lpstr>SR Expense Type Lookup</vt:lpstr>
      <vt:lpstr>E&amp;G Expense Type Lookup</vt:lpstr>
      <vt:lpstr>'E&amp;G Summary'!Print_Area</vt:lpstr>
      <vt:lpstr>'Project Summary'!Print_Area</vt:lpstr>
    </vt:vector>
  </TitlesOfParts>
  <Company>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CG Gl Reconciliation</dc:title>
  <dc:creator>Goeke, Brandon</dc:creator>
  <cp:lastModifiedBy>mnf2984</cp:lastModifiedBy>
  <cp:lastPrinted>2019-01-15T19:39:34Z</cp:lastPrinted>
  <dcterms:created xsi:type="dcterms:W3CDTF">2013-01-22T12:54:59Z</dcterms:created>
  <dcterms:modified xsi:type="dcterms:W3CDTF">2022-11-09T14:22:41Z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5600</vt:r8>
  </property>
  <property fmtid="{D5CDD505-2E9C-101B-9397-08002B2CF9AE}" pid="3" name="ContentTypeId">
    <vt:lpwstr>0x0101000FFCD7FF10590D45A49A5F707351240A</vt:lpwstr>
  </property>
</Properties>
</file>